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EstaPasta_de_trabalho" defaultThemeVersion="124226"/>
  <mc:AlternateContent xmlns:mc="http://schemas.openxmlformats.org/markup-compatibility/2006">
    <mc:Choice Requires="x15">
      <x15ac:absPath xmlns:x15ac="http://schemas.microsoft.com/office/spreadsheetml/2010/11/ac" url="D:\LUCIANO\ASSESSORIA - EMPRESAS\QUANTUM FOTOVOLTAICA\EDITAIS MARÇO - 2024\PE 90003.2024 - JFPB - 22.03 - 09H - FOTOVOLTAICA\PROPOSTA JFPB\"/>
    </mc:Choice>
  </mc:AlternateContent>
  <xr:revisionPtr revIDLastSave="0" documentId="8_{71E64C3D-6E29-417D-BE71-90F896486E77}" xr6:coauthVersionLast="47" xr6:coauthVersionMax="47" xr10:uidLastSave="{00000000-0000-0000-0000-000000000000}"/>
  <bookViews>
    <workbookView xWindow="-120" yWindow="-120" windowWidth="20730" windowHeight="11040" tabRatio="970" firstSheet="24" activeTab="24" xr2:uid="{00000000-000D-0000-FFFF-FFFF00000000}"/>
  </bookViews>
  <sheets>
    <sheet name="CAPA" sheetId="46" r:id="rId1"/>
    <sheet name="INTRODUÇÃO" sheetId="47" r:id="rId2"/>
    <sheet name="NOTAS" sheetId="67" r:id="rId3"/>
    <sheet name="SUMÁRIO" sheetId="48" r:id="rId4"/>
    <sheet name="CAP1" sheetId="49" state="hidden" r:id="rId5"/>
    <sheet name="RESUMO" sheetId="50" state="hidden" r:id="rId6"/>
    <sheet name="CAP2" sheetId="51" state="hidden" r:id="rId7"/>
    <sheet name="SINTÉTICA" sheetId="2" state="hidden" r:id="rId8"/>
    <sheet name="CAP 3" sheetId="52" state="hidden" r:id="rId9"/>
    <sheet name="QNT1" sheetId="66" state="hidden" r:id="rId10"/>
    <sheet name="CAP4" sheetId="53" state="hidden" r:id="rId11"/>
    <sheet name="CPU" sheetId="27" state="hidden" r:id="rId12"/>
    <sheet name="CAP5" sheetId="54" state="hidden" r:id="rId13"/>
    <sheet name="MAPA DE COTAÇÕES" sheetId="32" state="hidden" r:id="rId14"/>
    <sheet name="Plan15" sheetId="45" state="hidden" r:id="rId15"/>
    <sheet name="CAP6" sheetId="55" state="hidden" r:id="rId16"/>
    <sheet name="B.D.I.- Obras" sheetId="37" state="hidden" r:id="rId17"/>
    <sheet name="B.D.I. - Equipamentos" sheetId="38" state="hidden" r:id="rId18"/>
    <sheet name="CAP7" sheetId="56" state="hidden" r:id="rId19"/>
    <sheet name="CRONOGRAMA" sheetId="39" state="hidden" r:id="rId20"/>
    <sheet name="ENCARGOS SOCIAIS" sheetId="69" state="hidden" r:id="rId21"/>
    <sheet name="CAP8" sheetId="72" state="hidden" r:id="rId22"/>
    <sheet name="B.COMP" sheetId="42" state="hidden" r:id="rId23"/>
    <sheet name="B.INSUMO" sheetId="43" state="hidden" r:id="rId24"/>
    <sheet name="Resumo do Orçamento" sheetId="75" r:id="rId25"/>
    <sheet name="Orçamento Sintético" sheetId="76" r:id="rId26"/>
    <sheet name="Orçamento Analítico" sheetId="77" r:id="rId27"/>
    <sheet name="CURVA ABC - MATERIAIS" sheetId="70" r:id="rId28"/>
    <sheet name="CURVA ABC - SERVIÇOS" sheetId="71" r:id="rId29"/>
    <sheet name="BDI" sheetId="79" r:id="rId30"/>
    <sheet name="ENCARGOS SOCIAIS " sheetId="80" r:id="rId31"/>
    <sheet name="B. COT" sheetId="44" r:id="rId32"/>
    <sheet name="Cronograma Físico e Financeiro" sheetId="78" r:id="rId33"/>
  </sheets>
  <externalReferences>
    <externalReference r:id="rId34"/>
  </externalReferences>
  <definedNames>
    <definedName name="_FilterDatabase" localSheetId="31" hidden="1">'B. COT'!#REF!</definedName>
    <definedName name="_FilterDatabase" localSheetId="22" hidden="1">B.COMP!$A$1:$A$6534</definedName>
    <definedName name="_FilterDatabase" localSheetId="11" hidden="1">CPU!$J$1:$J$304</definedName>
    <definedName name="_FilterDatabase" localSheetId="19" hidden="1">CRONOGRAMA!$I$1:$I$36</definedName>
    <definedName name="_FilterDatabase" localSheetId="20" hidden="1">'ENCARGOS SOCIAIS'!$I$1:$I$62</definedName>
    <definedName name="_FilterDatabase" localSheetId="13" hidden="1">'MAPA DE COTAÇÕES'!$L$1:$L$362</definedName>
    <definedName name="_FilterDatabase" localSheetId="9" hidden="1">'QNT1'!$A$1:$A$161</definedName>
    <definedName name="_FilterDatabase" localSheetId="7" hidden="1">SINTÉTICA!$D$1:$D$121</definedName>
    <definedName name="_GoBack" localSheetId="9">'QNT1'!#REF!</definedName>
    <definedName name="DadosExternos_10" localSheetId="9">'QNT1'!#REF!</definedName>
    <definedName name="DadosExternos_11" localSheetId="9">'QNT1'!#REF!</definedName>
    <definedName name="DadosExternos_12" localSheetId="9">'QNT1'!#REF!</definedName>
    <definedName name="DadosExternos_13" localSheetId="9">'QNT1'!#REF!</definedName>
    <definedName name="DadosExternos_14" localSheetId="9">'QNT1'!#REF!</definedName>
    <definedName name="DadosExternos_15" localSheetId="9">'QNT1'!#REF!</definedName>
    <definedName name="DadosExternos_16" localSheetId="9">'QNT1'!#REF!</definedName>
    <definedName name="DadosExternos_17" localSheetId="9">'QNT1'!#REF!</definedName>
    <definedName name="DadosExternos_18" localSheetId="9">'QNT1'!#REF!</definedName>
    <definedName name="DadosExternos_19" localSheetId="9">'QNT1'!#REF!</definedName>
    <definedName name="DadosExternos_2" localSheetId="9">'QNT1'!#REF!</definedName>
    <definedName name="DadosExternos_20" localSheetId="9">'QNT1'!#REF!</definedName>
    <definedName name="DadosExternos_21" localSheetId="9">'QNT1'!#REF!</definedName>
    <definedName name="DadosExternos_22" localSheetId="9">'QNT1'!#REF!</definedName>
    <definedName name="DadosExternos_23" localSheetId="9">'QNT1'!#REF!</definedName>
    <definedName name="DadosExternos_24" localSheetId="9">'QNT1'!#REF!</definedName>
    <definedName name="DadosExternos_25" localSheetId="9">'QNT1'!#REF!</definedName>
    <definedName name="DadosExternos_26" localSheetId="9">'QNT1'!#REF!</definedName>
    <definedName name="DadosExternos_27" localSheetId="9">'QNT1'!#REF!</definedName>
    <definedName name="DadosExternos_28" localSheetId="9">'QNT1'!#REF!</definedName>
    <definedName name="DadosExternos_29" localSheetId="9">'QNT1'!#REF!</definedName>
    <definedName name="DadosExternos_3" localSheetId="9">'QNT1'!#REF!</definedName>
    <definedName name="DadosExternos_30" localSheetId="9">'QNT1'!#REF!</definedName>
    <definedName name="DadosExternos_31" localSheetId="9">'QNT1'!#REF!</definedName>
    <definedName name="DadosExternos_32" localSheetId="9">'QNT1'!#REF!</definedName>
    <definedName name="DadosExternos_33" localSheetId="9">'QNT1'!#REF!</definedName>
    <definedName name="DadosExternos_34" localSheetId="9">'QNT1'!#REF!</definedName>
    <definedName name="DadosExternos_4" localSheetId="9">'QNT1'!#REF!</definedName>
    <definedName name="DadosExternos_5" localSheetId="9">'QNT1'!#REF!</definedName>
    <definedName name="DadosExternos_6" localSheetId="9">'QNT1'!#REF!</definedName>
    <definedName name="DadosExternos_7" localSheetId="9">'QNT1'!#REF!</definedName>
    <definedName name="DadosExternos_8" localSheetId="9">'QNT1'!#REF!</definedName>
    <definedName name="DadosExternos_9" localSheetId="9">'QNT1'!#REF!</definedName>
    <definedName name="Print_Area" localSheetId="31">'B. COT'!$A$1:$D$750</definedName>
    <definedName name="Print_Area" localSheetId="17">'B.D.I. - Equipamentos'!$A$1:$G$60</definedName>
    <definedName name="Print_Area" localSheetId="16">'B.D.I.- Obras'!$A$1:$H$62</definedName>
    <definedName name="Print_Area" localSheetId="8">'CAP 3'!$A$1:$M$76</definedName>
    <definedName name="Print_Area" localSheetId="4">'CAP1'!$A$1:$M$76</definedName>
    <definedName name="Print_Area" localSheetId="0">CAPA!$A$1:$L$74</definedName>
    <definedName name="Print_Area" localSheetId="11">CPU!$A$1:$K$301</definedName>
    <definedName name="Print_Area" localSheetId="19">CRONOGRAMA!$A$1:$I$39</definedName>
    <definedName name="Print_Area" localSheetId="27">'CURVA ABC - MATERIAIS'!$A$1:$I$151</definedName>
    <definedName name="Print_Area" localSheetId="28">'CURVA ABC - SERVIÇOS'!$A$1:$K$74</definedName>
    <definedName name="Print_Area" localSheetId="20">'ENCARGOS SOCIAIS'!$A$1:$H$61</definedName>
    <definedName name="Print_Area" localSheetId="1">INTRODUÇÃO!$A$1:$S$65</definedName>
    <definedName name="Print_Area" localSheetId="13">'MAPA DE COTAÇÕES'!$A$1:$L$268</definedName>
    <definedName name="Print_Area" localSheetId="2">NOTAS!$A$1:$D$47</definedName>
    <definedName name="Print_Area" localSheetId="14">Plan15!$A$1:$D$95</definedName>
    <definedName name="Print_Area" localSheetId="9">'QNT1'!$A$1:$I$159</definedName>
    <definedName name="Print_Area" localSheetId="5">RESUMO!$A$1:$D$41</definedName>
    <definedName name="Print_Area" localSheetId="7">SINTÉTICA!$A$1:$J$118</definedName>
    <definedName name="Print_Area" localSheetId="3">SUMÁRIO!$A$1:$M$43</definedName>
    <definedName name="Print_Titles" localSheetId="11">CPU!$1:$15</definedName>
    <definedName name="Print_Titles" localSheetId="19">CRONOGRAMA!$1:$15</definedName>
    <definedName name="Print_Titles" localSheetId="20">'ENCARGOS SOCIAIS'!$1:$13</definedName>
    <definedName name="Print_Titles" localSheetId="13">'MAPA DE COTAÇÕES'!$1:$15</definedName>
    <definedName name="Print_Titles" localSheetId="9">'QNT1'!$1:$13</definedName>
    <definedName name="Print_Titles" localSheetId="5">RESUMO!$1:$13</definedName>
    <definedName name="Print_Titles" localSheetId="7">SINTÉTICA!$1:$15</definedName>
    <definedName name="_xlnm.Print_Titles" localSheetId="25">'[1]repeated header'!$4:$4</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80" l="1"/>
  <c r="D19" i="80"/>
  <c r="E19" i="80"/>
  <c r="F19" i="80"/>
  <c r="C31" i="80"/>
  <c r="D31" i="80"/>
  <c r="E31" i="80"/>
  <c r="F31" i="80"/>
  <c r="C38" i="80"/>
  <c r="D38" i="80"/>
  <c r="E38" i="80"/>
  <c r="F38" i="80"/>
  <c r="C40" i="80"/>
  <c r="D40" i="80"/>
  <c r="E40" i="80"/>
  <c r="F40" i="80"/>
  <c r="C41" i="80"/>
  <c r="D41" i="80"/>
  <c r="E41" i="80"/>
  <c r="F41" i="80"/>
  <c r="C42" i="80"/>
  <c r="D42" i="80"/>
  <c r="E42" i="80"/>
  <c r="F42" i="80"/>
  <c r="C43" i="80"/>
  <c r="D43" i="80"/>
  <c r="E43" i="80"/>
  <c r="F43" i="80"/>
  <c r="C6" i="79"/>
  <c r="C13" i="79"/>
  <c r="C23" i="79" s="1"/>
  <c r="D2" i="79" s="1"/>
  <c r="D2" i="80" s="1"/>
  <c r="C20" i="79"/>
  <c r="B3" i="32" l="1"/>
  <c r="B29" i="70"/>
  <c r="B30" i="70"/>
  <c r="B31" i="70"/>
  <c r="B32" i="70"/>
  <c r="B33" i="70"/>
  <c r="B34" i="70"/>
  <c r="B35" i="70"/>
  <c r="B36" i="70"/>
  <c r="B37" i="70"/>
  <c r="B40" i="70"/>
  <c r="B41" i="70"/>
  <c r="B45" i="70"/>
  <c r="B26" i="70"/>
  <c r="B27" i="70"/>
  <c r="B47" i="70"/>
  <c r="B49" i="70"/>
  <c r="B50" i="70"/>
  <c r="B19" i="70"/>
  <c r="B52" i="70"/>
  <c r="B53" i="70"/>
  <c r="B25" i="70"/>
  <c r="B54" i="70"/>
  <c r="B56" i="70"/>
  <c r="F56" i="70" s="1"/>
  <c r="G56" i="70" s="1"/>
  <c r="B57" i="70"/>
  <c r="B43" i="70"/>
  <c r="B58" i="70"/>
  <c r="B15" i="70"/>
  <c r="B59" i="70"/>
  <c r="B60" i="70"/>
  <c r="B61" i="70"/>
  <c r="B62" i="70"/>
  <c r="B63" i="70"/>
  <c r="B64" i="70"/>
  <c r="B65" i="70"/>
  <c r="B67" i="70"/>
  <c r="B69" i="70"/>
  <c r="F69" i="70" s="1"/>
  <c r="G69" i="70" s="1"/>
  <c r="B77" i="70"/>
  <c r="B16" i="70"/>
  <c r="B70" i="70"/>
  <c r="B46" i="70"/>
  <c r="B39" i="70"/>
  <c r="B72" i="70"/>
  <c r="B73" i="70"/>
  <c r="B74" i="70"/>
  <c r="B75" i="70"/>
  <c r="B78" i="70"/>
  <c r="B79" i="70"/>
  <c r="B80" i="70"/>
  <c r="B81" i="70"/>
  <c r="B82" i="70"/>
  <c r="B83" i="70"/>
  <c r="B84" i="70"/>
  <c r="B86" i="70"/>
  <c r="B87" i="70"/>
  <c r="B88" i="70"/>
  <c r="B89" i="70"/>
  <c r="B91" i="70"/>
  <c r="B92" i="70"/>
  <c r="B93" i="70"/>
  <c r="B94" i="70"/>
  <c r="B95" i="70"/>
  <c r="B96" i="70"/>
  <c r="B98" i="70"/>
  <c r="B99" i="70"/>
  <c r="B100" i="70"/>
  <c r="B101" i="70"/>
  <c r="B102" i="70"/>
  <c r="B103" i="70"/>
  <c r="B104" i="70"/>
  <c r="B105" i="70"/>
  <c r="B106" i="70"/>
  <c r="B107" i="70"/>
  <c r="B108" i="70"/>
  <c r="B109" i="70"/>
  <c r="B110" i="70"/>
  <c r="B111" i="70"/>
  <c r="B112" i="70"/>
  <c r="B114" i="70"/>
  <c r="B115" i="70"/>
  <c r="B116" i="70"/>
  <c r="B117" i="70"/>
  <c r="B24" i="70"/>
  <c r="B38" i="70"/>
  <c r="B97" i="70"/>
  <c r="B68" i="70"/>
  <c r="B85" i="70"/>
  <c r="B118" i="70"/>
  <c r="B119" i="70"/>
  <c r="B120" i="70"/>
  <c r="B121" i="70"/>
  <c r="B122" i="70"/>
  <c r="B123" i="70"/>
  <c r="B124" i="70"/>
  <c r="B127" i="70"/>
  <c r="B55" i="70"/>
  <c r="B66" i="70"/>
  <c r="B125" i="70"/>
  <c r="B126" i="70"/>
  <c r="B128" i="70"/>
  <c r="B129" i="70"/>
  <c r="B131" i="70"/>
  <c r="B130" i="70"/>
  <c r="B132" i="70"/>
  <c r="F132" i="70" s="1"/>
  <c r="G132" i="70" s="1"/>
  <c r="B134" i="70"/>
  <c r="F134" i="70" s="1"/>
  <c r="G134" i="70" s="1"/>
  <c r="B136" i="70"/>
  <c r="F136" i="70" s="1"/>
  <c r="G136" i="70" s="1"/>
  <c r="B137" i="70"/>
  <c r="F137" i="70" s="1"/>
  <c r="G137" i="70" s="1"/>
  <c r="B138" i="70"/>
  <c r="B133" i="70"/>
  <c r="B139" i="70"/>
  <c r="B140" i="70"/>
  <c r="B113" i="70"/>
  <c r="B76" i="70"/>
  <c r="B141" i="70"/>
  <c r="F141" i="70" s="1"/>
  <c r="G141" i="70" s="1"/>
  <c r="B142" i="70"/>
  <c r="F142" i="70" s="1"/>
  <c r="G142" i="70" s="1"/>
  <c r="B143" i="70"/>
  <c r="F143" i="70" s="1"/>
  <c r="G143" i="70" s="1"/>
  <c r="B90" i="70"/>
  <c r="B18" i="70"/>
  <c r="B135" i="70"/>
  <c r="B21" i="70"/>
  <c r="B144" i="70"/>
  <c r="F144" i="70" s="1"/>
  <c r="G144" i="70" s="1"/>
  <c r="B145" i="70"/>
  <c r="F145" i="70" s="1"/>
  <c r="G145" i="70" s="1"/>
  <c r="B42" i="70"/>
  <c r="B48" i="70"/>
  <c r="B28" i="70"/>
  <c r="B20" i="70"/>
  <c r="B71" i="70"/>
  <c r="B51" i="70"/>
  <c r="B44" i="70"/>
  <c r="B17" i="70"/>
  <c r="B146" i="70"/>
  <c r="F146" i="70" s="1"/>
  <c r="G146" i="70" s="1"/>
  <c r="B147" i="70"/>
  <c r="F147" i="70" s="1"/>
  <c r="G147" i="70" s="1"/>
  <c r="B148" i="70"/>
  <c r="B149" i="70"/>
  <c r="F149" i="70" s="1"/>
  <c r="G149" i="70" s="1"/>
  <c r="B150" i="70"/>
  <c r="F150" i="70" s="1"/>
  <c r="G150" i="70" s="1"/>
  <c r="B23" i="70"/>
  <c r="B22" i="70"/>
  <c r="F138" i="70"/>
  <c r="G138" i="70" s="1"/>
  <c r="F133" i="70"/>
  <c r="G133" i="70" s="1"/>
  <c r="F139" i="70"/>
  <c r="G139" i="70" s="1"/>
  <c r="F140" i="70"/>
  <c r="G140" i="70" s="1"/>
  <c r="F148" i="70"/>
  <c r="G148" i="70" s="1"/>
  <c r="F57" i="70"/>
  <c r="G57" i="70" s="1"/>
  <c r="B5" i="70"/>
  <c r="F40" i="70" l="1"/>
  <c r="G40" i="70" s="1"/>
  <c r="F49" i="70" l="1"/>
  <c r="G49" i="70" s="1"/>
  <c r="F59" i="70"/>
  <c r="G59" i="70" s="1"/>
  <c r="F34" i="70"/>
  <c r="G34" i="70" s="1"/>
  <c r="F50" i="70"/>
  <c r="G50" i="70" s="1"/>
  <c r="F22" i="70"/>
  <c r="G22" i="70" s="1"/>
  <c r="F31" i="70"/>
  <c r="G31" i="70" s="1"/>
  <c r="F58" i="70"/>
  <c r="G58" i="70" s="1"/>
  <c r="F82" i="70"/>
  <c r="G82" i="70" s="1"/>
  <c r="F96" i="70"/>
  <c r="G96" i="70" s="1"/>
  <c r="F109" i="70"/>
  <c r="G109" i="70" s="1"/>
  <c r="F126" i="70"/>
  <c r="G126" i="70" s="1"/>
  <c r="F54" i="70"/>
  <c r="G54" i="70" s="1"/>
  <c r="F23" i="70"/>
  <c r="G23" i="70" s="1"/>
  <c r="F41" i="70"/>
  <c r="G41" i="70" s="1"/>
  <c r="F29" i="70"/>
  <c r="G29" i="70" s="1"/>
  <c r="F45" i="70"/>
  <c r="G45" i="70" s="1"/>
  <c r="F32" i="70"/>
  <c r="G32" i="70" s="1"/>
  <c r="F47" i="70"/>
  <c r="G47" i="70" s="1"/>
  <c r="F70" i="70"/>
  <c r="G70" i="70" s="1"/>
  <c r="F83" i="70"/>
  <c r="G83" i="70" s="1"/>
  <c r="F98" i="70"/>
  <c r="G98" i="70" s="1"/>
  <c r="F110" i="70"/>
  <c r="G110" i="70" s="1"/>
  <c r="F118" i="70"/>
  <c r="G118" i="70" s="1"/>
  <c r="F128" i="70"/>
  <c r="G128" i="70" s="1"/>
  <c r="F84" i="70"/>
  <c r="G84" i="70" s="1"/>
  <c r="F99" i="70"/>
  <c r="G99" i="70" s="1"/>
  <c r="F111" i="70"/>
  <c r="G111" i="70" s="1"/>
  <c r="F119" i="70"/>
  <c r="G119" i="70" s="1"/>
  <c r="F129" i="70"/>
  <c r="G129" i="70" s="1"/>
  <c r="F86" i="70"/>
  <c r="G86" i="70" s="1"/>
  <c r="F100" i="70"/>
  <c r="G100" i="70" s="1"/>
  <c r="F112" i="70"/>
  <c r="G112" i="70" s="1"/>
  <c r="F120" i="70"/>
  <c r="G120" i="70" s="1"/>
  <c r="F131" i="70"/>
  <c r="G131" i="70" s="1"/>
  <c r="F33" i="70"/>
  <c r="G33" i="70" s="1"/>
  <c r="F60" i="70"/>
  <c r="G60" i="70" s="1"/>
  <c r="F35" i="70"/>
  <c r="G35" i="70" s="1"/>
  <c r="F61" i="70"/>
  <c r="G61" i="70" s="1"/>
  <c r="F72" i="70"/>
  <c r="G72" i="70" s="1"/>
  <c r="F87" i="70"/>
  <c r="G87" i="70" s="1"/>
  <c r="F101" i="70"/>
  <c r="G101" i="70" s="1"/>
  <c r="F114" i="70"/>
  <c r="G114" i="70" s="1"/>
  <c r="F121" i="70"/>
  <c r="G121" i="70" s="1"/>
  <c r="F130" i="70"/>
  <c r="G130" i="70" s="1"/>
  <c r="F73" i="70"/>
  <c r="G73" i="70" s="1"/>
  <c r="F88" i="70"/>
  <c r="G88" i="70" s="1"/>
  <c r="F102" i="70"/>
  <c r="G102" i="70" s="1"/>
  <c r="F115" i="70"/>
  <c r="G115" i="70" s="1"/>
  <c r="F122" i="70"/>
  <c r="G122" i="70" s="1"/>
  <c r="F36" i="70"/>
  <c r="G36" i="70" s="1"/>
  <c r="F52" i="70"/>
  <c r="G52" i="70" s="1"/>
  <c r="F62" i="70"/>
  <c r="G62" i="70" s="1"/>
  <c r="F74" i="70"/>
  <c r="G74" i="70" s="1"/>
  <c r="F89" i="70"/>
  <c r="G89" i="70" s="1"/>
  <c r="F103" i="70"/>
  <c r="G103" i="70" s="1"/>
  <c r="F116" i="70"/>
  <c r="G116" i="70" s="1"/>
  <c r="F123" i="70"/>
  <c r="G123" i="70" s="1"/>
  <c r="F37" i="70"/>
  <c r="G37" i="70" s="1"/>
  <c r="F53" i="70"/>
  <c r="G53" i="70" s="1"/>
  <c r="F63" i="70"/>
  <c r="G63" i="70" s="1"/>
  <c r="F64" i="70"/>
  <c r="G64" i="70" s="1"/>
  <c r="F75" i="70"/>
  <c r="G75" i="70" s="1"/>
  <c r="F91" i="70"/>
  <c r="G91" i="70" s="1"/>
  <c r="F104" i="70"/>
  <c r="G104" i="70" s="1"/>
  <c r="F117" i="70"/>
  <c r="G117" i="70" s="1"/>
  <c r="F124" i="70"/>
  <c r="G124" i="70" s="1"/>
  <c r="F65" i="70"/>
  <c r="G65" i="70" s="1"/>
  <c r="F78" i="70"/>
  <c r="G78" i="70" s="1"/>
  <c r="F92" i="70"/>
  <c r="G92" i="70" s="1"/>
  <c r="F105" i="70"/>
  <c r="G105" i="70" s="1"/>
  <c r="F127" i="70"/>
  <c r="G127" i="70" s="1"/>
  <c r="F67" i="70"/>
  <c r="G67" i="70" s="1"/>
  <c r="F79" i="70"/>
  <c r="G79" i="70" s="1"/>
  <c r="F106" i="70"/>
  <c r="G106" i="70" s="1"/>
  <c r="F80" i="70"/>
  <c r="G80" i="70" s="1"/>
  <c r="F94" i="70"/>
  <c r="G94" i="70" s="1"/>
  <c r="F107" i="70"/>
  <c r="G107" i="70" s="1"/>
  <c r="F30" i="70"/>
  <c r="G30" i="70" s="1"/>
  <c r="F81" i="70"/>
  <c r="G81" i="70" s="1"/>
  <c r="F95" i="70"/>
  <c r="G95" i="70" s="1"/>
  <c r="F108" i="70"/>
  <c r="G108" i="70" s="1"/>
  <c r="F125" i="70"/>
  <c r="G125" i="70" s="1"/>
  <c r="G85" i="2" l="1"/>
  <c r="G84" i="2"/>
  <c r="L258" i="32"/>
  <c r="B253" i="32"/>
  <c r="C253" i="32" s="1"/>
  <c r="D253" i="32" s="1"/>
  <c r="L251" i="32"/>
  <c r="B246" i="32"/>
  <c r="C246" i="32" s="1"/>
  <c r="D246" i="32" s="1"/>
  <c r="G83" i="2"/>
  <c r="C85" i="2"/>
  <c r="C84" i="2"/>
  <c r="C83" i="2"/>
  <c r="A83" i="2"/>
  <c r="A84" i="2" s="1"/>
  <c r="A85" i="2" s="1"/>
  <c r="G50" i="69"/>
  <c r="F50" i="69"/>
  <c r="E50" i="69"/>
  <c r="D50" i="69"/>
  <c r="G46" i="69"/>
  <c r="F46" i="69"/>
  <c r="E46" i="69"/>
  <c r="D46" i="69"/>
  <c r="G39" i="69"/>
  <c r="F39" i="69"/>
  <c r="E39" i="69"/>
  <c r="D39" i="69"/>
  <c r="G27" i="69"/>
  <c r="F27" i="69"/>
  <c r="E27" i="69"/>
  <c r="D27" i="69"/>
  <c r="C10" i="69"/>
  <c r="A5" i="69"/>
  <c r="B4" i="69"/>
  <c r="B4" i="71" s="1"/>
  <c r="B4" i="70" s="1"/>
  <c r="A4" i="69"/>
  <c r="B3" i="69"/>
  <c r="A3" i="69"/>
  <c r="B2" i="69"/>
  <c r="B2" i="71" s="1"/>
  <c r="B2" i="70" s="1"/>
  <c r="A2" i="69"/>
  <c r="D51" i="69" l="1"/>
  <c r="E51" i="69"/>
  <c r="F51" i="69"/>
  <c r="G51" i="69"/>
  <c r="E7" i="39" l="1"/>
  <c r="E7" i="69"/>
  <c r="C35" i="50"/>
  <c r="F7" i="39"/>
  <c r="F7" i="69"/>
  <c r="H7" i="71" s="1"/>
  <c r="F7" i="70" s="1"/>
  <c r="I7" i="71"/>
  <c r="G7" i="70" s="1"/>
  <c r="D35" i="50"/>
  <c r="L244" i="32"/>
  <c r="B239" i="32"/>
  <c r="C239" i="32" s="1"/>
  <c r="D239" i="32" s="1"/>
  <c r="E268" i="27"/>
  <c r="D268" i="27"/>
  <c r="E267" i="27"/>
  <c r="D267" i="27"/>
  <c r="J267" i="27" s="1"/>
  <c r="K267" i="27" s="1"/>
  <c r="E266" i="27"/>
  <c r="D266" i="27"/>
  <c r="J266" i="27" s="1"/>
  <c r="K266" i="27" s="1"/>
  <c r="H265" i="27"/>
  <c r="F83" i="2" s="1"/>
  <c r="G265" i="27"/>
  <c r="F265" i="27"/>
  <c r="E83" i="2" s="1"/>
  <c r="F267" i="27" l="1"/>
  <c r="G267" i="27"/>
  <c r="G266" i="27"/>
  <c r="H267" i="27"/>
  <c r="F266" i="27"/>
  <c r="H266" i="27"/>
  <c r="F268" i="27"/>
  <c r="G268" i="27"/>
  <c r="H268" i="27"/>
  <c r="G22" i="2"/>
  <c r="E50" i="27"/>
  <c r="D50" i="27"/>
  <c r="G49" i="27"/>
  <c r="F49" i="27"/>
  <c r="E49" i="27"/>
  <c r="D49" i="27"/>
  <c r="H49" i="27" s="1"/>
  <c r="G230" i="32"/>
  <c r="F50" i="27" l="1"/>
  <c r="H50" i="27"/>
  <c r="G50" i="27"/>
  <c r="G81" i="2"/>
  <c r="G80" i="2"/>
  <c r="G79" i="2" l="1"/>
  <c r="L237" i="32"/>
  <c r="B232" i="32"/>
  <c r="C232" i="32" s="1"/>
  <c r="D232" i="32" s="1"/>
  <c r="E279" i="27"/>
  <c r="D279" i="27"/>
  <c r="J279" i="27" s="1"/>
  <c r="K279" i="27" s="1"/>
  <c r="F279" i="27" l="1"/>
  <c r="H279" i="27"/>
  <c r="G279" i="27"/>
  <c r="E291" i="27" l="1"/>
  <c r="D291" i="27"/>
  <c r="E290" i="27"/>
  <c r="D290" i="27"/>
  <c r="E289" i="27"/>
  <c r="D289" i="27"/>
  <c r="F289" i="27" s="1"/>
  <c r="H288" i="27"/>
  <c r="F85" i="2" s="1"/>
  <c r="G288" i="27"/>
  <c r="F288" i="27"/>
  <c r="E85" i="2" s="1"/>
  <c r="E286" i="27"/>
  <c r="D286" i="27"/>
  <c r="E285" i="27"/>
  <c r="D285" i="27"/>
  <c r="H285" i="27" s="1"/>
  <c r="E284" i="27"/>
  <c r="D284" i="27"/>
  <c r="E283" i="27"/>
  <c r="D283" i="27"/>
  <c r="F283" i="27" s="1"/>
  <c r="H282" i="27"/>
  <c r="F84" i="2" s="1"/>
  <c r="G282" i="27"/>
  <c r="F282" i="27"/>
  <c r="E84" i="2" s="1"/>
  <c r="E280" i="27"/>
  <c r="D280" i="27"/>
  <c r="E278" i="27"/>
  <c r="D278" i="27"/>
  <c r="J278" i="27" s="1"/>
  <c r="K278" i="27" s="1"/>
  <c r="E277" i="27"/>
  <c r="D277" i="27"/>
  <c r="F277" i="27" s="1"/>
  <c r="H276" i="27"/>
  <c r="G276" i="27"/>
  <c r="F276" i="27"/>
  <c r="I23" i="39"/>
  <c r="I20" i="39"/>
  <c r="I18" i="39"/>
  <c r="C81" i="2"/>
  <c r="E81" i="2" s="1"/>
  <c r="C80" i="2"/>
  <c r="F80" i="2" s="1"/>
  <c r="C79" i="2"/>
  <c r="A79" i="2"/>
  <c r="A80" i="2" s="1"/>
  <c r="A81" i="2" s="1"/>
  <c r="C10" i="39"/>
  <c r="E9" i="39"/>
  <c r="E8" i="39"/>
  <c r="F270" i="27"/>
  <c r="G270" i="27"/>
  <c r="H270" i="27"/>
  <c r="D271" i="27"/>
  <c r="F271" i="27" s="1"/>
  <c r="E271" i="27"/>
  <c r="D272" i="27"/>
  <c r="H272" i="27" s="1"/>
  <c r="E272" i="27"/>
  <c r="D273" i="27"/>
  <c r="F273" i="27" s="1"/>
  <c r="E273" i="27"/>
  <c r="D274" i="27"/>
  <c r="F274" i="27" s="1"/>
  <c r="E274" i="27"/>
  <c r="F260" i="27"/>
  <c r="G260" i="27"/>
  <c r="H260" i="27"/>
  <c r="D261" i="27"/>
  <c r="F261" i="27" s="1"/>
  <c r="E261" i="27"/>
  <c r="D262" i="27"/>
  <c r="F262" i="27" s="1"/>
  <c r="E262" i="27"/>
  <c r="D263" i="27"/>
  <c r="G263" i="27" s="1"/>
  <c r="E263" i="27"/>
  <c r="F252" i="27"/>
  <c r="G252" i="27"/>
  <c r="H252" i="27"/>
  <c r="D253" i="27"/>
  <c r="F253" i="27" s="1"/>
  <c r="E253" i="27"/>
  <c r="D254" i="27"/>
  <c r="H254" i="27" s="1"/>
  <c r="E254" i="27"/>
  <c r="D255" i="27"/>
  <c r="F255" i="27" s="1"/>
  <c r="E255" i="27"/>
  <c r="D256" i="27"/>
  <c r="G256" i="27" s="1"/>
  <c r="E256" i="27"/>
  <c r="D257" i="27"/>
  <c r="G257" i="27" s="1"/>
  <c r="E257" i="27"/>
  <c r="D258" i="27"/>
  <c r="G258" i="27" s="1"/>
  <c r="E258" i="27"/>
  <c r="L230" i="32"/>
  <c r="B225" i="32"/>
  <c r="C225" i="32" s="1"/>
  <c r="D225" i="32" s="1"/>
  <c r="H289" i="27" l="1"/>
  <c r="G290" i="27"/>
  <c r="G283" i="27"/>
  <c r="H283" i="27"/>
  <c r="G289" i="27"/>
  <c r="F285" i="27"/>
  <c r="H291" i="27"/>
  <c r="G280" i="27"/>
  <c r="H280" i="27"/>
  <c r="G284" i="27"/>
  <c r="F290" i="27"/>
  <c r="G277" i="27"/>
  <c r="H277" i="27"/>
  <c r="G285" i="27"/>
  <c r="H290" i="27"/>
  <c r="F291" i="27"/>
  <c r="J277" i="27"/>
  <c r="K277" i="27" s="1"/>
  <c r="G291" i="27"/>
  <c r="G278" i="27"/>
  <c r="F284" i="27"/>
  <c r="F280" i="27"/>
  <c r="H284" i="27"/>
  <c r="F286" i="27"/>
  <c r="G286" i="27"/>
  <c r="H286" i="27"/>
  <c r="F278" i="27"/>
  <c r="H278" i="27"/>
  <c r="F81" i="2"/>
  <c r="E80" i="2"/>
  <c r="E79" i="2"/>
  <c r="F79" i="2"/>
  <c r="G272" i="27"/>
  <c r="F272" i="27"/>
  <c r="G271" i="27"/>
  <c r="J273" i="27"/>
  <c r="K273" i="27" s="1"/>
  <c r="H273" i="27"/>
  <c r="G273" i="27"/>
  <c r="J271" i="27"/>
  <c r="K271" i="27" s="1"/>
  <c r="H271" i="27"/>
  <c r="J274" i="27"/>
  <c r="K274" i="27" s="1"/>
  <c r="H274" i="27"/>
  <c r="G274" i="27"/>
  <c r="J272" i="27"/>
  <c r="K272" i="27" s="1"/>
  <c r="G254" i="27"/>
  <c r="J261" i="27"/>
  <c r="K261" i="27" s="1"/>
  <c r="G261" i="27"/>
  <c r="F256" i="27"/>
  <c r="H263" i="27"/>
  <c r="F263" i="27"/>
  <c r="J254" i="27"/>
  <c r="K254" i="27" s="1"/>
  <c r="H261" i="27"/>
  <c r="J263" i="27"/>
  <c r="K263" i="27" s="1"/>
  <c r="J256" i="27"/>
  <c r="K256" i="27" s="1"/>
  <c r="H256" i="27"/>
  <c r="J262" i="27"/>
  <c r="K262" i="27" s="1"/>
  <c r="H262" i="27"/>
  <c r="G262" i="27"/>
  <c r="F254" i="27"/>
  <c r="F258" i="27"/>
  <c r="F257" i="27"/>
  <c r="H258" i="27"/>
  <c r="H257" i="27"/>
  <c r="J255" i="27"/>
  <c r="K255" i="27" s="1"/>
  <c r="H255" i="27"/>
  <c r="G255" i="27"/>
  <c r="J253" i="27"/>
  <c r="K253" i="27" s="1"/>
  <c r="H253" i="27"/>
  <c r="G253" i="27"/>
  <c r="L83" i="32"/>
  <c r="B78" i="32"/>
  <c r="C78" i="32" s="1"/>
  <c r="D78" i="32" s="1"/>
  <c r="E90" i="27"/>
  <c r="D90" i="27"/>
  <c r="J270" i="27" l="1"/>
  <c r="N270" i="27"/>
  <c r="N260" i="27"/>
  <c r="J260" i="27"/>
  <c r="F90" i="27"/>
  <c r="G90" i="27"/>
  <c r="H90" i="27"/>
  <c r="G77" i="2"/>
  <c r="E245" i="27"/>
  <c r="D245" i="27"/>
  <c r="E244" i="27"/>
  <c r="D244" i="27"/>
  <c r="F244" i="27" s="1"/>
  <c r="E243" i="27"/>
  <c r="D243" i="27"/>
  <c r="J243" i="27" s="1"/>
  <c r="K243" i="27" s="1"/>
  <c r="H242" i="27"/>
  <c r="G242" i="27"/>
  <c r="F242" i="27"/>
  <c r="G76" i="2"/>
  <c r="E238" i="27"/>
  <c r="D238" i="27"/>
  <c r="J238" i="27" s="1"/>
  <c r="K238" i="27" s="1"/>
  <c r="E240" i="27"/>
  <c r="D240" i="27"/>
  <c r="E239" i="27"/>
  <c r="D239" i="27"/>
  <c r="J239" i="27" s="1"/>
  <c r="K239" i="27" s="1"/>
  <c r="E237" i="27"/>
  <c r="D237" i="27"/>
  <c r="J237" i="27" s="1"/>
  <c r="K237" i="27" s="1"/>
  <c r="E236" i="27"/>
  <c r="D236" i="27"/>
  <c r="H236" i="27" s="1"/>
  <c r="H235" i="27"/>
  <c r="G235" i="27"/>
  <c r="F235" i="27"/>
  <c r="G75" i="2"/>
  <c r="K270" i="27" l="1"/>
  <c r="O270" i="27" s="1"/>
  <c r="K260" i="27"/>
  <c r="O260" i="27" s="1"/>
  <c r="G244" i="27"/>
  <c r="H244" i="27"/>
  <c r="J244" i="27"/>
  <c r="K244" i="27" s="1"/>
  <c r="F243" i="27"/>
  <c r="G243" i="27"/>
  <c r="H243" i="27"/>
  <c r="F245" i="27"/>
  <c r="G245" i="27"/>
  <c r="H245" i="27"/>
  <c r="F238" i="27"/>
  <c r="G238" i="27"/>
  <c r="H238" i="27"/>
  <c r="G236" i="27"/>
  <c r="J236" i="27"/>
  <c r="K236" i="27" s="1"/>
  <c r="F239" i="27"/>
  <c r="G239" i="27"/>
  <c r="H239" i="27"/>
  <c r="G237" i="27"/>
  <c r="H237" i="27"/>
  <c r="F240" i="27"/>
  <c r="F237" i="27"/>
  <c r="F236" i="27"/>
  <c r="G240" i="27"/>
  <c r="H240" i="27"/>
  <c r="L270" i="27" l="1"/>
  <c r="L260" i="27"/>
  <c r="G74" i="2"/>
  <c r="G73" i="2"/>
  <c r="G72" i="2"/>
  <c r="G71" i="2"/>
  <c r="G70" i="2"/>
  <c r="G69" i="2"/>
  <c r="G68" i="2"/>
  <c r="C77" i="2"/>
  <c r="C76" i="2"/>
  <c r="F76" i="2" s="1"/>
  <c r="C75" i="2"/>
  <c r="H75" i="2" s="1"/>
  <c r="C74" i="2"/>
  <c r="H74" i="2" s="1"/>
  <c r="C73" i="2"/>
  <c r="C72" i="2"/>
  <c r="C71" i="2"/>
  <c r="F71" i="2" s="1"/>
  <c r="C70" i="2"/>
  <c r="C69" i="2"/>
  <c r="H69" i="2" s="1"/>
  <c r="G67" i="2"/>
  <c r="L223" i="32"/>
  <c r="B218" i="32"/>
  <c r="C218" i="32" s="1"/>
  <c r="D218" i="32" s="1"/>
  <c r="L216" i="32"/>
  <c r="B211" i="32"/>
  <c r="C211" i="32" s="1"/>
  <c r="D211" i="32" s="1"/>
  <c r="G66" i="2"/>
  <c r="G65" i="2"/>
  <c r="C68" i="2"/>
  <c r="H68" i="2" s="1"/>
  <c r="C67" i="2"/>
  <c r="C66" i="2"/>
  <c r="C65" i="2"/>
  <c r="H65" i="2" s="1"/>
  <c r="G48" i="2"/>
  <c r="G64" i="2"/>
  <c r="E132" i="27"/>
  <c r="D132" i="27"/>
  <c r="J132" i="27" s="1"/>
  <c r="K132" i="27" s="1"/>
  <c r="E131" i="27"/>
  <c r="D131" i="27"/>
  <c r="H131" i="27" s="1"/>
  <c r="E130" i="27"/>
  <c r="D130" i="27"/>
  <c r="J130" i="27" s="1"/>
  <c r="K130" i="27" s="1"/>
  <c r="E129" i="27"/>
  <c r="D129" i="27"/>
  <c r="J129" i="27" s="1"/>
  <c r="K129" i="27" s="1"/>
  <c r="E128" i="27"/>
  <c r="D128" i="27"/>
  <c r="J128" i="27" s="1"/>
  <c r="K128" i="27" s="1"/>
  <c r="H127" i="27"/>
  <c r="G127" i="27"/>
  <c r="F127" i="27"/>
  <c r="E125" i="27"/>
  <c r="D125" i="27"/>
  <c r="J125" i="27" s="1"/>
  <c r="K125" i="27" s="1"/>
  <c r="E124" i="27"/>
  <c r="D124" i="27"/>
  <c r="J124" i="27" s="1"/>
  <c r="K124" i="27" s="1"/>
  <c r="E123" i="27"/>
  <c r="D123" i="27"/>
  <c r="F123" i="27" s="1"/>
  <c r="H122" i="27"/>
  <c r="G122" i="27"/>
  <c r="F122" i="27"/>
  <c r="G63" i="2"/>
  <c r="G62" i="2"/>
  <c r="G61" i="2"/>
  <c r="G60" i="2"/>
  <c r="G59" i="2"/>
  <c r="C48" i="2"/>
  <c r="F48" i="2" s="1"/>
  <c r="C64" i="2"/>
  <c r="C63" i="2"/>
  <c r="G58" i="2"/>
  <c r="E233" i="27"/>
  <c r="D233" i="27"/>
  <c r="E232" i="27"/>
  <c r="D232" i="27"/>
  <c r="F232" i="27" s="1"/>
  <c r="E231" i="27"/>
  <c r="D231" i="27"/>
  <c r="E229" i="27"/>
  <c r="D229" i="27"/>
  <c r="J229" i="27" s="1"/>
  <c r="K229" i="27" s="1"/>
  <c r="E75" i="2" l="1"/>
  <c r="F75" i="2"/>
  <c r="E74" i="2"/>
  <c r="E77" i="2"/>
  <c r="F74" i="2"/>
  <c r="F77" i="2"/>
  <c r="E76" i="2"/>
  <c r="E70" i="2"/>
  <c r="F70" i="2"/>
  <c r="E69" i="2"/>
  <c r="F69" i="2"/>
  <c r="E71" i="2"/>
  <c r="H232" i="27"/>
  <c r="F129" i="27"/>
  <c r="H124" i="27"/>
  <c r="G129" i="27"/>
  <c r="H129" i="27"/>
  <c r="G232" i="27"/>
  <c r="G125" i="27"/>
  <c r="F64" i="2"/>
  <c r="E65" i="2"/>
  <c r="E68" i="2"/>
  <c r="F65" i="2"/>
  <c r="F68" i="2"/>
  <c r="F125" i="27"/>
  <c r="G123" i="27"/>
  <c r="H125" i="27"/>
  <c r="H123" i="27"/>
  <c r="J123" i="27"/>
  <c r="K123" i="27" s="1"/>
  <c r="G130" i="27"/>
  <c r="F131" i="27"/>
  <c r="J232" i="27"/>
  <c r="K232" i="27" s="1"/>
  <c r="F124" i="27"/>
  <c r="G124" i="27"/>
  <c r="G131" i="27"/>
  <c r="F128" i="27"/>
  <c r="G128" i="27"/>
  <c r="H128" i="27"/>
  <c r="F130" i="27"/>
  <c r="H130" i="27"/>
  <c r="F132" i="27"/>
  <c r="G132" i="27"/>
  <c r="H132" i="27"/>
  <c r="E63" i="2"/>
  <c r="F63" i="2"/>
  <c r="E64" i="2"/>
  <c r="E48" i="2"/>
  <c r="F233" i="27"/>
  <c r="G233" i="27"/>
  <c r="H233" i="27"/>
  <c r="G231" i="27"/>
  <c r="H231" i="27"/>
  <c r="F231" i="27"/>
  <c r="F229" i="27"/>
  <c r="H229" i="27"/>
  <c r="G229" i="27"/>
  <c r="J122" i="27" l="1"/>
  <c r="J131" i="27" s="1"/>
  <c r="K131" i="27" s="1"/>
  <c r="N127" i="27" s="1"/>
  <c r="N122" i="27"/>
  <c r="K122" i="27" l="1"/>
  <c r="L122" i="27" s="1"/>
  <c r="J127" i="27"/>
  <c r="H64" i="2" s="1"/>
  <c r="O122" i="27" l="1"/>
  <c r="K127" i="27"/>
  <c r="O127" i="27" s="1"/>
  <c r="L127" i="27" l="1"/>
  <c r="G57" i="2" l="1"/>
  <c r="C62" i="2" l="1"/>
  <c r="C61" i="2"/>
  <c r="F61" i="2" s="1"/>
  <c r="C60" i="2"/>
  <c r="G47" i="2"/>
  <c r="G56" i="2"/>
  <c r="G52" i="2"/>
  <c r="L209" i="32"/>
  <c r="B204" i="32"/>
  <c r="C204" i="32" s="1"/>
  <c r="D204" i="32" s="1"/>
  <c r="L202" i="32"/>
  <c r="B197" i="32"/>
  <c r="C197" i="32" s="1"/>
  <c r="D197" i="32" s="1"/>
  <c r="L195" i="32"/>
  <c r="B190" i="32"/>
  <c r="C190" i="32" s="1"/>
  <c r="D190" i="32" s="1"/>
  <c r="L188" i="32"/>
  <c r="B183" i="32"/>
  <c r="C183" i="32" s="1"/>
  <c r="D183" i="32" s="1"/>
  <c r="C52" i="2"/>
  <c r="G46" i="2"/>
  <c r="E180" i="27"/>
  <c r="D180" i="27"/>
  <c r="E179" i="27"/>
  <c r="D179" i="27"/>
  <c r="H179" i="27" s="1"/>
  <c r="E178" i="27"/>
  <c r="D178" i="27"/>
  <c r="J178" i="27" s="1"/>
  <c r="K178" i="27" s="1"/>
  <c r="E177" i="27"/>
  <c r="D177" i="27"/>
  <c r="F177" i="27" s="1"/>
  <c r="E176" i="27"/>
  <c r="D176" i="27"/>
  <c r="J176" i="27" s="1"/>
  <c r="K176" i="27" s="1"/>
  <c r="H175" i="27"/>
  <c r="G175" i="27"/>
  <c r="F175" i="27"/>
  <c r="E173" i="27"/>
  <c r="D173" i="27"/>
  <c r="J173" i="27" s="1"/>
  <c r="K173" i="27" s="1"/>
  <c r="E172" i="27"/>
  <c r="D172" i="27"/>
  <c r="J172" i="27" s="1"/>
  <c r="K172" i="27" s="1"/>
  <c r="E171" i="27"/>
  <c r="D171" i="27"/>
  <c r="J171" i="27" s="1"/>
  <c r="K171" i="27" s="1"/>
  <c r="H170" i="27"/>
  <c r="G170" i="27"/>
  <c r="F170" i="27"/>
  <c r="C46" i="2"/>
  <c r="G55" i="2"/>
  <c r="G54" i="2"/>
  <c r="L181" i="32"/>
  <c r="B176" i="32"/>
  <c r="C176" i="32" s="1"/>
  <c r="D176" i="32" s="1"/>
  <c r="L174" i="32"/>
  <c r="B169" i="32"/>
  <c r="C169" i="32" s="1"/>
  <c r="D169" i="32" s="1"/>
  <c r="L167" i="32"/>
  <c r="B162" i="32"/>
  <c r="C162" i="32" s="1"/>
  <c r="D162" i="32" s="1"/>
  <c r="L160" i="32"/>
  <c r="B155" i="32"/>
  <c r="C155" i="32" s="1"/>
  <c r="D155" i="32" s="1"/>
  <c r="E220" i="27"/>
  <c r="D220" i="27"/>
  <c r="E219" i="27"/>
  <c r="D219" i="27"/>
  <c r="E218" i="27"/>
  <c r="D218" i="27"/>
  <c r="F218" i="27" s="1"/>
  <c r="E217" i="27"/>
  <c r="D217" i="27"/>
  <c r="E215" i="27"/>
  <c r="D215" i="27"/>
  <c r="J215" i="27" s="1"/>
  <c r="K215" i="27" s="1"/>
  <c r="E211" i="27"/>
  <c r="D211" i="27"/>
  <c r="E210" i="27"/>
  <c r="D210" i="27"/>
  <c r="E209" i="27"/>
  <c r="D209" i="27"/>
  <c r="H209" i="27" s="1"/>
  <c r="E208" i="27"/>
  <c r="D208" i="27"/>
  <c r="F208" i="27" s="1"/>
  <c r="E207" i="27"/>
  <c r="D207" i="27"/>
  <c r="J207" i="27" s="1"/>
  <c r="K207" i="27" s="1"/>
  <c r="E206" i="27"/>
  <c r="D206" i="27"/>
  <c r="J206" i="27" s="1"/>
  <c r="K206" i="27" s="1"/>
  <c r="H205" i="27"/>
  <c r="G205" i="27"/>
  <c r="F205" i="27"/>
  <c r="G53" i="2"/>
  <c r="E230" i="27"/>
  <c r="D230" i="27"/>
  <c r="E228" i="27"/>
  <c r="D228" i="27"/>
  <c r="H227" i="27"/>
  <c r="G227" i="27"/>
  <c r="F227" i="27"/>
  <c r="E225" i="27"/>
  <c r="D225" i="27"/>
  <c r="F225" i="27" s="1"/>
  <c r="E224" i="27"/>
  <c r="D224" i="27"/>
  <c r="E223" i="27"/>
  <c r="D223" i="27"/>
  <c r="H223" i="27" s="1"/>
  <c r="H222" i="27"/>
  <c r="G222" i="27"/>
  <c r="F222" i="27"/>
  <c r="E216" i="27"/>
  <c r="D216" i="27"/>
  <c r="E214" i="27"/>
  <c r="D214" i="27"/>
  <c r="H213" i="27"/>
  <c r="G213" i="27"/>
  <c r="F213" i="27"/>
  <c r="E203" i="27"/>
  <c r="D203" i="27"/>
  <c r="F203" i="27" s="1"/>
  <c r="E202" i="27"/>
  <c r="D202" i="27"/>
  <c r="H202" i="27" s="1"/>
  <c r="H201" i="27"/>
  <c r="G201" i="27"/>
  <c r="F201" i="27"/>
  <c r="C59" i="2"/>
  <c r="H59" i="2" s="1"/>
  <c r="C58" i="2"/>
  <c r="C57" i="2"/>
  <c r="C47" i="2"/>
  <c r="C56" i="2"/>
  <c r="H56" i="2" s="1"/>
  <c r="C55" i="2"/>
  <c r="F55" i="2" s="1"/>
  <c r="G51" i="2"/>
  <c r="G50" i="2"/>
  <c r="G49" i="2"/>
  <c r="E199" i="27"/>
  <c r="D199" i="27"/>
  <c r="E198" i="27"/>
  <c r="D198" i="27"/>
  <c r="J198" i="27" s="1"/>
  <c r="K198" i="27" s="1"/>
  <c r="H197" i="27"/>
  <c r="G197" i="27"/>
  <c r="F197" i="27"/>
  <c r="E195" i="27"/>
  <c r="D195" i="27"/>
  <c r="J195" i="27" s="1"/>
  <c r="K195" i="27" s="1"/>
  <c r="E194" i="27"/>
  <c r="D194" i="27"/>
  <c r="J194" i="27" s="1"/>
  <c r="K194" i="27" s="1"/>
  <c r="E193" i="27"/>
  <c r="D193" i="27"/>
  <c r="H193" i="27" s="1"/>
  <c r="H192" i="27"/>
  <c r="G192" i="27"/>
  <c r="F192" i="27"/>
  <c r="E190" i="27"/>
  <c r="D190" i="27"/>
  <c r="J190" i="27" s="1"/>
  <c r="K190" i="27" s="1"/>
  <c r="E189" i="27"/>
  <c r="D189" i="27"/>
  <c r="H189" i="27" s="1"/>
  <c r="E188" i="27"/>
  <c r="D188" i="27"/>
  <c r="J188" i="27" s="1"/>
  <c r="K188" i="27" s="1"/>
  <c r="H187" i="27"/>
  <c r="G187" i="27"/>
  <c r="F187" i="27"/>
  <c r="E185" i="27"/>
  <c r="D185" i="27"/>
  <c r="J185" i="27" s="1"/>
  <c r="K185" i="27" s="1"/>
  <c r="E184" i="27"/>
  <c r="D184" i="27"/>
  <c r="J184" i="27" s="1"/>
  <c r="K184" i="27" s="1"/>
  <c r="E183" i="27"/>
  <c r="D183" i="27"/>
  <c r="J183" i="27" s="1"/>
  <c r="K183" i="27" s="1"/>
  <c r="H182" i="27"/>
  <c r="G182" i="27"/>
  <c r="F182" i="27"/>
  <c r="G45" i="2"/>
  <c r="E167" i="27"/>
  <c r="D167" i="27"/>
  <c r="E166" i="27"/>
  <c r="D166" i="27"/>
  <c r="J166" i="27" s="1"/>
  <c r="K166" i="27" s="1"/>
  <c r="G44" i="2"/>
  <c r="E155" i="27"/>
  <c r="D155" i="27"/>
  <c r="E154" i="27"/>
  <c r="D154" i="27"/>
  <c r="J154" i="27" s="1"/>
  <c r="K154" i="27" s="1"/>
  <c r="E148" i="27"/>
  <c r="D148" i="27"/>
  <c r="J148" i="27" s="1"/>
  <c r="K148" i="27" s="1"/>
  <c r="E147" i="27"/>
  <c r="D147" i="27"/>
  <c r="J147" i="27" s="1"/>
  <c r="K147" i="27" s="1"/>
  <c r="A43" i="2"/>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34" i="2"/>
  <c r="A35" i="2" s="1"/>
  <c r="A36" i="2" s="1"/>
  <c r="A37" i="2" s="1"/>
  <c r="A38" i="2" s="1"/>
  <c r="A39" i="2" s="1"/>
  <c r="A40" i="2" s="1"/>
  <c r="A41" i="2" s="1"/>
  <c r="G43" i="2"/>
  <c r="E143" i="27"/>
  <c r="D143" i="27"/>
  <c r="E142" i="27"/>
  <c r="D142" i="27"/>
  <c r="J142" i="27" s="1"/>
  <c r="K142" i="27" s="1"/>
  <c r="E141" i="27"/>
  <c r="D141" i="27"/>
  <c r="J141" i="27" s="1"/>
  <c r="K141" i="27" s="1"/>
  <c r="E140" i="27"/>
  <c r="D140" i="27"/>
  <c r="J140" i="27" s="1"/>
  <c r="K140" i="27" s="1"/>
  <c r="E136" i="27"/>
  <c r="D136" i="27"/>
  <c r="J136" i="27" s="1"/>
  <c r="K136" i="27" s="1"/>
  <c r="E135" i="27"/>
  <c r="D135" i="27"/>
  <c r="J135" i="27" s="1"/>
  <c r="K135" i="27" s="1"/>
  <c r="N182" i="27" l="1"/>
  <c r="N170" i="27"/>
  <c r="F58" i="2"/>
  <c r="H177" i="27"/>
  <c r="G177" i="27"/>
  <c r="J177" i="27"/>
  <c r="K177" i="27" s="1"/>
  <c r="G218" i="27"/>
  <c r="H218" i="27"/>
  <c r="E60" i="2"/>
  <c r="F60" i="2"/>
  <c r="E62" i="2"/>
  <c r="F62" i="2"/>
  <c r="E61" i="2"/>
  <c r="G173" i="27"/>
  <c r="F171" i="27"/>
  <c r="E52" i="2"/>
  <c r="F52" i="2"/>
  <c r="F173" i="27"/>
  <c r="G171" i="27"/>
  <c r="H173" i="27"/>
  <c r="H171" i="27"/>
  <c r="G178" i="27"/>
  <c r="F172" i="27"/>
  <c r="F179" i="27"/>
  <c r="G172" i="27"/>
  <c r="G179" i="27"/>
  <c r="H172" i="27"/>
  <c r="J170" i="27"/>
  <c r="J179" i="27" s="1"/>
  <c r="F176" i="27"/>
  <c r="G176" i="27"/>
  <c r="H176" i="27"/>
  <c r="F178" i="27"/>
  <c r="H178" i="27"/>
  <c r="F180" i="27"/>
  <c r="G180" i="27"/>
  <c r="H180" i="27"/>
  <c r="E46" i="2"/>
  <c r="F46" i="2"/>
  <c r="F220" i="27"/>
  <c r="G220" i="27"/>
  <c r="H220" i="27"/>
  <c r="H210" i="27"/>
  <c r="F219" i="27"/>
  <c r="G219" i="27"/>
  <c r="H219" i="27"/>
  <c r="H203" i="27"/>
  <c r="G208" i="27"/>
  <c r="G223" i="27"/>
  <c r="J208" i="27"/>
  <c r="K208" i="27" s="1"/>
  <c r="F217" i="27"/>
  <c r="G203" i="27"/>
  <c r="G217" i="27"/>
  <c r="H217" i="27"/>
  <c r="H225" i="27"/>
  <c r="F210" i="27"/>
  <c r="G210" i="27"/>
  <c r="H208" i="27"/>
  <c r="F215" i="27"/>
  <c r="G215" i="27"/>
  <c r="G225" i="27"/>
  <c r="G209" i="27"/>
  <c r="H215" i="27"/>
  <c r="F207" i="27"/>
  <c r="G207" i="27"/>
  <c r="H207" i="27"/>
  <c r="F209" i="27"/>
  <c r="F211" i="27"/>
  <c r="F206" i="27"/>
  <c r="G211" i="27"/>
  <c r="G206" i="27"/>
  <c r="H211" i="27"/>
  <c r="H206" i="27"/>
  <c r="G202" i="27"/>
  <c r="F224" i="27"/>
  <c r="F228" i="27"/>
  <c r="G228" i="27"/>
  <c r="H228" i="27"/>
  <c r="J202" i="27"/>
  <c r="K202" i="27" s="1"/>
  <c r="G224" i="27"/>
  <c r="F214" i="27"/>
  <c r="H224" i="27"/>
  <c r="G214" i="27"/>
  <c r="H214" i="27"/>
  <c r="F223" i="27"/>
  <c r="F230" i="27"/>
  <c r="G230" i="27"/>
  <c r="H230" i="27"/>
  <c r="F202" i="27"/>
  <c r="F216" i="27"/>
  <c r="G216" i="27"/>
  <c r="H216" i="27"/>
  <c r="E57" i="2"/>
  <c r="F57" i="2"/>
  <c r="E47" i="2"/>
  <c r="E59" i="2"/>
  <c r="F47" i="2"/>
  <c r="F59" i="2"/>
  <c r="E58" i="2"/>
  <c r="H55" i="2"/>
  <c r="E56" i="2"/>
  <c r="F56" i="2"/>
  <c r="E55" i="2"/>
  <c r="J182" i="27"/>
  <c r="G195" i="27"/>
  <c r="F195" i="27"/>
  <c r="H195" i="27"/>
  <c r="J189" i="27"/>
  <c r="K189" i="27" s="1"/>
  <c r="N187" i="27" s="1"/>
  <c r="J193" i="27"/>
  <c r="K193" i="27" s="1"/>
  <c r="N192" i="27" s="1"/>
  <c r="F194" i="27"/>
  <c r="F198" i="27"/>
  <c r="G194" i="27"/>
  <c r="G198" i="27"/>
  <c r="H194" i="27"/>
  <c r="H198" i="27"/>
  <c r="F199" i="27"/>
  <c r="F189" i="27"/>
  <c r="F193" i="27"/>
  <c r="G199" i="27"/>
  <c r="G189" i="27"/>
  <c r="G193" i="27"/>
  <c r="H199" i="27"/>
  <c r="F188" i="27"/>
  <c r="G188" i="27"/>
  <c r="F184" i="27"/>
  <c r="G184" i="27"/>
  <c r="H188" i="27"/>
  <c r="H184" i="27"/>
  <c r="F190" i="27"/>
  <c r="G190" i="27"/>
  <c r="H190" i="27"/>
  <c r="G183" i="27"/>
  <c r="F183" i="27"/>
  <c r="H183" i="27"/>
  <c r="F185" i="27"/>
  <c r="G185" i="27"/>
  <c r="H185" i="27"/>
  <c r="F166" i="27"/>
  <c r="G166" i="27"/>
  <c r="H166" i="27"/>
  <c r="F167" i="27"/>
  <c r="F154" i="27"/>
  <c r="G167" i="27"/>
  <c r="G135" i="27"/>
  <c r="G154" i="27"/>
  <c r="H167" i="27"/>
  <c r="H154" i="27"/>
  <c r="F142" i="27"/>
  <c r="G142" i="27"/>
  <c r="F147" i="27"/>
  <c r="H142" i="27"/>
  <c r="G147" i="27"/>
  <c r="H147" i="27"/>
  <c r="F155" i="27"/>
  <c r="G155" i="27"/>
  <c r="H155" i="27"/>
  <c r="G140" i="27"/>
  <c r="F148" i="27"/>
  <c r="G148" i="27"/>
  <c r="H148" i="27"/>
  <c r="F140" i="27"/>
  <c r="H140" i="27"/>
  <c r="F143" i="27"/>
  <c r="G143" i="27"/>
  <c r="H143" i="27"/>
  <c r="F135" i="27"/>
  <c r="H135" i="27"/>
  <c r="F141" i="27"/>
  <c r="G141" i="27"/>
  <c r="H141" i="27"/>
  <c r="F136" i="27"/>
  <c r="G136" i="27"/>
  <c r="H136" i="27"/>
  <c r="K170" i="27" l="1"/>
  <c r="L170" i="27" s="1"/>
  <c r="K179" i="27"/>
  <c r="J187" i="27"/>
  <c r="J192" i="27"/>
  <c r="K187" i="27" l="1"/>
  <c r="L187" i="27" s="1"/>
  <c r="K192" i="27"/>
  <c r="O192" i="27" s="1"/>
  <c r="O170" i="27"/>
  <c r="O187" i="27" l="1"/>
  <c r="L192" i="27"/>
  <c r="C54" i="2"/>
  <c r="C53" i="2"/>
  <c r="C51" i="2"/>
  <c r="E51" i="2" s="1"/>
  <c r="C50" i="2"/>
  <c r="C49" i="2"/>
  <c r="C45" i="2"/>
  <c r="C44" i="2"/>
  <c r="C43" i="2"/>
  <c r="G41" i="2"/>
  <c r="G40" i="2"/>
  <c r="G39" i="2"/>
  <c r="L153" i="32"/>
  <c r="B148" i="32"/>
  <c r="C148" i="32" s="1"/>
  <c r="D148" i="32" s="1"/>
  <c r="L146" i="32"/>
  <c r="B141" i="32"/>
  <c r="C141" i="32" s="1"/>
  <c r="D141" i="32" s="1"/>
  <c r="L139" i="32"/>
  <c r="B134" i="32"/>
  <c r="C134" i="32" s="1"/>
  <c r="D134" i="32" s="1"/>
  <c r="E119" i="27"/>
  <c r="D119" i="27"/>
  <c r="J119" i="27" s="1"/>
  <c r="K119" i="27" s="1"/>
  <c r="E118" i="27"/>
  <c r="D118" i="27"/>
  <c r="J118" i="27" s="1"/>
  <c r="K118" i="27" s="1"/>
  <c r="E114" i="27"/>
  <c r="D114" i="27"/>
  <c r="J114" i="27" s="1"/>
  <c r="K114" i="27" s="1"/>
  <c r="E113" i="27"/>
  <c r="D113" i="27"/>
  <c r="J113" i="27" s="1"/>
  <c r="K113" i="27" s="1"/>
  <c r="E109" i="27"/>
  <c r="D109" i="27"/>
  <c r="J109" i="27" s="1"/>
  <c r="K109" i="27" s="1"/>
  <c r="E108" i="27"/>
  <c r="D108" i="27"/>
  <c r="J108" i="27" s="1"/>
  <c r="K108" i="27" s="1"/>
  <c r="E160" i="27"/>
  <c r="D160" i="27"/>
  <c r="J160" i="27" s="1"/>
  <c r="K160" i="27" s="1"/>
  <c r="E159" i="27"/>
  <c r="D159" i="27"/>
  <c r="J159" i="27" s="1"/>
  <c r="K159" i="27" s="1"/>
  <c r="G38" i="2"/>
  <c r="L132" i="32"/>
  <c r="B127" i="32"/>
  <c r="C127" i="32" s="1"/>
  <c r="D127" i="32" s="1"/>
  <c r="L125" i="32"/>
  <c r="B120" i="32"/>
  <c r="C120" i="32" s="1"/>
  <c r="D120" i="32" s="1"/>
  <c r="G37" i="2"/>
  <c r="L118" i="32"/>
  <c r="B113" i="32"/>
  <c r="C113" i="32" s="1"/>
  <c r="D113" i="32" s="1"/>
  <c r="L111" i="32"/>
  <c r="B106" i="32"/>
  <c r="C106" i="32" s="1"/>
  <c r="D106" i="32" s="1"/>
  <c r="L104" i="32"/>
  <c r="B99" i="32"/>
  <c r="C99" i="32" s="1"/>
  <c r="D99" i="32" s="1"/>
  <c r="L97" i="32"/>
  <c r="B92" i="32"/>
  <c r="C92" i="32" s="1"/>
  <c r="D92" i="32" s="1"/>
  <c r="E104" i="27"/>
  <c r="D104" i="27"/>
  <c r="J104" i="27" s="1"/>
  <c r="K104" i="27" s="1"/>
  <c r="E103" i="27"/>
  <c r="D103" i="27"/>
  <c r="J103" i="27" s="1"/>
  <c r="K103" i="27" s="1"/>
  <c r="G36" i="2"/>
  <c r="E99" i="27"/>
  <c r="D99" i="27"/>
  <c r="J99" i="27" s="1"/>
  <c r="K99" i="27" s="1"/>
  <c r="E98" i="27"/>
  <c r="D98" i="27"/>
  <c r="H98" i="27" s="1"/>
  <c r="F118" i="27" l="1"/>
  <c r="G118" i="27"/>
  <c r="H118" i="27"/>
  <c r="F51" i="2"/>
  <c r="E50" i="2"/>
  <c r="F50" i="2"/>
  <c r="E49" i="2"/>
  <c r="E54" i="2"/>
  <c r="F49" i="2"/>
  <c r="F54" i="2"/>
  <c r="E53" i="2"/>
  <c r="F53" i="2"/>
  <c r="F113" i="27"/>
  <c r="G113" i="27"/>
  <c r="H113" i="27"/>
  <c r="F119" i="27"/>
  <c r="G119" i="27"/>
  <c r="H119" i="27"/>
  <c r="F108" i="27"/>
  <c r="G108" i="27"/>
  <c r="H108" i="27"/>
  <c r="F114" i="27"/>
  <c r="G114" i="27"/>
  <c r="H114" i="27"/>
  <c r="F103" i="27"/>
  <c r="F159" i="27"/>
  <c r="G103" i="27"/>
  <c r="G159" i="27"/>
  <c r="H103" i="27"/>
  <c r="H159" i="27"/>
  <c r="F109" i="27"/>
  <c r="G109" i="27"/>
  <c r="H109" i="27"/>
  <c r="F160" i="27"/>
  <c r="G160" i="27"/>
  <c r="H160" i="27"/>
  <c r="F104" i="27"/>
  <c r="G104" i="27"/>
  <c r="H104" i="27"/>
  <c r="F98" i="27"/>
  <c r="J98" i="27"/>
  <c r="K98" i="27" s="1"/>
  <c r="F99" i="27"/>
  <c r="G99" i="27"/>
  <c r="G98" i="27"/>
  <c r="H99" i="27"/>
  <c r="G35" i="2"/>
  <c r="G34" i="2"/>
  <c r="E156" i="27"/>
  <c r="D156" i="27"/>
  <c r="E153" i="27"/>
  <c r="D153" i="27"/>
  <c r="J153" i="27" s="1"/>
  <c r="K153" i="27" s="1"/>
  <c r="E152" i="27"/>
  <c r="D152" i="27"/>
  <c r="J152" i="27" s="1"/>
  <c r="K152" i="27" s="1"/>
  <c r="H151" i="27"/>
  <c r="F44" i="2" s="1"/>
  <c r="G151" i="27"/>
  <c r="F151" i="27"/>
  <c r="E44" i="2" s="1"/>
  <c r="E95" i="27"/>
  <c r="D95" i="27"/>
  <c r="E94" i="27"/>
  <c r="D94" i="27"/>
  <c r="J94" i="27" s="1"/>
  <c r="K94" i="27" s="1"/>
  <c r="E93" i="27"/>
  <c r="D93" i="27"/>
  <c r="H93" i="27" s="1"/>
  <c r="H92" i="27"/>
  <c r="G92" i="27"/>
  <c r="F92" i="27"/>
  <c r="E168" i="27"/>
  <c r="D168" i="27"/>
  <c r="E165" i="27"/>
  <c r="D165" i="27"/>
  <c r="J165" i="27" s="1"/>
  <c r="E164" i="27"/>
  <c r="D164" i="27"/>
  <c r="J164" i="27" s="1"/>
  <c r="K164" i="27" s="1"/>
  <c r="H163" i="27"/>
  <c r="F45" i="2" s="1"/>
  <c r="G163" i="27"/>
  <c r="F163" i="27"/>
  <c r="E45" i="2" s="1"/>
  <c r="E89" i="27"/>
  <c r="D89" i="27"/>
  <c r="E88" i="27"/>
  <c r="D88" i="27"/>
  <c r="J88" i="27" s="1"/>
  <c r="K88" i="27" s="1"/>
  <c r="E87" i="27"/>
  <c r="D87" i="27"/>
  <c r="J87" i="27" s="1"/>
  <c r="K87" i="27" s="1"/>
  <c r="H86" i="27"/>
  <c r="G86" i="27"/>
  <c r="F86" i="27"/>
  <c r="G32" i="2"/>
  <c r="A28" i="2"/>
  <c r="A29" i="2" s="1"/>
  <c r="A30" i="2" s="1"/>
  <c r="A31" i="2" s="1"/>
  <c r="A32" i="2" s="1"/>
  <c r="E79" i="27"/>
  <c r="D79" i="27"/>
  <c r="J79" i="27" s="1"/>
  <c r="K79" i="27" s="1"/>
  <c r="E78" i="27"/>
  <c r="D78" i="27"/>
  <c r="F78" i="27" s="1"/>
  <c r="E77" i="27"/>
  <c r="D77" i="27"/>
  <c r="J77" i="27" s="1"/>
  <c r="K77" i="27" s="1"/>
  <c r="E76" i="27"/>
  <c r="D76" i="27"/>
  <c r="F76" i="27" s="1"/>
  <c r="H75" i="27"/>
  <c r="G75" i="27"/>
  <c r="F75" i="27"/>
  <c r="G31" i="2"/>
  <c r="E73" i="27"/>
  <c r="D73" i="27"/>
  <c r="J73" i="27" s="1"/>
  <c r="K73" i="27" s="1"/>
  <c r="E72" i="27"/>
  <c r="D72" i="27"/>
  <c r="H72" i="27" s="1"/>
  <c r="E71" i="27"/>
  <c r="D71" i="27"/>
  <c r="J71" i="27" s="1"/>
  <c r="K71" i="27" s="1"/>
  <c r="E70" i="27"/>
  <c r="D70" i="27"/>
  <c r="F70" i="27" s="1"/>
  <c r="H69" i="27"/>
  <c r="G69" i="27"/>
  <c r="F69" i="27"/>
  <c r="G30" i="2"/>
  <c r="E67" i="27"/>
  <c r="D67" i="27"/>
  <c r="E84" i="27"/>
  <c r="D84" i="27"/>
  <c r="E83" i="27"/>
  <c r="D83" i="27"/>
  <c r="G83" i="27" s="1"/>
  <c r="E82" i="27"/>
  <c r="D82" i="27"/>
  <c r="J82" i="27" s="1"/>
  <c r="K82" i="27" s="1"/>
  <c r="H81" i="27"/>
  <c r="G81" i="27"/>
  <c r="F81" i="27"/>
  <c r="G29" i="2"/>
  <c r="C30" i="2"/>
  <c r="G28" i="2"/>
  <c r="E66" i="27"/>
  <c r="D66" i="27"/>
  <c r="E65" i="27"/>
  <c r="D65" i="27"/>
  <c r="G65" i="27" s="1"/>
  <c r="E64" i="27"/>
  <c r="D64" i="27"/>
  <c r="J64" i="27" s="1"/>
  <c r="K64" i="27" s="1"/>
  <c r="H63" i="27"/>
  <c r="G63" i="27"/>
  <c r="F63" i="27"/>
  <c r="E61" i="27"/>
  <c r="D61" i="27"/>
  <c r="E60" i="27"/>
  <c r="D60" i="27"/>
  <c r="J60" i="27" s="1"/>
  <c r="K60" i="27" s="1"/>
  <c r="E59" i="27"/>
  <c r="D59" i="27"/>
  <c r="J59" i="27" s="1"/>
  <c r="K59" i="27" s="1"/>
  <c r="H58" i="27"/>
  <c r="G58" i="27"/>
  <c r="F58" i="27"/>
  <c r="C32" i="2"/>
  <c r="C31" i="2"/>
  <c r="E55" i="27"/>
  <c r="D55" i="27"/>
  <c r="J55" i="27" s="1"/>
  <c r="K55" i="27" s="1"/>
  <c r="E54" i="27"/>
  <c r="D54" i="27"/>
  <c r="G54" i="27" s="1"/>
  <c r="K165" i="27" l="1"/>
  <c r="G153" i="27"/>
  <c r="H153" i="27"/>
  <c r="G93" i="27"/>
  <c r="G152" i="27"/>
  <c r="J93" i="27"/>
  <c r="K93" i="27" s="1"/>
  <c r="F165" i="27"/>
  <c r="H94" i="27"/>
  <c r="F93" i="27"/>
  <c r="G164" i="27"/>
  <c r="G78" i="27"/>
  <c r="F94" i="27"/>
  <c r="G94" i="27"/>
  <c r="F153" i="27"/>
  <c r="F95" i="27"/>
  <c r="G95" i="27"/>
  <c r="H95" i="27"/>
  <c r="F152" i="27"/>
  <c r="H152" i="27"/>
  <c r="F156" i="27"/>
  <c r="H78" i="27"/>
  <c r="G87" i="27"/>
  <c r="G156" i="27"/>
  <c r="H156" i="27"/>
  <c r="G165" i="27"/>
  <c r="H165" i="27"/>
  <c r="F88" i="27"/>
  <c r="G70" i="27"/>
  <c r="G88" i="27"/>
  <c r="H70" i="27"/>
  <c r="H88" i="27"/>
  <c r="J70" i="27"/>
  <c r="K70" i="27" s="1"/>
  <c r="F164" i="27"/>
  <c r="H164" i="27"/>
  <c r="F168" i="27"/>
  <c r="G168" i="27"/>
  <c r="H168" i="27"/>
  <c r="G76" i="27"/>
  <c r="H76" i="27"/>
  <c r="J76" i="27"/>
  <c r="K76" i="27" s="1"/>
  <c r="F87" i="27"/>
  <c r="H87" i="27"/>
  <c r="F89" i="27"/>
  <c r="G89" i="27"/>
  <c r="H89" i="27"/>
  <c r="F77" i="27"/>
  <c r="F72" i="27"/>
  <c r="G77" i="27"/>
  <c r="G72" i="27"/>
  <c r="H77" i="27"/>
  <c r="F79" i="27"/>
  <c r="G79" i="27"/>
  <c r="H79" i="27"/>
  <c r="J83" i="27"/>
  <c r="K83" i="27" s="1"/>
  <c r="H65" i="27"/>
  <c r="F71" i="27"/>
  <c r="G71" i="27"/>
  <c r="H71" i="27"/>
  <c r="F73" i="27"/>
  <c r="G73" i="27"/>
  <c r="H73" i="27"/>
  <c r="H83" i="27"/>
  <c r="G59" i="27"/>
  <c r="F65" i="27"/>
  <c r="J65" i="27"/>
  <c r="K65" i="27" s="1"/>
  <c r="G82" i="27"/>
  <c r="F67" i="27"/>
  <c r="G67" i="27"/>
  <c r="H67" i="27"/>
  <c r="F83" i="27"/>
  <c r="F82" i="27"/>
  <c r="H82" i="27"/>
  <c r="F84" i="27"/>
  <c r="G84" i="27"/>
  <c r="H84" i="27"/>
  <c r="E30" i="2"/>
  <c r="F30" i="2"/>
  <c r="F60" i="27"/>
  <c r="F64" i="27"/>
  <c r="G64" i="27"/>
  <c r="H64" i="27"/>
  <c r="F66" i="27"/>
  <c r="G60" i="27"/>
  <c r="H60" i="27"/>
  <c r="G66" i="27"/>
  <c r="H66" i="27"/>
  <c r="F59" i="27"/>
  <c r="H59" i="27"/>
  <c r="F61" i="27"/>
  <c r="G61" i="27"/>
  <c r="H61" i="27"/>
  <c r="J54" i="27"/>
  <c r="K54" i="27" s="1"/>
  <c r="H54" i="27"/>
  <c r="F54" i="27"/>
  <c r="F55" i="27"/>
  <c r="G55" i="27"/>
  <c r="H55" i="27"/>
  <c r="K182" i="27" l="1"/>
  <c r="O182" i="27" s="1"/>
  <c r="L182" i="27" l="1"/>
  <c r="C41" i="2" l="1"/>
  <c r="E149" i="27"/>
  <c r="D149" i="27"/>
  <c r="H146" i="27"/>
  <c r="G146" i="27"/>
  <c r="F146" i="27"/>
  <c r="E144" i="27"/>
  <c r="D144" i="27"/>
  <c r="H139" i="27"/>
  <c r="F43" i="2" s="1"/>
  <c r="G139" i="27"/>
  <c r="F139" i="27"/>
  <c r="E43" i="2" s="1"/>
  <c r="E137" i="27"/>
  <c r="D137" i="27"/>
  <c r="H134" i="27"/>
  <c r="G134" i="27"/>
  <c r="F134" i="27"/>
  <c r="E120" i="27"/>
  <c r="D120" i="27"/>
  <c r="H117" i="27"/>
  <c r="G117" i="27"/>
  <c r="F117" i="27"/>
  <c r="E115" i="27"/>
  <c r="D115" i="27"/>
  <c r="H112" i="27"/>
  <c r="G112" i="27"/>
  <c r="F112" i="27"/>
  <c r="E110" i="27"/>
  <c r="D110" i="27"/>
  <c r="H107" i="27"/>
  <c r="G107" i="27"/>
  <c r="F107" i="27"/>
  <c r="H115" i="27" l="1"/>
  <c r="H110" i="27"/>
  <c r="H120" i="27"/>
  <c r="H144" i="27"/>
  <c r="H137" i="27"/>
  <c r="H149" i="27"/>
  <c r="E41" i="2"/>
  <c r="F41" i="2"/>
  <c r="G115" i="27"/>
  <c r="G149" i="27"/>
  <c r="G144" i="27"/>
  <c r="F144" i="27"/>
  <c r="F149" i="27"/>
  <c r="G120" i="27"/>
  <c r="F110" i="27"/>
  <c r="G110" i="27"/>
  <c r="F115" i="27"/>
  <c r="F120" i="27"/>
  <c r="F137" i="27"/>
  <c r="G137" i="27"/>
  <c r="E161" i="27"/>
  <c r="D161" i="27"/>
  <c r="H158" i="27"/>
  <c r="G158" i="27"/>
  <c r="F158" i="27"/>
  <c r="E105" i="27"/>
  <c r="D105" i="27"/>
  <c r="H102" i="27"/>
  <c r="F32" i="2" s="1"/>
  <c r="G102" i="27"/>
  <c r="F102" i="27"/>
  <c r="E32" i="2" s="1"/>
  <c r="E100" i="27"/>
  <c r="D100" i="27"/>
  <c r="H97" i="27"/>
  <c r="F31" i="2" s="1"/>
  <c r="G97" i="27"/>
  <c r="F97" i="27"/>
  <c r="E31" i="2" s="1"/>
  <c r="E56" i="27"/>
  <c r="D56" i="27"/>
  <c r="H53" i="27"/>
  <c r="G53" i="27"/>
  <c r="F53" i="27"/>
  <c r="C40" i="2"/>
  <c r="F40" i="2" s="1"/>
  <c r="C39" i="2"/>
  <c r="F39" i="2" s="1"/>
  <c r="C38" i="2"/>
  <c r="F38" i="2" s="1"/>
  <c r="C37" i="2"/>
  <c r="C36" i="2"/>
  <c r="C35" i="2"/>
  <c r="C29" i="2"/>
  <c r="C28" i="2"/>
  <c r="C34" i="2"/>
  <c r="F36" i="2" l="1"/>
  <c r="F37" i="2"/>
  <c r="F28" i="2"/>
  <c r="F35" i="2"/>
  <c r="F34" i="2"/>
  <c r="F29" i="2"/>
  <c r="G105" i="27"/>
  <c r="F105" i="27"/>
  <c r="H105" i="27"/>
  <c r="F161" i="27"/>
  <c r="G161" i="27"/>
  <c r="H161" i="27"/>
  <c r="F100" i="27"/>
  <c r="G100" i="27"/>
  <c r="H100" i="27"/>
  <c r="F56" i="27"/>
  <c r="G56" i="27"/>
  <c r="H56" i="27"/>
  <c r="E39" i="2"/>
  <c r="E40" i="2"/>
  <c r="E36" i="2"/>
  <c r="E35" i="2"/>
  <c r="E38" i="2"/>
  <c r="E34" i="2"/>
  <c r="E37" i="2"/>
  <c r="E28" i="2"/>
  <c r="E29" i="2"/>
  <c r="C23" i="2"/>
  <c r="E23" i="2" l="1"/>
  <c r="F23" i="2"/>
  <c r="D44" i="66" l="1"/>
  <c r="E45" i="66" s="1"/>
  <c r="G28" i="66" l="1"/>
  <c r="G31" i="66"/>
  <c r="D47" i="66"/>
  <c r="F67" i="2" l="1"/>
  <c r="E67" i="2"/>
  <c r="F72" i="2" l="1"/>
  <c r="E72" i="2"/>
  <c r="E36" i="27" l="1"/>
  <c r="D36" i="27"/>
  <c r="J36" i="27" s="1"/>
  <c r="K36" i="27" s="1"/>
  <c r="E35" i="27"/>
  <c r="D35" i="27"/>
  <c r="J35" i="27" s="1"/>
  <c r="K35" i="27" s="1"/>
  <c r="E34" i="27"/>
  <c r="D34" i="27"/>
  <c r="J34" i="27" s="1"/>
  <c r="K34" i="27" s="1"/>
  <c r="G35" i="27" l="1"/>
  <c r="F35" i="27"/>
  <c r="H35" i="27"/>
  <c r="F34" i="27"/>
  <c r="H34" i="27"/>
  <c r="F36" i="27"/>
  <c r="G34" i="27"/>
  <c r="G36" i="27"/>
  <c r="H36" i="27"/>
  <c r="L90" i="32" l="1"/>
  <c r="B85" i="32"/>
  <c r="C85" i="32" s="1"/>
  <c r="D85" i="32" s="1"/>
  <c r="L76" i="32" l="1"/>
  <c r="B71" i="32"/>
  <c r="C71" i="32" s="1"/>
  <c r="D71" i="32" s="1"/>
  <c r="L69" i="32"/>
  <c r="B64" i="32"/>
  <c r="C64" i="32" s="1"/>
  <c r="D64" i="32" s="1"/>
  <c r="L62" i="32"/>
  <c r="B57" i="32"/>
  <c r="C57" i="32" s="1"/>
  <c r="D57" i="32" s="1"/>
  <c r="L55" i="32"/>
  <c r="B50" i="32"/>
  <c r="C50" i="32" s="1"/>
  <c r="D50" i="32" s="1"/>
  <c r="L48" i="32"/>
  <c r="B43" i="32"/>
  <c r="C43" i="32" s="1"/>
  <c r="D43" i="32" s="1"/>
  <c r="L41" i="32"/>
  <c r="B36" i="32"/>
  <c r="C36" i="32" s="1"/>
  <c r="D36" i="32" s="1"/>
  <c r="H46" i="37" l="1"/>
  <c r="G46" i="37"/>
  <c r="F46" i="37"/>
  <c r="E46" i="37"/>
  <c r="H39" i="37"/>
  <c r="G39" i="37"/>
  <c r="F39" i="37"/>
  <c r="E39" i="37"/>
  <c r="G36" i="37"/>
  <c r="F36" i="37"/>
  <c r="E36" i="37"/>
  <c r="H34" i="37"/>
  <c r="G34" i="37"/>
  <c r="F34" i="37"/>
  <c r="E34" i="37"/>
  <c r="E10" i="66" l="1"/>
  <c r="G70" i="66" l="1"/>
  <c r="G23" i="2" s="1"/>
  <c r="E250" i="27" l="1"/>
  <c r="D250" i="27"/>
  <c r="E249" i="27"/>
  <c r="D249" i="27"/>
  <c r="J249" i="27" s="1"/>
  <c r="K249" i="27" s="1"/>
  <c r="E248" i="27"/>
  <c r="D248" i="27"/>
  <c r="H248" i="27" s="1"/>
  <c r="H247" i="27"/>
  <c r="F66" i="2" s="1"/>
  <c r="G247" i="27"/>
  <c r="F247" i="27"/>
  <c r="E66" i="2" s="1"/>
  <c r="G250" i="27" l="1"/>
  <c r="F250" i="27"/>
  <c r="G248" i="27"/>
  <c r="J248" i="27"/>
  <c r="K248" i="27" s="1"/>
  <c r="F249" i="27"/>
  <c r="F248" i="27"/>
  <c r="G249" i="27"/>
  <c r="H250" i="27"/>
  <c r="H249" i="27"/>
  <c r="F73" i="2" l="1"/>
  <c r="E73" i="2"/>
  <c r="G21" i="2" l="1"/>
  <c r="B40" i="46" l="1"/>
  <c r="J12" i="39" l="1"/>
  <c r="E47" i="27" l="1"/>
  <c r="D47" i="27"/>
  <c r="G47" i="27" s="1"/>
  <c r="E46" i="27"/>
  <c r="D46" i="27"/>
  <c r="J46" i="27" s="1"/>
  <c r="K46" i="27" s="1"/>
  <c r="E45" i="27"/>
  <c r="D45" i="27"/>
  <c r="H45" i="27" s="1"/>
  <c r="E44" i="27"/>
  <c r="D44" i="27"/>
  <c r="J44" i="27" s="1"/>
  <c r="K44" i="27" s="1"/>
  <c r="E43" i="27"/>
  <c r="D43" i="27"/>
  <c r="J43" i="27" s="1"/>
  <c r="K43" i="27" s="1"/>
  <c r="E42" i="27"/>
  <c r="D42" i="27"/>
  <c r="H42" i="27" s="1"/>
  <c r="E41" i="27"/>
  <c r="D41" i="27"/>
  <c r="J41" i="27" s="1"/>
  <c r="K41" i="27" s="1"/>
  <c r="E40" i="27"/>
  <c r="D40" i="27"/>
  <c r="H40" i="27" s="1"/>
  <c r="E39" i="27"/>
  <c r="D39" i="27"/>
  <c r="G39" i="27" s="1"/>
  <c r="E38" i="27"/>
  <c r="D38" i="27"/>
  <c r="F38" i="27" s="1"/>
  <c r="E37" i="27"/>
  <c r="D37" i="27"/>
  <c r="G37" i="27" s="1"/>
  <c r="E33" i="27"/>
  <c r="D33" i="27"/>
  <c r="G33" i="27" s="1"/>
  <c r="E32" i="27"/>
  <c r="D32" i="27"/>
  <c r="J32" i="27" s="1"/>
  <c r="K32" i="27" s="1"/>
  <c r="E31" i="27"/>
  <c r="D31" i="27"/>
  <c r="J31" i="27" s="1"/>
  <c r="K31" i="27" s="1"/>
  <c r="E30" i="27"/>
  <c r="D30" i="27"/>
  <c r="F30" i="27" s="1"/>
  <c r="E29" i="27"/>
  <c r="D29" i="27"/>
  <c r="F29" i="27" s="1"/>
  <c r="G28" i="27"/>
  <c r="F28" i="27"/>
  <c r="E28" i="27"/>
  <c r="D28" i="27"/>
  <c r="H28" i="27" s="1"/>
  <c r="F47" i="27" l="1"/>
  <c r="H47" i="27"/>
  <c r="J47" i="27"/>
  <c r="K47" i="27" s="1"/>
  <c r="J45" i="27"/>
  <c r="K45" i="27" s="1"/>
  <c r="G31" i="27"/>
  <c r="H29" i="27"/>
  <c r="G38" i="27"/>
  <c r="F46" i="27"/>
  <c r="F42" i="27"/>
  <c r="F45" i="27"/>
  <c r="G46" i="27"/>
  <c r="J42" i="27"/>
  <c r="K42" i="27" s="1"/>
  <c r="G45" i="27"/>
  <c r="H46" i="27"/>
  <c r="J29" i="27"/>
  <c r="K29" i="27" s="1"/>
  <c r="H39" i="27"/>
  <c r="F37" i="27"/>
  <c r="J37" i="27"/>
  <c r="K37" i="27" s="1"/>
  <c r="F44" i="27"/>
  <c r="F43" i="27"/>
  <c r="G44" i="27"/>
  <c r="G43" i="27"/>
  <c r="H44" i="27"/>
  <c r="H43" i="27"/>
  <c r="G29" i="27"/>
  <c r="J40" i="27"/>
  <c r="K40" i="27" s="1"/>
  <c r="G30" i="27"/>
  <c r="H33" i="27"/>
  <c r="J30" i="27"/>
  <c r="K30" i="27" s="1"/>
  <c r="J33" i="27"/>
  <c r="K33" i="27" s="1"/>
  <c r="F31" i="27"/>
  <c r="H37" i="27"/>
  <c r="H30" i="27"/>
  <c r="F33" i="27"/>
  <c r="H38" i="27"/>
  <c r="J39" i="27"/>
  <c r="K39" i="27" s="1"/>
  <c r="F32" i="27"/>
  <c r="J38" i="27"/>
  <c r="K38" i="27" s="1"/>
  <c r="G32" i="27"/>
  <c r="H32" i="27"/>
  <c r="F41" i="27"/>
  <c r="G42" i="27"/>
  <c r="H31" i="27"/>
  <c r="F40" i="27"/>
  <c r="G41" i="27"/>
  <c r="F39" i="27"/>
  <c r="G40" i="27"/>
  <c r="H41" i="27"/>
  <c r="J28" i="27" l="1"/>
  <c r="N28" i="27"/>
  <c r="K28" i="27" l="1"/>
  <c r="O28" i="27" s="1"/>
  <c r="L28" i="27" l="1"/>
  <c r="A21" i="2" l="1"/>
  <c r="A22" i="2" s="1"/>
  <c r="A23" i="2" s="1"/>
  <c r="C22" i="2" l="1"/>
  <c r="F22" i="2" s="1"/>
  <c r="C21" i="2"/>
  <c r="E22" i="2" l="1"/>
  <c r="F21" i="2"/>
  <c r="E21" i="2"/>
  <c r="E20" i="27" l="1"/>
  <c r="D20" i="27"/>
  <c r="H20" i="27" s="1"/>
  <c r="J20" i="27" l="1"/>
  <c r="F20" i="27"/>
  <c r="G20" i="27"/>
  <c r="C18" i="2" l="1"/>
  <c r="D18" i="27" l="1"/>
  <c r="H18" i="27" s="1"/>
  <c r="F18" i="2" s="1"/>
  <c r="E18" i="27"/>
  <c r="F18" i="27"/>
  <c r="G18" i="27"/>
  <c r="D19" i="27"/>
  <c r="H19" i="27" s="1"/>
  <c r="E19" i="27"/>
  <c r="G19" i="27" l="1"/>
  <c r="F19" i="27"/>
  <c r="J19" i="27"/>
  <c r="C49" i="38" l="1"/>
  <c r="G72" i="66" l="1"/>
  <c r="B28" i="46" l="1"/>
  <c r="I6" i="2" l="1"/>
  <c r="H6" i="2"/>
  <c r="L32" i="32" l="1"/>
  <c r="A27" i="32"/>
  <c r="A36" i="32" s="1"/>
  <c r="B27" i="32"/>
  <c r="C27" i="32" l="1"/>
  <c r="D27" i="32" s="1"/>
  <c r="C50" i="38" l="1"/>
  <c r="G46" i="38"/>
  <c r="F46" i="38"/>
  <c r="E46" i="38"/>
  <c r="D46" i="38"/>
  <c r="G39" i="38"/>
  <c r="F39" i="38"/>
  <c r="E39" i="38"/>
  <c r="D39" i="38"/>
  <c r="F36" i="38"/>
  <c r="E36" i="38"/>
  <c r="D36" i="38"/>
  <c r="F34" i="38"/>
  <c r="E34" i="38"/>
  <c r="D34" i="38"/>
  <c r="H8" i="2" l="1"/>
  <c r="F9" i="39" s="1"/>
  <c r="H9" i="71"/>
  <c r="F9" i="70" s="1"/>
  <c r="F9" i="69"/>
  <c r="A18" i="2"/>
  <c r="K17" i="27"/>
  <c r="J17" i="27"/>
  <c r="B46" i="37" l="1"/>
  <c r="B39" i="37" s="1"/>
  <c r="E49" i="37" l="1"/>
  <c r="C49" i="37"/>
  <c r="C50" i="37" s="1"/>
  <c r="H7" i="2" s="1"/>
  <c r="F8" i="69" l="1"/>
  <c r="H8" i="71" s="1"/>
  <c r="F8" i="70" s="1"/>
  <c r="I65" i="2"/>
  <c r="J65" i="2" s="1"/>
  <c r="K65" i="2" s="1"/>
  <c r="I63" i="2"/>
  <c r="J63" i="2" s="1"/>
  <c r="K63" i="2" s="1"/>
  <c r="I69" i="2"/>
  <c r="J69" i="2" s="1"/>
  <c r="K69" i="2" s="1"/>
  <c r="I74" i="2"/>
  <c r="J74" i="2" s="1"/>
  <c r="K74" i="2" s="1"/>
  <c r="I75" i="2"/>
  <c r="J75" i="2" s="1"/>
  <c r="K75" i="2" s="1"/>
  <c r="I68" i="2"/>
  <c r="J68" i="2" s="1"/>
  <c r="K68" i="2" s="1"/>
  <c r="I70" i="2"/>
  <c r="J70" i="2" s="1"/>
  <c r="K70" i="2" s="1"/>
  <c r="I48" i="2"/>
  <c r="J48" i="2" s="1"/>
  <c r="K48" i="2" s="1"/>
  <c r="I71" i="2"/>
  <c r="J71" i="2" s="1"/>
  <c r="K71" i="2" s="1"/>
  <c r="I64" i="2"/>
  <c r="J64" i="2" s="1"/>
  <c r="K64" i="2" s="1"/>
  <c r="I56" i="2"/>
  <c r="J56" i="2" s="1"/>
  <c r="K56" i="2" s="1"/>
  <c r="I57" i="2"/>
  <c r="J57" i="2" s="1"/>
  <c r="K57" i="2" s="1"/>
  <c r="I59" i="2"/>
  <c r="J59" i="2" s="1"/>
  <c r="K59" i="2" s="1"/>
  <c r="I47" i="2"/>
  <c r="J47" i="2" s="1"/>
  <c r="K47" i="2" s="1"/>
  <c r="I60" i="2"/>
  <c r="J60" i="2" s="1"/>
  <c r="K60" i="2" s="1"/>
  <c r="I62" i="2"/>
  <c r="J62" i="2" s="1"/>
  <c r="K62" i="2" s="1"/>
  <c r="I55" i="2"/>
  <c r="J55" i="2" s="1"/>
  <c r="K55" i="2" s="1"/>
  <c r="I61" i="2"/>
  <c r="J61" i="2" s="1"/>
  <c r="K61" i="2" s="1"/>
  <c r="I72" i="2"/>
  <c r="J72" i="2" s="1"/>
  <c r="K72" i="2" s="1"/>
  <c r="I73" i="2"/>
  <c r="J73" i="2" s="1"/>
  <c r="K73" i="2" s="1"/>
  <c r="I23" i="2"/>
  <c r="J23" i="2" s="1"/>
  <c r="K23" i="2" s="1"/>
  <c r="F8" i="39"/>
  <c r="I21" i="2"/>
  <c r="J21" i="2" s="1"/>
  <c r="E13" i="37"/>
  <c r="K21" i="2" l="1"/>
  <c r="E18" i="2" l="1"/>
  <c r="J7" i="32" l="1"/>
  <c r="G10" i="32"/>
  <c r="I9" i="32"/>
  <c r="I7" i="32"/>
  <c r="J7" i="27"/>
  <c r="I9" i="27"/>
  <c r="I7" i="27"/>
  <c r="G10" i="27"/>
  <c r="H7" i="66"/>
  <c r="G9" i="66"/>
  <c r="G7" i="66"/>
  <c r="E9" i="66"/>
  <c r="E8" i="66"/>
  <c r="E7" i="66"/>
  <c r="B3" i="2"/>
  <c r="B4" i="2"/>
  <c r="F28" i="71" l="1"/>
  <c r="F63" i="71"/>
  <c r="F40" i="71"/>
  <c r="F72" i="71"/>
  <c r="F53" i="71"/>
  <c r="F23" i="71"/>
  <c r="F19" i="71"/>
  <c r="F59" i="71"/>
  <c r="F31" i="71"/>
  <c r="F42" i="71"/>
  <c r="F50" i="71"/>
  <c r="F60" i="71"/>
  <c r="F44" i="71"/>
  <c r="F35" i="71"/>
  <c r="F70" i="71"/>
  <c r="F57" i="71"/>
  <c r="F24" i="71"/>
  <c r="F45" i="71"/>
  <c r="F37" i="71"/>
  <c r="F22" i="71"/>
  <c r="F55" i="71"/>
  <c r="F47" i="71"/>
  <c r="F25" i="71"/>
  <c r="F71" i="71"/>
  <c r="F39" i="71"/>
  <c r="F32" i="71"/>
  <c r="F18" i="71"/>
  <c r="F36" i="71"/>
  <c r="F58" i="71"/>
  <c r="F67" i="71"/>
  <c r="F62" i="71"/>
  <c r="F41" i="71"/>
  <c r="F20" i="71"/>
  <c r="F34" i="71"/>
  <c r="F48" i="71"/>
  <c r="F65" i="71"/>
  <c r="F52" i="71"/>
  <c r="F16" i="71"/>
  <c r="F66" i="71"/>
  <c r="F73" i="71"/>
  <c r="F30" i="71"/>
  <c r="F49" i="71"/>
  <c r="F46" i="71"/>
  <c r="F69" i="71"/>
  <c r="F26" i="71"/>
  <c r="F61" i="71"/>
  <c r="F43" i="71"/>
  <c r="F56" i="71"/>
  <c r="F38" i="71"/>
  <c r="F68" i="71"/>
  <c r="F29" i="71"/>
  <c r="F51" i="71"/>
  <c r="F17" i="71"/>
  <c r="F64" i="71"/>
  <c r="F54" i="71"/>
  <c r="F27" i="71"/>
  <c r="F33" i="71"/>
  <c r="F21" i="71"/>
  <c r="G41" i="71"/>
  <c r="H41" i="71" s="1"/>
  <c r="I41" i="71" s="1"/>
  <c r="G73" i="71"/>
  <c r="H73" i="71" s="1"/>
  <c r="I73" i="71" s="1"/>
  <c r="G52" i="71"/>
  <c r="H52" i="71" s="1"/>
  <c r="G56" i="71"/>
  <c r="H56" i="71" s="1"/>
  <c r="G29" i="71"/>
  <c r="H29" i="71" s="1"/>
  <c r="G72" i="71"/>
  <c r="H72" i="71" s="1"/>
  <c r="I72" i="71" s="1"/>
  <c r="G69" i="71"/>
  <c r="H69" i="71" s="1"/>
  <c r="I69" i="71" s="1"/>
  <c r="G47" i="71"/>
  <c r="H47" i="71" s="1"/>
  <c r="I47" i="71" s="1"/>
  <c r="G71" i="71"/>
  <c r="H71" i="71" s="1"/>
  <c r="I71" i="71" s="1"/>
  <c r="G64" i="71"/>
  <c r="H64" i="71" s="1"/>
  <c r="I64" i="71" s="1"/>
  <c r="G39" i="71"/>
  <c r="H39" i="71" s="1"/>
  <c r="I39" i="71" s="1"/>
  <c r="G65" i="71"/>
  <c r="H65" i="71" s="1"/>
  <c r="I65" i="71" s="1"/>
  <c r="G68" i="71"/>
  <c r="H68" i="71" s="1"/>
  <c r="G43" i="71"/>
  <c r="H43" i="71" s="1"/>
  <c r="G40" i="71"/>
  <c r="H40" i="71" s="1"/>
  <c r="G60" i="71"/>
  <c r="H60" i="71" s="1"/>
  <c r="I60" i="71" s="1"/>
  <c r="G55" i="71"/>
  <c r="H55" i="71" s="1"/>
  <c r="I55" i="71" s="1"/>
  <c r="G46" i="71"/>
  <c r="H46" i="71" s="1"/>
  <c r="G26" i="71"/>
  <c r="H26" i="71" s="1"/>
  <c r="G32" i="71"/>
  <c r="H32" i="71" s="1"/>
  <c r="G53" i="71"/>
  <c r="H53" i="71" s="1"/>
  <c r="G33" i="71"/>
  <c r="H33" i="71" s="1"/>
  <c r="B18" i="32"/>
  <c r="I43" i="71" l="1"/>
  <c r="I52" i="71"/>
  <c r="I26" i="71"/>
  <c r="I29" i="71"/>
  <c r="I40" i="71"/>
  <c r="I33" i="71"/>
  <c r="I53" i="71"/>
  <c r="I68" i="71"/>
  <c r="I32" i="71"/>
  <c r="I56" i="71"/>
  <c r="I46" i="71"/>
  <c r="J214" i="27"/>
  <c r="K214" i="27" s="1"/>
  <c r="J67" i="27"/>
  <c r="K67" i="27" s="1"/>
  <c r="A43" i="32"/>
  <c r="A50" i="32" s="1"/>
  <c r="C18" i="32"/>
  <c r="D18" i="32" s="1"/>
  <c r="A57" i="32" l="1"/>
  <c r="A64" i="32" s="1"/>
  <c r="A71" i="32" s="1"/>
  <c r="A78" i="32" s="1"/>
  <c r="L23" i="32"/>
  <c r="B41" i="46" l="1"/>
  <c r="A85" i="32" l="1"/>
  <c r="A92" i="32" s="1"/>
  <c r="A99" i="32" s="1"/>
  <c r="A106" i="32" s="1"/>
  <c r="A113" i="32" s="1"/>
  <c r="A120" i="32" s="1"/>
  <c r="A127" i="32" s="1"/>
  <c r="A134" i="32" s="1"/>
  <c r="A141" i="32" s="1"/>
  <c r="A148" i="32" s="1"/>
  <c r="B2" i="39"/>
  <c r="B3" i="39"/>
  <c r="B4" i="39"/>
  <c r="B5" i="39"/>
  <c r="A3" i="39"/>
  <c r="A4" i="39"/>
  <c r="A5" i="39"/>
  <c r="A2" i="39"/>
  <c r="B2" i="32"/>
  <c r="B4" i="32"/>
  <c r="B5" i="32"/>
  <c r="A3" i="32"/>
  <c r="A4" i="32"/>
  <c r="A5" i="32"/>
  <c r="A2" i="32"/>
  <c r="B2" i="27"/>
  <c r="B3" i="27"/>
  <c r="B4" i="27"/>
  <c r="B5" i="27"/>
  <c r="A3" i="27"/>
  <c r="A4" i="27"/>
  <c r="A5" i="27"/>
  <c r="A2" i="27"/>
  <c r="A3" i="66"/>
  <c r="B3" i="66"/>
  <c r="A4" i="66"/>
  <c r="B4" i="66"/>
  <c r="A5" i="66"/>
  <c r="B5" i="66"/>
  <c r="B2" i="66"/>
  <c r="A2" i="66"/>
  <c r="F113" i="70" l="1"/>
  <c r="G113" i="70" s="1"/>
  <c r="F76" i="70"/>
  <c r="G76" i="70" s="1"/>
  <c r="F48" i="70"/>
  <c r="G48" i="70" s="1"/>
  <c r="F20" i="70"/>
  <c r="G20" i="70" s="1"/>
  <c r="F21" i="70"/>
  <c r="G21" i="70" s="1"/>
  <c r="F44" i="70"/>
  <c r="G44" i="70" s="1"/>
  <c r="F71" i="70"/>
  <c r="G71" i="70" s="1"/>
  <c r="F28" i="70"/>
  <c r="G28" i="70" s="1"/>
  <c r="F51" i="70"/>
  <c r="G51" i="70" s="1"/>
  <c r="F135" i="70"/>
  <c r="G135" i="70" s="1"/>
  <c r="F17" i="70"/>
  <c r="G17" i="70" s="1"/>
  <c r="F18" i="70"/>
  <c r="G18" i="70" s="1"/>
  <c r="F90" i="70"/>
  <c r="G90" i="70" s="1"/>
  <c r="F42" i="70"/>
  <c r="G42" i="70" s="1"/>
  <c r="F27" i="70"/>
  <c r="G27" i="70" s="1"/>
  <c r="F46" i="70"/>
  <c r="G46" i="70" s="1"/>
  <c r="F16" i="70"/>
  <c r="G16" i="70" s="1"/>
  <c r="F97" i="70"/>
  <c r="G97" i="70" s="1"/>
  <c r="F68" i="70"/>
  <c r="G68" i="70" s="1"/>
  <c r="F39" i="70"/>
  <c r="G39" i="70" s="1"/>
  <c r="F93" i="70"/>
  <c r="G93" i="70" s="1"/>
  <c r="F66" i="70"/>
  <c r="G66" i="70" s="1"/>
  <c r="F19" i="70"/>
  <c r="G19" i="70" s="1"/>
  <c r="F25" i="70"/>
  <c r="G25" i="70" s="1"/>
  <c r="F38" i="70"/>
  <c r="G38" i="70" s="1"/>
  <c r="F43" i="70"/>
  <c r="G43" i="70" s="1"/>
  <c r="F24" i="70"/>
  <c r="G24" i="70" s="1"/>
  <c r="F26" i="70"/>
  <c r="G26" i="70" s="1"/>
  <c r="F85" i="70"/>
  <c r="G85" i="70" s="1"/>
  <c r="F55" i="70"/>
  <c r="G55" i="70" s="1"/>
  <c r="F77" i="70"/>
  <c r="G77" i="70" s="1"/>
  <c r="F15" i="70"/>
  <c r="G15" i="70" s="1"/>
  <c r="J50" i="27"/>
  <c r="K50" i="27" s="1"/>
  <c r="J49" i="27" s="1"/>
  <c r="J268" i="27"/>
  <c r="K268" i="27" s="1"/>
  <c r="J280" i="27"/>
  <c r="K280" i="27" s="1"/>
  <c r="J289" i="27"/>
  <c r="K289" i="27" s="1"/>
  <c r="J290" i="27"/>
  <c r="K290" i="27" s="1"/>
  <c r="J285" i="27"/>
  <c r="K285" i="27" s="1"/>
  <c r="J284" i="27"/>
  <c r="K284" i="27" s="1"/>
  <c r="J291" i="27"/>
  <c r="K291" i="27" s="1"/>
  <c r="J286" i="27"/>
  <c r="K286" i="27" s="1"/>
  <c r="J283" i="27"/>
  <c r="K283" i="27" s="1"/>
  <c r="J258" i="27"/>
  <c r="K258" i="27" s="1"/>
  <c r="J257" i="27"/>
  <c r="K257" i="27" s="1"/>
  <c r="J90" i="27"/>
  <c r="K90" i="27" s="1"/>
  <c r="J240" i="27"/>
  <c r="K240" i="27" s="1"/>
  <c r="N235" i="27" s="1"/>
  <c r="J245" i="27"/>
  <c r="K245" i="27" s="1"/>
  <c r="N242" i="27" s="1"/>
  <c r="J180" i="27"/>
  <c r="K180" i="27" s="1"/>
  <c r="N175" i="27" s="1"/>
  <c r="J231" i="27"/>
  <c r="K231" i="27" s="1"/>
  <c r="J233" i="27"/>
  <c r="K233" i="27" s="1"/>
  <c r="J210" i="27"/>
  <c r="K210" i="27" s="1"/>
  <c r="J224" i="27"/>
  <c r="K224" i="27" s="1"/>
  <c r="J211" i="27"/>
  <c r="K211" i="27" s="1"/>
  <c r="J218" i="27"/>
  <c r="K218" i="27" s="1"/>
  <c r="J230" i="27"/>
  <c r="K230" i="27" s="1"/>
  <c r="J219" i="27"/>
  <c r="K219" i="27" s="1"/>
  <c r="J220" i="27"/>
  <c r="K220" i="27" s="1"/>
  <c r="J217" i="27"/>
  <c r="K217" i="27" s="1"/>
  <c r="J199" i="27"/>
  <c r="K199" i="27" s="1"/>
  <c r="N197" i="27" s="1"/>
  <c r="J223" i="27"/>
  <c r="K223" i="27" s="1"/>
  <c r="J203" i="27"/>
  <c r="K203" i="27" s="1"/>
  <c r="N201" i="27" s="1"/>
  <c r="J225" i="27"/>
  <c r="K225" i="27" s="1"/>
  <c r="J216" i="27"/>
  <c r="K216" i="27" s="1"/>
  <c r="J228" i="27"/>
  <c r="K228" i="27" s="1"/>
  <c r="A155" i="32"/>
  <c r="A162" i="32" s="1"/>
  <c r="A169" i="32" s="1"/>
  <c r="A176" i="32" s="1"/>
  <c r="A183" i="32" s="1"/>
  <c r="J72" i="27"/>
  <c r="K72" i="27" s="1"/>
  <c r="N69" i="27" s="1"/>
  <c r="J84" i="27"/>
  <c r="K84" i="27" s="1"/>
  <c r="N81" i="27" s="1"/>
  <c r="J78" i="27"/>
  <c r="K78" i="27" s="1"/>
  <c r="N75" i="27" s="1"/>
  <c r="J168" i="27"/>
  <c r="K168" i="27" s="1"/>
  <c r="J89" i="27"/>
  <c r="K89" i="27" s="1"/>
  <c r="J95" i="27"/>
  <c r="K95" i="27" s="1"/>
  <c r="N92" i="27" s="1"/>
  <c r="J156" i="27"/>
  <c r="K156" i="27" s="1"/>
  <c r="J66" i="27"/>
  <c r="K66" i="27" s="1"/>
  <c r="N63" i="27" s="1"/>
  <c r="J61" i="27"/>
  <c r="K61" i="27" s="1"/>
  <c r="N58" i="27" s="1"/>
  <c r="J137" i="27"/>
  <c r="K137" i="27" s="1"/>
  <c r="N134" i="27" s="1"/>
  <c r="J100" i="27"/>
  <c r="K100" i="27" s="1"/>
  <c r="N97" i="27" s="1"/>
  <c r="J110" i="27"/>
  <c r="K110" i="27" s="1"/>
  <c r="N107" i="27" s="1"/>
  <c r="J105" i="27"/>
  <c r="K105" i="27" s="1"/>
  <c r="N102" i="27" s="1"/>
  <c r="J115" i="27"/>
  <c r="K115" i="27" s="1"/>
  <c r="J144" i="27"/>
  <c r="K144" i="27" s="1"/>
  <c r="J161" i="27"/>
  <c r="K161" i="27" s="1"/>
  <c r="N158" i="27" s="1"/>
  <c r="J120" i="27"/>
  <c r="K120" i="27" s="1"/>
  <c r="J149" i="27"/>
  <c r="K149" i="27" s="1"/>
  <c r="N146" i="27" s="1"/>
  <c r="J56" i="27"/>
  <c r="K56" i="27" s="1"/>
  <c r="N53" i="27" s="1"/>
  <c r="J250" i="27"/>
  <c r="K250" i="27" s="1"/>
  <c r="H15" i="70" l="1"/>
  <c r="I15" i="70" s="1"/>
  <c r="I22" i="2"/>
  <c r="J22" i="2" s="1"/>
  <c r="K22" i="2" s="1"/>
  <c r="G30" i="71"/>
  <c r="H30" i="71" s="1"/>
  <c r="I30" i="71" s="1"/>
  <c r="N49" i="27"/>
  <c r="J265" i="27"/>
  <c r="N265" i="27"/>
  <c r="K49" i="27"/>
  <c r="N86" i="27"/>
  <c r="N288" i="27"/>
  <c r="J288" i="27"/>
  <c r="J282" i="27"/>
  <c r="N282" i="27"/>
  <c r="N276" i="27"/>
  <c r="J276" i="27"/>
  <c r="J252" i="27"/>
  <c r="I67" i="2" s="1"/>
  <c r="N252" i="27"/>
  <c r="N227" i="27"/>
  <c r="N213" i="27"/>
  <c r="N222" i="27"/>
  <c r="J112" i="27"/>
  <c r="N112" i="27"/>
  <c r="J117" i="27"/>
  <c r="N117" i="27"/>
  <c r="J86" i="27"/>
  <c r="J242" i="27"/>
  <c r="J235" i="27"/>
  <c r="J175" i="27"/>
  <c r="J227" i="27"/>
  <c r="H58" i="2" s="1"/>
  <c r="I58" i="2" s="1"/>
  <c r="A190" i="32"/>
  <c r="J213" i="27"/>
  <c r="J201" i="27"/>
  <c r="K201" i="27" s="1"/>
  <c r="L201" i="27" s="1"/>
  <c r="J222" i="27"/>
  <c r="J197" i="27"/>
  <c r="K197" i="27" s="1"/>
  <c r="L197" i="27" s="1"/>
  <c r="J107" i="27"/>
  <c r="I51" i="2" s="1"/>
  <c r="J146" i="27"/>
  <c r="J155" i="27" s="1"/>
  <c r="K155" i="27" s="1"/>
  <c r="N151" i="27" s="1"/>
  <c r="J134" i="27"/>
  <c r="J143" i="27" s="1"/>
  <c r="K143" i="27" s="1"/>
  <c r="N139" i="27" s="1"/>
  <c r="J158" i="27"/>
  <c r="J167" i="27" s="1"/>
  <c r="K167" i="27" s="1"/>
  <c r="N163" i="27" s="1"/>
  <c r="J92" i="27"/>
  <c r="I50" i="2" s="1"/>
  <c r="J75" i="27"/>
  <c r="K75" i="27" s="1"/>
  <c r="L75" i="27" s="1"/>
  <c r="J81" i="27"/>
  <c r="J69" i="27"/>
  <c r="I31" i="2" s="1"/>
  <c r="J102" i="27"/>
  <c r="I49" i="2" s="1"/>
  <c r="J97" i="27"/>
  <c r="J63" i="27"/>
  <c r="I30" i="2" s="1"/>
  <c r="J53" i="27"/>
  <c r="J58" i="27"/>
  <c r="J247" i="27"/>
  <c r="H66" i="2" s="1"/>
  <c r="I66" i="2" s="1"/>
  <c r="N247" i="27"/>
  <c r="H51" i="70" l="1"/>
  <c r="H21" i="70"/>
  <c r="H68" i="70"/>
  <c r="H71" i="70"/>
  <c r="H135" i="70"/>
  <c r="H48" i="70"/>
  <c r="H85" i="70"/>
  <c r="H19" i="70"/>
  <c r="H113" i="70"/>
  <c r="H16" i="70"/>
  <c r="I16" i="70" s="1"/>
  <c r="H17" i="70"/>
  <c r="H24" i="70"/>
  <c r="H18" i="70"/>
  <c r="H93" i="70"/>
  <c r="H66" i="70"/>
  <c r="H27" i="70"/>
  <c r="H77" i="70"/>
  <c r="J20" i="2"/>
  <c r="O49" i="27"/>
  <c r="H38" i="70"/>
  <c r="H90" i="70"/>
  <c r="H46" i="70"/>
  <c r="H76" i="70"/>
  <c r="H20" i="70"/>
  <c r="H42" i="70"/>
  <c r="H28" i="70"/>
  <c r="H97" i="70"/>
  <c r="H39" i="70"/>
  <c r="H55" i="70"/>
  <c r="H25" i="70"/>
  <c r="H43" i="70"/>
  <c r="H26" i="70"/>
  <c r="H44" i="70"/>
  <c r="H116" i="70"/>
  <c r="H23" i="70"/>
  <c r="H100" i="70"/>
  <c r="H91" i="70"/>
  <c r="H22" i="70"/>
  <c r="H122" i="70"/>
  <c r="H138" i="70"/>
  <c r="H134" i="70"/>
  <c r="H150" i="70"/>
  <c r="H112" i="70"/>
  <c r="H84" i="70"/>
  <c r="H129" i="70"/>
  <c r="H62" i="70"/>
  <c r="H89" i="70"/>
  <c r="H40" i="70"/>
  <c r="H33" i="70"/>
  <c r="H120" i="70"/>
  <c r="H123" i="70"/>
  <c r="H149" i="70"/>
  <c r="H148" i="70"/>
  <c r="H137" i="70"/>
  <c r="H115" i="70"/>
  <c r="H49" i="70"/>
  <c r="H86" i="70"/>
  <c r="H79" i="70"/>
  <c r="H70" i="70"/>
  <c r="H110" i="70"/>
  <c r="H32" i="70"/>
  <c r="H60" i="70"/>
  <c r="H64" i="70"/>
  <c r="H109" i="70"/>
  <c r="H53" i="70"/>
  <c r="H133" i="70"/>
  <c r="H145" i="70"/>
  <c r="H59" i="70"/>
  <c r="H106" i="70"/>
  <c r="H57" i="70"/>
  <c r="H34" i="70"/>
  <c r="H29" i="70"/>
  <c r="H83" i="70"/>
  <c r="H65" i="70"/>
  <c r="H131" i="70"/>
  <c r="H146" i="70"/>
  <c r="H104" i="70"/>
  <c r="H75" i="70"/>
  <c r="H125" i="70"/>
  <c r="H99" i="70"/>
  <c r="H92" i="70"/>
  <c r="H45" i="70"/>
  <c r="H144" i="70"/>
  <c r="H52" i="70"/>
  <c r="H119" i="70"/>
  <c r="H111" i="70"/>
  <c r="H88" i="70"/>
  <c r="H94" i="70"/>
  <c r="H54" i="70"/>
  <c r="H102" i="70"/>
  <c r="H124" i="70"/>
  <c r="H95" i="70"/>
  <c r="H140" i="70"/>
  <c r="H132" i="70"/>
  <c r="H126" i="70"/>
  <c r="H127" i="70"/>
  <c r="H101" i="70"/>
  <c r="H58" i="70"/>
  <c r="H35" i="70"/>
  <c r="H130" i="70"/>
  <c r="H73" i="70"/>
  <c r="H147" i="70"/>
  <c r="H139" i="70"/>
  <c r="H128" i="70"/>
  <c r="H69" i="70"/>
  <c r="H82" i="70"/>
  <c r="H67" i="70"/>
  <c r="H47" i="70"/>
  <c r="H98" i="70"/>
  <c r="H36" i="70"/>
  <c r="H141" i="70"/>
  <c r="H142" i="70"/>
  <c r="H107" i="70"/>
  <c r="H37" i="70"/>
  <c r="H103" i="70"/>
  <c r="H78" i="70"/>
  <c r="H61" i="70"/>
  <c r="H117" i="70"/>
  <c r="H118" i="70"/>
  <c r="H87" i="70"/>
  <c r="H81" i="70"/>
  <c r="H63" i="70"/>
  <c r="H50" i="70"/>
  <c r="H80" i="70"/>
  <c r="H41" i="70"/>
  <c r="H72" i="70"/>
  <c r="H108" i="70"/>
  <c r="H105" i="70"/>
  <c r="H31" i="70"/>
  <c r="H114" i="70"/>
  <c r="H143" i="70"/>
  <c r="H136" i="70"/>
  <c r="H30" i="70"/>
  <c r="H121" i="70"/>
  <c r="H56" i="70"/>
  <c r="H74" i="70"/>
  <c r="H96" i="70"/>
  <c r="J66" i="2"/>
  <c r="K66" i="2" s="1"/>
  <c r="G62" i="71"/>
  <c r="H62" i="71" s="1"/>
  <c r="I62" i="71" s="1"/>
  <c r="J30" i="2"/>
  <c r="K30" i="2" s="1"/>
  <c r="G18" i="71"/>
  <c r="H18" i="71" s="1"/>
  <c r="I18" i="71" s="1"/>
  <c r="J49" i="2"/>
  <c r="K49" i="2" s="1"/>
  <c r="G63" i="71"/>
  <c r="H63" i="71" s="1"/>
  <c r="I63" i="71" s="1"/>
  <c r="J31" i="2"/>
  <c r="K31" i="2" s="1"/>
  <c r="G19" i="71"/>
  <c r="H19" i="71" s="1"/>
  <c r="I19" i="71" s="1"/>
  <c r="J58" i="2"/>
  <c r="K58" i="2" s="1"/>
  <c r="G67" i="71"/>
  <c r="H67" i="71" s="1"/>
  <c r="I67" i="71" s="1"/>
  <c r="J67" i="2"/>
  <c r="K67" i="2" s="1"/>
  <c r="G31" i="71"/>
  <c r="H31" i="71" s="1"/>
  <c r="I31" i="71" s="1"/>
  <c r="J50" i="2"/>
  <c r="K50" i="2" s="1"/>
  <c r="G58" i="71"/>
  <c r="H58" i="71" s="1"/>
  <c r="I58" i="71" s="1"/>
  <c r="J51" i="2"/>
  <c r="K51" i="2" s="1"/>
  <c r="G59" i="71"/>
  <c r="H59" i="71" s="1"/>
  <c r="I59" i="71" s="1"/>
  <c r="K288" i="27"/>
  <c r="L288" i="27" s="1"/>
  <c r="H85" i="2"/>
  <c r="I85" i="2" s="1"/>
  <c r="K282" i="27"/>
  <c r="L282" i="27" s="1"/>
  <c r="H84" i="2"/>
  <c r="I84" i="2" s="1"/>
  <c r="K276" i="27"/>
  <c r="L276" i="27" s="1"/>
  <c r="I83" i="2"/>
  <c r="K265" i="27"/>
  <c r="O265" i="27" s="1"/>
  <c r="L49" i="27"/>
  <c r="K175" i="27"/>
  <c r="L175" i="27" s="1"/>
  <c r="K252" i="27"/>
  <c r="O252" i="27" s="1"/>
  <c r="H76" i="2"/>
  <c r="I76" i="2" s="1"/>
  <c r="K235" i="27"/>
  <c r="L235" i="27" s="1"/>
  <c r="K242" i="27"/>
  <c r="L242" i="27" s="1"/>
  <c r="H77" i="2"/>
  <c r="I77" i="2" s="1"/>
  <c r="H53" i="2"/>
  <c r="I53" i="2" s="1"/>
  <c r="K227" i="27"/>
  <c r="L227" i="27" s="1"/>
  <c r="K222" i="27"/>
  <c r="L222" i="27" s="1"/>
  <c r="I52" i="2"/>
  <c r="A197" i="32"/>
  <c r="A204" i="32" s="1"/>
  <c r="K213" i="27"/>
  <c r="L213" i="27" s="1"/>
  <c r="J209" i="27"/>
  <c r="K209" i="27" s="1"/>
  <c r="N205" i="27" s="1"/>
  <c r="O197" i="27"/>
  <c r="O201" i="27"/>
  <c r="J151" i="27"/>
  <c r="J163" i="27"/>
  <c r="K92" i="27"/>
  <c r="L92" i="27" s="1"/>
  <c r="J139" i="27"/>
  <c r="I32" i="2"/>
  <c r="K81" i="27"/>
  <c r="O81" i="27" s="1"/>
  <c r="O75" i="27"/>
  <c r="K86" i="27"/>
  <c r="O86" i="27" s="1"/>
  <c r="K69" i="27"/>
  <c r="O69" i="27" s="1"/>
  <c r="K63" i="27"/>
  <c r="O63" i="27" s="1"/>
  <c r="K58" i="27"/>
  <c r="O58" i="27" s="1"/>
  <c r="K107" i="27"/>
  <c r="O107" i="27" s="1"/>
  <c r="I36" i="2"/>
  <c r="K102" i="27"/>
  <c r="L102" i="27" s="1"/>
  <c r="I29" i="2"/>
  <c r="H40" i="2"/>
  <c r="I40" i="2" s="1"/>
  <c r="K97" i="27"/>
  <c r="L97" i="27" s="1"/>
  <c r="I28" i="2"/>
  <c r="K53" i="27"/>
  <c r="L53" i="27" s="1"/>
  <c r="H41" i="2"/>
  <c r="I41" i="2" s="1"/>
  <c r="K146" i="27"/>
  <c r="L146" i="27" s="1"/>
  <c r="I38" i="2"/>
  <c r="K117" i="27"/>
  <c r="L117" i="27" s="1"/>
  <c r="I37" i="2"/>
  <c r="K112" i="27"/>
  <c r="O112" i="27" s="1"/>
  <c r="K158" i="27"/>
  <c r="L158" i="27" s="1"/>
  <c r="H35" i="2"/>
  <c r="I35" i="2" s="1"/>
  <c r="K134" i="27"/>
  <c r="O134" i="27" s="1"/>
  <c r="H39" i="2"/>
  <c r="I39" i="2" s="1"/>
  <c r="K247" i="27"/>
  <c r="O247" i="27" s="1"/>
  <c r="C55" i="66"/>
  <c r="I17" i="70" l="1"/>
  <c r="I18" i="70" s="1"/>
  <c r="I19" i="70" s="1"/>
  <c r="I20" i="70" s="1"/>
  <c r="I21" i="70" s="1"/>
  <c r="I22" i="70" s="1"/>
  <c r="I23" i="70" s="1"/>
  <c r="I24" i="70" s="1"/>
  <c r="I25" i="70" s="1"/>
  <c r="I26" i="70" s="1"/>
  <c r="I27" i="70" s="1"/>
  <c r="I28" i="70" s="1"/>
  <c r="I29" i="70" s="1"/>
  <c r="I30" i="70" s="1"/>
  <c r="I31" i="70" s="1"/>
  <c r="I32" i="70" s="1"/>
  <c r="I33" i="70" s="1"/>
  <c r="I34" i="70" s="1"/>
  <c r="I35" i="70" s="1"/>
  <c r="I36" i="70" s="1"/>
  <c r="I37" i="70" s="1"/>
  <c r="I38" i="70" s="1"/>
  <c r="I39" i="70" s="1"/>
  <c r="I40" i="70" s="1"/>
  <c r="I41" i="70" s="1"/>
  <c r="I42" i="70" s="1"/>
  <c r="I43" i="70" s="1"/>
  <c r="I44" i="70" s="1"/>
  <c r="I45" i="70" s="1"/>
  <c r="I46" i="70" s="1"/>
  <c r="I47" i="70" s="1"/>
  <c r="I48" i="70" s="1"/>
  <c r="I49" i="70" s="1"/>
  <c r="I50" i="70" s="1"/>
  <c r="I51" i="70" s="1"/>
  <c r="I52" i="70" s="1"/>
  <c r="I53" i="70" s="1"/>
  <c r="I54" i="70" s="1"/>
  <c r="I55" i="70" s="1"/>
  <c r="I56" i="70" s="1"/>
  <c r="I57" i="70" s="1"/>
  <c r="I58" i="70" s="1"/>
  <c r="I59" i="70" s="1"/>
  <c r="I60" i="70" s="1"/>
  <c r="I61" i="70" s="1"/>
  <c r="I62" i="70" s="1"/>
  <c r="I63" i="70" s="1"/>
  <c r="I64" i="70" s="1"/>
  <c r="I65" i="70" s="1"/>
  <c r="I66" i="70" s="1"/>
  <c r="I67" i="70" s="1"/>
  <c r="I68" i="70" s="1"/>
  <c r="I69" i="70" s="1"/>
  <c r="I70" i="70" s="1"/>
  <c r="I71" i="70" s="1"/>
  <c r="I72" i="70" s="1"/>
  <c r="I73" i="70" s="1"/>
  <c r="I74" i="70" s="1"/>
  <c r="I75" i="70" s="1"/>
  <c r="I76" i="70" s="1"/>
  <c r="I77" i="70" s="1"/>
  <c r="I78" i="70" s="1"/>
  <c r="I79" i="70" s="1"/>
  <c r="I80" i="70" s="1"/>
  <c r="I81" i="70" s="1"/>
  <c r="I82" i="70" s="1"/>
  <c r="I83" i="70" s="1"/>
  <c r="I84" i="70" s="1"/>
  <c r="I85" i="70" s="1"/>
  <c r="I86" i="70" s="1"/>
  <c r="I87" i="70" s="1"/>
  <c r="I88" i="70" s="1"/>
  <c r="I89" i="70" s="1"/>
  <c r="I90" i="70" s="1"/>
  <c r="I91" i="70" s="1"/>
  <c r="I92" i="70" s="1"/>
  <c r="I93" i="70" s="1"/>
  <c r="I94" i="70" s="1"/>
  <c r="I95" i="70" s="1"/>
  <c r="I96" i="70" s="1"/>
  <c r="I97" i="70" s="1"/>
  <c r="I98" i="70" s="1"/>
  <c r="I99" i="70" s="1"/>
  <c r="I100" i="70" s="1"/>
  <c r="I101" i="70" s="1"/>
  <c r="I102" i="70" s="1"/>
  <c r="I103" i="70" s="1"/>
  <c r="I104" i="70" s="1"/>
  <c r="I105" i="70" s="1"/>
  <c r="I106" i="70" s="1"/>
  <c r="I107" i="70" s="1"/>
  <c r="I108" i="70" s="1"/>
  <c r="I109" i="70" s="1"/>
  <c r="I110" i="70" s="1"/>
  <c r="I111" i="70" s="1"/>
  <c r="I112" i="70" s="1"/>
  <c r="I113" i="70" s="1"/>
  <c r="I114" i="70" s="1"/>
  <c r="I115" i="70" s="1"/>
  <c r="I116" i="70" s="1"/>
  <c r="I117" i="70" s="1"/>
  <c r="I118" i="70" s="1"/>
  <c r="I119" i="70" s="1"/>
  <c r="I120" i="70" s="1"/>
  <c r="I121" i="70" s="1"/>
  <c r="I122" i="70" s="1"/>
  <c r="I123" i="70" s="1"/>
  <c r="I124" i="70" s="1"/>
  <c r="I125" i="70" s="1"/>
  <c r="I126" i="70" s="1"/>
  <c r="I127" i="70" s="1"/>
  <c r="I128" i="70" s="1"/>
  <c r="I129" i="70" s="1"/>
  <c r="I130" i="70" s="1"/>
  <c r="I131" i="70" s="1"/>
  <c r="I132" i="70" s="1"/>
  <c r="I133" i="70" s="1"/>
  <c r="I134" i="70" s="1"/>
  <c r="I135" i="70" s="1"/>
  <c r="I136" i="70" s="1"/>
  <c r="I137" i="70" s="1"/>
  <c r="I138" i="70" s="1"/>
  <c r="I139" i="70" s="1"/>
  <c r="I140" i="70" s="1"/>
  <c r="I141" i="70" s="1"/>
  <c r="I142" i="70" s="1"/>
  <c r="I143" i="70" s="1"/>
  <c r="I144" i="70" s="1"/>
  <c r="I145" i="70" s="1"/>
  <c r="I146" i="70" s="1"/>
  <c r="I147" i="70" s="1"/>
  <c r="I148" i="70" s="1"/>
  <c r="I149" i="70" s="1"/>
  <c r="I150" i="70" s="1"/>
  <c r="G16" i="71"/>
  <c r="H16" i="71" s="1"/>
  <c r="I16" i="71" s="1"/>
  <c r="I34" i="2"/>
  <c r="J34" i="2" s="1"/>
  <c r="O282" i="27"/>
  <c r="J83" i="2"/>
  <c r="K83" i="2" s="1"/>
  <c r="G23" i="71"/>
  <c r="H23" i="71" s="1"/>
  <c r="I23" i="71" s="1"/>
  <c r="J53" i="2"/>
  <c r="K53" i="2" s="1"/>
  <c r="G70" i="71"/>
  <c r="H70" i="71" s="1"/>
  <c r="I70" i="71" s="1"/>
  <c r="J28" i="2"/>
  <c r="K28" i="2" s="1"/>
  <c r="G38" i="71"/>
  <c r="H38" i="71" s="1"/>
  <c r="I38" i="71" s="1"/>
  <c r="J84" i="2"/>
  <c r="K84" i="2" s="1"/>
  <c r="G20" i="71"/>
  <c r="H20" i="71" s="1"/>
  <c r="I20" i="71" s="1"/>
  <c r="J77" i="2"/>
  <c r="K77" i="2" s="1"/>
  <c r="G57" i="71"/>
  <c r="H57" i="71" s="1"/>
  <c r="I57" i="71" s="1"/>
  <c r="J85" i="2"/>
  <c r="K85" i="2" s="1"/>
  <c r="G42" i="71"/>
  <c r="H42" i="71" s="1"/>
  <c r="I42" i="71" s="1"/>
  <c r="J76" i="2"/>
  <c r="K76" i="2" s="1"/>
  <c r="G44" i="71"/>
  <c r="H44" i="71" s="1"/>
  <c r="I44" i="71" s="1"/>
  <c r="J35" i="2"/>
  <c r="G35" i="71"/>
  <c r="H35" i="71" s="1"/>
  <c r="I35" i="71" s="1"/>
  <c r="J38" i="2"/>
  <c r="K38" i="2" s="1"/>
  <c r="G17" i="71"/>
  <c r="H17" i="71" s="1"/>
  <c r="I17" i="71" s="1"/>
  <c r="J39" i="2"/>
  <c r="K39" i="2" s="1"/>
  <c r="G27" i="71"/>
  <c r="H27" i="71" s="1"/>
  <c r="I27" i="71" s="1"/>
  <c r="J37" i="2"/>
  <c r="K37" i="2" s="1"/>
  <c r="G22" i="71"/>
  <c r="H22" i="71" s="1"/>
  <c r="I22" i="71" s="1"/>
  <c r="J40" i="2"/>
  <c r="K40" i="2" s="1"/>
  <c r="G28" i="71"/>
  <c r="H28" i="71" s="1"/>
  <c r="I28" i="71" s="1"/>
  <c r="J36" i="2"/>
  <c r="K36" i="2" s="1"/>
  <c r="G24" i="71"/>
  <c r="H24" i="71" s="1"/>
  <c r="I24" i="71" s="1"/>
  <c r="J41" i="2"/>
  <c r="K41" i="2" s="1"/>
  <c r="G36" i="71"/>
  <c r="H36" i="71" s="1"/>
  <c r="I36" i="71" s="1"/>
  <c r="O288" i="27"/>
  <c r="J32" i="2"/>
  <c r="K32" i="2" s="1"/>
  <c r="G34" i="71"/>
  <c r="H34" i="71" s="1"/>
  <c r="I34" i="71" s="1"/>
  <c r="J29" i="2"/>
  <c r="K29" i="2" s="1"/>
  <c r="G25" i="71"/>
  <c r="H25" i="71" s="1"/>
  <c r="I25" i="71" s="1"/>
  <c r="J52" i="2"/>
  <c r="K52" i="2" s="1"/>
  <c r="G66" i="71"/>
  <c r="H66" i="71" s="1"/>
  <c r="I66" i="71" s="1"/>
  <c r="O276" i="27"/>
  <c r="L265" i="27"/>
  <c r="O175" i="27"/>
  <c r="I45" i="2"/>
  <c r="H81" i="2"/>
  <c r="I81" i="2" s="1"/>
  <c r="K151" i="27"/>
  <c r="O151" i="27" s="1"/>
  <c r="H80" i="2"/>
  <c r="I80" i="2" s="1"/>
  <c r="I43" i="2"/>
  <c r="H79" i="2"/>
  <c r="I79" i="2" s="1"/>
  <c r="L252" i="27"/>
  <c r="O222" i="27"/>
  <c r="O242" i="27"/>
  <c r="O227" i="27"/>
  <c r="O235" i="27"/>
  <c r="A211" i="32"/>
  <c r="A218" i="32" s="1"/>
  <c r="A225" i="32" s="1"/>
  <c r="A232" i="32" s="1"/>
  <c r="A239" i="32" s="1"/>
  <c r="A246" i="32" s="1"/>
  <c r="A253" i="32" s="1"/>
  <c r="K139" i="27"/>
  <c r="L139" i="27" s="1"/>
  <c r="K163" i="27"/>
  <c r="O163" i="27" s="1"/>
  <c r="I46" i="2"/>
  <c r="O213" i="27"/>
  <c r="J205" i="27"/>
  <c r="H54" i="2" s="1"/>
  <c r="I54" i="2" s="1"/>
  <c r="I44" i="2"/>
  <c r="O92" i="27"/>
  <c r="L86" i="27"/>
  <c r="L69" i="27"/>
  <c r="L81" i="27"/>
  <c r="L63" i="27"/>
  <c r="L58" i="27"/>
  <c r="K35" i="2"/>
  <c r="O102" i="27"/>
  <c r="L112" i="27"/>
  <c r="L134" i="27"/>
  <c r="O146" i="27"/>
  <c r="O117" i="27"/>
  <c r="L107" i="27"/>
  <c r="O53" i="27"/>
  <c r="O158" i="27"/>
  <c r="O97" i="27"/>
  <c r="L247" i="27"/>
  <c r="J82" i="2" l="1"/>
  <c r="J33" i="2"/>
  <c r="J27" i="2"/>
  <c r="J79" i="2"/>
  <c r="K79" i="2" s="1"/>
  <c r="G37" i="71"/>
  <c r="H37" i="71" s="1"/>
  <c r="I37" i="71" s="1"/>
  <c r="J43" i="2"/>
  <c r="K43" i="2" s="1"/>
  <c r="G48" i="71"/>
  <c r="H48" i="71" s="1"/>
  <c r="I48" i="71" s="1"/>
  <c r="J80" i="2"/>
  <c r="K80" i="2" s="1"/>
  <c r="G51" i="71"/>
  <c r="H51" i="71" s="1"/>
  <c r="I51" i="71" s="1"/>
  <c r="J54" i="2"/>
  <c r="K54" i="2" s="1"/>
  <c r="G45" i="71"/>
  <c r="H45" i="71" s="1"/>
  <c r="I45" i="71" s="1"/>
  <c r="J46" i="2"/>
  <c r="K46" i="2" s="1"/>
  <c r="G61" i="71"/>
  <c r="H61" i="71" s="1"/>
  <c r="I61" i="71" s="1"/>
  <c r="J81" i="2"/>
  <c r="K81" i="2" s="1"/>
  <c r="G54" i="71"/>
  <c r="H54" i="71" s="1"/>
  <c r="I54" i="71" s="1"/>
  <c r="J45" i="2"/>
  <c r="K45" i="2" s="1"/>
  <c r="G49" i="71"/>
  <c r="H49" i="71" s="1"/>
  <c r="I49" i="71" s="1"/>
  <c r="J44" i="2"/>
  <c r="K44" i="2" s="1"/>
  <c r="G50" i="71"/>
  <c r="H50" i="71" s="1"/>
  <c r="I50" i="71" s="1"/>
  <c r="L151" i="27"/>
  <c r="O139" i="27"/>
  <c r="L163" i="27"/>
  <c r="K205" i="27"/>
  <c r="O205" i="27" s="1"/>
  <c r="K34" i="2"/>
  <c r="J78" i="2" l="1"/>
  <c r="J42" i="2"/>
  <c r="J26" i="2" s="1"/>
  <c r="L205" i="27"/>
  <c r="J25" i="2" l="1"/>
  <c r="C19" i="50"/>
  <c r="I8" i="27"/>
  <c r="I8" i="32"/>
  <c r="C26" i="50"/>
  <c r="G8" i="66"/>
  <c r="A4" i="49" l="1"/>
  <c r="A4" i="46" l="1"/>
  <c r="A4" i="51"/>
  <c r="A4" i="52" s="1"/>
  <c r="A4" i="53" s="1"/>
  <c r="A4" i="54" s="1"/>
  <c r="A4" i="55" l="1"/>
  <c r="A4" i="56" s="1"/>
  <c r="A4" i="72"/>
  <c r="E25" i="27" l="1"/>
  <c r="D25" i="27"/>
  <c r="J25" i="27" s="1"/>
  <c r="G24" i="27"/>
  <c r="F24" i="27"/>
  <c r="E24" i="27"/>
  <c r="D24" i="27"/>
  <c r="H24" i="27" s="1"/>
  <c r="B15" i="50" l="1"/>
  <c r="B16" i="50"/>
  <c r="F25" i="27"/>
  <c r="G25" i="27"/>
  <c r="H25" i="27"/>
  <c r="B19" i="39" l="1"/>
  <c r="B17" i="39"/>
  <c r="B19" i="50"/>
  <c r="B18" i="50"/>
  <c r="C22" i="39" l="1"/>
  <c r="G22" i="39" s="1"/>
  <c r="B22" i="39"/>
  <c r="B21" i="39"/>
  <c r="B16" i="39"/>
  <c r="D22" i="39" l="1"/>
  <c r="F22" i="39"/>
  <c r="H22" i="39"/>
  <c r="E22" i="39"/>
  <c r="K25" i="27"/>
  <c r="I22" i="39" l="1"/>
  <c r="J22" i="39" s="1"/>
  <c r="N24" i="27"/>
  <c r="J24" i="27"/>
  <c r="K24" i="27" l="1"/>
  <c r="L24" i="27" s="1"/>
  <c r="O24" i="27" l="1"/>
  <c r="Q12" i="39" l="1"/>
  <c r="R12" i="39" l="1"/>
  <c r="H27" i="66"/>
  <c r="H30" i="66"/>
  <c r="K20" i="27" l="1"/>
  <c r="K19" i="27"/>
  <c r="J18" i="27" l="1"/>
  <c r="N18" i="27"/>
  <c r="I18" i="2" l="1"/>
  <c r="J18" i="2" s="1"/>
  <c r="J17" i="2" s="1"/>
  <c r="J16" i="2" s="1"/>
  <c r="G21" i="71"/>
  <c r="H21" i="71" s="1"/>
  <c r="I21" i="71" s="1"/>
  <c r="K18" i="27"/>
  <c r="L18" i="27" s="1"/>
  <c r="K18" i="2" l="1"/>
  <c r="C15" i="50"/>
  <c r="C17" i="39" s="1"/>
  <c r="G17" i="39" s="1"/>
  <c r="O18" i="27"/>
  <c r="C16" i="50"/>
  <c r="J52" i="71" l="1"/>
  <c r="J29" i="71"/>
  <c r="J69" i="71"/>
  <c r="J56" i="71"/>
  <c r="J72" i="71"/>
  <c r="J73" i="71"/>
  <c r="J41" i="71"/>
  <c r="J47" i="71"/>
  <c r="J71" i="71"/>
  <c r="J64" i="71"/>
  <c r="J40" i="71"/>
  <c r="J65" i="71"/>
  <c r="J60" i="71"/>
  <c r="J39" i="71"/>
  <c r="J68" i="71"/>
  <c r="J43" i="71"/>
  <c r="J55" i="71"/>
  <c r="J46" i="71"/>
  <c r="J26" i="71"/>
  <c r="J32" i="71"/>
  <c r="J53" i="71"/>
  <c r="J33" i="71"/>
  <c r="J30" i="71"/>
  <c r="J31" i="71"/>
  <c r="J18" i="71"/>
  <c r="J58" i="71"/>
  <c r="J67" i="71"/>
  <c r="J62" i="71"/>
  <c r="J63" i="71"/>
  <c r="J16" i="71"/>
  <c r="K16" i="71" s="1"/>
  <c r="J59" i="71"/>
  <c r="J19" i="71"/>
  <c r="J57" i="71"/>
  <c r="J38" i="71"/>
  <c r="J70" i="71"/>
  <c r="J22" i="71"/>
  <c r="J42" i="71"/>
  <c r="J23" i="71"/>
  <c r="J44" i="71"/>
  <c r="J34" i="71"/>
  <c r="J36" i="71"/>
  <c r="J17" i="71"/>
  <c r="J27" i="71"/>
  <c r="J66" i="71"/>
  <c r="J28" i="71"/>
  <c r="J20" i="71"/>
  <c r="J25" i="71"/>
  <c r="J24" i="71"/>
  <c r="J35" i="71"/>
  <c r="J48" i="71"/>
  <c r="J37" i="71"/>
  <c r="J50" i="71"/>
  <c r="J49" i="71"/>
  <c r="J51" i="71"/>
  <c r="J61" i="71"/>
  <c r="J45" i="71"/>
  <c r="J54" i="71"/>
  <c r="J21" i="71"/>
  <c r="H17" i="39"/>
  <c r="E17" i="39"/>
  <c r="F17" i="39"/>
  <c r="D17" i="39"/>
  <c r="C19" i="39"/>
  <c r="K17" i="71" l="1"/>
  <c r="K18" i="71" s="1"/>
  <c r="K19" i="71" s="1"/>
  <c r="K20" i="71" s="1"/>
  <c r="K21" i="71" s="1"/>
  <c r="K22" i="71" s="1"/>
  <c r="K23" i="71" s="1"/>
  <c r="K24" i="71" s="1"/>
  <c r="K25" i="71" s="1"/>
  <c r="K26" i="71" s="1"/>
  <c r="K27" i="71" s="1"/>
  <c r="K28" i="71" s="1"/>
  <c r="K29" i="71" s="1"/>
  <c r="K30" i="71" s="1"/>
  <c r="K31" i="71" s="1"/>
  <c r="K32" i="71" s="1"/>
  <c r="K33" i="71" s="1"/>
  <c r="K34" i="71" s="1"/>
  <c r="K35" i="71" s="1"/>
  <c r="K36" i="71" s="1"/>
  <c r="K37" i="71" s="1"/>
  <c r="K38" i="71" s="1"/>
  <c r="K39" i="71" s="1"/>
  <c r="K40" i="71" s="1"/>
  <c r="K41" i="71" s="1"/>
  <c r="K42" i="71" s="1"/>
  <c r="K43" i="71" s="1"/>
  <c r="K44" i="71" s="1"/>
  <c r="K45" i="71" s="1"/>
  <c r="K46" i="71" s="1"/>
  <c r="K47" i="71" s="1"/>
  <c r="K48" i="71" s="1"/>
  <c r="K49" i="71" s="1"/>
  <c r="K50" i="71" s="1"/>
  <c r="K51" i="71" s="1"/>
  <c r="K52" i="71" s="1"/>
  <c r="K53" i="71" s="1"/>
  <c r="K54" i="71" s="1"/>
  <c r="K55" i="71" s="1"/>
  <c r="K56" i="71" s="1"/>
  <c r="K57" i="71" s="1"/>
  <c r="K58" i="71" s="1"/>
  <c r="K59" i="71" s="1"/>
  <c r="K60" i="71" s="1"/>
  <c r="K61" i="71" s="1"/>
  <c r="K62" i="71" s="1"/>
  <c r="K63" i="71" s="1"/>
  <c r="K64" i="71" s="1"/>
  <c r="K65" i="71" s="1"/>
  <c r="K66" i="71" s="1"/>
  <c r="K67" i="71" s="1"/>
  <c r="K68" i="71" s="1"/>
  <c r="K69" i="71" s="1"/>
  <c r="K70" i="71" s="1"/>
  <c r="K71" i="71" s="1"/>
  <c r="K72" i="71" s="1"/>
  <c r="K73" i="71" s="1"/>
  <c r="I17" i="39"/>
  <c r="J17" i="39" s="1"/>
  <c r="H19" i="39"/>
  <c r="H25" i="39" s="1"/>
  <c r="C25" i="39"/>
  <c r="G19" i="39"/>
  <c r="G25" i="39" s="1"/>
  <c r="D19" i="39"/>
  <c r="D25" i="39" s="1"/>
  <c r="F19" i="39"/>
  <c r="F25" i="39" s="1"/>
  <c r="E19" i="39"/>
  <c r="E25" i="39" s="1"/>
  <c r="H13" i="39" l="1"/>
  <c r="G13" i="39"/>
  <c r="I19" i="39"/>
  <c r="I25" i="39" l="1"/>
  <c r="R18" i="39" s="1"/>
  <c r="R19" i="39" s="1"/>
  <c r="J19" i="39"/>
  <c r="N18" i="39" l="1"/>
  <c r="N19" i="39" s="1"/>
  <c r="O18" i="39"/>
  <c r="O19" i="39" s="1"/>
  <c r="L18" i="39"/>
  <c r="L19" i="39" s="1"/>
  <c r="Q18" i="39"/>
  <c r="Q19" i="39" s="1"/>
  <c r="P18" i="39"/>
  <c r="P19" i="39" s="1"/>
  <c r="M18" i="39"/>
  <c r="M19" i="39" s="1"/>
  <c r="J93" i="2"/>
  <c r="K88" i="2" l="1"/>
  <c r="C14" i="50" l="1"/>
  <c r="C23" i="50" s="1"/>
  <c r="J92" i="2"/>
  <c r="J94" i="2" l="1"/>
  <c r="J88" i="2" s="1"/>
  <c r="L88" i="2" s="1"/>
  <c r="C27" i="50"/>
  <c r="K94" i="2" l="1"/>
  <c r="C18" i="50"/>
  <c r="C24" i="50" s="1"/>
  <c r="C25" i="50" s="1"/>
  <c r="C29" i="50" l="1"/>
  <c r="D15" i="50"/>
  <c r="D19" i="50"/>
  <c r="D16" i="50"/>
  <c r="D14" i="50" l="1"/>
  <c r="F13" i="39"/>
  <c r="R11" i="39"/>
  <c r="Q11" i="39"/>
  <c r="D18" i="50"/>
  <c r="D24" i="50" s="1"/>
  <c r="D23" i="39"/>
  <c r="D18" i="39"/>
  <c r="D20" i="39"/>
  <c r="D23" i="50"/>
  <c r="D26" i="39" l="1"/>
  <c r="D25" i="50"/>
  <c r="E26" i="39"/>
  <c r="E13" i="39"/>
  <c r="F26" i="39" l="1"/>
  <c r="G26" i="39" s="1"/>
  <c r="H26" i="39" s="1"/>
  <c r="M11" i="39"/>
  <c r="M12" i="39"/>
  <c r="J25" i="39"/>
  <c r="I26" i="39"/>
  <c r="L25" i="39"/>
  <c r="L27" i="39"/>
  <c r="N11" i="39" l="1"/>
  <c r="N12" i="39"/>
  <c r="O12" i="39" l="1"/>
  <c r="O11" i="39"/>
  <c r="P12" i="39" l="1"/>
  <c r="P11" i="3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210" type="4" refreshedVersion="5" background="1" saveData="1">
    <webPr sourceData="1" parsePre="1" consecutive="1" xl2000="1" url="file://C:\Users\FAGNER\Documents\Projetos\EXERCITO - OFICINA AGRALE\Relatórios\Lista de Materiais(TERREO).html" htmlTables="1">
      <tables count="1">
        <x v="2"/>
      </tables>
    </webPr>
  </connection>
  <connection id="2" xr16:uid="{00000000-0015-0000-FFFF-FFFF01000000}" name="Conexão211" type="4" refreshedVersion="5" background="1" saveData="1">
    <webPr sourceData="1" parsePre="1" consecutive="1" xl2000="1" url="file://C:\Users\FAGNER\Documents\Projetos\EXERCITO - OFICINA AGRALE\Relatórios\Lista de Materiais(TERREO).html" htmlTables="1">
      <tables count="1">
        <x v="2"/>
      </tables>
    </webPr>
  </connection>
  <connection id="3" xr16:uid="{00000000-0015-0000-FFFF-FFFF02000000}" name="Conexão2110" type="4" refreshedVersion="5" background="1" saveData="1">
    <webPr sourceData="1" parsePre="1" consecutive="1" xl2000="1" url="file://C:\Users\FAGNER\Documents\Projetos\EXERCITO - OFICINA AGRALE\Relatórios\Lista de Materiais(TERREO).html" htmlTables="1">
      <tables count="1">
        <x v="2"/>
      </tables>
    </webPr>
  </connection>
  <connection id="4" xr16:uid="{00000000-0015-0000-FFFF-FFFF03000000}" name="Conexão2111" type="4" refreshedVersion="5" background="1" saveData="1">
    <webPr sourceData="1" parsePre="1" consecutive="1" xl2000="1" url="file://C:\Users\FAGNER\Documents\Projetos\EXERCITO - OFICINA AGRALE\Relatórios\Lista de Materiais(TERREO).html" htmlTables="1">
      <tables count="1">
        <x v="2"/>
      </tables>
    </webPr>
  </connection>
  <connection id="5" xr16:uid="{00000000-0015-0000-FFFF-FFFF04000000}" name="Conexão2112" type="4" refreshedVersion="5" background="1" saveData="1">
    <webPr sourceData="1" parsePre="1" consecutive="1" xl2000="1" url="file://C:\Users\FAGNER\Documents\Projetos\EXERCITO - OFICINA AGRALE\Relatórios\Lista de Materiais(TERREO).html" htmlTables="1">
      <tables count="1">
        <x v="2"/>
      </tables>
    </webPr>
  </connection>
  <connection id="6" xr16:uid="{00000000-0015-0000-FFFF-FFFF05000000}" name="Conexão2113" type="4" refreshedVersion="5" background="1" saveData="1">
    <webPr sourceData="1" parsePre="1" consecutive="1" xl2000="1" url="file://C:\Users\FAGNER\Documents\Projetos\EXERCITO - OFICINA AGRALE\Relatórios\Lista de Materiais(TERREO).html" htmlTables="1">
      <tables count="1">
        <x v="2"/>
      </tables>
    </webPr>
  </connection>
  <connection id="7" xr16:uid="{00000000-0015-0000-FFFF-FFFF06000000}" name="Conexão2114" type="4" refreshedVersion="5" background="1" saveData="1">
    <webPr sourceData="1" parsePre="1" consecutive="1" xl2000="1" url="file://C:\Users\FAGNER\Documents\Projetos\EXERCITO - OFICINA AGRALE\Relatórios\Lista de Materiais(TERREO).html" htmlTables="1">
      <tables count="1">
        <x v="2"/>
      </tables>
    </webPr>
  </connection>
  <connection id="8" xr16:uid="{00000000-0015-0000-FFFF-FFFF07000000}" name="Conexão212" type="4" refreshedVersion="5" background="1" saveData="1">
    <webPr sourceData="1" parsePre="1" consecutive="1" xl2000="1" url="file://C:\Users\FAGNER\Documents\Projetos\EXERCITO - OFICINA AGRALE\Relatórios\Lista de Materiais(TERREO).html" htmlTables="1">
      <tables count="1">
        <x v="2"/>
      </tables>
    </webPr>
  </connection>
  <connection id="9" xr16:uid="{00000000-0015-0000-FFFF-FFFF08000000}" name="Conexão213" type="4" refreshedVersion="5" background="1" saveData="1">
    <webPr sourceData="1" parsePre="1" consecutive="1" xl2000="1" url="file://C:\Users\FAGNER\Documents\Projetos\EXERCITO - OFICINA AGRALE\Relatórios\Lista de Materiais(TERREO).html" htmlTables="1">
      <tables count="1">
        <x v="2"/>
      </tables>
    </webPr>
  </connection>
  <connection id="10" xr16:uid="{00000000-0015-0000-FFFF-FFFF09000000}" name="Conexão214" type="4" refreshedVersion="5" background="1" saveData="1">
    <webPr sourceData="1" parsePre="1" consecutive="1" xl2000="1" url="file://C:\Users\FAGNER\Documents\Projetos\EXERCITO - OFICINA AGRALE\Relatórios\Lista de Materiais(TERREO).html" htmlTables="1">
      <tables count="1">
        <x v="2"/>
      </tables>
    </webPr>
  </connection>
  <connection id="11" xr16:uid="{00000000-0015-0000-FFFF-FFFF0A000000}" name="Conexão215" type="4" refreshedVersion="5" background="1" saveData="1">
    <webPr sourceData="1" parsePre="1" consecutive="1" xl2000="1" url="file://C:\Users\FAGNER\Documents\Projetos\EXERCITO - OFICINA AGRALE\Relatórios\Lista de Materiais(TERREO).html" htmlTables="1">
      <tables count="1">
        <x v="2"/>
      </tables>
    </webPr>
  </connection>
  <connection id="12" xr16:uid="{00000000-0015-0000-FFFF-FFFF0B000000}" name="Conexão216" type="4" refreshedVersion="5" background="1" saveData="1">
    <webPr sourceData="1" parsePre="1" consecutive="1" xl2000="1" url="file://C:\Users\FAGNER\Documents\Projetos\EXERCITO - OFICINA AGRALE\Relatórios\Lista de Materiais(TERREO).html" htmlTables="1">
      <tables count="1">
        <x v="2"/>
      </tables>
    </webPr>
  </connection>
  <connection id="13" xr16:uid="{00000000-0015-0000-FFFF-FFFF0C000000}" name="Conexão217" type="4" refreshedVersion="5" background="1" saveData="1">
    <webPr sourceData="1" parsePre="1" consecutive="1" xl2000="1" url="file://C:\Users\FAGNER\Documents\Projetos\EXERCITO - OFICINA AGRALE\Relatórios\Lista de Materiais(TERREO).html" htmlTables="1">
      <tables count="1">
        <x v="2"/>
      </tables>
    </webPr>
  </connection>
  <connection id="14" xr16:uid="{00000000-0015-0000-FFFF-FFFF0D000000}" name="Conexão218" type="4" refreshedVersion="5" background="1" saveData="1">
    <webPr sourceData="1" parsePre="1" consecutive="1" xl2000="1" url="file://C:\Users\FAGNER\Documents\Projetos\EXERCITO - OFICINA AGRALE\Relatórios\Lista de Materiais(TERREO).html" htmlTables="1">
      <tables count="1">
        <x v="2"/>
      </tables>
    </webPr>
  </connection>
  <connection id="15" xr16:uid="{00000000-0015-0000-FFFF-FFFF0E000000}" name="Conexão219" type="4" refreshedVersion="5" background="1" saveData="1">
    <webPr sourceData="1" parsePre="1" consecutive="1" xl2000="1" url="file://C:\Users\FAGNER\Documents\Projetos\EXERCITO - OFICINA AGRALE\Relatórios\Lista de Materiais(TERREO).html" htmlTables="1">
      <tables count="1">
        <x v="2"/>
      </tables>
    </webPr>
  </connection>
  <connection id="16" xr16:uid="{00000000-0015-0000-FFFF-FFFF0F000000}" name="Conexão22" type="4" refreshedVersion="5" background="1" saveData="1">
    <webPr sourceData="1" parsePre="1" consecutive="1" xl2000="1" url="file://C:\Users\FAGNER\Documents\Projetos\EXERCITO - OFICINA AGRALE\Relatórios\Lista de Materiais(TERREO).html" htmlTables="1">
      <tables count="1">
        <x v="2"/>
      </tables>
    </webPr>
  </connection>
  <connection id="17" xr16:uid="{00000000-0015-0000-FFFF-FFFF10000000}" name="Conexão221" type="4" refreshedVersion="5" background="1" saveData="1">
    <webPr sourceData="1" parsePre="1" consecutive="1" xl2000="1" url="file://C:\Users\FAGNER\Documents\Projetos\EXERCITO - OFICINA AGRALE\Relatórios\Lista de Materiais(TERREO).html" htmlTables="1">
      <tables count="1">
        <x v="2"/>
      </tables>
    </webPr>
  </connection>
  <connection id="18" xr16:uid="{00000000-0015-0000-FFFF-FFFF11000000}" name="Conexão23" type="4" refreshedVersion="5" background="1" saveData="1">
    <webPr sourceData="1" parsePre="1" consecutive="1" xl2000="1" url="file://C:\Users\FAGNER\Documents\Projetos\EXERCITO - OFICINA AGRALE\Relatórios\Lista de Materiais(TERREO).html" htmlTables="1">
      <tables count="1">
        <x v="2"/>
      </tables>
    </webPr>
  </connection>
  <connection id="19" xr16:uid="{00000000-0015-0000-FFFF-FFFF12000000}" name="Conexão24" type="4" refreshedVersion="5" background="1" saveData="1">
    <webPr sourceData="1" parsePre="1" consecutive="1" xl2000="1" url="file://C:\Users\FAGNER\Documents\Projetos\EXERCITO - OFICINA AGRALE\Relatórios\Lista de Materiais(TERREO).html" htmlTables="1">
      <tables count="1">
        <x v="2"/>
      </tables>
    </webPr>
  </connection>
  <connection id="20" xr16:uid="{00000000-0015-0000-FFFF-FFFF13000000}" name="Conexão25" type="4" refreshedVersion="5" background="1" saveData="1">
    <webPr sourceData="1" parsePre="1" consecutive="1" xl2000="1" url="file://C:\Users\FAGNER\Documents\Projetos\EXERCITO - OFICINA AGRALE\Relatórios\Lista de Materiais(TERREO).html" htmlTables="1">
      <tables count="1">
        <x v="2"/>
      </tables>
    </webPr>
  </connection>
  <connection id="21" xr16:uid="{00000000-0015-0000-FFFF-FFFF14000000}" name="Conexão26" type="4" refreshedVersion="5" background="1" saveData="1">
    <webPr sourceData="1" parsePre="1" consecutive="1" xl2000="1" url="file://C:\Users\FAGNER\Documents\Projetos\EXERCITO - OFICINA AGRALE\Relatórios\Lista de Materiais(TERREO).html" htmlTables="1">
      <tables count="1">
        <x v="2"/>
      </tables>
    </webPr>
  </connection>
  <connection id="22" xr16:uid="{00000000-0015-0000-FFFF-FFFF15000000}" name="Conexão27" type="4" refreshedVersion="5" background="1" saveData="1">
    <webPr sourceData="1" parsePre="1" consecutive="1" xl2000="1" url="file://C:\Users\FAGNER\Documents\Projetos\EXERCITO - OFICINA AGRALE\Relatórios\Lista de Materiais(TERREO).html" htmlTables="1">
      <tables count="1">
        <x v="2"/>
      </tables>
    </webPr>
  </connection>
  <connection id="23" xr16:uid="{00000000-0015-0000-FFFF-FFFF16000000}" name="Conexão28" type="4" refreshedVersion="5" background="1" saveData="1">
    <webPr sourceData="1" parsePre="1" consecutive="1" xl2000="1" url="file://C:\Users\FAGNER\Documents\Projetos\EXERCITO - OFICINA AGRALE\Relatórios\Lista de Materiais(TERREO).html" htmlTables="1">
      <tables count="1">
        <x v="2"/>
      </tables>
    </webPr>
  </connection>
  <connection id="24" xr16:uid="{00000000-0015-0000-FFFF-FFFF17000000}" name="Conexão29" type="4" refreshedVersion="5" background="1" saveData="1">
    <webPr sourceData="1" parsePre="1" consecutive="1" xl2000="1" url="file://C:\Users\FAGNER\Documents\Projetos\EXERCITO - OFICINA AGRALE\Relatórios\Lista de Materiais(TERREO).html" htmlTables="1">
      <tables count="1">
        <x v="2"/>
      </tables>
    </webPr>
  </connection>
</connections>
</file>

<file path=xl/sharedStrings.xml><?xml version="1.0" encoding="utf-8"?>
<sst xmlns="http://schemas.openxmlformats.org/spreadsheetml/2006/main" count="62029" uniqueCount="14823">
  <si>
    <t>Código</t>
  </si>
  <si>
    <t>Descrição</t>
  </si>
  <si>
    <t>M2</t>
  </si>
  <si>
    <t>TAXAS, IMPOSTOS E LICENÇAS</t>
  </si>
  <si>
    <t>CANTEIRO DE OBRAS</t>
  </si>
  <si>
    <t>MÊS</t>
  </si>
  <si>
    <t>COBERTURA</t>
  </si>
  <si>
    <t>_______________________________________________________________</t>
  </si>
  <si>
    <t>L.S.</t>
  </si>
  <si>
    <t>Tipo</t>
  </si>
  <si>
    <t>SERVIÇOS AUXILIARES E ADMINISTRATIVOS</t>
  </si>
  <si>
    <t>MEMORIAL QUANTITATIVO</t>
  </si>
  <si>
    <t>TOTAL</t>
  </si>
  <si>
    <t xml:space="preserve">01.00.000 </t>
  </si>
  <si>
    <t>CUSTOS ADMINISTRATIVOS DA OBRA</t>
  </si>
  <si>
    <t>A001</t>
  </si>
  <si>
    <t>A002</t>
  </si>
  <si>
    <t>UNIDADE</t>
  </si>
  <si>
    <t>QUANTIDADE</t>
  </si>
  <si>
    <t>TOTAL ESTIMADO DE HORAS MÊS</t>
  </si>
  <si>
    <t>TOTAL DE HORAS</t>
  </si>
  <si>
    <t>OBS.</t>
  </si>
  <si>
    <t>CONSIDERADO HORAS TÉCNICAS INCL. ENCARGOS SOCIAIS ( COMPUTADO SOMENTE HORAS TRABALHADAS)</t>
  </si>
  <si>
    <t>CONSIDERAÇÕES:</t>
  </si>
  <si>
    <t>FERIADOS E DEMAIS DIAS SEM TRABALHO MÉDIA MÊS</t>
  </si>
  <si>
    <t/>
  </si>
  <si>
    <t>PLACA DE OBRA</t>
  </si>
  <si>
    <t>TAPUME</t>
  </si>
  <si>
    <t>INSTALAÇÕES PROVISÓRIAS DE ÁGUA</t>
  </si>
  <si>
    <t>INSTALAÇÕES PROVISÓRIAS DE LUZ</t>
  </si>
  <si>
    <t>Unidade</t>
  </si>
  <si>
    <t>M</t>
  </si>
  <si>
    <t>ITEM</t>
  </si>
  <si>
    <t>01.00.000</t>
  </si>
  <si>
    <t xml:space="preserve"> APOIO A OBRA - ADMINISTRAÇÃO DE OBRA E SERVIÇOS GERAIS</t>
  </si>
  <si>
    <t>H</t>
  </si>
  <si>
    <t>UND</t>
  </si>
  <si>
    <t>UN</t>
  </si>
  <si>
    <t>02.00.000</t>
  </si>
  <si>
    <t>ARQUITETURA E ELEMENTOS DE URBANISMO - EDIFICAÇÃO</t>
  </si>
  <si>
    <t>KG</t>
  </si>
  <si>
    <t>PINTURAS</t>
  </si>
  <si>
    <t>LIMPEZA FINAL DA OBRA</t>
  </si>
  <si>
    <t>M3XKM</t>
  </si>
  <si>
    <t>Composição</t>
  </si>
  <si>
    <t>SERT - SERVIÇOS TÉCNICOS</t>
  </si>
  <si>
    <t>Composição Auxiliar</t>
  </si>
  <si>
    <t>DESENHISTA DETALHISTA COM ENCARGOS COMPLEMENTARES</t>
  </si>
  <si>
    <t>SEDI - SERVIÇOS DIVERSOS</t>
  </si>
  <si>
    <t>Insumo da Composição</t>
  </si>
  <si>
    <t>SERVENTE COM ENCARGOS COMPLEMENTARES</t>
  </si>
  <si>
    <t>CARPINTEIRO DE FORMAS COM ENCARGOS COMPLEMENTARES</t>
  </si>
  <si>
    <t>ELETRICISTA COM ENCARGOS COMPLEMENTARES</t>
  </si>
  <si>
    <t>INHI - INSTALAÇÕES HIDROS SANITÁRIAS</t>
  </si>
  <si>
    <t>PEDREIRO COM ENCARGOS COMPLEMENTARES</t>
  </si>
  <si>
    <t>ENCANADOR OU BOMBEIRO HIDRÁULICO COM ENCARGOS COMPLEMENTARES</t>
  </si>
  <si>
    <t>L</t>
  </si>
  <si>
    <t>FUES - FUNDAÇÕES E ESTRUTURAS</t>
  </si>
  <si>
    <t>AJUDANTE DE CARPINTEIRO COM ENCARGOS COMPLEMENTARES</t>
  </si>
  <si>
    <t>AJUDANTE ESPECIALIZADO COM ENCARGOS COMPLEMENTARES</t>
  </si>
  <si>
    <t>PARE - PAREDES/PAINEIS</t>
  </si>
  <si>
    <t>COBE- COBERTURA</t>
  </si>
  <si>
    <t>TELHADISTA COM ENCARGOS COMPLEMENTARES</t>
  </si>
  <si>
    <t>ESQV - ESQUADRIAS/FERRAGENS/VIDROS</t>
  </si>
  <si>
    <t>SERRALHEIRO COM ENCARGOS COMPLEMENTARES</t>
  </si>
  <si>
    <t>VIDRACEIRO COM ENCARGOS COMPLEMENTARES</t>
  </si>
  <si>
    <t>MARMORISTA/GRANITEIRO COM ENCARGOS COMPLEMENTARES</t>
  </si>
  <si>
    <t>AJUDANTE DE OPERAÇÃO EM GERAL COM ENCARGOS COMPLEMENTARES</t>
  </si>
  <si>
    <t>AJUDANTE DE PEDREIRO COM ENCARGOS COMPLEMENTARES</t>
  </si>
  <si>
    <t>AUXILIAR DE ELETRICISTA COM ENCARGOS COMPLEMENTARES</t>
  </si>
  <si>
    <t>INES - INSTALAÇÕES ESPECIAIS</t>
  </si>
  <si>
    <t>JARDINEIRO COM ENCARGOS COMPLEMENTARES</t>
  </si>
  <si>
    <t>AUXILIAR DE SERRALHEIRO COM ENCARGOS COMPLEMENTARES</t>
  </si>
  <si>
    <t>MOTORISTA DE CAMINHÃO COM ENCARGOS COMPLEMENTARES</t>
  </si>
  <si>
    <t>SINAPI</t>
  </si>
  <si>
    <t>BDI  - OBRA</t>
  </si>
  <si>
    <t>BDI  - EQUIPAMENTO</t>
  </si>
  <si>
    <t>Considerações:</t>
  </si>
  <si>
    <t>Foram realizadas pesquisa bibliográfica para a realização do levantamento abaixo.</t>
  </si>
  <si>
    <t>Foram utilizados para os calculo até duas casas decimais.</t>
  </si>
  <si>
    <t>A CPMF foi desconsiderada pois a mesma não é mais aplicada.</t>
  </si>
  <si>
    <t>Orientações emandadas também do Acórdão 2.622/2013 Plenário</t>
  </si>
  <si>
    <t>FÓRMULA ADOTADA PARA O CÁLCULO DO BDI segundo Parágrafo nº 39 do ACÓRDÃO Nº 2.369/2011 Plenário. Processo nº TC 025.990/2008-2</t>
  </si>
  <si>
    <t>Em que:</t>
  </si>
  <si>
    <t>PV = Preço de Venda;</t>
  </si>
  <si>
    <t>CD = Custo Direto;</t>
  </si>
  <si>
    <t>BDI = Benefício e Despesas Indiretas (lucro e despesas indiretas); e</t>
  </si>
  <si>
    <t>Onde:</t>
  </si>
  <si>
    <t>AC = taxa representativa das despesas de rateio da Administração Central;</t>
  </si>
  <si>
    <t>S = taxa representativa de Seguros;</t>
  </si>
  <si>
    <t>R = taxa representativa de Riscos;</t>
  </si>
  <si>
    <t>G = taxa representativa de Garantias;</t>
  </si>
  <si>
    <t>DF = taxa representativa das Despesas Financeiras;</t>
  </si>
  <si>
    <t>L = taxa representativa do Lucro;</t>
  </si>
  <si>
    <t>I = taxa representativa da incidência de Impostos.</t>
  </si>
  <si>
    <t>Nota: A taxa representativa da incidência de impostos constante do denominador da fração da fórmula de cálculo do BDI é aplicada sobre o preço de venda da prestação do serviço, enquanto que as demais taxas que figuram no numerador são aplicadas sobre o custo.</t>
  </si>
  <si>
    <t>As taxas e seus valores tem base no ACÓRDÃO Nº 2622/2013 Plenário . TC 036.076/2011-2, Sessão: 25/09/13. (O Acórdão 2622/2013-Ata37-Plenário que trata de novos parâmetros para análise das taxas de BDI de obras públicas executadas com recursos federais por parte daquela Corte, em substituição ao Acórdão 2369/2011.)</t>
  </si>
  <si>
    <t>R = taxa representativa de Riscos; Considerando o mesmo como obras medianas em área e/ou prazo, em condições normais de execução</t>
  </si>
  <si>
    <t>Despesas da incidência dos tributos obtido do relatório do tribunal de contas TC036.076/2011-2</t>
  </si>
  <si>
    <t>Contribuição Previdenciária sobre a Receita Bruta (CPRB)</t>
  </si>
  <si>
    <t>COFINS</t>
  </si>
  <si>
    <t>PIS</t>
  </si>
  <si>
    <t>ISS (valor obtido para o município de acordo com código tributário)</t>
  </si>
  <si>
    <t>TOTAL DAS INCIDÊNCIAS DE IMPOSTOS</t>
  </si>
  <si>
    <t>Fórmula:</t>
  </si>
  <si>
    <t>BDI=(((1+AC+S+R+G)*(1+DF)*(1+L)))/(1-I))-1</t>
  </si>
  <si>
    <t>BDI</t>
  </si>
  <si>
    <t>Aplicação do percentual em cima do valor obtido</t>
  </si>
  <si>
    <t>Referências Bibliográficas:</t>
  </si>
  <si>
    <t>1-MENDES, André Luiz; BASTOS, Patrícia Reis Leitão. Um aspecto polêmico dos orçamentos de obras públicas: Benefícios e despesas indiretas (BDI). Revista TCU, Brasília, v. 32, n. 88, abr/jun 2001</t>
  </si>
  <si>
    <t>2-Acórdão nº 424/2008 - TCU Plenário. Processo nº TC - 012.428/2007-2</t>
  </si>
  <si>
    <t>3-Nota técnica nº 1/2007 - SCI, 13-12-2007 do Supremo Tribunal Federal</t>
  </si>
  <si>
    <t>4-ACÓRDÃO Nº 2.369/2011 Plenário . Processo nº TC 025.990/2008-2</t>
  </si>
  <si>
    <t>6-Relatório do Tribunal de Contas da União TC 036.076/2011-2</t>
  </si>
  <si>
    <t>7-Acórdão 2622/2013-Ata37-Plenário (Novos valores referenciais para BDI)</t>
  </si>
  <si>
    <t>DESCRIÇÃO DOS SERVIÇOS</t>
  </si>
  <si>
    <t>PERÍODO DE EXECUÇÃO DA OBRA</t>
  </si>
  <si>
    <t>*** RESUMO DO ORÇAMENTO ***</t>
  </si>
  <si>
    <t>2. EDIFICAÇÃO</t>
  </si>
  <si>
    <t>PLANILHA MAPA DE PREÇOS - COTAÇÕES</t>
  </si>
  <si>
    <t>1.0</t>
  </si>
  <si>
    <t>2.0</t>
  </si>
  <si>
    <t>MES</t>
  </si>
  <si>
    <t>CHP</t>
  </si>
  <si>
    <t>CHI</t>
  </si>
  <si>
    <t>TXKM</t>
  </si>
  <si>
    <t>T</t>
  </si>
  <si>
    <t>AJUDANTE DE ARMADOR COM ENCARGOS COMPLEMENTARES</t>
  </si>
  <si>
    <t>AJUDANTE DE ESTRUTURA METÁLICA COM ENCARGOS COMPLEMENTARES</t>
  </si>
  <si>
    <t>ARMADOR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</si>
  <si>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</si>
  <si>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</si>
  <si>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</si>
  <si>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</si>
  <si>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</si>
  <si>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</si>
  <si>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</si>
  <si>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</si>
  <si>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</si>
  <si>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</si>
  <si>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</si>
  <si>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</si>
  <si>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</si>
  <si>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</si>
  <si>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</si>
  <si>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</si>
  <si>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</si>
  <si>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</si>
  <si>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</si>
  <si>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</si>
  <si>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</si>
  <si>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</si>
  <si>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</si>
  <si>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</si>
  <si>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</si>
  <si>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</si>
  <si>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</si>
  <si>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</si>
  <si>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</si>
  <si>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</si>
  <si>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</si>
  <si>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</si>
  <si>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</si>
  <si>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</si>
  <si>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</si>
  <si>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</si>
  <si>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</si>
  <si>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</si>
  <si>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</si>
  <si>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</si>
  <si>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</si>
  <si>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</si>
  <si>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</si>
  <si>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</si>
  <si>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</si>
  <si>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</si>
  <si>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</si>
  <si>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</si>
  <si>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</si>
  <si>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TRATORISTA COM ENCARGOS COMPLEMENTARES</t>
  </si>
  <si>
    <t>01.01</t>
  </si>
  <si>
    <t>01.02</t>
  </si>
  <si>
    <t>02.01</t>
  </si>
  <si>
    <t>Estado</t>
  </si>
  <si>
    <t>Data</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</si>
  <si>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</si>
  <si>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</si>
  <si>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MOLDURAS DE EPS, PRÉ-FABRICADOS, OU OUTROS. AF_06/2014</t>
  </si>
  <si>
    <t>APLICAÇÃO MANUAL DE PINTURA COM TINTA TEXTURIZADA ACRÍLICA EM PAREDES EXTERNAS DE CASAS, DUAS CORES. AF_06/2014</t>
  </si>
  <si>
    <t>APLICAÇÃO MANUAL DE PINTURA COM TINTA TEXTURIZADA ACRÍLICA EM PAREDES EXTERNAS DE CASAS, UMA COR. AF_06/2014</t>
  </si>
  <si>
    <t>ARGAMASSA INDUSTRIALIZADA PARA REVESTIMENTOS, MISTURA E PROJEÇÃO DE 2 M³/H DE ARGAMASSA. AF_06/2014</t>
  </si>
  <si>
    <t>ARGAMASSA PARA REVESTIMENTO DECORATIVO MONOCAMADA (MONOCAPA), MISTURA E PROJEÇÃO DE 2 M3/H DE ARGAMASSA. AF_06/2014</t>
  </si>
  <si>
    <t>BATE-ESTACAS POR GRAVIDADE, POTÊNCIA DE 160 HP, PESO DO MARTELO ATÉ 3 TONELADAS - CHI DIURNO. AF_11/2014</t>
  </si>
  <si>
    <t>BATE-ESTACAS POR GRAVIDADE, POTÊNCIA DE 160 HP, PESO DO MARTELO ATÉ 3 TONELADAS - CHP DIURNO. AF_11/2014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</si>
  <si>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</si>
  <si>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</si>
  <si>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</si>
  <si>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</si>
  <si>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</si>
  <si>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</si>
  <si>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</si>
  <si>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</si>
  <si>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</si>
  <si>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</si>
  <si>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</si>
  <si>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</si>
  <si>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</si>
  <si>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</si>
  <si>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</si>
  <si>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</si>
  <si>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</si>
  <si>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SERP - SERVIÇOS PRELIMINARES</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</si>
  <si>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</si>
  <si>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</si>
  <si>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</si>
  <si>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</si>
  <si>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</si>
  <si>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</si>
  <si>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GRADE DE DISCO CONTROLE REMOTO REBOCÁVEL, COM 24 DISCOS 24 X 6 MM COM PNEUS PARA TRANSPORTE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</si>
  <si>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</si>
  <si>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</si>
  <si>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</si>
  <si>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</si>
  <si>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</si>
  <si>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</si>
  <si>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</si>
  <si>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</si>
  <si>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</si>
  <si>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</si>
  <si>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RECICLADORA DE ASFALTO A FRIO SOBRE RODAS, LARGURA FRESAGEM DE 2,0 M, POTÊNCIA 422 HP - CHI DIURNO. AF_11/2014</t>
  </si>
  <si>
    <t>RECICLADORA DE ASFALTO A FRIO SOBRE RODAS, LARGURA FRESAGEM DE 2,0 M, POTÊNCIA 422 HP - CHP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</si>
  <si>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</si>
  <si>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</si>
  <si>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</si>
  <si>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</si>
  <si>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</si>
  <si>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</si>
  <si>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</si>
  <si>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</si>
  <si>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</si>
  <si>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</si>
  <si>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PNEUS, POTÊNCIA 122 CV, TRAÇÃO 4X4, PESO COM LASTRO DE 4.510 KG - CHI DIURNO. AF_06/2014</t>
  </si>
  <si>
    <t>TRATOR DE PNEUS, POTÊNCIA 122 CV, TRAÇÃO 4X4, PESO COM LASTRO DE 4.510 KG - CHP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</si>
  <si>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</si>
  <si>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</si>
  <si>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MATERIAIS NA OPERAÇÃO. AF_06/2014</t>
  </si>
  <si>
    <t>TRATOR DE PNEUS, POTÊNCIA 85 CV, TRAÇÃO 4X4, PESO COM LASTRO DE 4.675 KG - CHI DIURNO. AF_06/2014</t>
  </si>
  <si>
    <t>TRATOR DE PNEUS, POTÊNCIA 85 CV, TRAÇÃO 4X4, PESO COM LASTRO DE 4.675 KG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</si>
  <si>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</si>
  <si>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</si>
  <si>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</si>
  <si>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</si>
  <si>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VIBROACABADORA DE ASFALTO SOBRE ESTEIRAS, LARGURA DE PAVIMENTAÇÃO 1,90 M A 5,30 M, POTÊNCIA 105 HP CAPACIDADE 450 T/H - JUROS. AF_11/2014</t>
  </si>
  <si>
    <t>VIBROACABADORA DE ASFALTO SOBRE ESTEIRAS, LARGURA DE PAVIMENTAÇÃO 2,13 M A 4,55 M, POTÊNCIA 100 HP, CAPACIDADE 400 T/H - JUROS. AF_11/2014</t>
  </si>
  <si>
    <t>1 APOIO DE OBRA</t>
  </si>
  <si>
    <t>MESA PARA ATENDIMENTO PRIORITÁRIO</t>
  </si>
  <si>
    <t>ARMARIO DE ESCRITÓRIO</t>
  </si>
  <si>
    <t>GAVETEIRO AUXILIAR</t>
  </si>
  <si>
    <t>PRATELEIRA METÁLICA</t>
  </si>
  <si>
    <t>ARMARIO DE PIA</t>
  </si>
  <si>
    <t xml:space="preserve">ARMÁRIO PANELEIRO </t>
  </si>
  <si>
    <t>BANCADA DE REFEIÇÃO COZINHA</t>
  </si>
  <si>
    <t>MURAL MAGNÉTICO DE RECADOS</t>
  </si>
  <si>
    <t xml:space="preserve">CONTRATANTE: </t>
  </si>
  <si>
    <t>COMPOSIÇÕES - INSTALAÇÕES CABEAMENTO ESTRUTURADO</t>
  </si>
  <si>
    <t>INSUMOS - CABEAMENTO</t>
  </si>
  <si>
    <t>INSUMOS - MOBILIÁRIO</t>
  </si>
  <si>
    <t>INSUMOS - INSTALAÇÕES ELÉTRICAS</t>
  </si>
  <si>
    <t>COMPOSIÇÕES - INSTALAÇÕES ELÉTRICAS</t>
  </si>
  <si>
    <t>COMPOSIÇÕES - COBERTURA</t>
  </si>
  <si>
    <t>COMPOSIÇÕES - CLIMATIZAÇÃO</t>
  </si>
  <si>
    <t>INSUMOS - COBERTURA</t>
  </si>
  <si>
    <t>INSUMOS - CLIMATIZAÇÃO</t>
  </si>
  <si>
    <t>COMPOSIÇÕES - ESQUADRIAS</t>
  </si>
  <si>
    <t>COMPOSIÇÕES - PISO</t>
  </si>
  <si>
    <t>COMPOSIÇÕES - FORRO/DIVISÓRIA</t>
  </si>
  <si>
    <t>COMPOSIÇÕES - SPDA</t>
  </si>
  <si>
    <t>COMPOSIÇÕES - REVESTIMENTO</t>
  </si>
  <si>
    <t>COMPOSIÇÕES - DEMOLIÇÕES</t>
  </si>
  <si>
    <t>COMPOSIÇÕES - ESTRUTURA</t>
  </si>
  <si>
    <t>COMPOSIÇÕES - ADMINISTRATIVO DE OBRA</t>
  </si>
  <si>
    <t>COMPOSIÇÕES - LOUÇAS E METAIS - LOUÇAS/ PIAS/ TANQUES/ METAIS/ ACESSÓRIOS</t>
  </si>
  <si>
    <t>INSUMOS - LOUÇAS E METAIS - LOUÇAS/ PIAS/ TANQUES/ METAIS/ ACESSÓRIOS</t>
  </si>
  <si>
    <t>COMPOSIÇÕES - VIDROS</t>
  </si>
  <si>
    <t>INSUMOS - INSTALAÇÕES HIDROSANITÁRIAS - ÁGUA FRIA</t>
  </si>
  <si>
    <t>COMPOSIÇÕES -  INSTALAÇÕES SANITÁRIAS - ESGOTO</t>
  </si>
  <si>
    <t>DESCRIÇÃO</t>
  </si>
  <si>
    <t>INSTALAÇÕES PROVISÓRIAS DE OBRAS</t>
  </si>
  <si>
    <t>COMPOSIÇÕES - FUNDAÇÕES</t>
  </si>
  <si>
    <t>INSUMOS - ESQUADRIAS</t>
  </si>
  <si>
    <t>INSUMOS - FORRO/DIVISÓRIA</t>
  </si>
  <si>
    <t>OBRA:</t>
  </si>
  <si>
    <t>END.:</t>
  </si>
  <si>
    <t>ESTADO:</t>
  </si>
  <si>
    <t>1.</t>
  </si>
  <si>
    <t>2.</t>
  </si>
  <si>
    <t>3.</t>
  </si>
  <si>
    <t>4.</t>
  </si>
  <si>
    <t>5.</t>
  </si>
  <si>
    <t>MAPA DE COTAÇÕES</t>
  </si>
  <si>
    <t>6.</t>
  </si>
  <si>
    <t>7.</t>
  </si>
  <si>
    <t xml:space="preserve">1. RESUMO DA PLANILHA ORÇAMENTÁRIA ESTIMATIVA DE CUSTOS </t>
  </si>
  <si>
    <t>CONTRATADA:</t>
  </si>
  <si>
    <t xml:space="preserve">OBRA:  </t>
  </si>
  <si>
    <t xml:space="preserve">ENDEREÇO: </t>
  </si>
  <si>
    <t>RESUMO DA OBRA</t>
  </si>
  <si>
    <t>%</t>
  </si>
  <si>
    <t>3. MEMORIAL QUANTITATIVO</t>
  </si>
  <si>
    <t>6. BDI - BONIFICAÇÃO DE DESPESAS INDIRETAS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</si>
  <si>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</si>
  <si>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</si>
  <si>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</si>
  <si>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</si>
  <si>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</si>
  <si>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</si>
  <si>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</si>
  <si>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</si>
  <si>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</si>
  <si>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</si>
  <si>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</si>
  <si>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</si>
  <si>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</si>
  <si>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</si>
  <si>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</si>
  <si>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Preço</t>
  </si>
  <si>
    <t>M3</t>
  </si>
  <si>
    <t>SC25KG</t>
  </si>
  <si>
    <t>MARTELETE OU ROMPEDOR PNEUMÁTICO MANUAL, 28 KG, COM SILENCIADOR - CHP DIURNO. AF_07/2016</t>
  </si>
  <si>
    <t>USINA DE CONCRETO FIXA, CAPACIDADE NOMINAL DE 90 A 120 M3/H, SEM SILO - CHP DIURNO. AF_07/2016</t>
  </si>
  <si>
    <t>CAMINHÃO TOCO, PESO BRUTO TOTAL 14.300 KG, CARGA ÚTIL MÁXIMA 9590 KG, DISTÂNCIA ENTRE EIXOS 4,76 M, POTÊNCIA 185 CV (NÃO INCLUI CARROCERIA) - CHP DIURNO. AF_06/2014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</si>
  <si>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</si>
  <si>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</si>
  <si>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</si>
  <si>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</si>
  <si>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</si>
  <si>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</si>
  <si>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</si>
  <si>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</si>
  <si>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</si>
  <si>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</si>
  <si>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CAMINHONETE CABINE SIMPLES COM MOTOR 1.6 FLEX, CÂMBIO MANUAL, POTÊNCIA 101/104 CV, 2 PORTAS - CHP DIURNO. AF_11/2015</t>
  </si>
  <si>
    <t>BETONEIRA CAPACIDADE NOMINAL 400 L, CAPACIDADE DE MISTURA 310 L, MOTOR A GASOLINA POTÊNCIA 5,5 HP, SEM CARREGADOR - CHP DIURNO. AF_02/2016</t>
  </si>
  <si>
    <t>GRUPO GERADOR REBOCÁVEL, POTÊNCIA 66 KVA, MOTOR A DIESEL - CHP DIURNO. AF_03/2016</t>
  </si>
  <si>
    <t>DISTRIBUIDOR DE AGREGADOS AUTOPROPELIDO, CAP 3 M3, A DIESEL, POTÊNCIA 176CV - CHP DIURNO. AF_07/2016</t>
  </si>
  <si>
    <t>USINA DE CONCRETO FIXA, CAPACIDADE NOMINAL DE 90 A 120 M3/H, SEM SILO - CHI DIURNO. AF_07/2016</t>
  </si>
  <si>
    <t>CAMINHÃO TOCO, PESO BRUTO TOTAL 14.300 KG, CARGA ÚTIL MÁXIMA 9590 KG, DISTÂNCIA ENTRE EIXOS 4,76 M, POTÊNCIA 185 CV (NÃO INCLUI CARROCERIA)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</si>
  <si>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</si>
  <si>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</si>
  <si>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14 M3, COM CAVALO MECÂNICO DE CAPACIDADE MÁXIMA DE TRAÇÃO COMBINADO DE 36000 KG, POTÊNCIA 286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</si>
  <si>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</si>
  <si>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</si>
  <si>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</si>
  <si>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</si>
  <si>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</si>
  <si>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</si>
  <si>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</si>
  <si>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</si>
  <si>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</si>
  <si>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</si>
  <si>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</si>
  <si>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CHI DIURNO. AF_03/2016</t>
  </si>
  <si>
    <t>DISTRIBUIDOR DE AGREGADOS AUTOPROPELIDO, CAP 3 M3, A DIESEL, POTÊNCIA 176CV - CHI DIURNO. AF_07/2016</t>
  </si>
  <si>
    <t>ROLO COMPACTADOR VIBRATÓRIO PÉ DE CARNEIRO PARA SOLOS, POTÊNCIA 80 HP, PESO OPERACIONAL SEM/COM LASTRO 7,4 / 8,8 T, LARGURA DE TRABALHO 1,68 M - MANUTENÇÃO. AF_02/2016</t>
  </si>
  <si>
    <t>USINA DE CONCRETO FIXA, CAPACIDADE NOMINAL DE 90 A 120 M3/H, SEM SILO - MATERIAIS NA OPERAÇÃO. AF_07/2016</t>
  </si>
  <si>
    <t>CAMINHÃO TOCO, PESO BRUTO TOTAL 14.300 KG, CARGA ÚTIL MÁXIMA 9590 KG, DISTÂNCIA ENTRE EIXOS 4,76 M, POTÊNCIA 185 CV (NÃO INCLUI CARROCERIA) - MANUTENÇÃO. AF_06/2014</t>
  </si>
  <si>
    <t>COMPRESSOR DE AR REBOCÁVEL, VAZÃO 189 PCM, PRESSÃO EFETIVA DE TRABALHO 102 PSI, MOTOR DIESEL, POTÊNCIA 63 CV - MANUTENÇÃO. AF_06/2015</t>
  </si>
  <si>
    <t>TRATOR DE PNEUS, POTÊNCIA 122 CV, TRAÇÃO 4X4, PESO COM LASTRO DE 4.510 KG - MANUTENÇÃO. AF_06/2014</t>
  </si>
  <si>
    <t>USINA DE CONCRETO FIXA, CAPACIDADE NOMINAL DE 90 A 120 M3/H, SEM SILO - MANUTENÇÃO. AF_07/2016</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</si>
  <si>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</si>
  <si>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</si>
  <si>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</si>
  <si>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</si>
  <si>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</si>
  <si>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</si>
  <si>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</si>
  <si>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</si>
  <si>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</si>
  <si>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</si>
  <si>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</si>
  <si>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</si>
  <si>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</si>
  <si>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</si>
  <si>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</si>
  <si>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</si>
  <si>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</si>
  <si>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</si>
  <si>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</si>
  <si>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</si>
  <si>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</si>
  <si>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</si>
  <si>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</si>
  <si>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</si>
  <si>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</si>
  <si>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</si>
  <si>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</si>
  <si>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</si>
  <si>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</si>
  <si>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</si>
  <si>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</si>
  <si>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</si>
  <si>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</si>
  <si>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</si>
  <si>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</si>
  <si>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</si>
  <si>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</si>
  <si>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MARTELO PERFURADOR PNEUMÁTICO MANUAL, HASTE 25 X 75 MM, 21 KG - JUROS. AF_12/2015</t>
  </si>
  <si>
    <t>GRUPO GERADOR REBOCÁVEL, POTÊNCIA 66 KVA, MOTOR A DIESEL - MANUTENÇÃO.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</si>
  <si>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</si>
  <si>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</si>
  <si>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</si>
  <si>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</si>
  <si>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</si>
  <si>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</si>
  <si>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</si>
  <si>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</si>
  <si>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</si>
  <si>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</si>
  <si>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</si>
  <si>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</si>
  <si>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</si>
  <si>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</si>
  <si>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</si>
  <si>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</si>
  <si>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</si>
  <si>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</si>
  <si>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</si>
  <si>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</si>
  <si>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</si>
  <si>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</si>
  <si>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</si>
  <si>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PENEIRAMENTO DE AREIA COM PENEIRA ELÉTRICA. AF_11/2015</t>
  </si>
  <si>
    <t>PENEIRAMENTO DE AREIA COM PENEIRA MANUAL. AF_11/2015</t>
  </si>
  <si>
    <t>ENSACAMENTO DE AREIA. AF_11/2015</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</si>
  <si>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</si>
  <si>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</si>
  <si>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</si>
  <si>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</si>
  <si>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</si>
  <si>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BDI PARA OBRAS DE EDIFICAÇÕES</t>
  </si>
  <si>
    <t xml:space="preserve">Nota: A taxa representativa da incidência de impostos constante do denominador da fração da fórmula de cálculo do BDI é aplicada sobre o preço de venda da prestação do serviço, enquanto que as demais taxas que figuram no numerador são aplicadas sobre o custo. </t>
  </si>
  <si>
    <t>AC = taxa representativa das despesas de rateio da Administração Central para obras</t>
  </si>
  <si>
    <t xml:space="preserve">Fórmula:                </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</si>
  <si>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</si>
  <si>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</si>
  <si>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</si>
  <si>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</si>
  <si>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</si>
  <si>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</si>
  <si>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</si>
  <si>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</si>
  <si>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PINTURA</t>
  </si>
  <si>
    <t>LIMPEZA</t>
  </si>
  <si>
    <t xml:space="preserve">INSUMO - PISO </t>
  </si>
  <si>
    <t>INSUMO - SPDA</t>
  </si>
  <si>
    <t>SUMÁRIO</t>
  </si>
  <si>
    <t xml:space="preserve">ENGENHEIRO CIVIL </t>
  </si>
  <si>
    <t>PRAZO DE EXECUÇÃO DA OBRA</t>
  </si>
  <si>
    <t xml:space="preserve">MÊS </t>
  </si>
  <si>
    <t>COMPOSIÇÕES - PINTURA</t>
  </si>
  <si>
    <t>PINTURA EPOXI APLICADO EM TETO, DUAS DEMAOS</t>
  </si>
  <si>
    <t xml:space="preserve">COMPOSIÇÕES - TERRAPLANAGEM </t>
  </si>
  <si>
    <t xml:space="preserve">MOV - TERRAPLANAGEM </t>
  </si>
  <si>
    <t>AQUISIÇÃO DE MATERIAL DE ATERRO (RETIRADO NA JAZIDA, SEM TRANSPORTE)</t>
  </si>
  <si>
    <t>INSUMOS - GLP</t>
  </si>
  <si>
    <t>IMPERMEABILIZAÇÃO - FUNDAÇÃO</t>
  </si>
  <si>
    <t>BDI PARA EQUIPAMENTOS</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</si>
  <si>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</si>
  <si>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</si>
  <si>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</si>
  <si>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</si>
  <si>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</si>
  <si>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</si>
  <si>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HIDRÔMETRO DN 25 (¾ ), 5,0 M³/H FORNECIMENTO E INSTALAÇÃO.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</si>
  <si>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</si>
  <si>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</si>
  <si>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</si>
  <si>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CADASTRISTA DE REDES DE AGUA E ESGOTO COM ENCARGOS COMPLEMENTARES</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</si>
  <si>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</si>
  <si>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</si>
  <si>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</si>
  <si>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</si>
  <si>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</si>
  <si>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</si>
  <si>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</si>
  <si>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INEL - INSTALAÇÃO ELÉTRICA</t>
  </si>
  <si>
    <t>TRATOR DE PNEUS COM POTÊNCIA DE 85 CV, TRAÇÃO 4X4, COM GRADE DE DISCOS ACOPLADA - CHP DIURNO. AF_02/2017</t>
  </si>
  <si>
    <t>MINICARREGADEIRA SOBRE RODAS POTENCIA 47HP CAPACIDADE OPERACAO 646 KG, COM VASSOURA MECÂNICA ACOPLADA - CHP DIURNO. AF_03/2017</t>
  </si>
  <si>
    <t>TRATOR DE PNEUS COM POTÊNCIA DE 85 CV, TRAÇÃO 4X4, COM GRADE DE DISCOS ACOPLADA - CHI DIURNO. AF_02/2017</t>
  </si>
  <si>
    <t>MINICARREGADEIRA SOBRE RODAS POTENCIA 47HP CAPACIDADE OPERACAO 646 KG, COM VASSOURA MECÂNICA ACOPLADA - CHI DIURNO. AF_03/2017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</si>
  <si>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</si>
  <si>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</si>
  <si>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</si>
  <si>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</si>
  <si>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</si>
  <si>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</si>
  <si>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</si>
  <si>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</si>
  <si>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</si>
  <si>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 xml:space="preserve">PLANILHA ORÇAMENTÁRIA </t>
  </si>
  <si>
    <t xml:space="preserve"> - A IDENTIFICAÇÃO DE MATERIAIS OU EQUIPAMENTOS POR DETERMINADA MARCA IMPLICA APENAS NA CARACTERIZAÇÃO DE UMA ANALOGIA OU SIMILARIDADE, NÃO TENDO CARÁTER VINCULANTE E SIM, MERAMENTE INDICATIVO.</t>
  </si>
  <si>
    <t xml:space="preserve"> - A RESPONSABILIDADE CIVIL DOS RESPECTIVOS PROFISSIONAIS SÃO EXCLUSIVAMENTE SOBRE OS ITENS CONSTANTES SOB SUA ASSINATURA.</t>
  </si>
  <si>
    <t>As taxas e seus valores tem base no ACÓRDÃO Nº 2622/2013 Plenário. TC 036.076/2011-2, Sessão: 25/09/13. (O Acórdão 2622/2013-Ata37-Plenário que trata de novos parâmetros para análise das taxas de BDI de obras públicas executadas com recursos federais por parte daquela Corte, em substituição ao Acórdão 2369/2011.)</t>
  </si>
  <si>
    <t>1 - MENDES, ANDRÉ LUIZ; BASTOS, PATRÍCIA REIS LEITÃO. UM ASPECTO POLÊMICO DOS ORÇAMENTOS DE OBRAS PÚBLICAS: BENEFÍCIOS E DESPESAS INDIRETAS (BDI). REVISTA TCU, BRASÍLIA, V. 32, N. 88, ABR/JUN 2001</t>
  </si>
  <si>
    <t>2 - ACÓRDÃO Nº 424/2008 - TCU PLENÁRIO. PROCESSO Nº TC - 012.428/2007-2</t>
  </si>
  <si>
    <t>3 - NOTA TÉCNICA Nº 1/2007 - SCI, 13-12-2007 DO SUPREMO TRIBUNAL FEDERAL</t>
  </si>
  <si>
    <t>4 - ACÓRDÃO Nº 2.369/2011 PLENÁRIO . PROCESSO Nº TC 025.990/2008-2</t>
  </si>
  <si>
    <t>6 - RELATÓRIO DO TRIBUNAL DE CONTAS DA UNIÃO TC 036.076/2011-2</t>
  </si>
  <si>
    <t>7 - ACÓRDÃO 2622/2013-ATA37-PLENÁRIO (NOVOS VALORES REFERENCIAIS PARA BDI)</t>
  </si>
  <si>
    <t xml:space="preserve"> - OS QUANTITATIVOS APRESENTADOS NESTA PLANILHA SÃO REFERENCIAIS ESTIMATIVOS, SENDO QUE TODOS OS SERVIÇOS DEVERÃO SER MEDIDOS UNITÁRIAMENTE EM OBRA E SOMENTE PAGO O QUE FOR EFETIVAMENTE EXECUTADO.  </t>
  </si>
  <si>
    <t xml:space="preserve"> - SUGERIMOS A MODALIDADE DE CONTRATAÇÃO: GLOBAL POR PREÇO UNITÁRIO</t>
  </si>
  <si>
    <t xml:space="preserve"> - FRETES E DEMAIS CUSTOS POR TRANSPORTE,  MOBILIZAÇÕES/DESMOBILIZAÇÕES, PODERÃO  SER ACRESCIDOS A CRITÉRIO E ANÁLISE DA FISCALIZAÇÃO.</t>
  </si>
  <si>
    <t xml:space="preserve"> - É DIREITO DA ADMINISTRAÇÃO PÚBLICA, A QUALQUER TEMPO, A VERIFICAÇÃO E ADEQUAÇÃO DE VALORES SE CONSTATADOS FORA DE REALIDADE DE MERCADO EM PREJUÍZO AO HERÁRIO PÚBLICO. OS VALORES APRESENTADOS SÃO MERAMENTE REFERENCIAS.</t>
  </si>
  <si>
    <t xml:space="preserve"> - DIREITOS AUTORAIS RESERVADOS CONFORME ARTIGO 184 DO CÓDIGO PENAL, LEI 5.988 DE 14/12/73 DO CÓDIGO CIVIL E RESOLUÇÃO CONFEA 205/7.</t>
  </si>
  <si>
    <t>PLANILHA ORÇAMENTÁRIA DE ESTIMATIVA DE CUSTOS</t>
  </si>
  <si>
    <t>4. PLANILHA DE COMPOSIÇÃO DE CUSTO UNITÁRIO - CPU</t>
  </si>
  <si>
    <t xml:space="preserve">JUNTA PERIMÉTRICA METÁLICA PINTADA INSTALADA EM FORRO DE GESSO - INSTALAÇÃO </t>
  </si>
  <si>
    <t>BDI - OBRA</t>
  </si>
  <si>
    <t>CURSO DE CAPACITAÇÃO PARA ENGENHEIRO CIVIL DE OBRA JÚNIOR (ENCARGOS COMPLEMENTARES) - HORISTA</t>
  </si>
  <si>
    <t>PLANILHA  DE COMPOSIÇÃO DE PREÇO UNITÁRIO - CPU</t>
  </si>
  <si>
    <t>CPU.E-018.18550</t>
  </si>
  <si>
    <t>INSTALAÇÃO ELÉTRICA/ELETRIFICAÇÃO E ILUMINAÇÃO EXTERIOR</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</si>
  <si>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</si>
  <si>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</si>
  <si>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</si>
  <si>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</si>
  <si>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</si>
  <si>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</si>
  <si>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</si>
  <si>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</si>
  <si>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</si>
  <si>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</si>
  <si>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</si>
  <si>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</si>
  <si>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</si>
  <si>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</si>
  <si>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</si>
  <si>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</si>
  <si>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</si>
  <si>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</si>
  <si>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</si>
  <si>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</si>
  <si>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</si>
  <si>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</si>
  <si>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</si>
  <si>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</si>
  <si>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</si>
  <si>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</si>
  <si>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</si>
  <si>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</si>
  <si>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</si>
  <si>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</si>
  <si>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</si>
  <si>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</si>
  <si>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</si>
  <si>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</si>
  <si>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</si>
  <si>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</si>
  <si>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</si>
  <si>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</si>
  <si>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</si>
  <si>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</si>
  <si>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</si>
  <si>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</si>
  <si>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</si>
  <si>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</si>
  <si>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</si>
  <si>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</si>
  <si>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</si>
  <si>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</si>
  <si>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</si>
  <si>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</si>
  <si>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</si>
  <si>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</si>
  <si>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</si>
  <si>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</si>
  <si>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</si>
  <si>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</si>
  <si>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</si>
  <si>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</si>
  <si>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</si>
  <si>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</si>
  <si>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</si>
  <si>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</si>
  <si>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</si>
  <si>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</si>
  <si>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</si>
  <si>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</si>
  <si>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</si>
  <si>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</si>
  <si>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</si>
  <si>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</si>
  <si>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</si>
  <si>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</si>
  <si>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</si>
  <si>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</si>
  <si>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</si>
  <si>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</si>
  <si>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</si>
  <si>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</si>
  <si>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</si>
  <si>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</si>
  <si>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</si>
  <si>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</si>
  <si>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</si>
  <si>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</si>
  <si>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</si>
  <si>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</si>
  <si>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</si>
  <si>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</si>
  <si>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</si>
  <si>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</si>
  <si>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</si>
  <si>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</si>
  <si>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</si>
  <si>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</si>
  <si>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</si>
  <si>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</si>
  <si>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</si>
  <si>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</si>
  <si>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</si>
  <si>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</si>
  <si>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</si>
  <si>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</si>
  <si>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</si>
  <si>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</si>
  <si>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</si>
  <si>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</si>
  <si>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</si>
  <si>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</si>
  <si>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</si>
  <si>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</si>
  <si>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</si>
  <si>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</si>
  <si>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</si>
  <si>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</si>
  <si>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</si>
  <si>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</si>
  <si>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</si>
  <si>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</si>
  <si>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</si>
  <si>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</si>
  <si>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</si>
  <si>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</si>
  <si>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</si>
  <si>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</si>
  <si>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</si>
  <si>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</si>
  <si>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</si>
  <si>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</si>
  <si>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</si>
  <si>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</si>
  <si>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</si>
  <si>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</si>
  <si>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</si>
  <si>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</si>
  <si>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</si>
  <si>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</si>
  <si>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</si>
  <si>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</si>
  <si>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</si>
  <si>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</si>
  <si>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</si>
  <si>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</si>
  <si>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</si>
  <si>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</si>
  <si>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</si>
  <si>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</si>
  <si>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</si>
  <si>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</si>
  <si>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</si>
  <si>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</si>
  <si>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</si>
  <si>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ESTACIONÁRIO, POTÊNCIA 150 KVA, MOTOR A DIESEL-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</si>
  <si>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</si>
  <si>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</si>
  <si>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</si>
  <si>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</si>
  <si>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</si>
  <si>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</si>
  <si>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</si>
  <si>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</si>
  <si>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</si>
  <si>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</si>
  <si>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</si>
  <si>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TRATOR DE PNEUS COM POTÊNCIA DE 122 CV, TRAÇÃO 4X4, COM VASSOURA MECÂNICA ACOPLADA - CHP DIURNO. AF_02/2017</t>
  </si>
  <si>
    <t>TRATOR DE PNEUS COM POTÊNCIA DE 122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</si>
  <si>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</si>
  <si>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</si>
  <si>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</si>
  <si>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</si>
  <si>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</si>
  <si>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</si>
  <si>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</si>
  <si>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</si>
  <si>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</si>
  <si>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</si>
  <si>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</si>
  <si>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</si>
  <si>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</si>
  <si>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</si>
  <si>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</si>
  <si>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</si>
  <si>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</si>
  <si>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</si>
  <si>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</si>
  <si>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</si>
  <si>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</si>
  <si>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</si>
  <si>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</si>
  <si>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</si>
  <si>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</si>
  <si>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</si>
  <si>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</si>
  <si>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</si>
  <si>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</si>
  <si>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</si>
  <si>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</si>
  <si>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</si>
  <si>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</si>
  <si>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</si>
  <si>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</si>
  <si>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</si>
  <si>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</si>
  <si>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</si>
  <si>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</si>
  <si>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</si>
  <si>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</si>
  <si>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</si>
  <si>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</si>
  <si>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</si>
  <si>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</si>
  <si>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</si>
  <si>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</si>
  <si>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</si>
  <si>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</si>
  <si>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</si>
  <si>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</si>
  <si>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</si>
  <si>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</si>
  <si>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</si>
  <si>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</si>
  <si>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</si>
  <si>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</si>
  <si>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</si>
  <si>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</si>
  <si>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</si>
  <si>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</si>
  <si>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</si>
  <si>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</si>
  <si>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</si>
  <si>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</si>
  <si>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</si>
  <si>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</si>
  <si>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</si>
  <si>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</si>
  <si>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</si>
  <si>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ESTACIONÁRIO, POTÊNCIA 150 KVA, MOTOR A DIESEL- CHI DIURNO. AF_03/2016</t>
  </si>
  <si>
    <t>USINA MISTURADORA DE SOLOS, CAPACIDADE DE 200 A 500 TON/H, POTENCIA 75KW - CHI DIURNO. AF_07/2016</t>
  </si>
  <si>
    <t>TALHA MANUAL DE CORRENTE, CAPACIDADE DE 2 TON. COM ELEVAÇÃO DE 3 M - CHI DIURNO. AF_07/2016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</si>
  <si>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</si>
  <si>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</si>
  <si>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</si>
  <si>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</si>
  <si>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</si>
  <si>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</si>
  <si>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</si>
  <si>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</si>
  <si>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TRATOR DE PNEUS COM POTÊNCIA DE 122 CV, TRAÇÃO 4X4, COM VASSOURA MECÂNICA ACOPLADA - CHI DIURNO. AF_02/2017</t>
  </si>
  <si>
    <t>TRATOR DE PNEUS COM POTÊNCIA DE 122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</si>
  <si>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</si>
  <si>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</si>
  <si>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</si>
  <si>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</si>
  <si>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</si>
  <si>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</si>
  <si>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</si>
  <si>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</si>
  <si>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</si>
  <si>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</si>
  <si>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</si>
  <si>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</si>
  <si>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</si>
  <si>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</si>
  <si>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</si>
  <si>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</si>
  <si>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</si>
  <si>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</si>
  <si>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</si>
  <si>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</si>
  <si>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</si>
  <si>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</si>
  <si>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</si>
  <si>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</si>
  <si>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</si>
  <si>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</si>
  <si>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</si>
  <si>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</si>
  <si>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</si>
  <si>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</si>
  <si>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</si>
  <si>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</si>
  <si>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</si>
  <si>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</si>
  <si>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</si>
  <si>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</si>
  <si>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</si>
  <si>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</si>
  <si>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</si>
  <si>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</si>
  <si>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</si>
  <si>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</si>
  <si>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</si>
  <si>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</si>
  <si>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</si>
  <si>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</si>
  <si>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</si>
  <si>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</si>
  <si>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</si>
  <si>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</si>
  <si>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</si>
  <si>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</si>
  <si>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</si>
  <si>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</si>
  <si>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</si>
  <si>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</si>
  <si>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</si>
  <si>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</si>
  <si>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</si>
  <si>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</si>
  <si>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</si>
  <si>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</si>
  <si>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</si>
  <si>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</si>
  <si>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</si>
  <si>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</si>
  <si>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</si>
  <si>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</si>
  <si>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</si>
  <si>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</si>
  <si>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</si>
  <si>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</si>
  <si>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</si>
  <si>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</si>
  <si>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</si>
  <si>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</si>
  <si>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</si>
  <si>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</si>
  <si>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</si>
  <si>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</si>
  <si>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</si>
  <si>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</si>
  <si>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</si>
  <si>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</si>
  <si>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</si>
  <si>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</si>
  <si>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</si>
  <si>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</si>
  <si>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</si>
  <si>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</si>
  <si>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</si>
  <si>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</si>
  <si>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</si>
  <si>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</si>
  <si>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</si>
  <si>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</si>
  <si>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</si>
  <si>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</si>
  <si>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</si>
  <si>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</si>
  <si>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</si>
  <si>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</si>
  <si>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</si>
  <si>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</si>
  <si>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</si>
  <si>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</si>
  <si>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</si>
  <si>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</si>
  <si>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</si>
  <si>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</si>
  <si>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</si>
  <si>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</si>
  <si>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</si>
  <si>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</si>
  <si>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</si>
  <si>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</si>
  <si>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</si>
  <si>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</si>
  <si>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</si>
  <si>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</si>
  <si>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</si>
  <si>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</si>
  <si>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</si>
  <si>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</si>
  <si>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</si>
  <si>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</si>
  <si>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</si>
  <si>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</si>
  <si>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</si>
  <si>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</si>
  <si>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</si>
  <si>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</si>
  <si>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</si>
  <si>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</si>
  <si>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</si>
  <si>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</si>
  <si>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</si>
  <si>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</si>
  <si>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</si>
  <si>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</si>
  <si>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</si>
  <si>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</si>
  <si>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</si>
  <si>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</si>
  <si>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</si>
  <si>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</si>
  <si>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</si>
  <si>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</si>
  <si>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</si>
  <si>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</si>
  <si>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</si>
  <si>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</si>
  <si>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</si>
  <si>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</si>
  <si>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</si>
  <si>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</si>
  <si>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</si>
  <si>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</si>
  <si>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</si>
  <si>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</si>
  <si>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</si>
  <si>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</si>
  <si>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</si>
  <si>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</si>
  <si>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</si>
  <si>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</si>
  <si>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</si>
  <si>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</si>
  <si>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</si>
  <si>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</si>
  <si>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</si>
  <si>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</si>
  <si>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</si>
  <si>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</si>
  <si>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</si>
  <si>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</si>
  <si>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</si>
  <si>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</si>
  <si>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</si>
  <si>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</si>
  <si>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</si>
  <si>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</si>
  <si>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</si>
  <si>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</si>
  <si>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</si>
  <si>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</si>
  <si>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</si>
  <si>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</si>
  <si>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</si>
  <si>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</si>
  <si>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</si>
  <si>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</si>
  <si>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</si>
  <si>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</si>
  <si>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</si>
  <si>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</si>
  <si>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</si>
  <si>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</si>
  <si>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</si>
  <si>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</si>
  <si>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</si>
  <si>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</si>
  <si>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</si>
  <si>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</si>
  <si>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</si>
  <si>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</si>
  <si>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</si>
  <si>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</si>
  <si>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</si>
  <si>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</si>
  <si>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</si>
  <si>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</si>
  <si>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</si>
  <si>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</si>
  <si>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</si>
  <si>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</si>
  <si>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</si>
  <si>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</si>
  <si>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</si>
  <si>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</si>
  <si>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</si>
  <si>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</si>
  <si>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</si>
  <si>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</si>
  <si>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</si>
  <si>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</si>
  <si>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</si>
  <si>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</si>
  <si>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</si>
  <si>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</si>
  <si>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</si>
  <si>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</si>
  <si>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</si>
  <si>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</si>
  <si>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</si>
  <si>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</si>
  <si>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</si>
  <si>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</si>
  <si>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</si>
  <si>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</si>
  <si>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</si>
  <si>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</si>
  <si>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</si>
  <si>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</si>
  <si>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</si>
  <si>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</si>
  <si>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</si>
  <si>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</si>
  <si>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</si>
  <si>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</si>
  <si>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</si>
  <si>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</si>
  <si>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</si>
  <si>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</si>
  <si>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</si>
  <si>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</si>
  <si>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</si>
  <si>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</si>
  <si>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</si>
  <si>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</si>
  <si>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</si>
  <si>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</si>
  <si>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</si>
  <si>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</si>
  <si>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</si>
  <si>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</si>
  <si>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</si>
  <si>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</si>
  <si>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</si>
  <si>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</si>
  <si>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</si>
  <si>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</si>
  <si>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</si>
  <si>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</si>
  <si>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</si>
  <si>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</si>
  <si>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</si>
  <si>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</si>
  <si>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</si>
  <si>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</si>
  <si>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</si>
  <si>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</si>
  <si>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</si>
  <si>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</si>
  <si>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</si>
  <si>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</si>
  <si>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</si>
  <si>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</si>
  <si>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</si>
  <si>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</si>
  <si>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</si>
  <si>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</si>
  <si>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</si>
  <si>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</si>
  <si>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</si>
  <si>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</si>
  <si>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</si>
  <si>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</si>
  <si>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</si>
  <si>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</si>
  <si>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</si>
  <si>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</si>
  <si>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</si>
  <si>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</si>
  <si>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</si>
  <si>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</si>
  <si>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</si>
  <si>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</si>
  <si>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</si>
  <si>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</si>
  <si>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</si>
  <si>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</si>
  <si>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</si>
  <si>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</si>
  <si>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</si>
  <si>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</si>
  <si>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</si>
  <si>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</si>
  <si>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</si>
  <si>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</si>
  <si>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</si>
  <si>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</si>
  <si>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</si>
  <si>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</si>
  <si>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</si>
  <si>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</si>
  <si>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</si>
  <si>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</si>
  <si>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</si>
  <si>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</si>
  <si>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</si>
  <si>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</si>
  <si>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</si>
  <si>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</si>
  <si>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</si>
  <si>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</si>
  <si>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</si>
  <si>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</si>
  <si>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</si>
  <si>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</si>
  <si>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</si>
  <si>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</si>
  <si>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</si>
  <si>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</si>
  <si>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</si>
  <si>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</si>
  <si>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</si>
  <si>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</si>
  <si>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</si>
  <si>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</si>
  <si>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</si>
  <si>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</si>
  <si>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</si>
  <si>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</si>
  <si>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</si>
  <si>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</si>
  <si>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</si>
  <si>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</si>
  <si>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</si>
  <si>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</si>
  <si>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</si>
  <si>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</si>
  <si>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</si>
  <si>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</si>
  <si>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</si>
  <si>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</si>
  <si>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</si>
  <si>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</si>
  <si>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</si>
  <si>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</si>
  <si>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</si>
  <si>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</si>
  <si>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</si>
  <si>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</si>
  <si>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</si>
  <si>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</si>
  <si>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</si>
  <si>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</si>
  <si>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</si>
  <si>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</si>
  <si>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</si>
  <si>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</si>
  <si>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</si>
  <si>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</si>
  <si>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</si>
  <si>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</si>
  <si>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</si>
  <si>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</si>
  <si>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</si>
  <si>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</si>
  <si>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</si>
  <si>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</si>
  <si>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</si>
  <si>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</si>
  <si>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</si>
  <si>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</si>
  <si>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</si>
  <si>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</si>
  <si>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</si>
  <si>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</si>
  <si>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</si>
  <si>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</si>
  <si>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</si>
  <si>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</si>
  <si>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</si>
  <si>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</si>
  <si>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</si>
  <si>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</si>
  <si>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</si>
  <si>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</si>
  <si>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</si>
  <si>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</si>
  <si>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</si>
  <si>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</si>
  <si>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</si>
  <si>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</si>
  <si>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</si>
  <si>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</si>
  <si>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</si>
  <si>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</si>
  <si>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</si>
  <si>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</si>
  <si>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</si>
  <si>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</si>
  <si>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</si>
  <si>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</si>
  <si>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</si>
  <si>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</si>
  <si>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</si>
  <si>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</si>
  <si>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</si>
  <si>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</si>
  <si>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</si>
  <si>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</si>
  <si>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</si>
  <si>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</si>
  <si>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</si>
  <si>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</si>
  <si>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</si>
  <si>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</si>
  <si>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</si>
  <si>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</si>
  <si>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</si>
  <si>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</si>
  <si>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</si>
  <si>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</si>
  <si>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</si>
  <si>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</si>
  <si>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</si>
  <si>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MONTAGEM E DESMONTAGEM DE FÔRMA DE VIGA, ESCORAMENTO METÁLICO, PÉ-DIREITO DUPLO, EM CHAPA DE MADEIRA RESINADA, 6 UTILIZAÇÕES. AF_12/2015</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</si>
  <si>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</si>
  <si>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</si>
  <si>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</si>
  <si>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</si>
  <si>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</si>
  <si>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</si>
  <si>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</si>
  <si>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</si>
  <si>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</si>
  <si>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</si>
  <si>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</si>
  <si>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</si>
  <si>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</si>
  <si>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</si>
  <si>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</si>
  <si>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</si>
  <si>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</si>
  <si>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</si>
  <si>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</si>
  <si>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</si>
  <si>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</si>
  <si>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</si>
  <si>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</si>
  <si>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</si>
  <si>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</si>
  <si>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</si>
  <si>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</si>
  <si>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</si>
  <si>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</si>
  <si>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</si>
  <si>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</si>
  <si>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</si>
  <si>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</si>
  <si>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</si>
  <si>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</si>
  <si>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</si>
  <si>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</si>
  <si>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</si>
  <si>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</si>
  <si>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</si>
  <si>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</si>
  <si>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</si>
  <si>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</si>
  <si>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</si>
  <si>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</si>
  <si>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</si>
  <si>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</si>
  <si>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</si>
  <si>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</si>
  <si>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</si>
  <si>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</si>
  <si>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</si>
  <si>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</si>
  <si>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</si>
  <si>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</si>
  <si>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</si>
  <si>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</si>
  <si>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</si>
  <si>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</si>
  <si>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</si>
  <si>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</si>
  <si>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</si>
  <si>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</si>
  <si>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</si>
  <si>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</si>
  <si>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</si>
  <si>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</si>
  <si>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</si>
  <si>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</si>
  <si>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</si>
  <si>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</si>
  <si>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</si>
  <si>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</si>
  <si>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</si>
  <si>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</si>
  <si>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</si>
  <si>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</si>
  <si>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</si>
  <si>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</si>
  <si>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</si>
  <si>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</si>
  <si>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</si>
  <si>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</si>
  <si>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</si>
  <si>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</si>
  <si>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</si>
  <si>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</si>
  <si>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</si>
  <si>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</si>
  <si>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</si>
  <si>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</si>
  <si>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</si>
  <si>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</si>
  <si>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</si>
  <si>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</si>
  <si>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</si>
  <si>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</si>
  <si>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</si>
  <si>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</si>
  <si>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</si>
  <si>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</si>
  <si>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</si>
  <si>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</si>
  <si>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</si>
  <si>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</si>
  <si>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</si>
  <si>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</si>
  <si>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</si>
  <si>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</si>
  <si>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</si>
  <si>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</si>
  <si>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</si>
  <si>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</si>
  <si>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</si>
  <si>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</si>
  <si>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</si>
  <si>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</si>
  <si>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</si>
  <si>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</si>
  <si>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</si>
  <si>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</si>
  <si>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</si>
  <si>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</si>
  <si>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</si>
  <si>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</si>
  <si>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</si>
  <si>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</si>
  <si>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</si>
  <si>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</si>
  <si>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</si>
  <si>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</si>
  <si>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</si>
  <si>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</si>
  <si>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</si>
  <si>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</si>
  <si>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</si>
  <si>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</si>
  <si>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</si>
  <si>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</si>
  <si>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</si>
  <si>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</si>
  <si>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</si>
  <si>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</si>
  <si>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</si>
  <si>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</si>
  <si>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</si>
  <si>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</si>
  <si>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</si>
  <si>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</si>
  <si>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</si>
  <si>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</si>
  <si>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</si>
  <si>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</si>
  <si>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</si>
  <si>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</si>
  <si>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</si>
  <si>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</si>
  <si>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</si>
  <si>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</si>
  <si>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</si>
  <si>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</si>
  <si>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</si>
  <si>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</si>
  <si>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</si>
  <si>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</si>
  <si>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</si>
  <si>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</si>
  <si>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</si>
  <si>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</si>
  <si>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</si>
  <si>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</si>
  <si>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</si>
  <si>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</si>
  <si>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</si>
  <si>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</si>
  <si>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</si>
  <si>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</si>
  <si>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</si>
  <si>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</si>
  <si>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</si>
  <si>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</si>
  <si>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</si>
  <si>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</si>
  <si>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</si>
  <si>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</si>
  <si>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</si>
  <si>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</si>
  <si>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</si>
  <si>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</si>
  <si>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</si>
  <si>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</si>
  <si>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</si>
  <si>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</si>
  <si>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</si>
  <si>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</si>
  <si>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</si>
  <si>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</si>
  <si>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</si>
  <si>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</si>
  <si>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</si>
  <si>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</si>
  <si>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</si>
  <si>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</si>
  <si>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</si>
  <si>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</si>
  <si>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</si>
  <si>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</si>
  <si>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</si>
  <si>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</si>
  <si>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</si>
  <si>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</si>
  <si>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</si>
  <si>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</si>
  <si>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</si>
  <si>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</si>
  <si>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</si>
  <si>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</si>
  <si>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</si>
  <si>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</si>
  <si>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</si>
  <si>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</si>
  <si>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</si>
  <si>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</si>
  <si>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</si>
  <si>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</si>
  <si>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</si>
  <si>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</si>
  <si>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</si>
  <si>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</si>
  <si>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</si>
  <si>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</si>
  <si>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</si>
  <si>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</si>
  <si>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</si>
  <si>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</si>
  <si>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</si>
  <si>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</si>
  <si>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</si>
  <si>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</si>
  <si>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</si>
  <si>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</si>
  <si>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</si>
  <si>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1:4 (CIMENTO E AREIA MÉDIA), PREPARO MECÂNICO COM BETONEIRA 400 L. AF_08/2014</t>
  </si>
  <si>
    <t>SERVIÇOS TÉCNICOS ESPECIALIZADOS PARA ACOMPANHAMENTO DE EXECUÇÃO DE FUNDAÇÕES PROFUNDAS E ESTRUTURAS DE CONTENÇÃO</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</si>
  <si>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</si>
  <si>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</si>
  <si>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</si>
  <si>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</si>
  <si>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</si>
  <si>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</si>
  <si>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</si>
  <si>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</si>
  <si>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</si>
  <si>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</si>
  <si>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</si>
  <si>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</si>
  <si>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</si>
  <si>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</si>
  <si>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</si>
  <si>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</si>
  <si>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</si>
  <si>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</si>
  <si>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</si>
  <si>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</si>
  <si>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</si>
  <si>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</si>
  <si>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</si>
  <si>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</si>
  <si>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</si>
  <si>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</si>
  <si>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</si>
  <si>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</si>
  <si>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</si>
  <si>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</si>
  <si>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</si>
  <si>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</si>
  <si>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</si>
  <si>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</si>
  <si>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</si>
  <si>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</si>
  <si>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</si>
  <si>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</si>
  <si>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</si>
  <si>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</si>
  <si>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</si>
  <si>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</si>
  <si>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</si>
  <si>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</si>
  <si>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</si>
  <si>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</si>
  <si>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</si>
  <si>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</si>
  <si>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</si>
  <si>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</si>
  <si>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</si>
  <si>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</si>
  <si>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</si>
  <si>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</si>
  <si>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</si>
  <si>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</si>
  <si>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</si>
  <si>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</si>
  <si>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</si>
  <si>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</si>
  <si>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</si>
  <si>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</si>
  <si>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</si>
  <si>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</si>
  <si>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</si>
  <si>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</si>
  <si>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</si>
  <si>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</si>
  <si>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</si>
  <si>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</si>
  <si>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</si>
  <si>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</si>
  <si>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</si>
  <si>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</si>
  <si>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</si>
  <si>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</si>
  <si>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</si>
  <si>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</si>
  <si>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</si>
  <si>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</si>
  <si>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</si>
  <si>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</si>
  <si>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</si>
  <si>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</si>
  <si>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</si>
  <si>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</si>
  <si>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</si>
  <si>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</si>
  <si>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</si>
  <si>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</si>
  <si>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</si>
  <si>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</si>
  <si>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</si>
  <si>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</si>
  <si>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</si>
  <si>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</si>
  <si>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</si>
  <si>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</si>
  <si>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</si>
  <si>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</si>
  <si>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</si>
  <si>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</si>
  <si>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</si>
  <si>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</si>
  <si>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</si>
  <si>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</si>
  <si>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</si>
  <si>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SERVICOS DIVERSOS</t>
  </si>
  <si>
    <t>CUSTO MAO DE OBRA</t>
  </si>
  <si>
    <t xml:space="preserve">H     </t>
  </si>
  <si>
    <t xml:space="preserve">UN    </t>
  </si>
  <si>
    <t xml:space="preserve">M3    </t>
  </si>
  <si>
    <t xml:space="preserve">M2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</si>
  <si>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</si>
  <si>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</si>
  <si>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</si>
  <si>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</si>
  <si>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</si>
  <si>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</si>
  <si>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</si>
  <si>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</si>
  <si>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</si>
  <si>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</si>
  <si>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</si>
  <si>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 xml:space="preserve">310ML </t>
  </si>
  <si>
    <t>PLANILHA DE COMPOSIÇÃO DE CUSTO UNITÁRIO - CPU</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</si>
  <si>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</si>
  <si>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</si>
  <si>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</si>
  <si>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</si>
  <si>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</si>
  <si>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</si>
  <si>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</si>
  <si>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</si>
  <si>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</si>
  <si>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</si>
  <si>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</si>
  <si>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</si>
  <si>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</si>
  <si>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</si>
  <si>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</si>
  <si>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</si>
  <si>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</si>
  <si>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</si>
  <si>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</si>
  <si>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</si>
  <si>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</si>
  <si>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</si>
  <si>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</si>
  <si>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</si>
  <si>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</si>
  <si>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</si>
  <si>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</si>
  <si>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</si>
  <si>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</si>
  <si>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</si>
  <si>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</si>
  <si>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</si>
  <si>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</si>
  <si>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</si>
  <si>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</si>
  <si>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</si>
  <si>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</si>
  <si>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</si>
  <si>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</si>
  <si>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</si>
  <si>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</si>
  <si>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</si>
  <si>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</si>
  <si>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</si>
  <si>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</si>
  <si>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</si>
  <si>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</si>
  <si>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</si>
  <si>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</si>
  <si>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</si>
  <si>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</si>
  <si>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</si>
  <si>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</si>
  <si>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</si>
  <si>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</si>
  <si>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</si>
  <si>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</si>
  <si>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</si>
  <si>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</si>
  <si>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</si>
  <si>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</si>
  <si>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</si>
  <si>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</si>
  <si>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</si>
  <si>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</si>
  <si>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</si>
  <si>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</si>
  <si>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</si>
  <si>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</si>
  <si>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</si>
  <si>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</si>
  <si>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</si>
  <si>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</si>
  <si>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</si>
  <si>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</si>
  <si>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</si>
  <si>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</si>
  <si>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</si>
  <si>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</si>
  <si>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</si>
  <si>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</si>
  <si>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</si>
  <si>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</si>
  <si>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</si>
  <si>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</si>
  <si>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</si>
  <si>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</si>
  <si>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</si>
  <si>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</si>
  <si>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</si>
  <si>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</si>
  <si>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</si>
  <si>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</si>
  <si>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</si>
  <si>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</si>
  <si>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</si>
  <si>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</si>
  <si>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</si>
  <si>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</si>
  <si>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</si>
  <si>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</si>
  <si>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</si>
  <si>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</si>
  <si>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</si>
  <si>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</si>
  <si>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</si>
  <si>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</si>
  <si>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</si>
  <si>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</si>
  <si>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</si>
  <si>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</si>
  <si>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</si>
  <si>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</si>
  <si>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</si>
  <si>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</si>
  <si>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</si>
  <si>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</si>
  <si>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</si>
  <si>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</si>
  <si>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</si>
  <si>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</si>
  <si>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</si>
  <si>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</si>
  <si>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</si>
  <si>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</si>
  <si>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</si>
  <si>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</si>
  <si>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</si>
  <si>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</si>
  <si>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</si>
  <si>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</si>
  <si>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</si>
  <si>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</si>
  <si>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</si>
  <si>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</si>
  <si>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</si>
  <si>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</si>
  <si>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</si>
  <si>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</si>
  <si>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</si>
  <si>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</si>
  <si>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</si>
  <si>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</si>
  <si>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</si>
  <si>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</si>
  <si>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</si>
  <si>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</si>
  <si>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</si>
  <si>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</si>
  <si>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</si>
  <si>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</si>
  <si>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CAVALETE PARA MEDIÇÃO DE ÁGUA - ENTRADA INDIVIDUALIZADA, EM PVC DN 25 (¾), PARA 1 MEDIDOR  FORNECIMENTO E INSTALAÇÃO (EXCLUSIVE HIDRÔMETRO). AF_11/2016</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</si>
  <si>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</si>
  <si>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</si>
  <si>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</si>
  <si>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</si>
  <si>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</si>
  <si>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</si>
  <si>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</si>
  <si>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</si>
  <si>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</si>
  <si>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</si>
  <si>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</si>
  <si>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</si>
  <si>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</si>
  <si>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</si>
  <si>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</si>
  <si>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</si>
  <si>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</si>
  <si>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</si>
  <si>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</si>
  <si>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</si>
  <si>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</si>
  <si>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</si>
  <si>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</si>
  <si>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</si>
  <si>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</si>
  <si>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</si>
  <si>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</si>
  <si>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</si>
  <si>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</si>
  <si>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</si>
  <si>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CUSTO MATERIAL, EQUIPAMENTO, TERCEIRIZADO + OUTROS</t>
  </si>
  <si>
    <t>MATERIAL</t>
  </si>
  <si>
    <t>COMPOSIÇÕES - IMPERMEABILIZAÇÕES E PROTEÇÕES MECÂNICAS</t>
  </si>
  <si>
    <t>CPU.E-11.1100</t>
  </si>
  <si>
    <t>COMPOSIÇÕES -  INSTALAÇÕES SANITÁRIAS - DRENO</t>
  </si>
  <si>
    <t>FILTRO SECADOR 1/4"</t>
  </si>
  <si>
    <t>FILTRO SECADOR 3/8"</t>
  </si>
  <si>
    <t>CPU.E-022.1030</t>
  </si>
  <si>
    <t>CPU.E-022.020</t>
  </si>
  <si>
    <t>FORNECIMENTO E INSTALAÇÃO - ESTAÇÃO - MESA DELTA SEM DIVISÓRIA - FORNECIMENTO E INSTALAÇÃO</t>
  </si>
  <si>
    <t>COMPOSIÇÕES - PAISAGISMO E URBANIZAÇÃO</t>
  </si>
  <si>
    <t>CPU.E-022.5040</t>
  </si>
  <si>
    <t>CPU.E-003.1000</t>
  </si>
  <si>
    <t>EXECUÇÃO DE PASSEIO (CALÇADA) OU PISO DE CONCRETO COM CONCRETO MOLDADO IN LOCO, FEITO EM OBRA, ACABAMENTO CONVENCIONAL, NÃO ARMADO, ESPESSURA 7CM, COM JUNTA DE DILATAÇÃO EM MADEIRA, INCLUSO LANÇAMENTO E ADENSAMENTO. REF. COMPOSIÇÃO SINAPI 94990</t>
  </si>
  <si>
    <t>CPU.E-003.2000</t>
  </si>
  <si>
    <t>CPU.E-003.3000</t>
  </si>
  <si>
    <t>CPU.E-003.4000</t>
  </si>
  <si>
    <t>INSUMO - ADMINISTRATIVO DE OBRA</t>
  </si>
  <si>
    <t>INSUMO - FUNDAÇÕES</t>
  </si>
  <si>
    <t>C2290</t>
  </si>
  <si>
    <t>SONDAGEM À PERCUSSÃO P/RECONHECIMENTO DO SUBSOLO</t>
  </si>
  <si>
    <t>INSUMO - ESTRUTURA</t>
  </si>
  <si>
    <t>E-09.9150</t>
  </si>
  <si>
    <t>FORRO EM PLACA CIMENTÍCIA</t>
  </si>
  <si>
    <t>E-09.9010</t>
  </si>
  <si>
    <t>INSUMO -  INSTALAÇÕES SANITÁRIAS - ESGOTO</t>
  </si>
  <si>
    <t>E-87</t>
  </si>
  <si>
    <t>TUBO PVC SERIE NORMAL, DN 110 MM, PARA ESGOTO PREDIAL (NBR 5688) (DURATOP)</t>
  </si>
  <si>
    <t>E-012.250</t>
  </si>
  <si>
    <t>TUBO DE ESPUMA ELASTOMÉRICA BLINDADA DN 32MM, POLIPEX OU SIMILAR TÉCNICO</t>
  </si>
  <si>
    <t>INSUMOS - PREVENÇÃO E COMBATE A INCÊNDIO</t>
  </si>
  <si>
    <t>E-020.10500</t>
  </si>
  <si>
    <t>E-020.10600</t>
  </si>
  <si>
    <t>E-020.11000</t>
  </si>
  <si>
    <t>CURVA DE COBRE 3/8"</t>
  </si>
  <si>
    <t>E-020.11100</t>
  </si>
  <si>
    <t>CURVA DE COBRE 1/2"</t>
  </si>
  <si>
    <t>CURVA DE COBRE 5/8"</t>
  </si>
  <si>
    <t>E-020.10700</t>
  </si>
  <si>
    <t>CALÇO NEOPREME PARA ANTI-VIBRAÇÃO COM PARAFUSO</t>
  </si>
  <si>
    <t>E-020.4003</t>
  </si>
  <si>
    <t>CANTO PARA DUTOS TDC</t>
  </si>
  <si>
    <t>E-020.4003A</t>
  </si>
  <si>
    <t>PARAFUSO E PORCA TDC</t>
  </si>
  <si>
    <t>E-022.020</t>
  </si>
  <si>
    <t>ESTAÇÃO - MESA DELTA SEM DIVISÓRIA</t>
  </si>
  <si>
    <t>E-022.040</t>
  </si>
  <si>
    <t>ESTAÇÃO - MESA DELTA COM DIVISÓRIA</t>
  </si>
  <si>
    <t>E-022.060</t>
  </si>
  <si>
    <t>MESA (BANCADA) PARA IMPRESSORA</t>
  </si>
  <si>
    <t>E-022.080</t>
  </si>
  <si>
    <t>E-022.140</t>
  </si>
  <si>
    <t>E-022.160</t>
  </si>
  <si>
    <t>E-022.180</t>
  </si>
  <si>
    <t>E-022.220</t>
  </si>
  <si>
    <t>E-022.280</t>
  </si>
  <si>
    <t>E-022.300</t>
  </si>
  <si>
    <t>E-022.320</t>
  </si>
  <si>
    <t>E-022.360</t>
  </si>
  <si>
    <t>E-022.400</t>
  </si>
  <si>
    <t>PRATELEIRAS DO ARQUIVO</t>
  </si>
  <si>
    <t>E-022.420</t>
  </si>
  <si>
    <t>BANCADA DE CARGA E LACRE</t>
  </si>
  <si>
    <t>INSUMO - PAISAGISMO E URBANIZAÇÃO</t>
  </si>
  <si>
    <t>E-248</t>
  </si>
  <si>
    <t>TREPADEIRA TUMBÉRGIA</t>
  </si>
  <si>
    <t>E-249</t>
  </si>
  <si>
    <t>PALMEIRA FÊNIX</t>
  </si>
  <si>
    <t>E-022.1030</t>
  </si>
  <si>
    <t>COMPOSIÇÃO - GLP</t>
  </si>
  <si>
    <t>COMPOSIÇÃO - MOBILIÁRIO</t>
  </si>
  <si>
    <t>COMPOSIÇÃO - COMUNICAÇÃO VISUAL</t>
  </si>
  <si>
    <t>BDI - EQUIPAMENTO</t>
  </si>
  <si>
    <t>ESPECIFICAÇÃO</t>
  </si>
  <si>
    <t>TOTAL (M2)</t>
  </si>
  <si>
    <t>ALTURA (M)</t>
  </si>
  <si>
    <t>LARGURA (M)</t>
  </si>
  <si>
    <t>COMPRIMENTO (M)</t>
  </si>
  <si>
    <t>TAXAS CREA - ART EXECUÇÃO DE OBRA - EMPRESA CONTRATADA</t>
  </si>
  <si>
    <t>TAXAS CREA - ART EXECUÇÃO DE OBRA - FISCALIZAÇÃO</t>
  </si>
  <si>
    <t>A0010</t>
  </si>
  <si>
    <t>A0020</t>
  </si>
  <si>
    <t xml:space="preserve">Placa de obra confeccionada conforme especificada no Caderno Técnico </t>
  </si>
  <si>
    <t>DATA:</t>
  </si>
  <si>
    <t>*** CUSTOS / PREÇOS ***</t>
  </si>
  <si>
    <t>A</t>
  </si>
  <si>
    <t>B</t>
  </si>
  <si>
    <t>D</t>
  </si>
  <si>
    <t>E</t>
  </si>
  <si>
    <t>F</t>
  </si>
  <si>
    <t>R$</t>
  </si>
  <si>
    <t xml:space="preserve">CUSTO UNITÁRIO DA EDIFICAÇÃO (R$ / M2)– &gt; [ B / ÁREA EQUIVALENTE ] </t>
  </si>
  <si>
    <t>R$/M2</t>
  </si>
  <si>
    <t xml:space="preserve">SIGLA RELATÓRIO: </t>
  </si>
  <si>
    <t xml:space="preserve">MÊS/ANO: 
</t>
  </si>
  <si>
    <t>MENSALISTA:</t>
  </si>
  <si>
    <t>HORISTA:</t>
  </si>
  <si>
    <t>LOCAL:</t>
  </si>
  <si>
    <t>FORNECEDOR:</t>
  </si>
  <si>
    <t>CNPJ:</t>
  </si>
  <si>
    <t>VALOR:</t>
  </si>
  <si>
    <t>CONTATO:</t>
  </si>
  <si>
    <t>FUNCIONÁRIO:</t>
  </si>
  <si>
    <t>MONTAGEM E DESMONTAGEM DE FÔRMA DE PILARES CIRCULARES, COM ÁREA MÉDIA DAS SEÇÕES MAIOR QUE 0,28 M², PÉ-DIREITO DUPLO, EM MADEIRA, 2 UTILIZAÇÕES.  AF_06/2017</t>
  </si>
  <si>
    <t>(COMPOSIÇÃO REPRESENTATIVA) DO SERVIÇO DE EMBOÇO/MASSA ÚNICA, APLICADO MANUALMENTE, TRAÇO 1:2:8, EM BETONEIRA DE 400L, PAREDES INTERNAS, COM EXECUÇÃO DE TALISCAS, EDIFICAÇÃO HABITACIONAL UNIFAMILIAR (CASAS) E EDIFICAÇÃO PÚBLICA PADRÃO. AF_12/2014</t>
  </si>
  <si>
    <t>E-07.1400</t>
  </si>
  <si>
    <t xml:space="preserve">INSUMO - REVESTIMENTO </t>
  </si>
  <si>
    <t>ARGAMASSA BARITADA</t>
  </si>
  <si>
    <t>E-07.1500</t>
  </si>
  <si>
    <t xml:space="preserve">PAINEL EM MDP COM ACABAMENTO ACETINADO SEMI-FOSCO E APARÊNCIA DE MADEIRA, INCLUSO REVESTIMENTO EM ESPELHO COM BORDA CHANFRADA E ACESSÓRIOS DE FIXAÇÕES, COMPLETO - FORNECIMENTO E INSTALAÇÃO  </t>
  </si>
  <si>
    <t>INSUMOS - COMUNICAÇÃO VISUAL</t>
  </si>
  <si>
    <t>CPU.E-021.170</t>
  </si>
  <si>
    <t>CPU.E-021.180</t>
  </si>
  <si>
    <t>E-021.170</t>
  </si>
  <si>
    <t>E-021.180</t>
  </si>
  <si>
    <t>PLACA DE INDICAÇÃO DE SANITÁRIO MASCULINO, EM ACM, COR AÇO ESCOVADO, DIMENS. 20X20 CM, FIXADA NA PORTA - FORNECIMENTO</t>
  </si>
  <si>
    <t>PLACA DE INDICAÇÃO DE SANITÁRIO FEMININO, EM ACM, COR AÇO ESCOVADO, DIMENS. 20X20 CM, FIXADA NA PORTA - FORNECIMENTO</t>
  </si>
  <si>
    <t>PLACA DE INDICAÇÃO DE SANITÁRIO MASCULINO, EM ACM, COR AÇO ESCOVADO, DIMENS. 20X20 CM, FIXADA NA PORTA - FORNECIMENTO E INSTALAÇÃO</t>
  </si>
  <si>
    <t>PLACA DE INDICAÇÃO DE SANITÁRIO FEMININO, EM ACM, COR AÇO ESCOVADO, DIMENS. 20X20 CM, FIXADA NA PORTA - FORNECIMENTO E INSTALAÇÃO</t>
  </si>
  <si>
    <t>COMPOSIÇÕES - PREVENÇÃO E COMBATE A INCÊNDIO</t>
  </si>
  <si>
    <t>CONEXÃO PIGTAIL 7/16 X P45 1 METRO - FORNECIMENTO E INSTALAÇÃO</t>
  </si>
  <si>
    <t>CONEXÃO PIGTAIL 7/16 X P45 - 1 METRO</t>
  </si>
  <si>
    <t>________________________________</t>
  </si>
  <si>
    <t>PINTURA ANTICORROSIVA DE DUTO METÁLICO. AF_04/2018</t>
  </si>
  <si>
    <t>CURVA DE COBRE 3/4"</t>
  </si>
  <si>
    <t>CURVA DE COBRE 1/4"</t>
  </si>
  <si>
    <t>E-020.11010</t>
  </si>
  <si>
    <t>E-020.11110</t>
  </si>
  <si>
    <t>E-020.11120</t>
  </si>
  <si>
    <t>FILTRO SECADOR 5/8"</t>
  </si>
  <si>
    <t>E-020.10610</t>
  </si>
  <si>
    <t>E-018.18222</t>
  </si>
  <si>
    <t>CAIXA DE EQUIPOTENCIALIZAÇÃO COM 9 TERMINAIS PARA USO INTERNO E EXTERNO - 380X320X175XMM – PINTURA ELETROSTATICA , COM FLANGE INFERIOR, VEDAÇÃO NA PORTA</t>
  </si>
  <si>
    <t>E-018.18710B</t>
  </si>
  <si>
    <t>LIGAÇÃO PROVISÓRIA DE ÁGUA E ESGOTO</t>
  </si>
  <si>
    <t xml:space="preserve">FOSSA SÉPTICA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</si>
  <si>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</si>
  <si>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</si>
  <si>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</si>
  <si>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</si>
  <si>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</si>
  <si>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</si>
  <si>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</si>
  <si>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</si>
  <si>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</si>
  <si>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</si>
  <si>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</si>
  <si>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</si>
  <si>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</si>
  <si>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</si>
  <si>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</si>
  <si>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</si>
  <si>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</si>
  <si>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</si>
  <si>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</si>
  <si>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</si>
  <si>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</si>
  <si>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</si>
  <si>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</si>
  <si>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</si>
  <si>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</si>
  <si>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</si>
  <si>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</si>
  <si>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</si>
  <si>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</si>
  <si>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</si>
  <si>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</si>
  <si>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</si>
  <si>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</si>
  <si>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</si>
  <si>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</si>
  <si>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</si>
  <si>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</si>
  <si>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</si>
  <si>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</si>
  <si>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</si>
  <si>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</si>
  <si>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</si>
  <si>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</si>
  <si>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</si>
  <si>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</si>
  <si>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</si>
  <si>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</si>
  <si>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</si>
  <si>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</si>
  <si>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</si>
  <si>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</si>
  <si>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</si>
  <si>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</si>
  <si>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</si>
  <si>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</si>
  <si>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</si>
  <si>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</si>
  <si>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</si>
  <si>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MESA PARA AUNIÊNCIAS</t>
  </si>
  <si>
    <t>2. PLANILHA ORÇAMENTÁRIA ESTIMATIVA DE CUSTOS - SINTÉTICA</t>
  </si>
  <si>
    <t>E-012.1240</t>
  </si>
  <si>
    <t>E-012.1245</t>
  </si>
  <si>
    <t>TÊ DE REDUÇÃO - 42 X 35 MM, CPVC, SOLDÁVEL</t>
  </si>
  <si>
    <t>TÊ DE REDUÇÃO - 54 X 22 MM, CPVC, SOLDÁVEL</t>
  </si>
  <si>
    <t>COM - COMPLEMENTAR</t>
  </si>
  <si>
    <t>INSUMO - COMPLEMENTARES</t>
  </si>
  <si>
    <t>TAXA CREA - EXECUÇÃO DE OBRA - EMPRESA CONTRATADA</t>
  </si>
  <si>
    <t xml:space="preserve"> - TAXAS REFERENTE A APROVAÇÕES E DEMAIS PROCEDIMENTOS JUNTO A PREFEITURA OU QUALQUER OUTRO ÓRGÃO DEVERÃO SER CONFERIDOS/APROPRIADOS/PAGOS CONFORME VALORES REAIS DURANTE A EXECUÇÃO DA OBRA CONFORME LEGISLAÇÃO VIGENTE. OS VALORES REPASSADOS PODERÃO DIVERGIR DEVIDO A CORREÇÕES E NÚMERO DE PRANCHAS ENVIADOS NO PROJETO.</t>
  </si>
  <si>
    <t>CUSTO TOTAL</t>
  </si>
  <si>
    <t>ASSENTAMENTO DE TUBOS E PECAS</t>
  </si>
  <si>
    <t>CUSTOS HORÁRIOS DE MÁQUINAS E EQUIPAMENTOS</t>
  </si>
  <si>
    <t>DRENAGEM/OBRAS DE CONTENCAO/POCOS DE VISITA E CAIXAS</t>
  </si>
  <si>
    <t>ESCORAMENTO</t>
  </si>
  <si>
    <t>ESQUADRIAS/FERRAGENS/VIDROS</t>
  </si>
  <si>
    <t>FUNDACOES E ESTRUTURAS</t>
  </si>
  <si>
    <t>IMPERMEABILIZACOES E PROTECOES DIVERSAS</t>
  </si>
  <si>
    <t>INSTALACAO ELETRICA/ELETRIFICACAO E ILUMINACAO EXTERNA</t>
  </si>
  <si>
    <t>INSTALACOES ESPECIAIS</t>
  </si>
  <si>
    <t>INSTALACOES HIDRO SANITARIAS</t>
  </si>
  <si>
    <t>LIGACOES PREDIAIS AGUA/ESGOTO/ENERGIA/TELEFONE</t>
  </si>
  <si>
    <t>MOVIMENTO DE TERRA</t>
  </si>
  <si>
    <t>PAREDES/PAINEIS</t>
  </si>
  <si>
    <t>PAVIMENTACAO</t>
  </si>
  <si>
    <t>PISOS</t>
  </si>
  <si>
    <t>REVESTIMENTO E TRATAMENTO DE SUPERFICIES</t>
  </si>
  <si>
    <t>SERVICOS PRELIMINARES</t>
  </si>
  <si>
    <t>SERVICOS TECNICOS</t>
  </si>
  <si>
    <t>TRANPORTES, CARGAS E DESCARGAS</t>
  </si>
  <si>
    <t>URBANIZACAO</t>
  </si>
  <si>
    <t>CÓDIGO</t>
  </si>
  <si>
    <t>QUANT.</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</si>
  <si>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</si>
  <si>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</si>
  <si>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</si>
  <si>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</si>
  <si>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</si>
  <si>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</si>
  <si>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</si>
  <si>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</si>
  <si>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</si>
  <si>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</si>
  <si>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</si>
  <si>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</si>
  <si>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</si>
  <si>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</si>
  <si>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</si>
  <si>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</si>
  <si>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</si>
  <si>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</si>
  <si>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</si>
  <si>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</si>
  <si>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</si>
  <si>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</si>
  <si>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</si>
  <si>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</si>
  <si>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</si>
  <si>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8 - ISSQN: LEI Nº 1508 DE 08 DE DEZEMBRO DE 2003. ART.64 PAR.2.</t>
  </si>
  <si>
    <t>COMPOSIÇÕES - LOCAÇÃO DA OBRA</t>
  </si>
  <si>
    <t>CPU.A0001</t>
  </si>
  <si>
    <t>LOCACAO CONVENCIONAL DE OBRA, ATRAVÉS DE GABARITO DE TABUAS CORRIDAS PONTALETADAS A CADA 1,50M.</t>
  </si>
  <si>
    <t>*** INFORMAÇÕES ***</t>
  </si>
  <si>
    <t>CRONOGRAMA FÍSICO-FINANCEIRO</t>
  </si>
  <si>
    <t>E-07.2015</t>
  </si>
  <si>
    <t>REVESTIMENTO CERÂMICO ACETINADO BORDA BOLD TERRACOTA SALMON 25,6X6,5CM OU SIMILAR TÉCNICO.</t>
  </si>
  <si>
    <t>VALORES DE REFERÊNCIA - %</t>
  </si>
  <si>
    <t>BDI ADOTADO %</t>
  </si>
  <si>
    <t>1º QUARTIL</t>
  </si>
  <si>
    <t>MÉDIO</t>
  </si>
  <si>
    <t>3º QUARTIL</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</si>
  <si>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</si>
  <si>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</si>
  <si>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</si>
  <si>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</si>
  <si>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</si>
  <si>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</si>
  <si>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</si>
  <si>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</si>
  <si>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</si>
  <si>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</si>
  <si>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</si>
  <si>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</si>
  <si>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</si>
  <si>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</si>
  <si>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</si>
  <si>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</si>
  <si>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</si>
  <si>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</si>
  <si>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</si>
  <si>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</si>
  <si>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</si>
  <si>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</si>
  <si>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</si>
  <si>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</si>
  <si>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</si>
  <si>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</si>
  <si>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</si>
  <si>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</si>
  <si>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</si>
  <si>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</si>
  <si>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</si>
  <si>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</si>
  <si>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</si>
  <si>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</si>
  <si>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</si>
  <si>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</si>
  <si>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</si>
  <si>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</si>
  <si>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</si>
  <si>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COBERTURA PARA PROTEÇÃO DE PEDESTRES SOBRE ESTRUTURA DE ANDAIME, INCLUSIVE MONTAGEM E DESMONTAGEM. AF_11/2017</t>
  </si>
  <si>
    <t>5 - CÓDIGO TRIBUTÁRIO DO MUNICÍPIO)</t>
  </si>
  <si>
    <t xml:space="preserve">AC = taxa representativa das despesas de rateio da Administração Central </t>
  </si>
  <si>
    <t>EQUIPE TÉCNICA PARA SERVIÇOS AUXILIARES E ADMINISTRATIVOS DURANTE O PERÍODO DE OBRA</t>
  </si>
  <si>
    <t>VALOR TOTAL COM BDI  (R$)</t>
  </si>
  <si>
    <t>VALOR TOTAL ACUMULADO COM BDI (R$)</t>
  </si>
  <si>
    <t>5-Código Tributário do Município</t>
  </si>
  <si>
    <t>PLANILHA DE ESTIMATIVA DE CUSTO - SINTÉTICA</t>
  </si>
  <si>
    <t xml:space="preserve"> - REFERENTE AO QUANTITATIVO DA ADMINISTRAÇÃO DA OBRA, FOI ATENDIDO CONFORME ORIENTAÇÃO DA FISCALIZAÇÃO. LIMITADO PELO ACORDÃO 2622/2013 PLENÁRIO. QUE LIMITA A ADM.LOCAL MÉDIO EM 6,23% E MÁXIMO EM 8,87%.(Percentual de Administração Local inserido no Custo Direto).</t>
  </si>
  <si>
    <t>_____________________________________________________________________</t>
  </si>
  <si>
    <t>CUSTO DA EDIFICAÇÃO (R$) – COM BDI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</si>
  <si>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</si>
  <si>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</si>
  <si>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</si>
  <si>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</si>
  <si>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</si>
  <si>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</si>
  <si>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FONTE</t>
  </si>
  <si>
    <t>TIPO DE BDI</t>
  </si>
  <si>
    <t>UND.</t>
  </si>
  <si>
    <t xml:space="preserve">PREÇOS </t>
  </si>
  <si>
    <t>PREÇO TOTAL COM BDI (R$)</t>
  </si>
  <si>
    <t>INSUMO -  DEMOLIÇÕES</t>
  </si>
  <si>
    <t>COMPOSIÇÕES -  INSTALAÇÕES SANITÁRIAS - PLUVIAL</t>
  </si>
  <si>
    <t>INSUMOS -  INSTALAÇÕES SANITÁRIAS - DRENO</t>
  </si>
  <si>
    <t>INSUMOS -  INSTALAÇÕES SANITÁRIAS - PLUVIAL</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</si>
  <si>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</si>
  <si>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</si>
  <si>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</si>
  <si>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</si>
  <si>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</si>
  <si>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</si>
  <si>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</si>
  <si>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</si>
  <si>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</si>
  <si>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</si>
  <si>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GUARDA-CORPO EM LAJE PÓS-DESFÔRMA, PARA ESTRUTURAS EM CONCRETO, COM ESCORAS DE MADEIRA ESTRONCADAS NA ESTRUTURA, TRAVESSÕES DE MADEIRA PREGADOS E FECHAMENTO EM TELA DE POLIPROPILENO PARA EDIFICAÇÕES ACIMA DE 4 PAV. (2 MONTAGENS POR OBRA). AF_11/2017</t>
  </si>
  <si>
    <t>CUSTO COM BDI</t>
  </si>
  <si>
    <t>PREÇO TOTAL DA OBRA COM BDI (R$)</t>
  </si>
  <si>
    <t>VALOR DO SERVIÇO (R$)</t>
  </si>
  <si>
    <t>PREÇO TOTAL (R$)</t>
  </si>
  <si>
    <t>A0080</t>
  </si>
  <si>
    <t>LEGENDA</t>
  </si>
  <si>
    <t>TIPO.2</t>
  </si>
  <si>
    <t>TIPO</t>
  </si>
  <si>
    <t>PREÇO UNIT. (R$)</t>
  </si>
  <si>
    <t>PREÇO TOTAL SEM BDI (R$)</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</si>
  <si>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</si>
  <si>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</si>
  <si>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</si>
  <si>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</si>
  <si>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</si>
  <si>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</si>
  <si>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</si>
  <si>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</si>
  <si>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</si>
  <si>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</si>
  <si>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</si>
  <si>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</si>
  <si>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</si>
  <si>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</si>
  <si>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 xml:space="preserve">  REF. ITEM ORÇAMENTO</t>
  </si>
  <si>
    <t>DADOS</t>
  </si>
  <si>
    <t>EMPRESA 1</t>
  </si>
  <si>
    <t>EMPRESA 2</t>
  </si>
  <si>
    <t>EMPRESA 3</t>
  </si>
  <si>
    <t>TAMPA REFORCADA EM FºFº COM ESCOTILHA, REF. TEL-536 OU EQUIVALENTE TÉCNICO PARA CAIXA DE INSPEÇÃO COM DIAMETRO 300MM</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</si>
  <si>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</si>
  <si>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</si>
  <si>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M2XMES</t>
  </si>
  <si>
    <t xml:space="preserve">MXMES </t>
  </si>
  <si>
    <t xml:space="preserve">7. CRONOGRAMA FÍSICO-FINANCEIRO </t>
  </si>
  <si>
    <t>PREÇO TOTAL DA OBRA (R$)</t>
  </si>
  <si>
    <t>CUSTO TOTAL DA OBRA (R$) – COM BDI [APOIO A OBRA + EDIFICAÇÃO]</t>
  </si>
  <si>
    <t>E-014.14445</t>
  </si>
  <si>
    <t>CUBA DE AÇO INOX AISI 304, DIMENSÕES 50X40X24 CM, INCLUSO VÁLVULA  Ø 3 1/2"</t>
  </si>
  <si>
    <t>LIMPEZA FINAL</t>
  </si>
  <si>
    <t>BENEFÍCIOS E DESPESAS INDIRETAS (R$) – BDI OBRA (2)</t>
  </si>
  <si>
    <t>ENCARGOS:</t>
  </si>
  <si>
    <t>5. MAPA DE COTAÇÕES</t>
  </si>
  <si>
    <t>ÁREA CONSTRUÍDA (M2):</t>
  </si>
  <si>
    <t xml:space="preserve"> </t>
  </si>
  <si>
    <t>E-014.14241</t>
  </si>
  <si>
    <t>TORNEIRA PARA LAVATÓRIO DE MESA, COM BICA ALTA, CROMADA, ACIONAMENTO 1/4 DE VOLTA, COM VOLANTE EM ALAVANCA</t>
  </si>
  <si>
    <t xml:space="preserve">ESCRITÓRIO </t>
  </si>
  <si>
    <t>E-020.12005</t>
  </si>
  <si>
    <t>CABO DE COBRE, PP, 5X2,5 MM2</t>
  </si>
  <si>
    <t xml:space="preserve">AS BUILT COMPLETO DA OBRA </t>
  </si>
  <si>
    <t>CUSTO UNITÁRIO SEM BDI (R$)</t>
  </si>
  <si>
    <t>PREÇO UNITÁRIO COM BDI (R$)</t>
  </si>
  <si>
    <t xml:space="preserve"> - OS SERVIÇOS DE TERRAPLENAGEM, SONDAGEM, TOPOGRAFIA E CANTEIRO DE OBRA/INSTALAÇÕES PROVISÓRIAS NÃO SE ENCONTRAM INCLUSOS NESTA PLANILHA DE ORÇAMENTO POR NÃO SEREM ESCOPO DE SERVICOS CONTRATADOS, ASSIM A NECESSIDADE DOS MESMOS FICARÁ A CARGO CONTRATANTE/ÓRGÃO.</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</si>
  <si>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</si>
  <si>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</si>
  <si>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</si>
  <si>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</si>
  <si>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</si>
  <si>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</si>
  <si>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</si>
  <si>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</si>
  <si>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</si>
  <si>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</si>
  <si>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</si>
  <si>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</si>
  <si>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</si>
  <si>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</si>
  <si>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</si>
  <si>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</si>
  <si>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</si>
  <si>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</si>
  <si>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</si>
  <si>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</si>
  <si>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</si>
  <si>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</si>
  <si>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</si>
  <si>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</si>
  <si>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</si>
  <si>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</si>
  <si>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</si>
  <si>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E-02.3170</t>
  </si>
  <si>
    <t>E-022.9150</t>
  </si>
  <si>
    <t xml:space="preserve">COCHO EM CONCRETO PRÉ-MOLDADO, DIMENSÃO 250X100X60 CM </t>
  </si>
  <si>
    <t>E-022.9155</t>
  </si>
  <si>
    <t>MADEIRA DE LEI, 1A QUALIDADE OU EQUIVALENTE DA REGIÃO, APARELHADA EM DIMENSÕES E COMPRIMENTOS PRÉ-ESTABELECIDOS DE ACORDO COM A NECESSIDADE, ENTRE ELES PILARES, VIGAS E TÁBUAS, INCLUSO MATERIAL, FABRICAÇÃO E TRANSPORTE</t>
  </si>
  <si>
    <t>Execução de escritório de madeira</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</si>
  <si>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</si>
  <si>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</si>
  <si>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</si>
  <si>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</si>
  <si>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</si>
  <si>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</si>
  <si>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</si>
  <si>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</si>
  <si>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</si>
  <si>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</si>
  <si>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</si>
  <si>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</si>
  <si>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</si>
  <si>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</si>
  <si>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</si>
  <si>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</si>
  <si>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</si>
  <si>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</si>
  <si>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</si>
  <si>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</si>
  <si>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</si>
  <si>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</si>
  <si>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</si>
  <si>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</si>
  <si>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</si>
  <si>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</si>
  <si>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</si>
  <si>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</si>
  <si>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</si>
  <si>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</si>
  <si>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</si>
  <si>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</si>
  <si>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</si>
  <si>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</si>
  <si>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</si>
  <si>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</si>
  <si>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</si>
  <si>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</si>
  <si>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</si>
  <si>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</si>
  <si>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</si>
  <si>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</si>
  <si>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</si>
  <si>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</si>
  <si>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</si>
  <si>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</si>
  <si>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</si>
  <si>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</si>
  <si>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</si>
  <si>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</si>
  <si>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</si>
  <si>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</si>
  <si>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</si>
  <si>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</si>
  <si>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</si>
  <si>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</si>
  <si>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</si>
  <si>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</si>
  <si>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</si>
  <si>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</si>
  <si>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</si>
  <si>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</si>
  <si>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</si>
  <si>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</si>
  <si>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</si>
  <si>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</si>
  <si>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</si>
  <si>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</si>
  <si>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</si>
  <si>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</si>
  <si>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</si>
  <si>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</si>
  <si>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</si>
  <si>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</si>
  <si>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</si>
  <si>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</si>
  <si>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</si>
  <si>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</si>
  <si>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</si>
  <si>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</si>
  <si>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</si>
  <si>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</si>
  <si>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</si>
  <si>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</si>
  <si>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</si>
  <si>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</si>
  <si>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</si>
  <si>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</si>
  <si>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</si>
  <si>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</si>
  <si>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</si>
  <si>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</si>
  <si>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</si>
  <si>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</si>
  <si>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</si>
  <si>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</si>
  <si>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</si>
  <si>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</si>
  <si>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</si>
  <si>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</si>
  <si>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</si>
  <si>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</si>
  <si>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</si>
  <si>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</si>
  <si>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</si>
  <si>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</si>
  <si>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</si>
  <si>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</si>
  <si>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</si>
  <si>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</si>
  <si>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</si>
  <si>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</si>
  <si>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</si>
  <si>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</si>
  <si>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</si>
  <si>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</si>
  <si>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</si>
  <si>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</si>
  <si>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</si>
  <si>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</si>
  <si>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</si>
  <si>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</si>
  <si>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</si>
  <si>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</si>
  <si>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</si>
  <si>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</si>
  <si>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</si>
  <si>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</si>
  <si>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</si>
  <si>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</si>
  <si>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</si>
  <si>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</si>
  <si>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</si>
  <si>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</si>
  <si>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</si>
  <si>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</si>
  <si>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</si>
  <si>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</si>
  <si>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</si>
  <si>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</si>
  <si>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</si>
  <si>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</si>
  <si>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</si>
  <si>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</si>
  <si>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</si>
  <si>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</si>
  <si>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</si>
  <si>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</si>
  <si>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</si>
  <si>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</si>
  <si>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</si>
  <si>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</si>
  <si>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</si>
  <si>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</si>
  <si>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</si>
  <si>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</si>
  <si>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</si>
  <si>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</si>
  <si>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</si>
  <si>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</si>
  <si>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</si>
  <si>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</si>
  <si>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</si>
  <si>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</si>
  <si>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</si>
  <si>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</si>
  <si>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</si>
  <si>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</si>
  <si>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</si>
  <si>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</si>
  <si>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</si>
  <si>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</si>
  <si>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</si>
  <si>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</si>
  <si>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</si>
  <si>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</si>
  <si>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</si>
  <si>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</si>
  <si>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</si>
  <si>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</si>
  <si>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</si>
  <si>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</si>
  <si>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</si>
  <si>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</si>
  <si>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</si>
  <si>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</si>
  <si>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</si>
  <si>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</si>
  <si>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</si>
  <si>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</si>
  <si>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</si>
  <si>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</si>
  <si>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</si>
  <si>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</si>
  <si>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</si>
  <si>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</si>
  <si>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</si>
  <si>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</si>
  <si>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</si>
  <si>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</si>
  <si>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</si>
  <si>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</si>
  <si>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</si>
  <si>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</si>
  <si>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</si>
  <si>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</si>
  <si>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</si>
  <si>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</si>
  <si>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</si>
  <si>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</si>
  <si>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</si>
  <si>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</si>
  <si>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</si>
  <si>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</si>
  <si>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</si>
  <si>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</si>
  <si>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</si>
  <si>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</si>
  <si>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</si>
  <si>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</si>
  <si>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</si>
  <si>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</si>
  <si>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</si>
  <si>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</si>
  <si>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</si>
  <si>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</si>
  <si>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</si>
  <si>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</si>
  <si>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</si>
  <si>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</si>
  <si>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</si>
  <si>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</si>
  <si>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</si>
  <si>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</si>
  <si>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</si>
  <si>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</si>
  <si>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</si>
  <si>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</si>
  <si>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</si>
  <si>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</si>
  <si>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</si>
  <si>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</si>
  <si>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</si>
  <si>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</si>
  <si>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</si>
  <si>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</si>
  <si>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</si>
  <si>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</si>
  <si>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</si>
  <si>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TÉCNICO EM SEGURANÇA DO TRABALHO (ENCARGOS COMPLEMENTARES) - MENSALISTA</t>
  </si>
  <si>
    <t>TÉCNICO EM SEGURANÇA DO TRABALHO COM ENCARGOS COMPLEMENTARES</t>
  </si>
  <si>
    <t xml:space="preserve"> - OS LEVANTAMENTOS DE QUANTITATIVOS DOS PROJETOS ESPECÍFICOS FORAM ENVIADOS PELO PROJETISTA</t>
  </si>
  <si>
    <t>30 DIAS</t>
  </si>
  <si>
    <t>60 DIAS</t>
  </si>
  <si>
    <t>90 DIAS</t>
  </si>
  <si>
    <t>120 DIAS</t>
  </si>
  <si>
    <t>150 DIAS</t>
  </si>
  <si>
    <t>180 DIAS</t>
  </si>
  <si>
    <t>CUSTO DE APOIO A OBRA (R$) – COM BDI</t>
  </si>
  <si>
    <t>ACTUS EMPREENDIMENTOS EIRELI</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</si>
  <si>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</si>
  <si>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</si>
  <si>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</si>
  <si>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</si>
  <si>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</si>
  <si>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</si>
  <si>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</si>
  <si>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</si>
  <si>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</si>
  <si>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</si>
  <si>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</si>
  <si>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</si>
  <si>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</si>
  <si>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</si>
  <si>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</si>
  <si>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</si>
  <si>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</si>
  <si>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</si>
  <si>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</si>
  <si>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</si>
  <si>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</si>
  <si>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</si>
  <si>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</si>
  <si>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</si>
  <si>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</si>
  <si>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</si>
  <si>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</si>
  <si>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</si>
  <si>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</si>
  <si>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</si>
  <si>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</si>
  <si>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</si>
  <si>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</si>
  <si>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</si>
  <si>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</si>
  <si>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</si>
  <si>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</si>
  <si>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</si>
  <si>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</si>
  <si>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</si>
  <si>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</si>
  <si>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</si>
  <si>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</si>
  <si>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</si>
  <si>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</si>
  <si>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</si>
  <si>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</si>
  <si>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</si>
  <si>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</si>
  <si>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</si>
  <si>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</si>
  <si>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</si>
  <si>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</si>
  <si>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</si>
  <si>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</si>
  <si>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</si>
  <si>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</si>
  <si>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</si>
  <si>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</si>
  <si>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</si>
  <si>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</si>
  <si>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</si>
  <si>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</si>
  <si>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</si>
  <si>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</si>
  <si>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</si>
  <si>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</si>
  <si>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</si>
  <si>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</si>
  <si>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</si>
  <si>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</si>
  <si>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</si>
  <si>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</si>
  <si>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</si>
  <si>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</si>
  <si>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</si>
  <si>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</si>
  <si>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</si>
  <si>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</si>
  <si>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</si>
  <si>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</si>
  <si>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</si>
  <si>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</si>
  <si>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</si>
  <si>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</si>
  <si>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</si>
  <si>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</si>
  <si>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</si>
  <si>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</si>
  <si>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</si>
  <si>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</si>
  <si>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</si>
  <si>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</si>
  <si>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</si>
  <si>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</si>
  <si>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</si>
  <si>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</si>
  <si>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</si>
  <si>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</si>
  <si>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</si>
  <si>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</si>
  <si>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</si>
  <si>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</si>
  <si>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</si>
  <si>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</si>
  <si>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</si>
  <si>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</si>
  <si>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</si>
  <si>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</si>
  <si>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</si>
  <si>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</si>
  <si>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</si>
  <si>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</si>
  <si>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</si>
  <si>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</si>
  <si>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</si>
  <si>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</si>
  <si>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</si>
  <si>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</si>
  <si>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</si>
  <si>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</si>
  <si>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</si>
  <si>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</si>
  <si>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</si>
  <si>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</si>
  <si>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</si>
  <si>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</si>
  <si>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</si>
  <si>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</si>
  <si>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</si>
  <si>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</si>
  <si>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</si>
  <si>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</si>
  <si>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</si>
  <si>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</si>
  <si>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</si>
  <si>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</si>
  <si>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</si>
  <si>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</si>
  <si>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</si>
  <si>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</si>
  <si>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</si>
  <si>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</si>
  <si>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</si>
  <si>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</si>
  <si>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</si>
  <si>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</si>
  <si>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</si>
  <si>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</si>
  <si>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</si>
  <si>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</si>
  <si>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</si>
  <si>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</si>
  <si>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</si>
  <si>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</si>
  <si>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</si>
  <si>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</si>
  <si>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</si>
  <si>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</si>
  <si>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</si>
  <si>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</si>
  <si>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</si>
  <si>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</si>
  <si>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</si>
  <si>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</si>
  <si>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</si>
  <si>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</si>
  <si>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</si>
  <si>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</si>
  <si>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</si>
  <si>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</si>
  <si>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</si>
  <si>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</si>
  <si>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</si>
  <si>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</si>
  <si>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</si>
  <si>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</si>
  <si>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</si>
  <si>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</si>
  <si>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</si>
  <si>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</si>
  <si>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</si>
  <si>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</si>
  <si>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</si>
  <si>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</si>
  <si>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</si>
  <si>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</si>
  <si>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</si>
  <si>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</si>
  <si>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</si>
  <si>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</si>
  <si>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</si>
  <si>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</si>
  <si>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</si>
  <si>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</si>
  <si>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</si>
  <si>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</si>
  <si>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</si>
  <si>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</si>
  <si>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</si>
  <si>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</si>
  <si>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</si>
  <si>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</si>
  <si>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</si>
  <si>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</si>
  <si>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</si>
  <si>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</si>
  <si>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</si>
  <si>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</si>
  <si>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</si>
  <si>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</si>
  <si>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</si>
  <si>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</si>
  <si>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</si>
  <si>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</si>
  <si>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</si>
  <si>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</si>
  <si>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</si>
  <si>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</si>
  <si>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</si>
  <si>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</si>
  <si>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</si>
  <si>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</si>
  <si>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</si>
  <si>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</si>
  <si>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</si>
  <si>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</si>
  <si>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</si>
  <si>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</si>
  <si>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</si>
  <si>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</si>
  <si>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</si>
  <si>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</si>
  <si>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</si>
  <si>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</si>
  <si>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</si>
  <si>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</si>
  <si>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</si>
  <si>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</si>
  <si>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</si>
  <si>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</si>
  <si>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</si>
  <si>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</si>
  <si>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</si>
  <si>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</si>
  <si>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</si>
  <si>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</si>
  <si>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</si>
  <si>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</si>
  <si>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</si>
  <si>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</si>
  <si>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</si>
  <si>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</si>
  <si>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</si>
  <si>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</si>
  <si>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</si>
  <si>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</si>
  <si>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</si>
  <si>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</si>
  <si>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</si>
  <si>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</si>
  <si>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</si>
  <si>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</si>
  <si>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</si>
  <si>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</si>
  <si>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</si>
  <si>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</si>
  <si>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</si>
  <si>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</si>
  <si>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</si>
  <si>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</si>
  <si>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CPU.E-023.1500</t>
  </si>
  <si>
    <t xml:space="preserve">LIMPEZA PERMANENTE DA OBRA - 01 SERVENTE X 1H30MIN DIÁRIAS </t>
  </si>
  <si>
    <t>ALMOXARIFADO</t>
  </si>
  <si>
    <t>LAJE PRÉ-MOLDADA TRELIÇADA (EPS + VIGOTAS) COM LAJOTA EM POLIESTIRENO EXPANDIDO (EPS), H12, 40 X 100 X 10 CM (L X C X A) E VIGOTA VTR 12 X 12 CM (L X A), PARA  FORRO, UNIDIRECIONAL, SOBRECARGA DE 600 KGF/M2</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</si>
  <si>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</si>
  <si>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</si>
  <si>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</si>
  <si>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</si>
  <si>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</si>
  <si>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</si>
  <si>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</si>
  <si>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</si>
  <si>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</si>
  <si>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</si>
  <si>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</si>
  <si>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</si>
  <si>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</si>
  <si>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</si>
  <si>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</si>
  <si>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</si>
  <si>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</si>
  <si>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</si>
  <si>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</si>
  <si>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</si>
  <si>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</si>
  <si>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</si>
  <si>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</si>
  <si>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</si>
  <si>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</si>
  <si>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</si>
  <si>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</si>
  <si>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</si>
  <si>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</si>
  <si>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</si>
  <si>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</si>
  <si>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</si>
  <si>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</si>
  <si>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</si>
  <si>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</si>
  <si>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</si>
  <si>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</si>
  <si>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</si>
  <si>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</si>
  <si>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</si>
  <si>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</si>
  <si>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</si>
  <si>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</si>
  <si>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</si>
  <si>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</si>
  <si>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</si>
  <si>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</si>
  <si>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</si>
  <si>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</si>
  <si>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</si>
  <si>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</si>
  <si>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</si>
  <si>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</si>
  <si>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</si>
  <si>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</si>
  <si>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</si>
  <si>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</si>
  <si>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</si>
  <si>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</si>
  <si>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</si>
  <si>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</si>
  <si>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</si>
  <si>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</si>
  <si>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</si>
  <si>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</si>
  <si>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</si>
  <si>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</si>
  <si>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</si>
  <si>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</si>
  <si>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</si>
  <si>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</si>
  <si>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</si>
  <si>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</si>
  <si>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</si>
  <si>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</si>
  <si>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</si>
  <si>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</si>
  <si>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</si>
  <si>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</si>
  <si>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</si>
  <si>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</si>
  <si>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</si>
  <si>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</si>
  <si>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</si>
  <si>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</si>
  <si>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</si>
  <si>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</si>
  <si>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</si>
  <si>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</si>
  <si>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</si>
  <si>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</si>
  <si>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</si>
  <si>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</si>
  <si>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</si>
  <si>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</si>
  <si>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</si>
  <si>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</si>
  <si>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</si>
  <si>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</si>
  <si>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</si>
  <si>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</si>
  <si>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</si>
  <si>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</si>
  <si>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</si>
  <si>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</si>
  <si>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</si>
  <si>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</si>
  <si>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</si>
  <si>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</si>
  <si>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</si>
  <si>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</si>
  <si>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</si>
  <si>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</si>
  <si>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</si>
  <si>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</si>
  <si>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</si>
  <si>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</si>
  <si>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</si>
  <si>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</si>
  <si>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</si>
  <si>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</si>
  <si>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</si>
  <si>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</si>
  <si>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</si>
  <si>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</si>
  <si>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</si>
  <si>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</si>
  <si>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</si>
  <si>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</si>
  <si>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</si>
  <si>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</si>
  <si>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</si>
  <si>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</si>
  <si>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</si>
  <si>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</si>
  <si>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</si>
  <si>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</si>
  <si>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</si>
  <si>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</si>
  <si>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</si>
  <si>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</si>
  <si>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</si>
  <si>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</si>
  <si>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</si>
  <si>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</si>
  <si>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</si>
  <si>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</si>
  <si>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</si>
  <si>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</si>
  <si>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</si>
  <si>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</si>
  <si>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</si>
  <si>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</si>
  <si>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</si>
  <si>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</si>
  <si>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</si>
  <si>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</si>
  <si>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</si>
  <si>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</si>
  <si>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</si>
  <si>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</si>
  <si>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</si>
  <si>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</si>
  <si>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</si>
  <si>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</si>
  <si>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</si>
  <si>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</si>
  <si>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</si>
  <si>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</si>
  <si>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</si>
  <si>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</si>
  <si>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</si>
  <si>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</si>
  <si>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</si>
  <si>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</si>
  <si>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</si>
  <si>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</si>
  <si>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</si>
  <si>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</si>
  <si>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</si>
  <si>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</si>
  <si>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</si>
  <si>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</si>
  <si>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</si>
  <si>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</si>
  <si>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</si>
  <si>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</si>
  <si>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</si>
  <si>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</si>
  <si>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</si>
  <si>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</si>
  <si>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</si>
  <si>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</si>
  <si>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</si>
  <si>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</si>
  <si>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</si>
  <si>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</si>
  <si>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</si>
  <si>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</si>
  <si>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</si>
  <si>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</si>
  <si>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</si>
  <si>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</si>
  <si>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</si>
  <si>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</si>
  <si>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</si>
  <si>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</si>
  <si>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</si>
  <si>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</si>
  <si>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</si>
  <si>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</si>
  <si>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</si>
  <si>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</si>
  <si>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</si>
  <si>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</si>
  <si>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</si>
  <si>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</si>
  <si>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</si>
  <si>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</si>
  <si>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</si>
  <si>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</si>
  <si>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</si>
  <si>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</si>
  <si>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</si>
  <si>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</si>
  <si>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</si>
  <si>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</si>
  <si>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</si>
  <si>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</si>
  <si>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</si>
  <si>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</si>
  <si>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</si>
  <si>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</si>
  <si>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</si>
  <si>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</si>
  <si>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</si>
  <si>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</si>
  <si>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</si>
  <si>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</si>
  <si>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</si>
  <si>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</si>
  <si>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</si>
  <si>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</si>
  <si>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</si>
  <si>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</si>
  <si>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</si>
  <si>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</si>
  <si>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</si>
  <si>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</si>
  <si>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</si>
  <si>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</si>
  <si>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</si>
  <si>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</si>
  <si>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</si>
  <si>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</si>
  <si>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</si>
  <si>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</si>
  <si>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</si>
  <si>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</si>
  <si>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</si>
  <si>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</si>
  <si>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</si>
  <si>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</si>
  <si>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</si>
  <si>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</si>
  <si>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</si>
  <si>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</si>
  <si>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</si>
  <si>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</si>
  <si>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</si>
  <si>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</si>
  <si>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</si>
  <si>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</si>
  <si>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</si>
  <si>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</si>
  <si>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</si>
  <si>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</si>
  <si>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</si>
  <si>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</si>
  <si>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</si>
  <si>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</si>
  <si>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</si>
  <si>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</si>
  <si>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</si>
  <si>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</si>
  <si>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</si>
  <si>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</si>
  <si>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</si>
  <si>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</si>
  <si>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</si>
  <si>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</si>
  <si>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</si>
  <si>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</si>
  <si>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</si>
  <si>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</si>
  <si>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</si>
  <si>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</si>
  <si>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</si>
  <si>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</si>
  <si>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</si>
  <si>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</si>
  <si>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</si>
  <si>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</si>
  <si>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</si>
  <si>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</si>
  <si>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</si>
  <si>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</si>
  <si>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</si>
  <si>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</si>
  <si>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</si>
  <si>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</si>
  <si>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</si>
  <si>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</si>
  <si>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1.1</t>
  </si>
  <si>
    <t>1.2</t>
  </si>
  <si>
    <t>1.3</t>
  </si>
  <si>
    <t>1.4</t>
  </si>
  <si>
    <t>1.5</t>
  </si>
  <si>
    <t>1.6</t>
  </si>
  <si>
    <t>1.7</t>
  </si>
  <si>
    <t>1.8</t>
  </si>
  <si>
    <t>1.9</t>
  </si>
  <si>
    <t>1.10</t>
  </si>
  <si>
    <t>1.11</t>
  </si>
  <si>
    <t>1.12</t>
  </si>
  <si>
    <t>1.13</t>
  </si>
  <si>
    <t>LIMPEZA  FINAL DA OBRA</t>
  </si>
  <si>
    <t>CANTEIRO DE OBRA</t>
  </si>
  <si>
    <t>NOTAS PARA USO DESTA PLANILHA</t>
  </si>
  <si>
    <t xml:space="preserve">OS QUANTITATIVOS APRESENTADOS NESTA PLANILHA SÃO REFERENCIAIS ESTIMATIVOS, SENDO QUE TODOS OS SERVIÇOS DEVERÃO SER MEDIDOS UNITÁRIAMENTE EM OBRA E SOMENTE PAGO O QUE FOR EFETIVAMENTE EXECUTADO.  </t>
  </si>
  <si>
    <t>TAXAS REFERENTE A APROVAÇÕES E DEMAIS PROCEDIMENTOS JUNTO A PREFEITURA OU QUALQUER OUTRO ÓRGÃO DEVERÃO SER CONFERIDOS/APROPRIADOS/PAGOS CONFORME VALORES REAIS DURANTE A EXECUÇÃO DA OBRA CONFORME LEGISLAÇÃO VIGENTE. OS VALORES REPASSADOS PODERÃO DIVERGIR DEVIDO A CORREÇÕES E NÚMERO DE PRANCHAS ENVIADOS NO PROJETO.</t>
  </si>
  <si>
    <t>A IDENTIFICAÇÃO DE MATERIAIS OU EQUIPAMENTOS POR DETERMINADA MARCA IMPLICA APENAS NA CARACTERIZAÇÃO DE UMA ANALOGIA OU SIMILARIDADE, NÃO TENDO CARÁTER VINCULANTE E SIM, MERAMENTE INDICATIVO.</t>
  </si>
  <si>
    <t>SUGERIMOS A MODALIDADE DE CONTRATAÇÃO: GLOBAL POR PREÇO UNITÁRIO</t>
  </si>
  <si>
    <t>FRETES E DEMAIS CUSTOS POR TRANSPORTE,  MOBILIZAÇÕES/DESMOBILIZAÇÕES, PODERÃO  SER ACRESCIDOS A CRITÉRIO E ANÁLISE DA FISCALIZAÇÃO.</t>
  </si>
  <si>
    <t>É DIREITO DA ADMINISTRAÇÃO PÚBLICA, A QUALQUER TEMPO, A VERIFICAÇÃO E ADEQUAÇÃO DE VALORES SE CONSTATADOS FORA DE REALIDADE DE MERCADO EM PREJUÍZO AO HERÁRIO PÚBLICO. OS VALORES APRESENTADOS SÃO MERAMENTE REFERENCIAS.</t>
  </si>
  <si>
    <t>DIREITOS AUTORAIS RESERVADOS CONFORME ARTIGO 184 DO CÓDIGO PENAL, LEI 5.988 DE 14/12/73 DO CÓDIGO CIVIL E RESOLUÇÃO CONFEA 205/7.</t>
  </si>
  <si>
    <t>A RESPONSABILIDADE CIVIL DOS RESPECTIVOS PROFISSIONAIS SÃO EXCLUSIVAMENTE SOBRE OS ITENS CONSTANTES SOB SUA ASSINATURA.</t>
  </si>
  <si>
    <t>OS SERVIÇOS DE TERRAPLENAGEM, SONDAGEM, TOPOGRAFIA E CANTEIRO DE OBRA/INSTALAÇÕES PROVISÓRIAS NÃO SE ENCONTRAM INCLUSOS NESTA PLANILHA DE ORÇAMENTO POR NÃO SEREM ESCOPO DE SERVICOS CONTRATADOS, ASSIM A NECESSIDADE DOS MESMOS FICARÁ A CARGO CONTRATANTE/ÓRGÃO.</t>
  </si>
  <si>
    <t>OS LEVANTAMENTOS DE QUANTITATIVOS DOS PROJETOS ESPECÍFICOS FORAM ENVIADOS PELO PROJETISTA</t>
  </si>
  <si>
    <t>REFERENTE AO QUANTITATIVO DA ADMINISTRAÇÃO DA OBRA, FOI ATENDIDO CONFORME ORIENTAÇÃO DA FISCALIZAÇÃO. LIMITADO PELO ACORDÃO 2622/2013 PLENÁRIO. QUE LIMITA A ADM.LOCAL MÉDIO EM 6,23% E MÁXIMO EM 8,87%.(Percentual de Administração Local inserido no Custo Direto).</t>
  </si>
  <si>
    <t>REV.</t>
  </si>
  <si>
    <t>DATA</t>
  </si>
  <si>
    <t>00</t>
  </si>
  <si>
    <t>EMISSÃO INICIAL</t>
  </si>
  <si>
    <t>O CRONOGRAMA FÍSICO-FINANCEIRO APRESENTADO É MERAMENTE ORIENTATIVO, PODENDO ESTE SER AJUSTADO PELA EMPRESA LICITANTE COM APROVAÇÃO DA FISCALIZAÇÃO.</t>
  </si>
  <si>
    <t xml:space="preserve"> - O CRONOGRAMA FÍSICO-FINANCEIRO APRESENTADO É MERAMENTE ORIENTATIVO, PODENDO ESTE SER AJUSTADO PELA EMPRESA LICITANTE COM APROVAÇÃO DA FISCALIZAÇÃO.</t>
  </si>
  <si>
    <t xml:space="preserve"> - O cronograma físico-financeiro apresentado é meramente orientativo, podendo este ser ajustado pela empresa licitante com aprovação da fiscalização.</t>
  </si>
  <si>
    <t>CPU.E-020.10415</t>
  </si>
  <si>
    <t>TUBO EM COBRE RÍGIDO, 5/8", COM ISOLAMENTO, INSTALADO EM RAMAL DE ALIMENTAÇÃO DE AR CONDICIONADO COM CONDENSADORA INDIVIDUAL - FORNECIMENTO E INSTALAÇÃO</t>
  </si>
  <si>
    <t>E-020.10415</t>
  </si>
  <si>
    <t>E-020.10435</t>
  </si>
  <si>
    <t>TUBO DE COBRE RÍGIDO D = 5/8", PAREDE E=1/32" PARA AR-CONDICIONADO</t>
  </si>
  <si>
    <t>CPU.E-022.9175</t>
  </si>
  <si>
    <t>E-022.9175</t>
  </si>
  <si>
    <t>FORNECIMENTO E INSTALAÇÃO DE ELEVADOR, TIPO MONTA CARGA, CAPACIDADE 50 KG, CABINA EM AÇO INOX 441 COM PORTA DE ACIONAMENTO MANUAL DO TIPO GUILHOTINA, VELOCIDADE 0,2 M/S / 12 M/MIN, ELÉTRICO COM MÁQUINA A TAMBOR ACIONAMENTO MOTOR DE CORRENTE ALTERNADA, CONTROLE AUTOMÁTICO (GABINETE FECHADO EM AÇO), ALIMENTAÇÃO TRIFÁSICA 220 VOLTS, CASA DE MÁQUINAS NA PARTE SUPERIOR DA CAIXA DE CORRIDA, ESPECIFICAÇÕES CONFORME FABRICANTE - FORNECIMENTO, TRANSPORTE, MONTAGEM E INSTALAÇÃO POR EMPRESA ESPECIALIZADA</t>
  </si>
  <si>
    <t>A CONTRATADA NÃO SE RESPONSABILIZA PELA MANUTENÇÃO, NEGOCIAÇÃO EM QUALQUER TEMPO DOS PREÇOS APRESENTADOS PELAS COTAÇÕES.</t>
  </si>
  <si>
    <t xml:space="preserve"> - A CONTRATADA NÃO SE RESPONSABILIZA PELA MANUTENÇÃO, NEGOCIAÇÃO EM QUALQUER TEMPO DOS PREÇOS APRESENTADOS PELAS COTAÇÕES.</t>
  </si>
  <si>
    <t>E-014.14321</t>
  </si>
  <si>
    <t xml:space="preserve">BARRA DE APOIO RETA, EM ACO INOX POLIDO, COMPRIMENTO 40CM, DIAMETRO MINIMO 3 CM </t>
  </si>
  <si>
    <t>E-014.14015</t>
  </si>
  <si>
    <t xml:space="preserve">ALARME AUDIOVISUAL PARA SANITÁRIO ACESSÍVEL, COM CONJUNTO DE BOTOEIRA COM ACIONADOR MANUAL E SIRENE, EMITE SINAIS SONOROS E LUMINOSOS, SISTEMA COM FIO, BIVOLT, DE ACORDO COM REQUISITOS DA NORMA NBR 9050 </t>
  </si>
  <si>
    <t>CPU.E-022.9180</t>
  </si>
  <si>
    <t>ESCADA MARINHEIRO, COM DEGRAUS EM BARRA REDONDA SOLDADO NOS PERFIS VERTICAIS, PERFIL VERTICAL EM TUBO QUADRADO 50X50 MM, LARGURA DOS DEGRAUS 45 CM, ESPAÇADOS DE 30 CM, INCLUSIVE LIXAMENTO E PINTURA, COMPLETA CONFORME PROJETO - FORNECIMENTO E INSTALAÇÃO</t>
  </si>
  <si>
    <t>CPU.E-022.9126</t>
  </si>
  <si>
    <t>CORRIMÃO DUPLO COM TUBO DE AÇO GALVANIZADO DN 1.1/4", ACABAMENTO POLIDO, CONFORME PROJETO E NORMA NBR 9050 – FABRICAÇÃO, MONTAGEM E INSTALAÇÃO</t>
  </si>
  <si>
    <t>PINGADEIRA DE CHAPA DE AÇO GALVANIZADONÚMERO 24, CORTE DE 42CM , INCLUSO TRANSPORTE VERTICAL</t>
  </si>
  <si>
    <t>LAJE PRÉ-MOLDADA TRELIÇADA (EPS + VIGOTAS) COM LAJOTA EM POLIESTIRENO EXPANDIDO (EPS), H10, 40 X 120 X 10 CM (L X C X A) E VIGOTA VTR 12 X 12 CM (L X A), PARA PISO, UNIDIRECIONAL, SOBRECARGA DE 700 KGF/M2, VÃO ATE 3,60 METROS</t>
  </si>
  <si>
    <t>E-02.3175</t>
  </si>
  <si>
    <t>CPU.E-03.5605</t>
  </si>
  <si>
    <t>GRAMA ESMERALDA - FORNECIMENTO E PLANTIO - FORNECIMENTO E INSTALAÇÃO</t>
  </si>
  <si>
    <t>E-013.14535</t>
  </si>
  <si>
    <t>CAIXA SIFONADA,  POLIPROPILENO DE ALTA RESISTÊNCIA, MARCA DURATOP LINHA NEGRAS, 125 COM 4 SAIDAS DE 63 MM,  JUNTA ELÁSTICA, FORNECIDA E INSTALADA EM RAMAL DE DESCARGA OU EM RAMAL DE ESGOTO SANITÁRIO.</t>
  </si>
  <si>
    <t>E-017.18000</t>
  </si>
  <si>
    <t>ACIONADOR MANUAL DE ALARME DE INCÊNDIO ENDEREÇÁVEL</t>
  </si>
  <si>
    <t>INSTALAÇÃO PROVISÓRIA DE ENERGIA ELÉTRICA, AEREA, TRIFÁSICA, EM POSTE DE MADEIRA</t>
  </si>
  <si>
    <t>CPU.E-022.5085</t>
  </si>
  <si>
    <t>FORNECIMENTO E PLANTIO GRAMA ESMERALDA EM PLACAS</t>
  </si>
  <si>
    <t>G</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</si>
  <si>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</si>
  <si>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</si>
  <si>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</si>
  <si>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</si>
  <si>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</si>
  <si>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</si>
  <si>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</si>
  <si>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</si>
  <si>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</si>
  <si>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</si>
  <si>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</si>
  <si>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</si>
  <si>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</si>
  <si>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</si>
  <si>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</si>
  <si>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</si>
  <si>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</si>
  <si>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</si>
  <si>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</si>
  <si>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</si>
  <si>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</si>
  <si>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</si>
  <si>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</si>
  <si>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</si>
  <si>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</si>
  <si>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</si>
  <si>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</si>
  <si>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</si>
  <si>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</si>
  <si>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</si>
  <si>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</si>
  <si>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</si>
  <si>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</si>
  <si>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</si>
  <si>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</si>
  <si>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</si>
  <si>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</si>
  <si>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</si>
  <si>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</si>
  <si>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</si>
  <si>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</si>
  <si>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</si>
  <si>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</si>
  <si>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</si>
  <si>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</si>
  <si>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</si>
  <si>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</si>
  <si>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</si>
  <si>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</si>
  <si>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</si>
  <si>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</si>
  <si>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</si>
  <si>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</si>
  <si>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</si>
  <si>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</si>
  <si>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</si>
  <si>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</si>
  <si>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</si>
  <si>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</si>
  <si>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</si>
  <si>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</si>
  <si>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</si>
  <si>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</si>
  <si>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</si>
  <si>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</si>
  <si>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</si>
  <si>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</si>
  <si>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</si>
  <si>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</si>
  <si>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</si>
  <si>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</si>
  <si>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</si>
  <si>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</si>
  <si>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</si>
  <si>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</si>
  <si>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</si>
  <si>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</si>
  <si>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</si>
  <si>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</si>
  <si>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</si>
  <si>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</si>
  <si>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</si>
  <si>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</si>
  <si>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</si>
  <si>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</si>
  <si>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</si>
  <si>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</si>
  <si>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</si>
  <si>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</si>
  <si>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</si>
  <si>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</si>
  <si>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</si>
  <si>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</si>
  <si>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</si>
  <si>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</si>
  <si>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</si>
  <si>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</si>
  <si>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</si>
  <si>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</si>
  <si>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</si>
  <si>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</si>
  <si>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</si>
  <si>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</si>
  <si>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</si>
  <si>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</si>
  <si>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</si>
  <si>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</si>
  <si>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</si>
  <si>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</si>
  <si>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</si>
  <si>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</si>
  <si>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</si>
  <si>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</si>
  <si>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</si>
  <si>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</si>
  <si>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</si>
  <si>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</si>
  <si>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</si>
  <si>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</si>
  <si>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</si>
  <si>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</si>
  <si>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</si>
  <si>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</si>
  <si>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</si>
  <si>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</si>
  <si>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</si>
  <si>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</si>
  <si>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</si>
  <si>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</si>
  <si>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</si>
  <si>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</si>
  <si>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</si>
  <si>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</si>
  <si>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</si>
  <si>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</si>
  <si>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</si>
  <si>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</si>
  <si>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</si>
  <si>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</si>
  <si>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</si>
  <si>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</si>
  <si>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</si>
  <si>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</si>
  <si>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</si>
  <si>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</si>
  <si>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</si>
  <si>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</si>
  <si>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</si>
  <si>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</si>
  <si>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</si>
  <si>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</si>
  <si>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</si>
  <si>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</si>
  <si>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</si>
  <si>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</si>
  <si>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</si>
  <si>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</si>
  <si>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</si>
  <si>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</si>
  <si>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</si>
  <si>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</si>
  <si>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</si>
  <si>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</si>
  <si>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</si>
  <si>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</si>
  <si>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</si>
  <si>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</si>
  <si>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</si>
  <si>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</si>
  <si>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</si>
  <si>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</si>
  <si>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</si>
  <si>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</si>
  <si>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</si>
  <si>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</si>
  <si>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</si>
  <si>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</si>
  <si>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</si>
  <si>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</si>
  <si>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</si>
  <si>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</si>
  <si>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</si>
  <si>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</si>
  <si>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</si>
  <si>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</si>
  <si>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</si>
  <si>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</si>
  <si>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</si>
  <si>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</si>
  <si>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</si>
  <si>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</si>
  <si>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</si>
  <si>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</si>
  <si>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</si>
  <si>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</si>
  <si>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</si>
  <si>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</si>
  <si>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</si>
  <si>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</si>
  <si>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</si>
  <si>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</si>
  <si>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</si>
  <si>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</si>
  <si>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</si>
  <si>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</si>
  <si>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</si>
  <si>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</si>
  <si>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</si>
  <si>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</si>
  <si>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</si>
  <si>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</si>
  <si>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</si>
  <si>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</si>
  <si>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</si>
  <si>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</si>
  <si>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</si>
  <si>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</si>
  <si>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</si>
  <si>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</si>
  <si>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</si>
  <si>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</si>
  <si>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</si>
  <si>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</si>
  <si>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</si>
  <si>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</si>
  <si>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</si>
  <si>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</si>
  <si>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</si>
  <si>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</si>
  <si>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</si>
  <si>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</si>
  <si>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</si>
  <si>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</si>
  <si>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</si>
  <si>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</si>
  <si>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</si>
  <si>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</si>
  <si>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</si>
  <si>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</si>
  <si>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</si>
  <si>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</si>
  <si>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</si>
  <si>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</si>
  <si>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</si>
  <si>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</si>
  <si>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</si>
  <si>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</si>
  <si>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</si>
  <si>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</si>
  <si>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</si>
  <si>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</si>
  <si>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</si>
  <si>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</si>
  <si>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</si>
  <si>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</si>
  <si>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</si>
  <si>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</si>
  <si>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</si>
  <si>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</si>
  <si>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</si>
  <si>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</si>
  <si>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</si>
  <si>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</si>
  <si>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</si>
  <si>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</si>
  <si>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</si>
  <si>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</si>
  <si>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</si>
  <si>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</si>
  <si>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</si>
  <si>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</si>
  <si>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</si>
  <si>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</si>
  <si>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</si>
  <si>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</si>
  <si>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</si>
  <si>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</si>
  <si>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</si>
  <si>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</si>
  <si>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</si>
  <si>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</si>
  <si>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</si>
  <si>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</si>
  <si>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</si>
  <si>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</si>
  <si>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</si>
  <si>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</si>
  <si>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</si>
  <si>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</si>
  <si>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</si>
  <si>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</si>
  <si>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</si>
  <si>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</si>
  <si>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</si>
  <si>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</si>
  <si>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</si>
  <si>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</si>
  <si>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</si>
  <si>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</si>
  <si>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</si>
  <si>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</si>
  <si>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</si>
  <si>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</si>
  <si>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</si>
  <si>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</si>
  <si>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</si>
  <si>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</si>
  <si>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</si>
  <si>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</si>
  <si>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</si>
  <si>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</si>
  <si>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</si>
  <si>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</si>
  <si>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</si>
  <si>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</si>
  <si>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</si>
  <si>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</si>
  <si>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</si>
  <si>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</si>
  <si>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</si>
  <si>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</si>
  <si>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</si>
  <si>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</si>
  <si>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</si>
  <si>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</si>
  <si>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</si>
  <si>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</si>
  <si>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</si>
  <si>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</si>
  <si>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</si>
  <si>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</si>
  <si>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</si>
  <si>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</si>
  <si>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</si>
  <si>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</si>
  <si>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</si>
  <si>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</si>
  <si>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</si>
  <si>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</si>
  <si>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</si>
  <si>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</si>
  <si>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</si>
  <si>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</si>
  <si>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</si>
  <si>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</si>
  <si>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</si>
  <si>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</si>
  <si>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</si>
  <si>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</si>
  <si>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</si>
  <si>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</si>
  <si>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</si>
  <si>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</si>
  <si>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</si>
  <si>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</si>
  <si>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</si>
  <si>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</si>
  <si>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</si>
  <si>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</si>
  <si>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</si>
  <si>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</si>
  <si>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</si>
  <si>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</si>
  <si>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</si>
  <si>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</si>
  <si>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</si>
  <si>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</si>
  <si>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</si>
  <si>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</si>
  <si>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</si>
  <si>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</si>
  <si>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</si>
  <si>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</si>
  <si>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</si>
  <si>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</si>
  <si>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</si>
  <si>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</si>
  <si>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</si>
  <si>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</si>
  <si>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</si>
  <si>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</si>
  <si>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</si>
  <si>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</si>
  <si>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</si>
  <si>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</si>
  <si>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</si>
  <si>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</si>
  <si>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</si>
  <si>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</si>
  <si>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</si>
  <si>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</si>
  <si>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</si>
  <si>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</si>
  <si>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</si>
  <si>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</si>
  <si>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</si>
  <si>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</si>
  <si>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</si>
  <si>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</si>
  <si>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</si>
  <si>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</si>
  <si>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</si>
  <si>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</si>
  <si>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</si>
  <si>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</si>
  <si>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</si>
  <si>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</si>
  <si>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</si>
  <si>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</si>
  <si>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</si>
  <si>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</si>
  <si>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</si>
  <si>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</si>
  <si>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</si>
  <si>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</si>
  <si>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</si>
  <si>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</si>
  <si>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</si>
  <si>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</si>
  <si>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</si>
  <si>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</si>
  <si>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</si>
  <si>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</si>
  <si>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</si>
  <si>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</si>
  <si>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</si>
  <si>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</si>
  <si>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</si>
  <si>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</si>
  <si>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</si>
  <si>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</si>
  <si>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</si>
  <si>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</si>
  <si>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</si>
  <si>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</si>
  <si>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</si>
  <si>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</si>
  <si>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</si>
  <si>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</si>
  <si>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</si>
  <si>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</si>
  <si>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</si>
  <si>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</si>
  <si>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</si>
  <si>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</si>
  <si>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</si>
  <si>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</si>
  <si>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</si>
  <si>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</si>
  <si>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</si>
  <si>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</si>
  <si>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</si>
  <si>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</si>
  <si>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</si>
  <si>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</si>
  <si>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</si>
  <si>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</si>
  <si>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</si>
  <si>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</si>
  <si>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</si>
  <si>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</si>
  <si>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</si>
  <si>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</si>
  <si>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</si>
  <si>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</si>
  <si>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</si>
  <si>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</si>
  <si>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</si>
  <si>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</si>
  <si>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</si>
  <si>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</si>
  <si>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</si>
  <si>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</si>
  <si>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</si>
  <si>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</si>
  <si>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</si>
  <si>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</si>
  <si>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</si>
  <si>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</si>
  <si>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</si>
  <si>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</si>
  <si>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</si>
  <si>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</si>
  <si>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</si>
  <si>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</si>
  <si>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</si>
  <si>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</si>
  <si>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</si>
  <si>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</si>
  <si>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</si>
  <si>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</si>
  <si>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</si>
  <si>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</si>
  <si>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</si>
  <si>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</si>
  <si>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</si>
  <si>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</si>
  <si>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</si>
  <si>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</si>
  <si>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</si>
  <si>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</si>
  <si>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</si>
  <si>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</si>
  <si>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</si>
  <si>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</si>
  <si>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</si>
  <si>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</si>
  <si>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</si>
  <si>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</si>
  <si>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</si>
  <si>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</si>
  <si>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</si>
  <si>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</si>
  <si>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</si>
  <si>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</si>
  <si>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</si>
  <si>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</si>
  <si>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</si>
  <si>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</si>
  <si>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</si>
  <si>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</si>
  <si>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</si>
  <si>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</si>
  <si>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</si>
  <si>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</si>
  <si>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</si>
  <si>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</si>
  <si>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</si>
  <si>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</si>
  <si>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</si>
  <si>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</si>
  <si>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</si>
  <si>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</si>
  <si>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</si>
  <si>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</si>
  <si>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</si>
  <si>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</si>
  <si>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</si>
  <si>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</si>
  <si>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</si>
  <si>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</si>
  <si>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</si>
  <si>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</si>
  <si>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</si>
  <si>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</si>
  <si>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</si>
  <si>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</si>
  <si>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</si>
  <si>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</si>
  <si>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</si>
  <si>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</si>
  <si>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</si>
  <si>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</si>
  <si>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</si>
  <si>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</si>
  <si>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</si>
  <si>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</si>
  <si>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</si>
  <si>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</si>
  <si>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</si>
  <si>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</si>
  <si>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</si>
  <si>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</si>
  <si>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</si>
  <si>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</si>
  <si>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</si>
  <si>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</si>
  <si>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</si>
  <si>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</si>
  <si>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</si>
  <si>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</si>
  <si>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</si>
  <si>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</si>
  <si>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</si>
  <si>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</si>
  <si>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</si>
  <si>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</si>
  <si>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</si>
  <si>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</si>
  <si>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</si>
  <si>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</si>
  <si>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</si>
  <si>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</si>
  <si>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</si>
  <si>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</si>
  <si>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</si>
  <si>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</si>
  <si>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</si>
  <si>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</si>
  <si>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</si>
  <si>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</si>
  <si>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</si>
  <si>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</si>
  <si>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</si>
  <si>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</si>
  <si>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</si>
  <si>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</si>
  <si>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</si>
  <si>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</si>
  <si>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</si>
  <si>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</si>
  <si>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</si>
  <si>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</si>
  <si>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</si>
  <si>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</si>
  <si>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</si>
  <si>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</si>
  <si>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</si>
  <si>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</si>
  <si>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</si>
  <si>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</si>
  <si>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</si>
  <si>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</si>
  <si>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</si>
  <si>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</si>
  <si>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</si>
  <si>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</si>
  <si>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</si>
  <si>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</si>
  <si>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</si>
  <si>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</si>
  <si>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</si>
  <si>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</si>
  <si>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</si>
  <si>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</si>
  <si>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</si>
  <si>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</si>
  <si>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</si>
  <si>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</si>
  <si>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</si>
  <si>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</si>
  <si>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</si>
  <si>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</si>
  <si>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</si>
  <si>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</si>
  <si>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</si>
  <si>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</si>
  <si>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</si>
  <si>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</si>
  <si>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</si>
  <si>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</si>
  <si>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</si>
  <si>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</si>
  <si>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</si>
  <si>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</si>
  <si>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</si>
  <si>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</si>
  <si>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</si>
  <si>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</si>
  <si>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</si>
  <si>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</si>
  <si>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</si>
  <si>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</si>
  <si>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</si>
  <si>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</si>
  <si>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</si>
  <si>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</si>
  <si>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</si>
  <si>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</si>
  <si>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</si>
  <si>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</si>
  <si>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</si>
  <si>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</si>
  <si>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</si>
  <si>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</si>
  <si>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</si>
  <si>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</si>
  <si>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</si>
  <si>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</si>
  <si>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</si>
  <si>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</si>
  <si>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</si>
  <si>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</si>
  <si>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</si>
  <si>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</si>
  <si>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</si>
  <si>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</si>
  <si>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</si>
  <si>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</si>
  <si>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</si>
  <si>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</si>
  <si>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</si>
  <si>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</si>
  <si>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</si>
  <si>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</si>
  <si>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</si>
  <si>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</si>
  <si>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</si>
  <si>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</si>
  <si>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</si>
  <si>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</si>
  <si>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</si>
  <si>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</si>
  <si>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</si>
  <si>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</si>
  <si>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</si>
  <si>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</si>
  <si>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</si>
  <si>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</si>
  <si>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</si>
  <si>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</si>
  <si>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</si>
  <si>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</si>
  <si>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</si>
  <si>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</si>
  <si>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</si>
  <si>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</si>
  <si>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</si>
  <si>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</si>
  <si>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</si>
  <si>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</si>
  <si>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</si>
  <si>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</si>
  <si>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</si>
  <si>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</si>
  <si>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</si>
  <si>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</si>
  <si>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</si>
  <si>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</si>
  <si>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</si>
  <si>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</si>
  <si>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</si>
  <si>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</si>
  <si>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</si>
  <si>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</si>
  <si>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</si>
  <si>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</si>
  <si>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</si>
  <si>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</si>
  <si>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</si>
  <si>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</si>
  <si>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</si>
  <si>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</si>
  <si>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</si>
  <si>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</si>
  <si>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</si>
  <si>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</si>
  <si>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</si>
  <si>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</si>
  <si>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</si>
  <si>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</si>
  <si>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</si>
  <si>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</si>
  <si>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</si>
  <si>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</si>
  <si>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</si>
  <si>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</si>
  <si>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</si>
  <si>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</si>
  <si>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</si>
  <si>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</si>
  <si>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</si>
  <si>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</si>
  <si>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</si>
  <si>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</si>
  <si>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</si>
  <si>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</si>
  <si>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</si>
  <si>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</si>
  <si>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</si>
  <si>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</si>
  <si>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</si>
  <si>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</si>
  <si>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</si>
  <si>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</si>
  <si>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</si>
  <si>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</si>
  <si>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</si>
  <si>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</si>
  <si>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</si>
  <si>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</si>
  <si>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</si>
  <si>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</si>
  <si>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</si>
  <si>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</si>
  <si>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</si>
  <si>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</si>
  <si>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</si>
  <si>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</si>
  <si>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</si>
  <si>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</si>
  <si>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</si>
  <si>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</si>
  <si>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</si>
  <si>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</si>
  <si>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</si>
  <si>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</si>
  <si>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</si>
  <si>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</si>
  <si>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</si>
  <si>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</si>
  <si>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</si>
  <si>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</si>
  <si>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</si>
  <si>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</si>
  <si>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</si>
  <si>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</si>
  <si>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</si>
  <si>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</si>
  <si>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</si>
  <si>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</si>
  <si>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</si>
  <si>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</si>
  <si>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</si>
  <si>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</si>
  <si>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</si>
  <si>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</si>
  <si>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</si>
  <si>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</si>
  <si>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</si>
  <si>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</si>
  <si>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</si>
  <si>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</si>
  <si>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</si>
  <si>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</si>
  <si>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</si>
  <si>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</si>
  <si>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</si>
  <si>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</si>
  <si>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</si>
  <si>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</si>
  <si>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</si>
  <si>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</si>
  <si>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</si>
  <si>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</si>
  <si>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</si>
  <si>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</si>
  <si>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</si>
  <si>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</si>
  <si>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</si>
  <si>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</si>
  <si>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</si>
  <si>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</si>
  <si>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</si>
  <si>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</si>
  <si>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</si>
  <si>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</si>
  <si>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</si>
  <si>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</si>
  <si>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</si>
  <si>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</si>
  <si>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</si>
  <si>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</si>
  <si>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</si>
  <si>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</si>
  <si>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</si>
  <si>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</si>
  <si>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</si>
  <si>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</si>
  <si>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</si>
  <si>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</si>
  <si>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</si>
  <si>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</si>
  <si>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</si>
  <si>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</si>
  <si>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</si>
  <si>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</si>
  <si>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</si>
  <si>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</si>
  <si>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</si>
  <si>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</si>
  <si>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</si>
  <si>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</si>
  <si>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</si>
  <si>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</si>
  <si>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</si>
  <si>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</si>
  <si>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</si>
  <si>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</si>
  <si>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</si>
  <si>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</si>
  <si>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</si>
  <si>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</si>
  <si>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</si>
  <si>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</si>
  <si>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</si>
  <si>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</si>
  <si>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</si>
  <si>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</si>
  <si>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</si>
  <si>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</si>
  <si>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</si>
  <si>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</si>
  <si>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</si>
  <si>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</si>
  <si>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</si>
  <si>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</si>
  <si>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</si>
  <si>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</si>
  <si>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</si>
  <si>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</si>
  <si>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</si>
  <si>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</si>
  <si>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</si>
  <si>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</si>
  <si>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</si>
  <si>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</si>
  <si>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</si>
  <si>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</si>
  <si>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</si>
  <si>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</si>
  <si>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</si>
  <si>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</si>
  <si>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</si>
  <si>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</si>
  <si>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</si>
  <si>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</si>
  <si>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</si>
  <si>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</si>
  <si>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</si>
  <si>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</si>
  <si>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</si>
  <si>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</si>
  <si>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</si>
  <si>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</si>
  <si>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</si>
  <si>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</si>
  <si>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</si>
  <si>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</si>
  <si>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</si>
  <si>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</si>
  <si>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</si>
  <si>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</si>
  <si>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</si>
  <si>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</si>
  <si>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</si>
  <si>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</si>
  <si>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</si>
  <si>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</si>
  <si>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</si>
  <si>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</si>
  <si>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</si>
  <si>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</si>
  <si>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</si>
  <si>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</si>
  <si>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</si>
  <si>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</si>
  <si>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</si>
  <si>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</si>
  <si>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</si>
  <si>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</si>
  <si>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</si>
  <si>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</si>
  <si>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</si>
  <si>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</si>
  <si>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</si>
  <si>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</si>
  <si>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</si>
  <si>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</si>
  <si>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</si>
  <si>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</si>
  <si>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</si>
  <si>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</si>
  <si>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</si>
  <si>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</si>
  <si>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</si>
  <si>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</si>
  <si>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</si>
  <si>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</si>
  <si>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</si>
  <si>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</si>
  <si>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</si>
  <si>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</si>
  <si>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</si>
  <si>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</si>
  <si>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</si>
  <si>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</si>
  <si>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</si>
  <si>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</si>
  <si>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</si>
  <si>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</si>
  <si>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</si>
  <si>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</si>
  <si>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</si>
  <si>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</si>
  <si>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</si>
  <si>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</si>
  <si>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</si>
  <si>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</si>
  <si>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</si>
  <si>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</si>
  <si>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</si>
  <si>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</si>
  <si>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</si>
  <si>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</si>
  <si>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</si>
  <si>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</si>
  <si>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</si>
  <si>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</si>
  <si>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</si>
  <si>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</si>
  <si>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</si>
  <si>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</si>
  <si>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</si>
  <si>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</si>
  <si>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</si>
  <si>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</si>
  <si>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</si>
  <si>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</si>
  <si>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</si>
  <si>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</si>
  <si>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</si>
  <si>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</si>
  <si>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</si>
  <si>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</si>
  <si>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</si>
  <si>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</si>
  <si>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</si>
  <si>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</si>
  <si>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</si>
  <si>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</si>
  <si>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</si>
  <si>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</si>
  <si>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</si>
  <si>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</si>
  <si>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</si>
  <si>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</si>
  <si>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</si>
  <si>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</si>
  <si>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</si>
  <si>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</si>
  <si>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</si>
  <si>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</si>
  <si>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</si>
  <si>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</si>
  <si>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</si>
  <si>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</si>
  <si>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</si>
  <si>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</si>
  <si>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</si>
  <si>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</si>
  <si>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</si>
  <si>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</si>
  <si>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</si>
  <si>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</si>
  <si>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</si>
  <si>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</si>
  <si>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</si>
  <si>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</si>
  <si>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</si>
  <si>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</si>
  <si>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</si>
  <si>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</si>
  <si>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</si>
  <si>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</si>
  <si>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</si>
  <si>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</si>
  <si>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</si>
  <si>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</si>
  <si>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COMPOSIÇÕES - CANTEIRO DE OBRAS</t>
  </si>
  <si>
    <t>INSUMOS - CANTEIRO DE OBRAS</t>
  </si>
  <si>
    <t>-</t>
  </si>
  <si>
    <t>E-014.2301</t>
  </si>
  <si>
    <t>TOALHEIRO PLASTICO TIPO DISPENSER PARA PAPEL TOALHA INTERFOLHADO - FORNECIMENTO E INSTALAÇÃO</t>
  </si>
  <si>
    <t>E-014.2304</t>
  </si>
  <si>
    <t>ALARME AUDIOVISUAL PARA SANITÁRIO ACESSÍVEL, COM CONJUNTO DE BOTOEIRA COM ACIONADOR MANUAL E SIRENE, EMITE SINAIS SONOROS E LUMINOSOS, SISTEMA COM FIO, BIVOLT, DE ACORDO COM REQUISITOS DA NORMA NBR 9050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</si>
  <si>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</si>
  <si>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</si>
  <si>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</si>
  <si>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</si>
  <si>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</si>
  <si>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</si>
  <si>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</si>
  <si>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</si>
  <si>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</si>
  <si>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</si>
  <si>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</si>
  <si>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</si>
  <si>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</si>
  <si>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</si>
  <si>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</si>
  <si>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</si>
  <si>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</si>
  <si>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</si>
  <si>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</si>
  <si>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</si>
  <si>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</si>
  <si>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</si>
  <si>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</si>
  <si>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</si>
  <si>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</si>
  <si>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</si>
  <si>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</si>
  <si>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</si>
  <si>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</si>
  <si>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</si>
  <si>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</si>
  <si>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</si>
  <si>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</si>
  <si>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</si>
  <si>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</si>
  <si>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</si>
  <si>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</si>
  <si>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</si>
  <si>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</si>
  <si>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</si>
  <si>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</si>
  <si>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</si>
  <si>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</si>
  <si>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</si>
  <si>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</si>
  <si>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</si>
  <si>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</si>
  <si>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</si>
  <si>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</si>
  <si>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</si>
  <si>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</si>
  <si>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</si>
  <si>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</si>
  <si>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</si>
  <si>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</si>
  <si>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</si>
  <si>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</si>
  <si>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</si>
  <si>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</si>
  <si>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</si>
  <si>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</si>
  <si>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</si>
  <si>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</si>
  <si>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</si>
  <si>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</si>
  <si>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</si>
  <si>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</si>
  <si>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</si>
  <si>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</si>
  <si>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</si>
  <si>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</si>
  <si>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</si>
  <si>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</si>
  <si>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</si>
  <si>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</si>
  <si>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</si>
  <si>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</si>
  <si>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</si>
  <si>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</si>
  <si>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</si>
  <si>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</si>
  <si>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</si>
  <si>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</si>
  <si>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</si>
  <si>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</si>
  <si>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</si>
  <si>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</si>
  <si>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</si>
  <si>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</si>
  <si>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</si>
  <si>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</si>
  <si>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</si>
  <si>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</si>
  <si>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</si>
  <si>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</si>
  <si>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</si>
  <si>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</si>
  <si>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</si>
  <si>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</si>
  <si>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</si>
  <si>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</si>
  <si>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</si>
  <si>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</si>
  <si>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</si>
  <si>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</si>
  <si>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</si>
  <si>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</si>
  <si>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</si>
  <si>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</si>
  <si>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</si>
  <si>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</si>
  <si>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</si>
  <si>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</si>
  <si>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</si>
  <si>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</si>
  <si>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</si>
  <si>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</si>
  <si>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</si>
  <si>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</si>
  <si>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</si>
  <si>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</si>
  <si>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</si>
  <si>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</si>
  <si>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</si>
  <si>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</si>
  <si>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</si>
  <si>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</si>
  <si>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</si>
  <si>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</si>
  <si>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</si>
  <si>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</si>
  <si>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</si>
  <si>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</si>
  <si>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</si>
  <si>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</si>
  <si>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</si>
  <si>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</si>
  <si>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</si>
  <si>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</si>
  <si>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</si>
  <si>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</si>
  <si>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</si>
  <si>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</si>
  <si>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</si>
  <si>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</si>
  <si>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</si>
  <si>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</si>
  <si>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</si>
  <si>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</si>
  <si>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</si>
  <si>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</si>
  <si>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</si>
  <si>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</si>
  <si>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</si>
  <si>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</si>
  <si>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</si>
  <si>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</si>
  <si>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</si>
  <si>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</si>
  <si>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</si>
  <si>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</si>
  <si>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</si>
  <si>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</si>
  <si>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</si>
  <si>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</si>
  <si>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</si>
  <si>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</si>
  <si>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</si>
  <si>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</si>
  <si>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</si>
  <si>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</si>
  <si>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</si>
  <si>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</si>
  <si>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</si>
  <si>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</si>
  <si>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</si>
  <si>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</si>
  <si>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</si>
  <si>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</si>
  <si>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</si>
  <si>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</si>
  <si>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</si>
  <si>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</si>
  <si>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</si>
  <si>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</si>
  <si>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</si>
  <si>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</si>
  <si>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</si>
  <si>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</si>
  <si>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</si>
  <si>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</si>
  <si>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</si>
  <si>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</si>
  <si>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</si>
  <si>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</si>
  <si>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</si>
  <si>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</si>
  <si>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</si>
  <si>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</si>
  <si>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</si>
  <si>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</si>
  <si>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</si>
  <si>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</si>
  <si>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</si>
  <si>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</si>
  <si>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</si>
  <si>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</si>
  <si>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</si>
  <si>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</si>
  <si>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</si>
  <si>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</si>
  <si>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</si>
  <si>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</si>
  <si>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</si>
  <si>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</si>
  <si>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</si>
  <si>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</si>
  <si>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</si>
  <si>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</si>
  <si>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</si>
  <si>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</si>
  <si>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</si>
  <si>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</si>
  <si>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</si>
  <si>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</si>
  <si>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</si>
  <si>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</si>
  <si>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</si>
  <si>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</si>
  <si>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</si>
  <si>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</si>
  <si>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</si>
  <si>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</si>
  <si>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</si>
  <si>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</si>
  <si>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</si>
  <si>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</si>
  <si>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</si>
  <si>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</si>
  <si>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</si>
  <si>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</si>
  <si>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</si>
  <si>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</si>
  <si>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</si>
  <si>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</si>
  <si>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</si>
  <si>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</si>
  <si>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</si>
  <si>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</si>
  <si>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</si>
  <si>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</si>
  <si>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</si>
  <si>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</si>
  <si>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</si>
  <si>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</si>
  <si>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</si>
  <si>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</si>
  <si>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</si>
  <si>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</si>
  <si>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</si>
  <si>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</si>
  <si>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</si>
  <si>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</si>
  <si>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</si>
  <si>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</si>
  <si>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</si>
  <si>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</si>
  <si>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</si>
  <si>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</si>
  <si>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</si>
  <si>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</si>
  <si>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</si>
  <si>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</si>
  <si>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</si>
  <si>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</si>
  <si>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</si>
  <si>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</si>
  <si>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</si>
  <si>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</si>
  <si>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</si>
  <si>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</si>
  <si>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</si>
  <si>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</si>
  <si>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</si>
  <si>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</si>
  <si>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</si>
  <si>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</si>
  <si>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</si>
  <si>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</si>
  <si>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</si>
  <si>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</si>
  <si>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</si>
  <si>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</si>
  <si>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</si>
  <si>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</si>
  <si>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</si>
  <si>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</si>
  <si>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</si>
  <si>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</si>
  <si>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</si>
  <si>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</si>
  <si>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</si>
  <si>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</si>
  <si>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</si>
  <si>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</si>
  <si>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</si>
  <si>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</si>
  <si>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</si>
  <si>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</si>
  <si>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</si>
  <si>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</si>
  <si>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</si>
  <si>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</si>
  <si>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</si>
  <si>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</si>
  <si>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</si>
  <si>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</si>
  <si>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</si>
  <si>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</si>
  <si>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</si>
  <si>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</si>
  <si>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</si>
  <si>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</si>
  <si>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</si>
  <si>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</si>
  <si>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</si>
  <si>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</si>
  <si>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</si>
  <si>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</si>
  <si>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</si>
  <si>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</si>
  <si>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</si>
  <si>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</si>
  <si>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</si>
  <si>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</si>
  <si>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</si>
  <si>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</si>
  <si>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</si>
  <si>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</si>
  <si>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</si>
  <si>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</si>
  <si>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</si>
  <si>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</si>
  <si>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</si>
  <si>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</si>
  <si>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</si>
  <si>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</si>
  <si>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</si>
  <si>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</si>
  <si>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</si>
  <si>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</si>
  <si>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</si>
  <si>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</si>
  <si>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</si>
  <si>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</si>
  <si>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</si>
  <si>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</si>
  <si>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</si>
  <si>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</si>
  <si>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</si>
  <si>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</si>
  <si>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</si>
  <si>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</si>
  <si>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</si>
  <si>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</si>
  <si>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</si>
  <si>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</si>
  <si>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</si>
  <si>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</si>
  <si>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</si>
  <si>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</si>
  <si>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</si>
  <si>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</si>
  <si>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</si>
  <si>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</si>
  <si>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</si>
  <si>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</si>
  <si>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</si>
  <si>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</si>
  <si>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</si>
  <si>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</si>
  <si>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</si>
  <si>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</si>
  <si>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</si>
  <si>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</si>
  <si>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</si>
  <si>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</si>
  <si>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</si>
  <si>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</si>
  <si>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</si>
  <si>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</si>
  <si>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</si>
  <si>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</si>
  <si>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</si>
  <si>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</si>
  <si>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</si>
  <si>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</si>
  <si>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</si>
  <si>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</si>
  <si>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</si>
  <si>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</si>
  <si>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</si>
  <si>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</si>
  <si>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</si>
  <si>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</si>
  <si>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</si>
  <si>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</si>
  <si>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</si>
  <si>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</si>
  <si>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</si>
  <si>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</si>
  <si>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</si>
  <si>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</si>
  <si>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</si>
  <si>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</si>
  <si>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</si>
  <si>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</si>
  <si>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</si>
  <si>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</si>
  <si>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</si>
  <si>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</si>
  <si>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</si>
  <si>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</si>
  <si>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</si>
  <si>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</si>
  <si>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</si>
  <si>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</si>
  <si>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</si>
  <si>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</si>
  <si>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</si>
  <si>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</si>
  <si>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</si>
  <si>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</si>
  <si>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</si>
  <si>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</si>
  <si>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</si>
  <si>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</si>
  <si>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</si>
  <si>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</si>
  <si>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</si>
  <si>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</si>
  <si>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</si>
  <si>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</si>
  <si>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</si>
  <si>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</si>
  <si>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</si>
  <si>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</si>
  <si>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</si>
  <si>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</si>
  <si>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</si>
  <si>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</si>
  <si>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</si>
  <si>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</si>
  <si>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</si>
  <si>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</si>
  <si>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</si>
  <si>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</si>
  <si>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</si>
  <si>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</si>
  <si>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</si>
  <si>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</si>
  <si>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</si>
  <si>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</si>
  <si>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</si>
  <si>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</si>
  <si>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</si>
  <si>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</si>
  <si>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</si>
  <si>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</si>
  <si>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</si>
  <si>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</si>
  <si>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</si>
  <si>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</si>
  <si>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</si>
  <si>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</si>
  <si>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</si>
  <si>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</si>
  <si>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</si>
  <si>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</si>
  <si>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</si>
  <si>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</si>
  <si>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</si>
  <si>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</si>
  <si>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</si>
  <si>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</si>
  <si>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</si>
  <si>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</si>
  <si>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</si>
  <si>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</si>
  <si>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</si>
  <si>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</si>
  <si>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</si>
  <si>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</si>
  <si>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</si>
  <si>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</si>
  <si>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</si>
  <si>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</si>
  <si>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</si>
  <si>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</si>
  <si>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</si>
  <si>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</si>
  <si>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</si>
  <si>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</si>
  <si>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</si>
  <si>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</si>
  <si>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</si>
  <si>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</si>
  <si>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</si>
  <si>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</si>
  <si>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</si>
  <si>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</si>
  <si>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</si>
  <si>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</si>
  <si>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</si>
  <si>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</si>
  <si>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</si>
  <si>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</si>
  <si>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</si>
  <si>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</si>
  <si>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</si>
  <si>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</si>
  <si>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</si>
  <si>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</si>
  <si>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</si>
  <si>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</si>
  <si>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</si>
  <si>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</si>
  <si>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</si>
  <si>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</si>
  <si>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</si>
  <si>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</si>
  <si>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</si>
  <si>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</si>
  <si>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</si>
  <si>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</si>
  <si>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</si>
  <si>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</si>
  <si>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</si>
  <si>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</si>
  <si>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</si>
  <si>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</si>
  <si>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</si>
  <si>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</si>
  <si>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</si>
  <si>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</si>
  <si>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</si>
  <si>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</si>
  <si>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</si>
  <si>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</si>
  <si>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</si>
  <si>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</si>
  <si>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</si>
  <si>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</si>
  <si>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</si>
  <si>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</si>
  <si>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</si>
  <si>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</si>
  <si>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</si>
  <si>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</si>
  <si>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</si>
  <si>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</si>
  <si>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</si>
  <si>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</si>
  <si>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</si>
  <si>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</si>
  <si>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</si>
  <si>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</si>
  <si>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</si>
  <si>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</si>
  <si>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</si>
  <si>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</si>
  <si>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</si>
  <si>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</si>
  <si>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</si>
  <si>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</si>
  <si>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</si>
  <si>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</si>
  <si>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</si>
  <si>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</si>
  <si>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</si>
  <si>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</si>
  <si>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</si>
  <si>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</si>
  <si>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</si>
  <si>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</si>
  <si>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</si>
  <si>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</si>
  <si>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</si>
  <si>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</si>
  <si>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</si>
  <si>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</si>
  <si>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</si>
  <si>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</si>
  <si>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</si>
  <si>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</si>
  <si>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</si>
  <si>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</si>
  <si>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</si>
  <si>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</si>
  <si>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</si>
  <si>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</si>
  <si>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</si>
  <si>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</si>
  <si>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</si>
  <si>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</si>
  <si>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</si>
  <si>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</si>
  <si>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</si>
  <si>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</si>
  <si>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</si>
  <si>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</si>
  <si>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</si>
  <si>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</si>
  <si>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</si>
  <si>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</si>
  <si>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</si>
  <si>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</si>
  <si>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</si>
  <si>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</si>
  <si>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</si>
  <si>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</si>
  <si>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</si>
  <si>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</si>
  <si>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</si>
  <si>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E-05.5421</t>
  </si>
  <si>
    <t>ESPELHO CRISTAL, ESPESSURA 4MM, COM PARAFUSOS DE FIXAÇÃO, SEM MOLDURA.</t>
  </si>
  <si>
    <t>VIDROS/ESPELHOS</t>
  </si>
  <si>
    <t xml:space="preserve">TELA MOSQUITEIRO MILIMÉTRICA, INCLUSO REQUADRO METÁLICO E ACESSÓRIOS DE FIXAÇÃO </t>
  </si>
  <si>
    <t>CPU.E-014.2307</t>
  </si>
  <si>
    <t>E-014.2307</t>
  </si>
  <si>
    <t>E-014.2310</t>
  </si>
  <si>
    <t>CUBA DE AÇO INOX AISI 304, DIMENSÕES 50X50X32 CM, PARA INSTALAÇÃO EM BANCADA, INCLUSO VÁLVULA 3.1/2" E SIFÃO METÁLICO.</t>
  </si>
  <si>
    <t>E-022.1037</t>
  </si>
  <si>
    <t>VÁLVULA AUTOMÁTICA DE GÁS UGV. 1/2".ROSCA, BOTIJÃO DE GÁS</t>
  </si>
  <si>
    <t>E-022.1038</t>
  </si>
  <si>
    <t>REGULADOR DE PRESSÃO AP40 REGULÁVEL, PARA SEGUNDO ESTÁGIO, S/ MANÔMETRO (OS ESPECIAL) 1/2" NPT. 15 KG/H. GÁS GLP</t>
  </si>
  <si>
    <t>E-022.1039</t>
  </si>
  <si>
    <t xml:space="preserve">REGISTRO ANGULAR PARA GÁS GLP 1/2" FEMEA </t>
  </si>
  <si>
    <t>E-022.1042</t>
  </si>
  <si>
    <t>BOTIJÃO P-45 (CILINDRO+CARGA)</t>
  </si>
  <si>
    <t>E-022.1045</t>
  </si>
  <si>
    <t>E-022.1043</t>
  </si>
  <si>
    <t>E-012.12932</t>
  </si>
  <si>
    <t>MANÔMETRO DE GÁS 0 A 300 PSI (0 A 21 KGF), D=100 MM</t>
  </si>
  <si>
    <t>E-018.18550</t>
  </si>
  <si>
    <t>HASTE DE ATERRAMENTO 5/8"X2,40 M  PARA SPDA</t>
  </si>
  <si>
    <t>RL</t>
  </si>
  <si>
    <t>DAMPER DE SOBREPRESSÃO 550x500 MM</t>
  </si>
  <si>
    <t>GRELHA DE INS. DUPLA DEFLEXÃO C/ REG. E CAIXA PLENUM MOD. DV-RG 850X350 MM</t>
  </si>
  <si>
    <t>DAMPER DE REGULAGEM 1475x400 MM</t>
  </si>
  <si>
    <t>GRELHA DE INS. DUPLA DEFLEXÃO C/ REG. E CAIXA PLENUM MOD. DV-RG 1050X550 MM</t>
  </si>
  <si>
    <t>DAMPER CORTA FOGO COM CHAVE FIM DE CURSO 1250x450 MM</t>
  </si>
  <si>
    <t>BARRA ROSCADA 3/8"</t>
  </si>
  <si>
    <t>E-020.3055</t>
  </si>
  <si>
    <t>E-020.3056</t>
  </si>
  <si>
    <t>E-020.3057</t>
  </si>
  <si>
    <t xml:space="preserve">CAIXA DE VENTILAÇÃO CSD-450 - VAZÃO 15.200 M³/H  - PRESSÃO ESTÁTICA 20MMCA - MARCA PROJELMEC OU EQUIVALENTE TÉCNICO </t>
  </si>
  <si>
    <t>EXAUSTOR CLS630 COM VAZÃO DE  19.100 M³/H - PRESSÃO ESTÁTICA 60MMCA - MARCA PROJELMEC OU EQUIVALENTE TÉCNICO</t>
  </si>
  <si>
    <t>E-020.3063</t>
  </si>
  <si>
    <t>E-020.3064</t>
  </si>
  <si>
    <t>TUBO EM COBRE RÍGIDO, D=1.5/8", E=1/32" PARA AR-CONDICIONADO</t>
  </si>
  <si>
    <t>TUBO EM COBRE RÍGIDO, D=7/8", E=1/32" PARA AR-CONDICIONADO</t>
  </si>
  <si>
    <t>E-020.3065</t>
  </si>
  <si>
    <t>CURVA DE COBRE, 90º, 1.5/8"</t>
  </si>
  <si>
    <t>E-020.3066</t>
  </si>
  <si>
    <t>CURVA DE COBRE, 90º, 7/8"</t>
  </si>
  <si>
    <t>E-020.3067</t>
  </si>
  <si>
    <t xml:space="preserve">ROLO DE FITA SILVER TAPE, 50 METROS (48MM X 50M ) </t>
  </si>
  <si>
    <t>E-020.3068</t>
  </si>
  <si>
    <t>SIFÃO SIMPLES DE COBRE 1.5/8"</t>
  </si>
  <si>
    <t>E-020.3069</t>
  </si>
  <si>
    <t>E-020.3070</t>
  </si>
  <si>
    <t xml:space="preserve">GÁS REFRIGERANTE PARA LIMPEZA DO SISTEMA, R141-B, BOTIJÃO COM 13,60 KG </t>
  </si>
  <si>
    <t xml:space="preserve">GÁS REFRIGERANTE SUVA, R410-A, 11,34 KG </t>
  </si>
  <si>
    <t>E-020.3076</t>
  </si>
  <si>
    <t>LONA FLEXÍVEL, DIM. 70X100X70 MM, ROLO 25M</t>
  </si>
  <si>
    <t>E-020.3077</t>
  </si>
  <si>
    <t>CANTO TDC 35 MM</t>
  </si>
  <si>
    <t xml:space="preserve">PAINEL MPU PARA DUTOS DE AR CONDICIONADO DIMENSÕES (120 X 200 X 0,2) </t>
  </si>
  <si>
    <t>E-020.3079</t>
  </si>
  <si>
    <t>E-020.3081</t>
  </si>
  <si>
    <t xml:space="preserve">PERFIL DE CONEXÃO EM PVC COM ESPESSURA DE 20MM </t>
  </si>
  <si>
    <t>E-020.3082</t>
  </si>
  <si>
    <t>PERFIL BAIONETA DE PVC</t>
  </si>
  <si>
    <t>E-020.3083</t>
  </si>
  <si>
    <t xml:space="preserve">CANTO DE ACABAMENTO DE PVC </t>
  </si>
  <si>
    <t>E-020.3084</t>
  </si>
  <si>
    <t>BARRA DE REFORÇO DE ALUMINIO PARA MPU</t>
  </si>
  <si>
    <t>E-020.3085</t>
  </si>
  <si>
    <t>DISCO DE REFORÇO 100MM EM ALUMÍNIO</t>
  </si>
  <si>
    <t>E-020.3086</t>
  </si>
  <si>
    <t>E-020.3087</t>
  </si>
  <si>
    <t xml:space="preserve">PERFIL H CADEIRA 20MM ALUMINIO </t>
  </si>
  <si>
    <t xml:space="preserve">PERFIL F 20 MM ALUMINIO </t>
  </si>
  <si>
    <t>E-020.3088</t>
  </si>
  <si>
    <t>E-020.3089</t>
  </si>
  <si>
    <t>E-020.3090</t>
  </si>
  <si>
    <t>E-020.3091</t>
  </si>
  <si>
    <t>E-020.3092</t>
  </si>
  <si>
    <t>E-020.3093</t>
  </si>
  <si>
    <t>E-020.3094</t>
  </si>
  <si>
    <t>E-020.3095</t>
  </si>
  <si>
    <t>E-020.3096</t>
  </si>
  <si>
    <t>E-020.3097</t>
  </si>
  <si>
    <t>E-020.3098</t>
  </si>
  <si>
    <t xml:space="preserve">DAMPER DE REGULAGEM 2625x800 MM </t>
  </si>
  <si>
    <t xml:space="preserve">DAMPER DE REGULAGEM 1750x400 MM </t>
  </si>
  <si>
    <t xml:space="preserve">DAMPER DE REGULAGEM 900x500 MM </t>
  </si>
  <si>
    <t xml:space="preserve">DAMPER DE REGULAGEM 1250x450 MM </t>
  </si>
  <si>
    <t xml:space="preserve">GRELHA DE RETORNO LÁMINAS FIXAS 1500X800 MM </t>
  </si>
  <si>
    <t xml:space="preserve">VENEZIANA C/ TELA DE PROTEÇÃO  900X500 MM </t>
  </si>
  <si>
    <t>E-013.14536</t>
  </si>
  <si>
    <t>SISTEMA DE TRATAMENTO DE EFLUENTES PARA ATÉ 500 PESSOAS, INCLUSO REATOR ANAERÓBIO 20.000 LITROS EM FIBRA DE VIDRO E POLIÉSTER, FILTRO ANAERÓBIO 20.000 LITROS  DE FIBRA DE VIDRO E POLIÉSTER, CAIXA DE GRADEAMENTO DE 320 LITROS DE FIBRA DE VIDRO E POLIÉSTER, CAIXA DE CLORAÇÃO E DESINFECÇÃO DE 2.000 LITROS DE FIBRA DE VIDRO E POLIÉSTER, LOCAÇÃO DE EQUIPAMENTOS,ESCAVAÇÃO E REATERRO</t>
  </si>
  <si>
    <t>JOELHO 45 GRAUS , POLIPROPILENO DE ALTA RESISTÊNCIA, MARCA DURATOP LINHA NEGRAS, DN 63 MM, JUNTA ELÁSTICA, FORNECIDO E INSTALADO EM RAMAL DE DESCARGA OU RAMAL DE ESGOTO
SANITÁRIO</t>
  </si>
  <si>
    <t>E-013.14555</t>
  </si>
  <si>
    <t>E-013.14556</t>
  </si>
  <si>
    <t xml:space="preserve">PROLONGADOR DE CAIXA SIFONADA , POLIPROLENO DE ALTA RESISTÊNCIA, MARCA DURATOP LINHA NEGRAS,DN 110MM </t>
  </si>
  <si>
    <t>E-013.14557</t>
  </si>
  <si>
    <t xml:space="preserve"> TUBO PVC, SERIE DURATOP, ESGOTO PREDIAL, DN 63 MM</t>
  </si>
  <si>
    <t>E-012.12933</t>
  </si>
  <si>
    <t>CONCRETAGEM DE VIGAS E LAJES, FCK=25 MPa, PARA LAJES PREMOLDADAS COM USO DE BOMBA EM EDIFICAÇÃO COM ÁREA MÉDIA DE LAJES MAIOR QUE 20 M² - LANÇAMENTO, ADENSAMENTO E ACABAMENTO</t>
  </si>
  <si>
    <t>CPU.E-022.9182</t>
  </si>
  <si>
    <t>CORRIMÃO DUPLO, DIÂMETRO EXTERNO = 1 1/2", EM AÇO GALVANIZADO, SOLDADO NO GUARDA CORPO - FORNECIMENTO E INSTALAÇÃO</t>
  </si>
  <si>
    <t>GUARDA-CORPO H=1,10 M COM MONTANTES TUBULARES HORIZONTAIS DE AÇO GALVANIZADO 1.1/2" ESPASSADO A 25 CM , E VERTICAIS TUBULARES DE AÇO GALVANIZADO 1" ESPASSADO A CADA 115 CM COM  ACABAMENTO CROMADO FIXADO NA ALVENARIA E NO PISO COM CHUMBADOR MECÂNICO – FABRICAÇÃO, MONTAGEM E INSTALAÇÃO</t>
  </si>
  <si>
    <t>CPU.E-022.9183</t>
  </si>
  <si>
    <t xml:space="preserve">LETREIRO "UNIVERSITÁRIO", FONTE EM ARIEL E NEGRITO COM ESPESSURA DE 0,025 M E COMPRIMENTO DE 0,2 M. MATERIAL EM AÇO GALVANIZADO NA COR AMARELA QUEIMADO - FORNECIMENTO E INSTALAÇÃO </t>
  </si>
  <si>
    <t xml:space="preserve">LETREIRO "RESTAURANTE", FONTE EM ARIEL E NEGRITO COM ESPESSURA DE 0,025 M E COMPRIMENTO DE 0,2 M. MATERIAL EM AÇO GALVANIZADO NA COR AMARELA QUEIMADO - FORNECIMENTO E INSTALAÇÃO </t>
  </si>
  <si>
    <t>E-022.9184</t>
  </si>
  <si>
    <t>E-022.9185</t>
  </si>
  <si>
    <t>LETREIRO "RESTAURANTE", FONTE EM ARIEL E NEGRITO COM ESPESSURA DE 0,025 M E COMPRIMENTO DE 0,2 M. MATERIAL EM AÇO GALVANIZADO NA COR AMARELO QUEIMADO</t>
  </si>
  <si>
    <t xml:space="preserve">LETREIRO "UNIVERSITÁRIO", FONTE EM ARIEL E NEGRITO COM ESPESSURA DE 0,025 M E COMPRIMENTO DE 0,2 M. MATERIAL EM AÇO GALVANIZADO NA COR AMARELO QUEIMADO </t>
  </si>
  <si>
    <t>E-013.14567</t>
  </si>
  <si>
    <t xml:space="preserve">RALO COM GRELHA 15X15 METÁLICA SAÍDA 100MM </t>
  </si>
  <si>
    <t>E-015.16717</t>
  </si>
  <si>
    <t>E-015.16718</t>
  </si>
  <si>
    <t>E-015.16719</t>
  </si>
  <si>
    <t xml:space="preserve">CABO DE COBRE FLEXÍVEL, ISOLACAO EM XLPE, 16 MM², ANTI-CHAMA 0,6/1,0 KV, PARA DISTRIBUIÇÃO </t>
  </si>
  <si>
    <t>PARAFUSO CABEÇA LENTILHA 1/4" X 3/4"</t>
  </si>
  <si>
    <t>ARRUELA SIMPLES 1/4"</t>
  </si>
  <si>
    <t>CPU.E-02.3178</t>
  </si>
  <si>
    <t xml:space="preserve">CONFECÇÃO E INSTALAÇÃO DE PLACAS EXTERNAS EM CHAPA DE ALUMÍNIO COMPOSTO, ACM, COM ESPESSURA DE 3MM,NA COR AZUL R12 G77 B162. FIXADO NA ESTRURÁ METÁLICA </t>
  </si>
  <si>
    <t>E-022.9186</t>
  </si>
  <si>
    <t>E-017.18001</t>
  </si>
  <si>
    <t>E-017.18002</t>
  </si>
  <si>
    <t>UNIDADE DE VENTILAÇÃO DE TETO (2 VENTILADORES) - GABINETE PADRÃO 19" - FORNECIMENTO E INSTALAÇÃO</t>
  </si>
  <si>
    <t>E-017.18007</t>
  </si>
  <si>
    <t>E-017.18008</t>
  </si>
  <si>
    <t>GUIA DE CABOS FECHADO - 1U - GABINETE PADRÃO 19" - FORNECIMENTO E INSTALAÇÃO</t>
  </si>
  <si>
    <t>DIO - 2 PORTAS - FORNECIMENTO E INSTALAÇÃO</t>
  </si>
  <si>
    <t>E-017.18010</t>
  </si>
  <si>
    <t>E-017.18013</t>
  </si>
  <si>
    <t xml:space="preserve"> - O valor decorrente aos serviços adm de obra serão diluidos conforme evolução da obra e não por valor fixo mensal conforme acordão TCU vigente.</t>
  </si>
  <si>
    <t>TELHA TERMOISOLANTE REVESTIDA EM AÇO GALVANIZADO, FACE SUPEIOR EM TELHA TRAPEZOIDAL E FACE INFERIOR EM CHAPA PLANA, REVESTIMENTO COM ESPESSURA DE 0,65MM COM PRE-PINTURA NAS DUAS FACES, NÚCLEO EM POLIESTIRENO (EPS) DE 65MM.</t>
  </si>
  <si>
    <t xml:space="preserve">REGULADOR DE PRESSÃO AP40 REGULAVEL C/MANÔMETRO PRIMEIRO ESTÁGIO 15 KG/H, GÁS GLP </t>
  </si>
  <si>
    <t xml:space="preserve">FORNECIMENTO, TRANSPORTE, IÇAMENTO E INSTALAÇÃO DE RESERVATÓRIO COLUNA CHEIA-TAÇA METALICA, COMPLETO, COM CAPACIDADE DE ARMAZENAMENTO DE 20 MIL LITROS D'ÁGUA </t>
  </si>
  <si>
    <t>E-013.14570B</t>
  </si>
  <si>
    <t>TAMPÃO DE FERRO FUNDIDO PARA CAIXA DE CLOROÇÃO RETANGULAR, DIMENSÃO 1,30 X 0,90M</t>
  </si>
  <si>
    <t>E-013.14570</t>
  </si>
  <si>
    <t>PASTILHA DE CLORO</t>
  </si>
  <si>
    <t>RALO FOFO SEMIESFERICO, 100 MM, PARA  CALHAS</t>
  </si>
  <si>
    <t>E-013.14575</t>
  </si>
  <si>
    <t>CURVA LONGA 45 GRAUS, PVC, ÁGUA PLUVIAL, DN 75 MM</t>
  </si>
  <si>
    <t xml:space="preserve">FORNECIMENTO, TRANSPORTE E INSTALAÇÃO DE RESERVATÓRIO DE POLIETILENO, COMPLETO, COM CAPACIDADE DE ARMAZENAMENTO DE 20 MIL LITROS D'ÁGUA </t>
  </si>
  <si>
    <t>E-012.12945</t>
  </si>
  <si>
    <t>TRANSPORTE MANUAL VERTICAL/HORIZONTAL DE ENTULHO OU MATERIAL DIVERSO, DMT 20 METROS. INCLUSO CARGA MANUAL EM CAÇAMBA BOTA FORA OU EM LOCAL INDICADO PELA FISCALIZAÇÃO</t>
  </si>
  <si>
    <t>CAÇAMBA OU CAMINHÃO PARA TRANSPORTE DE ENTULHO DECORRENTE DA EXECUÇÃO DE OBRAS (CLASSE A CONAMA - 10.004 - CLASSE II-B), INCLUINDO ALUGUEL DA CAÇAMBA OU CAMINHÃO E DESCARGA EM ÁREA LICENCIADA</t>
  </si>
  <si>
    <t>A00807</t>
  </si>
  <si>
    <t>DEMOLIÇÃO DE DIVISORIAS, SEM REAPROVEITAMENTO</t>
  </si>
  <si>
    <t>RETIRADA DE BANCADA DE GRANITO, SEM REAPROVEITAMENTO</t>
  </si>
  <si>
    <t>E-06.7304</t>
  </si>
  <si>
    <t>ALAVANCA PARA JANELA BASCULANTE INCLUSO (BRAÇO SUPORTE E ACESSÓRIOS PARA FIXAÇÃO)</t>
  </si>
  <si>
    <t>E-06.7305</t>
  </si>
  <si>
    <t xml:space="preserve">KWH   </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</si>
  <si>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</si>
  <si>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</si>
  <si>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</si>
  <si>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</si>
  <si>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</si>
  <si>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</si>
  <si>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</si>
  <si>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</si>
  <si>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</si>
  <si>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</si>
  <si>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</si>
  <si>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</si>
  <si>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</si>
  <si>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</si>
  <si>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</si>
  <si>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</si>
  <si>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</si>
  <si>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</si>
  <si>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</si>
  <si>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</si>
  <si>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</si>
  <si>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</si>
  <si>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</si>
  <si>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</si>
  <si>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</si>
  <si>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</si>
  <si>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</si>
  <si>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</si>
  <si>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</si>
  <si>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</si>
  <si>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</si>
  <si>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</si>
  <si>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</si>
  <si>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</si>
  <si>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</si>
  <si>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</si>
  <si>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</si>
  <si>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</si>
  <si>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</si>
  <si>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</si>
  <si>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</si>
  <si>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</si>
  <si>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</si>
  <si>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</si>
  <si>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</si>
  <si>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</si>
  <si>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</si>
  <si>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</si>
  <si>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</si>
  <si>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</si>
  <si>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</si>
  <si>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</si>
  <si>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</si>
  <si>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</si>
  <si>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</si>
  <si>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</si>
  <si>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</si>
  <si>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</si>
  <si>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</si>
  <si>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</si>
  <si>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</si>
  <si>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</si>
  <si>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</si>
  <si>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</si>
  <si>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</si>
  <si>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</si>
  <si>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</si>
  <si>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</si>
  <si>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</si>
  <si>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</si>
  <si>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</si>
  <si>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</si>
  <si>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</si>
  <si>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</si>
  <si>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</si>
  <si>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</si>
  <si>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</si>
  <si>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</si>
  <si>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</si>
  <si>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</si>
  <si>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</si>
  <si>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</si>
  <si>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</si>
  <si>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</si>
  <si>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</si>
  <si>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</si>
  <si>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</si>
  <si>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</si>
  <si>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</si>
  <si>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</si>
  <si>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</si>
  <si>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</si>
  <si>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</si>
  <si>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</si>
  <si>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</si>
  <si>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</si>
  <si>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</si>
  <si>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</si>
  <si>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</si>
  <si>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</si>
  <si>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</si>
  <si>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</si>
  <si>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</si>
  <si>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</si>
  <si>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</si>
  <si>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</si>
  <si>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</si>
  <si>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</si>
  <si>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</si>
  <si>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</si>
  <si>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</si>
  <si>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</si>
  <si>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</si>
  <si>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</si>
  <si>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</si>
  <si>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</si>
  <si>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</si>
  <si>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</si>
  <si>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</si>
  <si>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</si>
  <si>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</si>
  <si>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</si>
  <si>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</si>
  <si>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</si>
  <si>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</si>
  <si>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</si>
  <si>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</si>
  <si>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</si>
  <si>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</si>
  <si>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</si>
  <si>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</si>
  <si>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</si>
  <si>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</si>
  <si>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</si>
  <si>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</si>
  <si>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</si>
  <si>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</si>
  <si>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</si>
  <si>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</si>
  <si>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</si>
  <si>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</si>
  <si>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</si>
  <si>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</si>
  <si>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</si>
  <si>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</si>
  <si>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</si>
  <si>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</si>
  <si>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</si>
  <si>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</si>
  <si>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</si>
  <si>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</si>
  <si>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</si>
  <si>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</si>
  <si>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</si>
  <si>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</si>
  <si>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</si>
  <si>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</si>
  <si>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</si>
  <si>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</si>
  <si>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</si>
  <si>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</si>
  <si>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</si>
  <si>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</si>
  <si>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</si>
  <si>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</si>
  <si>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</si>
  <si>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</si>
  <si>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</si>
  <si>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</si>
  <si>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</si>
  <si>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</si>
  <si>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</si>
  <si>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</si>
  <si>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</si>
  <si>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</si>
  <si>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</si>
  <si>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</si>
  <si>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</si>
  <si>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</si>
  <si>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</si>
  <si>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</si>
  <si>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</si>
  <si>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</si>
  <si>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</si>
  <si>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</si>
  <si>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</si>
  <si>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</si>
  <si>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</si>
  <si>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</si>
  <si>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</si>
  <si>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</si>
  <si>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</si>
  <si>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</si>
  <si>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</si>
  <si>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</si>
  <si>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</si>
  <si>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</si>
  <si>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</si>
  <si>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</si>
  <si>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</si>
  <si>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</si>
  <si>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</si>
  <si>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</si>
  <si>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</si>
  <si>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</si>
  <si>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</si>
  <si>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</si>
  <si>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</si>
  <si>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</si>
  <si>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</si>
  <si>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</si>
  <si>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</si>
  <si>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</si>
  <si>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</si>
  <si>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</si>
  <si>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</si>
  <si>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</si>
  <si>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</si>
  <si>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</si>
  <si>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</si>
  <si>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</si>
  <si>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</si>
  <si>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</si>
  <si>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</si>
  <si>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</si>
  <si>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</si>
  <si>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</si>
  <si>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</si>
  <si>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</si>
  <si>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</si>
  <si>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</si>
  <si>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</si>
  <si>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</si>
  <si>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</si>
  <si>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</si>
  <si>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</si>
  <si>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</si>
  <si>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</si>
  <si>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</si>
  <si>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</si>
  <si>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</si>
  <si>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</si>
  <si>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</si>
  <si>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</si>
  <si>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</si>
  <si>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</si>
  <si>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</si>
  <si>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</si>
  <si>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</si>
  <si>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</si>
  <si>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</si>
  <si>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</si>
  <si>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</si>
  <si>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</si>
  <si>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</si>
  <si>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</si>
  <si>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</si>
  <si>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</si>
  <si>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</si>
  <si>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</si>
  <si>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</si>
  <si>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</si>
  <si>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</si>
  <si>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</si>
  <si>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</si>
  <si>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</si>
  <si>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</si>
  <si>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</si>
  <si>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</si>
  <si>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</si>
  <si>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</si>
  <si>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</si>
  <si>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</si>
  <si>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</si>
  <si>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</si>
  <si>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</si>
  <si>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</si>
  <si>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</si>
  <si>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</si>
  <si>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</si>
  <si>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</si>
  <si>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</si>
  <si>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</si>
  <si>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</si>
  <si>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</si>
  <si>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</si>
  <si>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</si>
  <si>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</si>
  <si>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</si>
  <si>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</si>
  <si>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</si>
  <si>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</si>
  <si>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</si>
  <si>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</si>
  <si>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</si>
  <si>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</si>
  <si>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</si>
  <si>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</si>
  <si>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</si>
  <si>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</si>
  <si>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</si>
  <si>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</si>
  <si>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</si>
  <si>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</si>
  <si>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</si>
  <si>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</si>
  <si>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</si>
  <si>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</si>
  <si>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</si>
  <si>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</si>
  <si>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</si>
  <si>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</si>
  <si>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</si>
  <si>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</si>
  <si>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</si>
  <si>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</si>
  <si>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</si>
  <si>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</si>
  <si>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</si>
  <si>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</si>
  <si>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</si>
  <si>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</si>
  <si>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</si>
  <si>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</si>
  <si>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</si>
  <si>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</si>
  <si>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</si>
  <si>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</si>
  <si>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</si>
  <si>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</si>
  <si>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</si>
  <si>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</si>
  <si>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</si>
  <si>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</si>
  <si>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</si>
  <si>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</si>
  <si>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</si>
  <si>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</si>
  <si>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</si>
  <si>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</si>
  <si>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</si>
  <si>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</si>
  <si>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</si>
  <si>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</si>
  <si>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</si>
  <si>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</si>
  <si>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</si>
  <si>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</si>
  <si>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</si>
  <si>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</si>
  <si>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</si>
  <si>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</si>
  <si>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</si>
  <si>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</si>
  <si>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</si>
  <si>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</si>
  <si>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</si>
  <si>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</si>
  <si>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</si>
  <si>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</si>
  <si>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</si>
  <si>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</si>
  <si>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</si>
  <si>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</si>
  <si>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</si>
  <si>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</si>
  <si>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</si>
  <si>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</si>
  <si>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</si>
  <si>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</si>
  <si>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</si>
  <si>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</si>
  <si>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</si>
  <si>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</si>
  <si>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</si>
  <si>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</si>
  <si>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</si>
  <si>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</si>
  <si>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</si>
  <si>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</si>
  <si>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</si>
  <si>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</si>
  <si>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</si>
  <si>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</si>
  <si>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</si>
  <si>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</si>
  <si>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</si>
  <si>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</si>
  <si>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</si>
  <si>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</si>
  <si>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</si>
  <si>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</si>
  <si>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</si>
  <si>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</si>
  <si>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</si>
  <si>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</si>
  <si>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</si>
  <si>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</si>
  <si>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</si>
  <si>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</si>
  <si>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</si>
  <si>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</si>
  <si>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</si>
  <si>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</si>
  <si>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</si>
  <si>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</si>
  <si>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</si>
  <si>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</si>
  <si>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</si>
  <si>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</si>
  <si>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</si>
  <si>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</si>
  <si>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</si>
  <si>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</si>
  <si>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</si>
  <si>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</si>
  <si>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</si>
  <si>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</si>
  <si>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</si>
  <si>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</si>
  <si>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</si>
  <si>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</si>
  <si>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</si>
  <si>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</si>
  <si>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</si>
  <si>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</si>
  <si>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</si>
  <si>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</si>
  <si>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</si>
  <si>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</si>
  <si>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</si>
  <si>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</si>
  <si>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</si>
  <si>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</si>
  <si>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</si>
  <si>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</si>
  <si>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</si>
  <si>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</si>
  <si>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</si>
  <si>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</si>
  <si>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</si>
  <si>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</si>
  <si>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</si>
  <si>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</si>
  <si>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</si>
  <si>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</si>
  <si>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</si>
  <si>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</si>
  <si>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</si>
  <si>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</si>
  <si>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</si>
  <si>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</si>
  <si>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</si>
  <si>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</si>
  <si>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</si>
  <si>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</si>
  <si>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</si>
  <si>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</si>
  <si>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</si>
  <si>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</si>
  <si>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</si>
  <si>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</si>
  <si>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</si>
  <si>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</si>
  <si>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</si>
  <si>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</si>
  <si>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</si>
  <si>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</si>
  <si>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</si>
  <si>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</si>
  <si>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</si>
  <si>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</si>
  <si>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</si>
  <si>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</si>
  <si>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</si>
  <si>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</si>
  <si>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</si>
  <si>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</si>
  <si>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</si>
  <si>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</si>
  <si>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</si>
  <si>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</si>
  <si>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</si>
  <si>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</si>
  <si>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</si>
  <si>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</si>
  <si>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</si>
  <si>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</si>
  <si>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</si>
  <si>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</si>
  <si>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</si>
  <si>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</si>
  <si>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</si>
  <si>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</si>
  <si>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</si>
  <si>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</si>
  <si>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</si>
  <si>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</si>
  <si>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</si>
  <si>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</si>
  <si>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</si>
  <si>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</si>
  <si>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</si>
  <si>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</si>
  <si>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</si>
  <si>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</si>
  <si>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</si>
  <si>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</si>
  <si>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</si>
  <si>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</si>
  <si>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</si>
  <si>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</si>
  <si>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</si>
  <si>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</si>
  <si>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</si>
  <si>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</si>
  <si>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</si>
  <si>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</si>
  <si>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</si>
  <si>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</si>
  <si>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</si>
  <si>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</si>
  <si>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</si>
  <si>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</si>
  <si>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</si>
  <si>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</si>
  <si>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</si>
  <si>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</si>
  <si>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</si>
  <si>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</si>
  <si>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</si>
  <si>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</si>
  <si>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</si>
  <si>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</si>
  <si>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</si>
  <si>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</si>
  <si>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</si>
  <si>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</si>
  <si>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</si>
  <si>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</si>
  <si>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</si>
  <si>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</si>
  <si>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</si>
  <si>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</si>
  <si>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</si>
  <si>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</si>
  <si>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</si>
  <si>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</si>
  <si>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</si>
  <si>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</si>
  <si>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</si>
  <si>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</si>
  <si>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</si>
  <si>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</si>
  <si>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</si>
  <si>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</si>
  <si>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</si>
  <si>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</si>
  <si>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</si>
  <si>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</si>
  <si>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</si>
  <si>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</si>
  <si>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</si>
  <si>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</si>
  <si>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</si>
  <si>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</si>
  <si>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</si>
  <si>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</si>
  <si>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</si>
  <si>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</si>
  <si>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</si>
  <si>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</si>
  <si>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</si>
  <si>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</si>
  <si>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</si>
  <si>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</si>
  <si>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</si>
  <si>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</si>
  <si>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</si>
  <si>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</si>
  <si>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</si>
  <si>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</si>
  <si>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</si>
  <si>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</si>
  <si>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</si>
  <si>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</si>
  <si>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</si>
  <si>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</si>
  <si>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</si>
  <si>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</si>
  <si>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</si>
  <si>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</si>
  <si>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</si>
  <si>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</si>
  <si>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</si>
  <si>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</si>
  <si>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</si>
  <si>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</si>
  <si>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</si>
  <si>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</si>
  <si>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</si>
  <si>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</si>
  <si>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</si>
  <si>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</si>
  <si>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</si>
  <si>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</si>
  <si>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</si>
  <si>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</si>
  <si>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</si>
  <si>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</si>
  <si>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</si>
  <si>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</si>
  <si>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</si>
  <si>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</si>
  <si>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</si>
  <si>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</si>
  <si>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</si>
  <si>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</si>
  <si>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</si>
  <si>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</si>
  <si>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</si>
  <si>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</si>
  <si>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</si>
  <si>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</si>
  <si>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</si>
  <si>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</si>
  <si>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</si>
  <si>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</si>
  <si>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</si>
  <si>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</si>
  <si>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</si>
  <si>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</si>
  <si>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</si>
  <si>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</si>
  <si>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</si>
  <si>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</si>
  <si>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</si>
  <si>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</si>
  <si>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</si>
  <si>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</si>
  <si>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</si>
  <si>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</si>
  <si>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</si>
  <si>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</si>
  <si>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</si>
  <si>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</si>
  <si>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</si>
  <si>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</si>
  <si>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</si>
  <si>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</si>
  <si>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</si>
  <si>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</si>
  <si>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</si>
  <si>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</si>
  <si>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</si>
  <si>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</si>
  <si>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</si>
  <si>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</si>
  <si>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</si>
  <si>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</si>
  <si>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</si>
  <si>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</si>
  <si>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</si>
  <si>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</si>
  <si>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</si>
  <si>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</si>
  <si>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</si>
  <si>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</si>
  <si>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</si>
  <si>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</si>
  <si>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</si>
  <si>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</si>
  <si>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</si>
  <si>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</si>
  <si>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</si>
  <si>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</si>
  <si>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</si>
  <si>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</si>
  <si>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</si>
  <si>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</si>
  <si>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</si>
  <si>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</si>
  <si>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</si>
  <si>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</si>
  <si>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</si>
  <si>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</si>
  <si>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</si>
  <si>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</si>
  <si>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</si>
  <si>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</si>
  <si>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</si>
  <si>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</si>
  <si>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</si>
  <si>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</si>
  <si>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</si>
  <si>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</si>
  <si>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</si>
  <si>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</si>
  <si>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</si>
  <si>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</si>
  <si>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</si>
  <si>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</si>
  <si>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</si>
  <si>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</si>
  <si>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</si>
  <si>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</si>
  <si>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</si>
  <si>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</si>
  <si>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</si>
  <si>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</si>
  <si>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</si>
  <si>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</si>
  <si>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</si>
  <si>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</si>
  <si>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</si>
  <si>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</si>
  <si>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</si>
  <si>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</si>
  <si>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</si>
  <si>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</si>
  <si>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</si>
  <si>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</si>
  <si>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</si>
  <si>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</si>
  <si>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</si>
  <si>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</si>
  <si>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</si>
  <si>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</si>
  <si>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</si>
  <si>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</si>
  <si>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</si>
  <si>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</si>
  <si>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</si>
  <si>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</si>
  <si>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</si>
  <si>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</si>
  <si>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</si>
  <si>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</si>
  <si>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</si>
  <si>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</si>
  <si>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</si>
  <si>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</si>
  <si>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</si>
  <si>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</si>
  <si>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</si>
  <si>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</si>
  <si>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</si>
  <si>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</si>
  <si>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</si>
  <si>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</si>
  <si>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</si>
  <si>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</si>
  <si>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</si>
  <si>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</si>
  <si>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</si>
  <si>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</si>
  <si>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</si>
  <si>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</si>
  <si>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</si>
  <si>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</si>
  <si>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</si>
  <si>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</si>
  <si>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</si>
  <si>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</si>
  <si>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</si>
  <si>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</si>
  <si>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</si>
  <si>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</si>
  <si>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</si>
  <si>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</si>
  <si>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</si>
  <si>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</si>
  <si>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</si>
  <si>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</si>
  <si>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</si>
  <si>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</si>
  <si>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</si>
  <si>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</si>
  <si>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</si>
  <si>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</si>
  <si>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</si>
  <si>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</si>
  <si>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</si>
  <si>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</si>
  <si>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</si>
  <si>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</si>
  <si>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</si>
  <si>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</si>
  <si>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</si>
  <si>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</si>
  <si>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</si>
  <si>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</si>
  <si>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</si>
  <si>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</si>
  <si>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</si>
  <si>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</si>
  <si>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</si>
  <si>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</si>
  <si>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</si>
  <si>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</si>
  <si>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</si>
  <si>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</si>
  <si>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</si>
  <si>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</si>
  <si>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</si>
  <si>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</si>
  <si>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</si>
  <si>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FORNECIMENTO DE FILTRO PARA ÁGUA PLUVIAL</t>
  </si>
  <si>
    <t>FORNECIMENTO DE ECO FREIO OU SIMILAR</t>
  </si>
  <si>
    <t>E-013.13839</t>
  </si>
  <si>
    <t>E-013.13840</t>
  </si>
  <si>
    <t>E-013.13841</t>
  </si>
  <si>
    <t xml:space="preserve">FORNECIMENTO DE ECO EXTRAVASOR OU SIMILAR </t>
  </si>
  <si>
    <t xml:space="preserve">FORNECIMENTO DECAP ECO SUCÇÃO OU SIMILAR </t>
  </si>
  <si>
    <t xml:space="preserve">FORNECIMENTO, TRANSPORTE E INSTALAÇÃO DE RESERVATÓRIO DE POLIETILENO, COMPLETO, COM CAPACIDADE DE ARMAZENAMENTO DE 2 MIL LITROS D'ÁGUA </t>
  </si>
  <si>
    <t>E-012.12947</t>
  </si>
  <si>
    <t xml:space="preserve">EXTINTOR DE INCENDIO MANUAL PÓ ABC 6 KG </t>
  </si>
  <si>
    <t>PRESSOSTATO 10KG/M2 - FORNECIMENTO E INSTALAÇÃO</t>
  </si>
  <si>
    <t>TANQUE DE EXPANSÃO 24L - FORNECIMENTO E INSTALAÇÃO</t>
  </si>
  <si>
    <t>E-05.5430</t>
  </si>
  <si>
    <t>E-05.5431</t>
  </si>
  <si>
    <t>E-05.5432</t>
  </si>
  <si>
    <t xml:space="preserve">CALHA EM CHAPA DE AÇO GALVANIZADO NÚMERO 24, DESENVOLVIMENTO DE 60 CM, INCLUSO TRANSPORTE VERTICAL </t>
  </si>
  <si>
    <t>DISPOSITIVO DE PROTEÇÃO CONTRA SURTO DE TENSÃO DPS 80kA - 275v</t>
  </si>
  <si>
    <t>DISPOSITIVO BIPOLAR TIPO DR (FASES/NEUTRO - IN 30mA), CORRENTE NOMINAL DE 63A - FORNECIMENTO E INSTALAÇÃO.</t>
  </si>
  <si>
    <t>E-015.16725</t>
  </si>
  <si>
    <t>E-015.16726</t>
  </si>
  <si>
    <t>HASTE DE ATERRAMENTO 5/8"X2,40 M  PARA SPDA - FORNECIMENTO E INSTALAÇÃO.</t>
  </si>
  <si>
    <t>E-018.18755</t>
  </si>
  <si>
    <t>TERMINAL AÉREO 3/8" X 300 MM</t>
  </si>
  <si>
    <t>E-018.18756</t>
  </si>
  <si>
    <t>CONJUNTO ESTAIAMENTO TIPO RIGIDO 1,5M CADA ESTAIS 1.1/2"</t>
  </si>
  <si>
    <t>E-018.18758</t>
  </si>
  <si>
    <t xml:space="preserve">CONECTOR DE MEDIÇÃO EM BRONZE C/4 PARAFUSOS P/CABOS DE COBRE 35-70mm² </t>
  </si>
  <si>
    <t>SWITCH 10/100/1000MBPS - 48 PORTAS RJ45 </t>
  </si>
  <si>
    <t>SWITCH 10/100/1000MBPS - 16 PORTAS RJ45 - FORNECIMENTO</t>
  </si>
  <si>
    <t>SWITCH 10/100/1000MBPS - 16 PORTAS RJ45</t>
  </si>
  <si>
    <t>SWITCH 10/100/1000MBPS - 16 PORTAS RJ45  - INSTALAÇÃO</t>
  </si>
  <si>
    <t>UNIDADE DE VENTILAÇÃO DE TETO (2 VENTILADORES) - GABINETE PADRÃO 19"</t>
  </si>
  <si>
    <t>CALHA DE TOMADAS 08 TOMADAS 2P+T, 10A - 1U - FORNECIMENTO E INSTALAÇÃO</t>
  </si>
  <si>
    <t>CALHA DE TOMADAS 08 TOMADAS 2P+T, 10A - 1U</t>
  </si>
  <si>
    <t>E-017.18017</t>
  </si>
  <si>
    <t>PATCH PANEL 12 PORTAS, CATEGORIA 6</t>
  </si>
  <si>
    <t>GUIA DE CABOS FECHADO - 1U - GABINETE PADRÃO 19"</t>
  </si>
  <si>
    <t>DIO - 2 PORTAS</t>
  </si>
  <si>
    <t>CONECTOR - RJ45 (CM8V) - FORNECIMENTO E INSTALAÇÃO</t>
  </si>
  <si>
    <t>E-017.18019</t>
  </si>
  <si>
    <t>E-017.18021</t>
  </si>
  <si>
    <t>E-017.18022</t>
  </si>
  <si>
    <t>E-017.18023</t>
  </si>
  <si>
    <t>CONECTOR HDMI</t>
  </si>
  <si>
    <t>E-017.18024</t>
  </si>
  <si>
    <t>TAMPA PARA PERFILADO PERFURADO 38 X 38 MM</t>
  </si>
  <si>
    <t>E-017.18025</t>
  </si>
  <si>
    <t>SUPORTE GANCHO CURTO 44X32 MM PARA PERFILADO 38X38 MM</t>
  </si>
  <si>
    <t>E-017.18026</t>
  </si>
  <si>
    <t xml:space="preserve">TALA RETA PERFURADA PARA PERFILADO H= 38MM </t>
  </si>
  <si>
    <t>E-017.18027</t>
  </si>
  <si>
    <t>SAIDA HORIZONTAL ELETROCALHA EM AÇO GALVANIZADO PARA ELETRODUTO 3/4", INCLUSO BUCHA METÁLICA PARA ELETRODUTO PVC 3/4" - FORNECIMENTO E INSTALAÇÃO</t>
  </si>
  <si>
    <t>SAIDA HORIZONTAL ELETROCALHA EM AÇO GALVANIZADO PARA ELETRODUTO 3/4", INCLUSO BUCHA METÁLICA PARA ELETRODUTO PVC 3/4"</t>
  </si>
  <si>
    <t>E-017.18028</t>
  </si>
  <si>
    <t xml:space="preserve">TERMINAL PARA PERFILADO PERFURADO 38X38MM </t>
  </si>
  <si>
    <t>E-017.18028A</t>
  </si>
  <si>
    <t>E-017.18028B</t>
  </si>
  <si>
    <t>E-017.18029</t>
  </si>
  <si>
    <t>E-017.18029A</t>
  </si>
  <si>
    <t>CURVA 90º HORIZONTAL 38X38 MM PARA PERFILADO</t>
  </si>
  <si>
    <t>TAMPA PARA CURVA 90º HORIZONTAL 38X38 MM PARA PERFILADO</t>
  </si>
  <si>
    <t>E-017.18032</t>
  </si>
  <si>
    <t>E-017.18032A</t>
  </si>
  <si>
    <t>TAMPA DE ENCAIXE PARA CANALETA, PVC 22MM</t>
  </si>
  <si>
    <t>E-017.18033</t>
  </si>
  <si>
    <t>TALA RETA PERFURADA PARA CANALETA H= 22MM</t>
  </si>
  <si>
    <t>E-017.18034</t>
  </si>
  <si>
    <t>TERMINAL PARA CANALETA, PVC  22X22MM</t>
  </si>
  <si>
    <t>ESCAVAÇÃO MECANIZADA PARA RADIER COM MINI - ESCAVADEIRA (INCLUINDO ESCAVAÇÃO PARA COLOCAÇÃO DE FORMA)</t>
  </si>
  <si>
    <t>E-018.18751</t>
  </si>
  <si>
    <t xml:space="preserve">CAIXA DE INSPEÇÃO TIPO SUSPENSA EM POLIPROPILENO PRETA - 1" </t>
  </si>
  <si>
    <t>PLACA VISUAL TÁTIL COM TEXTO EM BRAILE, EM PVC EXPANDIDO, COR BRANCA, DIMENS. 30X15 CM, FIXADA NA PAREDE - FORNECIMENTO E INSTALAÇÃO</t>
  </si>
  <si>
    <t>PLACA VISUAL COM TEXTO CONTENDO NOME DO AMBIENTE, EM PVC EXPANDIDO, COR VERDE, DIMENS. 40X20 CM, FIXADA NA PORTA - FORNECIMENTO E INSTALAÇÃO</t>
  </si>
  <si>
    <t>PLACA VISUAL COM TEXTO CONTENDO NOME DO AMBIENTE, EM PVC EXPANDIDO, COR VERDE, DIMENS. 20X20 CM, FIXADA NA PORTA - FORNECIMENTO E INSTALAÇÃO</t>
  </si>
  <si>
    <t>PLACA VISUAL COM TEXTO CONTENDO NOME DO AMBIENTE, EM PVC EXPANDIDO, COR VERDE, DIMENS. 70X20 CM, FIXADA NA PORTA - FORNECIMENTO E INSTALAÇÃO</t>
  </si>
  <si>
    <t>E-022.9187</t>
  </si>
  <si>
    <t>E-022.9188</t>
  </si>
  <si>
    <t>E-022.9190</t>
  </si>
  <si>
    <t>E-022.9189</t>
  </si>
  <si>
    <t xml:space="preserve">PLACA VISUAL TÁTIL COM TEXTO EM BRAILE, EM PVC EXPANDIDO, COR BRANCA, DIMENS. 30X15 CM, FIXADA NA PAREDE </t>
  </si>
  <si>
    <t>PLACA VISUAL COM TEXTO CONTENDO NOME DO AMBIENTE, EM PVC EXPANDIDO, COR VERDE, DIMENS. 40X20 CM, FIXADA NA PORTA</t>
  </si>
  <si>
    <t>PLACA VISUAL COM TEXTO CONTENDO NOME DO AMBIENTE, EM PVC EXPANDIDO, COR VERDE, DIMENS. 20X20 CM, FIXADA NA PORTA</t>
  </si>
  <si>
    <t>PLACA VISUAL COM TEXTO CONTENDO NOME DO AMBIENTE, EM PVC EXPANDIDO, COR VERDE, DIMENS. 70X20 CM, FIXADA NA PORTA</t>
  </si>
  <si>
    <t>COMUNICAÇÃO VISUAL</t>
  </si>
  <si>
    <t>GUARDA-CORPO H=0,95 M COM MONTANTES TUBULARES HORIZONTAIS DE AÇO GALVANIZADO 1.1/2", E VERTICAIS TUBULARES DE AÇO GALVANIZADO 1.1/2" ESPASSADO A CADA 118 CM COM  ACABAMENTO CROMADO FIXADO NA ALVENARIA E NO PISO COM CHUMBADOR MECÂNICO – FABRICAÇÃO, MONTAGEM E INSTALAÇÃO</t>
  </si>
  <si>
    <t>CORRIMÃO DUPLO, DIÂMETRO EXTERNO = 1 1/2", EM AÇO GALVANIZADO, SOLDADO NA EMPUNHADORA DE AÇO GALVANIZADO 3/4" E FIXADA NA ALVENARIA - FORNECIMENTO E INSTALAÇÃO</t>
  </si>
  <si>
    <t>PLACA VISUAL COM TEXTO CONTENDO A INDICAÇÃO DE INICIO E FIM, EM ALUMINIO CURVADO , CROMADO, DIMENS. 9X3 CM, FIXADO NO CORRIMÃO - FORNECIMENTO E INSTALAÇÃO</t>
  </si>
  <si>
    <t>E-022.9192</t>
  </si>
  <si>
    <t xml:space="preserve">PLACA VISUAL COM TEXTO CONTENDO A INDICAÇÃO DE INICIO E FIM, EM ALUMINIO CURVADO , DIMENS. 9X3 CM, FIXADO NO CORRIMÃO </t>
  </si>
  <si>
    <t>E-022.9193</t>
  </si>
  <si>
    <t>CANALETA, PVC 22MM X 22MM (INCLUSO A TAMPA)</t>
  </si>
  <si>
    <t>CABO ÓTICO CFOA 2FO - FORNECIMENTO E INSTALAÇÃO</t>
  </si>
  <si>
    <t>CABO ÓTICO CFOA 2FO</t>
  </si>
  <si>
    <t>E-06.7316</t>
  </si>
  <si>
    <t xml:space="preserve">CHAPA DE PROTEÇÃO DE IMPACTO PARA PORTA PCD </t>
  </si>
  <si>
    <t>LUMINÁRIA LED DE EMBUTIR CIRCULAR 24W</t>
  </si>
  <si>
    <t>DEMOLIÇÃO DE PISO/CALÇADA DE CONCRETO, DE FORMA MECANIZADA, COM MARTELETE, SEM REAPROVEITAMENTO</t>
  </si>
  <si>
    <t>E-012.12930</t>
  </si>
  <si>
    <t>TE DE REDUÇÃO, PVC, SOLDÁVEL, DN 75 X 60 MM</t>
  </si>
  <si>
    <t>FORNECIMENTO DE BOIA ECO SUCÇÃO OU SIMILAR</t>
  </si>
  <si>
    <t xml:space="preserve">FORNECIMENTO DE ECO FREIO OU SIMILAR </t>
  </si>
  <si>
    <t>FORNECIMENTO DE ECO EXTRAVASOR OU SIMILAR</t>
  </si>
  <si>
    <t>E-012.12934</t>
  </si>
  <si>
    <t>E-012.12935</t>
  </si>
  <si>
    <t>E-012.12936</t>
  </si>
  <si>
    <t>FORNECIMENTO, TRANSPORTE E INSTALAÇÃO DE RESERVATÓRIO DE POLIETILENO, COMPLETO, COM CAPACIDADE DE ARMAZENAMENTO DE 15.000 LITROS D' ÁGUA</t>
  </si>
  <si>
    <t>E-012.12937</t>
  </si>
  <si>
    <t>PRESSOSTATO</t>
  </si>
  <si>
    <t>E-012.12940</t>
  </si>
  <si>
    <t>E-013.14578</t>
  </si>
  <si>
    <t>CAIXA SIFONADA PVC, 100 X 150 X 50 MM, COM GRELHA REDONDA</t>
  </si>
  <si>
    <t>E-013.14579</t>
  </si>
  <si>
    <t>JUNÇÃO INVERTIDA, PVC, DN 75 X 75 MM, SERIE NORMAL</t>
  </si>
  <si>
    <t>REDUÇÃO EXCENTRICA PVC, ESGOTO PREDIAL, DN 100 X 50 MM - FORNECIMENTO E INSTALAÇÃO</t>
  </si>
  <si>
    <t>SISTEMA DE TRATAMENTO DE EFLUENTES PARA ATÉ 250 PESSOAS, INCLUSO REATOR ANAERÓBIO 10.000 LITROS EM FIBRA DE VIDRO E POLIÉSTER, FILTRO ANAERÓBIO 10.000 LITROS  DE FIBRA DE VIDRO E POLIÉSTER, CAIXA DE GRADEAMENTO DE 60 LITROS DE FIBRA DE VIDRO E POLIÉSTER, E CAIXA DE CLORAÇÃO 320 LITROS, LOCAÇÃO DE EQUIPAMENTOS,ESCAVAÇÃO E REATERRO - FORNECIMENTO E INSTALAÇÃO</t>
  </si>
  <si>
    <t>SISTEMA DE TRATAMENTO DE EFLUENTES PARA ATÉ 500 PESSOAS, INCLUSO REATOR ANAERÓBIO 20.000 LITROS EM FIBRA DE VIDRO E POLIÉSTER, FILTRO ANAERÓBIO 20.000 LITROS  DE FIBRA DE VIDRO E POLIÉSTER, CAIXA DE GRADEAMENTO DE 60 LITROS DE FIBRA DE VIDRO E POLIÉSTER, E CAIXA DE CLORAÇÃO 320 LITROS, LOCAÇÃO DE EQUIPAMENTOS,ESCAVAÇÃO E REATERRO - FORNECIMENTO E INSTALAÇÃO</t>
  </si>
  <si>
    <t>E-013.14584</t>
  </si>
  <si>
    <t>E-013.14585</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</si>
  <si>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</si>
  <si>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</si>
  <si>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</si>
  <si>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</si>
  <si>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</si>
  <si>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</si>
  <si>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</si>
  <si>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</si>
  <si>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</si>
  <si>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</si>
  <si>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</si>
  <si>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</si>
  <si>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</si>
  <si>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</si>
  <si>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</si>
  <si>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</si>
  <si>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</si>
  <si>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</si>
  <si>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</si>
  <si>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</si>
  <si>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</si>
  <si>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</si>
  <si>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</si>
  <si>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</si>
  <si>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</si>
  <si>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</si>
  <si>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</si>
  <si>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</si>
  <si>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</si>
  <si>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</si>
  <si>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</si>
  <si>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</si>
  <si>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</si>
  <si>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</si>
  <si>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</si>
  <si>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</si>
  <si>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</si>
  <si>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</si>
  <si>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</si>
  <si>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</si>
  <si>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</si>
  <si>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</si>
  <si>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</si>
  <si>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</si>
  <si>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</si>
  <si>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</si>
  <si>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</si>
  <si>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</si>
  <si>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</si>
  <si>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</si>
  <si>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</si>
  <si>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</si>
  <si>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</si>
  <si>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</si>
  <si>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</si>
  <si>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</si>
  <si>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</si>
  <si>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</si>
  <si>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</si>
  <si>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</si>
  <si>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</si>
  <si>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</si>
  <si>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</si>
  <si>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</si>
  <si>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</si>
  <si>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</si>
  <si>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</si>
  <si>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</si>
  <si>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</si>
  <si>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</si>
  <si>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</si>
  <si>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</si>
  <si>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</si>
  <si>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</si>
  <si>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</si>
  <si>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</si>
  <si>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</si>
  <si>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</si>
  <si>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</si>
  <si>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</si>
  <si>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</si>
  <si>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</si>
  <si>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</si>
  <si>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</si>
  <si>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</si>
  <si>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</si>
  <si>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</si>
  <si>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</si>
  <si>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</si>
  <si>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</si>
  <si>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</si>
  <si>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</si>
  <si>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</si>
  <si>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</si>
  <si>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</si>
  <si>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</si>
  <si>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</si>
  <si>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</si>
  <si>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</si>
  <si>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</si>
  <si>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</si>
  <si>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</si>
  <si>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</si>
  <si>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</si>
  <si>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</si>
  <si>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</si>
  <si>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</si>
  <si>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</si>
  <si>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</si>
  <si>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</si>
  <si>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</si>
  <si>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</si>
  <si>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</si>
  <si>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</si>
  <si>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</si>
  <si>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</si>
  <si>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</si>
  <si>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</si>
  <si>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</si>
  <si>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</si>
  <si>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</si>
  <si>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</si>
  <si>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</si>
  <si>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</si>
  <si>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</si>
  <si>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</si>
  <si>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</si>
  <si>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</si>
  <si>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</si>
  <si>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</si>
  <si>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</si>
  <si>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</si>
  <si>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</si>
  <si>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</si>
  <si>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</si>
  <si>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</si>
  <si>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</si>
  <si>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</si>
  <si>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</si>
  <si>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</si>
  <si>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</si>
  <si>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</si>
  <si>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</si>
  <si>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</si>
  <si>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</si>
  <si>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</si>
  <si>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</si>
  <si>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</si>
  <si>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</si>
  <si>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</si>
  <si>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</si>
  <si>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</si>
  <si>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</si>
  <si>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</si>
  <si>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</si>
  <si>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</si>
  <si>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</si>
  <si>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</si>
  <si>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</si>
  <si>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</si>
  <si>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</si>
  <si>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</si>
  <si>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</si>
  <si>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</si>
  <si>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</si>
  <si>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</si>
  <si>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</si>
  <si>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</si>
  <si>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</si>
  <si>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</si>
  <si>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</si>
  <si>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</si>
  <si>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</si>
  <si>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</si>
  <si>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</si>
  <si>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</si>
  <si>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</si>
  <si>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</si>
  <si>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</si>
  <si>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</si>
  <si>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</si>
  <si>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</si>
  <si>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</si>
  <si>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</si>
  <si>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</si>
  <si>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</si>
  <si>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</si>
  <si>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</si>
  <si>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</si>
  <si>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</si>
  <si>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</si>
  <si>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</si>
  <si>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</si>
  <si>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</si>
  <si>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</si>
  <si>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</si>
  <si>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</si>
  <si>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</si>
  <si>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</si>
  <si>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</si>
  <si>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</si>
  <si>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</si>
  <si>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</si>
  <si>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</si>
  <si>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</si>
  <si>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</si>
  <si>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</si>
  <si>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</si>
  <si>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</si>
  <si>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</si>
  <si>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</si>
  <si>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</si>
  <si>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</si>
  <si>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</si>
  <si>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</si>
  <si>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</si>
  <si>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</si>
  <si>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</si>
  <si>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</si>
  <si>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</si>
  <si>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</si>
  <si>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</si>
  <si>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</si>
  <si>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</si>
  <si>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</si>
  <si>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</si>
  <si>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</si>
  <si>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</si>
  <si>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</si>
  <si>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</si>
  <si>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</si>
  <si>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</si>
  <si>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</si>
  <si>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</si>
  <si>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</si>
  <si>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</si>
  <si>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</si>
  <si>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</si>
  <si>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</si>
  <si>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</si>
  <si>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</si>
  <si>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</si>
  <si>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</si>
  <si>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</si>
  <si>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</si>
  <si>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</si>
  <si>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</si>
  <si>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</si>
  <si>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</si>
  <si>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</si>
  <si>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</si>
  <si>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</si>
  <si>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</si>
  <si>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</si>
  <si>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</si>
  <si>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</si>
  <si>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</si>
  <si>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</si>
  <si>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</si>
  <si>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</si>
  <si>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</si>
  <si>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</si>
  <si>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</si>
  <si>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</si>
  <si>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</si>
  <si>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</si>
  <si>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</si>
  <si>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</si>
  <si>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</si>
  <si>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</si>
  <si>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</si>
  <si>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</si>
  <si>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</si>
  <si>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</si>
  <si>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</si>
  <si>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</si>
  <si>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</si>
  <si>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</si>
  <si>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</si>
  <si>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</si>
  <si>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</si>
  <si>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</si>
  <si>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</si>
  <si>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</si>
  <si>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</si>
  <si>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</si>
  <si>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</si>
  <si>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</si>
  <si>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</si>
  <si>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</si>
  <si>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</si>
  <si>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</si>
  <si>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</si>
  <si>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</si>
  <si>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</si>
  <si>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</si>
  <si>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</si>
  <si>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</si>
  <si>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</si>
  <si>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</si>
  <si>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</si>
  <si>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</si>
  <si>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</si>
  <si>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</si>
  <si>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</si>
  <si>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</si>
  <si>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</si>
  <si>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</si>
  <si>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</si>
  <si>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</si>
  <si>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</si>
  <si>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</si>
  <si>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</si>
  <si>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</si>
  <si>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</si>
  <si>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</si>
  <si>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</si>
  <si>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</si>
  <si>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</si>
  <si>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</si>
  <si>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</si>
  <si>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</si>
  <si>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</si>
  <si>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</si>
  <si>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</si>
  <si>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</si>
  <si>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</si>
  <si>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</si>
  <si>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</si>
  <si>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</si>
  <si>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</si>
  <si>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</si>
  <si>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</si>
  <si>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</si>
  <si>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</si>
  <si>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</si>
  <si>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</si>
  <si>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</si>
  <si>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</si>
  <si>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</si>
  <si>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</si>
  <si>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</si>
  <si>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</si>
  <si>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</si>
  <si>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</si>
  <si>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</si>
  <si>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</si>
  <si>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</si>
  <si>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</si>
  <si>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</si>
  <si>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</si>
  <si>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</si>
  <si>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</si>
  <si>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</si>
  <si>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</si>
  <si>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</si>
  <si>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</si>
  <si>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</si>
  <si>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</si>
  <si>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</si>
  <si>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</si>
  <si>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</si>
  <si>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</si>
  <si>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</si>
  <si>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</si>
  <si>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</si>
  <si>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</si>
  <si>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</si>
  <si>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</si>
  <si>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</si>
  <si>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</si>
  <si>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</si>
  <si>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</si>
  <si>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</si>
  <si>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</si>
  <si>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</si>
  <si>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</si>
  <si>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</si>
  <si>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</si>
  <si>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</si>
  <si>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</si>
  <si>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</si>
  <si>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</si>
  <si>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</si>
  <si>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</si>
  <si>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</si>
  <si>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</si>
  <si>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</si>
  <si>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</si>
  <si>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</si>
  <si>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</si>
  <si>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</si>
  <si>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</si>
  <si>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</si>
  <si>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</si>
  <si>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</si>
  <si>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</si>
  <si>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</si>
  <si>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</si>
  <si>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</si>
  <si>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</si>
  <si>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</si>
  <si>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</si>
  <si>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</si>
  <si>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</si>
  <si>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</si>
  <si>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</si>
  <si>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</si>
  <si>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</si>
  <si>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</si>
  <si>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</si>
  <si>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</si>
  <si>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</si>
  <si>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</si>
  <si>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</si>
  <si>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</si>
  <si>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</si>
  <si>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</si>
  <si>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</si>
  <si>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</si>
  <si>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</si>
  <si>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</si>
  <si>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</si>
  <si>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</si>
  <si>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</si>
  <si>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</si>
  <si>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</si>
  <si>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</si>
  <si>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</si>
  <si>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</si>
  <si>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</si>
  <si>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</si>
  <si>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</si>
  <si>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</si>
  <si>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</si>
  <si>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</si>
  <si>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</si>
  <si>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</si>
  <si>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</si>
  <si>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</si>
  <si>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</si>
  <si>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</si>
  <si>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</si>
  <si>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</si>
  <si>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</si>
  <si>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</si>
  <si>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</si>
  <si>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</si>
  <si>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</si>
  <si>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</si>
  <si>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</si>
  <si>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</si>
  <si>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</si>
  <si>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</si>
  <si>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</si>
  <si>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</si>
  <si>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</si>
  <si>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</si>
  <si>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</si>
  <si>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</si>
  <si>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</si>
  <si>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</si>
  <si>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</si>
  <si>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</si>
  <si>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</si>
  <si>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</si>
  <si>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</si>
  <si>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</si>
  <si>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</si>
  <si>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</si>
  <si>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</si>
  <si>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</si>
  <si>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</si>
  <si>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</si>
  <si>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</si>
  <si>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</si>
  <si>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</si>
  <si>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</si>
  <si>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</si>
  <si>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</si>
  <si>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</si>
  <si>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</si>
  <si>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</si>
  <si>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</si>
  <si>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</si>
  <si>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</si>
  <si>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</si>
  <si>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</si>
  <si>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</si>
  <si>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</si>
  <si>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</si>
  <si>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</si>
  <si>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</si>
  <si>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</si>
  <si>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</si>
  <si>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</si>
  <si>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</si>
  <si>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</si>
  <si>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</si>
  <si>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</si>
  <si>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</si>
  <si>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</si>
  <si>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</si>
  <si>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</si>
  <si>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</si>
  <si>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</si>
  <si>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</si>
  <si>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</si>
  <si>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</si>
  <si>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</si>
  <si>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</si>
  <si>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</si>
  <si>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</si>
  <si>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</si>
  <si>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</si>
  <si>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</si>
  <si>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</si>
  <si>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</si>
  <si>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</si>
  <si>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</si>
  <si>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</si>
  <si>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</si>
  <si>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</si>
  <si>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</si>
  <si>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</si>
  <si>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</si>
  <si>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</si>
  <si>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</si>
  <si>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</si>
  <si>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</si>
  <si>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</si>
  <si>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</si>
  <si>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</si>
  <si>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</si>
  <si>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</si>
  <si>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</si>
  <si>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</si>
  <si>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</si>
  <si>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</si>
  <si>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</si>
  <si>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</si>
  <si>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</si>
  <si>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</si>
  <si>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</si>
  <si>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</si>
  <si>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</si>
  <si>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</si>
  <si>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</si>
  <si>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</si>
  <si>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</si>
  <si>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</si>
  <si>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</si>
  <si>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</si>
  <si>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</si>
  <si>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</si>
  <si>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</si>
  <si>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</si>
  <si>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</si>
  <si>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</si>
  <si>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</si>
  <si>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</si>
  <si>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</si>
  <si>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</si>
  <si>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</si>
  <si>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</si>
  <si>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</si>
  <si>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</si>
  <si>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</si>
  <si>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</si>
  <si>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</si>
  <si>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</si>
  <si>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</si>
  <si>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</si>
  <si>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</si>
  <si>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</si>
  <si>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</si>
  <si>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</si>
  <si>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</si>
  <si>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</si>
  <si>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</si>
  <si>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</si>
  <si>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</si>
  <si>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</si>
  <si>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</si>
  <si>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</si>
  <si>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</si>
  <si>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</si>
  <si>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</si>
  <si>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</si>
  <si>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</si>
  <si>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</si>
  <si>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</si>
  <si>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</si>
  <si>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</si>
  <si>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</si>
  <si>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</si>
  <si>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</si>
  <si>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</si>
  <si>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</si>
  <si>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</si>
  <si>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</si>
  <si>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</si>
  <si>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</si>
  <si>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</si>
  <si>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</si>
  <si>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</si>
  <si>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</si>
  <si>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</si>
  <si>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</si>
  <si>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</si>
  <si>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</si>
  <si>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</si>
  <si>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</si>
  <si>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</si>
  <si>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</si>
  <si>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</si>
  <si>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</si>
  <si>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</si>
  <si>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</si>
  <si>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</si>
  <si>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</si>
  <si>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</si>
  <si>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</si>
  <si>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</si>
  <si>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</si>
  <si>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</si>
  <si>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</si>
  <si>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</si>
  <si>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</si>
  <si>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</si>
  <si>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</si>
  <si>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</si>
  <si>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</si>
  <si>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</si>
  <si>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</si>
  <si>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</si>
  <si>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</si>
  <si>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</si>
  <si>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</si>
  <si>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</si>
  <si>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</si>
  <si>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</si>
  <si>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</si>
  <si>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</si>
  <si>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</si>
  <si>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</si>
  <si>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</si>
  <si>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</si>
  <si>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</si>
  <si>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</si>
  <si>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</si>
  <si>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</si>
  <si>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</si>
  <si>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</si>
  <si>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</si>
  <si>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</si>
  <si>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</si>
  <si>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</si>
  <si>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</si>
  <si>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</si>
  <si>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</si>
  <si>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</si>
  <si>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</si>
  <si>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</si>
  <si>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</si>
  <si>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</si>
  <si>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</si>
  <si>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</si>
  <si>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</si>
  <si>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</si>
  <si>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</si>
  <si>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</si>
  <si>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</si>
  <si>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</si>
  <si>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</si>
  <si>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</si>
  <si>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</si>
  <si>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</si>
  <si>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</si>
  <si>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</si>
  <si>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</si>
  <si>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</si>
  <si>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</si>
  <si>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</si>
  <si>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</si>
  <si>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</si>
  <si>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</si>
  <si>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</si>
  <si>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</si>
  <si>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</si>
  <si>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</si>
  <si>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</si>
  <si>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</si>
  <si>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</si>
  <si>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</si>
  <si>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</si>
  <si>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</si>
  <si>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</si>
  <si>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</si>
  <si>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</si>
  <si>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</si>
  <si>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</si>
  <si>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</si>
  <si>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</si>
  <si>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</si>
  <si>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</si>
  <si>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</si>
  <si>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</si>
  <si>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</si>
  <si>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</si>
  <si>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</si>
  <si>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</si>
  <si>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</si>
  <si>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</si>
  <si>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</si>
  <si>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</si>
  <si>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</si>
  <si>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</si>
  <si>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</si>
  <si>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</si>
  <si>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</si>
  <si>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</si>
  <si>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</si>
  <si>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</si>
  <si>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</si>
  <si>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</si>
  <si>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</si>
  <si>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</si>
  <si>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</si>
  <si>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</si>
  <si>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</si>
  <si>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</si>
  <si>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</si>
  <si>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</si>
  <si>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</si>
  <si>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</si>
  <si>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</si>
  <si>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</si>
  <si>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</si>
  <si>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</si>
  <si>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</si>
  <si>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</si>
  <si>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</si>
  <si>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</si>
  <si>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</si>
  <si>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</si>
  <si>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</si>
  <si>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</si>
  <si>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</si>
  <si>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</si>
  <si>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</si>
  <si>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</si>
  <si>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</si>
  <si>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</si>
  <si>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</si>
  <si>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</si>
  <si>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</si>
  <si>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</si>
  <si>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</si>
  <si>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</si>
  <si>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</si>
  <si>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</si>
  <si>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</si>
  <si>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</si>
  <si>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</si>
  <si>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</si>
  <si>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</si>
  <si>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</si>
  <si>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</si>
  <si>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</si>
  <si>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</si>
  <si>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</si>
  <si>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</si>
  <si>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</si>
  <si>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</si>
  <si>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</si>
  <si>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</si>
  <si>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</si>
  <si>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</si>
  <si>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</si>
  <si>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</si>
  <si>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</si>
  <si>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</si>
  <si>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</si>
  <si>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</si>
  <si>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</si>
  <si>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</si>
  <si>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</si>
  <si>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</si>
  <si>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</si>
  <si>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</si>
  <si>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</si>
  <si>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</si>
  <si>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</si>
  <si>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</si>
  <si>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</si>
  <si>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</si>
  <si>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</si>
  <si>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</si>
  <si>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</si>
  <si>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</si>
  <si>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</si>
  <si>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</si>
  <si>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</si>
  <si>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</si>
  <si>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</si>
  <si>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</si>
  <si>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</si>
  <si>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</si>
  <si>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</si>
  <si>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</si>
  <si>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</si>
  <si>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</si>
  <si>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</si>
  <si>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</si>
  <si>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</si>
  <si>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</si>
  <si>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</si>
  <si>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</si>
  <si>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</si>
  <si>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</si>
  <si>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</si>
  <si>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</si>
  <si>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</si>
  <si>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</si>
  <si>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</si>
  <si>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</si>
  <si>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</si>
  <si>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</si>
  <si>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</si>
  <si>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</si>
  <si>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</si>
  <si>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</si>
  <si>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</si>
  <si>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</si>
  <si>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</si>
  <si>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</si>
  <si>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</si>
  <si>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</si>
  <si>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</si>
  <si>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</si>
  <si>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</si>
  <si>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</si>
  <si>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</si>
  <si>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</si>
  <si>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</si>
  <si>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</si>
  <si>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</si>
  <si>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</si>
  <si>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</si>
  <si>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</si>
  <si>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</si>
  <si>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</si>
  <si>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</si>
  <si>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</si>
  <si>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</si>
  <si>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</si>
  <si>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</si>
  <si>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</si>
  <si>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</si>
  <si>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</si>
  <si>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</si>
  <si>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</si>
  <si>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</si>
  <si>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</si>
  <si>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</si>
  <si>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</si>
  <si>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</si>
  <si>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</si>
  <si>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</si>
  <si>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</si>
  <si>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</si>
  <si>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</si>
  <si>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</si>
  <si>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</si>
  <si>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</si>
  <si>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</si>
  <si>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</si>
  <si>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</si>
  <si>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</si>
  <si>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</si>
  <si>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</si>
  <si>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</si>
  <si>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</si>
  <si>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</si>
  <si>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</si>
  <si>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</si>
  <si>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</si>
  <si>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</si>
  <si>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</si>
  <si>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</si>
  <si>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</si>
  <si>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</si>
  <si>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</si>
  <si>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</si>
  <si>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</si>
  <si>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</si>
  <si>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</si>
  <si>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</si>
  <si>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</si>
  <si>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</si>
  <si>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</si>
  <si>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</si>
  <si>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</si>
  <si>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</si>
  <si>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</si>
  <si>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</si>
  <si>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</si>
  <si>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</si>
  <si>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</si>
  <si>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</si>
  <si>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</si>
  <si>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</si>
  <si>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</si>
  <si>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</si>
  <si>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</si>
  <si>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</si>
  <si>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</si>
  <si>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</si>
  <si>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</si>
  <si>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</si>
  <si>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</si>
  <si>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</si>
  <si>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</si>
  <si>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</si>
  <si>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</si>
  <si>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</si>
  <si>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</si>
  <si>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</si>
  <si>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</si>
  <si>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</si>
  <si>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</si>
  <si>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</si>
  <si>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</si>
  <si>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</si>
  <si>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</si>
  <si>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</si>
  <si>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</si>
  <si>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</si>
  <si>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</si>
  <si>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</si>
  <si>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</si>
  <si>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</si>
  <si>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</si>
  <si>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</si>
  <si>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</si>
  <si>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</si>
  <si>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</si>
  <si>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</si>
  <si>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</si>
  <si>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</si>
  <si>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</si>
  <si>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</si>
  <si>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</si>
  <si>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</si>
  <si>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</si>
  <si>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</si>
  <si>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</si>
  <si>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</si>
  <si>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</si>
  <si>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</si>
  <si>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</si>
  <si>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</si>
  <si>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</si>
  <si>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</si>
  <si>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</si>
  <si>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</si>
  <si>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</si>
  <si>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</si>
  <si>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</si>
  <si>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</si>
  <si>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</si>
  <si>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</si>
  <si>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</si>
  <si>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</si>
  <si>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</si>
  <si>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</si>
  <si>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</si>
  <si>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</si>
  <si>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</si>
  <si>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</si>
  <si>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</si>
  <si>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</si>
  <si>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</si>
  <si>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</si>
  <si>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</si>
  <si>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</si>
  <si>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</si>
  <si>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</si>
  <si>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</si>
  <si>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</si>
  <si>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</si>
  <si>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</si>
  <si>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</si>
  <si>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</si>
  <si>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</si>
  <si>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</si>
  <si>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</si>
  <si>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</si>
  <si>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</si>
  <si>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</si>
  <si>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</si>
  <si>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</si>
  <si>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</si>
  <si>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</si>
  <si>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</si>
  <si>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</si>
  <si>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</si>
  <si>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</si>
  <si>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</si>
  <si>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</si>
  <si>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</si>
  <si>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</si>
  <si>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</si>
  <si>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</si>
  <si>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</si>
  <si>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</si>
  <si>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</si>
  <si>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</si>
  <si>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</si>
  <si>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</si>
  <si>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</si>
  <si>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</si>
  <si>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</si>
  <si>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</si>
  <si>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</si>
  <si>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</si>
  <si>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</si>
  <si>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</si>
  <si>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</si>
  <si>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</si>
  <si>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</si>
  <si>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</si>
  <si>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</si>
  <si>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</si>
  <si>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</si>
  <si>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</si>
  <si>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</si>
  <si>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</si>
  <si>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</si>
  <si>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</si>
  <si>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</si>
  <si>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</si>
  <si>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</si>
  <si>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</si>
  <si>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</si>
  <si>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</si>
  <si>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</si>
  <si>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</si>
  <si>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</si>
  <si>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</si>
  <si>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</si>
  <si>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</si>
  <si>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</si>
  <si>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</si>
  <si>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</si>
  <si>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</si>
  <si>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</si>
  <si>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</si>
  <si>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</si>
  <si>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</si>
  <si>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</si>
  <si>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</si>
  <si>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</si>
  <si>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</si>
  <si>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</si>
  <si>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</si>
  <si>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</si>
  <si>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</si>
  <si>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</si>
  <si>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</si>
  <si>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</si>
  <si>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</si>
  <si>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</si>
  <si>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</si>
  <si>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</si>
  <si>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</si>
  <si>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</si>
  <si>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</si>
  <si>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</si>
  <si>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</si>
  <si>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</si>
  <si>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</si>
  <si>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</si>
  <si>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</si>
  <si>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</si>
  <si>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</si>
  <si>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</si>
  <si>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</si>
  <si>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</si>
  <si>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</si>
  <si>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</si>
  <si>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</si>
  <si>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</si>
  <si>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</si>
  <si>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</si>
  <si>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</si>
  <si>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</si>
  <si>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</si>
  <si>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</si>
  <si>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</si>
  <si>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</si>
  <si>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</si>
  <si>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</si>
  <si>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</si>
  <si>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</si>
  <si>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</si>
  <si>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</si>
  <si>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</si>
  <si>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</si>
  <si>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</si>
  <si>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</si>
  <si>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</si>
  <si>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</si>
  <si>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</si>
  <si>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</si>
  <si>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</si>
  <si>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</si>
  <si>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</si>
  <si>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</si>
  <si>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</si>
  <si>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</si>
  <si>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</si>
  <si>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</si>
  <si>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</si>
  <si>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</si>
  <si>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</si>
  <si>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</si>
  <si>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</si>
  <si>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</si>
  <si>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</si>
  <si>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</si>
  <si>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</si>
  <si>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</si>
  <si>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</si>
  <si>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</si>
  <si>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</si>
  <si>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</si>
  <si>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</si>
  <si>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</si>
  <si>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</si>
  <si>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</si>
  <si>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</si>
  <si>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</si>
  <si>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</si>
  <si>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</si>
  <si>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</si>
  <si>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</si>
  <si>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</si>
  <si>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</si>
  <si>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</si>
  <si>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</si>
  <si>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</si>
  <si>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</si>
  <si>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</si>
  <si>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</si>
  <si>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</si>
  <si>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</si>
  <si>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</si>
  <si>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</si>
  <si>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</si>
  <si>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</si>
  <si>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</si>
  <si>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</si>
  <si>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</si>
  <si>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</si>
  <si>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</si>
  <si>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</si>
  <si>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</si>
  <si>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</si>
  <si>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</si>
  <si>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</si>
  <si>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</si>
  <si>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</si>
  <si>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</si>
  <si>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</si>
  <si>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</si>
  <si>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</si>
  <si>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</si>
  <si>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</si>
  <si>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</si>
  <si>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</si>
  <si>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</si>
  <si>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</si>
  <si>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</si>
  <si>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</si>
  <si>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</si>
  <si>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</si>
  <si>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</si>
  <si>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</si>
  <si>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</si>
  <si>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</si>
  <si>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</si>
  <si>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</si>
  <si>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</si>
  <si>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</si>
  <si>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</si>
  <si>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</si>
  <si>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</si>
  <si>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</si>
  <si>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</si>
  <si>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</si>
  <si>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</si>
  <si>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</si>
  <si>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</si>
  <si>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</si>
  <si>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</si>
  <si>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</si>
  <si>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</si>
  <si>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</si>
  <si>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</si>
  <si>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</si>
  <si>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</si>
  <si>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</si>
  <si>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</si>
  <si>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</si>
  <si>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</si>
  <si>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</si>
  <si>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</si>
  <si>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</si>
  <si>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</si>
  <si>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</si>
  <si>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</si>
  <si>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</si>
  <si>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</si>
  <si>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</si>
  <si>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</si>
  <si>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</si>
  <si>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</si>
  <si>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</si>
  <si>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</si>
  <si>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</si>
  <si>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</si>
  <si>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</si>
  <si>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</si>
  <si>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</si>
  <si>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</si>
  <si>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</si>
  <si>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</si>
  <si>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</si>
  <si>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</si>
  <si>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</si>
  <si>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</si>
  <si>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</si>
  <si>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</si>
  <si>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</si>
  <si>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</si>
  <si>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</si>
  <si>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</si>
  <si>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</si>
  <si>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</si>
  <si>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</si>
  <si>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</si>
  <si>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</si>
  <si>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</si>
  <si>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</si>
  <si>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</si>
  <si>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</si>
  <si>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</si>
  <si>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</si>
  <si>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</si>
  <si>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</si>
  <si>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</si>
  <si>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</si>
  <si>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</si>
  <si>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</si>
  <si>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</si>
  <si>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</si>
  <si>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</si>
  <si>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</si>
  <si>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</si>
  <si>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</si>
  <si>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</si>
  <si>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</si>
  <si>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</si>
  <si>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</si>
  <si>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</si>
  <si>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</si>
  <si>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</si>
  <si>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</si>
  <si>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</si>
  <si>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</si>
  <si>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</si>
  <si>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</si>
  <si>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</si>
  <si>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</si>
  <si>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</si>
  <si>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</si>
  <si>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</si>
  <si>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</si>
  <si>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</si>
  <si>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</si>
  <si>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</si>
  <si>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</si>
  <si>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</si>
  <si>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</si>
  <si>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</si>
  <si>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</si>
  <si>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</si>
  <si>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</si>
  <si>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</si>
  <si>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</si>
  <si>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</si>
  <si>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</si>
  <si>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</si>
  <si>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</si>
  <si>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</si>
  <si>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</si>
  <si>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</si>
  <si>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</si>
  <si>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</si>
  <si>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</si>
  <si>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</si>
  <si>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</si>
  <si>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</si>
  <si>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</si>
  <si>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</si>
  <si>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</si>
  <si>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</si>
  <si>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</si>
  <si>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</si>
  <si>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</si>
  <si>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</si>
  <si>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</si>
  <si>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</si>
  <si>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</si>
  <si>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</si>
  <si>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</si>
  <si>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</si>
  <si>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</si>
  <si>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</si>
  <si>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</si>
  <si>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</si>
  <si>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</si>
  <si>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</si>
  <si>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</si>
  <si>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</si>
  <si>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</si>
  <si>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</si>
  <si>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</si>
  <si>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</si>
  <si>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</si>
  <si>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</si>
  <si>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</si>
  <si>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</si>
  <si>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</si>
  <si>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</si>
  <si>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</si>
  <si>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</si>
  <si>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</si>
  <si>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</si>
  <si>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</si>
  <si>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</si>
  <si>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</si>
  <si>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</si>
  <si>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</si>
  <si>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</si>
  <si>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</si>
  <si>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</si>
  <si>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</si>
  <si>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</si>
  <si>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</si>
  <si>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</si>
  <si>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</si>
  <si>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</si>
  <si>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</si>
  <si>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</si>
  <si>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</si>
  <si>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</si>
  <si>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</si>
  <si>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</si>
  <si>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</si>
  <si>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</si>
  <si>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</si>
  <si>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</si>
  <si>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</si>
  <si>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</si>
  <si>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</si>
  <si>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</si>
  <si>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</si>
  <si>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</si>
  <si>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</si>
  <si>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</si>
  <si>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</si>
  <si>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</si>
  <si>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</si>
  <si>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</si>
  <si>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</si>
  <si>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</si>
  <si>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</si>
  <si>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</si>
  <si>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</si>
  <si>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</si>
  <si>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</si>
  <si>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</si>
  <si>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</si>
  <si>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</si>
  <si>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</si>
  <si>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</si>
  <si>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</si>
  <si>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</si>
  <si>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</si>
  <si>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</si>
  <si>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</si>
  <si>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</si>
  <si>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</si>
  <si>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</si>
  <si>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</si>
  <si>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</si>
  <si>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</si>
  <si>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</si>
  <si>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</si>
  <si>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</si>
  <si>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</si>
  <si>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</si>
  <si>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</si>
  <si>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</si>
  <si>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</si>
  <si>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</si>
  <si>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</si>
  <si>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</si>
  <si>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</si>
  <si>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</si>
  <si>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</si>
  <si>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</si>
  <si>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</si>
  <si>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</si>
  <si>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</si>
  <si>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</si>
  <si>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</si>
  <si>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</si>
  <si>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</si>
  <si>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</si>
  <si>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</si>
  <si>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</si>
  <si>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</si>
  <si>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</si>
  <si>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</si>
  <si>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</si>
  <si>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</si>
  <si>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</si>
  <si>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</si>
  <si>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</si>
  <si>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</si>
  <si>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</si>
  <si>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</si>
  <si>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</si>
  <si>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</si>
  <si>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</si>
  <si>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</si>
  <si>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</si>
  <si>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</si>
  <si>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</si>
  <si>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</si>
  <si>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</si>
  <si>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</si>
  <si>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</si>
  <si>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</si>
  <si>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</si>
  <si>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</si>
  <si>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</si>
  <si>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</si>
  <si>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</si>
  <si>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</si>
  <si>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</si>
  <si>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</si>
  <si>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</si>
  <si>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</si>
  <si>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</si>
  <si>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</si>
  <si>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</si>
  <si>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</si>
  <si>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</si>
  <si>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</si>
  <si>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</si>
  <si>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</si>
  <si>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</si>
  <si>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</si>
  <si>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</si>
  <si>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</si>
  <si>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</si>
  <si>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</si>
  <si>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</si>
  <si>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</si>
  <si>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</si>
  <si>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</si>
  <si>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</si>
  <si>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</si>
  <si>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</si>
  <si>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</si>
  <si>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</si>
  <si>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</si>
  <si>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</si>
  <si>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</si>
  <si>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</si>
  <si>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</si>
  <si>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</si>
  <si>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</si>
  <si>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</si>
  <si>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</si>
  <si>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</si>
  <si>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</si>
  <si>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</si>
  <si>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</si>
  <si>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</si>
  <si>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</si>
  <si>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</si>
  <si>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</si>
  <si>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</si>
  <si>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</si>
  <si>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</si>
  <si>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</si>
  <si>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</si>
  <si>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</si>
  <si>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</si>
  <si>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</si>
  <si>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</si>
  <si>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</si>
  <si>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</si>
  <si>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</si>
  <si>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</si>
  <si>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</si>
  <si>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</si>
  <si>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</si>
  <si>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</si>
  <si>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</si>
  <si>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</si>
  <si>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</si>
  <si>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</si>
  <si>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</si>
  <si>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</si>
  <si>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</si>
  <si>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</si>
  <si>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</si>
  <si>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</si>
  <si>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</si>
  <si>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</si>
  <si>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</si>
  <si>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</si>
  <si>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</si>
  <si>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</si>
  <si>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</si>
  <si>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</si>
  <si>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</si>
  <si>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</si>
  <si>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</si>
  <si>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</si>
  <si>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</si>
  <si>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</si>
  <si>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</si>
  <si>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</si>
  <si>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</si>
  <si>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</si>
  <si>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</si>
  <si>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</si>
  <si>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</si>
  <si>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</si>
  <si>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</si>
  <si>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</si>
  <si>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</si>
  <si>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</si>
  <si>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</si>
  <si>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</si>
  <si>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</si>
  <si>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</si>
  <si>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</si>
  <si>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</si>
  <si>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</si>
  <si>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</si>
  <si>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</si>
  <si>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</si>
  <si>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</si>
  <si>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</si>
  <si>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</si>
  <si>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</si>
  <si>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</si>
  <si>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</si>
  <si>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</si>
  <si>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</si>
  <si>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</si>
  <si>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</si>
  <si>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</si>
  <si>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</si>
  <si>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</si>
  <si>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</si>
  <si>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</si>
  <si>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</si>
  <si>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</si>
  <si>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</si>
  <si>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</si>
  <si>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</si>
  <si>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</si>
  <si>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</si>
  <si>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</si>
  <si>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</si>
  <si>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</si>
  <si>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</si>
  <si>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</si>
  <si>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</si>
  <si>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</si>
  <si>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</si>
  <si>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</si>
  <si>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</si>
  <si>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</si>
  <si>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</si>
  <si>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</si>
  <si>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</si>
  <si>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</si>
  <si>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</si>
  <si>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</si>
  <si>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</si>
  <si>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</si>
  <si>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</si>
  <si>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</si>
  <si>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</si>
  <si>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</si>
  <si>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</si>
  <si>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</si>
  <si>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</si>
  <si>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</si>
  <si>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</si>
  <si>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</si>
  <si>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</si>
  <si>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</si>
  <si>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</si>
  <si>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</si>
  <si>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</si>
  <si>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</si>
  <si>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</si>
  <si>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</si>
  <si>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</si>
  <si>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</si>
  <si>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</si>
  <si>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</si>
  <si>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</si>
  <si>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</si>
  <si>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</si>
  <si>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</si>
  <si>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</si>
  <si>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</si>
  <si>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</si>
  <si>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</si>
  <si>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</si>
  <si>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</si>
  <si>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</si>
  <si>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</si>
  <si>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</si>
  <si>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</si>
  <si>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</si>
  <si>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</si>
  <si>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</si>
  <si>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</si>
  <si>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</si>
  <si>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</si>
  <si>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</si>
  <si>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</si>
  <si>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</si>
  <si>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</si>
  <si>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</si>
  <si>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</si>
  <si>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</si>
  <si>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</si>
  <si>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</si>
  <si>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</si>
  <si>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</si>
  <si>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</si>
  <si>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</si>
  <si>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</si>
  <si>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</si>
  <si>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</si>
  <si>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</si>
  <si>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</si>
  <si>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</si>
  <si>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</si>
  <si>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</si>
  <si>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</si>
  <si>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</si>
  <si>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</si>
  <si>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</si>
  <si>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</si>
  <si>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</si>
  <si>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</si>
  <si>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</si>
  <si>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</si>
  <si>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</si>
  <si>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</si>
  <si>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</si>
  <si>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</si>
  <si>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</si>
  <si>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</si>
  <si>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</si>
  <si>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</si>
  <si>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</si>
  <si>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</si>
  <si>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</si>
  <si>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</si>
  <si>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</si>
  <si>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</si>
  <si>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</si>
  <si>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</si>
  <si>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</si>
  <si>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</si>
  <si>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</si>
  <si>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</si>
  <si>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</si>
  <si>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</si>
  <si>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</si>
  <si>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</si>
  <si>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</si>
  <si>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</si>
  <si>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</si>
  <si>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</si>
  <si>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</si>
  <si>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</si>
  <si>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</si>
  <si>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</si>
  <si>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</si>
  <si>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</si>
  <si>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</si>
  <si>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</si>
  <si>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</si>
  <si>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</si>
  <si>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</si>
  <si>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</si>
  <si>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</si>
  <si>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</si>
  <si>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</si>
  <si>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</si>
  <si>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</si>
  <si>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</si>
  <si>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</si>
  <si>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</si>
  <si>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</si>
  <si>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</si>
  <si>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</si>
  <si>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</si>
  <si>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</si>
  <si>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</si>
  <si>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</si>
  <si>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</si>
  <si>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</si>
  <si>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</si>
  <si>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</si>
  <si>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</si>
  <si>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</si>
  <si>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</si>
  <si>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</si>
  <si>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</si>
  <si>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</si>
  <si>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</si>
  <si>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</si>
  <si>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</si>
  <si>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</si>
  <si>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</si>
  <si>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</si>
  <si>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</si>
  <si>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</si>
  <si>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</si>
  <si>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</si>
  <si>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</si>
  <si>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</si>
  <si>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</si>
  <si>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</si>
  <si>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</si>
  <si>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</si>
  <si>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</si>
  <si>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</si>
  <si>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</si>
  <si>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</si>
  <si>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</si>
  <si>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</si>
  <si>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</si>
  <si>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</si>
  <si>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</si>
  <si>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</si>
  <si>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</si>
  <si>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</si>
  <si>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</si>
  <si>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</si>
  <si>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</si>
  <si>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</si>
  <si>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</si>
  <si>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</si>
  <si>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</si>
  <si>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</si>
  <si>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</si>
  <si>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</si>
  <si>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</si>
  <si>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</si>
  <si>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UNXMES</t>
  </si>
  <si>
    <t>NÃO DESONERADO</t>
  </si>
  <si>
    <t>MOBILIZAÇÃO DE PERFURATRIZ PARA EXECUÇÃO DE ESTACAS</t>
  </si>
  <si>
    <t>DESMOBILIZAÇÃO DE PERFURATRIZ PARA EXECUÇÃO DE ESTACAS</t>
  </si>
  <si>
    <t>PERFURATRIZ PARA EXECUÇÃO DE ESTACAS</t>
  </si>
  <si>
    <t>E-05.5433</t>
  </si>
  <si>
    <t>CUMEEIRA EM PERFIL TRAPEZOIDAL, EM AÇO REVESTIDO EM LIGA DE ALUMINIO</t>
  </si>
  <si>
    <t>CUMEEIRA EM PERFIL TRAPEZOIDAL, EM AÇO REVESTIDO EM LIGA DE ALUMINIO - FORNECIMENTO E INSTALAÇÃO</t>
  </si>
  <si>
    <t>J13 - JANELA  BASCULANTE DE ALUMÍNIO, DIMENSÃO TOTAL 400X100 CM, INCLUSO (VIDRO E=4MM, FIXAÇÃO, BATENTE E FERRAGENS) CONFORME DETALHE (JANELA J13) - FORNECIMENTO E INSTALAÇÃO</t>
  </si>
  <si>
    <t>JANELA TIPO GUILHOTINA DE ALUMÍNIO, FIXADA EM ALVENARIA, INCLUSO UMA FOLHA FIXA (VIDRO E=4MM,BATENTE) CONFORME DETALHE (JANELA J14 E J15) - FORNECIMENTO E INSTALAÇÃO</t>
  </si>
  <si>
    <t>PORTA DE ALUMÍNIO, COM VIDRO TEMPERADO 10MM,  2 FOLHA E BANDEIRAS, INCLUSO GUARNIÇÕES, ACESSÓRIOS E PUXADOR, CONFORME DETALHE (PORTA 08 E 09), FIXADO COM BATENTE - FONECIMENTO E INSTALAÇÃO</t>
  </si>
  <si>
    <t>PORTÃO DE CORRER, EM CHAPA TIPO LAMBRIL, QUADRADO COM ROLDANAS E TRILHOS - FONECIMENTO E INSTALAÇÃO</t>
  </si>
  <si>
    <t>MAPA TATIL EM ACRÍLICO 75 X 50 CM FIXADO E CHAPA METÁLICA COM AS DIMEN. 25X30 CM COM ALTURA DE 85 CM DO PISO E INCLINAÇÃO 15º ( INCLUSO BASE ) - FORNECIMENTO</t>
  </si>
  <si>
    <t>MAPA TATIL EM ACRÍLICO (70x50 CM FIXADO E CHAPA METÁLICA COM AS DIMEN. 25X30CM COM ALTURA DE 85 CM DO PISO E INCLINAÇÃO 15º ( INCLUSO BASE )</t>
  </si>
  <si>
    <t>DISPOSITIVO CLORADOR</t>
  </si>
  <si>
    <t>FORNECIMENTO, TRANSPORTE, IÇAMENTO E INSTALAÇÃO DE RESERVATÓRIO COLUNA CHEIA-TAÇA METALICA, COMPLETO, COM CAPACIDADE DE ARMAZENAMENTO DE 35 MIL LITROS D'ÁGUA</t>
  </si>
  <si>
    <t>E-012.12945A</t>
  </si>
  <si>
    <t>TUBO DE LIGAÇÃO LATÃO CROMADO P/ SAÍDA DE VASO SANITÁRIO, DN 38MM</t>
  </si>
  <si>
    <t>TE DE REDUÇÃO, PVC, SOLDÁVEL, DN 85 X 75 MM - FORNECIMENTO E INSTALAÇÃO</t>
  </si>
  <si>
    <t>E-012.12948</t>
  </si>
  <si>
    <t>TE DE REDUÇÃO, PVC, SOLDÁVEL, DN 85 X 75 MM</t>
  </si>
  <si>
    <t>E-012.12922</t>
  </si>
  <si>
    <t>E-012.12923</t>
  </si>
  <si>
    <t>BUCHA DE REDUÇÃO, CURTA, PVC SOLDÁVEL, 75 X 60 MM</t>
  </si>
  <si>
    <t>BUCHA DE REDUÇÃO, CURTA, PVC SOLDÁVEL, 85 X 75 MM</t>
  </si>
  <si>
    <t>E-012.12928</t>
  </si>
  <si>
    <t>BUCHA DE REDUÇÃO, LONGA, PVC SOLDÁVEL, 85 X 60 MM</t>
  </si>
  <si>
    <t>E-012.12944</t>
  </si>
  <si>
    <t>BOMBA PRESSURIZADA SYLENT 3/4 OU SIMILAR</t>
  </si>
  <si>
    <t>E-013.14568</t>
  </si>
  <si>
    <t>JUNÇÃO SIMPLES, PVC, DN 75 X 50 MM</t>
  </si>
  <si>
    <t>RALO LINEAR COM GRELHA EM FERRO FUNDIDO COM REQUADRO, DIMENSÃO 10 X 100 CM, INCLUSO ESCAVAÇÃO, FORNECIDA E ASSENTADA COM ARGAMASSA 1:4 CIMENTO:AREIA COM SAIDA DE 40MM</t>
  </si>
  <si>
    <t>EXECUÇÃO DE SUMIDOURO, EM CONCRETO PRÉ-MOLDADO, DIÂMETRO INTERNO = 4,50 M, ALTURA INTERNA = 3,00 M - FORNECIMENTO E INSTALAÇÃO</t>
  </si>
  <si>
    <t>TUBO PVC,  ÁGUA PLUVIAL, DN 200 MM, FORNECIDO E INSTALADO EM CONDUTORES HORIZONTAIS DE ÁGUAS PLUVIAIS. REF. COMPOSIÇÃO SINAPI 89512</t>
  </si>
  <si>
    <t xml:space="preserve">CABO DE COBRE FLEXÍVEL, ISOLACAO EM XLPE, 25 MM², ANTI-CHAMA 0,6/1,0 KV, PARA DISTRIBUIÇÃO </t>
  </si>
  <si>
    <t xml:space="preserve">CABO DE COBRE FLEXÍVEL, ISOLACAO EM XLPE, 50 MM², ANTI-CHAMA 0,6/1,0 KV, PARA DISTRIBUIÇÃO </t>
  </si>
  <si>
    <t>E-015.16732</t>
  </si>
  <si>
    <t>E-015.16733</t>
  </si>
  <si>
    <t>E-015.16734</t>
  </si>
  <si>
    <t>CABO DE COBRE FLEXÍVEL, ISOLACAO EM XLPE, 95 MM², ANTI-CHAMA 0,6/1,0 KV</t>
  </si>
  <si>
    <t>CABO DE COBRE FLEXÍVEL, ISOLACAO EM XLPE, 150 MM², ANTI-CHAMA 0,6/1,0 KV</t>
  </si>
  <si>
    <t>CABO DE COBRE FLEXÍVEL, ISOLACAO EM XLPE, 185 MM², ANTI-CHAMA 0,6/1,0 KV</t>
  </si>
  <si>
    <t>E-015.16725A</t>
  </si>
  <si>
    <t>E-015.16726A</t>
  </si>
  <si>
    <t>LUMINÁRIA LED DE EMBUTIR TUBULAR 20W (INCLUSO LÂMPADA) - FORNECIMENTO E INSTALAÇÃO</t>
  </si>
  <si>
    <t>LÂMPADA LED BULBO 150W</t>
  </si>
  <si>
    <t>LÂMPADA LED BULBO 24W</t>
  </si>
  <si>
    <t>E-015.16737</t>
  </si>
  <si>
    <t>LUMINÁRIA LED DE EMBUTIR TUBULAR 20W</t>
  </si>
  <si>
    <t>E-015.16737A</t>
  </si>
  <si>
    <t>LAMPADA LED TUBULAR 20W</t>
  </si>
  <si>
    <t>REF. COMPOSIÇÃO SINAPI 97583 - BASE ABRIL/2023</t>
  </si>
  <si>
    <t>LUMINÁRIA ARANDELA TIPO MEIA LUA, DE SOBREPOR, COM UMA LÂMPADA LED 24W, SEM REATOR - FORNECIMENTO E INSTALAÇÃO</t>
  </si>
  <si>
    <t>CAIXA DE PASSAGEM ELÉTRICA RETANGULAR, EM ALVENARIA COM TIJOLOS CERÂMICOS MACIÇOS, FUNDO COM BRITA, DIMENSÕES INTERNAS: 30 X 30 X 30 CM (INCLUSO TAMPA)</t>
  </si>
  <si>
    <t>CAIXA DE PASSAGEM EM AÇO PINTADA 20 X 20 X 10 CM - FORNECIMENTO E INSTALAÇÃO</t>
  </si>
  <si>
    <t>CPU.E-015.16741</t>
  </si>
  <si>
    <t>CPU.E-015.16743</t>
  </si>
  <si>
    <t>EMENDA PARA ELETROCALHA LISA OU PERFURADA EM AÇO GALVANIZADO, LARGURA DE 100MM E ALTURA DE 50MM, INCLUSIVE EMENDA E FIXAÇÃO - FORNECIMENTO E INSTALAÇÃO</t>
  </si>
  <si>
    <t>E-015.16741</t>
  </si>
  <si>
    <t>E-015.16741A</t>
  </si>
  <si>
    <t>E-015.16741B</t>
  </si>
  <si>
    <t>E-015.16741C</t>
  </si>
  <si>
    <t>E-015.16741D</t>
  </si>
  <si>
    <t>EMENDA PARA ELETROCALHA LISA OU PERFURADA EM AÇO GALVANIZADO, LARGURA DE 100MM E ALTURA DE 50MM</t>
  </si>
  <si>
    <t>TALA PARA EMENDA DE ELTROCALHA LISA OU PERFURADA</t>
  </si>
  <si>
    <t>PORCA SEXTAVADA 1/4"</t>
  </si>
  <si>
    <t>REF. COMPOSIÇÃO SINAPI 02.INEL.ELCA.009/02 - BASE SETEMBRO/2021</t>
  </si>
  <si>
    <t>ELETROCALHA LISA OU PERFURADA EM AÇO GALVANIZADO, LARGURA DE 100MM E ALTURA DE 50MM, INCLUSIVE EMENDA E FIXAÇÃO - FORNECIMENTO E INSTALAÇÃO</t>
  </si>
  <si>
    <t>E-015.16742</t>
  </si>
  <si>
    <t>E-015.16742A</t>
  </si>
  <si>
    <t>EMENDA PARA ELETROCALHA LISA OU PERFURADA EM AÇO GALVANIZADO, LARGURA DE 50MM E ALTURA DE 50MM, INCLUSIVE EMENDA E FIXAÇÃO - FORNECIMENTO E INSTALAÇÃO</t>
  </si>
  <si>
    <t>ELETROCALHA LISA OU PERFURADA EM AÇO GALVANIZADO, LARGURA DE 50MM E ALTURA DE 50MM, INCLUSIVE EMENDA E FIXAÇÃO - FORNECIMENTO E INSTALAÇÃO</t>
  </si>
  <si>
    <t>E-015.16743</t>
  </si>
  <si>
    <t>EMENDA PARA ELETROCALHA LISA OU PERFURADA EM AÇO GALVANIZADO, LARGURA DE 50MM E ALTURA DE 50MM,</t>
  </si>
  <si>
    <t>E-015.16744</t>
  </si>
  <si>
    <t>ELETROCALHA LISA OU PERFURADA EM AÇO GALVANIZADO, LARGURA DE 50MM E ALTURA DE 50MM,</t>
  </si>
  <si>
    <t>E-015.16744A</t>
  </si>
  <si>
    <t>TAMPA PARA ELETROCALHA LISA OU PERFURADA EM AÇO GALVANIZADO, LARGURA DE 50MM E ALTURA DE 50MM,</t>
  </si>
  <si>
    <t>SAÍDA DUPLA PARA ELETRODUTO 3/4", INCLUSO BUCHA METÁLICA PARA ELETRODUTO PVC RÍGIDO DE Ø3/4" - FORNECIMENTO E INSTALAÇÃO</t>
  </si>
  <si>
    <t>E-015.16745</t>
  </si>
  <si>
    <t xml:space="preserve">SAÍDA DUPLA PARA ELETRODUTO 3/4", INCLUSO BUCHA METÁLICA PARA ELETRODUTO PVC RÍGIDO DE Ø3/4" </t>
  </si>
  <si>
    <t>E-015.16746</t>
  </si>
  <si>
    <t>E-015.16746A</t>
  </si>
  <si>
    <t>TAMPA PARA CURVA HORIZONTAL 90º PARA ELETROCALHA LISA OU PERFURADA EM AÇO GALVANIZADO, LARGURA DE 100MM E ALTURA DE 50MM</t>
  </si>
  <si>
    <t>SUPORTE VERTICAL 70X81MM EM AÇO GALVANIZADO - FORNECIMENTO E INSTALAÇÃO</t>
  </si>
  <si>
    <t>SUPORTE VERTICAL 70X96MM EM AÇO GALVANIZADO - FORNECIMENTO E INSTALAÇÃO</t>
  </si>
  <si>
    <t>E-015.16747</t>
  </si>
  <si>
    <t>E-015.16748</t>
  </si>
  <si>
    <t>SUPORTE VERTICAL 70X81MM EM AÇO GALVANIZADO</t>
  </si>
  <si>
    <t>SUPORTE VERTICAL 70X96MM EM AÇO GALVANIZADO</t>
  </si>
  <si>
    <t>TERMINAL PARA ELETROCALHA PERFURADA EM AÇO PERFURADA EM AÇO GALVANIZADO, LARGURA DE 100MM E ALTURA DE 50MM - FORNECIMENTO E INSTALAÇÃO</t>
  </si>
  <si>
    <t>E-015.16749</t>
  </si>
  <si>
    <t>TERMINAL PARA ELETROCALHA PERFURADA EM AÇO PERFURADA EM AÇO GALVANIZADO, LARGURA DE 100MM E ALTURA DE 50MM</t>
  </si>
  <si>
    <t>TERMINAL PARA ELETROCALHA PERFURADA EM AÇO PERFURADA EM AÇO GALVANIZADO, LARGURA DE 50MM E ALTURA DE 50MM - FORNECIMENTO E INSTALAÇÃO</t>
  </si>
  <si>
    <t>E-015.16750</t>
  </si>
  <si>
    <t>TERMINAL PARA ELETROCALHA PERFURADA EM AÇO PERFURADA EM AÇO GALVANIZADO, LARGURA DE 50MM E ALTURA DE 50MM</t>
  </si>
  <si>
    <t>DISJUNTOR TERMOMAGNÉTICO TRIPOLAR TIPO DIN, CORRENTE NOMINAL DE 160A - FORNECIMENTO E INSTALAÇÃO</t>
  </si>
  <si>
    <t>E-015.16751</t>
  </si>
  <si>
    <t>DISJUNTOR TERMOMAGNÉTICO TRIPOLAR TIPO DIN, CORRENTE NOMINAL DE 160A</t>
  </si>
  <si>
    <t>DISJUNTOR TRIPOLAR TIPO DIN, CORRENTE NOMINAL DE 315A - FORNECIMENTO E INSTALAÇÃO</t>
  </si>
  <si>
    <t>E-015.16715</t>
  </si>
  <si>
    <t>DISJUNTOR TRIPOLAR TIPO DIN, CORRENTE NOMINAL DE 315A</t>
  </si>
  <si>
    <t>DISPOSITIVO BIPOLAR TIPO DR (FASES/NEUTRO - IN 30mA), CORRENTE NOMINAL DE 25A - FORNECIMENTO E INSTALAÇÃO.</t>
  </si>
  <si>
    <t>DISPOSITIVO BIPOLAR TIPO DR (FASES/NEUTRO - IN 30mA), CORRENTE NOMINAL DE 40A - FORNECIMENTO E INSTALAÇÃO.</t>
  </si>
  <si>
    <t>DISPOSITIVO TETRAPOLAR TIPO DR (FASES/NEUTRO - IN 30mA), CORRENTE NOMINAL DE 80A - FORNECIMENTO E INSTALAÇÃO.</t>
  </si>
  <si>
    <t xml:space="preserve">MINI RACK TIPO GABINETE DE 19" - PORTA ACRÍLICO FUMÊ - 16U </t>
  </si>
  <si>
    <t>CAIXA RETANGULAR 4" X 2", PVC, INSTALADA EM PAREDE - FORNECIMENTO E INSTALAÇÃO</t>
  </si>
  <si>
    <t>CAIXA RETANGULAR 4" X 2", METÁLICA, INSTALADA EM PISO,  - FORNECIMENTO E INSTALAÇÃO</t>
  </si>
  <si>
    <t>EXTENSÃO OPTICA SM - 2 FIBRAS - CONECTOR SC - FORNECIMENTO E INSTALAÇÃO</t>
  </si>
  <si>
    <t>EXTENSÃO OPTICA SM - 2 FIBRAS - CONECTOR SC</t>
  </si>
  <si>
    <t>CONECTOR SC</t>
  </si>
  <si>
    <t>LETREIRO CAIXA ALTA "E.E.M. MACÁRIO BORBA" EM ACM COR PRETA - FORNECIMENTO E INSTALAÇÃO</t>
  </si>
  <si>
    <t xml:space="preserve">LETREIRO CAIXA ALTA "E.E.M. MACÁRIO BORBA" EM ACM COR PRETA </t>
  </si>
  <si>
    <t>E-022.9194</t>
  </si>
  <si>
    <t>ENCARGOS SOCIAIS NÃO DESONERADO</t>
  </si>
  <si>
    <t>ESTACA ESCAVADA MECANICAMENTE, SEM FLUIDO ESTABILIZANTE, COM 30CM DE DIAMETRO, COM CONCRETO USINADO FCK = 30MPa LANÇADO POR CAMINHÃO BETONEIRA (EXCLUSIVE MOBILIZAÇÃO E DESMOBILIZAÇÃO)</t>
  </si>
  <si>
    <t>CONCRETAGEM DE BLOCOS DE COROAMENTO, SAPATAS E VIGAS BALDRAMES, FCK 25 MPa, COM USO DE JERICA LANÇAMENTO, ADENSAMENTO E ACABAMENTO.</t>
  </si>
  <si>
    <t>ELABORAÇÃO DO PGR (PROGRAMA DE GERECIAMENTO DE RISCOS).</t>
  </si>
  <si>
    <t>E-012.12947A</t>
  </si>
  <si>
    <t>CONCRETAGEM DE VIGAS E LAJES, FCK=30 MPa, PARA LAJES NERVURADAS OU MACIÇAS COM USO DE BOMBA EM EDIFICAÇÃO COM ÁREA MÉDIA DE LAJES MAIOR QUE 20 M² - LANÇAMENTO, ADENSAMENTO E ACABAMENTO</t>
  </si>
  <si>
    <t>FORNECIMENTO E INSTALAÇÃO DE ESTRUTURA METÁLICA PARA COBERTURA, COM UTILIZAÇÃO DE PERFIL EM AÇO "DIMENSÃO U 100X50#3.35 mm" CORTADO E DOBRADO</t>
  </si>
  <si>
    <t>FORNECIMENTO E INSTALAÇÃO DE ESTRUTURA METÁLICA PARA COBERTURA, COM UTILIZAÇÃO DE PERFIL EM AÇO "DIMENSÃO U 150X50#3.35 mm" CORTADO E DOBRADO</t>
  </si>
  <si>
    <t>FORNECIMENTO E INSTALAÇÃO DE ESTRUTURA METÁLICA PARA COBERTURA, COM UTILIZAÇÃO DE PERFIL EM AÇO "DIMENSÃO C 100X40X17#2.65 mm" CORTADO E DOBRADO</t>
  </si>
  <si>
    <t>FORNECIMENTO E INSTALAÇÃO DE ESTRUTURA METÁLICA PARA COBERTURA, COM UTILIZAÇÃO DE PERFIL EM AÇO "DIMENSÃO C 150X60X20#3.35 mm" CORTADO E DOBRADO</t>
  </si>
  <si>
    <t>FORNECIMENTO E INSTALAÇÃO DE ESTRUTURA METÁLICA PARA COBERTURA, COM UTILIZAÇÃO DE PERFIL EM AÇO "DIMENSÃO U 100X50#2.65 mm" CORTADO E DOBRADO</t>
  </si>
  <si>
    <t>FORNECIMENTO E INSTALAÇÃO DE ESTRUTURA METÁLICA PARA COBERTURA, COM UTILIZAÇÃO DE PERFIL EM AÇO "DIMENSÃO U 127X50#2.65 mm" CORTADO E DOBRADO</t>
  </si>
  <si>
    <t>FORNECIMENTO E INSTALAÇÃO DE ESTRUTURA METÁLICA PARA COBERTURA, COM UTILIZAÇÃO DE PERFIL EM AÇO "DIMENSÃO L 50X50#3.00 mm" CORTADO E DOBRADO</t>
  </si>
  <si>
    <t>FORNECIMENTO E INSTALAÇÃO DE ESTRUTURA METÁLICA PARA COBERTURA, COM UTILIZAÇÃO DE PERFIL EM AÇO "DIMENSÃO TUBO 76.20 #3.00 mm" CORTADO E DOBRADO</t>
  </si>
  <si>
    <t>DISPOSITIVO CLORADOR - FORNECIMENTO E INSTALAÇÃO</t>
  </si>
  <si>
    <t>ELETRODUTO DE AÇO GALVANIZADO, CLASSE LEVE, DN 20 MM (3/4"), APARENTE, INSTALADO EM TETO - FORNECIMENTO E INSTALAÇÃO</t>
  </si>
  <si>
    <t>RAMAL DE LIGAÇÃO/ENTREGA (EXCLUSO POSTE).</t>
  </si>
  <si>
    <t>E-015.16823</t>
  </si>
  <si>
    <t>E-015.16824</t>
  </si>
  <si>
    <t>E-015.16825</t>
  </si>
  <si>
    <t>E-015.16826</t>
  </si>
  <si>
    <t>CRUZETA POLIMÉRICA, COMP = 2,00M SEÇÃO TRANSVERSAL 90 X 90MM</t>
  </si>
  <si>
    <t>CHAVE FUSIVEL 100A</t>
  </si>
  <si>
    <t>ELO FUSIVEL 8K</t>
  </si>
  <si>
    <t>POSTE CIRCULAR H=11 E RESISTENCIA 1000 DAN COM ACESSÓRIOS(COMPLETO) RAMAL DE ENTRADA (INCLUSO ASSENTAMENTO).</t>
  </si>
  <si>
    <t>E-015.16827</t>
  </si>
  <si>
    <t>E-015.16828</t>
  </si>
  <si>
    <t>MANILHA SAPATILHA</t>
  </si>
  <si>
    <t xml:space="preserve">HASTE DE ATERRAMENTO 5/8"X3,00 M </t>
  </si>
  <si>
    <t>CURVA LONGA 3/4", EM FERRO GALVANIZADO - FORNECIMENTO E INSTALAÇÃO</t>
  </si>
  <si>
    <t>E-015.16829</t>
  </si>
  <si>
    <t>ISOLADOR COMPOSTO TIPO BASTÃO</t>
  </si>
  <si>
    <t>E-015.16830</t>
  </si>
  <si>
    <t>BRAÇO SUPORTE TIPO C</t>
  </si>
  <si>
    <t>E-015.16831</t>
  </si>
  <si>
    <t>MANILHA TORCIDA</t>
  </si>
  <si>
    <t>MÃO-FRANCESA PERFILADA</t>
  </si>
  <si>
    <t xml:space="preserve">MESA RETRÁTIL 45 X 40 CM, COM ACESSORIOS PARA FIXAÇÃO </t>
  </si>
  <si>
    <t>E-015.16764</t>
  </si>
  <si>
    <t>DISJUNTOR TERMOMAGNÉTICO TRIPOLAR, CORRENTE NOMINAL DE 350A</t>
  </si>
  <si>
    <t>E-013.13838A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</si>
  <si>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</si>
  <si>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</si>
  <si>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</si>
  <si>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</si>
  <si>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</si>
  <si>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</si>
  <si>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</si>
  <si>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</si>
  <si>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</si>
  <si>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</si>
  <si>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</si>
  <si>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</si>
  <si>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</si>
  <si>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</si>
  <si>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</si>
  <si>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</si>
  <si>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</si>
  <si>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</si>
  <si>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</si>
  <si>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</si>
  <si>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</si>
  <si>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</si>
  <si>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</si>
  <si>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</si>
  <si>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</si>
  <si>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</si>
  <si>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</si>
  <si>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</si>
  <si>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</si>
  <si>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</si>
  <si>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</si>
  <si>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</si>
  <si>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</si>
  <si>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</si>
  <si>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</si>
  <si>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</si>
  <si>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</si>
  <si>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</si>
  <si>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</si>
  <si>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</si>
  <si>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</si>
  <si>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</si>
  <si>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</si>
  <si>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</si>
  <si>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</si>
  <si>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</si>
  <si>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</si>
  <si>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</si>
  <si>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</si>
  <si>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</si>
  <si>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</si>
  <si>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</si>
  <si>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</si>
  <si>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</si>
  <si>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</si>
  <si>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</si>
  <si>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</si>
  <si>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</si>
  <si>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</si>
  <si>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</si>
  <si>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</si>
  <si>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</si>
  <si>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</si>
  <si>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</si>
  <si>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</si>
  <si>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</si>
  <si>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</si>
  <si>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</si>
  <si>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</si>
  <si>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</si>
  <si>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</si>
  <si>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</si>
  <si>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</si>
  <si>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</si>
  <si>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</si>
  <si>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</si>
  <si>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</si>
  <si>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</si>
  <si>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</si>
  <si>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</si>
  <si>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</si>
  <si>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</si>
  <si>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</si>
  <si>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</si>
  <si>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</si>
  <si>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</si>
  <si>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</si>
  <si>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</si>
  <si>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</si>
  <si>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</si>
  <si>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</si>
  <si>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</si>
  <si>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</si>
  <si>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</si>
  <si>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</si>
  <si>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</si>
  <si>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</si>
  <si>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</si>
  <si>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</si>
  <si>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</si>
  <si>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</si>
  <si>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</si>
  <si>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</si>
  <si>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</si>
  <si>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</si>
  <si>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</si>
  <si>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</si>
  <si>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</si>
  <si>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</si>
  <si>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</si>
  <si>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</si>
  <si>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</si>
  <si>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</si>
  <si>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</si>
  <si>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</si>
  <si>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</si>
  <si>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</si>
  <si>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</si>
  <si>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</si>
  <si>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</si>
  <si>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</si>
  <si>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</si>
  <si>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</si>
  <si>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</si>
  <si>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</si>
  <si>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</si>
  <si>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</si>
  <si>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</si>
  <si>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</si>
  <si>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</si>
  <si>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</si>
  <si>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</si>
  <si>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</si>
  <si>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</si>
  <si>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</si>
  <si>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</si>
  <si>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</si>
  <si>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</si>
  <si>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</si>
  <si>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</si>
  <si>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</si>
  <si>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</si>
  <si>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</si>
  <si>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</si>
  <si>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</si>
  <si>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</si>
  <si>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</si>
  <si>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</si>
  <si>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</si>
  <si>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</si>
  <si>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</si>
  <si>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</si>
  <si>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</si>
  <si>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</si>
  <si>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</si>
  <si>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</si>
  <si>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</si>
  <si>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</si>
  <si>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</si>
  <si>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</si>
  <si>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</si>
  <si>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</si>
  <si>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</si>
  <si>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</si>
  <si>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</si>
  <si>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</si>
  <si>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</si>
  <si>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</si>
  <si>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</si>
  <si>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</si>
  <si>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</si>
  <si>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</si>
  <si>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</si>
  <si>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</si>
  <si>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</si>
  <si>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</si>
  <si>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</si>
  <si>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</si>
  <si>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</si>
  <si>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</si>
  <si>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</si>
  <si>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</si>
  <si>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</si>
  <si>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</si>
  <si>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</si>
  <si>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</si>
  <si>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</si>
  <si>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</si>
  <si>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</si>
  <si>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</si>
  <si>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</si>
  <si>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</si>
  <si>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</si>
  <si>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</si>
  <si>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</si>
  <si>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</si>
  <si>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</si>
  <si>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</si>
  <si>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</si>
  <si>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</si>
  <si>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</si>
  <si>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</si>
  <si>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</si>
  <si>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</si>
  <si>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</si>
  <si>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</si>
  <si>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</si>
  <si>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</si>
  <si>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</si>
  <si>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</si>
  <si>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</si>
  <si>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</si>
  <si>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</si>
  <si>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</si>
  <si>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</si>
  <si>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</si>
  <si>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</si>
  <si>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</si>
  <si>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</si>
  <si>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</si>
  <si>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</si>
  <si>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</si>
  <si>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</si>
  <si>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</si>
  <si>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</si>
  <si>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</si>
  <si>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</si>
  <si>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</si>
  <si>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</si>
  <si>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</si>
  <si>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</si>
  <si>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</si>
  <si>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</si>
  <si>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</si>
  <si>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</si>
  <si>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</si>
  <si>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</si>
  <si>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</si>
  <si>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</si>
  <si>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</si>
  <si>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</si>
  <si>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</si>
  <si>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</si>
  <si>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</si>
  <si>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</si>
  <si>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</si>
  <si>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</si>
  <si>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</si>
  <si>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</si>
  <si>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</si>
  <si>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</si>
  <si>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</si>
  <si>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</si>
  <si>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</si>
  <si>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</si>
  <si>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</si>
  <si>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</si>
  <si>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</si>
  <si>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</si>
  <si>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</si>
  <si>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</si>
  <si>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</si>
  <si>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</si>
  <si>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</si>
  <si>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</si>
  <si>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</si>
  <si>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</si>
  <si>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</si>
  <si>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</si>
  <si>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</si>
  <si>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</si>
  <si>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</si>
  <si>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</si>
  <si>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</si>
  <si>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</si>
  <si>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</si>
  <si>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</si>
  <si>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</si>
  <si>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</si>
  <si>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</si>
  <si>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</si>
  <si>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</si>
  <si>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</si>
  <si>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</si>
  <si>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</si>
  <si>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</si>
  <si>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</si>
  <si>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</si>
  <si>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</si>
  <si>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</si>
  <si>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</si>
  <si>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</si>
  <si>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</si>
  <si>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</si>
  <si>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</si>
  <si>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</si>
  <si>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</si>
  <si>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</si>
  <si>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</si>
  <si>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</si>
  <si>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</si>
  <si>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</si>
  <si>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</si>
  <si>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</si>
  <si>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</si>
  <si>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</si>
  <si>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</si>
  <si>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</si>
  <si>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</si>
  <si>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</si>
  <si>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</si>
  <si>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</si>
  <si>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</si>
  <si>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DE BLOCOS DE CONCRETO ESTRUTURAL 14X19X29 CM (ESPESSURA 14 CM), FBK = 14,0 MPA, UTILIZANDO PALHETA. AF_10/2022</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</si>
  <si>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</si>
  <si>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</si>
  <si>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</si>
  <si>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</si>
  <si>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</si>
  <si>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</si>
  <si>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</si>
  <si>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</si>
  <si>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</si>
  <si>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</si>
  <si>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</si>
  <si>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</si>
  <si>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</si>
  <si>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</si>
  <si>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</si>
  <si>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</si>
  <si>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PISO PODOTÁTIL DE ALERTA OU DIRECIONAL, DE CONCRETO, ASSENTADO SOBRE ARGAMASSA. AF_05/2023</t>
  </si>
  <si>
    <t>REF. COMPOSIÇÃO SINAPI - JANEIRO/2020</t>
  </si>
  <si>
    <t>CPU.A01</t>
  </si>
  <si>
    <t>CPU.A02</t>
  </si>
  <si>
    <t>CPU.A03</t>
  </si>
  <si>
    <t>CPU.A04</t>
  </si>
  <si>
    <t>CPU.A06</t>
  </si>
  <si>
    <t>CPU.A07</t>
  </si>
  <si>
    <t>CPU.A08</t>
  </si>
  <si>
    <t>CPU.A09</t>
  </si>
  <si>
    <t>CPU.A10</t>
  </si>
  <si>
    <t>CPU.A11</t>
  </si>
  <si>
    <t>CPU.A12</t>
  </si>
  <si>
    <t>CPU.A13</t>
  </si>
  <si>
    <t>CPU.E-01.01</t>
  </si>
  <si>
    <t>CPU.E-01.02</t>
  </si>
  <si>
    <t>CPU.E-01.03</t>
  </si>
  <si>
    <t>CPU.E-01.04</t>
  </si>
  <si>
    <t>CPU.E-05.01</t>
  </si>
  <si>
    <t>CPU.E-05.02</t>
  </si>
  <si>
    <t>CPU.E-05.03</t>
  </si>
  <si>
    <t>CPU.E-05.04</t>
  </si>
  <si>
    <t>CPU.E-05.05</t>
  </si>
  <si>
    <t>CPU.E-05.06</t>
  </si>
  <si>
    <t>CPU.E-05.07</t>
  </si>
  <si>
    <t>CPU.E-05.08</t>
  </si>
  <si>
    <t>CPU.E-05.09</t>
  </si>
  <si>
    <t>CPU.E-05.10</t>
  </si>
  <si>
    <t>CPU.E-06.01</t>
  </si>
  <si>
    <t>CPU.E-06.02</t>
  </si>
  <si>
    <t>CPU.E-06.03</t>
  </si>
  <si>
    <t>CPU.E-06.04</t>
  </si>
  <si>
    <t>CPU.E-06.05</t>
  </si>
  <si>
    <t>CPU.E-06.06</t>
  </si>
  <si>
    <t>CPU.E-08.01</t>
  </si>
  <si>
    <t>CPU.E-09.01</t>
  </si>
  <si>
    <t>CPU.E-09.02</t>
  </si>
  <si>
    <t>CPU E-010.01</t>
  </si>
  <si>
    <t>CPU.E-012.01</t>
  </si>
  <si>
    <t>CPU.E-012.02</t>
  </si>
  <si>
    <t>CPU.E-012.07</t>
  </si>
  <si>
    <t>CPU.E-013.01</t>
  </si>
  <si>
    <t>CPU.E-013.02</t>
  </si>
  <si>
    <t>CPU.E-013.03</t>
  </si>
  <si>
    <t>CPU.E-013.04</t>
  </si>
  <si>
    <t>CPU.E-013.05</t>
  </si>
  <si>
    <t>CPU.E-013.06</t>
  </si>
  <si>
    <t>CPU.E-013.07</t>
  </si>
  <si>
    <t>CPU.E-013.08</t>
  </si>
  <si>
    <t>CPU.E-013.09</t>
  </si>
  <si>
    <t>CPU.E-013.15</t>
  </si>
  <si>
    <t>CPU.E-014.01</t>
  </si>
  <si>
    <t>CPU.E-014.02</t>
  </si>
  <si>
    <t>CPU.E-014.03</t>
  </si>
  <si>
    <t>CPU.E-014.04</t>
  </si>
  <si>
    <t>CPU.E-014.05</t>
  </si>
  <si>
    <t>CPU.E-014.06</t>
  </si>
  <si>
    <t>CPU.E-014.07</t>
  </si>
  <si>
    <t>CPU.E-014.08</t>
  </si>
  <si>
    <t>CPU.E-014.09</t>
  </si>
  <si>
    <t>CPU.E-014.10</t>
  </si>
  <si>
    <t>CPU.E-014.11</t>
  </si>
  <si>
    <t>CPU.E-014.12</t>
  </si>
  <si>
    <t>CPU.E-014.13</t>
  </si>
  <si>
    <t>CPU.E-014.14</t>
  </si>
  <si>
    <t>CPU.E-014.15</t>
  </si>
  <si>
    <t>CPU.E-014.16</t>
  </si>
  <si>
    <t>CPU.E-014.17</t>
  </si>
  <si>
    <t>CPU.E-014.18</t>
  </si>
  <si>
    <t>CPU.E-014.19</t>
  </si>
  <si>
    <t>CPU.E-014.20</t>
  </si>
  <si>
    <t>CPU.E-014.21</t>
  </si>
  <si>
    <t>CPU.E-014.22</t>
  </si>
  <si>
    <t>CPU.E-014.23</t>
  </si>
  <si>
    <t>CPU.E-015.01</t>
  </si>
  <si>
    <t>CPU.E-015.02</t>
  </si>
  <si>
    <t>CPU.E-017.03</t>
  </si>
  <si>
    <t>CPU.E-015.03</t>
  </si>
  <si>
    <t>CPU.E-015.04</t>
  </si>
  <si>
    <t>CPU.E-015.05</t>
  </si>
  <si>
    <t>CPU.E-015.06</t>
  </si>
  <si>
    <t>CPU.E-015.07</t>
  </si>
  <si>
    <t>CPU.E-015.08</t>
  </si>
  <si>
    <t>CPU.E-015.09</t>
  </si>
  <si>
    <t>CPU.E-015.10</t>
  </si>
  <si>
    <t>CPU.E-015.11</t>
  </si>
  <si>
    <t>CPU.E-015.12</t>
  </si>
  <si>
    <t>CPU.E-015.13</t>
  </si>
  <si>
    <t>CPU.E-015.14</t>
  </si>
  <si>
    <t>CPU.E-015.15</t>
  </si>
  <si>
    <t>CPU.E-015.16</t>
  </si>
  <si>
    <t>CPU.E-015.17</t>
  </si>
  <si>
    <t>CPU.E-015.18</t>
  </si>
  <si>
    <t>CPU.E-015.19</t>
  </si>
  <si>
    <t>CPU.E-015.20</t>
  </si>
  <si>
    <t>CPU.E-015.21</t>
  </si>
  <si>
    <t>CPU.E-015.22</t>
  </si>
  <si>
    <t>CPU.E-015.23</t>
  </si>
  <si>
    <t>CPU.E-015.24</t>
  </si>
  <si>
    <t>CPU.E-015.25</t>
  </si>
  <si>
    <t>CPU.E-015.26</t>
  </si>
  <si>
    <t>CPU.E-015.27</t>
  </si>
  <si>
    <t>CPU.E-015.28</t>
  </si>
  <si>
    <t>CPU.E-015.29</t>
  </si>
  <si>
    <t>CPU.E-015.30</t>
  </si>
  <si>
    <t>CPU.E-015.31</t>
  </si>
  <si>
    <t>PAPELEIRA PLÁSTICA TIPO DISPENSER PARA PAPEL HIGIÊNICO ROLÃO - FORNECIMENTO E INSTALAÇÃO.</t>
  </si>
  <si>
    <t>CPU.E-015.32</t>
  </si>
  <si>
    <t>CPU.E-017.01</t>
  </si>
  <si>
    <t>CPU.E-017.02</t>
  </si>
  <si>
    <t>CPU.E-017.04</t>
  </si>
  <si>
    <t>CPU.E-017.05</t>
  </si>
  <si>
    <t>CPU.E-017.06</t>
  </si>
  <si>
    <t>CPU.E-017.07</t>
  </si>
  <si>
    <t>CPU.E-017.08</t>
  </si>
  <si>
    <t>CPU.E-017.09</t>
  </si>
  <si>
    <t>CPU.E-017.10</t>
  </si>
  <si>
    <t>CPU.E-017.11</t>
  </si>
  <si>
    <t>CPU.E-017.12</t>
  </si>
  <si>
    <t>CPU.E-017.13</t>
  </si>
  <si>
    <t>CPU.E-017.14</t>
  </si>
  <si>
    <t>CPU.E-022.01</t>
  </si>
  <si>
    <t>CPU.E-022.02</t>
  </si>
  <si>
    <t>CPU.E-023.9184</t>
  </si>
  <si>
    <t>CPU.E-023.9185</t>
  </si>
  <si>
    <t>CPU.E-023.9186</t>
  </si>
  <si>
    <t>CPU.E-023.9192</t>
  </si>
  <si>
    <t>CPU.E-023.02</t>
  </si>
  <si>
    <t>CPU.E-023.01</t>
  </si>
  <si>
    <t>CPU.E-023.03</t>
  </si>
  <si>
    <t>CPU.E-023.04</t>
  </si>
  <si>
    <t>CPU.E-023.05</t>
  </si>
  <si>
    <t>CPU.E-023.06</t>
  </si>
  <si>
    <t>CPU.E-024.01</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</si>
  <si>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</si>
  <si>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</si>
  <si>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</si>
  <si>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</si>
  <si>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</si>
  <si>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</si>
  <si>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</si>
  <si>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</si>
  <si>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</si>
  <si>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</si>
  <si>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</si>
  <si>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</si>
  <si>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</si>
  <si>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</si>
  <si>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</si>
  <si>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</si>
  <si>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</si>
  <si>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</si>
  <si>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</si>
  <si>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</si>
  <si>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</si>
  <si>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</si>
  <si>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</si>
  <si>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</si>
  <si>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</si>
  <si>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</si>
  <si>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</si>
  <si>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</si>
  <si>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</si>
  <si>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</si>
  <si>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</si>
  <si>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</si>
  <si>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</si>
  <si>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</si>
  <si>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</si>
  <si>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</si>
  <si>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</si>
  <si>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</si>
  <si>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</si>
  <si>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</si>
  <si>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</si>
  <si>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</si>
  <si>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</si>
  <si>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</si>
  <si>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</si>
  <si>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</si>
  <si>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</si>
  <si>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</si>
  <si>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</si>
  <si>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</si>
  <si>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</si>
  <si>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</si>
  <si>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</si>
  <si>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</si>
  <si>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</si>
  <si>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</si>
  <si>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</si>
  <si>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</si>
  <si>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</si>
  <si>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</si>
  <si>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</si>
  <si>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</si>
  <si>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</si>
  <si>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</si>
  <si>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</si>
  <si>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</si>
  <si>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</si>
  <si>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</si>
  <si>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</si>
  <si>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</si>
  <si>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</si>
  <si>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</si>
  <si>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</si>
  <si>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</si>
  <si>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</si>
  <si>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</si>
  <si>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</si>
  <si>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</si>
  <si>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</si>
  <si>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</si>
  <si>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</si>
  <si>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</si>
  <si>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</si>
  <si>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</si>
  <si>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</si>
  <si>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</si>
  <si>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</si>
  <si>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</si>
  <si>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</si>
  <si>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</si>
  <si>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</si>
  <si>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</si>
  <si>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</si>
  <si>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</si>
  <si>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</si>
  <si>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</si>
  <si>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</si>
  <si>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</si>
  <si>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</si>
  <si>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</si>
  <si>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</si>
  <si>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</si>
  <si>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</si>
  <si>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</si>
  <si>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</si>
  <si>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</si>
  <si>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</si>
  <si>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</si>
  <si>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</si>
  <si>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</si>
  <si>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</si>
  <si>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</si>
  <si>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</si>
  <si>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</si>
  <si>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</si>
  <si>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</si>
  <si>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</si>
  <si>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</si>
  <si>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</si>
  <si>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</si>
  <si>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</si>
  <si>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</si>
  <si>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</si>
  <si>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MINI RACK TIPO GABINETE DE 19" - PORTA ACRÍLICO FUMÊ - 16U - INSTALAÇÃO</t>
  </si>
  <si>
    <t>ELABORAÇÃO DO PGR (PROGRAMA DE GERECIAMENTO DE RISCOS)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</si>
  <si>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</si>
  <si>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</si>
  <si>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</si>
  <si>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</si>
  <si>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</si>
  <si>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</si>
  <si>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</si>
  <si>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</si>
  <si>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</si>
  <si>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</si>
  <si>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</si>
  <si>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</si>
  <si>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</si>
  <si>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</si>
  <si>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</si>
  <si>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</si>
  <si>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</si>
  <si>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</si>
  <si>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</si>
  <si>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</si>
  <si>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</si>
  <si>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</si>
  <si>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</si>
  <si>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</si>
  <si>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</si>
  <si>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</si>
  <si>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</si>
  <si>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</si>
  <si>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</si>
  <si>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</si>
  <si>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</si>
  <si>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</si>
  <si>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</si>
  <si>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</si>
  <si>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</si>
  <si>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</si>
  <si>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</si>
  <si>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</si>
  <si>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</si>
  <si>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</si>
  <si>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</si>
  <si>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</si>
  <si>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</si>
  <si>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</si>
  <si>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</si>
  <si>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</si>
  <si>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</si>
  <si>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</si>
  <si>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</si>
  <si>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</si>
  <si>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</si>
  <si>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</si>
  <si>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</si>
  <si>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</si>
  <si>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</si>
  <si>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</si>
  <si>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</si>
  <si>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</si>
  <si>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</si>
  <si>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</si>
  <si>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</si>
  <si>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</si>
  <si>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</si>
  <si>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</si>
  <si>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</si>
  <si>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</si>
  <si>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</si>
  <si>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</si>
  <si>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</si>
  <si>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</si>
  <si>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</si>
  <si>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</si>
  <si>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</si>
  <si>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</si>
  <si>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</si>
  <si>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</si>
  <si>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</si>
  <si>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</si>
  <si>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</si>
  <si>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</si>
  <si>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</si>
  <si>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</si>
  <si>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</si>
  <si>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</si>
  <si>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</si>
  <si>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</si>
  <si>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</si>
  <si>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</si>
  <si>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</si>
  <si>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</si>
  <si>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</si>
  <si>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</si>
  <si>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</si>
  <si>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</si>
  <si>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</si>
  <si>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</si>
  <si>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</si>
  <si>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</si>
  <si>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</si>
  <si>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</si>
  <si>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</si>
  <si>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</si>
  <si>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</si>
  <si>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</si>
  <si>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</si>
  <si>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</si>
  <si>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</si>
  <si>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</si>
  <si>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</si>
  <si>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</si>
  <si>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</si>
  <si>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</si>
  <si>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</si>
  <si>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</si>
  <si>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</si>
  <si>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</si>
  <si>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</si>
  <si>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</si>
  <si>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</si>
  <si>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</si>
  <si>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</si>
  <si>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</si>
  <si>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</si>
  <si>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</si>
  <si>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</si>
  <si>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</si>
  <si>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</si>
  <si>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</si>
  <si>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</si>
  <si>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</si>
  <si>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</si>
  <si>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</si>
  <si>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</si>
  <si>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</si>
  <si>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</si>
  <si>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</si>
  <si>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</si>
  <si>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</si>
  <si>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</si>
  <si>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</si>
  <si>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</si>
  <si>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</si>
  <si>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</si>
  <si>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</si>
  <si>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</si>
  <si>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</si>
  <si>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</si>
  <si>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</si>
  <si>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</si>
  <si>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</si>
  <si>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</si>
  <si>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</si>
  <si>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</si>
  <si>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</si>
  <si>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</si>
  <si>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</si>
  <si>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</si>
  <si>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</si>
  <si>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</si>
  <si>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</si>
  <si>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</si>
  <si>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</si>
  <si>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</si>
  <si>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</si>
  <si>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</si>
  <si>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</si>
  <si>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</si>
  <si>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</si>
  <si>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</si>
  <si>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</si>
  <si>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</si>
  <si>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</si>
  <si>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</si>
  <si>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</si>
  <si>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</si>
  <si>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</si>
  <si>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</si>
  <si>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</si>
  <si>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</si>
  <si>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</si>
  <si>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</si>
  <si>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</si>
  <si>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</si>
  <si>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</si>
  <si>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</si>
  <si>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</si>
  <si>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</si>
  <si>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</si>
  <si>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</si>
  <si>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</si>
  <si>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</si>
  <si>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</si>
  <si>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</si>
  <si>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</si>
  <si>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</si>
  <si>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</si>
  <si>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</si>
  <si>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</si>
  <si>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</si>
  <si>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</si>
  <si>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</si>
  <si>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</si>
  <si>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</si>
  <si>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</si>
  <si>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</si>
  <si>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</si>
  <si>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</si>
  <si>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</si>
  <si>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</si>
  <si>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</si>
  <si>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</si>
  <si>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</si>
  <si>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</si>
  <si>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</si>
  <si>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</si>
  <si>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</si>
  <si>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</si>
  <si>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</si>
  <si>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</si>
  <si>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</si>
  <si>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</si>
  <si>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</si>
  <si>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</si>
  <si>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</si>
  <si>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</si>
  <si>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</si>
  <si>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</si>
  <si>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</si>
  <si>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</si>
  <si>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</si>
  <si>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</si>
  <si>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</si>
  <si>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</si>
  <si>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</si>
  <si>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</si>
  <si>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</si>
  <si>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</si>
  <si>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</si>
  <si>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</si>
  <si>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</si>
  <si>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</si>
  <si>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</si>
  <si>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</si>
  <si>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</si>
  <si>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</si>
  <si>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</si>
  <si>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</si>
  <si>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</si>
  <si>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</si>
  <si>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</si>
  <si>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</si>
  <si>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</si>
  <si>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</si>
  <si>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</si>
  <si>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</si>
  <si>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</si>
  <si>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</si>
  <si>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</si>
  <si>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</si>
  <si>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</si>
  <si>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</si>
  <si>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</si>
  <si>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</si>
  <si>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</si>
  <si>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</si>
  <si>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</si>
  <si>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</si>
  <si>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</si>
  <si>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</si>
  <si>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</si>
  <si>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</si>
  <si>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</si>
  <si>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</si>
  <si>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</si>
  <si>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</si>
  <si>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</si>
  <si>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</si>
  <si>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</si>
  <si>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</si>
  <si>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</si>
  <si>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</si>
  <si>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</si>
  <si>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</si>
  <si>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</si>
  <si>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</si>
  <si>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</si>
  <si>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</si>
  <si>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</si>
  <si>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</si>
  <si>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</si>
  <si>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</si>
  <si>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</si>
  <si>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</si>
  <si>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</si>
  <si>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</si>
  <si>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</si>
  <si>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</si>
  <si>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</si>
  <si>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</si>
  <si>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</si>
  <si>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</si>
  <si>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</si>
  <si>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</si>
  <si>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</si>
  <si>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</si>
  <si>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</si>
  <si>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</si>
  <si>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</si>
  <si>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</si>
  <si>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</si>
  <si>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</si>
  <si>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</si>
  <si>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</si>
  <si>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</si>
  <si>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</si>
  <si>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</si>
  <si>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</si>
  <si>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</si>
  <si>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</si>
  <si>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</si>
  <si>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</si>
  <si>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</si>
  <si>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</si>
  <si>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</si>
  <si>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</si>
  <si>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</si>
  <si>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</si>
  <si>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</si>
  <si>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</si>
  <si>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</si>
  <si>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</si>
  <si>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</si>
  <si>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</si>
  <si>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</si>
  <si>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</si>
  <si>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</si>
  <si>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</si>
  <si>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</si>
  <si>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</si>
  <si>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</si>
  <si>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</si>
  <si>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</si>
  <si>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</si>
  <si>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</si>
  <si>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</si>
  <si>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</si>
  <si>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</si>
  <si>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</si>
  <si>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</si>
  <si>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</si>
  <si>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</si>
  <si>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</si>
  <si>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</si>
  <si>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</si>
  <si>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</si>
  <si>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</si>
  <si>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</si>
  <si>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</si>
  <si>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</si>
  <si>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</si>
  <si>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</si>
  <si>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</si>
  <si>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</si>
  <si>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</si>
  <si>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</si>
  <si>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</si>
  <si>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</si>
  <si>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</si>
  <si>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</si>
  <si>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</si>
  <si>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</si>
  <si>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</si>
  <si>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</si>
  <si>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</si>
  <si>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</si>
  <si>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</si>
  <si>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</si>
  <si>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</si>
  <si>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</si>
  <si>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</si>
  <si>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</si>
  <si>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</si>
  <si>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</si>
  <si>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</si>
  <si>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</si>
  <si>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</si>
  <si>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</si>
  <si>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</si>
  <si>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</si>
  <si>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</si>
  <si>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</si>
  <si>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</si>
  <si>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</si>
  <si>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</si>
  <si>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</si>
  <si>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</si>
  <si>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</si>
  <si>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</si>
  <si>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</si>
  <si>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</si>
  <si>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</si>
  <si>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</si>
  <si>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</si>
  <si>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</si>
  <si>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</si>
  <si>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</si>
  <si>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</si>
  <si>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</si>
  <si>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</si>
  <si>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</si>
  <si>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</si>
  <si>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</si>
  <si>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</si>
  <si>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</si>
  <si>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</si>
  <si>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</si>
  <si>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</si>
  <si>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</si>
  <si>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</si>
  <si>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</si>
  <si>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</si>
  <si>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</si>
  <si>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</si>
  <si>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</si>
  <si>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</si>
  <si>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</si>
  <si>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</si>
  <si>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</si>
  <si>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</si>
  <si>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</si>
  <si>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</si>
  <si>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</si>
  <si>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</si>
  <si>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</si>
  <si>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</si>
  <si>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</si>
  <si>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</si>
  <si>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</si>
  <si>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</si>
  <si>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</si>
  <si>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</si>
  <si>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</si>
  <si>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</si>
  <si>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</si>
  <si>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</si>
  <si>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</si>
  <si>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</si>
  <si>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</si>
  <si>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</si>
  <si>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</si>
  <si>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</si>
  <si>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</si>
  <si>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</si>
  <si>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</si>
  <si>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</si>
  <si>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</si>
  <si>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</si>
  <si>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</si>
  <si>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</si>
  <si>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</si>
  <si>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</si>
  <si>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</si>
  <si>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</si>
  <si>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</si>
  <si>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</si>
  <si>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</si>
  <si>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</si>
  <si>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</si>
  <si>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</si>
  <si>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</si>
  <si>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</si>
  <si>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</si>
  <si>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</si>
  <si>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</si>
  <si>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</si>
  <si>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</si>
  <si>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</si>
  <si>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</si>
  <si>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</si>
  <si>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</si>
  <si>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</si>
  <si>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</si>
  <si>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</si>
  <si>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</si>
  <si>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</si>
  <si>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</si>
  <si>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</si>
  <si>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</si>
  <si>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</si>
  <si>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</si>
  <si>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</si>
  <si>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</si>
  <si>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</si>
  <si>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</si>
  <si>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</si>
  <si>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</si>
  <si>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</si>
  <si>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</si>
  <si>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</si>
  <si>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</si>
  <si>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</si>
  <si>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</si>
  <si>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</si>
  <si>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</si>
  <si>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</si>
  <si>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</si>
  <si>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</si>
  <si>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</si>
  <si>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</si>
  <si>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</si>
  <si>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</si>
  <si>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</si>
  <si>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</si>
  <si>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</si>
  <si>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</si>
  <si>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</si>
  <si>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</si>
  <si>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</si>
  <si>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</si>
  <si>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</si>
  <si>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</si>
  <si>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</si>
  <si>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</si>
  <si>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</si>
  <si>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</si>
  <si>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</si>
  <si>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</si>
  <si>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</si>
  <si>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</si>
  <si>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</si>
  <si>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</si>
  <si>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</si>
  <si>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</si>
  <si>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</si>
  <si>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</si>
  <si>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</si>
  <si>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</si>
  <si>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</si>
  <si>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</si>
  <si>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</si>
  <si>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</si>
  <si>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</si>
  <si>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</si>
  <si>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</si>
  <si>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</si>
  <si>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</si>
  <si>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</si>
  <si>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</si>
  <si>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</si>
  <si>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</si>
  <si>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</si>
  <si>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</si>
  <si>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</si>
  <si>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</si>
  <si>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</si>
  <si>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</si>
  <si>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</si>
  <si>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</si>
  <si>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</si>
  <si>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</si>
  <si>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</si>
  <si>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</si>
  <si>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</si>
  <si>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</si>
  <si>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</si>
  <si>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</si>
  <si>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</si>
  <si>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</si>
  <si>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</si>
  <si>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</si>
  <si>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</si>
  <si>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</si>
  <si>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</si>
  <si>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</si>
  <si>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</si>
  <si>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</si>
  <si>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</si>
  <si>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</si>
  <si>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</si>
  <si>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</si>
  <si>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</si>
  <si>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</si>
  <si>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</si>
  <si>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</si>
  <si>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</si>
  <si>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</si>
  <si>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</si>
  <si>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</si>
  <si>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</si>
  <si>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</si>
  <si>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</si>
  <si>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</si>
  <si>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</si>
  <si>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</si>
  <si>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</si>
  <si>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</si>
  <si>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</si>
  <si>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</si>
  <si>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</si>
  <si>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</si>
  <si>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</si>
  <si>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</si>
  <si>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</si>
  <si>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</si>
  <si>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</si>
  <si>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</si>
  <si>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</si>
  <si>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</si>
  <si>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</si>
  <si>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</si>
  <si>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</si>
  <si>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</si>
  <si>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</si>
  <si>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</si>
  <si>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</si>
  <si>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</si>
  <si>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</si>
  <si>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</si>
  <si>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</si>
  <si>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</si>
  <si>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</si>
  <si>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</si>
  <si>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</si>
  <si>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</si>
  <si>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</si>
  <si>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</si>
  <si>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</si>
  <si>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</si>
  <si>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</si>
  <si>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</si>
  <si>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</si>
  <si>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</si>
  <si>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</si>
  <si>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</si>
  <si>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</si>
  <si>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</si>
  <si>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</si>
  <si>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</si>
  <si>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</si>
  <si>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</si>
  <si>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</si>
  <si>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</si>
  <si>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</si>
  <si>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</si>
  <si>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</si>
  <si>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</si>
  <si>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</si>
  <si>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</si>
  <si>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</si>
  <si>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</si>
  <si>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</si>
  <si>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</si>
  <si>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</si>
  <si>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</si>
  <si>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</si>
  <si>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</si>
  <si>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</si>
  <si>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</si>
  <si>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</si>
  <si>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</si>
  <si>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</si>
  <si>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</si>
  <si>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</si>
  <si>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</si>
  <si>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</si>
  <si>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</si>
  <si>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</si>
  <si>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</si>
  <si>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</si>
  <si>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</si>
  <si>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</si>
  <si>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</si>
  <si>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</si>
  <si>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</si>
  <si>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</si>
  <si>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</si>
  <si>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</si>
  <si>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</si>
  <si>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</si>
  <si>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</si>
  <si>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</si>
  <si>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</si>
  <si>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</si>
  <si>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</si>
  <si>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</si>
  <si>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</si>
  <si>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</si>
  <si>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</si>
  <si>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</si>
  <si>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</si>
  <si>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</si>
  <si>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</si>
  <si>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</si>
  <si>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</si>
  <si>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</si>
  <si>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</si>
  <si>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</si>
  <si>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</si>
  <si>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</si>
  <si>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</si>
  <si>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</si>
  <si>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</si>
  <si>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</si>
  <si>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</si>
  <si>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</si>
  <si>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</si>
  <si>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</si>
  <si>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</si>
  <si>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</si>
  <si>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</si>
  <si>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</si>
  <si>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</si>
  <si>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</si>
  <si>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</si>
  <si>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</si>
  <si>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</si>
  <si>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</si>
  <si>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</si>
  <si>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</si>
  <si>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</si>
  <si>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</si>
  <si>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</si>
  <si>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</si>
  <si>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</si>
  <si>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</si>
  <si>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</si>
  <si>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</si>
  <si>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</si>
  <si>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</si>
  <si>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</si>
  <si>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</si>
  <si>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</si>
  <si>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</si>
  <si>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</si>
  <si>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</si>
  <si>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</si>
  <si>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</si>
  <si>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</si>
  <si>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</si>
  <si>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</si>
  <si>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</si>
  <si>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</si>
  <si>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</si>
  <si>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</si>
  <si>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</si>
  <si>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</si>
  <si>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</si>
  <si>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</si>
  <si>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</si>
  <si>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</si>
  <si>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</si>
  <si>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</si>
  <si>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</si>
  <si>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</si>
  <si>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</si>
  <si>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</si>
  <si>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</si>
  <si>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</si>
  <si>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</si>
  <si>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</si>
  <si>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</si>
  <si>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</si>
  <si>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</si>
  <si>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</si>
  <si>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</si>
  <si>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</si>
  <si>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</si>
  <si>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</si>
  <si>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</si>
  <si>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</si>
  <si>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</si>
  <si>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</si>
  <si>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</si>
  <si>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</si>
  <si>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</si>
  <si>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</si>
  <si>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</si>
  <si>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</si>
  <si>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</si>
  <si>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</si>
  <si>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</si>
  <si>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</si>
  <si>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</si>
  <si>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</si>
  <si>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</si>
  <si>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</si>
  <si>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</si>
  <si>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</si>
  <si>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</si>
  <si>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</si>
  <si>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</si>
  <si>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</si>
  <si>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</si>
  <si>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</si>
  <si>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</si>
  <si>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</si>
  <si>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</si>
  <si>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</si>
  <si>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</si>
  <si>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</si>
  <si>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</si>
  <si>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</si>
  <si>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</si>
  <si>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</si>
  <si>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</si>
  <si>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</si>
  <si>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</si>
  <si>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</si>
  <si>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</si>
  <si>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</si>
  <si>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</si>
  <si>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</si>
  <si>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</si>
  <si>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</si>
  <si>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</si>
  <si>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</si>
  <si>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</si>
  <si>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</si>
  <si>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</si>
  <si>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</si>
  <si>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</si>
  <si>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</si>
  <si>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</si>
  <si>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</si>
  <si>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</si>
  <si>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</si>
  <si>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</si>
  <si>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</si>
  <si>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</si>
  <si>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</si>
  <si>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</si>
  <si>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</si>
  <si>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</si>
  <si>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</si>
  <si>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</si>
  <si>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</si>
  <si>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</si>
  <si>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</si>
  <si>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</si>
  <si>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</si>
  <si>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</si>
  <si>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</si>
  <si>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</si>
  <si>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</si>
  <si>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</si>
  <si>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</si>
  <si>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</si>
  <si>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</si>
  <si>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</si>
  <si>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</si>
  <si>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</si>
  <si>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</si>
  <si>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</si>
  <si>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</si>
  <si>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</si>
  <si>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</si>
  <si>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</si>
  <si>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</si>
  <si>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</si>
  <si>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</si>
  <si>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</si>
  <si>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</si>
  <si>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</si>
  <si>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</si>
  <si>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</si>
  <si>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</si>
  <si>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</si>
  <si>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</si>
  <si>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</si>
  <si>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</si>
  <si>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</si>
  <si>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</si>
  <si>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</si>
  <si>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</si>
  <si>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</si>
  <si>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</si>
  <si>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</si>
  <si>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</si>
  <si>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</si>
  <si>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</si>
  <si>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</si>
  <si>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</si>
  <si>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</si>
  <si>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</si>
  <si>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</si>
  <si>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</si>
  <si>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</si>
  <si>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</si>
  <si>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</si>
  <si>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</si>
  <si>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</si>
  <si>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</si>
  <si>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</si>
  <si>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</si>
  <si>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</si>
  <si>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</si>
  <si>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</si>
  <si>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</si>
  <si>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</si>
  <si>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</si>
  <si>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</si>
  <si>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</si>
  <si>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</si>
  <si>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</si>
  <si>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</si>
  <si>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</si>
  <si>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</si>
  <si>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</si>
  <si>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</si>
  <si>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</si>
  <si>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</si>
  <si>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</si>
  <si>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</si>
  <si>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</si>
  <si>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</si>
  <si>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</si>
  <si>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</si>
  <si>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</si>
  <si>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</si>
  <si>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</si>
  <si>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</si>
  <si>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</si>
  <si>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</si>
  <si>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</si>
  <si>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</si>
  <si>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</si>
  <si>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</si>
  <si>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</si>
  <si>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</si>
  <si>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</si>
  <si>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</si>
  <si>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</si>
  <si>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</si>
  <si>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</si>
  <si>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</si>
  <si>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</si>
  <si>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</si>
  <si>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</si>
  <si>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</si>
  <si>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</si>
  <si>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</si>
  <si>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</si>
  <si>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</si>
  <si>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</si>
  <si>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</si>
  <si>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</si>
  <si>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</si>
  <si>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</si>
  <si>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</si>
  <si>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</si>
  <si>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</si>
  <si>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</si>
  <si>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</si>
  <si>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</si>
  <si>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</si>
  <si>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</si>
  <si>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</si>
  <si>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</si>
  <si>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</si>
  <si>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</si>
  <si>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</si>
  <si>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</si>
  <si>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</si>
  <si>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</si>
  <si>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</si>
  <si>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</si>
  <si>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</si>
  <si>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</si>
  <si>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</si>
  <si>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</si>
  <si>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</si>
  <si>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</si>
  <si>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</si>
  <si>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</si>
  <si>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</si>
  <si>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</si>
  <si>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</si>
  <si>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</si>
  <si>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</si>
  <si>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</si>
  <si>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</si>
  <si>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</si>
  <si>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</si>
  <si>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</si>
  <si>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</si>
  <si>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</si>
  <si>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</si>
  <si>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</si>
  <si>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</si>
  <si>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</si>
  <si>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</si>
  <si>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</si>
  <si>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</si>
  <si>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</si>
  <si>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</si>
  <si>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</si>
  <si>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</si>
  <si>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</si>
  <si>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</si>
  <si>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</si>
  <si>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</si>
  <si>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</si>
  <si>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</si>
  <si>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</si>
  <si>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</si>
  <si>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</si>
  <si>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</si>
  <si>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</si>
  <si>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</si>
  <si>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</si>
  <si>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</si>
  <si>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</si>
  <si>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</si>
  <si>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</si>
  <si>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</si>
  <si>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</si>
  <si>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</si>
  <si>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</si>
  <si>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</si>
  <si>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</si>
  <si>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</si>
  <si>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</si>
  <si>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</si>
  <si>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</si>
  <si>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</si>
  <si>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</si>
  <si>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</si>
  <si>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</si>
  <si>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</si>
  <si>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</si>
  <si>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</si>
  <si>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</si>
  <si>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</si>
  <si>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</si>
  <si>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</si>
  <si>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</si>
  <si>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</si>
  <si>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</si>
  <si>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</si>
  <si>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</si>
  <si>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</si>
  <si>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</si>
  <si>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</si>
  <si>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</si>
  <si>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</si>
  <si>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</si>
  <si>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</si>
  <si>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</si>
  <si>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</si>
  <si>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</si>
  <si>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</si>
  <si>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</si>
  <si>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</si>
  <si>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</si>
  <si>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</si>
  <si>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</si>
  <si>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</si>
  <si>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</si>
  <si>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</si>
  <si>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</si>
  <si>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</si>
  <si>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</si>
  <si>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</si>
  <si>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</si>
  <si>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</si>
  <si>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</si>
  <si>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</si>
  <si>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</si>
  <si>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</si>
  <si>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</si>
  <si>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</si>
  <si>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</si>
  <si>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</si>
  <si>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</si>
  <si>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</si>
  <si>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</si>
  <si>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</si>
  <si>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</si>
  <si>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</si>
  <si>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</si>
  <si>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</si>
  <si>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</si>
  <si>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</si>
  <si>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</si>
  <si>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</si>
  <si>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</si>
  <si>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</si>
  <si>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</si>
  <si>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</si>
  <si>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</si>
  <si>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</si>
  <si>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</si>
  <si>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</si>
  <si>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</si>
  <si>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</si>
  <si>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</si>
  <si>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</si>
  <si>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</si>
  <si>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</si>
  <si>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</si>
  <si>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</si>
  <si>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</si>
  <si>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</si>
  <si>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</si>
  <si>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</si>
  <si>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</si>
  <si>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</si>
  <si>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</si>
  <si>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</si>
  <si>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</si>
  <si>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</si>
  <si>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</si>
  <si>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</si>
  <si>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</si>
  <si>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</si>
  <si>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</si>
  <si>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</si>
  <si>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</si>
  <si>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</si>
  <si>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</si>
  <si>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</si>
  <si>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</si>
  <si>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</si>
  <si>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</si>
  <si>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</si>
  <si>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</si>
  <si>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</si>
  <si>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</si>
  <si>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</si>
  <si>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</si>
  <si>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</si>
  <si>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</si>
  <si>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</si>
  <si>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</si>
  <si>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</si>
  <si>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</si>
  <si>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</si>
  <si>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</si>
  <si>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</si>
  <si>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</si>
  <si>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</si>
  <si>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</si>
  <si>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</si>
  <si>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</si>
  <si>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</si>
  <si>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</si>
  <si>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</si>
  <si>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</si>
  <si>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</si>
  <si>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</si>
  <si>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</si>
  <si>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</si>
  <si>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</si>
  <si>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</si>
  <si>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</si>
  <si>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</si>
  <si>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</si>
  <si>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</si>
  <si>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</si>
  <si>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</si>
  <si>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</si>
  <si>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</si>
  <si>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</si>
  <si>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</si>
  <si>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</si>
  <si>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</si>
  <si>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</si>
  <si>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</si>
  <si>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</si>
  <si>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</si>
  <si>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</si>
  <si>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</si>
  <si>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</si>
  <si>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</si>
  <si>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</si>
  <si>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</si>
  <si>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</si>
  <si>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</si>
  <si>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</si>
  <si>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</si>
  <si>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</si>
  <si>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</si>
  <si>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</si>
  <si>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</si>
  <si>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</si>
  <si>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</si>
  <si>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</si>
  <si>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</si>
  <si>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</si>
  <si>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</si>
  <si>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</si>
  <si>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</si>
  <si>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</si>
  <si>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</si>
  <si>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</si>
  <si>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</si>
  <si>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</si>
  <si>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</si>
  <si>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</si>
  <si>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</si>
  <si>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</si>
  <si>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</si>
  <si>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</si>
  <si>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</si>
  <si>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</si>
  <si>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</si>
  <si>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</si>
  <si>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</si>
  <si>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</si>
  <si>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</si>
  <si>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</si>
  <si>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</si>
  <si>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</si>
  <si>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</si>
  <si>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</si>
  <si>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</si>
  <si>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</si>
  <si>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</si>
  <si>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</si>
  <si>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</si>
  <si>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</si>
  <si>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</si>
  <si>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</si>
  <si>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</si>
  <si>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</si>
  <si>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</si>
  <si>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</si>
  <si>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</si>
  <si>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</si>
  <si>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</si>
  <si>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</si>
  <si>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</si>
  <si>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</si>
  <si>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</si>
  <si>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</si>
  <si>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</si>
  <si>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</si>
  <si>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</si>
  <si>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</si>
  <si>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</si>
  <si>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</si>
  <si>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</si>
  <si>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</si>
  <si>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</si>
  <si>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</si>
  <si>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</si>
  <si>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</si>
  <si>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</si>
  <si>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</si>
  <si>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</si>
  <si>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</si>
  <si>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</si>
  <si>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</si>
  <si>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</si>
  <si>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</si>
  <si>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</si>
  <si>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</si>
  <si>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</si>
  <si>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</si>
  <si>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</si>
  <si>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</si>
  <si>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</si>
  <si>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</si>
  <si>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</si>
  <si>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</si>
  <si>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</si>
  <si>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</si>
  <si>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</si>
  <si>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</si>
  <si>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</si>
  <si>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</si>
  <si>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</si>
  <si>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</si>
  <si>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</si>
  <si>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</si>
  <si>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</si>
  <si>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</si>
  <si>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</si>
  <si>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</si>
  <si>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</si>
  <si>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</si>
  <si>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</si>
  <si>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</si>
  <si>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</si>
  <si>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</si>
  <si>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</si>
  <si>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</si>
  <si>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</si>
  <si>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</si>
  <si>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</si>
  <si>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</si>
  <si>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</si>
  <si>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</si>
  <si>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</si>
  <si>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</si>
  <si>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</si>
  <si>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</si>
  <si>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</si>
  <si>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</si>
  <si>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</si>
  <si>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</si>
  <si>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</si>
  <si>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</si>
  <si>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</si>
  <si>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</si>
  <si>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</si>
  <si>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</si>
  <si>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</si>
  <si>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</si>
  <si>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</si>
  <si>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</si>
  <si>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</si>
  <si>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</si>
  <si>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</si>
  <si>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</si>
  <si>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</si>
  <si>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</si>
  <si>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</si>
  <si>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</si>
  <si>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</si>
  <si>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</si>
  <si>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</si>
  <si>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</si>
  <si>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</si>
  <si>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</si>
  <si>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</si>
  <si>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</si>
  <si>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</si>
  <si>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</si>
  <si>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</si>
  <si>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</si>
  <si>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</si>
  <si>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</si>
  <si>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</si>
  <si>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</si>
  <si>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</si>
  <si>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</si>
  <si>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</si>
  <si>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</si>
  <si>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</si>
  <si>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</si>
  <si>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</si>
  <si>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</si>
  <si>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</si>
  <si>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</si>
  <si>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</si>
  <si>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</si>
  <si>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</si>
  <si>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</si>
  <si>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</si>
  <si>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</si>
  <si>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</si>
  <si>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</si>
  <si>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</si>
  <si>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</si>
  <si>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</si>
  <si>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</si>
  <si>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</si>
  <si>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</si>
  <si>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</si>
  <si>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</si>
  <si>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</si>
  <si>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</si>
  <si>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</si>
  <si>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</si>
  <si>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</si>
  <si>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</si>
  <si>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</si>
  <si>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</si>
  <si>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</si>
  <si>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</si>
  <si>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</si>
  <si>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</si>
  <si>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</si>
  <si>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</si>
  <si>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</si>
  <si>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</si>
  <si>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</si>
  <si>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</si>
  <si>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</si>
  <si>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</si>
  <si>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</si>
  <si>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</si>
  <si>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</si>
  <si>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</si>
  <si>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</si>
  <si>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</si>
  <si>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</si>
  <si>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</si>
  <si>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</si>
  <si>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</si>
  <si>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</si>
  <si>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</si>
  <si>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</si>
  <si>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</si>
  <si>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</si>
  <si>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</si>
  <si>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</si>
  <si>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</si>
  <si>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</si>
  <si>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</si>
  <si>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</si>
  <si>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</si>
  <si>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</si>
  <si>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</si>
  <si>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</si>
  <si>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</si>
  <si>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</si>
  <si>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</si>
  <si>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</si>
  <si>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</si>
  <si>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</si>
  <si>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</si>
  <si>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</si>
  <si>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</si>
  <si>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</si>
  <si>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</si>
  <si>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</si>
  <si>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</si>
  <si>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</si>
  <si>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</si>
  <si>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</si>
  <si>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</si>
  <si>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</si>
  <si>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</si>
  <si>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</si>
  <si>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</si>
  <si>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</si>
  <si>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</si>
  <si>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</si>
  <si>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</si>
  <si>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</si>
  <si>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</si>
  <si>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</si>
  <si>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</si>
  <si>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</si>
  <si>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</si>
  <si>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</si>
  <si>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</si>
  <si>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</si>
  <si>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</si>
  <si>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</si>
  <si>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</si>
  <si>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</si>
  <si>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</si>
  <si>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</si>
  <si>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</si>
  <si>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</si>
  <si>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</si>
  <si>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</si>
  <si>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</si>
  <si>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</si>
  <si>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</si>
  <si>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</si>
  <si>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</si>
  <si>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</si>
  <si>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</si>
  <si>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</si>
  <si>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</si>
  <si>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</si>
  <si>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</si>
  <si>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</si>
  <si>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</si>
  <si>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</si>
  <si>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</si>
  <si>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</si>
  <si>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</si>
  <si>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</si>
  <si>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</si>
  <si>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</si>
  <si>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</si>
  <si>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</si>
  <si>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</si>
  <si>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</si>
  <si>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</si>
  <si>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</si>
  <si>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</si>
  <si>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</si>
  <si>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</si>
  <si>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</si>
  <si>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</si>
  <si>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</si>
  <si>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</si>
  <si>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</si>
  <si>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</si>
  <si>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</si>
  <si>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</si>
  <si>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</si>
  <si>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</si>
  <si>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</si>
  <si>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</si>
  <si>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</si>
  <si>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</si>
  <si>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</si>
  <si>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</si>
  <si>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</si>
  <si>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</si>
  <si>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</si>
  <si>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</si>
  <si>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</si>
  <si>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</si>
  <si>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</si>
  <si>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</si>
  <si>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</si>
  <si>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</si>
  <si>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</si>
  <si>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</si>
  <si>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</si>
  <si>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</si>
  <si>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</si>
  <si>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</si>
  <si>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</si>
  <si>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</si>
  <si>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</si>
  <si>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</si>
  <si>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</si>
  <si>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</si>
  <si>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</si>
  <si>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</si>
  <si>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</si>
  <si>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</si>
  <si>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</si>
  <si>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</si>
  <si>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</si>
  <si>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</si>
  <si>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</si>
  <si>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</si>
  <si>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</si>
  <si>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</si>
  <si>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</si>
  <si>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</si>
  <si>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</si>
  <si>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</si>
  <si>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</si>
  <si>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</si>
  <si>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</si>
  <si>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</si>
  <si>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</si>
  <si>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</si>
  <si>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</si>
  <si>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</si>
  <si>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</si>
  <si>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</si>
  <si>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</si>
  <si>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</si>
  <si>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</si>
  <si>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</si>
  <si>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</si>
  <si>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</si>
  <si>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</si>
  <si>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</si>
  <si>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</si>
  <si>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</si>
  <si>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</si>
  <si>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</si>
  <si>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</si>
  <si>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</si>
  <si>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</si>
  <si>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</si>
  <si>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</si>
  <si>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</si>
  <si>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</si>
  <si>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</si>
  <si>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</si>
  <si>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</si>
  <si>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</si>
  <si>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</si>
  <si>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</si>
  <si>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</si>
  <si>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</si>
  <si>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</si>
  <si>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</si>
  <si>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</si>
  <si>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</si>
  <si>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</si>
  <si>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</si>
  <si>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</si>
  <si>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</si>
  <si>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</si>
  <si>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</si>
  <si>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</si>
  <si>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</si>
  <si>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</si>
  <si>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</si>
  <si>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</si>
  <si>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</si>
  <si>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</si>
  <si>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</si>
  <si>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</si>
  <si>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</si>
  <si>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</si>
  <si>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</si>
  <si>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</si>
  <si>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</si>
  <si>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</si>
  <si>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</si>
  <si>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</si>
  <si>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</si>
  <si>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</si>
  <si>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</si>
  <si>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</si>
  <si>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</si>
  <si>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</si>
  <si>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</si>
  <si>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</si>
  <si>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</si>
  <si>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</si>
  <si>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</si>
  <si>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</si>
  <si>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</si>
  <si>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</si>
  <si>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</si>
  <si>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</si>
  <si>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</si>
  <si>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</si>
  <si>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</si>
  <si>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</si>
  <si>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</si>
  <si>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</si>
  <si>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</si>
  <si>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</si>
  <si>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</si>
  <si>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</si>
  <si>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</si>
  <si>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</si>
  <si>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</si>
  <si>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</si>
  <si>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</si>
  <si>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</si>
  <si>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</si>
  <si>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</si>
  <si>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</si>
  <si>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</si>
  <si>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</si>
  <si>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</si>
  <si>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</si>
  <si>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</si>
  <si>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</si>
  <si>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</si>
  <si>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</si>
  <si>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</si>
  <si>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</si>
  <si>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</si>
  <si>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</si>
  <si>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</si>
  <si>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</si>
  <si>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</si>
  <si>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</si>
  <si>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</si>
  <si>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</si>
  <si>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</si>
  <si>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</si>
  <si>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</si>
  <si>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</si>
  <si>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</si>
  <si>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</si>
  <si>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</si>
  <si>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</si>
  <si>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</si>
  <si>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</si>
  <si>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</si>
  <si>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</si>
  <si>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</si>
  <si>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</si>
  <si>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</si>
  <si>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</si>
  <si>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</si>
  <si>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</si>
  <si>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</si>
  <si>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</si>
  <si>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</si>
  <si>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</si>
  <si>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</si>
  <si>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</si>
  <si>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</si>
  <si>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</si>
  <si>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</si>
  <si>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</si>
  <si>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</si>
  <si>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</si>
  <si>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</si>
  <si>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</si>
  <si>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</si>
  <si>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</si>
  <si>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</si>
  <si>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</si>
  <si>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</si>
  <si>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</si>
  <si>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</si>
  <si>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</si>
  <si>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</si>
  <si>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</si>
  <si>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</si>
  <si>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</si>
  <si>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</si>
  <si>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</si>
  <si>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</si>
  <si>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</si>
  <si>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</si>
  <si>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</si>
  <si>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</si>
  <si>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</si>
  <si>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</si>
  <si>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</si>
  <si>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</si>
  <si>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</si>
  <si>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</si>
  <si>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</si>
  <si>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</si>
  <si>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</si>
  <si>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</si>
  <si>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</si>
  <si>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</si>
  <si>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</si>
  <si>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</si>
  <si>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</si>
  <si>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</si>
  <si>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</si>
  <si>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</si>
  <si>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</si>
  <si>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</si>
  <si>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</si>
  <si>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</si>
  <si>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</si>
  <si>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</si>
  <si>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</si>
  <si>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</si>
  <si>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</si>
  <si>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</si>
  <si>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</si>
  <si>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</si>
  <si>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</si>
  <si>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</si>
  <si>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</si>
  <si>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</si>
  <si>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</si>
  <si>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</si>
  <si>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</si>
  <si>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</si>
  <si>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</si>
  <si>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</si>
  <si>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</si>
  <si>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</si>
  <si>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</si>
  <si>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</si>
  <si>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</si>
  <si>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</si>
  <si>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</si>
  <si>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</si>
  <si>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</si>
  <si>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</si>
  <si>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</si>
  <si>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</si>
  <si>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</si>
  <si>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</si>
  <si>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</si>
  <si>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</si>
  <si>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</si>
  <si>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</si>
  <si>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</si>
  <si>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</si>
  <si>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</si>
  <si>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</si>
  <si>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</si>
  <si>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</si>
  <si>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</si>
  <si>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</si>
  <si>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</si>
  <si>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</si>
  <si>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</si>
  <si>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</si>
  <si>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</si>
  <si>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</si>
  <si>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</si>
  <si>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</si>
  <si>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</si>
  <si>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</si>
  <si>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</si>
  <si>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</si>
  <si>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</si>
  <si>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</si>
  <si>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</si>
  <si>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</si>
  <si>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</si>
  <si>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</si>
  <si>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</si>
  <si>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</si>
  <si>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</si>
  <si>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</si>
  <si>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</si>
  <si>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</si>
  <si>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</si>
  <si>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</si>
  <si>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</si>
  <si>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</si>
  <si>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</si>
  <si>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</si>
  <si>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</si>
  <si>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</si>
  <si>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</si>
  <si>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</si>
  <si>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</si>
  <si>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</si>
  <si>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</si>
  <si>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</si>
  <si>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</si>
  <si>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</si>
  <si>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</si>
  <si>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</si>
  <si>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</si>
  <si>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</si>
  <si>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</si>
  <si>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</si>
  <si>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</si>
  <si>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</si>
  <si>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</si>
  <si>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</si>
  <si>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</si>
  <si>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</si>
  <si>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</si>
  <si>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</si>
  <si>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</si>
  <si>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</si>
  <si>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</si>
  <si>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</si>
  <si>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</si>
  <si>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</si>
  <si>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</si>
  <si>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</si>
  <si>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</si>
  <si>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</si>
  <si>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</si>
  <si>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</si>
  <si>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</si>
  <si>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</si>
  <si>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</si>
  <si>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</si>
  <si>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</si>
  <si>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</si>
  <si>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</si>
  <si>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</si>
  <si>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</si>
  <si>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</si>
  <si>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</si>
  <si>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</si>
  <si>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</si>
  <si>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</si>
  <si>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</si>
  <si>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</si>
  <si>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</si>
  <si>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</si>
  <si>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</si>
  <si>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</si>
  <si>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</si>
  <si>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</si>
  <si>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</si>
  <si>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</si>
  <si>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</si>
  <si>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</si>
  <si>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</si>
  <si>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</si>
  <si>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</si>
  <si>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</si>
  <si>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</si>
  <si>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</si>
  <si>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</si>
  <si>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</si>
  <si>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</si>
  <si>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</si>
  <si>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</si>
  <si>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</si>
  <si>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</si>
  <si>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</si>
  <si>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</si>
  <si>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</si>
  <si>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</si>
  <si>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</si>
  <si>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</si>
  <si>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</si>
  <si>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</si>
  <si>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</si>
  <si>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</si>
  <si>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</si>
  <si>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</si>
  <si>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</si>
  <si>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</si>
  <si>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</si>
  <si>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</si>
  <si>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</si>
  <si>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</si>
  <si>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</si>
  <si>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</si>
  <si>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</si>
  <si>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</si>
  <si>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</si>
  <si>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</si>
  <si>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</si>
  <si>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</si>
  <si>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</si>
  <si>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</si>
  <si>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</si>
  <si>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</si>
  <si>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</si>
  <si>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</si>
  <si>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</si>
  <si>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</si>
  <si>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</si>
  <si>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</si>
  <si>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</si>
  <si>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</si>
  <si>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</si>
  <si>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</si>
  <si>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</si>
  <si>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</si>
  <si>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</si>
  <si>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</si>
  <si>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</si>
  <si>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</si>
  <si>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</si>
  <si>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</si>
  <si>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</si>
  <si>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</si>
  <si>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</si>
  <si>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</si>
  <si>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</si>
  <si>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</si>
  <si>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</si>
  <si>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</si>
  <si>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</si>
  <si>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</si>
  <si>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</si>
  <si>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</si>
  <si>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</si>
  <si>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</si>
  <si>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</si>
  <si>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</si>
  <si>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</si>
  <si>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</si>
  <si>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</si>
  <si>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</si>
  <si>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</si>
  <si>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</si>
  <si>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</si>
  <si>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</si>
  <si>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</si>
  <si>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</si>
  <si>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</si>
  <si>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</si>
  <si>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</si>
  <si>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</si>
  <si>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</si>
  <si>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</si>
  <si>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</si>
  <si>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</si>
  <si>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</si>
  <si>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</si>
  <si>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</si>
  <si>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</si>
  <si>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</si>
  <si>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</si>
  <si>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</si>
  <si>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</si>
  <si>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</si>
  <si>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</si>
  <si>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</si>
  <si>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</si>
  <si>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</si>
  <si>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</si>
  <si>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</si>
  <si>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</si>
  <si>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</si>
  <si>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</si>
  <si>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</si>
  <si>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</si>
  <si>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</si>
  <si>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</si>
  <si>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</si>
  <si>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</si>
  <si>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</si>
  <si>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</si>
  <si>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</si>
  <si>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</si>
  <si>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</si>
  <si>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</si>
  <si>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</si>
  <si>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</si>
  <si>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</si>
  <si>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</si>
  <si>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</si>
  <si>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</si>
  <si>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</si>
  <si>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</si>
  <si>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</si>
  <si>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</si>
  <si>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</si>
  <si>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</si>
  <si>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</si>
  <si>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</si>
  <si>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</si>
  <si>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</si>
  <si>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</si>
  <si>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</si>
  <si>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</si>
  <si>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</si>
  <si>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</si>
  <si>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</si>
  <si>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</si>
  <si>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</si>
  <si>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</si>
  <si>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</si>
  <si>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</si>
  <si>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</si>
  <si>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</si>
  <si>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</si>
  <si>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</si>
  <si>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</si>
  <si>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</si>
  <si>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</si>
  <si>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</si>
  <si>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</si>
  <si>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</si>
  <si>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</si>
  <si>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</si>
  <si>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</si>
  <si>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</si>
  <si>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</si>
  <si>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</si>
  <si>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</si>
  <si>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</si>
  <si>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</si>
  <si>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</si>
  <si>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</si>
  <si>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</si>
  <si>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</si>
  <si>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</si>
  <si>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</si>
  <si>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</si>
  <si>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</si>
  <si>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</si>
  <si>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</si>
  <si>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</si>
  <si>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</si>
  <si>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</si>
  <si>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</si>
  <si>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</si>
  <si>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</si>
  <si>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</si>
  <si>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</si>
  <si>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</si>
  <si>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</si>
  <si>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</si>
  <si>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</si>
  <si>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</si>
  <si>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</si>
  <si>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</si>
  <si>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</si>
  <si>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</si>
  <si>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</si>
  <si>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</si>
  <si>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</si>
  <si>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</si>
  <si>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</si>
  <si>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</si>
  <si>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</si>
  <si>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</si>
  <si>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</si>
  <si>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</si>
  <si>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</si>
  <si>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</si>
  <si>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</si>
  <si>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</si>
  <si>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</si>
  <si>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</si>
  <si>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</si>
  <si>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</si>
  <si>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</si>
  <si>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</si>
  <si>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</si>
  <si>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</si>
  <si>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</si>
  <si>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</si>
  <si>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</si>
  <si>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</si>
  <si>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</si>
  <si>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</si>
  <si>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</si>
  <si>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</si>
  <si>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</si>
  <si>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</si>
  <si>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</si>
  <si>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</si>
  <si>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</si>
  <si>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</si>
  <si>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</si>
  <si>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</si>
  <si>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</si>
  <si>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</si>
  <si>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</si>
  <si>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</si>
  <si>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</si>
  <si>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</si>
  <si>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</si>
  <si>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</si>
  <si>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</si>
  <si>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</si>
  <si>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</si>
  <si>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</si>
  <si>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</si>
  <si>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</si>
  <si>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</si>
  <si>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</si>
  <si>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</si>
  <si>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</si>
  <si>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</si>
  <si>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</si>
  <si>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</si>
  <si>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</si>
  <si>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</si>
  <si>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</si>
  <si>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</si>
  <si>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</si>
  <si>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</si>
  <si>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</si>
  <si>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</si>
  <si>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</si>
  <si>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</si>
  <si>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</si>
  <si>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</si>
  <si>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</si>
  <si>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</si>
  <si>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</si>
  <si>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</si>
  <si>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</si>
  <si>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</si>
  <si>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</si>
  <si>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</si>
  <si>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</si>
  <si>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</si>
  <si>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</si>
  <si>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</si>
  <si>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</si>
  <si>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</si>
  <si>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</si>
  <si>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</si>
  <si>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</si>
  <si>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</si>
  <si>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</si>
  <si>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</si>
  <si>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</si>
  <si>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</si>
  <si>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</si>
  <si>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</si>
  <si>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</si>
  <si>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</si>
  <si>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</si>
  <si>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</si>
  <si>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</si>
  <si>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</si>
  <si>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</si>
  <si>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</si>
  <si>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</si>
  <si>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</si>
  <si>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</si>
  <si>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</si>
  <si>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</si>
  <si>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</si>
  <si>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</si>
  <si>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</si>
  <si>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</si>
  <si>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</si>
  <si>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</si>
  <si>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</si>
  <si>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</si>
  <si>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</si>
  <si>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</si>
  <si>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</si>
  <si>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</si>
  <si>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</si>
  <si>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</si>
  <si>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</si>
  <si>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</si>
  <si>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</si>
  <si>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</si>
  <si>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</si>
  <si>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</si>
  <si>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</si>
  <si>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</si>
  <si>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</si>
  <si>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</si>
  <si>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</si>
  <si>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</si>
  <si>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</si>
  <si>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</si>
  <si>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</si>
  <si>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</si>
  <si>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</si>
  <si>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</si>
  <si>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</si>
  <si>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</si>
  <si>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</si>
  <si>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</si>
  <si>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</si>
  <si>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</si>
  <si>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</si>
  <si>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</si>
  <si>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</si>
  <si>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</si>
  <si>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</si>
  <si>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</si>
  <si>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</si>
  <si>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</si>
  <si>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</si>
  <si>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</si>
  <si>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</si>
  <si>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</si>
  <si>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</si>
  <si>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</si>
  <si>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</si>
  <si>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</si>
  <si>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</si>
  <si>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</si>
  <si>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</si>
  <si>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</si>
  <si>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</si>
  <si>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</si>
  <si>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</si>
  <si>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</si>
  <si>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</si>
  <si>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</si>
  <si>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</si>
  <si>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</si>
  <si>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</si>
  <si>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</si>
  <si>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</si>
  <si>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</si>
  <si>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</si>
  <si>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</si>
  <si>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</si>
  <si>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</si>
  <si>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</si>
  <si>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</si>
  <si>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</si>
  <si>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</si>
  <si>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</si>
  <si>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</si>
  <si>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</si>
  <si>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</si>
  <si>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</si>
  <si>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</si>
  <si>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</si>
  <si>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</si>
  <si>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</si>
  <si>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</si>
  <si>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</si>
  <si>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</si>
  <si>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</si>
  <si>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</si>
  <si>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</si>
  <si>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</si>
  <si>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</si>
  <si>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</si>
  <si>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</si>
  <si>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</si>
  <si>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</si>
  <si>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</si>
  <si>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</si>
  <si>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</si>
  <si>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</si>
  <si>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</si>
  <si>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</si>
  <si>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</si>
  <si>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</si>
  <si>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</si>
  <si>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</si>
  <si>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</si>
  <si>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</si>
  <si>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</si>
  <si>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</si>
  <si>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</si>
  <si>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</si>
  <si>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</si>
  <si>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</si>
  <si>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</si>
  <si>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</si>
  <si>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</si>
  <si>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</si>
  <si>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</si>
  <si>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</si>
  <si>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</si>
  <si>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</si>
  <si>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</si>
  <si>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</si>
  <si>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</si>
  <si>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</si>
  <si>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</si>
  <si>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</si>
  <si>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</si>
  <si>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</si>
  <si>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</si>
  <si>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</si>
  <si>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</si>
  <si>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</si>
  <si>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</si>
  <si>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</si>
  <si>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</si>
  <si>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</si>
  <si>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</si>
  <si>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</si>
  <si>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</si>
  <si>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</si>
  <si>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</si>
  <si>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</si>
  <si>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</si>
  <si>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</si>
  <si>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</si>
  <si>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</si>
  <si>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</si>
  <si>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</si>
  <si>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</si>
  <si>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</si>
  <si>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</si>
  <si>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</si>
  <si>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</si>
  <si>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</si>
  <si>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</si>
  <si>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</si>
  <si>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</si>
  <si>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</si>
  <si>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</si>
  <si>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</si>
  <si>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</si>
  <si>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</si>
  <si>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</si>
  <si>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</si>
  <si>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</si>
  <si>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</si>
  <si>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</si>
  <si>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</si>
  <si>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</si>
  <si>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</si>
  <si>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</si>
  <si>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</si>
  <si>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</si>
  <si>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</si>
  <si>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</si>
  <si>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</si>
  <si>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</si>
  <si>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</si>
  <si>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</si>
  <si>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</si>
  <si>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</si>
  <si>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</si>
  <si>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</si>
  <si>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</si>
  <si>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</si>
  <si>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</si>
  <si>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</si>
  <si>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</si>
  <si>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</si>
  <si>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</si>
  <si>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</si>
  <si>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</si>
  <si>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</si>
  <si>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</si>
  <si>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</si>
  <si>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</si>
  <si>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</si>
  <si>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</si>
  <si>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</si>
  <si>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</si>
  <si>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</si>
  <si>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</si>
  <si>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</si>
  <si>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</si>
  <si>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</si>
  <si>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</si>
  <si>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</si>
  <si>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</si>
  <si>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</si>
  <si>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</si>
  <si>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</si>
  <si>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</si>
  <si>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</si>
  <si>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</si>
  <si>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</si>
  <si>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</si>
  <si>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</si>
  <si>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</si>
  <si>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</si>
  <si>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</si>
  <si>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</si>
  <si>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</si>
  <si>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</si>
  <si>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</si>
  <si>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</si>
  <si>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</si>
  <si>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</si>
  <si>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</si>
  <si>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</si>
  <si>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</si>
  <si>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</si>
  <si>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</si>
  <si>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</si>
  <si>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</si>
  <si>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</si>
  <si>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</si>
  <si>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</si>
  <si>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</si>
  <si>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</si>
  <si>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</si>
  <si>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</si>
  <si>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</si>
  <si>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</si>
  <si>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</si>
  <si>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</si>
  <si>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</si>
  <si>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</si>
  <si>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</si>
  <si>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</si>
  <si>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</si>
  <si>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</si>
  <si>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</si>
  <si>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</si>
  <si>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</si>
  <si>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</si>
  <si>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</si>
  <si>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</si>
  <si>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</si>
  <si>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</si>
  <si>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</si>
  <si>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</si>
  <si>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</si>
  <si>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</si>
  <si>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</si>
  <si>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</si>
  <si>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</si>
  <si>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</si>
  <si>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</si>
  <si>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</si>
  <si>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</si>
  <si>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</si>
  <si>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</si>
  <si>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</si>
  <si>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</si>
  <si>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</si>
  <si>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</si>
  <si>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</si>
  <si>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</si>
  <si>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</si>
  <si>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</si>
  <si>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</si>
  <si>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</si>
  <si>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</si>
  <si>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</si>
  <si>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</si>
  <si>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</si>
  <si>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</si>
  <si>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</si>
  <si>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</si>
  <si>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</si>
  <si>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</si>
  <si>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</si>
  <si>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</si>
  <si>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</si>
  <si>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</si>
  <si>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</si>
  <si>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</si>
  <si>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</si>
  <si>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</si>
  <si>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</si>
  <si>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</si>
  <si>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</si>
  <si>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</si>
  <si>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</si>
  <si>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</si>
  <si>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</si>
  <si>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</si>
  <si>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</si>
  <si>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</si>
  <si>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</si>
  <si>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</si>
  <si>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</si>
  <si>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</si>
  <si>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</si>
  <si>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</si>
  <si>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</si>
  <si>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</si>
  <si>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</si>
  <si>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</si>
  <si>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</si>
  <si>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</si>
  <si>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</si>
  <si>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</si>
  <si>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</si>
  <si>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</si>
  <si>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</si>
  <si>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</si>
  <si>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</si>
  <si>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</si>
  <si>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</si>
  <si>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</si>
  <si>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</si>
  <si>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</si>
  <si>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</si>
  <si>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</si>
  <si>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</si>
  <si>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</si>
  <si>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</si>
  <si>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</si>
  <si>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</si>
  <si>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</si>
  <si>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</si>
  <si>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</si>
  <si>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</si>
  <si>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</si>
  <si>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</si>
  <si>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</si>
  <si>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</si>
  <si>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</si>
  <si>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</si>
  <si>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</si>
  <si>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</si>
  <si>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</si>
  <si>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</si>
  <si>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</si>
  <si>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</si>
  <si>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</si>
  <si>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</si>
  <si>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</si>
  <si>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</si>
  <si>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</si>
  <si>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</si>
  <si>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</si>
  <si>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</si>
  <si>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</si>
  <si>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</si>
  <si>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</si>
  <si>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</si>
  <si>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</si>
  <si>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</si>
  <si>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</si>
  <si>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</si>
  <si>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</si>
  <si>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</si>
  <si>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</si>
  <si>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</si>
  <si>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</si>
  <si>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</si>
  <si>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</si>
  <si>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</si>
  <si>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</si>
  <si>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</si>
  <si>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</si>
  <si>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</si>
  <si>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</si>
  <si>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</si>
  <si>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</si>
  <si>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</si>
  <si>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</si>
  <si>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</si>
  <si>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</si>
  <si>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</si>
  <si>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</si>
  <si>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</si>
  <si>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</si>
  <si>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</si>
  <si>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</si>
  <si>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</si>
  <si>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</si>
  <si>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</si>
  <si>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</si>
  <si>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</si>
  <si>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</si>
  <si>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</si>
  <si>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</si>
  <si>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</si>
  <si>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</si>
  <si>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</si>
  <si>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</si>
  <si>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</si>
  <si>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</si>
  <si>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</si>
  <si>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</si>
  <si>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</si>
  <si>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</si>
  <si>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</si>
  <si>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</si>
  <si>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</si>
  <si>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</si>
  <si>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</si>
  <si>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</si>
  <si>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</si>
  <si>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</si>
  <si>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</si>
  <si>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</si>
  <si>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</si>
  <si>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</si>
  <si>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</si>
  <si>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</si>
  <si>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</si>
  <si>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</si>
  <si>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</si>
  <si>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</si>
  <si>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</si>
  <si>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</si>
  <si>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</si>
  <si>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</si>
  <si>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</si>
  <si>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</si>
  <si>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</si>
  <si>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</si>
  <si>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</si>
  <si>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</si>
  <si>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</si>
  <si>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</si>
  <si>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</si>
  <si>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</si>
  <si>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</si>
  <si>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</si>
  <si>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</si>
  <si>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</si>
  <si>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</si>
  <si>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</si>
  <si>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</si>
  <si>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</si>
  <si>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</si>
  <si>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</si>
  <si>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</si>
  <si>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</si>
  <si>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</si>
  <si>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</si>
  <si>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</si>
  <si>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</si>
  <si>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</si>
  <si>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</si>
  <si>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</si>
  <si>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</si>
  <si>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</si>
  <si>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</si>
  <si>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</si>
  <si>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</si>
  <si>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</si>
  <si>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</si>
  <si>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</si>
  <si>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</si>
  <si>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</si>
  <si>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</si>
  <si>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</si>
  <si>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</si>
  <si>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</si>
  <si>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</si>
  <si>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</si>
  <si>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</si>
  <si>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</si>
  <si>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</si>
  <si>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</si>
  <si>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</si>
  <si>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</si>
  <si>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</si>
  <si>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</si>
  <si>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</si>
  <si>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</si>
  <si>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</si>
  <si>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</si>
  <si>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</si>
  <si>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</si>
  <si>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</si>
  <si>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</si>
  <si>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</si>
  <si>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</si>
  <si>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</si>
  <si>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</si>
  <si>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</si>
  <si>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</si>
  <si>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</si>
  <si>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</si>
  <si>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</si>
  <si>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</si>
  <si>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</si>
  <si>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</si>
  <si>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</si>
  <si>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</si>
  <si>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</si>
  <si>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</si>
  <si>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</si>
  <si>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</si>
  <si>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</si>
  <si>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</si>
  <si>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</si>
  <si>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</si>
  <si>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</si>
  <si>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</si>
  <si>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</si>
  <si>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</si>
  <si>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</si>
  <si>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</si>
  <si>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</si>
  <si>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</si>
  <si>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</si>
  <si>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</si>
  <si>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</si>
  <si>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</si>
  <si>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</si>
  <si>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</si>
  <si>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</si>
  <si>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</si>
  <si>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</si>
  <si>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</si>
  <si>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</si>
  <si>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</si>
  <si>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</si>
  <si>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</si>
  <si>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</si>
  <si>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</si>
  <si>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</si>
  <si>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</si>
  <si>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</si>
  <si>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</si>
  <si>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</si>
  <si>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</si>
  <si>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</si>
  <si>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</si>
  <si>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</si>
  <si>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</si>
  <si>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</si>
  <si>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</si>
  <si>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</si>
  <si>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</si>
  <si>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</si>
  <si>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</si>
  <si>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</si>
  <si>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</si>
  <si>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</si>
  <si>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</si>
  <si>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</si>
  <si>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</si>
  <si>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</si>
  <si>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</si>
  <si>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</si>
  <si>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</si>
  <si>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</si>
  <si>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</si>
  <si>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</si>
  <si>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</si>
  <si>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</si>
  <si>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</si>
  <si>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</si>
  <si>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</si>
  <si>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</si>
  <si>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</si>
  <si>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</si>
  <si>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</si>
  <si>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</si>
  <si>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</si>
  <si>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</si>
  <si>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</si>
  <si>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</si>
  <si>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</si>
  <si>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</si>
  <si>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</si>
  <si>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</si>
  <si>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</si>
  <si>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</si>
  <si>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</si>
  <si>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</si>
  <si>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</si>
  <si>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</si>
  <si>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</si>
  <si>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</si>
  <si>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</si>
  <si>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</si>
  <si>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</si>
  <si>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</si>
  <si>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</si>
  <si>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</si>
  <si>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</si>
  <si>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</si>
  <si>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</si>
  <si>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</si>
  <si>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</si>
  <si>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</si>
  <si>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</si>
  <si>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</si>
  <si>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</si>
  <si>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</si>
  <si>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</si>
  <si>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</si>
  <si>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</si>
  <si>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</si>
  <si>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</si>
  <si>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</si>
  <si>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</si>
  <si>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</si>
  <si>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</si>
  <si>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</si>
  <si>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</si>
  <si>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</si>
  <si>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</si>
  <si>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</si>
  <si>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</si>
  <si>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</si>
  <si>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</si>
  <si>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</si>
  <si>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</si>
  <si>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</si>
  <si>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</si>
  <si>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</si>
  <si>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</si>
  <si>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</si>
  <si>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</si>
  <si>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</si>
  <si>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</si>
  <si>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</si>
  <si>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</si>
  <si>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</si>
  <si>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</si>
  <si>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</si>
  <si>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</si>
  <si>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</si>
  <si>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</si>
  <si>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</si>
  <si>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</si>
  <si>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</si>
  <si>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</si>
  <si>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</si>
  <si>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</si>
  <si>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</si>
  <si>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</si>
  <si>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</si>
  <si>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</si>
  <si>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</si>
  <si>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</si>
  <si>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</si>
  <si>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</si>
  <si>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</si>
  <si>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</si>
  <si>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</si>
  <si>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</si>
  <si>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</si>
  <si>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</si>
  <si>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</si>
  <si>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</si>
  <si>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</si>
  <si>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</si>
  <si>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</si>
  <si>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</si>
  <si>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</si>
  <si>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</si>
  <si>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</si>
  <si>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</si>
  <si>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</si>
  <si>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</si>
  <si>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</si>
  <si>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</si>
  <si>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</si>
  <si>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</si>
  <si>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</si>
  <si>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</si>
  <si>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</si>
  <si>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</si>
  <si>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</si>
  <si>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</si>
  <si>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</si>
  <si>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</si>
  <si>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</si>
  <si>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</si>
  <si>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</si>
  <si>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</si>
  <si>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</si>
  <si>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</si>
  <si>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</si>
  <si>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</si>
  <si>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</si>
  <si>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</si>
  <si>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</si>
  <si>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</si>
  <si>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</si>
  <si>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</si>
  <si>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</si>
  <si>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</si>
  <si>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</si>
  <si>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</si>
  <si>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</si>
  <si>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</si>
  <si>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</si>
  <si>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</si>
  <si>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</si>
  <si>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</si>
  <si>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</si>
  <si>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</si>
  <si>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</si>
  <si>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</si>
  <si>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</si>
  <si>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</si>
  <si>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</si>
  <si>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</si>
  <si>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</si>
  <si>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</si>
  <si>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</si>
  <si>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</si>
  <si>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</si>
  <si>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</si>
  <si>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</si>
  <si>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</si>
  <si>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</si>
  <si>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</si>
  <si>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</si>
  <si>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</si>
  <si>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</si>
  <si>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</si>
  <si>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</si>
  <si>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</si>
  <si>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</si>
  <si>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</si>
  <si>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</si>
  <si>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</si>
  <si>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</si>
  <si>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</si>
  <si>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</si>
  <si>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</si>
  <si>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</si>
  <si>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</si>
  <si>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</si>
  <si>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</si>
  <si>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</si>
  <si>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</si>
  <si>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</si>
  <si>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</si>
  <si>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</si>
  <si>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</si>
  <si>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</si>
  <si>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</si>
  <si>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</si>
  <si>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</si>
  <si>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</si>
  <si>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</si>
  <si>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</si>
  <si>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</si>
  <si>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</si>
  <si>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</si>
  <si>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</si>
  <si>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</si>
  <si>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</si>
  <si>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</si>
  <si>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</si>
  <si>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</si>
  <si>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</si>
  <si>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</si>
  <si>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</si>
  <si>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</si>
  <si>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</si>
  <si>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</si>
  <si>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</si>
  <si>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</si>
  <si>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</si>
  <si>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</si>
  <si>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</si>
  <si>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</si>
  <si>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</si>
  <si>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</si>
  <si>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</si>
  <si>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</si>
  <si>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</si>
  <si>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</si>
  <si>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</si>
  <si>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</si>
  <si>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</si>
  <si>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</si>
  <si>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</si>
  <si>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</si>
  <si>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</si>
  <si>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</si>
  <si>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</si>
  <si>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</si>
  <si>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</si>
  <si>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</si>
  <si>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</si>
  <si>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</si>
  <si>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</si>
  <si>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</si>
  <si>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</si>
  <si>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</si>
  <si>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</si>
  <si>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</si>
  <si>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</si>
  <si>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</si>
  <si>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</si>
  <si>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</si>
  <si>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</si>
  <si>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</si>
  <si>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</si>
  <si>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</si>
  <si>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</si>
  <si>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</si>
  <si>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</si>
  <si>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</si>
  <si>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</si>
  <si>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</si>
  <si>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</si>
  <si>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</si>
  <si>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</si>
  <si>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</si>
  <si>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</si>
  <si>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</si>
  <si>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</si>
  <si>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</si>
  <si>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</si>
  <si>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</si>
  <si>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</si>
  <si>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</si>
  <si>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</si>
  <si>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</si>
  <si>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</si>
  <si>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</si>
  <si>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</si>
  <si>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</si>
  <si>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</si>
  <si>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</si>
  <si>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</si>
  <si>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</si>
  <si>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</si>
  <si>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</si>
  <si>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</si>
  <si>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</si>
  <si>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</si>
  <si>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</si>
  <si>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</si>
  <si>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</si>
  <si>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</si>
  <si>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</si>
  <si>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</si>
  <si>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</si>
  <si>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</si>
  <si>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</si>
  <si>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</si>
  <si>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</si>
  <si>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</si>
  <si>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</si>
  <si>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</si>
  <si>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</si>
  <si>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</si>
  <si>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</si>
  <si>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</si>
  <si>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</si>
  <si>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</si>
  <si>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</si>
  <si>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</si>
  <si>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</si>
  <si>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</si>
  <si>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</si>
  <si>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</si>
  <si>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</si>
  <si>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</si>
  <si>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</si>
  <si>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</si>
  <si>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</si>
  <si>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</si>
  <si>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</si>
  <si>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</si>
  <si>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</si>
  <si>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</si>
  <si>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</si>
  <si>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</si>
  <si>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</si>
  <si>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</si>
  <si>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</si>
  <si>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</si>
  <si>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</si>
  <si>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</si>
  <si>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</si>
  <si>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</si>
  <si>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</si>
  <si>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</si>
  <si>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</si>
  <si>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</si>
  <si>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</si>
  <si>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</si>
  <si>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</si>
  <si>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</si>
  <si>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</si>
  <si>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</si>
  <si>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</si>
  <si>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</si>
  <si>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</si>
  <si>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</si>
  <si>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</si>
  <si>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</si>
  <si>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</si>
  <si>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</si>
  <si>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</si>
  <si>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</si>
  <si>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</si>
  <si>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</si>
  <si>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</si>
  <si>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</si>
  <si>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</si>
  <si>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</si>
  <si>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</si>
  <si>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</si>
  <si>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</si>
  <si>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</si>
  <si>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</si>
  <si>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</si>
  <si>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</si>
  <si>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</si>
  <si>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</si>
  <si>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</si>
  <si>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</si>
  <si>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</si>
  <si>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</si>
  <si>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</si>
  <si>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</si>
  <si>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</si>
  <si>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</si>
  <si>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</si>
  <si>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</si>
  <si>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</si>
  <si>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</si>
  <si>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</si>
  <si>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</si>
  <si>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</si>
  <si>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</si>
  <si>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</si>
  <si>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</si>
  <si>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</si>
  <si>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</si>
  <si>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</si>
  <si>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</si>
  <si>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</si>
  <si>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</si>
  <si>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</si>
  <si>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</si>
  <si>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</si>
  <si>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</si>
  <si>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</si>
  <si>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</si>
  <si>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</si>
  <si>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</si>
  <si>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</si>
  <si>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</si>
  <si>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</si>
  <si>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</si>
  <si>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</si>
  <si>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</si>
  <si>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</si>
  <si>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</si>
  <si>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</si>
  <si>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</si>
  <si>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</si>
  <si>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</si>
  <si>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</si>
  <si>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</si>
  <si>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</si>
  <si>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</si>
  <si>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</si>
  <si>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</si>
  <si>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</si>
  <si>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</si>
  <si>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</si>
  <si>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</si>
  <si>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</si>
  <si>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</si>
  <si>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</si>
  <si>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</si>
  <si>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</si>
  <si>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</si>
  <si>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</si>
  <si>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</si>
  <si>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</si>
  <si>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</si>
  <si>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</si>
  <si>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</si>
  <si>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</si>
  <si>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</si>
  <si>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</si>
  <si>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</si>
  <si>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</si>
  <si>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</si>
  <si>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</si>
  <si>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</si>
  <si>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</si>
  <si>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</si>
  <si>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</si>
  <si>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</si>
  <si>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</si>
  <si>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</si>
  <si>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</si>
  <si>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</si>
  <si>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</si>
  <si>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</si>
  <si>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</si>
  <si>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</si>
  <si>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</si>
  <si>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</si>
  <si>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</si>
  <si>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</si>
  <si>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</si>
  <si>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</si>
  <si>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</si>
  <si>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</si>
  <si>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</si>
  <si>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</si>
  <si>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</si>
  <si>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</si>
  <si>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</si>
  <si>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</si>
  <si>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</si>
  <si>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</si>
  <si>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</si>
  <si>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</si>
  <si>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</si>
  <si>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</si>
  <si>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</si>
  <si>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</si>
  <si>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</si>
  <si>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</si>
  <si>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</si>
  <si>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</si>
  <si>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</si>
  <si>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</si>
  <si>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</si>
  <si>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</si>
  <si>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</si>
  <si>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</si>
  <si>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</si>
  <si>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</si>
  <si>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</si>
  <si>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</si>
  <si>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</si>
  <si>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</si>
  <si>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</si>
  <si>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</si>
  <si>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</si>
  <si>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</si>
  <si>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</si>
  <si>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</si>
  <si>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</si>
  <si>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</si>
  <si>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</si>
  <si>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</si>
  <si>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</si>
  <si>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</si>
  <si>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</si>
  <si>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</si>
  <si>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</si>
  <si>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</si>
  <si>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</si>
  <si>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</si>
  <si>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</si>
  <si>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</si>
  <si>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</si>
  <si>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</si>
  <si>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</si>
  <si>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</si>
  <si>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</si>
  <si>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</si>
  <si>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</si>
  <si>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</si>
  <si>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</si>
  <si>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</si>
  <si>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</si>
  <si>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</si>
  <si>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</si>
  <si>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</si>
  <si>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</si>
  <si>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</si>
  <si>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</si>
  <si>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</si>
  <si>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</si>
  <si>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</si>
  <si>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</si>
  <si>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</si>
  <si>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</si>
  <si>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</si>
  <si>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</si>
  <si>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</si>
  <si>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</si>
  <si>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</si>
  <si>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</si>
  <si>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</si>
  <si>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</si>
  <si>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</si>
  <si>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</si>
  <si>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</si>
  <si>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</si>
  <si>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</si>
  <si>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</si>
  <si>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</si>
  <si>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</si>
  <si>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</si>
  <si>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</si>
  <si>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</si>
  <si>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</si>
  <si>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</si>
  <si>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</si>
  <si>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</si>
  <si>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</si>
  <si>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</si>
  <si>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</si>
  <si>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</si>
  <si>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</si>
  <si>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</si>
  <si>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</si>
  <si>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</si>
  <si>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</si>
  <si>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</si>
  <si>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</si>
  <si>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</si>
  <si>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</si>
  <si>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</si>
  <si>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</si>
  <si>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</si>
  <si>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</si>
  <si>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</si>
  <si>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</si>
  <si>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</si>
  <si>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</si>
  <si>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</si>
  <si>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</si>
  <si>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</si>
  <si>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</si>
  <si>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</si>
  <si>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</si>
  <si>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</si>
  <si>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</si>
  <si>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</si>
  <si>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</si>
  <si>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</si>
  <si>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</si>
  <si>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</si>
  <si>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</si>
  <si>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</si>
  <si>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</si>
  <si>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</si>
  <si>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</si>
  <si>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</si>
  <si>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</si>
  <si>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</si>
  <si>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</si>
  <si>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</si>
  <si>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</si>
  <si>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</si>
  <si>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</si>
  <si>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</si>
  <si>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</si>
  <si>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</si>
  <si>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</si>
  <si>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</si>
  <si>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</si>
  <si>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</si>
  <si>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</si>
  <si>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</si>
  <si>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</si>
  <si>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</si>
  <si>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</si>
  <si>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</si>
  <si>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</si>
  <si>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</si>
  <si>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</si>
  <si>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</si>
  <si>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</si>
  <si>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</si>
  <si>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</si>
  <si>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</si>
  <si>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</si>
  <si>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</si>
  <si>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</si>
  <si>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</si>
  <si>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</si>
  <si>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</si>
  <si>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</si>
  <si>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</si>
  <si>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</si>
  <si>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</si>
  <si>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</si>
  <si>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</si>
  <si>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</si>
  <si>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</si>
  <si>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</si>
  <si>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</si>
  <si>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</si>
  <si>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</si>
  <si>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</si>
  <si>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</si>
  <si>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</si>
  <si>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</si>
  <si>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</si>
  <si>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</si>
  <si>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</si>
  <si>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</si>
  <si>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</si>
  <si>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</si>
  <si>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</si>
  <si>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</si>
  <si>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</si>
  <si>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</si>
  <si>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</si>
  <si>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</si>
  <si>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</si>
  <si>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</si>
  <si>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</si>
  <si>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</si>
  <si>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</si>
  <si>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</si>
  <si>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</si>
  <si>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</si>
  <si>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</si>
  <si>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</si>
  <si>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</si>
  <si>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</si>
  <si>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</si>
  <si>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</si>
  <si>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</si>
  <si>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</si>
  <si>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</si>
  <si>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</si>
  <si>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</si>
  <si>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</si>
  <si>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</si>
  <si>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</si>
  <si>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</si>
  <si>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</si>
  <si>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</si>
  <si>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</si>
  <si>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</si>
  <si>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</si>
  <si>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</si>
  <si>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</si>
  <si>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</si>
  <si>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</si>
  <si>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</si>
  <si>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</si>
  <si>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</si>
  <si>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</si>
  <si>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</si>
  <si>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</si>
  <si>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</si>
  <si>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</si>
  <si>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</si>
  <si>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</si>
  <si>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</si>
  <si>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</si>
  <si>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</si>
  <si>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</si>
  <si>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</si>
  <si>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</si>
  <si>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</si>
  <si>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</si>
  <si>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</si>
  <si>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</si>
  <si>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</si>
  <si>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</si>
  <si>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</si>
  <si>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</si>
  <si>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</si>
  <si>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</si>
  <si>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</si>
  <si>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</si>
  <si>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</si>
  <si>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</si>
  <si>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</si>
  <si>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</si>
  <si>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</si>
  <si>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</si>
  <si>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</si>
  <si>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</si>
  <si>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</si>
  <si>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</si>
  <si>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</si>
  <si>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</si>
  <si>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</si>
  <si>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</si>
  <si>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</si>
  <si>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</si>
  <si>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</si>
  <si>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</si>
  <si>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</si>
  <si>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</si>
  <si>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</si>
  <si>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</si>
  <si>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</si>
  <si>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</si>
  <si>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</si>
  <si>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</si>
  <si>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</si>
  <si>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</si>
  <si>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</si>
  <si>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</si>
  <si>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</si>
  <si>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</si>
  <si>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</si>
  <si>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</si>
  <si>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</si>
  <si>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</si>
  <si>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</si>
  <si>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</si>
  <si>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</si>
  <si>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</si>
  <si>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</si>
  <si>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</si>
  <si>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</si>
  <si>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</si>
  <si>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</si>
  <si>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</si>
  <si>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</si>
  <si>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</si>
  <si>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</si>
  <si>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</si>
  <si>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</si>
  <si>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</si>
  <si>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</si>
  <si>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</si>
  <si>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</si>
  <si>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</si>
  <si>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</si>
  <si>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</si>
  <si>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</si>
  <si>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</si>
  <si>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</si>
  <si>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</si>
  <si>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</si>
  <si>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</si>
  <si>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</si>
  <si>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</si>
  <si>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</si>
  <si>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</si>
  <si>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</si>
  <si>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</si>
  <si>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</si>
  <si>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</si>
  <si>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</si>
  <si>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</si>
  <si>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</si>
  <si>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</si>
  <si>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</si>
  <si>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</si>
  <si>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</si>
  <si>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</si>
  <si>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</si>
  <si>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</si>
  <si>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</si>
  <si>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</si>
  <si>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</si>
  <si>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</si>
  <si>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</si>
  <si>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</si>
  <si>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</si>
  <si>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</si>
  <si>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</si>
  <si>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</si>
  <si>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</si>
  <si>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</si>
  <si>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</si>
  <si>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</si>
  <si>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</si>
  <si>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</si>
  <si>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</si>
  <si>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</si>
  <si>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</si>
  <si>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</si>
  <si>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</si>
  <si>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</si>
  <si>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</si>
  <si>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</si>
  <si>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</si>
  <si>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</si>
  <si>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</si>
  <si>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</si>
  <si>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</si>
  <si>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</si>
  <si>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</si>
  <si>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</si>
  <si>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</si>
  <si>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</si>
  <si>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</si>
  <si>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</si>
  <si>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</si>
  <si>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</si>
  <si>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</si>
  <si>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</si>
  <si>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</si>
  <si>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</si>
  <si>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</si>
  <si>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</si>
  <si>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</si>
  <si>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</si>
  <si>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</si>
  <si>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</si>
  <si>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</si>
  <si>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</si>
  <si>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</si>
  <si>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</si>
  <si>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</si>
  <si>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</si>
  <si>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</si>
  <si>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</si>
  <si>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</si>
  <si>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</si>
  <si>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</si>
  <si>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</si>
  <si>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</si>
  <si>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</si>
  <si>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</si>
  <si>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</si>
  <si>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</si>
  <si>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</si>
  <si>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</si>
  <si>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</si>
  <si>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</si>
  <si>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</si>
  <si>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</si>
  <si>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</si>
  <si>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</si>
  <si>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</si>
  <si>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</si>
  <si>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</si>
  <si>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</si>
  <si>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</si>
  <si>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</si>
  <si>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</si>
  <si>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</si>
  <si>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</si>
  <si>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</si>
  <si>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</si>
  <si>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</si>
  <si>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</si>
  <si>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</si>
  <si>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</si>
  <si>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</si>
  <si>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</si>
  <si>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</si>
  <si>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</si>
  <si>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</si>
  <si>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</si>
  <si>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</si>
  <si>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</si>
  <si>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</si>
  <si>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</si>
  <si>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</si>
  <si>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</si>
  <si>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</si>
  <si>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</si>
  <si>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</si>
  <si>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</si>
  <si>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</si>
  <si>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</si>
  <si>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</si>
  <si>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</si>
  <si>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</si>
  <si>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</si>
  <si>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</si>
  <si>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</si>
  <si>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</si>
  <si>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</si>
  <si>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</si>
  <si>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</si>
  <si>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</si>
  <si>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</si>
  <si>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</si>
  <si>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</si>
  <si>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</si>
  <si>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</si>
  <si>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</si>
  <si>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</si>
  <si>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</si>
  <si>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</si>
  <si>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</si>
  <si>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</si>
  <si>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</si>
  <si>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</si>
  <si>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</si>
  <si>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</si>
  <si>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</si>
  <si>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</si>
  <si>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</si>
  <si>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</si>
  <si>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</si>
  <si>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</si>
  <si>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</si>
  <si>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</si>
  <si>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</si>
  <si>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</si>
  <si>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</si>
  <si>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</si>
  <si>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</si>
  <si>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</si>
  <si>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</si>
  <si>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</si>
  <si>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</si>
  <si>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</si>
  <si>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</si>
  <si>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</si>
  <si>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</si>
  <si>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</si>
  <si>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</si>
  <si>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</si>
  <si>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</si>
  <si>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</si>
  <si>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</si>
  <si>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</si>
  <si>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</si>
  <si>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</si>
  <si>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</si>
  <si>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</si>
  <si>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</si>
  <si>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</si>
  <si>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</si>
  <si>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</si>
  <si>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</si>
  <si>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</si>
  <si>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</si>
  <si>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</si>
  <si>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</si>
  <si>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</si>
  <si>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</si>
  <si>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</si>
  <si>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</si>
  <si>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</si>
  <si>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</si>
  <si>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</si>
  <si>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</si>
  <si>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</si>
  <si>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</si>
  <si>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</si>
  <si>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</si>
  <si>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</si>
  <si>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</si>
  <si>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</si>
  <si>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</si>
  <si>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</si>
  <si>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</si>
  <si>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</si>
  <si>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</si>
  <si>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</si>
  <si>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</si>
  <si>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</si>
  <si>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</si>
  <si>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</si>
  <si>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</si>
  <si>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</si>
  <si>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</si>
  <si>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</si>
  <si>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</si>
  <si>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</si>
  <si>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</si>
  <si>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</si>
  <si>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</si>
  <si>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</si>
  <si>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</si>
  <si>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</si>
  <si>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</si>
  <si>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</si>
  <si>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</si>
  <si>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</si>
  <si>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</si>
  <si>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</si>
  <si>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</si>
  <si>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</si>
  <si>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</si>
  <si>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</si>
  <si>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</si>
  <si>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</si>
  <si>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</si>
  <si>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</si>
  <si>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</si>
  <si>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</si>
  <si>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</si>
  <si>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</si>
  <si>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</si>
  <si>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</si>
  <si>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</si>
  <si>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</si>
  <si>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</si>
  <si>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</si>
  <si>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</si>
  <si>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</si>
  <si>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</si>
  <si>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</si>
  <si>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</si>
  <si>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</si>
  <si>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</si>
  <si>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</si>
  <si>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</si>
  <si>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</si>
  <si>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</si>
  <si>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</si>
  <si>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</si>
  <si>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</si>
  <si>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</si>
  <si>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</si>
  <si>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</si>
  <si>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</si>
  <si>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</si>
  <si>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</si>
  <si>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</si>
  <si>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</si>
  <si>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</si>
  <si>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</si>
  <si>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</si>
  <si>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</si>
  <si>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</si>
  <si>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</si>
  <si>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</si>
  <si>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</si>
  <si>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</si>
  <si>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</si>
  <si>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</si>
  <si>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</si>
  <si>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</si>
  <si>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</si>
  <si>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</si>
  <si>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</si>
  <si>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</si>
  <si>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</si>
  <si>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</si>
  <si>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</si>
  <si>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</si>
  <si>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</si>
  <si>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</si>
  <si>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</si>
  <si>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</si>
  <si>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</si>
  <si>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</si>
  <si>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</si>
  <si>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</si>
  <si>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</si>
  <si>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</si>
  <si>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</si>
  <si>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</si>
  <si>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</si>
  <si>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</si>
  <si>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</si>
  <si>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</si>
  <si>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</si>
  <si>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</si>
  <si>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</si>
  <si>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</si>
  <si>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</si>
  <si>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</si>
  <si>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</si>
  <si>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</si>
  <si>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</si>
  <si>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</si>
  <si>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</si>
  <si>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</si>
  <si>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</si>
  <si>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</si>
  <si>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</si>
  <si>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</si>
  <si>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</si>
  <si>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</si>
  <si>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</si>
  <si>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</si>
  <si>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</si>
  <si>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</si>
  <si>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</si>
  <si>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</si>
  <si>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</si>
  <si>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</si>
  <si>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</si>
  <si>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</si>
  <si>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</si>
  <si>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</si>
  <si>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</si>
  <si>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</si>
  <si>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</si>
  <si>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</si>
  <si>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</si>
  <si>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</si>
  <si>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</si>
  <si>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</si>
  <si>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</si>
  <si>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</si>
  <si>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</si>
  <si>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</si>
  <si>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</si>
  <si>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</si>
  <si>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</si>
  <si>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</si>
  <si>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</si>
  <si>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</si>
  <si>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</si>
  <si>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</si>
  <si>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</si>
  <si>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</si>
  <si>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</si>
  <si>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</si>
  <si>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</si>
  <si>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</si>
  <si>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</si>
  <si>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</si>
  <si>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</si>
  <si>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</si>
  <si>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</si>
  <si>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</si>
  <si>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</si>
  <si>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</si>
  <si>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</si>
  <si>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</si>
  <si>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</si>
  <si>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</si>
  <si>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</si>
  <si>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</si>
  <si>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</si>
  <si>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</si>
  <si>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</si>
  <si>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</si>
  <si>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</si>
  <si>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</si>
  <si>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</si>
  <si>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</si>
  <si>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</si>
  <si>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</si>
  <si>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</si>
  <si>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</si>
  <si>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</si>
  <si>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</si>
  <si>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</si>
  <si>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</si>
  <si>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</si>
  <si>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</si>
  <si>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</si>
  <si>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</si>
  <si>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</si>
  <si>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</si>
  <si>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</si>
  <si>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</si>
  <si>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</si>
  <si>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</si>
  <si>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</si>
  <si>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</si>
  <si>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</si>
  <si>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</si>
  <si>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</si>
  <si>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</si>
  <si>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</si>
  <si>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</si>
  <si>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</si>
  <si>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</si>
  <si>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</si>
  <si>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</si>
  <si>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</si>
  <si>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</si>
  <si>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</si>
  <si>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</si>
  <si>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</si>
  <si>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</si>
  <si>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</si>
  <si>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</si>
  <si>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</si>
  <si>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</si>
  <si>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</si>
  <si>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</si>
  <si>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</si>
  <si>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</si>
  <si>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</si>
  <si>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</si>
  <si>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</si>
  <si>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</si>
  <si>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</si>
  <si>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</si>
  <si>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</si>
  <si>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</si>
  <si>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</si>
  <si>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</si>
  <si>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</si>
  <si>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</si>
  <si>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</si>
  <si>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</si>
  <si>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</si>
  <si>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</si>
  <si>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</si>
  <si>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</si>
  <si>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</si>
  <si>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</si>
  <si>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</si>
  <si>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</si>
  <si>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</si>
  <si>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</si>
  <si>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</si>
  <si>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</si>
  <si>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</si>
  <si>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</si>
  <si>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</si>
  <si>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</si>
  <si>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</si>
  <si>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</si>
  <si>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</si>
  <si>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</si>
  <si>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</si>
  <si>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</si>
  <si>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</si>
  <si>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</si>
  <si>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</si>
  <si>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</si>
  <si>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</si>
  <si>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</si>
  <si>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</si>
  <si>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</si>
  <si>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</si>
  <si>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</si>
  <si>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</si>
  <si>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</si>
  <si>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</si>
  <si>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</si>
  <si>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</si>
  <si>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</si>
  <si>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</si>
  <si>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</si>
  <si>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</si>
  <si>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</si>
  <si>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</si>
  <si>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</si>
  <si>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</si>
  <si>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</si>
  <si>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</si>
  <si>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</si>
  <si>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</si>
  <si>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</si>
  <si>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</si>
  <si>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</si>
  <si>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</si>
  <si>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</si>
  <si>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</si>
  <si>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</si>
  <si>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</si>
  <si>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</si>
  <si>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</si>
  <si>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</si>
  <si>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</si>
  <si>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</si>
  <si>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</si>
  <si>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</si>
  <si>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</si>
  <si>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</si>
  <si>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</si>
  <si>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</si>
  <si>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</si>
  <si>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</si>
  <si>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</si>
  <si>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</si>
  <si>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</si>
  <si>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</si>
  <si>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</si>
  <si>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</si>
  <si>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</si>
  <si>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</si>
  <si>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</si>
  <si>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</si>
  <si>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</si>
  <si>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</si>
  <si>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</si>
  <si>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</si>
  <si>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</si>
  <si>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</si>
  <si>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</si>
  <si>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</si>
  <si>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</si>
  <si>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</si>
  <si>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</si>
  <si>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</si>
  <si>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</si>
  <si>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</si>
  <si>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</si>
  <si>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</si>
  <si>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</si>
  <si>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</si>
  <si>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</si>
  <si>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</si>
  <si>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</si>
  <si>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</si>
  <si>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</si>
  <si>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</si>
  <si>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</si>
  <si>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</si>
  <si>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</si>
  <si>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</si>
  <si>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</si>
  <si>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</si>
  <si>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</si>
  <si>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</si>
  <si>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</si>
  <si>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</si>
  <si>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</si>
  <si>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</si>
  <si>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</si>
  <si>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</si>
  <si>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</si>
  <si>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</si>
  <si>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</si>
  <si>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</si>
  <si>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</si>
  <si>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</si>
  <si>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</si>
  <si>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</si>
  <si>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</si>
  <si>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</si>
  <si>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</si>
  <si>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</si>
  <si>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</si>
  <si>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</si>
  <si>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</si>
  <si>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</si>
  <si>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</si>
  <si>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</si>
  <si>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</si>
  <si>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</si>
  <si>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</si>
  <si>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</si>
  <si>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</si>
  <si>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</si>
  <si>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</si>
  <si>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</si>
  <si>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</si>
  <si>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</si>
  <si>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</si>
  <si>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</si>
  <si>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</si>
  <si>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</si>
  <si>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</si>
  <si>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</si>
  <si>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</si>
  <si>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</si>
  <si>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</si>
  <si>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</si>
  <si>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</si>
  <si>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</si>
  <si>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</si>
  <si>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</si>
  <si>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</si>
  <si>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</si>
  <si>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</si>
  <si>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</si>
  <si>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</si>
  <si>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</si>
  <si>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</si>
  <si>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</si>
  <si>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</si>
  <si>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</si>
  <si>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</si>
  <si>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</si>
  <si>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</si>
  <si>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</si>
  <si>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</si>
  <si>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</si>
  <si>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</si>
  <si>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</si>
  <si>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</si>
  <si>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</si>
  <si>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</si>
  <si>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</si>
  <si>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</si>
  <si>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</si>
  <si>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</si>
  <si>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</si>
  <si>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</si>
  <si>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</si>
  <si>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</si>
  <si>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</si>
  <si>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</si>
  <si>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</si>
  <si>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</si>
  <si>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</si>
  <si>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</si>
  <si>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</si>
  <si>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</si>
  <si>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</si>
  <si>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</si>
  <si>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</si>
  <si>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</si>
  <si>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</si>
  <si>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</si>
  <si>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</si>
  <si>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</si>
  <si>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</si>
  <si>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</si>
  <si>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</si>
  <si>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</si>
  <si>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</si>
  <si>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</si>
  <si>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</si>
  <si>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</si>
  <si>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</si>
  <si>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</si>
  <si>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</si>
  <si>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</si>
  <si>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</si>
  <si>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</si>
  <si>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</si>
  <si>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</si>
  <si>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</si>
  <si>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</si>
  <si>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</si>
  <si>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</si>
  <si>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</si>
  <si>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</si>
  <si>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</si>
  <si>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</si>
  <si>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</si>
  <si>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</si>
  <si>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</si>
  <si>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</si>
  <si>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</si>
  <si>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</si>
  <si>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</si>
  <si>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</si>
  <si>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</si>
  <si>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</si>
  <si>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</si>
  <si>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</si>
  <si>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</si>
  <si>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</si>
  <si>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</si>
  <si>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</si>
  <si>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</si>
  <si>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</si>
  <si>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</si>
  <si>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</si>
  <si>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</si>
  <si>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</si>
  <si>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</si>
  <si>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</si>
  <si>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</si>
  <si>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</si>
  <si>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</si>
  <si>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</si>
  <si>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</si>
  <si>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</si>
  <si>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</si>
  <si>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</si>
  <si>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</si>
  <si>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</si>
  <si>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</si>
  <si>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</si>
  <si>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</si>
  <si>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</si>
  <si>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</si>
  <si>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</si>
  <si>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</si>
  <si>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</si>
  <si>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</si>
  <si>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</si>
  <si>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</si>
  <si>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</si>
  <si>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</si>
  <si>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</si>
  <si>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</si>
  <si>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</si>
  <si>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</si>
  <si>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</si>
  <si>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</si>
  <si>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</si>
  <si>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</si>
  <si>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</si>
  <si>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</si>
  <si>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</si>
  <si>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</si>
  <si>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</si>
  <si>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</si>
  <si>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</si>
  <si>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</si>
  <si>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</si>
  <si>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</si>
  <si>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</si>
  <si>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</si>
  <si>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</si>
  <si>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</si>
  <si>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</si>
  <si>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</si>
  <si>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</si>
  <si>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</si>
  <si>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</si>
  <si>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</si>
  <si>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</si>
  <si>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</si>
  <si>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</si>
  <si>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</si>
  <si>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</si>
  <si>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</si>
  <si>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</si>
  <si>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</si>
  <si>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</si>
  <si>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</si>
  <si>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</si>
  <si>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</si>
  <si>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</si>
  <si>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</si>
  <si>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</si>
  <si>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</si>
  <si>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</si>
  <si>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</si>
  <si>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</si>
  <si>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</si>
  <si>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</si>
  <si>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</si>
  <si>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</si>
  <si>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</si>
  <si>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</si>
  <si>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</si>
  <si>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</si>
  <si>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</si>
  <si>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</si>
  <si>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</si>
  <si>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</si>
  <si>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</si>
  <si>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</si>
  <si>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</si>
  <si>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</si>
  <si>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</si>
  <si>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</si>
  <si>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</si>
  <si>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</si>
  <si>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</si>
  <si>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</si>
  <si>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</si>
  <si>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</si>
  <si>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</si>
  <si>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</si>
  <si>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</si>
  <si>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</si>
  <si>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</si>
  <si>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</si>
  <si>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</si>
  <si>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</si>
  <si>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</si>
  <si>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</si>
  <si>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</si>
  <si>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</si>
  <si>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</si>
  <si>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</si>
  <si>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</si>
  <si>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</si>
  <si>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</si>
  <si>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</si>
  <si>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</si>
  <si>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</si>
  <si>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</si>
  <si>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</si>
  <si>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</si>
  <si>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</si>
  <si>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</si>
  <si>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</si>
  <si>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</si>
  <si>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</si>
  <si>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</si>
  <si>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</si>
  <si>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</si>
  <si>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</si>
  <si>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</si>
  <si>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</si>
  <si>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</si>
  <si>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</si>
  <si>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</si>
  <si>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</si>
  <si>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</si>
  <si>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</si>
  <si>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</si>
  <si>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</si>
  <si>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</si>
  <si>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</si>
  <si>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</si>
  <si>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</si>
  <si>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</si>
  <si>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</si>
  <si>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</si>
  <si>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</si>
  <si>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</si>
  <si>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</si>
  <si>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</si>
  <si>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</si>
  <si>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</si>
  <si>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</si>
  <si>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</si>
  <si>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</si>
  <si>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</si>
  <si>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</si>
  <si>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</si>
  <si>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</si>
  <si>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</si>
  <si>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</si>
  <si>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</si>
  <si>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</si>
  <si>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</si>
  <si>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</si>
  <si>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</si>
  <si>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</si>
  <si>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</si>
  <si>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</si>
  <si>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</si>
  <si>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</si>
  <si>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</si>
  <si>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</si>
  <si>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</si>
  <si>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</si>
  <si>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</si>
  <si>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</si>
  <si>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</si>
  <si>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</si>
  <si>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</si>
  <si>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</si>
  <si>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</si>
  <si>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</si>
  <si>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</si>
  <si>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</si>
  <si>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</si>
  <si>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</si>
  <si>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</si>
  <si>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</si>
  <si>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</si>
  <si>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</si>
  <si>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</si>
  <si>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</si>
  <si>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</si>
  <si>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</si>
  <si>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</si>
  <si>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</si>
  <si>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</si>
  <si>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</si>
  <si>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</si>
  <si>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</si>
  <si>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</si>
  <si>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</si>
  <si>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</si>
  <si>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</si>
  <si>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</si>
  <si>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</si>
  <si>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</si>
  <si>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</si>
  <si>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</si>
  <si>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</si>
  <si>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</si>
  <si>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</si>
  <si>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</si>
  <si>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</si>
  <si>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</si>
  <si>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</si>
  <si>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</si>
  <si>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</si>
  <si>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</si>
  <si>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</si>
  <si>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</si>
  <si>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</si>
  <si>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</si>
  <si>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</si>
  <si>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</si>
  <si>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</si>
  <si>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</si>
  <si>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</si>
  <si>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</si>
  <si>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</si>
  <si>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</si>
  <si>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</si>
  <si>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</si>
  <si>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</si>
  <si>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</si>
  <si>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</si>
  <si>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</si>
  <si>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</si>
  <si>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</si>
  <si>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</si>
  <si>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</si>
  <si>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</si>
  <si>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</si>
  <si>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</si>
  <si>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</si>
  <si>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</si>
  <si>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</si>
  <si>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</si>
  <si>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</si>
  <si>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</si>
  <si>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</si>
  <si>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</si>
  <si>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</si>
  <si>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</si>
  <si>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</si>
  <si>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</si>
  <si>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</si>
  <si>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</si>
  <si>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</si>
  <si>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</si>
  <si>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</si>
  <si>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</si>
  <si>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</si>
  <si>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</si>
  <si>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</si>
  <si>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</si>
  <si>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</si>
  <si>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</si>
  <si>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</si>
  <si>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</si>
  <si>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</si>
  <si>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</si>
  <si>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</si>
  <si>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</si>
  <si>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</si>
  <si>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</si>
  <si>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</si>
  <si>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</si>
  <si>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</si>
  <si>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</si>
  <si>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</si>
  <si>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</si>
  <si>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</si>
  <si>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</si>
  <si>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</si>
  <si>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</si>
  <si>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</si>
  <si>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</si>
  <si>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</si>
  <si>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</si>
  <si>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</si>
  <si>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</si>
  <si>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</si>
  <si>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</si>
  <si>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</si>
  <si>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</si>
  <si>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</si>
  <si>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</si>
  <si>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</si>
  <si>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</si>
  <si>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</si>
  <si>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</si>
  <si>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</si>
  <si>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</si>
  <si>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</si>
  <si>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</si>
  <si>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</si>
  <si>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</si>
  <si>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</si>
  <si>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</si>
  <si>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</si>
  <si>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</si>
  <si>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</si>
  <si>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</si>
  <si>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</si>
  <si>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</si>
  <si>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</si>
  <si>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</si>
  <si>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</si>
  <si>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</si>
  <si>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</si>
  <si>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</si>
  <si>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</si>
  <si>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</si>
  <si>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</si>
  <si>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</si>
  <si>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</si>
  <si>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</si>
  <si>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</si>
  <si>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</si>
  <si>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</si>
  <si>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</si>
  <si>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</si>
  <si>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</si>
  <si>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</si>
  <si>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</si>
  <si>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</si>
  <si>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</si>
  <si>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</si>
  <si>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</si>
  <si>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</si>
  <si>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</si>
  <si>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</si>
  <si>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</si>
  <si>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</si>
  <si>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</si>
  <si>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</si>
  <si>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</si>
  <si>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</si>
  <si>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</si>
  <si>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</si>
  <si>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</si>
  <si>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</si>
  <si>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</si>
  <si>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</si>
  <si>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</si>
  <si>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</si>
  <si>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</si>
  <si>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</si>
  <si>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</si>
  <si>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</si>
  <si>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</si>
  <si>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</si>
  <si>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</si>
  <si>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</si>
  <si>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</si>
  <si>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</si>
  <si>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</si>
  <si>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</si>
  <si>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</si>
  <si>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</si>
  <si>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</si>
  <si>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</si>
  <si>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</si>
  <si>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</si>
  <si>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</si>
  <si>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</si>
  <si>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</si>
  <si>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</si>
  <si>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</si>
  <si>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</si>
  <si>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</si>
  <si>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</si>
  <si>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</si>
  <si>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</si>
  <si>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</si>
  <si>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</si>
  <si>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</si>
  <si>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</si>
  <si>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</si>
  <si>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</si>
  <si>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</si>
  <si>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</si>
  <si>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</si>
  <si>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</si>
  <si>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</si>
  <si>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</si>
  <si>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</si>
  <si>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</si>
  <si>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</si>
  <si>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</si>
  <si>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</si>
  <si>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</si>
  <si>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</si>
  <si>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</si>
  <si>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</si>
  <si>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</si>
  <si>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</si>
  <si>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</si>
  <si>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</si>
  <si>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</si>
  <si>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</si>
  <si>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</si>
  <si>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</si>
  <si>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</si>
  <si>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</si>
  <si>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</si>
  <si>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</si>
  <si>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</si>
  <si>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</si>
  <si>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</si>
  <si>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</si>
  <si>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</si>
  <si>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</si>
  <si>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</si>
  <si>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</si>
  <si>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</si>
  <si>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</si>
  <si>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</si>
  <si>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</si>
  <si>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</si>
  <si>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</si>
  <si>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</si>
  <si>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</si>
  <si>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</si>
  <si>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</si>
  <si>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</si>
  <si>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</si>
  <si>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</si>
  <si>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</si>
  <si>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</si>
  <si>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</si>
  <si>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</si>
  <si>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</si>
  <si>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</si>
  <si>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</si>
  <si>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</si>
  <si>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</si>
  <si>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</si>
  <si>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</si>
  <si>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</si>
  <si>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</si>
  <si>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</si>
  <si>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</si>
  <si>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</si>
  <si>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</si>
  <si>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</si>
  <si>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</si>
  <si>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</si>
  <si>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</si>
  <si>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</si>
  <si>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</si>
  <si>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</si>
  <si>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</si>
  <si>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</si>
  <si>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</si>
  <si>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</si>
  <si>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</si>
  <si>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</si>
  <si>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</si>
  <si>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</si>
  <si>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</si>
  <si>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</si>
  <si>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</si>
  <si>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</si>
  <si>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</si>
  <si>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</si>
  <si>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</si>
  <si>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</si>
  <si>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</si>
  <si>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</si>
  <si>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</si>
  <si>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</si>
  <si>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</si>
  <si>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</si>
  <si>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</si>
  <si>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</si>
  <si>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</si>
  <si>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</si>
  <si>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</si>
  <si>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</si>
  <si>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</si>
  <si>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</si>
  <si>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</si>
  <si>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</si>
  <si>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</si>
  <si>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</si>
  <si>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</si>
  <si>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</si>
  <si>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</si>
  <si>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</si>
  <si>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</si>
  <si>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</si>
  <si>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</si>
  <si>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</si>
  <si>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</si>
  <si>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</si>
  <si>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</si>
  <si>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</si>
  <si>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</si>
  <si>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</si>
  <si>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</si>
  <si>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</si>
  <si>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</si>
  <si>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</si>
  <si>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</si>
  <si>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</si>
  <si>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</si>
  <si>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</si>
  <si>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</si>
  <si>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</si>
  <si>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</si>
  <si>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</si>
  <si>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</si>
  <si>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</si>
  <si>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</si>
  <si>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</si>
  <si>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</si>
  <si>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</si>
  <si>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</si>
  <si>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</si>
  <si>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</si>
  <si>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</si>
  <si>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</si>
  <si>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</si>
  <si>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</si>
  <si>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</si>
  <si>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</si>
  <si>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</si>
  <si>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</si>
  <si>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</si>
  <si>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</si>
  <si>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</si>
  <si>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</si>
  <si>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</si>
  <si>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</si>
  <si>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</si>
  <si>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</si>
  <si>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</si>
  <si>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</si>
  <si>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</si>
  <si>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</si>
  <si>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</si>
  <si>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</si>
  <si>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</si>
  <si>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</si>
  <si>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</si>
  <si>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</si>
  <si>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</si>
  <si>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</si>
  <si>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</si>
  <si>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</si>
  <si>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</si>
  <si>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</si>
  <si>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</si>
  <si>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</si>
  <si>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</si>
  <si>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</si>
  <si>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</si>
  <si>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</si>
  <si>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</si>
  <si>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</si>
  <si>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</si>
  <si>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</si>
  <si>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</si>
  <si>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</si>
  <si>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</si>
  <si>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</si>
  <si>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</si>
  <si>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</si>
  <si>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</si>
  <si>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</si>
  <si>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</si>
  <si>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</si>
  <si>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</si>
  <si>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</si>
  <si>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</si>
  <si>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</si>
  <si>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</si>
  <si>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</si>
  <si>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</si>
  <si>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</si>
  <si>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</si>
  <si>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</si>
  <si>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</si>
  <si>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</si>
  <si>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</si>
  <si>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</si>
  <si>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</si>
  <si>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</si>
  <si>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</si>
  <si>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</si>
  <si>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</si>
  <si>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</si>
  <si>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</si>
  <si>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</si>
  <si>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</si>
  <si>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</si>
  <si>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</si>
  <si>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</si>
  <si>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</si>
  <si>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</si>
  <si>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</si>
  <si>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</si>
  <si>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</si>
  <si>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</si>
  <si>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</si>
  <si>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</si>
  <si>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</si>
  <si>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</si>
  <si>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</si>
  <si>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</si>
  <si>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</si>
  <si>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</si>
  <si>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</si>
  <si>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</si>
  <si>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</si>
  <si>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</si>
  <si>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</si>
  <si>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</si>
  <si>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</si>
  <si>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</si>
  <si>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</si>
  <si>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</si>
  <si>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</si>
  <si>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</si>
  <si>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</si>
  <si>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</si>
  <si>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</si>
  <si>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</si>
  <si>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</si>
  <si>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</si>
  <si>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</si>
  <si>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</si>
  <si>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</si>
  <si>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</si>
  <si>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</si>
  <si>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</si>
  <si>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</si>
  <si>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</si>
  <si>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</si>
  <si>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</si>
  <si>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</si>
  <si>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</si>
  <si>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</si>
  <si>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</si>
  <si>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</si>
  <si>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</si>
  <si>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</si>
  <si>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</si>
  <si>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</si>
  <si>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</si>
  <si>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</si>
  <si>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</si>
  <si>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</si>
  <si>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</si>
  <si>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</si>
  <si>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</si>
  <si>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</si>
  <si>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</si>
  <si>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</si>
  <si>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</si>
  <si>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</si>
  <si>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</si>
  <si>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</si>
  <si>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</si>
  <si>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</si>
  <si>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</si>
  <si>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</si>
  <si>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</si>
  <si>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</si>
  <si>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</si>
  <si>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</si>
  <si>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</si>
  <si>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</si>
  <si>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</si>
  <si>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</si>
  <si>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</si>
  <si>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</si>
  <si>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</si>
  <si>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</si>
  <si>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</si>
  <si>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</si>
  <si>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</si>
  <si>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</si>
  <si>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</si>
  <si>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</si>
  <si>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</si>
  <si>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</si>
  <si>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</si>
  <si>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</si>
  <si>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</si>
  <si>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</si>
  <si>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</si>
  <si>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</si>
  <si>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</si>
  <si>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</si>
  <si>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</si>
  <si>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</si>
  <si>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</si>
  <si>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</si>
  <si>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</si>
  <si>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</si>
  <si>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</si>
  <si>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</si>
  <si>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</si>
  <si>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</si>
  <si>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</si>
  <si>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</si>
  <si>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</si>
  <si>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</si>
  <si>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</si>
  <si>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</si>
  <si>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</si>
  <si>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</si>
  <si>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</si>
  <si>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</si>
  <si>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</si>
  <si>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</si>
  <si>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</si>
  <si>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</si>
  <si>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</si>
  <si>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</si>
  <si>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</si>
  <si>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</si>
  <si>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</si>
  <si>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</si>
  <si>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</si>
  <si>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</si>
  <si>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</si>
  <si>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</si>
  <si>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</si>
  <si>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</si>
  <si>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</si>
  <si>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</si>
  <si>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</si>
  <si>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</si>
  <si>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</si>
  <si>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</si>
  <si>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</si>
  <si>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</si>
  <si>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</si>
  <si>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</si>
  <si>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</si>
  <si>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</si>
  <si>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</si>
  <si>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</si>
  <si>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</si>
  <si>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</si>
  <si>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</si>
  <si>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</si>
  <si>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</si>
  <si>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</si>
  <si>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</si>
  <si>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</si>
  <si>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</si>
  <si>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</si>
  <si>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</si>
  <si>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</si>
  <si>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</si>
  <si>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</si>
  <si>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</si>
  <si>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</si>
  <si>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</si>
  <si>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</si>
  <si>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</si>
  <si>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</si>
  <si>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</si>
  <si>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</si>
  <si>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</si>
  <si>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</si>
  <si>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</si>
  <si>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</si>
  <si>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</si>
  <si>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</si>
  <si>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</si>
  <si>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</si>
  <si>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</si>
  <si>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</si>
  <si>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</si>
  <si>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</si>
  <si>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</si>
  <si>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</si>
  <si>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</si>
  <si>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</si>
  <si>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</si>
  <si>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</si>
  <si>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</si>
  <si>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</si>
  <si>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</si>
  <si>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</si>
  <si>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</si>
  <si>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</si>
  <si>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</si>
  <si>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</si>
  <si>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</si>
  <si>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</si>
  <si>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</si>
  <si>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</si>
  <si>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</si>
  <si>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</si>
  <si>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</si>
  <si>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</si>
  <si>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</si>
  <si>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</si>
  <si>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</si>
  <si>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</si>
  <si>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</si>
  <si>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</si>
  <si>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</si>
  <si>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</si>
  <si>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</si>
  <si>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</si>
  <si>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</si>
  <si>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</si>
  <si>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</si>
  <si>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</si>
  <si>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</si>
  <si>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</si>
  <si>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</si>
  <si>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</si>
  <si>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</si>
  <si>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</si>
  <si>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</si>
  <si>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</si>
  <si>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</si>
  <si>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</si>
  <si>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</si>
  <si>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</si>
  <si>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</si>
  <si>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</si>
  <si>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</si>
  <si>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</si>
  <si>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</si>
  <si>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</si>
  <si>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</si>
  <si>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</si>
  <si>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</si>
  <si>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</si>
  <si>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</si>
  <si>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</si>
  <si>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</si>
  <si>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</si>
  <si>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</si>
  <si>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</si>
  <si>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</si>
  <si>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</si>
  <si>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TOTAL DE INSUMOS : 4913</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</si>
  <si>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</si>
  <si>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</si>
  <si>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TE DE REDUÇÃO, CPVC, SOLDÁVEL, DN 28 X 22 MM, INSTALADO EM RAMAL DE DISTRIBUIÇÃO DE ÁGUA - FORNECIMENTO E INSTALAÇÃO. AF_06/2022</t>
  </si>
  <si>
    <t>CPU.E-013.16</t>
  </si>
  <si>
    <t>TE, PVC, SERIE NORMAL, ESGOTO PREDIAL, DN 75 X 50 MM, JUNTA ELÁSTICA, FORNECIDO E INSTALADO EM RAMAL DE DESCARGA OU RAMAL DE ESGOTO SANITÁRIO.</t>
  </si>
  <si>
    <t>TE, PVC, SERIE NORMAL, ESGOTO PREDIAL, DN 75 X 50 MM.</t>
  </si>
  <si>
    <t>E-013.16</t>
  </si>
  <si>
    <t>PAREDE COM PLACA CIMENTÍCIA E= 10MM, PARA FECHAMENTO DE AMBIENTES (2 LADO/ FACE), JUNTAS APARENTES, FIXADA EM ESTRUTURA METALICA - FORNECIMENTO E INSTALAÇÃO</t>
  </si>
  <si>
    <t>CPU.E-04.01</t>
  </si>
  <si>
    <t>E-04.01</t>
  </si>
  <si>
    <t>COMPOSIÇÃO - PAREDES - ALVENARIAS E PAINÉIS DE FECHAMENTO</t>
  </si>
  <si>
    <t>INSUMOS - PAREDES - ALVENARIAS E PAINÉIS DE FECHAMENTO</t>
  </si>
  <si>
    <t xml:space="preserve">CORDÃO DELIMITADOR PARA JUNTA DE PLACA CIMENTÍCIA. </t>
  </si>
  <si>
    <t>IMPERMEABILIZAÇÃO DE ESTRUTURAS ENTERRADAS (ALICERCE E/OU VIGA BALDRAME), COM TINTA ASFÁLTICA, DUAS DEMÃOS.</t>
  </si>
  <si>
    <t>TELHAMENTO COM TELHA METÁLICA TERMOACÚSTICA E = 50 MM, COM ATÉ 2 ÁGUAS, INCLUSO IÇAMENTO.</t>
  </si>
  <si>
    <t>JOELHO PVC, COM BOLSA E ANEL, 90 GRAUS, DN 40 , SERIE NORMAL, PARA ESGOTO PREDIAL - FORNECIMENTO E INSTALAÇÃO.</t>
  </si>
  <si>
    <t>MINI RACK TIPO GABINETE DE 19" - PORTA ACRÍLICO FUMÊ - 16U - FORNECIMENTO.</t>
  </si>
  <si>
    <t>REGULARIZAÇÃO E COMPACTAÇÃO MANUAL DE TERRENO COM SOQUETE.</t>
  </si>
  <si>
    <t>ATERRO APILOADO MANUALMENTE EM CAMADAS DE 20 CM COM MATERIAL DE EMPRÉSTIMO.</t>
  </si>
  <si>
    <t>TAMPÃO DE FERRO FUNDIDO PARA CAIXA DE CLOROÇÃO RETANGULAR, DIMENSÃO: 1,30 X 0,90M</t>
  </si>
  <si>
    <t>E-013.03</t>
  </si>
  <si>
    <t>E-013.03A</t>
  </si>
  <si>
    <t>EXECUÇÃO DE CAIXA DE CLOROÇÃO RETANGULAR, EM TIJOLO CERÂMICOS MACIÇOS, DIMENSÕES EXTERNA: 1,30X0,90M E DIMENSÃO INTERNA: 1,00X0,60M, ALTURA INTERNA = 0,55 M + VARIAVEL PARA REDE DE ESGOTO  - FORNECIMENTO E INSTALAÇÃO</t>
  </si>
  <si>
    <t>TANQUE SÉPTICO CIRCULAR, EM CONCRETO PRÉ-MOLDADO, DIÂMETRO INTERNO = 3,00 M, ALTURA INTERNA = 1,85 M - FORNECIMENTO E INSTALAÇÃO</t>
  </si>
  <si>
    <t>EXECUÇÃO DE FILTRO ANAERÔBIO CIRCULAR, EM CONCRETO PRÉ-MOLDADO, DIÂMETRO INTERNO = 3,00 M, ALTURA INTERNA = 1,20 M + VARIAVEL - FORNECIMENTO E INSTALAÇÃO</t>
  </si>
  <si>
    <t>CPU.E-06.07</t>
  </si>
  <si>
    <t>GRADIL PARA ESQUADRIAS COM BARRA CHATA 38,10 MM X 6,35 MM (L X E) - FORNECIMENTO E INSTALAÇÃO</t>
  </si>
  <si>
    <t>COTOVELO RETO 90º PARA ELETROCALHA, LISA OU PERFURADA EM AÇO GALVANIZADO, LARGURA DE 50MM E ALTURA DE 50MM - FORNECIMENTO E INSTALAÇÃO</t>
  </si>
  <si>
    <t>E-015.32</t>
  </si>
  <si>
    <t>COTOVELO RETO 90º PARA ELETROCALHA, LISA OU PERFURADA EM AÇO GALVANIZADO, LARGURA DE 50MM E ALTURA DE 50MM</t>
  </si>
  <si>
    <t>TÊ HORIZONTAL 90º, PARA ELETROCALHA, LISA OU PERFURADA EM AÇO GALVANIZADO, LARGURA DE 50MM E ALTURA DE 50MM - FORNECIMENTO E INSTALAÇÃO</t>
  </si>
  <si>
    <t>TÊ HORIZONTAL 90º, PARA ELETROCALHA, LISA OU PERFURADA EM AÇO GALVANIZADO, LARGURA DE 50MM E ALTURA DE 50MM</t>
  </si>
  <si>
    <t>CPU.E-015.33</t>
  </si>
  <si>
    <t>TÊ HORIZONTAL 90º, PARA ELETROCALHA, LISA OU PERFURADA EM AÇO GALVANIZADO, LARGURA DE 100MM E ALTURA DE 50MM - FORNECIMENTO E INSTALAÇÃO</t>
  </si>
  <si>
    <t>E-015.33</t>
  </si>
  <si>
    <t>TÊ HORIZONTAL 90º, PARA ELETROCALHA, LISA OU PERFURADA EM AÇO GALVANIZADO, LARGURA DE 100MM E ALTURA DE 50MM</t>
  </si>
  <si>
    <t>CPU.E-017.15</t>
  </si>
  <si>
    <t>E-017.15</t>
  </si>
  <si>
    <t>PERFILADOS PERFURADO GALVANIZADO 38X38MM - FORNECIMENTO E INSTALAÇÃO</t>
  </si>
  <si>
    <t xml:space="preserve">TAMPA PARA PERFILADOS PERFURADO GALVANIZADO 38X38MM </t>
  </si>
  <si>
    <t>CPU.E-017.16</t>
  </si>
  <si>
    <t>GANCHO CURTO PARA SUPORTE DE PERFILADO 44X32 MM, INCLUSO ACESSÓRIO DE FIXAÇÃO EM LAJE OU ESTRUTURA DE MADEIRA/METÁLICA - FORNECIMENTO E INSTALAÇÃO</t>
  </si>
  <si>
    <t>E-017.16</t>
  </si>
  <si>
    <t>SUPORTE GANCHO CURTO PARA PERFILADO 44X32 MM</t>
  </si>
  <si>
    <t>CPU.E-017.17</t>
  </si>
  <si>
    <t>COTOVELO RETO 90º PARA PERFILADO LISO OU PERFURADO LARGURA DE 38MM E ALTURA DE 38MM - FORNECIMENTO E INSTALAÇÃO</t>
  </si>
  <si>
    <t>E-017.17</t>
  </si>
  <si>
    <t xml:space="preserve">COTOVELO RETO 90º PARA PERFILADO LISO OU PERFURADO LARGURA DE 38MM E ALTURA DE 38MM </t>
  </si>
  <si>
    <t>E-017.17A</t>
  </si>
  <si>
    <t>TALA PARA EMENDA DE PERFILADO GALVANIZADO</t>
  </si>
  <si>
    <t>CPU.E-017.18</t>
  </si>
  <si>
    <t>TÊ HORIZONTAL 90º PARA PERFILADO LISO OU PERFURADO LARGURA DE 38MM E ALTURA DE 38MM - FORNECIMENTO E INSTALAÇÃO</t>
  </si>
  <si>
    <t>E-017.18</t>
  </si>
  <si>
    <t xml:space="preserve">TÊ HORIZONTAL 90º PARA PERFILADO LISO OU PERFURADO LARGURA DE 38MM E ALTURA DE 38MM </t>
  </si>
  <si>
    <t>CPU.E-017.19</t>
  </si>
  <si>
    <t>TERMINAL PARA PERFILADO PERFURADO 38X38MM - FORNECIMENTO E INSTALAÇÃO</t>
  </si>
  <si>
    <t>E-017.19</t>
  </si>
  <si>
    <t>TERMINAL PARA PERFILADO PERFURADO 38X38MM</t>
  </si>
  <si>
    <t>CPU.E-015.34</t>
  </si>
  <si>
    <t>DISJUNTOR TERMOMAGNÉTICO TRIPOLAR, CORRENTE NOMINAL DE 500A - FORNECIMENTO E INSTALAÇÃO</t>
  </si>
  <si>
    <t>REF. COMPOSIÇÃO SINAPI 101899 - BASE NOVEMBRO/2023</t>
  </si>
  <si>
    <t>DISPOSITIVO DE PROTEÇÃO CONTRA SURTO DE TENSÃO DPS 8kA - 275v</t>
  </si>
  <si>
    <t>CPU.E-015.35</t>
  </si>
  <si>
    <t>COTOVELO RETO 90º PARA ELETROCALHA, LISA OU PERFURADA EM AÇO GALVANIZADO, LARGURA DE 100MM E ALTURA DE 50MM - FORNECIMENTO E INSTALAÇÃO</t>
  </si>
  <si>
    <t>E-015.35</t>
  </si>
  <si>
    <t xml:space="preserve">COTOVELO RETO 90º PARA ELETROCALHA, LISA OU PERFURADA EM AÇO GALVANIZADO, LARGURA DE 100MM E ALTURA DE 50MM </t>
  </si>
  <si>
    <t>CPU.E-015.36</t>
  </si>
  <si>
    <t>INTERRUPTOR INTERMEDIÁRIO (2 MÓDULOS), 10A/250V, INCLUSO SUPORTE E PLACA - FORNECIMENTO E INSTALAÇÃO</t>
  </si>
  <si>
    <t>QDG (QUADRO DE DISTRIBUIÇÃO GERAL) - QUADRO DE DISTRIBUIÇÃO TIPO EMBUTIR, COMPATÍVEL COM QUALQUER MARCA DE DISJUNTOR; GRAU DE PROTEÇÃO MÍNIMO, IP44; CAPACIDADE PARA, NO MÍNIMO, 50 MÓDULOS DIN; BARRAMENTO TRIFÁSICO DE 225A, DISJUNTOR 500A.</t>
  </si>
  <si>
    <t>E-015.26</t>
  </si>
  <si>
    <t>E-015.26A</t>
  </si>
  <si>
    <t>REF. COMPOSIÇÃO SINAPI 101881 - BASE NOVEMBRO/2023</t>
  </si>
  <si>
    <t>CPU.E-015.37</t>
  </si>
  <si>
    <t>QD-AR 1 (QUADRO DE DISTRIBUIÇÃO CONDICIONADORES DE AR1) - QUADRO DE DISTRIBUIÇÃO TIPO EMBUTIR, COMPATÍVEL COM QUALQUER MARCA DE DISJUNTOR; GRAU DE PROTEÇÃO MÍNIMO, IP44; CAPACIDADE PARA, NO MÍNIMO, 70 MÓDULOS DIN; BARRAMENTO TRIFÁSICO DE 225A, DISJUNTOR 100A.</t>
  </si>
  <si>
    <t>E-015.37</t>
  </si>
  <si>
    <t>CPU.E-015.38</t>
  </si>
  <si>
    <t>CPU.E-015.39</t>
  </si>
  <si>
    <t>CPU.E-015.40</t>
  </si>
  <si>
    <t>QD-TERREO DIREITO (QUADRO DE DISTRIBUIÇÃO TERREO DIREITO) - QUADRO DE DISTRIBUIÇÃO TIPO EMBUTIR, COMPATÍVEL COM QUALQUER MARCA DE DISJUNTOR; GRAU DE PROTEÇÃO MÍNIMO, IP44; CAPACIDADE PARA, NO MÍNIMO, 70 MÓDULOS DIN; BARRAMENTO TRIFÁSICO DE 225A, DISJUNTOR 100A.</t>
  </si>
  <si>
    <t>E-015.40</t>
  </si>
  <si>
    <t>CPU.E-015.41</t>
  </si>
  <si>
    <t>QD-TERREO ESQUERDO (QUADRO DE DISTRIBUIÇÃO TERREO ESQUERDO) - QUADRO DE DISTRIBUIÇÃO TIPO EMBUTIR, COMPATÍVEL COM QUALQUER MARCA DE DISJUNTOR; GRAU DE PROTEÇÃO MÍNIMO, IP44; CAPACIDADE PARA, NO MÍNIMO, 70 MÓDULOS DIN; BARRAMENTO TRIFÁSICO DE 225A, DISJUNTOR 40A.</t>
  </si>
  <si>
    <t>E-015.41</t>
  </si>
  <si>
    <t>CPU.E-015.42</t>
  </si>
  <si>
    <t>E-015.42</t>
  </si>
  <si>
    <t>QD-AR 2 (QUADRO DE DISTRIBUIÇÃO CONDICIONAADORES DE AR 2) - QUADRO DE DISTRIBUIÇÃO TIPO EMBUTIR, COMPATÍVEL COM QUALQUER MARCA DE DISJUNTOR; GRAU DE PROTEÇÃO MÍNIMO, IP44; CAPACIDADE PARA, NO MÍNIMO, 70 MÓDULOS DIN; BARRAMENTO TRIFÁSICO DE 225A, DISJUNTOR 100A.</t>
  </si>
  <si>
    <t>CPU.E-015.43</t>
  </si>
  <si>
    <t>CPU.E-015.44</t>
  </si>
  <si>
    <t>QD-SUPERIOR DIREITO (QUADRO DE DISTRIBUIÇÃO SUPERIOR DIREITO) - QUADRO DE DISTRIBUIÇÃO TIPO EMBUTIR, COMPATÍVEL COM QUALQUER MARCA DE DISJUNTOR; GRAU DE PROTEÇÃO MÍNIMO, IP44; CAPACIDADE PARA, NO MÍNIMO, 96 MÓDULOS DIN; BARRAMENTO TRIFÁSICO DE 225A, DISJUNTOR 125A.</t>
  </si>
  <si>
    <t>E-015.44</t>
  </si>
  <si>
    <t>CPU.E-015.45</t>
  </si>
  <si>
    <t>E-015.45</t>
  </si>
  <si>
    <t>CPU.E-015.46</t>
  </si>
  <si>
    <t>CPU.E-015.47</t>
  </si>
  <si>
    <t>CPU.E-015.48</t>
  </si>
  <si>
    <t xml:space="preserve"> - COMPOSIÇÕES E PREÇOS DOS INSUMOS BÁSICOS SINAPI FLORIANOPOLIS/SC (MÊS OUTUBRO/2023) E DEMAIS COTAÇÕES DE PREÇOS DE MERCADO.</t>
  </si>
  <si>
    <t>1 MÊS TEM 30 DIAS</t>
  </si>
  <si>
    <t>DOS 30 DIAS - 04 DIAS SÃO DOMINGOS E 04 DIAS SABADOS</t>
  </si>
  <si>
    <t>CONSIDERADO SÁBADO SOMENTE 1 PERÍODO DE 4 HORAS</t>
  </si>
  <si>
    <t>TEREMOS</t>
  </si>
  <si>
    <t>DIAS ÚTES SEMANA(SEGUNDA A SEXTA) - 22 DIAS DE 8 HORAS</t>
  </si>
  <si>
    <t>DIAS ÚTES FINAL DE SEMANA( SABADO) - 4 DIAS DE 4 HORAS</t>
  </si>
  <si>
    <t xml:space="preserve">PORTANTO HORAS ÚTEIS MÊS = 22 X 8+ 4 X 4 = </t>
  </si>
  <si>
    <t>TOTAL CONSIDERADO DE HORAS PRODUTIVAS MÉDIAS MÊS</t>
  </si>
  <si>
    <t>CPU.E-020.10416</t>
  </si>
  <si>
    <t>CPU.E-020.10417</t>
  </si>
  <si>
    <t>CPU.E-020.10418</t>
  </si>
  <si>
    <t>CPU.E-020.10419</t>
  </si>
  <si>
    <t>CPU.E-020.10420</t>
  </si>
  <si>
    <t>UNIDADE EVAPORADORA TIPO VRF COM CAPACIDADE DE 12000 BTU/H   - FORNECIMENTO E FIXAÇÃO</t>
  </si>
  <si>
    <t>UNIDADE EVAPORADORA TIPO VRF COM CAPACIDADE DE 18000 BTU/H   - FORNECIMENTO E FIXAÇÃO</t>
  </si>
  <si>
    <t>UNIDADE EVAPORADORA TIPO VRF COM CAPACIDADE DE 24000 BTU/H   - FORNECIMENTO E FIXAÇÃO</t>
  </si>
  <si>
    <t>UNIDADE EVAPORADORA TIPO VRF COM CAPACIDADE DE 38000 BTU/H   - FORNECIMENTO E FIXAÇÃO</t>
  </si>
  <si>
    <t>UNIDADE EVAPORADORA TIPO VRF COM CAPACIDADE DE 55000 BTU/H   - FORNECIMENTO E FIXAÇÃO</t>
  </si>
  <si>
    <t>E-020.10416</t>
  </si>
  <si>
    <t>E-020.10417</t>
  </si>
  <si>
    <t>E-020.10418</t>
  </si>
  <si>
    <t>E-020.10419</t>
  </si>
  <si>
    <t>E-020.10420</t>
  </si>
  <si>
    <t>UNIDADE EVAPORADORA TIPO VRF COM CAPACIDADE DE 12000 BTU/H   - EQUIPAMENTO</t>
  </si>
  <si>
    <t>UNIDADE EVAPORADORA TIPO VRF COM CAPACIDADE DE 18000 BTU/H   - EQUIPAMENTO</t>
  </si>
  <si>
    <t>UNIDADE EVAPORADORA TIPO VRF COM CAPACIDADE DE 24000 BTU/H   - EQUIPAMENTO</t>
  </si>
  <si>
    <t>UNIDADE EVAPORADORA TIPO VRF COM CAPACIDADE DE 38000 BTU/H   - EQUIPAMENTO</t>
  </si>
  <si>
    <t>UNIDADE EVAPORADORA TIPO VRF COM CAPACIDADE DE 55000 BTU/H   - EQUIPAMENTO</t>
  </si>
  <si>
    <t>CPU.E-020.10421</t>
  </si>
  <si>
    <t>UNIDADE CONDENSADORA RAS-360 - EQUIPAMENTO</t>
  </si>
  <si>
    <t>CPU.E-020.10422</t>
  </si>
  <si>
    <t>CPU.E-020.10423</t>
  </si>
  <si>
    <t>CPU.E-020.10424</t>
  </si>
  <si>
    <t>CPU.E-020.10425</t>
  </si>
  <si>
    <t>UNIDADE CONDENSADORA RAS-520 - EQUIPAMENTO</t>
  </si>
  <si>
    <t>E-020.10422</t>
  </si>
  <si>
    <t>E-020.10421</t>
  </si>
  <si>
    <t>UNIDADE CONDENSADORA RAS-360 - FORNECIMENTO E FIXAÇÃO</t>
  </si>
  <si>
    <t>UNIDADE CONDENSADORA RAS-520 - FORNECIMENTO E FIXAÇÃO</t>
  </si>
  <si>
    <t>E-020.10423</t>
  </si>
  <si>
    <t>E-020.10424</t>
  </si>
  <si>
    <t>E-020.10425</t>
  </si>
  <si>
    <t>AR-CONDICIONADO FRIO SPLIT HI-WALL COM CAPACIDADE DE 12000 BTU/H - EQUIPAMENTO</t>
  </si>
  <si>
    <t>AR-CONDICIONADO FRIO SPLIT HI-WALL COM CAPACIDADE DE 18000 BTU/H - EQUIPAMENTO</t>
  </si>
  <si>
    <t>AR-CONDICIONADO FRIO SPLIT HI-WALL COM CAPACIDADE DE 22000 BTU/H - EQUIPAMENTO</t>
  </si>
  <si>
    <t>AR-CONDICIONADO FRIO SPLIT HI-WALL COM CAPACIDADE DE 12000 BTU/H - FORNECIMENTO E FIXAÇÃO</t>
  </si>
  <si>
    <t>AR-CONDICIONADO FRIO SPLIT HI-WALL COM CAPACIDADE DE 18000 BTU/H - FORNECIMENTO E FIXAÇÃO</t>
  </si>
  <si>
    <t>AR-CONDICIONADO FRIO SPLIT HI-WALL COM CAPACIDADE DE 22000 BTU/H - FORNECIMENTO E FIXAÇÃO</t>
  </si>
  <si>
    <t>CAIXA DE VENTILAÇÃO GVS 9/9 - CLASSE L - VAZÃO 1800 m³/h  - PRESSÃO ESTÁTICA 20MMCA COM SISTEMA DE FILTRAGEM A/90/G4-FABRICANTE OTAM (SOLER E PALAU) OU SIMILAR TECNICO - FORNECIMENTO E INSTALAÇÃO</t>
  </si>
  <si>
    <t>CPU.E-020.10426</t>
  </si>
  <si>
    <t>CPU.E-020.10427</t>
  </si>
  <si>
    <t>E-020.10426</t>
  </si>
  <si>
    <t>CAIXA DE VENTILAÇÃO GVS 9/9 - CLASSE L - VAZÃO 1800 m³/h  - PRESSÃO ESTÁTICA 20MMCA COM SISTEMA DE FILTRAGEM A/90/G4-FABRICANTE OTAM (SOLER E PALAU) OU SIMILAR TECNICO</t>
  </si>
  <si>
    <t>E-020.10427</t>
  </si>
  <si>
    <t>EXAUSTOR HELIOCOCENTRIFUGO VAZÃO 90 M³/H - PRESSÃO ESTÁTICA 4MMCA -FABRICANTE OTAM (SOLER E PALAU) OU SIMILAR TECNICO - FORNECIMENTO E INSTALAÇÃO</t>
  </si>
  <si>
    <t>EXAUSTOR HELIOCOCENTRIFUGO VAZÃO 90 M³/H - PRESSÃO ESTÁTICA 4MMCA -FABRICANTE OTAM (SOLER E PALAU) OU SIMILAR TECNICO</t>
  </si>
  <si>
    <t>CPU.E-020.10428</t>
  </si>
  <si>
    <t>CPU.E-020.10429</t>
  </si>
  <si>
    <t>CPU.E-020.10430</t>
  </si>
  <si>
    <t>CPU.E-020.10431</t>
  </si>
  <si>
    <t>CPU.E-020.10432</t>
  </si>
  <si>
    <t>CPU.E-020.10433</t>
  </si>
  <si>
    <t>KIT CONEXÃO DIVISORES DE TUBULAÇÃO DE COBRE (REFNET) MODELO - TODK03UTHP OU SIMILAR - FORNECIMENTO E INSTALAÇÃO</t>
  </si>
  <si>
    <t>E-020.10428</t>
  </si>
  <si>
    <t>E-020.10429</t>
  </si>
  <si>
    <t>E-020.10430</t>
  </si>
  <si>
    <t>KIT CONEXÃO DIVISORES DE TUBULAÇÃO DE COBRE (REFNET) MODELO - TRDK840HP OU SIMILAR - FORNECIMENTO E INSTALAÇÃO</t>
  </si>
  <si>
    <t>KIT CONEXÃO DIVISORES DE TUBULAÇÃO DE COBRE (REFNET) MODELO - TRDK768HP OU SIMILAR - FORNECIMENTO E INSTALAÇÃO</t>
  </si>
  <si>
    <t>KIT CONEXÃO DIVISORES DE TUBULAÇÃO DE COBRE (REFNET) MODELO - TODK03UTHP OU SIMILAR</t>
  </si>
  <si>
    <t>KIT CONEXÃO DIVISORES DE TUBULAÇÃO DE COBRE (REFNET) MODELO - TRDK840HP OU SIMILAR</t>
  </si>
  <si>
    <t>KIT CONEXÃO DIVISORES DE TUBULAÇÃO DE COBRE (REFNET) MODELO - TRDK768HP OU SIMILAR</t>
  </si>
  <si>
    <t>TUBO EM COBRE RÍGIDO, 1/4", COM ISOLAMENTO, INSTALADO EM RAMAL DE ALIMENTAÇÃO DE AR CONDICIONADO – FORNECIMENTO E INSTALAÇÃO</t>
  </si>
  <si>
    <t>TUBO EM COBRE RÍGIDO, 3/8", COM ISOLAMENTO, INSTALADO EM RAMAL DE ALIMENTAÇÃO DE AR CONDICIONADO – FORNECIMENTO E INSTALAÇÃO</t>
  </si>
  <si>
    <t>TUBO EM COBRE RÍGIDO, 1/2", COM ISOLAMENTO, INSTALADO EM RAMAL DE ALIMENTAÇÃO DE AR CONDICIONADO – FORNECIMENTO E INSTALAÇÃO</t>
  </si>
  <si>
    <t>E-020.10431</t>
  </si>
  <si>
    <t>TUBO EM COBRE RÍGIDO, 1/4", COM ISOLAMENTO, INSTALADO EM RAMAL DE ALIMENTAÇÃO DE AR CONDICIONADO</t>
  </si>
  <si>
    <t>COLA ARMACELL ARMAFLEX 3,6L OU SIMILAR TÉCNICO</t>
  </si>
  <si>
    <t>E-020.10431A</t>
  </si>
  <si>
    <t>E-020.10432</t>
  </si>
  <si>
    <t>E-020.10433</t>
  </si>
  <si>
    <t>TUBO EM COBRE RÍGIDO, 3/8", COM ISOLAMENTO, INSTALADO EM RAMAL DE ALIMENTAÇÃO DE AR CONDICIONADO</t>
  </si>
  <si>
    <t>TUBO EM COBRE RÍGIDO, 1/2", COM ISOLAMENTO, INSTALADO EM RAMAL DE ALIMENTAÇÃO DE AR CONDICIONADO</t>
  </si>
  <si>
    <t>CPU.E-020.10434</t>
  </si>
  <si>
    <t>CURVA DE COBRE, 90º, 1/4", INSTALADO EM RAMAL DE ALIMENTAÇÃO DE AR CONDICIONADO – FORNECIMENTO E INSTALAÇÃO</t>
  </si>
  <si>
    <t>CPU.E-020.10435</t>
  </si>
  <si>
    <t>CPU.E-020.10436</t>
  </si>
  <si>
    <t>E-020.10434</t>
  </si>
  <si>
    <t>CURVA DE COBRE, 90º, 1/4", INSTALADO EM RAMAL DE ALIMENTAÇÃO DE AR CONDICIONADO</t>
  </si>
  <si>
    <t>CURVA DE COBRE, 90º, 3/8", INSTALADO EM RAMAL DE ALIMENTAÇÃO DE AR CONDICIONADO – FORNECIMENTO E INSTALAÇÃO</t>
  </si>
  <si>
    <t>CURVA DE COBRE, 90º, 3/8", INSTALADO EM RAMAL DE ALIMENTAÇÃO DE AR CONDICIONADO</t>
  </si>
  <si>
    <t>CPU.E-020.10437</t>
  </si>
  <si>
    <t>CPU.E-020.10438</t>
  </si>
  <si>
    <t>CPU.E-020.10439</t>
  </si>
  <si>
    <t>LUVA DE COBRE, 1.1/8", INSTALADO EM RAMAL DE ALIMENTAÇÃO DE AR CONDICIONADO – FORNECIMENTO E INSTALAÇÃO</t>
  </si>
  <si>
    <t>LUVA DE COBRE, 1.1/4", INSTALADO EM RAMAL DE ALIMENTAÇÃO DE AR CONDICIONADO – FORNECIMENTO E INSTALAÇÃO</t>
  </si>
  <si>
    <t>E-020.10436</t>
  </si>
  <si>
    <t>LUVA DE COBRE, 1.1/8", INSTALADO EM RAMAL DE ALIMENTAÇÃO DE AR CONDICIONADO</t>
  </si>
  <si>
    <t>SUPORTE EM ESPUMA ELASTOMÉRICA COM NÚCLEOS RIGIDO DE PU E REVESTIMENTO DE ALUMÍNIO PARA TUBULAÇÕES EM SISTEMAS DE REFRIGERAÇÃO E AR CONDICIONADO ISOLADOS, MOD. ARMAFIX 1/4" OU EQUIVALENTE TECNICO - FORNECIMENTO E INSTALAÇÃO</t>
  </si>
  <si>
    <t>SUPORTE EM ESPUMA ELASTOMÉRICA COM NÚCLEOS RIGIDO DE PU E REVESTIMENTO DE ALUMÍNIO PARA TUBULAÇÕES EM SISTEMAS DE REFRIGERAÇÃO E AR CONDICIONADO ISOLADOS, MOD. ARMAFIX 3/8" OU EQUIVALENTE TECNICO - FORNECIMENTO E INSTALAÇÃO</t>
  </si>
  <si>
    <t>SUPORTE EM ESPUMA ELASTOMÉRICA COM NÚCLEOS RIGIDO DE PU E REVESTIMENTO DE ALUMÍNIO PARA TUBULAÇÕES EM SISTEMAS DE REFRIGERAÇÃO E AR CONDICIONADO ISOLADOS, MOD. ARMAFIX 1/4" OU EQUIVALENTE TECNICO</t>
  </si>
  <si>
    <t xml:space="preserve">SUPORTE EM ESPUMA ELASTOMÉRICA COM NÚCLEOS RIGIDO DE PU E REVESTIMENTO DE ALUMÍNIO PARA TUBULAÇÕES EM SISTEMAS DE REFRIGERAÇÃO E AR CONDICIONADO ISOLADOS, MOD. ARMAFIX 3/8" OU EQUIVALENTE TECNICO </t>
  </si>
  <si>
    <t>E-020.10438</t>
  </si>
  <si>
    <t>E-020.10439</t>
  </si>
  <si>
    <t>VÁLVULA ESFERA GBC 1/4" DANFOSS - FORNECIMENTO E INSTALAÇÃO</t>
  </si>
  <si>
    <t>CPU.E-020.10440</t>
  </si>
  <si>
    <t>E-020.10440</t>
  </si>
  <si>
    <t>VÁLVULA ESFERA GBC 1/4" DANFOSS</t>
  </si>
  <si>
    <t>CPU.E-020.10441</t>
  </si>
  <si>
    <t>CPU.E-020.10442</t>
  </si>
  <si>
    <t>CPU.E-020.10443</t>
  </si>
  <si>
    <t>CPU.E-020.10444</t>
  </si>
  <si>
    <t>FILTRO SECADOR 5/8" - FORNECIMENTO E INSTALAÇÃO</t>
  </si>
  <si>
    <t>E-020.10441</t>
  </si>
  <si>
    <t>DAMPER DE REGULAGEM 600X250MM - FORNECIMENTO E INSTALAÇÃO</t>
  </si>
  <si>
    <t>E-020.10442</t>
  </si>
  <si>
    <t>DAMPER DE REGULAGEM 600X250MM</t>
  </si>
  <si>
    <t xml:space="preserve">GÁS REFRIGERANTE SUVA, R410-A - FORNECIMENTO E INSTALAÇÃO </t>
  </si>
  <si>
    <t>E-020.10443</t>
  </si>
  <si>
    <t>GÁS REFRIGERANTE SUVA, R410-A</t>
  </si>
  <si>
    <t>DUTO CHAPA GALVANIZADA NUM 22 PARA CLIMATIZAÇÃO E EXAUSTÃO. FORNECIMENTO E INSTALAÇÃO</t>
  </si>
  <si>
    <t>PARAIBA</t>
  </si>
  <si>
    <t>SINAPI-PB</t>
  </si>
  <si>
    <t>QUADRO RESUMO DE DIMENSÕES E QUANTIDADES DA ADEQUAÇÃO E REFORMA DA JUSTIÇA FEDERAL</t>
  </si>
  <si>
    <t>TANQUE DE EXPANSÃO 24L</t>
  </si>
  <si>
    <t>CPU.E-019.01</t>
  </si>
  <si>
    <t>CPU.E-019.00</t>
  </si>
  <si>
    <t>EXTINTOR DE INCENDIO MANUAL PÓ ABC 6 KG - FORNECIMENTO E IINSTALAÇÃO</t>
  </si>
  <si>
    <t>E-019.00</t>
  </si>
  <si>
    <t>ACIONADOR MANUAL DE ALARME DE INCÊNDIO - FORNECIMENTO E INSTALAÇÃO</t>
  </si>
  <si>
    <t>E-019.01</t>
  </si>
  <si>
    <t>CPU.E-019.02</t>
  </si>
  <si>
    <t>DETECTOR DE FUMAÇA ENDEREÇAVEL - FORNECIMENTO E INSTALAÇÃO</t>
  </si>
  <si>
    <t>E-019.02</t>
  </si>
  <si>
    <t>DETECTOR DE FUMAÇA ENDEREÇAVEL</t>
  </si>
  <si>
    <t>E-019.03</t>
  </si>
  <si>
    <t>CPU.E-019.03</t>
  </si>
  <si>
    <t>CENTRAL DE ALARME DE INCÊNDIO ENDEREÇAVEL - FORNECIMENTO E INSTALAÇÃO</t>
  </si>
  <si>
    <t>CENTRAL DE ALARME  DE INCÊNDIO ENDEREÇAVEL</t>
  </si>
  <si>
    <t>CPU.E-019.04</t>
  </si>
  <si>
    <t>E-019.04</t>
  </si>
  <si>
    <t>AVISADOR AUDIOVISUAL ENDEREÇAVEL - FORNECIMENTO E INSTALAÇÃO</t>
  </si>
  <si>
    <t>AVISADOR  AUDIOVISUAL ENDEREÇAVEL</t>
  </si>
  <si>
    <t>CPU.E-019.05</t>
  </si>
  <si>
    <t>NIPLE DE REDUÇÃO, EM FERRO GALVANIZADO, DN 25 (1") X 20 (3/4") - FORNECIMENTO E INSTALAÇÃO</t>
  </si>
  <si>
    <t>CPU.E-019.06</t>
  </si>
  <si>
    <t>FORNECIMENTO E INSTALAÇÃO DE PLACA FOTOLUMINESCENTE "M1" COM INDICAÇÃO DOS ITENS DE SEGURANÇA CONTRA INCÊNDIO QUE A EDIFICAÇÃO POSSUI. DIMENSÃO 316 X 158 MM. A SER FIXADA</t>
  </si>
  <si>
    <t>CPU.E-019.07</t>
  </si>
  <si>
    <t>FORNECIMENTO E INSTALAÇÃO DE PLACA FOTOLUMINESCENTE "S1" COM INDICAÇÃO DE DIREITA DE SAÍDA DE EMERGÊNCIA. DIMENSÃO 316 X 158 MM. A SER FIXADA</t>
  </si>
  <si>
    <t>CPU.E-019.08</t>
  </si>
  <si>
    <t>FORNECIMENTO E INSTALAÇÃO DE PLACA FOTOLUMINESCENTE "S2" COM INDICAÇÃO DE ESQUERDA DE SAÍDA DE EMERGÊNCIA. DIMENSÃO 316 X 158 MM. A SER FIXADA</t>
  </si>
  <si>
    <t>CPU.E-019.09</t>
  </si>
  <si>
    <t>FORNECIMENTO E INSTALAÇÃO DE PLACA FOTOLUMINESCENTE "S3" COM INDICAÇÃO DE FRENTE DE SAÍDA DE EMERGÊNCIA. DIMENSÃO 316 X 158 MM. A SER FIXADA</t>
  </si>
  <si>
    <t>CPU.E-019.10</t>
  </si>
  <si>
    <t>FORNECIMENTO E INSTALAÇÃO DE PLACA FOTOLUMINESCENTE "S12" COM INDICAÇÃO DE SAÍDA DE EMERGÊNCIA. DIMENSÃO 316 X 158 MM. A SER FIXADA</t>
  </si>
  <si>
    <t>CPU.E-019.11</t>
  </si>
  <si>
    <t>FORNECIMENTO E INSTALAÇÃO DE PLACA FOTOLUMINESCENTE COM INDICAÇÃO DE EXTINTOR TIPO SETA, COR VERMELHA. DIMENSÃO 316 X 158 MM. A SER FIXADA</t>
  </si>
  <si>
    <t>CPU.E-019.12</t>
  </si>
  <si>
    <t>FORNECIMENTO E INSTALAÇÃO DE PLACA FOTOLUMINESCENTE "E1" COM INDICAÇÃO DE ALARME SONORO. DIMENSÃO 316 X 158 MM. A SER FIXADA</t>
  </si>
  <si>
    <t>CPU.E-019.13</t>
  </si>
  <si>
    <t>FORNECIMENTO E INSTALAÇÃO DE PLACA FOTOLUMINESCENTE "E2" COM INDICAÇÃO DE ACIONADOR DE ALARME DE INCÊNDIO, COR VERMELHA. DIMENSÃO 316 X 158 MM. A SER FIXADA</t>
  </si>
  <si>
    <t>CPU.E-019.14</t>
  </si>
  <si>
    <t>FORNECIMENTO E INSTALAÇÃO DE PLACA FOTOLUMINESCENTE "E3" COM INDICAÇÃO DE ACIONADOR DA BOMBA DE INCÊNDIO, COR VERMELHA. DIMENSÃO 316 X 158 MM. A SER FIXADA</t>
  </si>
  <si>
    <t>CPU.E-019.15</t>
  </si>
  <si>
    <t>FORNECIMENTO E INSTALAÇÃO DE PLACA FOTOLUMINESCENTE "E5" COM INDICAÇÃO DE EXTINTORES DE INCÊNDIO, COR VERMELHA. DIMENSÃO 316 X 158 MM. A SER FIXADA</t>
  </si>
  <si>
    <t>CPU.E-019.16</t>
  </si>
  <si>
    <t>FORNECIMENTO E INSTALAÇÃO DE PLACA FOTOLUMINESCENTE "E7" COM INDICAÇÃO DE ABRIGO DE MANGUEIRA E HIDRANTE, COR VERMELHA. DIMENSÃO 316 X 158 MM. A SER FIXADA</t>
  </si>
  <si>
    <t>CPU.E-019.17</t>
  </si>
  <si>
    <t>FORNECIMENTO E INSTALAÇÃO DE PLACA FOTOLUMINESCENTE "S19" COM INDICAÇÃO DE CASA DE BOMBAS. DIMENSÃO 316 X 158 MM. A SER FIXADA</t>
  </si>
  <si>
    <t>CPU.E-019.18</t>
  </si>
  <si>
    <t>BOMBA DE INCÊNDIO, 7,5 CV, COR VERMELHA OU SIMILAR - FORNECIMENTO E INSTALAÇÃO</t>
  </si>
  <si>
    <t>E-019.18</t>
  </si>
  <si>
    <t>BOMBA DE INCÊNDIO, 7,5 CV, COR VERMELHA OU SIMILAR</t>
  </si>
  <si>
    <t>CPU.E-019.19</t>
  </si>
  <si>
    <t>E-019.19</t>
  </si>
  <si>
    <t>GERADOR A COMBUSTÃO TRIFÁSICO 6 KVA 380V COM PARTIDA ELÉTRICA - FORNECIMENTO E INSTALAÇÃO</t>
  </si>
  <si>
    <t>GERADOR A COMBUSTÃO TRIFÁSICO 6 KVA 380V COM PARTIDA ELÉTRICA</t>
  </si>
  <si>
    <t>CPU.E-019.20</t>
  </si>
  <si>
    <t>BUCHA DE REDUÇÃO DE FERRO GALVANIZADO DE 2.1/2" X 1.1/4" - FORNECIMENTO E INSTALAÇÃO</t>
  </si>
  <si>
    <t>CPU.E-019.21</t>
  </si>
  <si>
    <t>COTOVELO 90 GRAUS, EM FERRO GALVANIZADO, CONEXÃO ROSQUEADA, DN 65 (2.1/2") - FORNECIMENTO E INSTALAÇÃO</t>
  </si>
  <si>
    <t>CPU.E-019.22</t>
  </si>
  <si>
    <t>CURVA 45 GRAUS, EM FERRO GALVANIZADO, CONEXÃO ROSQUEADA, DN 65 (2.1/2") - FORNECIMENTO E INSTALAÇÃO</t>
  </si>
  <si>
    <t>CPU.E-019.23</t>
  </si>
  <si>
    <t>ABRIGO PARA HIDRANTE, 90X60X30CM, COM REGISTRO GLOBO ANGULAR 45 GRAUS 2.1/2", ADAPTADOR STORZ 2.1/2", MANGUEIRA DE INCÊNDIO 2X15 M, REDUÇÃO 2.1/2" X 1.1/2" E ESGUICHO EM LATÃO 1.1/2" - FORNECIMENTO E INSTALAÇÃO</t>
  </si>
  <si>
    <t>CPU.E-019.24</t>
  </si>
  <si>
    <t>E-019.24</t>
  </si>
  <si>
    <t>PRESSOSTATO 10KG/M2</t>
  </si>
  <si>
    <t>CPU.E-019.25</t>
  </si>
  <si>
    <t>E-019.25</t>
  </si>
  <si>
    <t>CPU.E-019.26</t>
  </si>
  <si>
    <t>BOMBA DE INCÊNDIO, 5 CV, COR VERMELHA OU SIMILAR - FORNECIMENTO E INSTALAÇÃO</t>
  </si>
  <si>
    <t>CPU.E-019.27</t>
  </si>
  <si>
    <t>E-019.27</t>
  </si>
  <si>
    <t>BOMBA JOCKEY DE INCÊNDIO, 1,5 CV, COR VERMELHA OU SIMILAR - FORNECIMENTO E INSTALAÇÃO</t>
  </si>
  <si>
    <t>BOMBA JOCKEY DE INCÊNDIO, 1,5 CV, COR VERMELHA OU SIMILAR</t>
  </si>
  <si>
    <t>CPU.E-019.28</t>
  </si>
  <si>
    <t>COTOVELO 90 GRAUS, EM FERRO GALVANIZADO, CONEXÃO ROSQUEADA, DN 50 (2") - FORNECIMENTO E INSTALAÇÃO</t>
  </si>
  <si>
    <t>CPU.E-019.29</t>
  </si>
  <si>
    <t>COTOVELO 90 GRAUS, EM FERRO GALVANIZADO, CONEXÃO ROSQUEADA, DN 25 (1") - FORNECIMENTO E INSTALAÇÃO</t>
  </si>
  <si>
    <t>CPU.E-019.30</t>
  </si>
  <si>
    <t>TE DE REDUÇÃO, EM FERRO GALVANIZADO, CONEXÃO ROSQUEADA DE 2.1/2" X 1" - FORNECIMENTO E INSTALAÇÃO</t>
  </si>
  <si>
    <t>CPU.E-019.31</t>
  </si>
  <si>
    <t>TE DE REDUÇÃO, EM FERRO GALVANIZADO, CONEXÃO ROSQUEADA DE 1.1/4" X 1" - FORNECIMENTO E INSTALAÇÃO</t>
  </si>
  <si>
    <t>CPU.E-019.32</t>
  </si>
  <si>
    <t>TE DE REDUÇÃO, EM FERRO GALVANIZADO, CONEXÃO ROSQUEADA DE 1.1/2" X 1" - FORNECIMENTO E INSTALAÇÃO</t>
  </si>
  <si>
    <t>QUADRO DE COMANDO PARA 2 BOMBAS DE INCÊNDIO DE 7,5 CV - FORNECIMENTO E INSTALAÇÃO</t>
  </si>
  <si>
    <t>CPU.E-019.33</t>
  </si>
  <si>
    <t>QUADRO DE COMANDO PARA 3 BOMBAS DE INCÊNDIO SENDO DUAS DE 5 CV E UMA BOMBA JOCKEY 1,5 CV - FORNECIMENTO E INSTALAÇÃO</t>
  </si>
  <si>
    <t>E-019.33</t>
  </si>
  <si>
    <t xml:space="preserve">QUADRO DE COMANDO PARA 3 BOMBAS DE INCÊNDIO SENDO DUAS DE 5 CV E UMA BOMBA JOCKEY 1,5 CV </t>
  </si>
  <si>
    <t xml:space="preserve">QUADRO DE COMANDO PARA 2 BOMBAS DE INCÊNDIO DE 7,5 CV </t>
  </si>
  <si>
    <t>CPU.E-019.34</t>
  </si>
  <si>
    <t>E-019.34</t>
  </si>
  <si>
    <t>CAIXA DE PASSAGEM 80X80X62 FUNDO BRITA COM TAMPA</t>
  </si>
  <si>
    <t>COMPOSIÇÕES - INSTALAÇÕES HIDRÁULICAS - DRENO</t>
  </si>
  <si>
    <t>FIXAÇÃO DE TUBO HORIZONTAL DE PVC DIÂMETROS MENOR OU IGUAL A 40 MM COM ABRAÇADEIRA METÁLICA RÍGIDA TIPO D 1/2", FIXADA DIRETAMENTE NA LAJE OU PAREDE.</t>
  </si>
  <si>
    <t>Iremos vedar o canteiro de obras</t>
  </si>
  <si>
    <t>02.01.01</t>
  </si>
  <si>
    <t>02.02.02</t>
  </si>
  <si>
    <t>02.03.03</t>
  </si>
  <si>
    <t>FOTOVOLTAICA</t>
  </si>
  <si>
    <t>FORRO COMPOSTO FIBRA MINERAL, REVESTIDOS EM PVC MICROPERFURADO, DE 1250 X 625 MM, ESPESSURA 15 MM (COM COLOCAÇÃO)</t>
  </si>
  <si>
    <t>INSTALAÇÕES ELÉTRICAS - FOTOVOLTAICA</t>
  </si>
  <si>
    <t>LUMINÁRIA LED ATÉ 48W (PAINEL) - FORNECIMENTO E INSTALAÇÃO</t>
  </si>
  <si>
    <t>NOBREAK TRIFASICO 5KVA - FORNECIMENTO E INSTALAÇÃO</t>
  </si>
  <si>
    <t>DISPOSITIVO TETRAPOLAR TIPO DR (FASES/NEUTRO - IN 30mA), CORRENTE NOMINAL DE 63A - FORNECIMENTO E INSTALAÇÃO.</t>
  </si>
  <si>
    <t>(QUADRO DE DISTRIBUIÇÃO) - QUADRO DE DISTRIBUIÇÃO TIPO EMBUTIR, COMPATÍVEL COM QUALQUER MARCA DE DISJUNTOR; GRAU DE PROTEÇÃO MÍNIMO, IP44; CAPACIDADE PARA, NO MÍNIMO, 42 MÓDULOS DIN; BARRAMENTO TRIFÁSICO DE 100A, DISJUNTOR 63A.</t>
  </si>
  <si>
    <t>(QUADRO DE DISTRIBUIÇÃO) - QUADRO DE DISTRIBUIÇÃO TIPO EMBUTIR, COMPATÍVEL COM QUALQUER MARCA DE DISJUNTOR; GRAU DE PROTEÇÃO MÍNIMO, IP44; CAPACIDADE PARA, NO MÍNIMO, 70 MÓDULOS DIN; BARRAMENTO TRIFÁSICO DE 225A, DISJUNTOR 100A.</t>
  </si>
  <si>
    <t>(QUADRO DE DISTRIBUIÇÃO) - QUADRO DE DISTRIBUIÇÃO TIPO EMBUTIR, COMPATÍVEL COM QUALQUER MARCA DE DISJUNTOR; GRAU DE PROTEÇÃO MÍNIMO, IP44; CAPACIDADE PARA, NO MÍNIMO, 70 MÓDULOS DIN; BARRAMENTO TRIFÁSICO DE 225A, DISJUNTOR 40A.</t>
  </si>
  <si>
    <t>(QUADRO DE DISTRIBUIÇÃO) - QUADRO DE DISTRIBUIÇÃO TIPO EMBUTIR, COMPATÍVEL COM QUALQUER MARCA DE DISJUNTOR; GRAU DE PROTEÇÃO MÍNIMO, IP44; CAPACIDADE PARA, NO MÍNIMO, 48 MÓDULOS DIN; BARRAMENTO TRIFÁSICO DE 100A, DISJUNTOR 80A.</t>
  </si>
  <si>
    <t>(QUADRO DE DISTRIBUIÇÃO) - QUADRO DE DISTRIBUIÇÃO TIPO EMBUTIR, COMPATÍVEL COM QUALQUER MARCA DE DISJUNTOR; GRAU DE PROTEÇÃO MÍNIMO, IP44; CAPACIDADE PARA, NO MÍNIMO, 42 MÓDULOS DIN; BARRAMENTO TRIFÁSICO DE 100A, DISJUNTOR 40A.</t>
  </si>
  <si>
    <t>(QUADRO DE DISTRIBUIÇÃO ) - QUADRO DE DISTRIBUIÇÃO TIPO EMBUTIR, COMPATÍVEL COM QUALQUER MARCA DE DISJUNTOR; GRAU DE PROTEÇÃO MÍNIMO, IP44; CAPACIDADE PARA, NO MÍNIMO, 96 MÓDULOS DIN; BARRAMENTO TRIFÁSICO DE 225A, DISJUNTOR 125A.</t>
  </si>
  <si>
    <t>(QUADRO DE DISTRIBUIÇÃO) - QUADRO DE DISTRIBUIÇÃO TIPO EMBUTIR, COMPATÍVEL COM QUALQUER MARCA DE DISJUNTOR; GRAU DE PROTEÇÃO MÍNIMO, IP44; CAPACIDADE PARA, NO MÍNIMO, 34 MÓDULOS DIN; BARRAMENTO TRIFÁSICO DE 100A, DISJUNTOR 63A.</t>
  </si>
  <si>
    <t>CPU.E-015.49</t>
  </si>
  <si>
    <t>CPU.E-015.50</t>
  </si>
  <si>
    <t>CPU.E-015.51</t>
  </si>
  <si>
    <t>CPU.E-015.52</t>
  </si>
  <si>
    <t>CPU.E-015.53</t>
  </si>
  <si>
    <t>CPU.E-015.54</t>
  </si>
  <si>
    <t>CPU.E-015.55</t>
  </si>
  <si>
    <t>CPU.E-015.56</t>
  </si>
  <si>
    <t>CPU.E-015.57</t>
  </si>
  <si>
    <t>CPU.E-015.58</t>
  </si>
  <si>
    <t>CPU.E-015.59</t>
  </si>
  <si>
    <t>CPU.E-015.60</t>
  </si>
  <si>
    <t>PAINEL JAM78D30-600/GB</t>
  </si>
  <si>
    <t>CABO SOLAR 6mm² - VERMELHO 1,8 kV</t>
  </si>
  <si>
    <t>CABO SOLAR 6mm² - PRETO 1,8 kV</t>
  </si>
  <si>
    <t>CABO SOLAR 6mm² - VERDE 1,8 kV</t>
  </si>
  <si>
    <t>CONECTOR MC4 MACHO</t>
  </si>
  <si>
    <t>CONECTOR MC4 FÊMEA</t>
  </si>
  <si>
    <t>ESTRURA PARA COMPORTAR PLACAS SOLARES, FIXADA NA COBERTURA</t>
  </si>
  <si>
    <t>CONJUNTO COMPLETO SOLAR SE33.3K  S1200 (FOR S1200 POWER OPTIMIZER)</t>
  </si>
  <si>
    <t>E-015.49</t>
  </si>
  <si>
    <t>E-015.50</t>
  </si>
  <si>
    <t>E-015.51</t>
  </si>
  <si>
    <t>E-015.52</t>
  </si>
  <si>
    <t>E-015.53</t>
  </si>
  <si>
    <t>E-015.54</t>
  </si>
  <si>
    <t>E-015.55</t>
  </si>
  <si>
    <t>E-015.56</t>
  </si>
  <si>
    <t>E-015.57</t>
  </si>
  <si>
    <t>E-015.58</t>
  </si>
  <si>
    <t>KIT GERADOR FOTOVOLTAICA</t>
  </si>
  <si>
    <t>CANALETA METÁLICA - FORNECIMENTO E INSTALAÇÃO</t>
  </si>
  <si>
    <t>CPU.A14</t>
  </si>
  <si>
    <t>RETIRADA DE CARPETE, SEM REAPROVEITAMENTO</t>
  </si>
  <si>
    <t>CPU.E-07.01</t>
  </si>
  <si>
    <t>REVESTIMENTO CERÂMICO PARA PAREDES INTERNAS COM PLACAS TIPO BIANCO COVELANO NATURAL DIMENSÕES 60X120 CM APLICADAS NAS PAREDES.</t>
  </si>
  <si>
    <t>E-07.01</t>
  </si>
  <si>
    <t xml:space="preserve">PORCELANATO ESMALTADO BIANCO COVELANO RETIFICADO 60X120 CM </t>
  </si>
  <si>
    <t>CPU.E-06.08</t>
  </si>
  <si>
    <t>E-06.08</t>
  </si>
  <si>
    <t>CPU.E-014.24</t>
  </si>
  <si>
    <t>TANQUE DUPLO EM MARMORE SINTETICO COM CUBA LISA E ESFREGADOR, DIMENSÃO TOTAL 110X60 CM - FORNECIMENTO E INSTALAÇÃO</t>
  </si>
  <si>
    <t>E-014.06</t>
  </si>
  <si>
    <t>E-014.2307A</t>
  </si>
  <si>
    <t>CPU.E-014.2308</t>
  </si>
  <si>
    <t>CUBA DE INOX AISI 304, DIMENSÕES 50X40X24 CM, PARA INSTALAÇÃO EM BANCADA, INCLUSO VÁLVULA 3.1/2" E SIFÃO METÁLICO - FORNECIMENTO E INSTALAÇÃO</t>
  </si>
  <si>
    <t>E-014.2308</t>
  </si>
  <si>
    <t>CPU.E-014.25</t>
  </si>
  <si>
    <t>E-014.25</t>
  </si>
  <si>
    <t>ALARME BANHEIRO PNE DEFICIENTE FISICO CONFORME NBR 9050 COM ACIONADOR - FORNECIMENTO E INSTALAÇÃO</t>
  </si>
  <si>
    <t xml:space="preserve">ALARME BANHEIRO PNE DEFICIENTE FISICO CONFORME NBR 9050 COM ACIONADOR </t>
  </si>
  <si>
    <t>CPU.E-08.02</t>
  </si>
  <si>
    <t>E-08.02</t>
  </si>
  <si>
    <t>CPU.E-08.03</t>
  </si>
  <si>
    <t>CPU.E-08.04</t>
  </si>
  <si>
    <t>E-014.06A</t>
  </si>
  <si>
    <t>RODAPE OU RODABANCADA EM GRANITO, POLIDO, TIPO CAFÉ IMPERIAL, H = 10 CM, E = "2,0" CM</t>
  </si>
  <si>
    <t>E-014.06B</t>
  </si>
  <si>
    <t>ESPELHO EM GRANITO, POLIDO, TIPO CAFÉ IMPERIAL, H = 20 CM, E = "2,0" CM</t>
  </si>
  <si>
    <t>CPU E-010.00</t>
  </si>
  <si>
    <t>BOX EM VIDRO TEMPERADO TRANSPARENTE E=6MM, INCOLOR, 2 FOLHAS, DE CORRER, INCL. TRILHOS E ACESSÓRIOS DE FIXAÇÃO, COMPLETA CONFORME DETALHE - FORNECIMENTO E INSTALAÇÃO</t>
  </si>
  <si>
    <t>CPU.E-07.02</t>
  </si>
  <si>
    <t>REVESTIMENTO EM GRANITO PARA PAREDES INTERNAS ACIMA DOS ESPELHOS TIPO CAFÉ IMPERIAL, E: 2MM APLICADAS NAS PAREDES.</t>
  </si>
  <si>
    <t>GRANITO PARA BANCADA, POLIDO, TIPO CAFÉ IMPERIAL, E = "2,0" CM</t>
  </si>
  <si>
    <t>BANCADA EM GRANITO CAFÉ IMPERIAL, DIMENSÕES (LARG. 35 X COMP. 485 CM), COM QUATRO FUROS PARA TORNEIRA, QUATRO FUROS PARA DESPENSER E QUATRO CUBAS CERÂMICA (LARG. 40 X COMP. 40 X PROF. 15 CM). INCLUSO ESPELHO COM 20 CM E SAIA DE GRANITO COM 10 CM, APOIADO EM SUPORTE METÁLICO - FORNECIMENTO E INSTALAÇÃO</t>
  </si>
  <si>
    <t>BANCADA EM GRANITO CAFÉ IMPERIAL, DIMENSÕES (LARG. 35 X COMP. 140 CM), COM UM FURO PARA TORNEIRA, UM FURO PARA DESPENSER E UMA CUBA CERÂMICA (LARG. 40 X COMP. 40 X PROF. 15 CM). INCLUSO ESPELHO COM 20 CM E SAIA DE GRANITO COM 10 CM, APOIADO EM SUPORTE METÁLICO - FORNECIMENTO E INSTALAÇÃO</t>
  </si>
  <si>
    <t>BANCADA EM GRANITO CAFÉ IMPERIAL, DIMENSÕES (LARG. 35 X COMP. 465 CM), COM QUATRO FUROS PARA TORNEIRA, QUATRO FUROS PARA DESPENSER E QUATRO CUBAS CERÂMICA (LARG. 40 X COMP. 40 X PROF. 15 CM). INCLUSO ESPELHO COM 20 CM E SAIA DE GRANITO COM 10 CM, APOIADO EM SUPORTE METÁLICO - FORNECIMENTO E INSTALAÇÃO</t>
  </si>
  <si>
    <t>BANCADA EM GRANITO CAFÉ IMPERIAL, DIMENSÕES (LARG. 35 X COMP. 150 CM), COM UM FURO PARA TORNEIRA, UM FURO PARA DESPENSER E UMA CUBA CERÂMICA (LARG. 40 X COMP. 40 X PROF. 15 CM). INCLUSO ESPELHO COM 20 CM E SAIA DE GRANITO COM 10 CM, APOIADO EM SUPORTE METÁLICO - FORNECIMENTO E INSTALAÇÃO</t>
  </si>
  <si>
    <t>CPU.E-014.26</t>
  </si>
  <si>
    <t>BANCADA EM GRANITO CAFÉ IMPERIAL, DIMENSÕES (LARG. 35 X COMP. 60 CM), COM UM FURO PARA TORNEIRA, UM FURO PARA DESPENSER E UMA CUBA CERÂMICA (LARG. 40 X COMP. 40 X PROF. 15 CM). INCLUSO ESPELHO COM 20 CM E SAIA DE GRANITO COM 10 CM, APOIADO EM SUPORTE METÁLICO - FORNECIMENTO E INSTALAÇÃO</t>
  </si>
  <si>
    <t>CPU.E-014.27</t>
  </si>
  <si>
    <t>E-014.27</t>
  </si>
  <si>
    <t xml:space="preserve">NICHO EM GRANITO 70X40 CM </t>
  </si>
  <si>
    <t>BANCADA EM GRANITO CAFÉ IMPERIAL, DIMENSÕES (LARG. 35 X COMP. 190 CM), COM UM FURO PARA TORNEIRA, UM FURO PARA DESPENSER E UMA CUBA CERÂMICA (LARG. 40 X COMP. 40 X PROF. 15 CM). INCLUSO ESPELHO COM 20 CM E SAIA DE GRANITO COM 10 CM, APOIADO EM SUPORTE METÁLICO - FORNECIMENTO E INSTALAÇÃO</t>
  </si>
  <si>
    <t>PRATELEIRA EM GRANITO CAFÉ IMPERIAL, DIMENSÕES (LARG. 20 X COMP. 90 CM), SAIA DE GRANITO COM 10 CM, FIXADO NA PAREDE - FORNECIMENTO E INSTALAÇÃO</t>
  </si>
  <si>
    <t>PRATELEIRA EM GRANITO CAFÉ IMPERIAL, DIMENSÕES (LARG. 20 X COMP. 80 CM), SAIA DE GRANITO COM 10 CM, FIXADO NA PAREDE - FORNECIMENTO E INSTALAÇÃO</t>
  </si>
  <si>
    <t>PRATELEIRA EM GRANITO CAFÉ IMPERIAL, DIMENSÕES (LARG. 20 X COMP. 165 CM), SAIA DE GRANITO COM 10 CM, FIXADO NA PAREDE - FORNECIMENTO E INSTALAÇÃO</t>
  </si>
  <si>
    <t>PRATELEIRA EM GRANITO CAFÉ IMPERIAL, DIMENSÕES (LARG. 20 X COMP. 190 CM), SAIA DE GRANITO COM 10 CM, FIXADO NA PAREDE - FORNECIMENTO E INSTALAÇÃO</t>
  </si>
  <si>
    <t>PRATELEIRA EM GRANITO CAFÉ IMPERIAL, DIMENSÕES (LARG. 20 X COMP. 200 CM), SAIA DE GRANITO COM 10 CM, FIXADO NA PAREDE - FORNECIMENTO E INSTALAÇÃO</t>
  </si>
  <si>
    <t>PRATELEIRA EM GRANITO CAFÉ IMPERIAL, DIMENSÕES (LARG. 20 X COMP. 210 CM), SAIA DE GRANITO COM 10 CM, FIXADO NA PAREDE - FORNECIMENTO E INSTALAÇÃO</t>
  </si>
  <si>
    <t>PORCELANATO PARA PISO COM PLACAS TIPO VIA DURINI GREY NATURAL RETIFICADO 90X90 CM APLICADA EM AMBIENTES DE ÁREA MENOR QUE 5 M2 - FORNECIMENTO E INSTALAÇÃO</t>
  </si>
  <si>
    <t>PORCELANATO PARA PISO COM PLACAS TIPO VIA DURINI GREY NATURAL RETIFICADO 90X90 CM APLICADA EM AMBIENTES DE ÁREA ENTRE 5 M2 E 10 M2 - FORNECIMENTO E INSTALAÇÃO</t>
  </si>
  <si>
    <t>PORCELANATO PARA PISO COM PLACAS TIPO VIA DURINI GREY NATURAL RETIFICADO 90X90 CM APLICADA EM AMBIENTES DE ÁREA MAIOR QUE 10 M2 - FORNECIMENTO E INSTALAÇÃO</t>
  </si>
  <si>
    <t>PORCELANATO TIPO VIA DURINI GREY DIMENSÃO 90X90 CM NATURAL RETIFICADO</t>
  </si>
  <si>
    <t>RODAPÉ DE PORCELANATO, 10 CM DE ALTURA, ASSENTADO COM ARGAMASSA COLANTE, INCL. REJUNTE EPOXI.</t>
  </si>
  <si>
    <t>CPU.A15</t>
  </si>
  <si>
    <t>REMOÇÃO DE ESTRUTURA METÁLICA CHUMBADA EM CONCRETO (ALAMBRADO, GUARDA-CORPO)</t>
  </si>
  <si>
    <t>PRATELEIRA EM GRANITO CAFÉ IMPERIAL, DIMENSÕES (LARG. 20 X COMP. 85 CM), SAIA DE GRANITO COM 10 CM, FIXADO NA PAREDE - FORNECIMENTO E INSTALAÇÃO</t>
  </si>
  <si>
    <t>CPU.E-014.28</t>
  </si>
  <si>
    <t>PRATELEIRA EM GRANITO CAFÉ IMPERIAL, DIMENSÕES (LARG. 20 X COMP. 160 CM), SAIA DE GRANITO COM 10 CM, FIXADO NA PAREDE - FORNECIMENTO E INSTALAÇÃO</t>
  </si>
  <si>
    <t>E-09.01</t>
  </si>
  <si>
    <t>DIVISORIA EM GRANITO, COM DUAS FACES POLIDAS, TIPO CAFÉ IMPERIAL, E = "3,0" CM</t>
  </si>
  <si>
    <t>DIVISÓRIA EM GRANITO CAFÉ IMPERIAL, E=3CM, ASSENTADO COM ARGAMASSA TRAÇO 1:4 (CIMENTO E AREIA), ARREMATE COM REJUNTE EPOXI COR PRETO.</t>
  </si>
  <si>
    <t>CUBA CERÂMICA SEMIENCAIXE QUADRADA, DIMENSÕES 40X40X15 CM MODELO DECA OU SIMILAR, PARA INSTALAÇÃO EM BANCADA</t>
  </si>
  <si>
    <t>E-014.2307B</t>
  </si>
  <si>
    <t>SIFÃO EM METAL CROMADO PARA PIA, 1 X 1.1/2" MODELO DECA OU SIMILAR</t>
  </si>
  <si>
    <t>CPU.E-014.29</t>
  </si>
  <si>
    <t>DISPENSER PARA SABONETE LIQUIDO CROMADO COM RESERVATORIO 800 A 1500 ML, MODELO DECA OU SIMILAR, INCLUSO FIXAÇÃO.</t>
  </si>
  <si>
    <t>CUBA CERÂMICA SEMIENCAIXE QUADRADA, DIMENSÕES 40X40X15 CM MODELO DECA OU SIMILAR, PARA INSTALAÇÃO EM BANCADA, INCLUSO SIFÃO METÁLICO - FORNECIMENTO E INSTALAÇÃO.</t>
  </si>
  <si>
    <t>DISPENSER DE SABÃO LIQUIDO PARA BANCADA MODELO DECA OU SIMILAR</t>
  </si>
  <si>
    <t>E-014.05</t>
  </si>
  <si>
    <t>TORNEIRA CROMADA DE MESA PARA LAVATORIO FECHAMENTO AUTOMÁTICO CROMADO, MODELO DECA OU SIMILAR</t>
  </si>
  <si>
    <t>TORNEIRA CROMADA DE MESA PARA LAVATORIO FECHAMENTO AUTOMÁTICO CROMADO, MODELO DECA OU SIMILAR - FORNECIMENTO E INSTALAÇÃO.</t>
  </si>
  <si>
    <t>CPU.E-014.30</t>
  </si>
  <si>
    <t>TORNEIRA PARA JARDIM E TANQUE COM ADATPADOR DE MANGUEIRA CROMADO, MODELO DECA OU SIMILAR - FORNECIMENTO E INSTALAÇÃO</t>
  </si>
  <si>
    <t>E-014.30</t>
  </si>
  <si>
    <t xml:space="preserve">TORNEIRA PARA JARDIM E TANQUE COM ADATPADOR DE MANGUEIRA CROMADO, MODELO DECA OU SIMILAR </t>
  </si>
  <si>
    <t>CPU.E-014.31</t>
  </si>
  <si>
    <t>E-014.31</t>
  </si>
  <si>
    <t xml:space="preserve">DUCHA HIGIÊNICA COM REGISTRO E DERIVAÇÃO CROMADO MODELO DECA OU SIMILAR - FORNECIMENTO E INSTALAÇÃO </t>
  </si>
  <si>
    <t xml:space="preserve">DUCHA HIGIÊNICA COM REGISTRO E DERIVAÇÃO CROMADO MODELO DECA OU SIMILAR </t>
  </si>
  <si>
    <t>CPU.E-014.32</t>
  </si>
  <si>
    <t>E-014.32</t>
  </si>
  <si>
    <t>CHUVEIRO COM TUBO RETO DE PAREDE ACQUA PLUS CROMADO, MODELO DECA OU SIMILAR - FORNECIMENTO E INSTALAÇÃO</t>
  </si>
  <si>
    <t>CHUVEIRO COM TUBO RETO DE PAREDE ACQUA PLUS CROMADO, MODELO DECA OU SIMILAR</t>
  </si>
  <si>
    <t>CPU.E-022.03</t>
  </si>
  <si>
    <t>CORRIMÃO DUPLO, DIÂMETRO EXTERNO = 1 1/2", EM AÇO GALVANIZADO, SOLDADO NA EMPUNHADORA DE AÇO GALVANIZADO 3/4" E FIXADO NO GUARDA-CORPO - FORNECIMENTO E INSTALAÇÃO</t>
  </si>
  <si>
    <t>CUBA DE INOX AISI 304, DIMENSÕES 50X40X24 CM, PARA INSTALAÇÃO EM BANCADA</t>
  </si>
  <si>
    <t>PORTA DE ABRIR DE VIDRO TEMPERADO BRONZE COM PELICULA DIMENSÃO TOTAL 70X200 CM, INCLUSO (VIDRO E=10MM, FIXAÇÃO, BATENTE E FERRAGENS) CONFORME DETALHE</t>
  </si>
  <si>
    <t>CPU.E-014.33</t>
  </si>
  <si>
    <t>E-014.33</t>
  </si>
  <si>
    <t>VASO SANITÁRIO COM CAIXA ACOPLADA BRANCA MODELO DUNA ECOFLUSH DECA OU SIMILAR</t>
  </si>
  <si>
    <t>CPU.E-014.34</t>
  </si>
  <si>
    <t>MICTÓRIO SIFONADO LOUÇA BRANCA MODELO DECA OU SIMILAR - FORNECIMENTO E INSTALAÇÃO</t>
  </si>
  <si>
    <t>E-014.34</t>
  </si>
  <si>
    <t>E-014.34A</t>
  </si>
  <si>
    <t xml:space="preserve">MICTÓRIO SIFONADO LOUÇA BRANCA MODELO DECA OU SIMILAR </t>
  </si>
  <si>
    <t>VALVULA DE DESCARGA PARA MICTORIO EMBUTIDA ACIONAMENTO POR SENSOR BIVOLT CROMADO MODELO DECALUX OU SIMILAR</t>
  </si>
  <si>
    <t>VASO SANITÁRIO COM CAIXA ACOPLADA BRANCA MODELO DUNA ECOFLUSH DECA OU SIMILAR, INCLUSO ENGATE FLEXIVEL EM METAL CROMADO, 1/2 X 40 CM - FORNECIMENTO E INSTALAÇÃO</t>
  </si>
  <si>
    <t>CPU.E-014.35</t>
  </si>
  <si>
    <t>VASO SANITÁRIO COM CAIXA ACOPLADA BRANCA MODELO VOGUE PLUS CONFORTO DECA OU SIMILAR, INCLUSO ENGATE FLEXIVEL EM METAL CROMADO, 1/2 X 40 CM - FORNECIMENTO E INSTALAÇÃO</t>
  </si>
  <si>
    <t>E-014.35</t>
  </si>
  <si>
    <t>VASO SANITÁRIO COM CAIXA ACOPLADA BRANCA MODELO VOGUE PLUS CONFORTO DECA OU SIMILAR</t>
  </si>
  <si>
    <t>BARRA DE APOIO RETA CONFORTO, EM ACO INOX POLIDO, COMPRIMENTO 40CM, FIXADA NA PAREDE, MODELO DECA OU SIMILAR - FORNECIMENTO E INSTALAÇÃO.</t>
  </si>
  <si>
    <t>BARRA DE APOIO RETA CONFORTO, EM ACO INOX POLIDO, COMPRIMENTO 40CM, MODELO DECA OU SIMILAR</t>
  </si>
  <si>
    <t>BARRA DE APOIO LATERAL ARTICULADA CONFORTO, EM AÇO INOX POLIDO, COMPRIMENTO 70CM, FIXADA NA PAREDE, MODELO DECA OU SIMILAR - FORNECIMENTO E INSTALAÇÃO</t>
  </si>
  <si>
    <t>CPU.E-014.36</t>
  </si>
  <si>
    <t>BARRA DE APOIO RETA CONFORTO, EM ACO INOX POLIDO, COMPRIMENTO 70CM, FIXADA NA PAREDE, MODELO DECA OU SIMILAR - FORNECIMENTO E INSTALAÇÃO.</t>
  </si>
  <si>
    <t>E-014.36</t>
  </si>
  <si>
    <t>BARRA DE APOIO RETA CONFORTO, EM ACO INOX POLIDO, COMPRIMENTO 70CM, FIXADA NA PAREDE, MODELO DECA OU SIMILAR</t>
  </si>
  <si>
    <t>CPU.E-014.37</t>
  </si>
  <si>
    <t>BARRA DE APOIO RETA CONFORTO, EM ACO INOX POLIDO, COMPRIMENTO 80CM, FIXADA NA PAREDE, MODELO DECA OU SIMILAR - FORNECIMENTO E INSTALAÇÃO.</t>
  </si>
  <si>
    <t>E-014.37</t>
  </si>
  <si>
    <t>BARRA DE APOIO RETA CONFORTO, EM ACO INOX POLIDO, COMPRIMENTO 80CM, FIXADA NA PAREDE, MODELO DECA OU SIMILAR</t>
  </si>
  <si>
    <t>LAVATÓRIO DE CANTO EM LOUÇA BRANCA SUSPENSO, SEM COLUNA, TIPO PNE INCL. PARAFUSOS DE FIXAÇÃO,  SIFÃO TIPO COPO E VÁLVULA PARA LAVATÓRIO, MODELO IZY DECA OU SIMILAR - FORNECIMENTO E INSTALAÇÃO.</t>
  </si>
  <si>
    <t>E-014.01</t>
  </si>
  <si>
    <t xml:space="preserve">LAVATÓRIO DE CANTO EM LOUÇA BRANCA SUSPENSO, SEM COLUNA, TIPO PNE INCL. MODELO IZY DECA OU SIMILAR </t>
  </si>
  <si>
    <t>E-014.26</t>
  </si>
  <si>
    <t>BARRA DE APOIO LATERAL ARTICULADA CONFORTO, EM AÇO INOX POLIDO, COMPRIMENTO 70CM, FIXADA NA PAREDE, MODELO DECA OU SIMILAR</t>
  </si>
  <si>
    <t>CPU.E-014.38</t>
  </si>
  <si>
    <t>TORNEIRA CROMADA TUBO MÓVEL, 1/2" OU 3/4", PARA PIA DE COZINHA, MODELO FLEX PLUS DECA OU SIMILAR - FORNECIMENTO E INSTALAÇÃO</t>
  </si>
  <si>
    <t>E-014.38</t>
  </si>
  <si>
    <t>TORNEIRA CROMADA TUBO MÓVEL, 1/2" OU 3/4", PARA PIA DE COZINHA, MODELO FLEX PLUS DECA OU SIMILAR</t>
  </si>
  <si>
    <t>BANCADA EM GRANITO CAFÉ IMPERIAL, DIMENSÕES (LARG. 35 X COMP. 120 CM), COM UM FURO PARA TORNEIRA, UM FURO PARA DESPENSER E UMA CUBA CERÂMICA (LARG. 40 X COMP. 40 X PROF. 15 CM). INCLUSO ESPELHO E SAIA DE GRANITO COM 10 CM, APOIADO EM SUPORTE METÁLICO - FORNECIMENTO E INSTALAÇÃO</t>
  </si>
  <si>
    <t>BANCADA EM GRANITO CAFÉ IMPERIAL, DIMENSÕES (LARG. 60 X COMP. 100 CM), COM UM FURO PARA TORNEIRA E UMA CUBA DE AÇO INOX (LARG. 50 X COMP. 40 X PROF. 24 CM). INCLUSO ESPELHO E SAIA DE GRANITO COM 10 CM, APOIADO EM SUPORTE METÁLICO - FORNECIMENTO E INSTALAÇÃO</t>
  </si>
  <si>
    <t>BANCADA EM GRANITO CAFÉ IMPERIAL, DIMENSÕES (LARG. 35 X COMP. 205 CM), COM DOIS FUROS PARA TORNEIRAS, DOIS FUROS PARA DISPENSER E DUAS CUBAS CERÃMICA (LARG. 40 X COMP. 40 X PROF. 15 CM). INCLUSO ESPELHO E SAIA DE GRANITO COM 10 CM, APOIADO EM SUPORTE METÁLICO - FORNECIMENTO E INSTALAÇÃO</t>
  </si>
  <si>
    <t>CPU.A16</t>
  </si>
  <si>
    <t xml:space="preserve">RETIRADA DE BOX DE VIDRO, DE FORMA MANUAL </t>
  </si>
  <si>
    <t>PORTA DE MADEIRA PARA VERNIZ, PADRÃO MÉDIO, DE ABRIR, DIMENSÃO TOTAL 90 X 210 CM, 1 FOLHA, INCLUSO DOBRADIÇAS. MONTAGEM E INSTALAÇÃO DO BATENTE, FECHADURA, ACESSÓRIOS, COM CHAPA RESISTENTE Á IMPACTOS E PUXADOR DE AÇO COM ACABAMENTO CROMADO, FIXAÇÃO COM ARGAMASSA, COMPLETA CONFORME DETALHE - FORNECIMENTO E INSTALAÇÃO</t>
  </si>
  <si>
    <t>PORTA DE MADEIRA, DE CORRER, DIMENSÃO TOTAL 100 X 210 CM, 1 FOLHA, INCLUSO GUARNIÇÕES, ACESSÓRIOS E PUXADOR EM AÇO INOX, CONFORME DETALHE, FIXADO COM ARGAMASSA - FORNECIMENTO E INSTALAÇÃO</t>
  </si>
  <si>
    <t>PORTA DE ABRIR DE VIDRO TEMPERADO BRONZE COM PELICULA DIMENSÃO TOTAL 70X200 CM, INCLUSO (VIDRO E=10MM, FIXAÇÃO, BATENTE E FERRAGENS) CONFORME DETALHE - FORNECIMENTO E INSTALAÇÃO</t>
  </si>
  <si>
    <t>CPU.E-06.09</t>
  </si>
  <si>
    <t>PORTA DE MADEIRA PARA VERNIZ, PADRÃO MÉDIO, DE ABRIR, DIMENSÃO TOTAL 80 X 210 CM, 1 FOLHA, INCLUSO DOBRADIÇAS. MONTAGEM E INSTALAÇÃO DO BATENTE, FECHADURA, ACESSÓRIOS, COM CHAPA RESISTENTE Á IMPACTOS E PUXADOR DE AÇO COM ACABAMENTO CROMADO, FIXAÇÃO COM ARGAMASSA, COMPLETA CONFORME DETALHE - FORNECIMENTO E INSTALAÇÃO</t>
  </si>
  <si>
    <t>NICHO EM GRANITO CAFÉ IMPERIAL COM DIMENSÕES 70X40 CM E PROFUNDIDADE 15 CM, INCLUSO BORDAS- FORNECIMENTO E INSTALAÇÃO</t>
  </si>
  <si>
    <t>LISTA DE MATERIAIS</t>
  </si>
  <si>
    <t>OBRA</t>
  </si>
  <si>
    <t>Adequação das instalações da Justiça Federal - Subseção Campina Grande</t>
  </si>
  <si>
    <t>PROJETO</t>
  </si>
  <si>
    <t>INSTALAÇOES ELETRICAS FOTOVOLTAICAS</t>
  </si>
  <si>
    <t xml:space="preserve">ITEM </t>
  </si>
  <si>
    <t>QTD</t>
  </si>
  <si>
    <t>UNID</t>
  </si>
  <si>
    <t>INVERSOR SE100K  SYNERGY</t>
  </si>
  <si>
    <t>INVERSOR SE33,3K SYNERGY</t>
  </si>
  <si>
    <t>OTIMIZADOR S1200</t>
  </si>
  <si>
    <t>ANTENA WIFI</t>
  </si>
  <si>
    <t>SENSORES SOLAREDGE</t>
  </si>
  <si>
    <t>MODULO FOTOVOLTAICO 600W</t>
  </si>
  <si>
    <t>PAR CONECTOR MC4</t>
  </si>
  <si>
    <t>PERFIL SUPORTE</t>
  </si>
  <si>
    <t>GRAMPO INTERMEDIÁRIO</t>
  </si>
  <si>
    <t>GRAMPO TERMINAL</t>
  </si>
  <si>
    <t>PARAFUSO PRISIONEIRO</t>
  </si>
  <si>
    <t>JUNÇÃO U PERFIL</t>
  </si>
  <si>
    <t>PERFIL PLANO</t>
  </si>
  <si>
    <t>PARAFUSO AUTOBROCANTE</t>
  </si>
  <si>
    <t>ESPUMA EPDM ADESIVA</t>
  </si>
  <si>
    <t>CABO 1X6MM PRETO 1,8KV</t>
  </si>
  <si>
    <t>CABO 1X6MM VERMELHO 1,8KV</t>
  </si>
  <si>
    <t>CABO 1X6MM VERDE 1,8KV</t>
  </si>
  <si>
    <t>ELETRODUTO METÁLICO 1"</t>
  </si>
  <si>
    <t>ELETRODUTO METÁLICO 1.1/4"</t>
  </si>
  <si>
    <t>ELETRODUTO METÁLICO 1.1/2"</t>
  </si>
  <si>
    <t>LUVA 1"</t>
  </si>
  <si>
    <t>CURVA LONGA 1"</t>
  </si>
  <si>
    <t>LUVA 1.1/4"</t>
  </si>
  <si>
    <t>CURVA LONGA 1.1/4"</t>
  </si>
  <si>
    <t>CABEÇOTE 1.1/2"</t>
  </si>
  <si>
    <t>ABRAÇADEIRA TIPO D 1.1/2"</t>
  </si>
  <si>
    <t>CURVA LONGA 1.1/2"</t>
  </si>
  <si>
    <t>CAIXA DE PASSAGEM ALVENARIA 600X600X600MM</t>
  </si>
  <si>
    <t>ELETRODUTO PEAD 2"</t>
  </si>
  <si>
    <t>ELETROCALHA 100X100MM</t>
  </si>
  <si>
    <t>MÃO FRANCESA 150MM</t>
  </si>
  <si>
    <t>CONDULETE 2"</t>
  </si>
  <si>
    <t>ELETRODUTO METÁLICO 2"</t>
  </si>
  <si>
    <t>CURVA LONGA 2"</t>
  </si>
  <si>
    <t>TERMINAL ELETROCALHA 100X100MM</t>
  </si>
  <si>
    <t>TOMADA SOBREPOR 2P+T 20A</t>
  </si>
  <si>
    <t>CABO FLEXÍVEL 2,5MM²</t>
  </si>
  <si>
    <t>ELETRODUTO METÁLICO 3/4"</t>
  </si>
  <si>
    <t>CONDULETE 3/4" - 1"</t>
  </si>
  <si>
    <t>LUMINÁRIA HERMÉTICA</t>
  </si>
  <si>
    <t>QUADRO DE COMANDO 1200X800X250MM</t>
  </si>
  <si>
    <t>DISJUNTOR CAIXA MOLDADA 500A</t>
  </si>
  <si>
    <t>DISJUNTOR CAIXA MOLDADA 175A</t>
  </si>
  <si>
    <t>DISJUNTOR CAIXA MOLDADA 63A</t>
  </si>
  <si>
    <t>DISJUNTOR DIN 16A</t>
  </si>
  <si>
    <t>DISJUNTOR DIN 32A</t>
  </si>
  <si>
    <t>BARRAMENTO DE COBRE 750A 12 POSIÇÕES</t>
  </si>
  <si>
    <t>BARRAMENTO TERRA E NEUTRO</t>
  </si>
  <si>
    <t>DPS CLASSE I/II 80KA 275V</t>
  </si>
  <si>
    <t>ABRIGO INVERSOR 4,85X2,00X2,50M, COM GRADE E PORTA METÁLICA</t>
  </si>
  <si>
    <t>CABO DE COBRE NÚ 50MM²</t>
  </si>
  <si>
    <t>HASTE DE ATERRAMENTO 2,40M</t>
  </si>
  <si>
    <t>CAIXA INSPEÇÃO COM TAMPA 300MM</t>
  </si>
  <si>
    <t>GRAMPO TIPO U HASTExCABO</t>
  </si>
  <si>
    <t>GRAMPO TERMINAL PARA FIXAÇÃO NAS EXTREMIDADES DOS MÓDULOS - FORNECIMENTO E INSTALAÇÃO</t>
  </si>
  <si>
    <t>E-015.59</t>
  </si>
  <si>
    <t>GRAMPO TERMINAL PARA FIXAÇÃO NAS EXTREMIDADES DOS MÓDULOS</t>
  </si>
  <si>
    <t>REF. COMPOSIÇÃO CDHU ESPECIAIS 417401 - DEZEMBRO/2023</t>
  </si>
  <si>
    <t>GRAMPO INTERMEDIÁRIO PARA FIXAÇÃO ENTRE PAINÉIS - FORNECIMENTO E INSTALAÇÃO</t>
  </si>
  <si>
    <t>E-015.60</t>
  </si>
  <si>
    <t>GRAMPO INTERMEDIÁRIO PARA FIXAÇÃO ENTRE PAINÉIS</t>
  </si>
  <si>
    <t>CPU.E-015.61</t>
  </si>
  <si>
    <t>E-015.61</t>
  </si>
  <si>
    <t>REF. COMPOSIÇÃO CDHU ESPECIAIS 403456 - DEZEMBRO/2023</t>
  </si>
  <si>
    <t>PERFIL SUPORTE EM ALUMÍNIO PARA FIXAÇÃO, EM SUPORTE RETO OU GANCHO AJUSTÁVEL - FORNECIMENTO E INSTALAÇÃO</t>
  </si>
  <si>
    <t>PERFIL SUPORTE EM ALUMÍNIO PARA FIXAÇÃO, EM SUPORTE RETO OU GANCHO AJUSTÁVEL</t>
  </si>
  <si>
    <t>CPU.E-015.62</t>
  </si>
  <si>
    <t xml:space="preserve">PERFIL PLANO ACHATADO EM ALUMÍNIO - FORNECIMENTO E INSTALAÇÃO </t>
  </si>
  <si>
    <t>E-015.62</t>
  </si>
  <si>
    <t>PERFIL PLANO ACHATADO EM ALUMÍNIO</t>
  </si>
  <si>
    <t>CPU.E-015.63</t>
  </si>
  <si>
    <t>JUNÇÃO EM U PARA UNIR PERFIS, EM ALUMÍNIO - FORNECIMENTO E INSTALAÇÃO</t>
  </si>
  <si>
    <t>E-015.63</t>
  </si>
  <si>
    <t>JUNÇÃO EM U PARA UNIR PERFIS, EM ALUMÍNIO.</t>
  </si>
  <si>
    <t>REF. COMPOSIÇÃO CDHU ESPECIAIS 411575 - DEZEMBRO/2023</t>
  </si>
  <si>
    <t>CPU.E-015.64</t>
  </si>
  <si>
    <t>E-015.64</t>
  </si>
  <si>
    <t>REF. COMPOSIÇÃO CDHU ESPECIAIS 412693 - DEZEMBRO/2023</t>
  </si>
  <si>
    <t>PAINEL SOLAR (MODULO FOTOVOLTAICO) 600W</t>
  </si>
  <si>
    <t>PAINEL SOLAR (MODULO FOTOVOLTAICO) 600W - FORNECIMENTO E INSTALAÇÃO</t>
  </si>
  <si>
    <t xml:space="preserve">PAINEL SOLAR (MODULO FOTOVOLTAICO) 600W </t>
  </si>
  <si>
    <t>CPU.E-015.65</t>
  </si>
  <si>
    <t>SENSOR SOLAREDGE (MEDIÇÕES DE TEMPERATURA E VENTO) OU SIMILAR - FORNECIMENTO E INSTALAÇÃO</t>
  </si>
  <si>
    <t>E-015.65</t>
  </si>
  <si>
    <t>INVERSOR FOTOVOLTAICO SE100K SYNERGY OU SIMILAR - FORNECIMENTO E INSTALAÇÃO</t>
  </si>
  <si>
    <t>INVERSOR FOTOVOLTAICO SE100K SYNERGY OU SIMILAR</t>
  </si>
  <si>
    <t>INVERSOR FOTOVOLTAICO SE33,3K SYNERGY OU SIMILAR - FORNECIMENTO E INSTALAÇÃO</t>
  </si>
  <si>
    <t>INVERSOR FOTOVOLTAICO SE33,3K SYNERGY OU SIMILAR</t>
  </si>
  <si>
    <t>CPU.E-015.66</t>
  </si>
  <si>
    <t>OTIMIZADOR  DE POTÊNCIA SOLAR EDGE OU EQUIVALENTE - FORNECIMENTO E INSTALAÇÃO</t>
  </si>
  <si>
    <t>E-015.66</t>
  </si>
  <si>
    <t xml:space="preserve">OTIMIZADOR  DE POTÊNCIA SOLAR EDGE OU EQUIVALENTE </t>
  </si>
  <si>
    <t>REF. COMPOSIÇÃO CDHU ESPECIAIS 412922 - DEZEMBRO/2023</t>
  </si>
  <si>
    <t>CABO SOLAR 6mm² - VERMELHO 1,8 Kv - FORNECIMENTO E INSTALAÇÃO</t>
  </si>
  <si>
    <t>CABO SOLAR 6mm² - PRETO 1,8 Kv - FORNECIMENTO E INSTALAÇÃO</t>
  </si>
  <si>
    <t>CABO SOLAR 6mm² - VERDE 1,8 Kv - FORNECIMENTO E INSTALAÇÃO</t>
  </si>
  <si>
    <t>REF. COMPPOSIÇÃO SINAPI 91930 - DEZEMBRO/2023</t>
  </si>
  <si>
    <t>ESTRUTURA SOLAR</t>
  </si>
  <si>
    <t>INFRAESTRUTURA SOLAR</t>
  </si>
  <si>
    <t>LUVA DE EMENDA PARA ELETRODUTO, AÇO GALVANIZADO, DN 20 MM (3/4''), APARENTE, INSTALADA EM PAREDE - FORNECIMENTO E INSTALAÇÃO.</t>
  </si>
  <si>
    <t>LUVA DE EMENDA PARA ELETRODUTO, AÇO GALVANIZADO, DN 25 MM (1''), APARENTE, INSTALADA EM PAREDE - FORNECIMENTO E INSTALAÇÃO.</t>
  </si>
  <si>
    <t>REF. COMPOSIÇÃO ORSE 13376 - BASE JULHO/2023</t>
  </si>
  <si>
    <t>REF. COMPOSIÇÃO ORSE 13375 - BASE JULHO/2023</t>
  </si>
  <si>
    <t>ELETRODUTO DE AÇO GALVANIZADO, CLASSE LEVE, DN 25 MM (1"), APARENTE, INSTALADO EM TETO - FORNECIMENTO E INSTALAÇÃO</t>
  </si>
  <si>
    <t>LUVA DE EMENDA PARA ELETRODUTO, AÇO GALVANIZADO, DN 32 MM (1.1/4''), APARENTE, INSTALADA EM PAREDE - FORNECIMENTO E INSTALAÇÃO.</t>
  </si>
  <si>
    <t>CPU.E-015.67</t>
  </si>
  <si>
    <t>ELETRODUTO DE AÇO GALVANIZADO, CLASSE LEVE, DN 32 MM (1.1/4"), APARENTE, INSTALADO EM TETO - FORNECIMENTO E INSTALAÇÃO</t>
  </si>
  <si>
    <t>LUVA DE EMENDA PARA ELETRODUTO, AÇO GALVANIZADO, DN 40 MM (1.1/2''), APARENTE, INSTALADA EM PAREDE - FORNECIMENTO E INSTALAÇÃO.</t>
  </si>
  <si>
    <t>ELETRODUTO DE AÇO GALVANIZADO, CLASSE LEVE, DN 40 MM (1.1/2"), APARENTE, INSTALADO EM TETO - FORNECIMENTO E INSTALAÇÃO</t>
  </si>
  <si>
    <t>CPU.E-015.68</t>
  </si>
  <si>
    <t>CPU.E-015.69</t>
  </si>
  <si>
    <t>CPU.E-015.70</t>
  </si>
  <si>
    <t>CPU.E-015.71</t>
  </si>
  <si>
    <t>CPU.E-015.72</t>
  </si>
  <si>
    <t>CURVA 135 GRAUS PARA ELETRODUTO, AÇO GALVANIZADO, ROSCÁVEL, DN 1"), PARA CIRCUITOS TERMINAIS, INSTALADA EM FORRO - FORNECIMENTO E INSTALAÇÃO.</t>
  </si>
  <si>
    <t>CURVA 135 GRAUS PARA ELETRODUTO, AÇO GALVANIZADO, ROSCÁVEL, DN 1.1/4"), PARA CIRCUITOS TERMINAIS, INSTALADA EM FORRO - FORNECIMENTO E INSTALAÇÃO.</t>
  </si>
  <si>
    <t>CURVA 135 GRAUS PARA ELETRODUTO, AÇO GALVANIZADO, ROSCÁVEL, DN 1.1/2"), PARA CIRCUITOS TERMINAIS, INSTALADA EM FORRO - FORNECIMENTO E INSTALAÇÃO.</t>
  </si>
  <si>
    <t>REF. COMPOSIÇÃO SINAPÍ 97559 - BASE DEZEMBRO/2023</t>
  </si>
  <si>
    <t>CONECTOR MC4 ACOPLADOR MACHO E FÊMEA - FORNECIMENTO E MONTAGEM</t>
  </si>
  <si>
    <t>E-015.71</t>
  </si>
  <si>
    <t>CONECTOR MC4 ACOPLADOR MACHO E FÊMEA</t>
  </si>
  <si>
    <t>CPU.E-015.73</t>
  </si>
  <si>
    <t>CPU.E-015.74</t>
  </si>
  <si>
    <t>CPU.E-015.75</t>
  </si>
  <si>
    <t>CABEÇOTE EM ALUMINIO FUNDIDO 1.1/2 - FORNECIMENTO E INSTALAÇÃO</t>
  </si>
  <si>
    <t>E-015.72</t>
  </si>
  <si>
    <t>CABEÇOTE EM ALUMINIO FUNDIDO 1.1/2.</t>
  </si>
  <si>
    <t>ELETROCALHA LISA OU PERFURADA EM AÇO GALVANIZADO, LARGURA DE 100MM E ALTURA DE 100MM, INCLUSIVE EMENDA E FIXAÇÃO - FORNECIMENTO E INSTALAÇÃO</t>
  </si>
  <si>
    <t>E-015.74</t>
  </si>
  <si>
    <t>EMENDA PARA ELETROCALHA LISA OU PERFURADA EM AÇO GALVANIZADO, LARGURA DE 100MM E ALTURA DE 100MM.</t>
  </si>
  <si>
    <t>EMENDA PARA ELETROCALHA LISA OU PERFURADA EM AÇO GALVANIZADO, LARGURA DE 100MM E ALTURA DE 100MM - FORNECIMENTO E INSTALAÇÃO</t>
  </si>
  <si>
    <t>ELETROCALHA LISA OU PERFURADA EM AÇO GALVANIZADO, LARGURA DE 100MM E ALTURA DE 100MM</t>
  </si>
  <si>
    <t>TAMPA PARA ELETROCALHA LISA OU PERFURADA EM AÇO GALVANIZADO, LARGURA DE 100MM E ALTURA DE 100MM</t>
  </si>
  <si>
    <t>CPU.E-015.76</t>
  </si>
  <si>
    <t>MÃO FRANCESA REFORÇADA EM AÇO ZINCADO 150 MM - FORNECIMENTO E INSTALAÇÃO</t>
  </si>
  <si>
    <t>E-015.75</t>
  </si>
  <si>
    <t>MÃO FRANCESA REFORÇADA EM AÇO ZINCADO 150 MM</t>
  </si>
  <si>
    <t>LUVA DE EMENDA PARA ELETRODUTO, AÇO GALVANIZADO, DN 50 MM (2''), APARENTE, INSTALADA EM PAREDE - FORNECIMENTO E INSTALAÇÃO.</t>
  </si>
  <si>
    <t>CPU.E-015.77</t>
  </si>
  <si>
    <t>ELETRODUTO DE AÇO GALVANIZADO, CLASSE LEVE, DN 50 MM (2"), APARENTE, INSTALADO EM TETO - FORNECIMENTO E INSTALAÇÃO</t>
  </si>
  <si>
    <t>E-015.77</t>
  </si>
  <si>
    <t>ELETRODUTO DE AÇO GALVANIZADO, CLASSE LEVE, DN 50 MM (2").</t>
  </si>
  <si>
    <t>CPU.E-015.78</t>
  </si>
  <si>
    <t>CPU.E-015.79</t>
  </si>
  <si>
    <t>CPU.E-015.80</t>
  </si>
  <si>
    <t>CPU.E-015.81</t>
  </si>
  <si>
    <t>E-015.78</t>
  </si>
  <si>
    <t>CURVA 135 GRAUS PARA ELETRODUTO, AÇO GALVANIZADO, ROSCÁVEL, DN 2".</t>
  </si>
  <si>
    <t>CURVA 135 GRAUS PARA ELETRODUTO, AÇO GALVANIZADO, ROSCÁVEL, DN 2", PARA CIRCUITOS TERMINAIS, INSTALADA EM FORRO - FORNECIMENTO E INSTALAÇÃO.</t>
  </si>
  <si>
    <t>TERMINAL PARA ELETROCALHA PERFURADA EM AÇO PERFURADA EM AÇO GALVANIZADO, LARGURA DE 100MM E ALTURA DE 100MM - FORNECIMENTO E INSTALAÇÃO</t>
  </si>
  <si>
    <t>REF. COMPOSIÇÃO SINAPI 02.INEL.ELCA.008/01 - BASE dezembro/2023</t>
  </si>
  <si>
    <t>E-015.79</t>
  </si>
  <si>
    <t>TERMINAL PARA ELETROCALHA PERFURADA EM AÇO PERFURADA EM AÇO GALVANIZADO, LARGURA DE 100MM E ALTURA DE 100MM</t>
  </si>
  <si>
    <t>QUADRO DE COMANDO 120X80X25 CM TIPO SOBREPOR, COMPATÍVEL COM QUALQUER MARCA DE DISJUNTOR; GRAU DE PROTEÇÃO MÍNIMO, IP44; CAPACIDADE PARA, NO MÍNIMO, 50 MÓDULOS DIN; BARRAMENTO TRIFÁSICO DE 750A.</t>
  </si>
  <si>
    <t>KIT BARRAMENTO TRIFÁSICO 750A (INCLUSO BARRAMENTO NEUTRO E TERRA 750A, ISOLADORES E ACESSORIOS DE FIXAÇÃO)</t>
  </si>
  <si>
    <t>REF. COMPOSIÇÃO DE INSTALAÇÃO IOPES-ES 160316 - SETEMBRO/2020</t>
  </si>
  <si>
    <t>FORNECIMENTO E INSTALAÇÃO DE CAIXA DE INSPEÇÃO SUBTERRANÊA EM PVC COM DIAMETRO 300MM, INCLUSIVE TAMPO EM FERRO FUNDIDO COM BOCAL INFERIOR QUADRADO ARTICULADO E BORDA REDONDA DE 300MM - FORNECIMENTO E INSTALAÇÃO</t>
  </si>
  <si>
    <t>CPU.E-015.85</t>
  </si>
  <si>
    <t>CPU.E-015.82</t>
  </si>
  <si>
    <t>E-015.82</t>
  </si>
  <si>
    <t>CPU.E-015.83</t>
  </si>
  <si>
    <t>CONECTOR CABO-HASTE EM BRONZE NATURAL PARA 2 CABOS COBRE DE 16 MM² A 70 MM² COM GRAMPO "U" E PORCAS DE AÇO - FORNECIMENTO E INSTALAÇÃO</t>
  </si>
  <si>
    <t>CPU.E-015.84</t>
  </si>
  <si>
    <t>E-015.83</t>
  </si>
  <si>
    <t>REF. COMPOSIÇÃO DE INSTALAÇÃO ORSE 10907 - MARÇO/2022</t>
  </si>
  <si>
    <t>CONECTOR CABO-HASTE EM BRONZE NATURAL PARA 2 CABOS COBRE DE 16 MM² A 70 MM² COM GRAMPO "U" E PORCAS DE AÇO</t>
  </si>
  <si>
    <t>CPU.E-015.86</t>
  </si>
  <si>
    <t>CPU.E-015.87</t>
  </si>
  <si>
    <t>CPU.E-08.05</t>
  </si>
  <si>
    <t>CPU.E-08.06</t>
  </si>
  <si>
    <t>PISO PODOTÁTIL DE ALERTA OU DIRECIONAL, POR ELEMNTO, FIXADO COM COLA.</t>
  </si>
  <si>
    <t>E-08.05</t>
  </si>
  <si>
    <t>PISO PODOTÁTIL DE ALERTA OU DIRECIONAL, POR ELEMNTO.</t>
  </si>
  <si>
    <t>PEÇA SOLAR</t>
  </si>
  <si>
    <t>26.125.828/0001-60</t>
  </si>
  <si>
    <t>20/02/2024</t>
  </si>
  <si>
    <t xml:space="preserve">FERNANDO </t>
  </si>
  <si>
    <t>(11) 99309-1347</t>
  </si>
  <si>
    <t>GENYX</t>
  </si>
  <si>
    <t>14.766.017/0001-69</t>
  </si>
  <si>
    <t>20/04/2024</t>
  </si>
  <si>
    <t>NATÁLIA</t>
  </si>
  <si>
    <t>(31) 3307-3067</t>
  </si>
  <si>
    <t>E-015.65A</t>
  </si>
  <si>
    <t>E-015.65B</t>
  </si>
  <si>
    <t>SENSOR  DE VENTO</t>
  </si>
  <si>
    <t>SENSOR  DE TEMPERATURA</t>
  </si>
  <si>
    <t>SOLARIS</t>
  </si>
  <si>
    <t>31.612.566/0001-06</t>
  </si>
  <si>
    <t>TELE VENDAS</t>
  </si>
  <si>
    <t>(11) 3572-2660</t>
  </si>
  <si>
    <t>SENSOR DE IRRADIÂNCIA E VENTO</t>
  </si>
  <si>
    <t>NEXEN</t>
  </si>
  <si>
    <t>31.841.964/0005-10</t>
  </si>
  <si>
    <t>EVERTON</t>
  </si>
  <si>
    <t>(49) 3319-3300</t>
  </si>
  <si>
    <t>CALHAS KENNEDY</t>
  </si>
  <si>
    <t>14.670.561/0001-02</t>
  </si>
  <si>
    <t>21/02/2024</t>
  </si>
  <si>
    <t>RENATA</t>
  </si>
  <si>
    <t>(11) 2126-3333</t>
  </si>
  <si>
    <t>PAINEL MIX</t>
  </si>
  <si>
    <t>22.016.755/0001-17</t>
  </si>
  <si>
    <t>MARIANA</t>
  </si>
  <si>
    <t>vendas@painelmix.com.br</t>
  </si>
  <si>
    <t>WIN SOLAR</t>
  </si>
  <si>
    <t>48.136.988/0002-28</t>
  </si>
  <si>
    <t>FELIPE</t>
  </si>
  <si>
    <t>(21) 3523-8097</t>
  </si>
  <si>
    <t>INOVE</t>
  </si>
  <si>
    <t>15.469.310/0001-27</t>
  </si>
  <si>
    <t>ELISANGELA</t>
  </si>
  <si>
    <t>(11) 2023-6260</t>
  </si>
  <si>
    <t>SG</t>
  </si>
  <si>
    <t>24.831.966/0001-39</t>
  </si>
  <si>
    <t>RAFAEL</t>
  </si>
  <si>
    <t>(81) 3226-3228</t>
  </si>
  <si>
    <t>CREA - PE</t>
  </si>
  <si>
    <t>SITE</t>
  </si>
  <si>
    <t>https://tinyurl.com/yjn7c3pj</t>
  </si>
  <si>
    <t>2024</t>
  </si>
  <si>
    <t>DEZEMBRO/2023 - NÃO DESONERADO</t>
  </si>
  <si>
    <t xml:space="preserve">    E01</t>
  </si>
  <si>
    <t xml:space="preserve">    E02</t>
  </si>
  <si>
    <r>
      <t>CABO FLEXÍVEL 25MM</t>
    </r>
    <r>
      <rPr>
        <b/>
        <sz val="12"/>
        <rFont val="Arial"/>
        <family val="2"/>
      </rPr>
      <t xml:space="preserve">² </t>
    </r>
  </si>
  <si>
    <r>
      <t>CABO FLEXÍVEL 50MM</t>
    </r>
    <r>
      <rPr>
        <b/>
        <sz val="12"/>
        <rFont val="Arial"/>
        <family val="2"/>
      </rPr>
      <t xml:space="preserve">² </t>
    </r>
  </si>
  <si>
    <r>
      <t>CABO FLEXÍVEL 95MM</t>
    </r>
    <r>
      <rPr>
        <b/>
        <sz val="12"/>
        <rFont val="Arial"/>
        <family val="2"/>
      </rPr>
      <t xml:space="preserve">² </t>
    </r>
  </si>
  <si>
    <t>REF. COMPOSIÇÃO ORSE 09041 - BASE NOVEMBRO/2023</t>
  </si>
  <si>
    <t>R.EDGAR VILARIM MEIRA - ESTAÇÃO VELHA, CAMPINA GRANDE - PB, 58410-052</t>
  </si>
  <si>
    <t>ABRIGO DA FOTOVOLTAICA</t>
  </si>
  <si>
    <t>CHAVE LIGA/DESLIGA PARA PORTA DO QUADRO</t>
  </si>
  <si>
    <t>BUYERS SOLAR</t>
  </si>
  <si>
    <t>36.908.567/0001-08</t>
  </si>
  <si>
    <t>27/04/2024</t>
  </si>
  <si>
    <t>(51) 99336-6316</t>
  </si>
  <si>
    <t>CPU.E-022.010</t>
  </si>
  <si>
    <t>COMPOSIÇÃO - COMPLEMENTARES</t>
  </si>
  <si>
    <t>INSUMOS - COMPLEMENTARES</t>
  </si>
  <si>
    <t>E-022.010</t>
  </si>
  <si>
    <t>REF. COMPOSIÇÃO SINAPI 102364 - BASE MAIO/2021</t>
  </si>
  <si>
    <t>GRADIL METÁLICO EM TELA</t>
  </si>
  <si>
    <t xml:space="preserve">FORNECIMENTO E INSTALAÇÃO DE GRADIL METÁLICO  EM TELA ARTISTICA (MODULO 1,45X2,00 M) COM PORTA PARA ACESSO 1,50X2,00 M </t>
  </si>
  <si>
    <t>FORNECIMENTO E INSTALAÇÃO DE GRADIL METÁLICO  EM TELA ARTISTICA (MODULO 1,45X2,00 M) COM PORTA PARA ACESSO 1,50X2,00 M.</t>
  </si>
  <si>
    <t xml:space="preserve">GRADIL METÁLICO  EM TELA ARTISTICA (MODULO 1,45X2,00 M) COM PORTA PARA ACESSO 1,50X2,00 M </t>
  </si>
  <si>
    <t>ESTRUTURA COBERTURA METALICA</t>
  </si>
  <si>
    <t>TELHAMENTO METALICO</t>
  </si>
  <si>
    <t>SUMPROP</t>
  </si>
  <si>
    <t>14.341.024/0001-19</t>
  </si>
  <si>
    <t>27/02/2024</t>
  </si>
  <si>
    <t>(49) 99146-3312</t>
  </si>
  <si>
    <t>LUMINÁRIA LED DE  PAINEL 48W</t>
  </si>
  <si>
    <t>LUMINÁRIA LED PAINEL 48W</t>
  </si>
  <si>
    <r>
      <t>CONSIDERADO</t>
    </r>
    <r>
      <rPr>
        <b/>
        <sz val="12"/>
        <rFont val="Arial"/>
        <family val="2"/>
      </rPr>
      <t xml:space="preserve"> 1,5</t>
    </r>
    <r>
      <rPr>
        <sz val="12"/>
        <rFont val="Arial"/>
        <family val="2"/>
      </rPr>
      <t xml:space="preserve"> HORA TÉCNICAS POR DIA</t>
    </r>
  </si>
  <si>
    <t>COMCEL</t>
  </si>
  <si>
    <t>07.095.972/0001-56</t>
  </si>
  <si>
    <t>MARILIA</t>
  </si>
  <si>
    <t>(84) 3204-5434</t>
  </si>
  <si>
    <t>DAMBROS</t>
  </si>
  <si>
    <t>11.113.763/0001-65</t>
  </si>
  <si>
    <t>BEZERRA</t>
  </si>
  <si>
    <t>(65) 3661-7232</t>
  </si>
  <si>
    <t>BALFAR SOLAR</t>
  </si>
  <si>
    <t>78.186.228/0001-05</t>
  </si>
  <si>
    <t>(44) 99854-0608</t>
  </si>
  <si>
    <t>GRADIL COLOR</t>
  </si>
  <si>
    <t>73.545.972/0001-35</t>
  </si>
  <si>
    <t>ELZA</t>
  </si>
  <si>
    <t>(41) 99995-5797</t>
  </si>
  <si>
    <t>TOTAL TELAS</t>
  </si>
  <si>
    <t>07.598.814/0002-08</t>
  </si>
  <si>
    <t>(47) 3417-6060</t>
  </si>
  <si>
    <t>QLED ILUMINAÇÃO</t>
  </si>
  <si>
    <t>50.230.378/0001-50</t>
  </si>
  <si>
    <t>(11) 93216-3028</t>
  </si>
  <si>
    <t>RT ILUMINAÇÃO</t>
  </si>
  <si>
    <t>16.844.457/0001-12</t>
  </si>
  <si>
    <t>(11) 99235-3308</t>
  </si>
  <si>
    <t>MONTAL</t>
  </si>
  <si>
    <t>21.335.245/0001-40</t>
  </si>
  <si>
    <t>WENDERSON</t>
  </si>
  <si>
    <t>(31) 34767675</t>
  </si>
  <si>
    <t>1.14</t>
  </si>
  <si>
    <t>A EQUIPE TÉCNICA (ADMINISTRAÇÃO DA OBRA) FOI DIMENSIONADA PELA FISCALIZAÇÃO.</t>
  </si>
  <si>
    <t xml:space="preserve">ELETROTÉNICO </t>
  </si>
  <si>
    <r>
      <t>CONSIDERADO</t>
    </r>
    <r>
      <rPr>
        <b/>
        <sz val="12"/>
        <rFont val="Arial"/>
        <family val="2"/>
      </rPr>
      <t xml:space="preserve"> 3</t>
    </r>
    <r>
      <rPr>
        <sz val="12"/>
        <rFont val="Arial"/>
        <family val="2"/>
      </rPr>
      <t xml:space="preserve"> HORAS TÉCNICAS POR DIA</t>
    </r>
  </si>
  <si>
    <t>1.15</t>
  </si>
  <si>
    <t>O CANTEIRO DE OBRA FOI DIMENSIONADO PELA FISCALIZAÇÃO.</t>
  </si>
  <si>
    <t xml:space="preserve"> 02/2024</t>
  </si>
  <si>
    <t>COMPOSIÇÕES E PREÇOS DOS INSUMOS BÁSICOS SINAPI CAMPINA GRANDE/PB (MÊS DEZEMBRO/2023) E DEMAIS COTAÇÕES DE PREÇOS DE MERCADO.</t>
  </si>
  <si>
    <t>OBS: O CANTEIRO DE OBRA FOI DIMENSIONADO PELA FISCALIZAÇÃO.</t>
  </si>
  <si>
    <t>CONTAINER</t>
  </si>
  <si>
    <t>CPU.A020</t>
  </si>
  <si>
    <t>ALUGUEL DE CONTAINER - ALMOXARIFADO SEM BANHEIRO - 6,00 X 2,40 M.</t>
  </si>
  <si>
    <t>A020</t>
  </si>
  <si>
    <t>REF. COMPOSIÇÃO ORSE 4654 - DEZEMBRO/2023</t>
  </si>
  <si>
    <t>CAROCA</t>
  </si>
  <si>
    <t>(83) 99972-2730</t>
  </si>
  <si>
    <t>BDR LOCAÇÃO</t>
  </si>
  <si>
    <t>27.966.281/0001-98</t>
  </si>
  <si>
    <t>(83) 998822-0314</t>
  </si>
  <si>
    <t>CAIXA PARA QUADRO DE COMANDO 120X80X25 CM TIPO SOBREPOR, COMPATÍVEL COM QUALQUER MARCA DE DISJUNTOR; GRAU DE PROTEÇÃO MÍNIMO, IP44; CAPACIDADE PARA, NO MÍNIMO, 50 MÓDULOS DIN; BARRAMENTO TRIFÁSICO DE 750A.</t>
  </si>
  <si>
    <t>RELÉ MICROPROCESSADO URP6100</t>
  </si>
  <si>
    <t>PAINEL MONTADO COM RELÉ MICROPROCESSADO URP 6100 - FORNECIMENTO E INSTALAÇÃO</t>
  </si>
  <si>
    <t>E-015.18</t>
  </si>
  <si>
    <t xml:space="preserve">PAINEL MONTADO COM RELÉ MICROPROCESSADO URP 6100 </t>
  </si>
  <si>
    <t>MÉDIA TENSÃO</t>
  </si>
  <si>
    <t>12.275.858/0001-48</t>
  </si>
  <si>
    <t>28/02/2024</t>
  </si>
  <si>
    <t>ADRIANA</t>
  </si>
  <si>
    <t>(11) 99455-5056</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</si>
  <si>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</si>
  <si>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</si>
  <si>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</si>
  <si>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</si>
  <si>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</si>
  <si>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</si>
  <si>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</si>
  <si>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</si>
  <si>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</si>
  <si>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</si>
  <si>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</si>
  <si>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</si>
  <si>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</si>
  <si>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</si>
  <si>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</si>
  <si>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</si>
  <si>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</si>
  <si>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</si>
  <si>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</si>
  <si>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</si>
  <si>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</si>
  <si>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</si>
  <si>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</si>
  <si>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</si>
  <si>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</si>
  <si>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</si>
  <si>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</si>
  <si>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</si>
  <si>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</si>
  <si>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</si>
  <si>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</si>
  <si>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</si>
  <si>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</si>
  <si>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</si>
  <si>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</si>
  <si>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</si>
  <si>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</si>
  <si>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</si>
  <si>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</si>
  <si>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</si>
  <si>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</si>
  <si>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</si>
  <si>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</si>
  <si>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</si>
  <si>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</si>
  <si>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</si>
  <si>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</si>
  <si>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</si>
  <si>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</si>
  <si>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</si>
  <si>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</si>
  <si>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</si>
  <si>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</si>
  <si>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</si>
  <si>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</si>
  <si>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</si>
  <si>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</si>
  <si>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</si>
  <si>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</si>
  <si>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</si>
  <si>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</si>
  <si>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</si>
  <si>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COMPOSIÇÃO DE ENCARGOS</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</si>
  <si>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</si>
  <si>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</si>
  <si>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</si>
  <si>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</si>
  <si>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</si>
  <si>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PORTA CORTA-FOGO SIMPLES PARA SAIDA DE EMERGENCIA, 1 FOLHA DE ABRIR, 5 CM, ACABAMENTO NATURAL / SEM PINTURA, COM FECHADURA TIPO TRINCO, DOBRADICAS E BATENTE, VAO LUZ DE 90 X 210 CM, CLASSE P-90 (NBR 11742)                                                                                                                                                                                                                                                                                             </t>
  </si>
  <si>
    <t>TOTAL DE INSUMOS : 4911</t>
  </si>
  <si>
    <t>PB</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</si>
  <si>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</si>
  <si>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</si>
  <si>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</si>
  <si>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</si>
  <si>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</si>
  <si>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</si>
  <si>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</si>
  <si>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</si>
  <si>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</si>
  <si>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</si>
  <si>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</si>
  <si>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</si>
  <si>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</si>
  <si>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</si>
  <si>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</si>
  <si>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</si>
  <si>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</si>
  <si>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</si>
  <si>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</si>
  <si>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</si>
  <si>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</si>
  <si>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</si>
  <si>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</si>
  <si>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</si>
  <si>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</si>
  <si>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</si>
  <si>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</si>
  <si>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</si>
  <si>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</si>
  <si>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</si>
  <si>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</si>
  <si>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</si>
  <si>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</si>
  <si>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</si>
  <si>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</si>
  <si>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</si>
  <si>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</si>
  <si>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</si>
  <si>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</si>
  <si>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</si>
  <si>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</si>
  <si>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</si>
  <si>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</si>
  <si>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</si>
  <si>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</si>
  <si>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</si>
  <si>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</si>
  <si>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</si>
  <si>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</si>
  <si>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</si>
  <si>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</si>
  <si>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E COMPACTAÇÃO DE BASE E OU SUB BASE PARA PAVIMENTAÇÃO DE SOLO ESTABILIZADO GRANULOMETRICAMENTE SEM MISTURA DE SOLOS - EXCLUSIVE SOLO, ESCAVAÇÃO, CARGA E TRANSPORTE. AF_11/2023</t>
  </si>
  <si>
    <t>CONTRAPISO EM ARGAMASSA PRONTA, PREPARO MANUAL, APLICADO EM ÁREAS SECAS SOBRE LAJE, ADERIDO, ACABAMENTO NÃO REFORÇADO, ESPESSURA 2CM. AF_07/2021</t>
  </si>
  <si>
    <t>SINAPI-PB REFERÊNCIA DEZEMBRO -2023, NÃO DESONERADO, MÊS DE ELABORAÇÃO FEVEREIRO - 2024</t>
  </si>
  <si>
    <t>ENCARGOS SOCIAIS SOBRE A MÃO DE OBRA - DEZEMBRO/2022</t>
  </si>
  <si>
    <t>ISS (valor obtido para o município de acordo com código tributário- 5% sobre DA MÃO DE OBRA (50% DO TOTAL DA NOTA FISCAL) )</t>
  </si>
  <si>
    <r>
      <t xml:space="preserve">O presente volume contém os elementos necessários à determinação dos custos do PROJETO DE REFORMA E ADEQUAÇÃO DA JUSTIÇA FEDERAL.
Os trabalhos foram orçados segundo as tabelas do Sistema Nacional de Pesquisa de Custos e Índices da Construção Civil (SINAPI) para SOUSA/PB mês 12/2023, sendo conforme solicitação da CONTRATANTE a utilização do menor preço da cotação e os encargos sociais não desonerado.  
A bonificação adotada é de </t>
    </r>
    <r>
      <rPr>
        <b/>
        <sz val="22"/>
        <color rgb="FFFF0000"/>
        <rFont val="Arial"/>
        <family val="2"/>
      </rPr>
      <t>22,87%, 15,27%</t>
    </r>
    <r>
      <rPr>
        <sz val="22"/>
        <color rgb="FFFF0000"/>
        <rFont val="Arial"/>
        <family val="2"/>
      </rPr>
      <t xml:space="preserve">, respectivamente sobre Obra e Equipamentos, incidente sobre o custo direto e de uso corrente no âmbito desta UNIDADE GESTORA.
</t>
    </r>
  </si>
  <si>
    <t>02.03.04</t>
  </si>
  <si>
    <t>DISJUNTOR EASYPACK EVOLIS VACUO 17,5KV 630A/1250A 25KA OU EQUIVALENTE - FORNECIMENTO E INSTALAÇÃO</t>
  </si>
  <si>
    <t>E-015.84</t>
  </si>
  <si>
    <t>DISJUNTOR EASYPACK EVOLIS VACUO 17,5KV 630A/1250A 25KA OU EQUIVALENTE</t>
  </si>
  <si>
    <t>E-015.85</t>
  </si>
  <si>
    <t>TRANSFORMADOR DE CORRENTE TC TIPO JANELA 200/5A - FORNECIMENTO E INSTALAÇÃO</t>
  </si>
  <si>
    <t>TRANSFORMADOR DE CORRENTE TC TIPO JANELA 200/5A.</t>
  </si>
  <si>
    <t>8. CURVA ABC DE MATERIAIS E SERVIÇOS</t>
  </si>
  <si>
    <t>CURVA ABC DE MATERIAIS</t>
  </si>
  <si>
    <t xml:space="preserve">REF. </t>
  </si>
  <si>
    <t>UN.</t>
  </si>
  <si>
    <t>R$ UNIT. S/ BDI</t>
  </si>
  <si>
    <t>R$ TOTAL S/ BDI</t>
  </si>
  <si>
    <t>% SIMPLES</t>
  </si>
  <si>
    <t>% ACUMULADO</t>
  </si>
  <si>
    <t>CJ</t>
  </si>
  <si>
    <t xml:space="preserve"> CURVA ABC DE SERVIÇOS</t>
  </si>
  <si>
    <t>CUSTOS</t>
  </si>
  <si>
    <t>CUSTO UNITÁRIO S/BDI (R$)</t>
  </si>
  <si>
    <t>CUSTO UNITÁRIO C/BDI (R$)</t>
  </si>
  <si>
    <t>COMP</t>
  </si>
  <si>
    <t>HALPTEC</t>
  </si>
  <si>
    <t>24.794.967/0001-50</t>
  </si>
  <si>
    <t>29/02/2024</t>
  </si>
  <si>
    <t>ÁUREA LIMA</t>
  </si>
  <si>
    <t>(11) 4365-2484</t>
  </si>
  <si>
    <t>PLANILHA SINTÉTICA</t>
  </si>
  <si>
    <t>PERFIL EM ALUMINIO, FORMATO U, ABAS IGUAIS, LARGURA DE 25,4 MM (1"), ESPESSURA DE 2,38 MM (3/32") E PESO LINEAR DE APROXIMADAMENTE 0,460 KG/M</t>
  </si>
  <si>
    <t>CABO DE COBRE, FLEXIVEL, CLASSE 4 OU 5, ISOLACAO EM PVC/A, ANTICHAMA BWF-B, COBERTURA PVC-ST1, ANTICHAMA BWF-B, 1 CONDUTOR, 0,6/1 KV, SECAO NOMINAL 95 MM2</t>
  </si>
  <si>
    <t>DISJUNTOR TERMOMAGNETICO TRIPOLAR 600 A / 600 V, TIPO LXD / ICC - 40 KA</t>
  </si>
  <si>
    <t>PARAFUSO DE FERRO POLIDO, SEXTAVADO, COM ROSCA INTEIRA, DIAMETRO 5/16", COMPRIMENTO 3/4", COM PORCA E ARRUELA LISA LEVE</t>
  </si>
  <si>
    <t>PLACA DE OBRA (PARA CONSTRUCAO CIVIL) EM CHAPA GALVANIZADA *N. 22*, ADESIVADA, DE *2,4 X 1,2* M (SEM POSTES PARA FIXACAO)</t>
  </si>
  <si>
    <t>TELHA TRAPEZOIDAL EM ACO ZINCADO, SEM PINTURA, ALTURA DE APROXIMADAMENTE 40 MM, ESPESSURA DE 0,50 MM E LARGURA UTIL DE 980 MM</t>
  </si>
  <si>
    <t>CABO DE COBRE, FLEXIVEL, CLASSE 4 OU 5, ISOLACAO EM PVC/A, ANTICHAMA BWF-B, COBERTURA PVC-ST1, ANTICHAMA BWF-B, 1 CONDUTOR, 0,6/1 KV, SECAO NOMINAL 25 MM2</t>
  </si>
  <si>
    <t>CABO DE COBRE NU 50 MM2 MEIO-DURO</t>
  </si>
  <si>
    <t>DISJUNTOR TERMOMAGNETICO TRIPOLAR 200 A / 600 V, TIPO FXD / ICC - 35 KA</t>
  </si>
  <si>
    <t>ARRUELA  EM ACO GALVANIZADO, DIAMETRO EXTERNO = 35MM, ESPESSURA = 3MM, DIAMETRO DO FURO= 18MM</t>
  </si>
  <si>
    <t>HASTE DE ATERRAMENTO EM ACO COM 3,00 M DE COMPRIMENTO E DN = 3/4", REVESTIDA COM BAIXA CAMADA DE COBRE, SEM CONECTOR</t>
  </si>
  <si>
    <t>ELETRODUTO EM ACO GALVANIZADO ELETROLITICO, SEMI-PESADO, DIAMETRO 1 1/2", PAREDE DE 1,20 MM</t>
  </si>
  <si>
    <t>ELETRODUTO EM ACO GALVANIZADO ELETROLITICO, SEMI-PESADO, DIAMETRO 1 1/4", PAREDE DE 1,20 MM</t>
  </si>
  <si>
    <t>ELETRODUTO EM ACO GALVANIZADO ELETROLITICO, LEVE, DIAMETRO 1", PAREDE DE 0,90 MM</t>
  </si>
  <si>
    <t>DISPOSITIVO DPS CLASSE II, 1 POLO, TENSAO MAXIMA DE 275 V, CORRENTE MAXIMA DE *90* KA (TIPO AC)</t>
  </si>
  <si>
    <t>CAIXA DE INSPECAO PARA ATERRAMENTO OU OUTRO USO, EM PVC, DN = 300 X *300* MM</t>
  </si>
  <si>
    <t>CANTONEIRA ACO ABAS IGUAIS (QUALQUER BITOLA), ESPESSURA ENTRE 1/8" E 1/4"</t>
  </si>
  <si>
    <t>TIJOLO CERAMICO MACICO COMUM *5 X 10 X 20* CM (L X A X C)</t>
  </si>
  <si>
    <t>SARRAFO *2,5 X 10* CM EM PINUS, MISTA OU EQUIVALENTE DA REGIAO - BRUTA</t>
  </si>
  <si>
    <t>SUPORTE MAO-FRANCESA EM ACO, ABAS IGUAIS 40 CM, CAPACIDADE MINIMA 70 KG, BRANCO</t>
  </si>
  <si>
    <t>OTIMIZADOR  DE POTÊNCIA SOLAR EDGE OU EQUIVALENTE</t>
  </si>
  <si>
    <t>CURVA 135 GRAUS, PARA ELETRODUTO, EM ACO GALVANIZADO ELETROLITICO, DIAMETRO DE 40 MM (1 1/2")</t>
  </si>
  <si>
    <t>DISJUNTOR TIPO NEMA, TRIPOLAR 60 ATE 100 A, TENSAO MAXIMA DE 415 V</t>
  </si>
  <si>
    <t>CURVA 135 GRAUS, PARA ELETRODUTO, EM ACO GALVANIZADO ELETROLITICO, DIAMETRO DE 32 MM (1 1/4")</t>
  </si>
  <si>
    <t>PORCA ZINCADA, SEXTAVADA, DIAMETRO 1/4"</t>
  </si>
  <si>
    <t>ABRACADEIRA EM ACO PARA AMARRACAO DE ELETRODUTOS, TIPO D, COM 1/2" E PARAFUSO DE FIXACAO</t>
  </si>
  <si>
    <t>TERMINAL A COMPRESSAO EM COBRE ESTANHADO PARA CABO 120 MM2, 1 FURO E 1 COMPRESSAO, PARA PARAFUSO DE FIXACAO M12</t>
  </si>
  <si>
    <t>CURVA 135 GRAUS, PARA ELETRODUTO, EM ACO GALVANIZADO ELETROLITICO, DIAMETRO DE 25 MM (1")</t>
  </si>
  <si>
    <t>LUVA PARA ELETRODUTO, EM ACO GALVANIZADO ELETROLITICO, DIAMETRO DE 40 MM (1 1/2")</t>
  </si>
  <si>
    <t>PREGO DE ACO POLIDO COM CABECA 18 X 27 (2 1/2 X 10)</t>
  </si>
  <si>
    <t>CABO DE COBRE, FLEXIVEL, CLASSE 4 OU 5, ISOLACAO EM PVC/A, ANTICHAMA BWF-B, 1 CONDUTOR, 450/750 V, SECAO NOMINAL 2,5 MM2</t>
  </si>
  <si>
    <t>LUVA PARA ELETRODUTO, EM ACO GALVANIZADO ELETROLITICO, DIAMETRO DE 32 MM (1 1/4")</t>
  </si>
  <si>
    <t>LUVA PARA ELETRODUTO, EM ACO GALVANIZADO ELETROLITICO, DIAMETRO DE 25 MM (1")</t>
  </si>
  <si>
    <t>TERMINAL A COMPRESSAO EM COBRE ESTANHADO PARA CABO 95 MM2, 1 FURO E 1 COMPRESSAO, PARA PARAFUSO DE FIXACAO M12</t>
  </si>
  <si>
    <t>HASTE RETA PARA GANCHO DE FERRO GALVANIZADO, COM ROSCA 1/4 " X 30 CM PARA FIXACAO DE TELHA METALICA, INCLUI PORCA E ARRUELAS DE VEDACAO</t>
  </si>
  <si>
    <t>ELETRODUTO EM ACO GALVANIZADO ELETROLITICO, LEVE, DIAMETRO 3/4", PAREDE DE 0,90 MM</t>
  </si>
  <si>
    <t>PLACA DE SINALIZACAO DE SEGURANCA CONTRA INCENDIO, FOTOLUMINESCENTE, RETANGULAR, *20 X 40* CM, EM PVC *2* MM ANTI-CHAMAS (SIMBOLOS, CORES E PICTOGRAMAS CONFORME NBR 16820)</t>
  </si>
  <si>
    <t>CONDULETE DE ALUMINIO TIPO B, PARA ELETRODUTO ROSCAVEL DE 3/4", COM TAMPA CEGA</t>
  </si>
  <si>
    <t>CABO DE COBRE, FLEXIVEL, CLASSE 4 OU 5, ISOLACAO EM PVC/A, ANTICHAMA BWF-B, COBERTURA PVC-ST1, ANTICHAMA BWF-B, 1 CONDUTOR, 0,6/1 KV, SECAO NOMINAL 50 MM2</t>
  </si>
  <si>
    <t>LUVA PARA ELETRODUTO, EM ACO GALVANIZADO ELETROLITICO, DIAMETRO DE 50 MM (2")</t>
  </si>
  <si>
    <t>TERMINAL A COMPRESSAO EM COBRE ESTANHADO PARA CABO 25 MM2, 1 FURO E 1 COMPRESSAO, PARA PARAFUSO DE FIXACAO M8</t>
  </si>
  <si>
    <t>CONDULETE DE ALUMINIO TIPO B, PARA ELETRODUTO ROSCAVEL DE 1", COM TAMPA CEGA</t>
  </si>
  <si>
    <t>BUCHA DE NYLON SEM ABA S10, COM PARAFUSO DE 6,10 X 65 MM EM ACO ZINCADO COM ROSCA SOBERBA, CABECA CHATA E FENDA PHILLIPS</t>
  </si>
  <si>
    <t>FORNECIMENTO E INSTALAÇÃO DE GRADIL METÁLICO  EM TELA ARTISTICA (MODULO 1,45X2,00 M) COM PORTA PARA ACESSO 1,50X2,00 M</t>
  </si>
  <si>
    <t>CIMENTO PORTLAND COMPOSTO CP II-32</t>
  </si>
  <si>
    <t>AREIA MEDIA - POSTO JAZIDA/FORNECEDOR (RETIRADO NA JAZIDA, SEM TRANSPORTE)</t>
  </si>
  <si>
    <t>LUVA PARA ELETRODUTO, EM ACO GALVANIZADO ELETROLITICO, DIAMETRO DE 20 MM (3/4")</t>
  </si>
  <si>
    <t>PREGO DE ACO POLIDO COM CABECA 10 X 10 (7/8 X 17)</t>
  </si>
  <si>
    <t>TERMINAL A COMPRESSAO EM COBRE ESTANHADO PARA CABO 6 MM2, 1 FURO E 1 COMPRESSAO, PARA PARAFUSO DE FIXACAO M6</t>
  </si>
  <si>
    <t>ELETRODO REVESTIDO AWS - E7018, DIAMETRO IGUAL A 4,00 MM</t>
  </si>
  <si>
    <t>PEDRA BRITADA N. 1 (9,5 a 19 MM) POSTO PEDREIRA/FORNECEDOR, SEM FRETE</t>
  </si>
  <si>
    <t>CHAPA DE ACO GROSSA, ASTM A36, E = 1/2 " (12,70 MM) 99,59 KG/M2</t>
  </si>
  <si>
    <t>PREGO DE ACO POLIDO COM CABECA 17 X 27 (2 1/2 X 11)</t>
  </si>
  <si>
    <t>TERMINAL A COMPRESSAO EM COBRE ESTANHADO PARA CABO 2,5 MM2, 1 FURO E 1 COMPRESSAO, PARA PARAFUSO DE FIXACAO M5</t>
  </si>
  <si>
    <t>FITA ISOLANTE ADESIVA ANTICHAMA, USO ATE 750 V, EM ROLO DE 19 MM X 5 M</t>
  </si>
  <si>
    <t>BUCHA DE NYLON SEM ABA S6, COM PARAFUSO DE 4,20 X 40 MM EM ACO ZINCADO COM ROSCA SOBERBA, CABECA CHATA E FENDA PHILLIPS</t>
  </si>
  <si>
    <t>CHAPA DE ACO GROSSA, ASTM A36, E = 3/8 " (9,53 MM) 74,69 KG/M2</t>
  </si>
  <si>
    <t>PAINEL MONTADO COM RELÉ MICROPROCESSADO URP 6100</t>
  </si>
  <si>
    <t>EXAMES - HORISTA (COLETADO CAIXA - ENCARGOS COMPLEMENTARES)</t>
  </si>
  <si>
    <t>EPI - FAMILIA ELETRICISTA - HORISTA (ENCARGOS COMPLEMENTARES - COLETADO CAIXA)</t>
  </si>
  <si>
    <t>ALIMENTACAO - HORISTA (COLETADO CAIXA - ENCARGOS COMPLEMENTARES)</t>
  </si>
  <si>
    <t>FERRAMENTAS - FAMILIA ELETRICISTA - HORISTA (ENCARGOS COMPLEMENTARES - COLETADO CAIXA)</t>
  </si>
  <si>
    <t>TRANSPORTE - HORISTA (COLETADO CAIXA - ENCARGOS COMPLEMENTARES)</t>
  </si>
  <si>
    <t>CAIBRO NAO APARELHADO *6 X 6* CM, EM MACARANDUBA/MASSARANDUBA, ANGELIM OU EQUIVALENTE DA REGIAO - BRUTA</t>
  </si>
  <si>
    <t>TABUA APARELHADA *2,5 X 30* CM, EM MACARANDUBA/MASSARANDUBA, ANGELIM OU EQUIVALENTE DA REGIAO</t>
  </si>
  <si>
    <t>ELETRODUTO/DUTO PEAD FLEXIVEL PAREDE SIMPLES, CORRUGACAO HELICOIDAL, COR PRETA, SEM ROSCA, DE 2", CRC 680 N, PARA CABEAMENTO SUBTERRANEO (NBR 15715)</t>
  </si>
  <si>
    <t>CARPINTEIRO DE FORMAS (HORISTA)</t>
  </si>
  <si>
    <t>PERFIL "U" SIMPLES, EM CHAPA DOBRADA DE ACO LAMINADO, E = 8 MM, H = 150 MM, L = 75 MM (16,97 KG/M)</t>
  </si>
  <si>
    <t>GRANALHA DE ACO, ANGULAR (GRIT), PARA JATEAMENTO, PENEIRA 1,41 A 1,19 MM (SAE G16)</t>
  </si>
  <si>
    <t>EPI - FAMILIA CARPINTEIRO DE FORMAS - HORISTA (ENCARGOS COMPLEMENTARES - COLETADO CAIXA)</t>
  </si>
  <si>
    <t>EPI - FAMILIA SERVENTE - HORISTA (ENCARGOS COMPLEMENTARES - COLETADO CAIXA)</t>
  </si>
  <si>
    <t>ADITIVO IMPERMEABILIZANTE DE PEGA NORMAL PARA ARGAMASSAS E CONCRETOS SEM ARMACAO, LIQUIDO E ISENTO DE CLORETOS</t>
  </si>
  <si>
    <t>IMUNIZANTE PARA MADEIRA, INCOLOR</t>
  </si>
  <si>
    <t>SUPORTE ISOLADOR REFORCADO DIAMETRO NOMINAL 5/16", COM ROSCA SOBERBA E BUCHA</t>
  </si>
  <si>
    <t>EPI - FAMILIA PEDREIRO - HORISTA (ENCARGOS COMPLEMENTARES - COLETADO CAIXA)</t>
  </si>
  <si>
    <t>FERRAMENTAS - FAMILIA SERVENTE - HORISTA (ENCARGOS COMPLEMENTARES - COLETADO CAIXA)</t>
  </si>
  <si>
    <t>DISJUNTOR TERMOMAGNETICO PARA TRILHO DIN (IEC), MONOPOLAR, 6 - 32 A</t>
  </si>
  <si>
    <t>ACO CA-60, 4,2 MM, OU 5,0 MM, OU 6,0 MM, OU 7,0 MM, VERGALHAO</t>
  </si>
  <si>
    <t>PEDRA BRITADA N. 0, OU PEDRISCO (4,8 A 9,5 MM) POSTO PEDREIRA/FORNECEDOR, SEM FRETE</t>
  </si>
  <si>
    <t>TOMADA 2P+T 20A, 250V  (APENAS MODULO)</t>
  </si>
  <si>
    <t>FERRAMENTAS - FAMILIA CARPINTEIRO DE FORMAS - HORISTA (ENCARGOS COMPLEMENTARES - COLETADO CAIXA)</t>
  </si>
  <si>
    <t>FUNDO ANTICORROSIVO PARA METAIS FERROSOS (ZARCAO)</t>
  </si>
  <si>
    <t>SEGURO - HORISTA (COLETADO CAIXA - ENCARGOS COMPLEMENTARES)</t>
  </si>
  <si>
    <t>FERRAMENTAS - FAMILIA PEDREIRO - HORISTA (ENCARGOS COMPLEMENTARES - COLETADO CAIXA)</t>
  </si>
  <si>
    <t>EPI - FAMILIA ENCANADOR - HORISTA (ENCARGOS COMPLEMENTARES - COLETADO CAIXA)</t>
  </si>
  <si>
    <t>ARRUELA LISA, REDONDA, DE LATAO POLIDO, DIAMETRO NOMINAL 5/8", DIAMETRO EXTERNO = 34 MM, DIAMETRO DO FURO = 17 MM, ESPESSURA = *2,5* MM</t>
  </si>
  <si>
    <t>CARPINTEIRO DE ESQUADRIAS (HORISTA)</t>
  </si>
  <si>
    <t>ESPELHO / PLACA DE 3 POSTOS 4" X 2", PARA INSTALACAO DE TOMADAS E INTERRUPTORES</t>
  </si>
  <si>
    <t>FERRAMENTAS - FAMILIA ENCANADOR - HORISTA (ENCARGOS COMPLEMENTARES - COLETADO CAIXA)</t>
  </si>
  <si>
    <t>CHAPA/PAINEL DE MADEIRA COMPENSADA RESINADA (MADEIRITE RESINADO ROSA) PARA FORMA DE CONCRETO, DE 2200 x 1100 MM, E = 17 MM</t>
  </si>
  <si>
    <t>AREIA GROSSA - POSTO JAZIDA/FORNECEDOR (RETIRADO NA JAZIDA, SEM TRANSPORTE)</t>
  </si>
  <si>
    <t>INTERRUPTOR SIMPLES 10A, 250V (APENAS MODULO)</t>
  </si>
  <si>
    <t>FERRAMENTAS - FAMILIA PINTOR - HORISTA (ENCARGOS COMPLEMENTARES - COLETADO CAIXA)</t>
  </si>
  <si>
    <t>DILUENTE AGUARRAS</t>
  </si>
  <si>
    <t>EPI - FAMILIA OPERADOR ESCAVADEIRA - HORISTA (ENCARGOS COMPLEMENTARES - COLETADO CAIXA)</t>
  </si>
  <si>
    <t>OLEO DIESEL COMBUSTIVEL COMUM METROPOLITANO S-10 OU S-500</t>
  </si>
  <si>
    <t>EPI - FAMILIA PINTOR - HORISTA (ENCARGOS COMPLEMENTARES - COLETADO CAIXA)</t>
  </si>
  <si>
    <t>SUPORTE DE FIXACAO PARA ESPELHO / PLACA 4" X 2", PARA 3 MODULOS, PARA INSTALACAO DE TOMADAS E INTERRUPTORES (SOMENTE SUPORTE)</t>
  </si>
  <si>
    <t>SARRAFO *2,5 X 7,5* CM EM PINUS, MISTA OU EQUIVALENTE DA REGIAO - BRUTA</t>
  </si>
  <si>
    <t>ARAME RECOZIDO 16 BWG, D = 1,65 MM (0,016 KG/M) OU 18 BWG, D = 1,25 MM (0,01 KG/M)</t>
  </si>
  <si>
    <t>ESPACADOR / DISTANCIADOR CIRCULAR COM ENTRADA LATERAL, EM PLASTICO, PARA VERGALHAO *4,2 A 12,5* MM, COBRIMENTO 20 MM</t>
  </si>
  <si>
    <t>PREGO DE ACO POLIDO COM CABECA 15 X 15 (1 1/4 X 13)</t>
  </si>
  <si>
    <t>EPI - FAMILIA SOLDADOR - HORISTA (ENCARGOS COMPLEMENTARES - COLETADO CAIXA)</t>
  </si>
  <si>
    <t>FERRAMENTAS - FAMILIA SOLDADOR - HORISTA (ENCARGOS COMPLEMENTARES - COLETADO CAIXA)</t>
  </si>
  <si>
    <t>GASOLINA COMUM</t>
  </si>
  <si>
    <t>DESMOLDANTE PROTETOR PARA FORMAS DE MADEIRA, DE BASE OLEOSA EMULSIONADA EM AGUA</t>
  </si>
  <si>
    <t>FERRAMENTAS - FAMILIA OPERADOR ESCAVADEIRA - HORISTA (ENCARGOS COMPLEMENTARES - COLETADO CAIXA)</t>
  </si>
  <si>
    <t>JUSTIÇA FEDERAL NA PARAÍBA</t>
  </si>
  <si>
    <t>MICROGERAÇÃO DISTRIBUÍDA DO TIPO FOTOVOLTAICA ON-GRID DOS EDIFÍCIOS DA SUBSEÇÃO JUDICIÁRIA DE CAMPINA GRANDE, PARAÍBA</t>
  </si>
  <si>
    <t>VIVAN INSTALACAO ELETRICA LTDA</t>
  </si>
  <si>
    <t>ECOS ENERGIA SOLAR</t>
  </si>
  <si>
    <t>ENG MAXWELL PERES BOTELHO</t>
  </si>
  <si>
    <t>_______________________________________________________________
Deandro Ferreira
Sócio/CEO/Proprietário</t>
  </si>
  <si>
    <t>Total Geral</t>
  </si>
  <si>
    <t>Total do BDI</t>
  </si>
  <si>
    <t>Total sem BDI</t>
  </si>
  <si>
    <t xml:space="preserve"> 02.03.04 </t>
  </si>
  <si>
    <t xml:space="preserve"> 02.03.03 </t>
  </si>
  <si>
    <t xml:space="preserve"> 02.02.02 </t>
  </si>
  <si>
    <t xml:space="preserve"> 02.01.01 </t>
  </si>
  <si>
    <t xml:space="preserve"> 02.01 </t>
  </si>
  <si>
    <t xml:space="preserve"> 02 </t>
  </si>
  <si>
    <t xml:space="preserve"> 01.02 </t>
  </si>
  <si>
    <t xml:space="preserve"> 01.01 </t>
  </si>
  <si>
    <t>APOIO A OBRA - ADMINISTRAÇÃO DE OBRA E SERVIÇOS GERAIS</t>
  </si>
  <si>
    <t xml:space="preserve"> 01 </t>
  </si>
  <si>
    <t>Peso (%)</t>
  </si>
  <si>
    <t>Total</t>
  </si>
  <si>
    <t>Item</t>
  </si>
  <si>
    <t>Planilha Orçamentária Resumida</t>
  </si>
  <si>
    <t>Não Desonerado: 
Horista: 110,84%
Mensalista: 68,26%</t>
  </si>
  <si>
    <t>20,12%</t>
  </si>
  <si>
    <t xml:space="preserve">SINAPI - 01/2024 - Paraíba
</t>
  </si>
  <si>
    <t xml:space="preserve">MICROGERAÇÃO DISTRIBUÍDA DO TIPO FOTOVOLTAICA ON-GRID DOS EDIFÍCIOS DA SUBSEÇÃO JUDICIÁRIA DE CAMPINA GRANDE, PARAÍBA					</t>
  </si>
  <si>
    <t>Encargos Sociais</t>
  </si>
  <si>
    <t>B.D.I.</t>
  </si>
  <si>
    <t>Bancos</t>
  </si>
  <si>
    <t>Obra</t>
  </si>
  <si>
    <t>Próprio</t>
  </si>
  <si>
    <t xml:space="preserve"> CPU.E-015.85 </t>
  </si>
  <si>
    <t xml:space="preserve"> 02.03.04.03 </t>
  </si>
  <si>
    <t xml:space="preserve"> CPU.E-015.84 </t>
  </si>
  <si>
    <t xml:space="preserve"> 02.03.04.02 </t>
  </si>
  <si>
    <t xml:space="preserve"> CPU.E-015.18 </t>
  </si>
  <si>
    <t xml:space="preserve"> 02.03.04.01 </t>
  </si>
  <si>
    <t xml:space="preserve"> CPU.E-015.83 </t>
  </si>
  <si>
    <t xml:space="preserve"> 02.03.03.35 </t>
  </si>
  <si>
    <t xml:space="preserve"> CPU.E-015.82 </t>
  </si>
  <si>
    <t xml:space="preserve"> 02.03.03.34 </t>
  </si>
  <si>
    <t xml:space="preserve"> 96986 </t>
  </si>
  <si>
    <t xml:space="preserve"> 02.03.03.33 </t>
  </si>
  <si>
    <t xml:space="preserve"> 96974 </t>
  </si>
  <si>
    <t xml:space="preserve"> 02.03.03.32 </t>
  </si>
  <si>
    <t xml:space="preserve"> CPU.E-015.17 </t>
  </si>
  <si>
    <t xml:space="preserve"> 02.03.03.31 </t>
  </si>
  <si>
    <t xml:space="preserve"> CPU.E-015.34 </t>
  </si>
  <si>
    <t xml:space="preserve"> 02.03.03.30 </t>
  </si>
  <si>
    <t xml:space="preserve"> 101896 </t>
  </si>
  <si>
    <t xml:space="preserve"> 02.03.03.29 </t>
  </si>
  <si>
    <t xml:space="preserve"> 101894 </t>
  </si>
  <si>
    <t xml:space="preserve"> 02.03.03.28 </t>
  </si>
  <si>
    <t xml:space="preserve"> 93657 </t>
  </si>
  <si>
    <t xml:space="preserve"> 02.03.03.27 </t>
  </si>
  <si>
    <t xml:space="preserve"> 93654 </t>
  </si>
  <si>
    <t xml:space="preserve"> 02.03.03.26 </t>
  </si>
  <si>
    <t xml:space="preserve"> CPU.E-015.45 </t>
  </si>
  <si>
    <t xml:space="preserve"> 02.03.03.25 </t>
  </si>
  <si>
    <t xml:space="preserve"> CPU.E-015.10 </t>
  </si>
  <si>
    <t xml:space="preserve"> 02.03.03.24 </t>
  </si>
  <si>
    <t xml:space="preserve"> 91953 </t>
  </si>
  <si>
    <t xml:space="preserve"> 02.03.03.23 </t>
  </si>
  <si>
    <t xml:space="preserve"> CPU.E-015.81 </t>
  </si>
  <si>
    <t xml:space="preserve"> 02.03.03.22 </t>
  </si>
  <si>
    <t xml:space="preserve"> 92992 </t>
  </si>
  <si>
    <t xml:space="preserve"> 02.03.03.21 </t>
  </si>
  <si>
    <t xml:space="preserve"> 92988 </t>
  </si>
  <si>
    <t xml:space="preserve"> 02.03.03.20 </t>
  </si>
  <si>
    <t xml:space="preserve"> 92984 </t>
  </si>
  <si>
    <t xml:space="preserve"> 02.03.03.19 </t>
  </si>
  <si>
    <t xml:space="preserve"> 91926 </t>
  </si>
  <si>
    <t xml:space="preserve"> 02.03.03.18 </t>
  </si>
  <si>
    <t xml:space="preserve"> 92005 </t>
  </si>
  <si>
    <t xml:space="preserve"> 02.03.03.17 </t>
  </si>
  <si>
    <t xml:space="preserve"> CPU.E-015.79 </t>
  </si>
  <si>
    <t xml:space="preserve"> 02.03.03.16 </t>
  </si>
  <si>
    <t xml:space="preserve"> 97888 </t>
  </si>
  <si>
    <t xml:space="preserve"> 02.03.03.15 </t>
  </si>
  <si>
    <t xml:space="preserve"> 97668 </t>
  </si>
  <si>
    <t xml:space="preserve"> 02.03.03.14 </t>
  </si>
  <si>
    <t xml:space="preserve"> 100862 </t>
  </si>
  <si>
    <t xml:space="preserve"> 02.03.03.13 </t>
  </si>
  <si>
    <t xml:space="preserve"> CPU.E-015.73 </t>
  </si>
  <si>
    <t xml:space="preserve"> 02.03.03.12 </t>
  </si>
  <si>
    <t xml:space="preserve"> CPU.E-015.72 </t>
  </si>
  <si>
    <t xml:space="preserve"> 02.03.03.11 </t>
  </si>
  <si>
    <t xml:space="preserve"> CPU.E-015.78 </t>
  </si>
  <si>
    <t xml:space="preserve"> 02.03.03.10 </t>
  </si>
  <si>
    <t xml:space="preserve"> CPU.E-015.70 </t>
  </si>
  <si>
    <t xml:space="preserve"> 02.03.03.09 </t>
  </si>
  <si>
    <t xml:space="preserve"> CPU.E-015.69 </t>
  </si>
  <si>
    <t xml:space="preserve"> 02.03.03.08 </t>
  </si>
  <si>
    <t xml:space="preserve"> CPU.E-015.68 </t>
  </si>
  <si>
    <t xml:space="preserve"> 02.03.03.07 </t>
  </si>
  <si>
    <t xml:space="preserve"> 95780 </t>
  </si>
  <si>
    <t xml:space="preserve"> 02.03.03.06 </t>
  </si>
  <si>
    <t xml:space="preserve"> 95777 </t>
  </si>
  <si>
    <t xml:space="preserve"> 02.03.03.05 </t>
  </si>
  <si>
    <t xml:space="preserve"> CPU.E-015.77 </t>
  </si>
  <si>
    <t xml:space="preserve"> 02.03.03.04 </t>
  </si>
  <si>
    <t xml:space="preserve"> 94213 </t>
  </si>
  <si>
    <t xml:space="preserve"> 02.03.03.03 </t>
  </si>
  <si>
    <t xml:space="preserve"> CPU.E-015.49 </t>
  </si>
  <si>
    <t xml:space="preserve"> 100775 </t>
  </si>
  <si>
    <t xml:space="preserve"> 02.03.03.02 </t>
  </si>
  <si>
    <t xml:space="preserve"> CPU.E-015.67 </t>
  </si>
  <si>
    <t xml:space="preserve"> CPU.E-022.010 </t>
  </si>
  <si>
    <t xml:space="preserve"> 02.03.03.01 </t>
  </si>
  <si>
    <t xml:space="preserve"> CPU.E-015.57 </t>
  </si>
  <si>
    <t xml:space="preserve"> CPU.E-015.55 </t>
  </si>
  <si>
    <t xml:space="preserve"> 02.02.02.08 </t>
  </si>
  <si>
    <t xml:space="preserve"> CPU.E-015.54 </t>
  </si>
  <si>
    <t xml:space="preserve"> 02.02.02.07 </t>
  </si>
  <si>
    <t xml:space="preserve"> CPU.E-015.53 </t>
  </si>
  <si>
    <t xml:space="preserve"> 02.02.02.06 </t>
  </si>
  <si>
    <t xml:space="preserve"> CPU.E-015.66 </t>
  </si>
  <si>
    <t xml:space="preserve"> 02.02.02.05 </t>
  </si>
  <si>
    <t xml:space="preserve"> CPU.E-015.51 </t>
  </si>
  <si>
    <t xml:space="preserve"> 02.02.02.04 </t>
  </si>
  <si>
    <t xml:space="preserve"> CPU.E-015.50 </t>
  </si>
  <si>
    <t xml:space="preserve"> 02.02.02.03 </t>
  </si>
  <si>
    <t xml:space="preserve"> CPU.E-015.65 </t>
  </si>
  <si>
    <t xml:space="preserve"> 02.02.02.02 </t>
  </si>
  <si>
    <t xml:space="preserve"> CPU.E-015.64 </t>
  </si>
  <si>
    <t xml:space="preserve"> 02.02.02.01 </t>
  </si>
  <si>
    <t xml:space="preserve"> CPU.E-015.63 </t>
  </si>
  <si>
    <t xml:space="preserve"> 02.01.01.05 </t>
  </si>
  <si>
    <t>PERFIL PLANO ACHATADO EM ALUMÍNIO - FORNECIMENTO E INSTALAÇÃO</t>
  </si>
  <si>
    <t xml:space="preserve"> CPU.E-015.62 </t>
  </si>
  <si>
    <t xml:space="preserve"> 02.01.01.04 </t>
  </si>
  <si>
    <t xml:space="preserve"> CPU.E-015.61 </t>
  </si>
  <si>
    <t xml:space="preserve"> 02.01.01.03 </t>
  </si>
  <si>
    <t xml:space="preserve"> CPU.E-015.60 </t>
  </si>
  <si>
    <t xml:space="preserve"> 02.01.01.02 </t>
  </si>
  <si>
    <t xml:space="preserve"> CPU.E-015.59 </t>
  </si>
  <si>
    <t xml:space="preserve"> 02.01.01.01 </t>
  </si>
  <si>
    <t xml:space="preserve"> 98459 </t>
  </si>
  <si>
    <t xml:space="preserve"> 01.02.03 </t>
  </si>
  <si>
    <t xml:space="preserve"> CPU.A020 </t>
  </si>
  <si>
    <t xml:space="preserve"> 01.02.02 </t>
  </si>
  <si>
    <t xml:space="preserve"> 103689 </t>
  </si>
  <si>
    <t xml:space="preserve"> 01.02.01 </t>
  </si>
  <si>
    <t xml:space="preserve"> CPU.A02 </t>
  </si>
  <si>
    <t xml:space="preserve"> 01.01.01 </t>
  </si>
  <si>
    <t>Valor Unit com BDI</t>
  </si>
  <si>
    <t>Valor Unit</t>
  </si>
  <si>
    <t>Quant.</t>
  </si>
  <si>
    <t>Und</t>
  </si>
  <si>
    <t>Banco</t>
  </si>
  <si>
    <t>Orçamento Sintético</t>
  </si>
  <si>
    <t>Preço Total =&gt;</t>
  </si>
  <si>
    <t>Quant. =&gt;</t>
  </si>
  <si>
    <t>Valor com BDI =&gt;</t>
  </si>
  <si>
    <t>Valor do BDI =&gt;</t>
  </si>
  <si>
    <t>MO com LS =&gt;</t>
  </si>
  <si>
    <t>LS =&gt;</t>
  </si>
  <si>
    <t>MO sem LS =&gt;</t>
  </si>
  <si>
    <t>Serviços</t>
  </si>
  <si>
    <t>Insumo</t>
  </si>
  <si>
    <t>Planilha Orçamentária Analítica</t>
  </si>
  <si>
    <t>688.986,47</t>
  </si>
  <si>
    <t>482.290,52</t>
  </si>
  <si>
    <t>275.594,58</t>
  </si>
  <si>
    <t>69.935,16</t>
  </si>
  <si>
    <t>Custo Acumulado</t>
  </si>
  <si>
    <t>100,0%</t>
  </si>
  <si>
    <t>70,0%</t>
  </si>
  <si>
    <t>40,0%</t>
  </si>
  <si>
    <t>10,15%</t>
  </si>
  <si>
    <t>Porcentagem Acumulado</t>
  </si>
  <si>
    <t>206.695,94</t>
  </si>
  <si>
    <t>205.659,42</t>
  </si>
  <si>
    <t>Custo</t>
  </si>
  <si>
    <t>30,0%</t>
  </si>
  <si>
    <t>29,85%</t>
  </si>
  <si>
    <t>Porcentagem</t>
  </si>
  <si>
    <t>30,00%
195.414,64</t>
  </si>
  <si>
    <t>10,00%
65.138,21</t>
  </si>
  <si>
    <t>100,00%
651.382,14</t>
  </si>
  <si>
    <t>30,00%
5.062,20</t>
  </si>
  <si>
    <t>10,00%
1.687,40</t>
  </si>
  <si>
    <t>100,00%
16.874,00</t>
  </si>
  <si>
    <t>30,00%
6.219,10</t>
  </si>
  <si>
    <t>25,00%
5.182,58</t>
  </si>
  <si>
    <t>15,00%
3.109,55</t>
  </si>
  <si>
    <t>100,00%
20.730,33</t>
  </si>
  <si>
    <t>30,00%
11.281,30</t>
  </si>
  <si>
    <t>27,24%
10.244,78</t>
  </si>
  <si>
    <t>12,76%
4.796,95</t>
  </si>
  <si>
    <t>100,00%
37.604,33</t>
  </si>
  <si>
    <t>Total Por Etapa</t>
  </si>
  <si>
    <t>Cronograma Físico e Financeiro</t>
  </si>
  <si>
    <t>2) O valor encontrado no campo 4 deverá ser utilizado como percentual de BDI aplicado para cada item da Planilha Orçamentária (PLO).</t>
  </si>
  <si>
    <t>1) Preencher os campos indicados em azul com os percentuais aplicados, sempre com duas casas decimais.</t>
  </si>
  <si>
    <t>Instruções de preenchimento:</t>
  </si>
  <si>
    <t xml:space="preserve"> taxa representativa da incidência de tributos.</t>
  </si>
  <si>
    <t xml:space="preserve"> taxa representativa do lucro/remuneração; e</t>
  </si>
  <si>
    <t xml:space="preserve"> taxa representativa das despesas financeiras;</t>
  </si>
  <si>
    <t>DF</t>
  </si>
  <si>
    <t xml:space="preserve"> taxa representativa de garantias;</t>
  </si>
  <si>
    <t xml:space="preserve"> taxa representativa de seguros;</t>
  </si>
  <si>
    <t>S</t>
  </si>
  <si>
    <t xml:space="preserve"> taxa representativa de riscos;</t>
  </si>
  <si>
    <t>R</t>
  </si>
  <si>
    <t xml:space="preserve"> taxa representativa das despesas de rateio da administração central;</t>
  </si>
  <si>
    <t>AC</t>
  </si>
  <si>
    <t>Segundo Acórdão 2369/2011 do Tribunal de Contas da União – TCU, o cálculo do BDI deve ser efetuado da seguinte maneira:</t>
  </si>
  <si>
    <t>TAXA TOTAL DE BDI</t>
  </si>
  <si>
    <t>4.0</t>
  </si>
  <si>
    <t>Lucro</t>
  </si>
  <si>
    <t>3.1</t>
  </si>
  <si>
    <t>LUCRO</t>
  </si>
  <si>
    <t>3.0</t>
  </si>
  <si>
    <t>Somatório de outros Tributos (Municipais, Estaduais ou Federais) eventualmente pagos pela empresa, os quais devem ser especificados em carta anexa a este demostrativo.</t>
  </si>
  <si>
    <t>2.5</t>
  </si>
  <si>
    <t>CPRB - Lei 12.546/2011</t>
  </si>
  <si>
    <t>2.4</t>
  </si>
  <si>
    <t>ISS</t>
  </si>
  <si>
    <t>2.3</t>
  </si>
  <si>
    <t>Cofins</t>
  </si>
  <si>
    <t>2.2</t>
  </si>
  <si>
    <t>Pis</t>
  </si>
  <si>
    <t>2.1</t>
  </si>
  <si>
    <t>TRIBUTOS</t>
  </si>
  <si>
    <t>Despesas Financeiras</t>
  </si>
  <si>
    <t>Garantia</t>
  </si>
  <si>
    <t>Seguros</t>
  </si>
  <si>
    <t>Riscos</t>
  </si>
  <si>
    <t>Administração Central</t>
  </si>
  <si>
    <t>CUSTOS INDIRETOS</t>
  </si>
  <si>
    <t>Planilha de Composição de BDI</t>
  </si>
  <si>
    <t>Local</t>
  </si>
  <si>
    <t>Não Desonerado: 
Horista:  110,84%
Mensalista:  68,26%</t>
  </si>
  <si>
    <t>TOTAL (A+B+C+D)</t>
  </si>
  <si>
    <t xml:space="preserve">Total </t>
  </si>
  <si>
    <t xml:space="preserve">Reinicidência de Grupo A sobre  Avisio Prévio Trabalhado e Rencidência do FGTS sobre o aviso Prévio Indenizado </t>
  </si>
  <si>
    <t xml:space="preserve">Reincidência de Grupo A sobre o Grupo B </t>
  </si>
  <si>
    <t xml:space="preserve">Indenização Adicional </t>
  </si>
  <si>
    <t xml:space="preserve">Depósito Rescisão Sem Justa Causa </t>
  </si>
  <si>
    <t xml:space="preserve">Férias Indenizadas </t>
  </si>
  <si>
    <t xml:space="preserve">Aviso Prévio Trabalhado </t>
  </si>
  <si>
    <t xml:space="preserve">Aviso Prévio Indenizado </t>
  </si>
  <si>
    <t xml:space="preserve">GRUPO C </t>
  </si>
  <si>
    <t xml:space="preserve">Saláro Maternidade </t>
  </si>
  <si>
    <t xml:space="preserve">Férias Gozadas </t>
  </si>
  <si>
    <t xml:space="preserve">Auxilio Acidente de Trabalho </t>
  </si>
  <si>
    <t xml:space="preserve">Não incide </t>
  </si>
  <si>
    <t xml:space="preserve">Dias de Chuvas </t>
  </si>
  <si>
    <t xml:space="preserve">Faltas Justificadas </t>
  </si>
  <si>
    <t xml:space="preserve">Llicença Parternidade </t>
  </si>
  <si>
    <t xml:space="preserve">13° Salário </t>
  </si>
  <si>
    <t xml:space="preserve">Auxilio - Enfermidade </t>
  </si>
  <si>
    <t xml:space="preserve">Feriados </t>
  </si>
  <si>
    <t xml:space="preserve">Repouso Semanal Remunerado </t>
  </si>
  <si>
    <t xml:space="preserve">Seguro Contra Acidentes de Trabalho </t>
  </si>
  <si>
    <t xml:space="preserve">Salário Educação </t>
  </si>
  <si>
    <t xml:space="preserve">INCRA </t>
  </si>
  <si>
    <t xml:space="preserve">SENAI </t>
  </si>
  <si>
    <t xml:space="preserve">SESI </t>
  </si>
  <si>
    <t xml:space="preserve">% </t>
  </si>
  <si>
    <t xml:space="preserve"> %</t>
  </si>
  <si>
    <t xml:space="preserve">MENSALISTA </t>
  </si>
  <si>
    <t xml:space="preserve">HORISTA </t>
  </si>
  <si>
    <t xml:space="preserve">MENSALISTA  </t>
  </si>
  <si>
    <t xml:space="preserve">SEM DESONERAÇÃO </t>
  </si>
  <si>
    <t xml:space="preserve">COM DESONERAÇÃO </t>
  </si>
  <si>
    <t xml:space="preserve">DESCRIÇÃO </t>
  </si>
  <si>
    <t>ENCARGOS SOCIAIS SOBRE A MÃO DE OBRA</t>
  </si>
  <si>
    <t xml:space="preserve">MICROGERAÇÃO DISTRIBUÍDA DO TIPO FOTOVOLTAICA ON-GRID DOS EDIFÍCIOS DA SUBSEÇÃO JUDICIÁRIA DE CAMPINA GRANDE, PARAÍBA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</si>
</sst>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8" formatCode="&quot;R$&quot;\ #,##0.00;[Red]\-&quot;R$&quot;\ #,##0.00"/>
    <numFmt numFmtId="44" formatCode="_-&quot;R$&quot;\ * #,##0.00_-;\-&quot;R$&quot;\ * #,##0.00_-;_-&quot;R$&quot;\ * &quot;-&quot;??_-;_-@_-"/>
    <numFmt numFmtId="43" formatCode="_-* #,##0.00_-;\-* #,##0.00_-;_-* &quot;-&quot;??_-;_-@_-"/>
    <numFmt numFmtId="164" formatCode="0.0000000"/>
    <numFmt numFmtId="165" formatCode="_(* #,##0.00_);_(* \(#,##0.00\);_(* \-??_);_(@_)"/>
    <numFmt numFmtId="166" formatCode="0.0"/>
    <numFmt numFmtId="167" formatCode="0.00000"/>
    <numFmt numFmtId="168" formatCode="&quot;R$ &quot;#,##0.00"/>
    <numFmt numFmtId="169" formatCode="_(* #,##0.00_);_(* \(#,##0.00\);_(* &quot;-&quot;??_);_(@_)"/>
    <numFmt numFmtId="170" formatCode="&quot;R$&quot;\ #,##0.00"/>
    <numFmt numFmtId="171" formatCode="0.000000"/>
    <numFmt numFmtId="172" formatCode="0.0000"/>
    <numFmt numFmtId="173" formatCode="_(&quot;R$ &quot;* #,##0.00_);_(&quot;R$ &quot;* \(#,##0.00\);_(&quot;R$ &quot;* &quot;-&quot;??_);_(@_)"/>
    <numFmt numFmtId="174" formatCode="_(&quot;R$&quot;* #,##0.00_);_(&quot;R$&quot;* \(#,##0.00\);_(&quot;R$&quot;* &quot;-&quot;??_);_(@_)"/>
    <numFmt numFmtId="175" formatCode="_([$€-2]* #,##0.00_);_([$€-2]* \(#,##0.00\);_([$€-2]* &quot;-&quot;??_)"/>
    <numFmt numFmtId="176" formatCode="_(&quot;R$ &quot;* #,##0.00_);_(&quot;R$ &quot;* \(#,##0.00\);_(&quot;R$ &quot;* \-??_);_(@_)"/>
    <numFmt numFmtId="177" formatCode="_-&quot;R$ &quot;* #,##0.00_-;&quot;-R$ &quot;* #,##0.00_-;_-&quot;R$ &quot;* \-??_-;_-@_-"/>
    <numFmt numFmtId="178" formatCode="[$-F400]h:mm:ss\ AM/PM"/>
    <numFmt numFmtId="179" formatCode="&quot; R$ &quot;#,##0.00\ ;&quot; R$ (&quot;#,##0.00\);&quot; R$ -&quot;#\ ;@\ "/>
    <numFmt numFmtId="180" formatCode="&quot;R$&quot;#,##0.00"/>
    <numFmt numFmtId="181" formatCode="_-[$R$-416]\ * #,##0.00_-;\-[$R$-416]\ * #,##0.00_-;_-[$R$-416]\ * &quot;-&quot;??_-;_-@_-"/>
    <numFmt numFmtId="182" formatCode="0.000%"/>
    <numFmt numFmtId="183" formatCode="#,##0.00\ %"/>
    <numFmt numFmtId="184" formatCode="#,##0.00&quot; &quot;;&quot;-&quot;#,##0.00&quot; &quot;;&quot;-&quot;#&quot; &quot;;@&quot; &quot;"/>
    <numFmt numFmtId="185" formatCode="&quot; R$ &quot;#,##0.00&quot; &quot;;&quot; R$ (&quot;#,##0.00&quot;)&quot;;&quot; R$ -&quot;#&quot; &quot;;@&quot; &quot;"/>
    <numFmt numFmtId="186" formatCode="[$R$-416]&quot; &quot;#,##0.00;[Red]&quot;-&quot;[$R$-416]&quot; &quot;#,##0.00"/>
    <numFmt numFmtId="187" formatCode="#,##0.0000000"/>
    <numFmt numFmtId="188" formatCode="0.0000000%"/>
  </numFmts>
  <fonts count="149">
    <font>
      <sz val="11"/>
      <color theme="1"/>
      <name val="Calibri"/>
      <family val="2"/>
      <scheme val="minor"/>
    </font>
    <font>
      <b/>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Arial"/>
      <family val="2"/>
      <charset val="1"/>
    </font>
    <font>
      <sz val="11"/>
      <color rgb="FF000000"/>
      <name val="Calibri"/>
      <family val="2"/>
      <scheme val="minor"/>
    </font>
    <font>
      <b/>
      <sz val="11"/>
      <color rgb="FF000000"/>
      <name val="Arial"/>
      <family val="2"/>
    </font>
    <font>
      <b/>
      <sz val="11"/>
      <name val="Arial"/>
      <family val="2"/>
    </font>
    <font>
      <sz val="11"/>
      <color rgb="FF9C6500"/>
      <name val="Calibri"/>
      <family val="2"/>
      <charset val="1"/>
    </font>
    <font>
      <sz val="11"/>
      <name val="Arial"/>
      <family val="1"/>
    </font>
    <font>
      <b/>
      <sz val="10"/>
      <color theme="1"/>
      <name val="Arial"/>
      <family val="2"/>
    </font>
    <font>
      <b/>
      <sz val="10"/>
      <color rgb="FF000000"/>
      <name val="Arial"/>
      <family val="2"/>
    </font>
    <font>
      <sz val="10"/>
      <name val="Arial"/>
      <family val="2"/>
    </font>
    <font>
      <sz val="10"/>
      <color rgb="FF000000"/>
      <name val="Arial"/>
      <family val="2"/>
    </font>
    <font>
      <b/>
      <sz val="12"/>
      <color theme="1"/>
      <name val="Arial"/>
      <family val="2"/>
    </font>
    <font>
      <sz val="10"/>
      <name val="Calibri"/>
      <family val="2"/>
      <scheme val="minor"/>
    </font>
    <font>
      <sz val="11"/>
      <name val="Arial"/>
      <family val="2"/>
    </font>
    <font>
      <b/>
      <sz val="12"/>
      <name val="Arial"/>
      <family val="2"/>
    </font>
    <font>
      <sz val="12"/>
      <color theme="1"/>
      <name val="Arial"/>
      <family val="2"/>
    </font>
    <font>
      <sz val="12"/>
      <name val="Arial"/>
      <family val="2"/>
    </font>
    <font>
      <b/>
      <sz val="12"/>
      <name val="Arial"/>
      <family val="2"/>
      <charset val="1"/>
    </font>
    <font>
      <b/>
      <sz val="22"/>
      <color theme="1"/>
      <name val="Arial"/>
      <family val="2"/>
    </font>
    <font>
      <b/>
      <sz val="16"/>
      <name val="Arial"/>
      <family val="2"/>
    </font>
    <font>
      <sz val="11"/>
      <name val="Calibri"/>
      <family val="2"/>
      <scheme val="minor"/>
    </font>
    <font>
      <sz val="11"/>
      <color indexed="8"/>
      <name val="Calibri"/>
      <family val="2"/>
    </font>
    <font>
      <b/>
      <sz val="12"/>
      <color rgb="FF000000"/>
      <name val="Arial"/>
      <family val="2"/>
      <charset val="1"/>
    </font>
    <font>
      <sz val="12"/>
      <name val="Arial"/>
      <family val="2"/>
      <charset val="1"/>
    </font>
    <font>
      <sz val="12"/>
      <color rgb="FF000000"/>
      <name val="Arial"/>
      <family val="2"/>
      <charset val="1"/>
    </font>
    <font>
      <sz val="18"/>
      <color theme="3"/>
      <name val="Cambria"/>
      <family val="2"/>
      <scheme val="major"/>
    </font>
    <font>
      <b/>
      <sz val="14"/>
      <color theme="1"/>
      <name val="Arial"/>
      <family val="2"/>
    </font>
    <font>
      <sz val="16"/>
      <color theme="1"/>
      <name val="Arial"/>
      <family val="2"/>
    </font>
    <font>
      <b/>
      <sz val="16"/>
      <color theme="1"/>
      <name val="Arial"/>
      <family val="2"/>
    </font>
    <font>
      <b/>
      <sz val="20"/>
      <color theme="1"/>
      <name val="Arial"/>
      <family val="2"/>
    </font>
    <font>
      <b/>
      <sz val="26"/>
      <color theme="1"/>
      <name val="Arial"/>
      <family val="2"/>
    </font>
    <font>
      <b/>
      <sz val="16"/>
      <color rgb="FF000000"/>
      <name val="Arial"/>
      <family val="2"/>
    </font>
    <font>
      <sz val="10"/>
      <color indexed="8"/>
      <name val="Arial"/>
      <family val="2"/>
    </font>
    <font>
      <sz val="9"/>
      <color rgb="FF000000"/>
      <name val="Arial"/>
      <family val="2"/>
    </font>
    <font>
      <sz val="10"/>
      <name val="MS Sans Serif"/>
      <family val="2"/>
    </font>
    <font>
      <b/>
      <sz val="10"/>
      <color rgb="FFFF0000"/>
      <name val="Arial"/>
      <family val="2"/>
    </font>
    <font>
      <sz val="10"/>
      <color rgb="FFFF0000"/>
      <name val="Arial"/>
      <family val="2"/>
    </font>
    <font>
      <sz val="9"/>
      <color theme="1" tint="0.34998626667073579"/>
      <name val="Calibri"/>
      <family val="2"/>
      <scheme val="minor"/>
    </font>
    <font>
      <b/>
      <sz val="9"/>
      <color theme="1" tint="0.34998626667073579"/>
      <name val="Cambria"/>
      <family val="2"/>
      <scheme val="major"/>
    </font>
    <font>
      <b/>
      <sz val="28"/>
      <color theme="1" tint="0.34998626667073579"/>
      <name val="Cambria"/>
      <family val="2"/>
      <scheme val="major"/>
    </font>
    <font>
      <sz val="10"/>
      <name val="Helv"/>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8"/>
      <name val="Times New Roman"/>
      <family val="1"/>
    </font>
    <font>
      <sz val="9"/>
      <color indexed="10"/>
      <name val="Geneva"/>
      <family val="2"/>
    </font>
    <font>
      <u/>
      <sz val="10"/>
      <color indexed="12"/>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u/>
      <sz val="9"/>
      <color indexed="12"/>
      <name val="Arial"/>
      <family val="2"/>
    </font>
    <font>
      <sz val="10"/>
      <color indexed="36"/>
      <name val="Arial"/>
      <family val="2"/>
    </font>
    <font>
      <sz val="10"/>
      <color indexed="37"/>
      <name val="Arial"/>
      <family val="2"/>
    </font>
    <font>
      <sz val="10"/>
      <name val="Times New Roman"/>
      <family val="1"/>
      <charset val="204"/>
    </font>
    <font>
      <b/>
      <sz val="10"/>
      <color indexed="22"/>
      <name val="Arial"/>
      <family val="2"/>
    </font>
    <font>
      <sz val="10"/>
      <color indexed="10"/>
      <name val="Arial"/>
      <family val="2"/>
    </font>
    <font>
      <i/>
      <sz val="10"/>
      <color indexed="23"/>
      <name val="Arial"/>
      <family val="2"/>
    </font>
    <font>
      <b/>
      <sz val="15"/>
      <color indexed="32"/>
      <name val="Arial"/>
      <family val="2"/>
    </font>
    <font>
      <b/>
      <sz val="18"/>
      <color indexed="32"/>
      <name val="Cambria"/>
      <family val="1"/>
    </font>
    <font>
      <b/>
      <sz val="13"/>
      <color indexed="32"/>
      <name val="Arial"/>
      <family val="2"/>
    </font>
    <font>
      <b/>
      <sz val="11"/>
      <color indexed="32"/>
      <name val="Arial"/>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rgb="FF000000"/>
      <name val="Verdana"/>
      <family val="2"/>
    </font>
    <font>
      <sz val="12"/>
      <color rgb="FFFF0000"/>
      <name val="Arial"/>
      <family val="2"/>
    </font>
    <font>
      <sz val="11"/>
      <color indexed="8"/>
      <name val="Arial"/>
      <family val="2"/>
    </font>
    <font>
      <b/>
      <i/>
      <sz val="16"/>
      <color indexed="8"/>
      <name val="Arial"/>
      <family val="2"/>
    </font>
    <font>
      <b/>
      <i/>
      <u/>
      <sz val="11"/>
      <color indexed="8"/>
      <name val="Arial"/>
      <family val="2"/>
    </font>
    <font>
      <sz val="10"/>
      <color indexed="8"/>
      <name val="Arial1"/>
    </font>
    <font>
      <sz val="11"/>
      <color rgb="FF9C5700"/>
      <name val="Calibri"/>
      <family val="2"/>
      <scheme val="minor"/>
    </font>
    <font>
      <b/>
      <sz val="10"/>
      <name val="Arial Narrow"/>
      <family val="2"/>
    </font>
    <font>
      <b/>
      <sz val="10"/>
      <color indexed="8"/>
      <name val="Arial"/>
      <family val="2"/>
    </font>
    <font>
      <sz val="10"/>
      <color indexed="8"/>
      <name val="Arial Narrow"/>
      <family val="2"/>
    </font>
    <font>
      <b/>
      <sz val="10"/>
      <color indexed="8"/>
      <name val="Arial Narrow"/>
      <family val="2"/>
    </font>
    <font>
      <u/>
      <sz val="11"/>
      <color theme="10"/>
      <name val="Calibri"/>
      <family val="2"/>
    </font>
    <font>
      <sz val="16"/>
      <name val="Arial"/>
      <family val="2"/>
    </font>
    <font>
      <sz val="22"/>
      <color rgb="FFFF0000"/>
      <name val="Arial"/>
      <family val="2"/>
    </font>
    <font>
      <b/>
      <sz val="22"/>
      <color rgb="FFFF0000"/>
      <name val="Arial"/>
      <family val="2"/>
    </font>
    <font>
      <b/>
      <sz val="20"/>
      <name val="Arial"/>
      <family val="2"/>
    </font>
    <font>
      <sz val="16"/>
      <color rgb="FFFF0000"/>
      <name val="Arial"/>
      <family val="2"/>
    </font>
    <font>
      <b/>
      <sz val="24"/>
      <color theme="1"/>
      <name val="Arial"/>
      <family val="2"/>
    </font>
    <font>
      <sz val="18"/>
      <name val="Arial"/>
      <family val="2"/>
    </font>
    <font>
      <b/>
      <sz val="18"/>
      <name val="Arial"/>
      <family val="2"/>
    </font>
    <font>
      <sz val="8"/>
      <name val="Calibri"/>
      <family val="2"/>
      <scheme val="minor"/>
    </font>
    <font>
      <b/>
      <sz val="12"/>
      <color rgb="FFFF0000"/>
      <name val="Arial"/>
      <family val="2"/>
    </font>
    <font>
      <sz val="12"/>
      <color rgb="FF000000"/>
      <name val="Arial"/>
      <family val="2"/>
    </font>
    <font>
      <sz val="12"/>
      <color theme="0"/>
      <name val="Arial"/>
      <family val="2"/>
    </font>
    <font>
      <sz val="7.5"/>
      <color rgb="FFFF0000"/>
      <name val="Arial"/>
      <family val="2"/>
    </font>
    <font>
      <sz val="7"/>
      <color theme="1"/>
      <name val="Verdana"/>
      <family val="2"/>
    </font>
    <font>
      <sz val="7"/>
      <color theme="1"/>
      <name val="Tahoma"/>
      <family val="2"/>
    </font>
    <font>
      <b/>
      <sz val="12"/>
      <color rgb="FFFFFFFF"/>
      <name val="Arial"/>
      <family val="2"/>
    </font>
    <font>
      <b/>
      <sz val="12"/>
      <color rgb="FF000000"/>
      <name val="Arial"/>
      <family val="2"/>
    </font>
    <font>
      <sz val="10"/>
      <name val="Courier New"/>
      <family val="3"/>
    </font>
    <font>
      <sz val="10"/>
      <name val="Arial"/>
      <family val="1"/>
    </font>
    <font>
      <b/>
      <sz val="10"/>
      <name val="Arial"/>
      <family val="1"/>
    </font>
    <font>
      <b/>
      <sz val="10"/>
      <color rgb="FF000000"/>
      <name val="Arial"/>
      <family val="1"/>
    </font>
    <font>
      <b/>
      <sz val="11"/>
      <name val="Arial"/>
      <family val="1"/>
    </font>
    <font>
      <sz val="11"/>
      <color rgb="FF000000"/>
      <name val="Calibri"/>
      <family val="2"/>
    </font>
    <font>
      <sz val="11"/>
      <color rgb="FF333333"/>
      <name val="Arial"/>
      <family val="2"/>
    </font>
    <font>
      <b/>
      <sz val="11"/>
      <color rgb="FF333333"/>
      <name val="Arial"/>
      <family val="2"/>
    </font>
    <font>
      <b/>
      <sz val="18"/>
      <color rgb="FF333399"/>
      <name val="Cambria"/>
      <family val="1"/>
    </font>
    <font>
      <b/>
      <sz val="15"/>
      <color rgb="FF333399"/>
      <name val="Calibri"/>
      <family val="2"/>
    </font>
    <font>
      <b/>
      <sz val="18"/>
      <color rgb="FF003366"/>
      <name val="Cambria"/>
      <family val="1"/>
    </font>
    <font>
      <b/>
      <sz val="15"/>
      <color rgb="FF003366"/>
      <name val="Calibri"/>
      <family val="2"/>
    </font>
    <font>
      <sz val="10"/>
      <color rgb="FF000000"/>
      <name val="Arial"/>
      <family val="1"/>
    </font>
    <font>
      <sz val="11"/>
      <color rgb="FF000000"/>
      <name val="Arial"/>
      <family val="2"/>
    </font>
    <font>
      <sz val="11"/>
      <name val="Calibri"/>
      <family val="2"/>
    </font>
    <font>
      <b/>
      <sz val="11"/>
      <color theme="0"/>
      <name val="Arial"/>
      <family val="2"/>
    </font>
    <font>
      <b/>
      <sz val="10"/>
      <color theme="0"/>
      <name val="Arial"/>
      <family val="2"/>
    </font>
    <font>
      <sz val="10"/>
      <color rgb="FF000000"/>
      <name val="Arial"/>
      <family val="2"/>
    </font>
  </fonts>
  <fills count="10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CC"/>
      </patternFill>
    </fill>
    <fill>
      <patternFill patternType="solid">
        <fgColor rgb="FFFFFFFF"/>
        <bgColor rgb="FF000000"/>
      </patternFill>
    </fill>
    <fill>
      <patternFill patternType="solid">
        <fgColor theme="0" tint="-0.14999847407452621"/>
        <bgColor indexed="64"/>
      </patternFill>
    </fill>
    <fill>
      <patternFill patternType="solid">
        <fgColor rgb="FFBFBFBF"/>
        <bgColor rgb="FFC3D69B"/>
      </patternFill>
    </fill>
    <fill>
      <patternFill patternType="solid">
        <fgColor theme="4" tint="0.79998168889431442"/>
        <bgColor indexed="64"/>
      </patternFill>
    </fill>
    <fill>
      <patternFill patternType="solid">
        <fgColor theme="3" tint="0.79998168889431442"/>
        <bgColor rgb="FFFFFFCC"/>
      </patternFill>
    </fill>
    <fill>
      <patternFill patternType="solid">
        <fgColor rgb="FFFFEB9C"/>
        <bgColor rgb="FFFFFFCC"/>
      </patternFill>
    </fill>
    <fill>
      <patternFill patternType="solid">
        <fgColor theme="0"/>
        <bgColor indexed="64"/>
      </patternFill>
    </fill>
    <fill>
      <patternFill patternType="solid">
        <fgColor theme="0" tint="-0.249977111117893"/>
        <bgColor indexed="64"/>
      </patternFill>
    </fill>
    <fill>
      <patternFill patternType="solid">
        <fgColor rgb="FFFDF5E6"/>
        <bgColor indexed="64"/>
      </patternFill>
    </fill>
    <fill>
      <patternFill patternType="solid">
        <fgColor rgb="FFFCF8E3"/>
      </patternFill>
    </fill>
    <fill>
      <patternFill patternType="solid">
        <fgColor rgb="FFFFFFFF"/>
      </patternFill>
    </fill>
    <fill>
      <patternFill patternType="solid">
        <fgColor theme="0"/>
        <bgColor rgb="FFFFFFCC"/>
      </patternFill>
    </fill>
    <fill>
      <patternFill patternType="solid">
        <fgColor rgb="FFFFFF00"/>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4.9989318521683403E-2"/>
        <bgColor rgb="FFBFBFBF"/>
      </patternFill>
    </fill>
    <fill>
      <patternFill patternType="solid">
        <fgColor rgb="FFFFC000"/>
        <bgColor indexed="64"/>
      </patternFill>
    </fill>
    <fill>
      <patternFill patternType="solid">
        <fgColor theme="4" tint="0.59999389629810485"/>
        <bgColor indexed="64"/>
      </patternFill>
    </fill>
    <fill>
      <patternFill patternType="solid">
        <fgColor rgb="FFDDDDDD"/>
        <bgColor indexed="64"/>
      </patternFill>
    </fill>
    <fill>
      <patternFill patternType="solid">
        <fgColor rgb="FFD8D8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11"/>
        <bgColor indexed="11"/>
      </patternFill>
    </fill>
    <fill>
      <patternFill patternType="solid">
        <fgColor indexed="34"/>
      </patternFill>
    </fill>
    <fill>
      <patternFill patternType="solid">
        <fgColor indexed="36"/>
        <bgColor indexed="36"/>
      </patternFill>
    </fill>
    <fill>
      <patternFill patternType="solid">
        <fgColor indexed="22"/>
        <bgColor indexed="22"/>
      </patternFill>
    </fill>
    <fill>
      <patternFill patternType="solid">
        <fgColor indexed="10"/>
        <bgColor indexed="10"/>
      </patternFill>
    </fill>
    <fill>
      <patternFill patternType="solid">
        <fgColor indexed="50"/>
      </patternFill>
    </fill>
    <fill>
      <patternFill patternType="solid">
        <fgColor indexed="9"/>
      </patternFill>
    </fill>
    <fill>
      <patternFill patternType="solid">
        <fgColor indexed="56"/>
      </patternFill>
    </fill>
    <fill>
      <patternFill patternType="solid">
        <fgColor indexed="54"/>
      </patternFill>
    </fill>
    <fill>
      <patternFill patternType="solid">
        <fgColor theme="0"/>
        <bgColor rgb="FF000000"/>
      </patternFill>
    </fill>
    <fill>
      <patternFill patternType="solid">
        <fgColor theme="4"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indexed="22"/>
        <bgColor indexed="47"/>
      </patternFill>
    </fill>
    <fill>
      <patternFill patternType="solid">
        <fgColor theme="0"/>
        <bgColor rgb="FFC3D69B"/>
      </patternFill>
    </fill>
    <fill>
      <patternFill patternType="solid">
        <fgColor rgb="FF5075B7"/>
      </patternFill>
    </fill>
    <fill>
      <patternFill patternType="solid">
        <fgColor rgb="FF7C6362"/>
      </patternFill>
    </fill>
    <fill>
      <patternFill patternType="solid">
        <fgColor rgb="FFB9C8DC"/>
      </patternFill>
    </fill>
    <fill>
      <patternFill patternType="solid">
        <fgColor rgb="FFD8ECF6"/>
      </patternFill>
    </fill>
    <fill>
      <patternFill patternType="solid">
        <fgColor rgb="FFE6E6E6"/>
        <bgColor rgb="FFE6E6E6"/>
      </patternFill>
    </fill>
    <fill>
      <patternFill patternType="solid">
        <fgColor rgb="FFCCCCCC"/>
        <bgColor rgb="FFCCCCCC"/>
      </patternFill>
    </fill>
    <fill>
      <patternFill patternType="solid">
        <fgColor rgb="FFF7F3DF"/>
      </patternFill>
    </fill>
    <fill>
      <patternFill patternType="solid">
        <fgColor rgb="FFDFF0D8"/>
      </patternFill>
    </fill>
    <fill>
      <patternFill patternType="solid">
        <fgColor theme="8" tint="-0.249977111117893"/>
        <bgColor indexed="64"/>
      </patternFill>
    </fill>
    <fill>
      <patternFill patternType="solid">
        <fgColor theme="0" tint="-0.499984740745262"/>
        <bgColor indexed="64"/>
      </patternFill>
    </fill>
  </fills>
  <borders count="3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0" tint="-0.34998626667073579"/>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medium">
        <color rgb="FFD8D8D8"/>
      </left>
      <right/>
      <top style="medium">
        <color rgb="FFD8D8D8"/>
      </top>
      <bottom/>
      <diagonal/>
    </border>
    <border>
      <left/>
      <right/>
      <top style="thin">
        <color rgb="FFCCCCCC"/>
      </top>
      <bottom style="thin">
        <color rgb="FFCCCCCC"/>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D8D8D8"/>
      </left>
      <right/>
      <top/>
      <bottom style="medium">
        <color rgb="FFD8D8D8"/>
      </bottom>
      <diagonal/>
    </border>
    <border>
      <left style="thin">
        <color indexed="64"/>
      </left>
      <right style="thin">
        <color indexed="64"/>
      </right>
      <top/>
      <bottom/>
      <diagonal/>
    </border>
    <border>
      <left/>
      <right/>
      <top style="thick">
        <color theme="5" tint="-0.249977111117893"/>
      </top>
      <bottom/>
      <diagonal/>
    </border>
    <border>
      <left/>
      <right/>
      <top/>
      <bottom style="thick">
        <color theme="5" tint="-0.249977111117893"/>
      </bottom>
      <diagonal/>
    </border>
    <border>
      <left/>
      <right/>
      <top/>
      <bottom style="medium">
        <color theme="0" tint="-0.14999847407452621"/>
      </bottom>
      <diagonal/>
    </border>
    <border>
      <left style="medium">
        <color rgb="FFD8D8D8"/>
      </left>
      <right/>
      <top style="medium">
        <color rgb="FFD8D8D8"/>
      </top>
      <bottom style="medium">
        <color rgb="FFD8D8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theme="1"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0"/>
      </left>
      <right style="double">
        <color indexed="0"/>
      </right>
      <top style="double">
        <color indexed="0"/>
      </top>
      <bottom style="double">
        <color indexed="0"/>
      </bottom>
      <diagonal/>
    </border>
    <border>
      <left/>
      <right/>
      <top/>
      <bottom style="double">
        <color indexed="34"/>
      </bottom>
      <diagonal/>
    </border>
    <border>
      <left style="double">
        <color indexed="64"/>
      </left>
      <right style="thin">
        <color indexed="64"/>
      </right>
      <top style="double">
        <color indexed="64"/>
      </top>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rgb="FFD8D8D8"/>
      </left>
      <right style="medium">
        <color rgb="FFD8D8D8"/>
      </right>
      <top style="medium">
        <color rgb="FFD8D8D8"/>
      </top>
      <bottom/>
      <diagonal/>
    </border>
    <border>
      <left style="medium">
        <color rgb="FFD8D8D8"/>
      </left>
      <right style="medium">
        <color rgb="FFD8D8D8"/>
      </right>
      <top/>
      <bottom style="medium">
        <color theme="0" tint="-0.34998626667073579"/>
      </bottom>
      <diagonal/>
    </border>
    <border>
      <left style="thick">
        <color theme="0" tint="-0.249977111117893"/>
      </left>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indexed="64"/>
      </left>
      <right style="medium">
        <color indexed="64"/>
      </right>
      <top/>
      <bottom style="thin">
        <color auto="1"/>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auto="1"/>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theme="0" tint="-0.14999847407452621"/>
      </right>
      <top style="medium">
        <color theme="0" tint="-0.14999847407452621"/>
      </top>
      <bottom style="medium">
        <color theme="0" tint="-0.14999847407452621"/>
      </bottom>
      <diagonal/>
    </border>
    <border>
      <left style="medium">
        <color rgb="FFD8D8D8"/>
      </left>
      <right style="medium">
        <color theme="0" tint="-0.14999847407452621"/>
      </right>
      <top style="medium">
        <color rgb="FFD8D8D8"/>
      </top>
      <bottom/>
      <diagonal/>
    </border>
    <border>
      <left style="medium">
        <color rgb="FFD8D8D8"/>
      </left>
      <right style="medium">
        <color theme="0" tint="-0.14999847407452621"/>
      </right>
      <top/>
      <bottom style="medium">
        <color theme="0" tint="-0.34998626667073579"/>
      </bottom>
      <diagonal/>
    </border>
    <border>
      <left style="medium">
        <color theme="0" tint="-0.14999847407452621"/>
      </left>
      <right style="thin">
        <color indexed="64"/>
      </right>
      <top style="medium">
        <color theme="0" tint="-0.14999847407452621"/>
      </top>
      <bottom style="medium">
        <color theme="0" tint="-0.14999847407452621"/>
      </bottom>
      <diagonal/>
    </border>
    <border>
      <left style="medium">
        <color theme="0" tint="-0.14999847407452621"/>
      </left>
      <right style="medium">
        <color theme="0" tint="-0.14999847407452621"/>
      </right>
      <top style="medium">
        <color theme="0" tint="-0.14999847407452621"/>
      </top>
      <bottom style="medium">
        <color theme="0" tint="-0.34998626667073579"/>
      </bottom>
      <diagonal/>
    </border>
    <border>
      <left style="medium">
        <color theme="0" tint="-0.14999847407452621"/>
      </left>
      <right style="medium">
        <color rgb="FFD8D8D8"/>
      </right>
      <top style="medium">
        <color rgb="FFD8D8D8"/>
      </top>
      <bottom/>
      <diagonal/>
    </border>
    <border>
      <left style="medium">
        <color theme="0" tint="-0.14999847407452621"/>
      </left>
      <right style="medium">
        <color rgb="FFD8D8D8"/>
      </right>
      <top/>
      <bottom style="medium">
        <color theme="0" tint="-0.34998626667073579"/>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style="medium">
        <color indexed="64"/>
      </right>
      <top style="medium">
        <color indexed="64"/>
      </top>
      <bottom/>
      <diagonal/>
    </border>
    <border>
      <left style="medium">
        <color indexed="64"/>
      </left>
      <right style="medium">
        <color indexed="8"/>
      </right>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bottom style="medium">
        <color indexed="64"/>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8"/>
      </left>
      <right style="thin">
        <color indexed="64"/>
      </right>
      <top style="hair">
        <color indexed="8"/>
      </top>
      <bottom style="thin">
        <color indexed="64"/>
      </bottom>
      <diagonal/>
    </border>
    <border>
      <left style="thin">
        <color indexed="64"/>
      </left>
      <right style="thin">
        <color indexed="8"/>
      </right>
      <top style="thin">
        <color indexed="64"/>
      </top>
      <bottom style="hair">
        <color indexed="8"/>
      </bottom>
      <diagonal/>
    </border>
    <border>
      <left style="thin">
        <color indexed="8"/>
      </left>
      <right style="thin">
        <color indexed="8"/>
      </right>
      <top style="thin">
        <color indexed="64"/>
      </top>
      <bottom style="hair">
        <color indexed="8"/>
      </bottom>
      <diagonal/>
    </border>
    <border>
      <left style="thin">
        <color indexed="8"/>
      </left>
      <right style="thin">
        <color indexed="64"/>
      </right>
      <top style="thin">
        <color indexed="64"/>
      </top>
      <bottom style="hair">
        <color indexed="8"/>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style="medium">
        <color theme="0" tint="-0.249977111117893"/>
      </top>
      <bottom/>
      <diagonal/>
    </border>
    <border>
      <left/>
      <right style="thin">
        <color theme="0" tint="-0.14999847407452621"/>
      </right>
      <top style="medium">
        <color theme="0" tint="-0.249977111117893"/>
      </top>
      <bottom style="medium">
        <color theme="0" tint="-0.249977111117893"/>
      </bottom>
      <diagonal/>
    </border>
    <border>
      <left style="thin">
        <color theme="0" tint="-0.14999847407452621"/>
      </left>
      <right/>
      <top/>
      <bottom style="medium">
        <color theme="0" tint="-0.249977111117893"/>
      </bottom>
      <diagonal/>
    </border>
    <border>
      <left style="medium">
        <color theme="0" tint="-0.249977111117893"/>
      </left>
      <right style="thin">
        <color theme="0" tint="-0.14999847407452621"/>
      </right>
      <top style="medium">
        <color theme="0" tint="-0.249977111117893"/>
      </top>
      <bottom style="medium">
        <color theme="0" tint="-0.249977111117893"/>
      </bottom>
      <diagonal/>
    </border>
    <border>
      <left style="thin">
        <color theme="0" tint="-0.14999847407452621"/>
      </left>
      <right/>
      <top/>
      <bottom style="medium">
        <color rgb="FFD8D8D8"/>
      </bottom>
      <diagonal/>
    </border>
    <border>
      <left style="medium">
        <color rgb="FFD8D8D8"/>
      </left>
      <right style="thin">
        <color theme="0" tint="-0.14999847407452621"/>
      </right>
      <top/>
      <bottom style="medium">
        <color rgb="FFD8D8D8"/>
      </bottom>
      <diagonal/>
    </border>
    <border>
      <left style="thin">
        <color theme="0" tint="-0.14999847407452621"/>
      </left>
      <right/>
      <top/>
      <bottom style="medium">
        <color theme="0" tint="-0.14999847407452621"/>
      </bottom>
      <diagonal/>
    </border>
    <border>
      <left/>
      <right style="thin">
        <color theme="0" tint="-0.14999847407452621"/>
      </right>
      <top/>
      <bottom style="medium">
        <color theme="0" tint="-0.14999847407452621"/>
      </bottom>
      <diagonal/>
    </border>
    <border>
      <left style="thin">
        <color theme="0" tint="-0.14999847407452621"/>
      </left>
      <right style="medium">
        <color theme="0" tint="-0.249977111117893"/>
      </right>
      <top style="medium">
        <color theme="0" tint="-0.249977111117893"/>
      </top>
      <bottom/>
      <diagonal/>
    </border>
    <border>
      <left style="thin">
        <color theme="0" tint="-0.14999847407452621"/>
      </left>
      <right style="medium">
        <color theme="0" tint="-0.249977111117893"/>
      </right>
      <top/>
      <bottom style="medium">
        <color theme="0" tint="-0.249977111117893"/>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theme="0" tint="-0.249977111117893"/>
      </bottom>
      <diagonal/>
    </border>
    <border>
      <left style="medium">
        <color theme="0" tint="-0.249977111117893"/>
      </left>
      <right style="medium">
        <color theme="0" tint="-0.249977111117893"/>
      </right>
      <top/>
      <bottom/>
      <diagonal/>
    </border>
    <border>
      <left/>
      <right style="medium">
        <color theme="0" tint="-0.249977111117893"/>
      </right>
      <top style="medium">
        <color theme="0" tint="-0.249977111117893"/>
      </top>
      <bottom/>
      <diagonal/>
    </border>
    <border>
      <left style="thin">
        <color theme="0" tint="-0.14999847407452621"/>
      </left>
      <right/>
      <top style="medium">
        <color theme="0" tint="-0.14999847407452621"/>
      </top>
      <bottom style="medium">
        <color rgb="FFD8D8D8"/>
      </bottom>
      <diagonal/>
    </border>
    <border>
      <left style="medium">
        <color rgb="FFD8D8D8"/>
      </left>
      <right/>
      <top style="medium">
        <color theme="0" tint="-0.14999847407452621"/>
      </top>
      <bottom style="medium">
        <color rgb="FFD8D8D8"/>
      </bottom>
      <diagonal/>
    </border>
    <border>
      <left style="medium">
        <color rgb="FFD8D8D8"/>
      </left>
      <right style="thin">
        <color theme="0" tint="-0.14999847407452621"/>
      </right>
      <top style="medium">
        <color theme="0" tint="-0.14999847407452621"/>
      </top>
      <bottom style="medium">
        <color rgb="FFD8D8D8"/>
      </bottom>
      <diagonal/>
    </border>
    <border>
      <left/>
      <right style="medium">
        <color auto="1"/>
      </right>
      <top style="medium">
        <color auto="1"/>
      </top>
      <bottom style="thin">
        <color auto="1"/>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style="medium">
        <color theme="0" tint="-0.14999847407452621"/>
      </right>
      <top/>
      <bottom/>
      <diagonal/>
    </border>
    <border>
      <left style="medium">
        <color theme="0" tint="-0.14999847407452621"/>
      </left>
      <right/>
      <top/>
      <bottom style="medium">
        <color theme="0" tint="-0.14999847407452621"/>
      </bottom>
      <diagonal/>
    </border>
    <border>
      <left style="medium">
        <color theme="0" tint="-0.14999847407452621"/>
      </left>
      <right style="medium">
        <color theme="0" tint="-0.14999847407452621"/>
      </right>
      <top/>
      <bottom style="medium">
        <color theme="0" tint="-0.14999847407452621"/>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rgb="FFCCCCCC"/>
      </left>
      <right style="thin">
        <color rgb="FFCCCCCC"/>
      </right>
      <top style="thin">
        <color rgb="FFCCCCCC"/>
      </top>
      <bottom style="thin">
        <color rgb="FFCCCCCC"/>
      </bottom>
      <diagonal/>
    </border>
    <border>
      <left/>
      <right/>
      <top style="thin">
        <color rgb="FF999999"/>
      </top>
      <bottom style="thin">
        <color rgb="FF999999"/>
      </bottom>
      <diagonal/>
    </border>
    <border>
      <left/>
      <right/>
      <top style="thin">
        <color rgb="FF333333"/>
      </top>
      <bottom style="thin">
        <color rgb="FF333333"/>
      </bottom>
      <diagonal/>
    </border>
    <border>
      <left/>
      <right/>
      <top/>
      <bottom style="thin">
        <color rgb="FF33CCCC"/>
      </bottom>
      <diagonal/>
    </border>
    <border>
      <left/>
      <right/>
      <top/>
      <bottom style="thin">
        <color rgb="FF333399"/>
      </bottom>
      <diagonal/>
    </border>
    <border>
      <left/>
      <right/>
      <top style="thick">
        <color rgb="FF000000"/>
      </top>
      <bottom/>
      <diagonal/>
    </border>
    <border>
      <left/>
      <right/>
      <top/>
      <bottom style="thick">
        <color rgb="FFFF5500"/>
      </bottom>
      <diagonal/>
    </border>
    <border>
      <left/>
      <right/>
      <top/>
      <bottom style="thick">
        <color rgb="FF0092F6"/>
      </bottom>
      <diagonal/>
    </border>
    <border>
      <left/>
      <right style="medium">
        <color indexed="64"/>
      </right>
      <top style="thin">
        <color rgb="FF999999"/>
      </top>
      <bottom style="medium">
        <color indexed="64"/>
      </bottom>
      <diagonal/>
    </border>
    <border>
      <left/>
      <right/>
      <top style="thin">
        <color rgb="FF999999"/>
      </top>
      <bottom style="medium">
        <color indexed="64"/>
      </bottom>
      <diagonal/>
    </border>
    <border>
      <left style="medium">
        <color indexed="64"/>
      </left>
      <right/>
      <top style="thin">
        <color rgb="FF999999"/>
      </top>
      <bottom style="medium">
        <color indexed="64"/>
      </bottom>
      <diagonal/>
    </border>
    <border>
      <left/>
      <right style="medium">
        <color indexed="64"/>
      </right>
      <top style="medium">
        <color indexed="64"/>
      </top>
      <bottom style="thin">
        <color rgb="FF999999"/>
      </bottom>
      <diagonal/>
    </border>
    <border>
      <left/>
      <right/>
      <top style="medium">
        <color indexed="64"/>
      </top>
      <bottom style="thin">
        <color rgb="FF999999"/>
      </bottom>
      <diagonal/>
    </border>
    <border>
      <left style="medium">
        <color indexed="64"/>
      </left>
      <right/>
      <top style="medium">
        <color indexed="64"/>
      </top>
      <bottom style="thin">
        <color rgb="FF999999"/>
      </bottom>
      <diagonal/>
    </border>
    <border>
      <left/>
      <right style="medium">
        <color indexed="64"/>
      </right>
      <top style="thin">
        <color rgb="FF333333"/>
      </top>
      <bottom/>
      <diagonal/>
    </border>
    <border>
      <left style="medium">
        <color indexed="64"/>
      </left>
      <right/>
      <top style="thin">
        <color rgb="FF333333"/>
      </top>
      <bottom/>
      <diagonal/>
    </border>
    <border>
      <left/>
      <right style="medium">
        <color indexed="64"/>
      </right>
      <top/>
      <bottom/>
      <diagonal/>
    </border>
    <border>
      <left style="medium">
        <color indexed="64"/>
      </left>
      <right/>
      <top/>
      <bottom/>
      <diagonal/>
    </border>
    <border>
      <left/>
      <right style="medium">
        <color indexed="64"/>
      </right>
      <top style="thin">
        <color rgb="FF999999"/>
      </top>
      <bottom style="thin">
        <color rgb="FF999999"/>
      </bottom>
      <diagonal/>
    </border>
    <border>
      <left style="medium">
        <color indexed="64"/>
      </left>
      <right/>
      <top style="thin">
        <color rgb="FF999999"/>
      </top>
      <bottom style="thin">
        <color rgb="FF999999"/>
      </bottom>
      <diagonal/>
    </border>
    <border>
      <left/>
      <right style="medium">
        <color theme="3"/>
      </right>
      <top/>
      <bottom style="medium">
        <color theme="3"/>
      </bottom>
      <diagonal/>
    </border>
    <border>
      <left/>
      <right/>
      <top/>
      <bottom style="medium">
        <color theme="3"/>
      </bottom>
      <diagonal/>
    </border>
    <border>
      <left style="medium">
        <color theme="3"/>
      </left>
      <right/>
      <top/>
      <bottom style="medium">
        <color theme="3"/>
      </bottom>
      <diagonal/>
    </border>
    <border>
      <left/>
      <right style="medium">
        <color theme="3"/>
      </right>
      <top style="thin">
        <color rgb="FF333333"/>
      </top>
      <bottom style="thin">
        <color rgb="FF333333"/>
      </bottom>
      <diagonal/>
    </border>
    <border>
      <left style="medium">
        <color theme="3"/>
      </left>
      <right/>
      <top style="thin">
        <color rgb="FF333333"/>
      </top>
      <bottom style="thin">
        <color rgb="FF333333"/>
      </bottom>
      <diagonal/>
    </border>
    <border>
      <left/>
      <right style="medium">
        <color theme="3"/>
      </right>
      <top style="thin">
        <color rgb="FF999999"/>
      </top>
      <bottom style="thin">
        <color rgb="FF999999"/>
      </bottom>
      <diagonal/>
    </border>
    <border>
      <left style="medium">
        <color theme="3"/>
      </left>
      <right/>
      <top style="thin">
        <color rgb="FF999999"/>
      </top>
      <bottom style="thin">
        <color rgb="FF999999"/>
      </bottom>
      <diagonal/>
    </border>
    <border>
      <left/>
      <right/>
      <top/>
      <bottom style="thin">
        <color rgb="FF999999"/>
      </bottom>
      <diagonal/>
    </border>
    <border>
      <left/>
      <right/>
      <top style="thin">
        <color rgb="FF999999"/>
      </top>
      <bottom/>
      <diagonal/>
    </border>
    <border>
      <left/>
      <right style="medium">
        <color theme="3"/>
      </right>
      <top style="medium">
        <color theme="3"/>
      </top>
      <bottom/>
      <diagonal/>
    </border>
    <border>
      <left/>
      <right/>
      <top style="medium">
        <color theme="3"/>
      </top>
      <bottom style="thin">
        <color rgb="FF333333"/>
      </bottom>
      <diagonal/>
    </border>
    <border>
      <left style="medium">
        <color theme="3"/>
      </left>
      <right/>
      <top style="medium">
        <color theme="3"/>
      </top>
      <bottom/>
      <diagonal/>
    </border>
    <border>
      <left style="thin">
        <color theme="3"/>
      </left>
      <right/>
      <top style="thin">
        <color theme="3"/>
      </top>
      <bottom style="thin">
        <color theme="3"/>
      </bottom>
      <diagonal/>
    </border>
    <border>
      <left style="thin">
        <color theme="3"/>
      </left>
      <right style="thin">
        <color theme="3"/>
      </right>
      <top style="thin">
        <color theme="3"/>
      </top>
      <bottom style="thin">
        <color theme="3"/>
      </bottom>
      <diagonal/>
    </border>
  </borders>
  <cellStyleXfs count="32203">
    <xf numFmtId="0" fontId="0" fillId="0" borderId="0"/>
    <xf numFmtId="0" fontId="1"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xf numFmtId="0" fontId="21" fillId="0" borderId="0"/>
    <xf numFmtId="43" fontId="21" fillId="0" borderId="0" applyFont="0" applyFill="0" applyBorder="0" applyAlignment="0" applyProtection="0"/>
    <xf numFmtId="0" fontId="24" fillId="39" borderId="0" applyBorder="0" applyProtection="0"/>
    <xf numFmtId="43" fontId="25" fillId="0" borderId="0" applyFont="0" applyFill="0" applyBorder="0" applyAlignment="0" applyProtection="0"/>
    <xf numFmtId="0" fontId="21" fillId="0" borderId="0"/>
    <xf numFmtId="0" fontId="2" fillId="0" borderId="0"/>
    <xf numFmtId="0" fontId="31" fillId="0" borderId="0"/>
    <xf numFmtId="0" fontId="25" fillId="0" borderId="0"/>
    <xf numFmtId="0" fontId="21" fillId="0" borderId="0"/>
    <xf numFmtId="44" fontId="2" fillId="0" borderId="0" applyFont="0" applyFill="0" applyBorder="0" applyAlignment="0" applyProtection="0"/>
    <xf numFmtId="0" fontId="40" fillId="0" borderId="0"/>
    <xf numFmtId="0" fontId="20" fillId="0" borderId="0"/>
    <xf numFmtId="0" fontId="20" fillId="0" borderId="0"/>
    <xf numFmtId="0" fontId="40" fillId="0" borderId="0"/>
    <xf numFmtId="0" fontId="2" fillId="0" borderId="0"/>
    <xf numFmtId="0" fontId="40" fillId="0" borderId="0"/>
    <xf numFmtId="9"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applyNumberForma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40" fillId="0" borderId="0"/>
    <xf numFmtId="0" fontId="28" fillId="0" borderId="0"/>
    <xf numFmtId="0" fontId="40"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3" fillId="0" borderId="0"/>
    <xf numFmtId="0" fontId="2" fillId="0" borderId="0"/>
    <xf numFmtId="0" fontId="2" fillId="0" borderId="0"/>
    <xf numFmtId="0" fontId="2" fillId="0" borderId="0"/>
    <xf numFmtId="0" fontId="2" fillId="0" borderId="0"/>
    <xf numFmtId="0" fontId="2" fillId="0" borderId="0"/>
    <xf numFmtId="9" fontId="40" fillId="0" borderId="0" applyFont="0" applyFill="0" applyBorder="0" applyAlignment="0" applyProtection="0"/>
    <xf numFmtId="43" fontId="40" fillId="0" borderId="0" applyFont="0" applyFill="0" applyBorder="0" applyAlignment="0" applyProtection="0"/>
    <xf numFmtId="43" fontId="25"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6" fillId="0" borderId="0">
      <alignment vertical="center"/>
    </xf>
    <xf numFmtId="0" fontId="58" fillId="0" borderId="0" applyNumberFormat="0" applyProtection="0">
      <alignment vertical="center"/>
    </xf>
    <xf numFmtId="0" fontId="57" fillId="0" borderId="0" applyNumberFormat="0" applyProtection="0">
      <alignment vertical="center"/>
    </xf>
    <xf numFmtId="0" fontId="57" fillId="0" borderId="54" applyNumberFormat="0" applyProtection="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28" fillId="0" borderId="0"/>
    <xf numFmtId="0" fontId="59" fillId="0" borderId="0"/>
    <xf numFmtId="0" fontId="59" fillId="0" borderId="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2" fillId="68" borderId="55" applyNumberFormat="0" applyAlignment="0" applyProtection="0"/>
    <xf numFmtId="0" fontId="62" fillId="68" borderId="55" applyNumberFormat="0" applyAlignment="0" applyProtection="0"/>
    <xf numFmtId="0" fontId="63" fillId="69" borderId="56" applyNumberFormat="0" applyAlignment="0" applyProtection="0"/>
    <xf numFmtId="0" fontId="63" fillId="69" borderId="56" applyNumberFormat="0" applyAlignment="0" applyProtection="0"/>
    <xf numFmtId="0" fontId="64" fillId="0" borderId="57" applyNumberFormat="0" applyFill="0" applyAlignment="0" applyProtection="0"/>
    <xf numFmtId="0" fontId="64" fillId="0" borderId="57" applyNumberFormat="0" applyFill="0" applyAlignment="0" applyProtection="0"/>
    <xf numFmtId="0" fontId="60" fillId="70"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5" fillId="59" borderId="55" applyNumberFormat="0" applyAlignment="0" applyProtection="0"/>
    <xf numFmtId="0" fontId="65" fillId="59" borderId="55" applyNumberFormat="0" applyAlignment="0" applyProtection="0"/>
    <xf numFmtId="175" fontId="28" fillId="0" borderId="0" applyFont="0" applyFill="0" applyBorder="0" applyAlignment="0" applyProtection="0"/>
    <xf numFmtId="175" fontId="28" fillId="0" borderId="0" applyFont="0" applyFill="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75" borderId="58" applyNumberFormat="0" applyFont="0" applyAlignment="0" applyProtection="0"/>
    <xf numFmtId="0" fontId="51" fillId="75" borderId="5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68" fillId="68" borderId="59" applyNumberFormat="0" applyAlignment="0" applyProtection="0"/>
    <xf numFmtId="0" fontId="68" fillId="68" borderId="59" applyNumberFormat="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60" applyNumberFormat="0" applyFill="0" applyAlignment="0" applyProtection="0"/>
    <xf numFmtId="0" fontId="72" fillId="0" borderId="60" applyNumberFormat="0" applyFill="0" applyAlignment="0" applyProtection="0"/>
    <xf numFmtId="0" fontId="73" fillId="0" borderId="61" applyNumberFormat="0" applyFill="0" applyAlignment="0" applyProtection="0"/>
    <xf numFmtId="0" fontId="73" fillId="0" borderId="61" applyNumberFormat="0" applyFill="0" applyAlignment="0" applyProtection="0"/>
    <xf numFmtId="0" fontId="74" fillId="0" borderId="62" applyNumberFormat="0" applyFill="0" applyAlignment="0" applyProtection="0"/>
    <xf numFmtId="0" fontId="74" fillId="0" borderId="6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1" fillId="0" borderId="0" applyNumberFormat="0" applyFill="0" applyBorder="0" applyAlignment="0" applyProtection="0"/>
    <xf numFmtId="0" fontId="75" fillId="0" borderId="63" applyNumberFormat="0" applyFill="0" applyAlignment="0" applyProtection="0"/>
    <xf numFmtId="0" fontId="75" fillId="0" borderId="63" applyNumberFormat="0" applyFill="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pplyFont="0" applyFill="0" applyBorder="0" applyAlignment="0" applyProtection="0"/>
    <xf numFmtId="0" fontId="2" fillId="0" borderId="0"/>
    <xf numFmtId="173"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alignment horizontal="justify" wrapText="1"/>
    </xf>
    <xf numFmtId="0" fontId="28" fillId="0" borderId="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8" fillId="0" borderId="0" applyFont="0" applyFill="0" applyBorder="0" applyAlignment="0" applyProtection="0"/>
    <xf numFmtId="44" fontId="2" fillId="0" borderId="0" applyFont="0" applyFill="0" applyBorder="0" applyAlignment="0" applyProtection="0"/>
    <xf numFmtId="0" fontId="28" fillId="0" borderId="0">
      <alignment horizontal="justify" wrapText="1"/>
    </xf>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77" fillId="0" borderId="0"/>
    <xf numFmtId="0" fontId="77" fillId="0" borderId="0"/>
    <xf numFmtId="0" fontId="78" fillId="0" borderId="0" applyNumberFormat="0" applyFill="0" applyBorder="0" applyAlignment="0" applyProtection="0"/>
    <xf numFmtId="0" fontId="78" fillId="0" borderId="0" applyNumberFormat="0" applyFill="0" applyBorder="0" applyAlignment="0" applyProtection="0"/>
    <xf numFmtId="176" fontId="28" fillId="0" borderId="0" applyFill="0" applyBorder="0" applyAlignment="0" applyProtection="0"/>
    <xf numFmtId="177" fontId="28" fillId="0" borderId="0" applyFill="0" applyBorder="0" applyAlignment="0" applyProtection="0"/>
    <xf numFmtId="176" fontId="28" fillId="0" borderId="0" applyFill="0" applyBorder="0" applyAlignment="0" applyProtection="0"/>
    <xf numFmtId="4" fontId="28" fillId="0" borderId="0"/>
    <xf numFmtId="178" fontId="2" fillId="0" borderId="0"/>
    <xf numFmtId="9" fontId="28" fillId="0" borderId="0" applyFill="0" applyBorder="0" applyAlignment="0" applyProtection="0"/>
    <xf numFmtId="9" fontId="28" fillId="0" borderId="0" applyFont="0" applyFill="0" applyBorder="0" applyAlignment="0" applyProtection="0"/>
    <xf numFmtId="9" fontId="28" fillId="0" borderId="0" applyFill="0" applyBorder="0" applyAlignment="0" applyProtection="0"/>
    <xf numFmtId="165" fontId="28" fillId="0" borderId="0" applyFill="0" applyBorder="0" applyAlignment="0" applyProtection="0"/>
    <xf numFmtId="169" fontId="40" fillId="0" borderId="0" applyFont="0" applyFill="0" applyBorder="0" applyAlignment="0" applyProtection="0"/>
    <xf numFmtId="165" fontId="28" fillId="0" borderId="0" applyFill="0" applyBorder="0" applyAlignment="0" applyProtection="0"/>
    <xf numFmtId="169" fontId="28"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0" fontId="78" fillId="0" borderId="0" applyNumberFormat="0" applyFill="0" applyBorder="0" applyAlignment="0" applyProtection="0">
      <alignment vertical="top"/>
      <protection locked="0"/>
    </xf>
    <xf numFmtId="0" fontId="40"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28" fillId="54" borderId="0" applyNumberFormat="0" applyFont="0" applyFill="0" applyProtection="0"/>
    <xf numFmtId="0" fontId="40" fillId="54" borderId="0" applyNumberFormat="0" applyBorder="0" applyAlignment="0" applyProtection="0"/>
    <xf numFmtId="0" fontId="40" fillId="61" borderId="0" applyNumberFormat="0" applyBorder="0" applyAlignment="0" applyProtection="0"/>
    <xf numFmtId="0" fontId="28" fillId="55" borderId="0" applyNumberFormat="0" applyFont="0" applyFill="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8" fillId="55" borderId="0" applyNumberFormat="0" applyFont="0" applyFill="0" applyProtection="0"/>
    <xf numFmtId="0" fontId="40" fillId="55" borderId="0" applyNumberFormat="0" applyBorder="0" applyAlignment="0" applyProtection="0"/>
    <xf numFmtId="0" fontId="40" fillId="75" borderId="0" applyNumberFormat="0" applyBorder="0" applyAlignment="0" applyProtection="0"/>
    <xf numFmtId="0" fontId="28" fillId="56" borderId="0" applyNumberFormat="0" applyFont="0" applyFill="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8" fillId="56" borderId="0" applyNumberFormat="0" applyFont="0" applyFill="0" applyProtection="0"/>
    <xf numFmtId="0" fontId="40" fillId="56" borderId="0" applyNumberFormat="0" applyBorder="0" applyAlignment="0" applyProtection="0"/>
    <xf numFmtId="0" fontId="40" fillId="59"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8" borderId="0" applyNumberFormat="0" applyBorder="0" applyAlignment="0" applyProtection="0"/>
    <xf numFmtId="0" fontId="28" fillId="56" borderId="0" applyNumberFormat="0" applyFont="0" applyFill="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28" fillId="56" borderId="0" applyNumberFormat="0" applyFont="0" applyFill="0" applyProtection="0"/>
    <xf numFmtId="0" fontId="40" fillId="58" borderId="0" applyNumberFormat="0" applyBorder="0" applyAlignment="0" applyProtection="0"/>
    <xf numFmtId="0" fontId="40" fillId="75" borderId="0" applyNumberFormat="0" applyBorder="0" applyAlignment="0" applyProtection="0"/>
    <xf numFmtId="0" fontId="28" fillId="55" borderId="0" applyNumberFormat="0" applyFont="0" applyFill="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28" fillId="55" borderId="0" applyNumberFormat="0" applyFont="0" applyFill="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57" borderId="0" applyNumberFormat="0" applyBorder="0" applyAlignment="0" applyProtection="0"/>
    <xf numFmtId="0" fontId="40" fillId="60" borderId="0" applyNumberFormat="0" applyBorder="0" applyAlignment="0" applyProtection="0"/>
    <xf numFmtId="0" fontId="40" fillId="63" borderId="0" applyNumberFormat="0" applyBorder="0" applyAlignment="0" applyProtection="0"/>
    <xf numFmtId="0" fontId="40" fillId="58"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1" borderId="0" applyNumberFormat="0" applyBorder="0" applyAlignment="0" applyProtection="0"/>
    <xf numFmtId="0" fontId="28" fillId="61" borderId="0" applyNumberFormat="0" applyFont="0" applyFill="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28" fillId="61" borderId="0" applyNumberFormat="0" applyFont="0" applyFill="0" applyProtection="0"/>
    <xf numFmtId="0" fontId="40" fillId="61" borderId="0" applyNumberFormat="0" applyBorder="0" applyAlignment="0" applyProtection="0"/>
    <xf numFmtId="0" fontId="40" fillId="74" borderId="0" applyNumberFormat="0" applyBorder="0" applyAlignment="0" applyProtection="0"/>
    <xf numFmtId="0" fontId="28" fillId="76" borderId="0" applyNumberFormat="0" applyFont="0" applyFill="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28" fillId="76" borderId="0" applyNumberFormat="0" applyFont="0" applyFill="0" applyProtection="0"/>
    <xf numFmtId="0" fontId="40" fillId="62" borderId="0" applyNumberFormat="0" applyBorder="0" applyAlignment="0" applyProtection="0"/>
    <xf numFmtId="0" fontId="40" fillId="55"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8"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75" borderId="0" applyNumberFormat="0" applyBorder="0" applyAlignment="0" applyProtection="0"/>
    <xf numFmtId="0" fontId="28" fillId="77" borderId="0" applyNumberFormat="0" applyFont="0" applyFill="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28" fillId="77" borderId="0" applyNumberFormat="0" applyFont="0" applyFill="0" applyProtection="0"/>
    <xf numFmtId="0" fontId="40" fillId="63" borderId="0" applyNumberFormat="0" applyBorder="0" applyAlignment="0" applyProtection="0"/>
    <xf numFmtId="0" fontId="60" fillId="64"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4" borderId="0" applyNumberFormat="0" applyBorder="0" applyAlignment="0" applyProtection="0"/>
    <xf numFmtId="0" fontId="79" fillId="64" borderId="0" applyNumberFormat="0" applyFont="0" applyFill="0" applyProtection="0"/>
    <xf numFmtId="0" fontId="79" fillId="64" borderId="0" applyNumberFormat="0" applyFont="0" applyFill="0" applyProtection="0"/>
    <xf numFmtId="0" fontId="60" fillId="64" borderId="0" applyNumberFormat="0" applyBorder="0" applyAlignment="0" applyProtection="0"/>
    <xf numFmtId="0" fontId="79" fillId="64" borderId="0" applyNumberFormat="0" applyFont="0" applyFill="0" applyProtection="0"/>
    <xf numFmtId="0" fontId="60" fillId="64" borderId="0" applyNumberFormat="0" applyBorder="0" applyAlignment="0" applyProtection="0"/>
    <xf numFmtId="0" fontId="79" fillId="64"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79" fillId="61"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79" fillId="76"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79" fillId="77"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60" fillId="70"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73" borderId="0" applyNumberFormat="0" applyBorder="0" applyAlignment="0" applyProtection="0"/>
    <xf numFmtId="0" fontId="66" fillId="55" borderId="0" applyNumberFormat="0" applyBorder="0" applyAlignment="0" applyProtection="0"/>
    <xf numFmtId="0" fontId="61" fillId="56" borderId="0" applyNumberFormat="0" applyBorder="0" applyAlignment="0" applyProtection="0"/>
    <xf numFmtId="0" fontId="80" fillId="56" borderId="0" applyNumberFormat="0" applyFont="0" applyFill="0" applyProtection="0"/>
    <xf numFmtId="0" fontId="80" fillId="56" borderId="0" applyNumberFormat="0" applyFont="0" applyFill="0" applyProtection="0"/>
    <xf numFmtId="0" fontId="61" fillId="56" borderId="0" applyNumberFormat="0" applyBorder="0" applyAlignment="0" applyProtection="0"/>
    <xf numFmtId="0" fontId="80" fillId="56" borderId="0" applyNumberFormat="0" applyFont="0" applyFill="0" applyProtection="0"/>
    <xf numFmtId="0" fontId="61" fillId="56" borderId="0" applyNumberFormat="0" applyBorder="0" applyAlignment="0" applyProtection="0"/>
    <xf numFmtId="0" fontId="80" fillId="56" borderId="0" applyNumberFormat="0" applyFont="0" applyFill="0" applyProtection="0"/>
    <xf numFmtId="0" fontId="62" fillId="68" borderId="55" applyNumberFormat="0" applyAlignment="0" applyProtection="0"/>
    <xf numFmtId="0" fontId="62" fillId="68" borderId="55" applyNumberFormat="0" applyAlignment="0" applyProtection="0"/>
    <xf numFmtId="0" fontId="81" fillId="79" borderId="55" applyNumberFormat="0" applyFont="0" applyProtection="0"/>
    <xf numFmtId="0" fontId="62" fillId="68" borderId="55" applyNumberFormat="0" applyAlignment="0" applyProtection="0"/>
    <xf numFmtId="0" fontId="62" fillId="68" borderId="55" applyNumberFormat="0" applyAlignment="0" applyProtection="0"/>
    <xf numFmtId="0" fontId="81" fillId="79" borderId="55" applyNumberFormat="0" applyFont="0" applyProtection="0"/>
    <xf numFmtId="0" fontId="62" fillId="68" borderId="55" applyNumberFormat="0" applyAlignment="0" applyProtection="0"/>
    <xf numFmtId="0" fontId="81" fillId="79" borderId="55" applyNumberFormat="0" applyFont="0" applyProtection="0"/>
    <xf numFmtId="0" fontId="63" fillId="69" borderId="56" applyNumberFormat="0" applyAlignment="0" applyProtection="0"/>
    <xf numFmtId="0" fontId="82" fillId="69" borderId="64" applyNumberFormat="0" applyFont="0" applyProtection="0"/>
    <xf numFmtId="0" fontId="63" fillId="69" borderId="56" applyNumberFormat="0" applyAlignment="0" applyProtection="0"/>
    <xf numFmtId="0" fontId="63" fillId="69" borderId="56" applyNumberFormat="0" applyAlignment="0" applyProtection="0"/>
    <xf numFmtId="0" fontId="82" fillId="69" borderId="64" applyNumberFormat="0" applyFont="0" applyProtection="0"/>
    <xf numFmtId="0" fontId="63" fillId="69" borderId="56" applyNumberFormat="0" applyAlignment="0" applyProtection="0"/>
    <xf numFmtId="0" fontId="82" fillId="69" borderId="64" applyNumberFormat="0" applyFont="0" applyProtection="0"/>
    <xf numFmtId="0" fontId="64" fillId="0" borderId="57" applyNumberFormat="0" applyFill="0" applyAlignment="0" applyProtection="0"/>
    <xf numFmtId="0" fontId="83" fillId="0" borderId="65" applyNumberFormat="0" applyFont="0" applyAlignment="0" applyProtection="0"/>
    <xf numFmtId="0" fontId="64" fillId="0" borderId="57" applyNumberFormat="0" applyFill="0" applyAlignment="0" applyProtection="0"/>
    <xf numFmtId="0" fontId="64" fillId="0" borderId="57" applyNumberFormat="0" applyFill="0" applyAlignment="0" applyProtection="0"/>
    <xf numFmtId="0" fontId="83" fillId="0" borderId="65" applyNumberFormat="0" applyFont="0" applyAlignment="0" applyProtection="0"/>
    <xf numFmtId="0" fontId="64" fillId="0" borderId="57" applyNumberFormat="0" applyFill="0" applyAlignment="0" applyProtection="0"/>
    <xf numFmtId="0" fontId="83" fillId="0" borderId="65" applyNumberFormat="0" applyFont="0" applyAlignment="0" applyProtection="0"/>
    <xf numFmtId="0" fontId="63" fillId="69" borderId="56" applyNumberFormat="0" applyAlignment="0" applyProtection="0"/>
    <xf numFmtId="3" fontId="28" fillId="0" borderId="0" applyFont="0" applyFill="0" applyBorder="0" applyAlignment="0" applyProtection="0"/>
    <xf numFmtId="3" fontId="28" fillId="0" borderId="0" applyFont="0" applyFill="0" applyBorder="0" applyAlignment="0" applyProtection="0"/>
    <xf numFmtId="0" fontId="60" fillId="70" borderId="0" applyNumberFormat="0" applyBorder="0" applyAlignment="0" applyProtection="0"/>
    <xf numFmtId="0" fontId="79" fillId="70" borderId="0" applyNumberFormat="0" applyFont="0" applyFill="0" applyProtection="0"/>
    <xf numFmtId="0" fontId="79" fillId="70" borderId="0" applyNumberFormat="0" applyFont="0" applyFill="0" applyProtection="0"/>
    <xf numFmtId="0" fontId="60" fillId="70" borderId="0" applyNumberFormat="0" applyBorder="0" applyAlignment="0" applyProtection="0"/>
    <xf numFmtId="0" fontId="79" fillId="70" borderId="0" applyNumberFormat="0" applyFont="0" applyFill="0" applyProtection="0"/>
    <xf numFmtId="0" fontId="60" fillId="70" borderId="0" applyNumberFormat="0" applyBorder="0" applyAlignment="0" applyProtection="0"/>
    <xf numFmtId="0" fontId="79" fillId="7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79" fillId="8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79" fillId="81"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79" fillId="71"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65" fillId="59" borderId="55" applyNumberFormat="0" applyAlignment="0" applyProtection="0"/>
    <xf numFmtId="0" fontId="84" fillId="55" borderId="55" applyNumberFormat="0" applyFont="0" applyProtection="0"/>
    <xf numFmtId="0" fontId="65" fillId="59" borderId="55" applyNumberFormat="0" applyAlignment="0" applyProtection="0"/>
    <xf numFmtId="0" fontId="65" fillId="59" borderId="55" applyNumberFormat="0" applyAlignment="0" applyProtection="0"/>
    <xf numFmtId="0" fontId="84" fillId="55" borderId="55" applyNumberFormat="0" applyFont="0" applyProtection="0"/>
    <xf numFmtId="0" fontId="65" fillId="59" borderId="55" applyNumberFormat="0" applyAlignment="0" applyProtection="0"/>
    <xf numFmtId="0" fontId="84" fillId="55" borderId="55" applyNumberFormat="0" applyFo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0" fontId="70" fillId="0" borderId="0" applyNumberFormat="0" applyFill="0" applyBorder="0" applyAlignment="0" applyProtection="0"/>
    <xf numFmtId="0" fontId="61" fillId="56" borderId="0" applyNumberFormat="0" applyBorder="0" applyAlignment="0" applyProtection="0"/>
    <xf numFmtId="0" fontId="72" fillId="0" borderId="60" applyNumberFormat="0" applyFill="0" applyAlignment="0" applyProtection="0"/>
    <xf numFmtId="0" fontId="73" fillId="0" borderId="61" applyNumberFormat="0" applyFill="0" applyAlignment="0" applyProtection="0"/>
    <xf numFmtId="0" fontId="74" fillId="0" borderId="62" applyNumberFormat="0" applyFill="0" applyAlignment="0" applyProtection="0"/>
    <xf numFmtId="0" fontId="74" fillId="0" borderId="0" applyNumberFormat="0" applyFill="0" applyBorder="0" applyAlignment="0" applyProtection="0"/>
    <xf numFmtId="0" fontId="85" fillId="0" borderId="0" applyNumberFormat="0" applyFill="0" applyBorder="0" applyAlignment="0" applyProtection="0">
      <alignment vertical="top"/>
      <protection locked="0"/>
    </xf>
    <xf numFmtId="0" fontId="66" fillId="55" borderId="0" applyNumberFormat="0" applyBorder="0" applyAlignment="0" applyProtection="0"/>
    <xf numFmtId="0" fontId="86" fillId="55" borderId="0" applyNumberFormat="0" applyFont="0" applyFill="0" applyProtection="0"/>
    <xf numFmtId="0" fontId="86" fillId="55" borderId="0" applyNumberFormat="0" applyFont="0" applyFill="0" applyProtection="0"/>
    <xf numFmtId="0" fontId="66" fillId="55" borderId="0" applyNumberFormat="0" applyBorder="0" applyAlignment="0" applyProtection="0"/>
    <xf numFmtId="0" fontId="86" fillId="55" borderId="0" applyNumberFormat="0" applyFont="0" applyFill="0" applyProtection="0"/>
    <xf numFmtId="0" fontId="66" fillId="55" borderId="0" applyNumberFormat="0" applyBorder="0" applyAlignment="0" applyProtection="0"/>
    <xf numFmtId="0" fontId="86" fillId="55" borderId="0" applyNumberFormat="0" applyFont="0" applyFill="0" applyProtection="0"/>
    <xf numFmtId="0" fontId="65" fillId="59" borderId="55" applyNumberFormat="0" applyAlignment="0" applyProtection="0"/>
    <xf numFmtId="0" fontId="64" fillId="0" borderId="57" applyNumberFormat="0" applyFill="0" applyAlignment="0" applyProtection="0"/>
    <xf numFmtId="44" fontId="40" fillId="0" borderId="0" applyFont="0" applyFill="0" applyBorder="0" applyAlignment="0" applyProtection="0"/>
    <xf numFmtId="173" fontId="28" fillId="0" borderId="0" applyFont="0" applyFill="0" applyBorder="0" applyAlignment="0" applyProtection="0"/>
    <xf numFmtId="0" fontId="67" fillId="74" borderId="0" applyNumberFormat="0" applyBorder="0" applyAlignment="0" applyProtection="0"/>
    <xf numFmtId="0" fontId="87" fillId="75" borderId="0" applyNumberFormat="0" applyFont="0" applyFill="0" applyProtection="0"/>
    <xf numFmtId="0" fontId="87" fillId="75" borderId="0" applyNumberFormat="0" applyFont="0" applyFill="0" applyProtection="0"/>
    <xf numFmtId="0" fontId="67" fillId="74" borderId="0" applyNumberFormat="0" applyBorder="0" applyAlignment="0" applyProtection="0"/>
    <xf numFmtId="0" fontId="87" fillId="75" borderId="0" applyNumberFormat="0" applyFont="0" applyFill="0" applyProtection="0"/>
    <xf numFmtId="0" fontId="67" fillId="74" borderId="0" applyNumberFormat="0" applyBorder="0" applyAlignment="0" applyProtection="0"/>
    <xf numFmtId="0" fontId="87" fillId="75" borderId="0" applyNumberFormat="0" applyFont="0" applyFill="0" applyProtection="0"/>
    <xf numFmtId="0" fontId="67" fillId="74" borderId="0" applyNumberFormat="0" applyBorder="0" applyAlignment="0" applyProtection="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88" fillId="0" borderId="0" applyNumberFormat="0" applyFill="0" applyBorder="0" applyProtection="0">
      <alignment vertical="top" wrapText="1"/>
    </xf>
    <xf numFmtId="0" fontId="88" fillId="0" borderId="0" applyNumberFormat="0" applyFill="0" applyBorder="0" applyProtection="0">
      <alignment vertical="top" wrapText="1"/>
    </xf>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Border="0" applyProtection="0"/>
    <xf numFmtId="0" fontId="51" fillId="75" borderId="58" applyNumberFormat="0" applyFont="0" applyAlignment="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Border="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Alignment="0" applyProtection="0"/>
    <xf numFmtId="0" fontId="68" fillId="68" borderId="59" applyNumberFormat="0" applyAlignment="0" applyProtection="0"/>
    <xf numFmtId="0" fontId="76" fillId="0" borderId="66" applyNumberFormat="0" applyFont="0" applyBorder="0" applyAlignment="0"/>
    <xf numFmtId="9" fontId="40" fillId="0" borderId="0" applyFont="0" applyFill="0" applyBorder="0" applyAlignment="0" applyProtection="0"/>
    <xf numFmtId="0" fontId="68" fillId="68" borderId="59" applyNumberFormat="0" applyAlignment="0" applyProtection="0"/>
    <xf numFmtId="0" fontId="89" fillId="79" borderId="67" applyNumberFormat="0" applyFont="0" applyProtection="0"/>
    <xf numFmtId="0" fontId="68" fillId="68" borderId="59" applyNumberFormat="0" applyAlignment="0" applyProtection="0"/>
    <xf numFmtId="0" fontId="68" fillId="68" borderId="59" applyNumberFormat="0" applyAlignment="0" applyProtection="0"/>
    <xf numFmtId="0" fontId="89" fillId="79" borderId="67" applyNumberFormat="0" applyFont="0" applyProtection="0"/>
    <xf numFmtId="0" fontId="68" fillId="68" borderId="59" applyNumberFormat="0" applyAlignment="0" applyProtection="0"/>
    <xf numFmtId="0" fontId="89" fillId="79" borderId="67" applyNumberFormat="0" applyFont="0" applyProtection="0"/>
    <xf numFmtId="4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40" fillId="0" borderId="0" applyFont="0" applyFill="0" applyBorder="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90" fillId="0" borderId="0" applyNumberFormat="0" applyFont="0" applyFill="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71" fillId="0" borderId="0" applyNumberFormat="0" applyFill="0" applyBorder="0" applyAlignment="0" applyProtection="0"/>
    <xf numFmtId="0" fontId="72" fillId="0" borderId="60" applyNumberFormat="0" applyFill="0" applyAlignment="0" applyProtection="0"/>
    <xf numFmtId="0" fontId="92" fillId="0" borderId="68" applyNumberFormat="0" applyFont="0" applyAlignment="0" applyProtection="0"/>
    <xf numFmtId="0" fontId="72" fillId="0" borderId="60" applyNumberFormat="0" applyFill="0" applyAlignment="0" applyProtection="0"/>
    <xf numFmtId="0" fontId="72" fillId="0" borderId="60" applyNumberFormat="0" applyFill="0" applyAlignment="0" applyProtection="0"/>
    <xf numFmtId="0" fontId="92" fillId="0" borderId="68" applyNumberFormat="0" applyFont="0" applyAlignment="0" applyProtection="0"/>
    <xf numFmtId="0" fontId="72" fillId="0" borderId="60" applyNumberFormat="0" applyFill="0" applyAlignment="0" applyProtection="0"/>
    <xf numFmtId="0" fontId="92" fillId="0" borderId="68" applyNumberFormat="0" applyFont="0" applyAlignment="0" applyProtection="0"/>
    <xf numFmtId="0" fontId="93" fillId="0" borderId="0" applyNumberFormat="0" applyFont="0" applyFill="0" applyAlignment="0" applyProtection="0"/>
    <xf numFmtId="0" fontId="73" fillId="0" borderId="61" applyNumberFormat="0" applyFill="0" applyAlignment="0" applyProtection="0"/>
    <xf numFmtId="0" fontId="94" fillId="0" borderId="61" applyNumberFormat="0" applyFont="0" applyAlignment="0" applyProtection="0"/>
    <xf numFmtId="0" fontId="73" fillId="0" borderId="61" applyNumberFormat="0" applyFill="0" applyAlignment="0" applyProtection="0"/>
    <xf numFmtId="0" fontId="73" fillId="0" borderId="61" applyNumberFormat="0" applyFill="0" applyAlignment="0" applyProtection="0"/>
    <xf numFmtId="0" fontId="94" fillId="0" borderId="61" applyNumberFormat="0" applyFont="0" applyAlignment="0" applyProtection="0"/>
    <xf numFmtId="0" fontId="73" fillId="0" borderId="61" applyNumberFormat="0" applyFill="0" applyAlignment="0" applyProtection="0"/>
    <xf numFmtId="0" fontId="94" fillId="0" borderId="61" applyNumberFormat="0" applyFont="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62" applyNumberFormat="0" applyFill="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75" fillId="0" borderId="63" applyNumberFormat="0" applyFill="0" applyAlignment="0" applyProtection="0"/>
    <xf numFmtId="0" fontId="1" fillId="0" borderId="69" applyNumberFormat="0" applyFont="0" applyAlignment="0" applyProtection="0"/>
    <xf numFmtId="0" fontId="75" fillId="0" borderId="63" applyNumberFormat="0" applyFill="0" applyAlignment="0" applyProtection="0"/>
    <xf numFmtId="0" fontId="75" fillId="0" borderId="63" applyNumberFormat="0" applyFill="0" applyAlignment="0" applyProtection="0"/>
    <xf numFmtId="0" fontId="1" fillId="0" borderId="69" applyNumberFormat="0" applyFont="0" applyAlignment="0" applyProtection="0"/>
    <xf numFmtId="0" fontId="75" fillId="0" borderId="63" applyNumberFormat="0" applyFill="0" applyAlignment="0" applyProtection="0"/>
    <xf numFmtId="0" fontId="1" fillId="0" borderId="69" applyNumberFormat="0" applyFont="0" applyAlignment="0" applyProtection="0"/>
    <xf numFmtId="0" fontId="69" fillId="0" borderId="0" applyNumberFormat="0" applyFill="0" applyBorder="0" applyAlignment="0" applyProtection="0"/>
    <xf numFmtId="165" fontId="20" fillId="0" borderId="0" applyBorder="0" applyProtection="0"/>
    <xf numFmtId="0" fontId="20" fillId="0" borderId="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61" fillId="58" borderId="0" applyNumberFormat="0" applyBorder="0" applyAlignment="0" applyProtection="0"/>
    <xf numFmtId="0" fontId="62" fillId="68" borderId="70" applyNumberFormat="0" applyAlignment="0" applyProtection="0"/>
    <xf numFmtId="0" fontId="96" fillId="82" borderId="70"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70" applyNumberFormat="0" applyAlignment="0" applyProtection="0"/>
    <xf numFmtId="0" fontId="66" fillId="57" borderId="0" applyNumberFormat="0" applyBorder="0" applyAlignment="0" applyProtection="0"/>
    <xf numFmtId="0" fontId="65" fillId="59" borderId="70" applyNumberFormat="0" applyAlignment="0" applyProtection="0"/>
    <xf numFmtId="0" fontId="97" fillId="74" borderId="0" applyNumberFormat="0" applyBorder="0" applyAlignment="0" applyProtection="0"/>
    <xf numFmtId="0" fontId="28" fillId="75" borderId="72" applyNumberFormat="0" applyFont="0" applyAlignment="0" applyProtection="0"/>
    <xf numFmtId="0" fontId="40" fillId="75" borderId="72" applyNumberFormat="0" applyFont="0" applyAlignment="0" applyProtection="0"/>
    <xf numFmtId="0" fontId="68" fillId="68" borderId="73" applyNumberFormat="0" applyAlignment="0" applyProtection="0"/>
    <xf numFmtId="0" fontId="68" fillId="82" borderId="73"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77" applyNumberFormat="0" applyFill="0" applyAlignment="0" applyProtection="0"/>
    <xf numFmtId="0" fontId="62" fillId="68" borderId="78" applyNumberFormat="0" applyAlignment="0" applyProtection="0"/>
    <xf numFmtId="0" fontId="62" fillId="68" borderId="78" applyNumberFormat="0" applyAlignment="0" applyProtection="0"/>
    <xf numFmtId="0" fontId="65" fillId="59" borderId="78" applyNumberFormat="0" applyAlignment="0" applyProtection="0"/>
    <xf numFmtId="0" fontId="65" fillId="59" borderId="78" applyNumberForma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51" fillId="75" borderId="79" applyNumberFormat="0" applyFont="0" applyAlignment="0" applyProtection="0"/>
    <xf numFmtId="0" fontId="68" fillId="68" borderId="80" applyNumberFormat="0" applyAlignment="0" applyProtection="0"/>
    <xf numFmtId="0" fontId="68" fillId="68" borderId="80" applyNumberFormat="0" applyAlignment="0" applyProtection="0"/>
    <xf numFmtId="0" fontId="75" fillId="0" borderId="81" applyNumberFormat="0" applyFill="0" applyAlignment="0" applyProtection="0"/>
    <xf numFmtId="0" fontId="75" fillId="0" borderId="81" applyNumberFormat="0" applyFill="0" applyAlignment="0" applyProtection="0"/>
    <xf numFmtId="44" fontId="28"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8"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8" fontId="2" fillId="0" borderId="0"/>
    <xf numFmtId="0" fontId="2" fillId="0" borderId="0"/>
    <xf numFmtId="44" fontId="2" fillId="0" borderId="0" applyFont="0" applyFill="0" applyBorder="0" applyAlignment="0" applyProtection="0"/>
    <xf numFmtId="0" fontId="28" fillId="75" borderId="79" applyNumberFormat="0" applyFont="0" applyAlignment="0" applyProtection="0"/>
    <xf numFmtId="0" fontId="2" fillId="0" borderId="0"/>
    <xf numFmtId="44" fontId="2" fillId="0" borderId="0" applyFont="0" applyFill="0" applyBorder="0" applyAlignment="0" applyProtection="0"/>
    <xf numFmtId="0" fontId="28" fillId="0" borderId="0"/>
    <xf numFmtId="9" fontId="28" fillId="0" borderId="0" applyFont="0" applyFill="0" applyBorder="0" applyAlignment="0" applyProtection="0"/>
    <xf numFmtId="9" fontId="2"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6" fillId="0" borderId="0">
      <alignment vertical="center"/>
    </xf>
    <xf numFmtId="0" fontId="62" fillId="68" borderId="90" applyNumberFormat="0" applyAlignment="0" applyProtection="0"/>
    <xf numFmtId="0" fontId="62" fillId="68" borderId="90" applyNumberFormat="0" applyAlignment="0" applyProtection="0"/>
    <xf numFmtId="0" fontId="65" fillId="59"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51"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75" fillId="0" borderId="93" applyNumberFormat="0" applyFill="0" applyAlignment="0" applyProtection="0"/>
    <xf numFmtId="0" fontId="75" fillId="0" borderId="93" applyNumberFormat="0" applyFill="0" applyAlignment="0" applyProtection="0"/>
    <xf numFmtId="0" fontId="62" fillId="68" borderId="90" applyNumberFormat="0" applyAlignment="0" applyProtection="0"/>
    <xf numFmtId="0" fontId="62" fillId="68" borderId="90" applyNumberFormat="0" applyAlignment="0" applyProtection="0"/>
    <xf numFmtId="0" fontId="81" fillId="79" borderId="90" applyNumberFormat="0" applyFont="0" applyProtection="0"/>
    <xf numFmtId="0" fontId="62" fillId="68" borderId="90" applyNumberFormat="0" applyAlignment="0" applyProtection="0"/>
    <xf numFmtId="0" fontId="81" fillId="79" borderId="90" applyNumberFormat="0" applyFont="0" applyProtection="0"/>
    <xf numFmtId="0" fontId="62" fillId="68" borderId="90" applyNumberFormat="0" applyAlignment="0" applyProtection="0"/>
    <xf numFmtId="0" fontId="81" fillId="79"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Border="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Border="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89" fillId="79" borderId="94" applyNumberFormat="0" applyFont="0" applyProtection="0"/>
    <xf numFmtId="0" fontId="68" fillId="68" borderId="92" applyNumberFormat="0" applyAlignment="0" applyProtection="0"/>
    <xf numFmtId="0" fontId="89" fillId="79" borderId="94" applyNumberFormat="0" applyFont="0" applyProtection="0"/>
    <xf numFmtId="0" fontId="68" fillId="68" borderId="92" applyNumberFormat="0" applyAlignment="0" applyProtection="0"/>
    <xf numFmtId="0" fontId="89" fillId="79" borderId="94" applyNumberFormat="0" applyFont="0" applyProtection="0"/>
    <xf numFmtId="0" fontId="75" fillId="0" borderId="93" applyNumberFormat="0" applyFill="0" applyAlignment="0" applyProtection="0"/>
    <xf numFmtId="0" fontId="1" fillId="0" borderId="95" applyNumberFormat="0" applyFont="0" applyAlignment="0" applyProtection="0"/>
    <xf numFmtId="0" fontId="75" fillId="0" borderId="93" applyNumberFormat="0" applyFill="0" applyAlignment="0" applyProtection="0"/>
    <xf numFmtId="0" fontId="1" fillId="0" borderId="95" applyNumberFormat="0" applyFont="0" applyAlignment="0" applyProtection="0"/>
    <xf numFmtId="0" fontId="75" fillId="0" borderId="93" applyNumberFormat="0" applyFill="0" applyAlignment="0" applyProtection="0"/>
    <xf numFmtId="0" fontId="1" fillId="0" borderId="95" applyNumberFormat="0" applyFont="0" applyAlignment="0" applyProtection="0"/>
    <xf numFmtId="0" fontId="62" fillId="68" borderId="90" applyNumberFormat="0" applyAlignment="0" applyProtection="0"/>
    <xf numFmtId="0" fontId="96" fillId="82" borderId="90" applyNumberFormat="0" applyAlignment="0" applyProtection="0"/>
    <xf numFmtId="0" fontId="65" fillId="74"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40" fillId="75" borderId="91" applyNumberFormat="0" applyFont="0" applyAlignment="0" applyProtection="0"/>
    <xf numFmtId="0" fontId="68" fillId="68" borderId="92" applyNumberFormat="0" applyAlignment="0" applyProtection="0"/>
    <xf numFmtId="0" fontId="68" fillId="82" borderId="92" applyNumberFormat="0" applyAlignment="0" applyProtection="0"/>
    <xf numFmtId="0" fontId="75" fillId="0" borderId="93" applyNumberFormat="0" applyFill="0" applyAlignment="0" applyProtection="0"/>
    <xf numFmtId="0" fontId="62" fillId="68" borderId="90" applyNumberFormat="0" applyAlignment="0" applyProtection="0"/>
    <xf numFmtId="0" fontId="62" fillId="68" borderId="90" applyNumberFormat="0" applyAlignment="0" applyProtection="0"/>
    <xf numFmtId="0" fontId="65" fillId="59"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51"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75" fillId="0" borderId="93" applyNumberFormat="0" applyFill="0" applyAlignment="0" applyProtection="0"/>
    <xf numFmtId="0" fontId="75" fillId="0" borderId="93" applyNumberFormat="0" applyFill="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173" fontId="28" fillId="0" borderId="0" applyFont="0" applyFill="0" applyBorder="0" applyAlignment="0" applyProtection="0"/>
    <xf numFmtId="0" fontId="89" fillId="79" borderId="113" applyNumberFormat="0" applyFo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96" fillId="82" borderId="103" applyNumberFormat="0" applyAlignment="0" applyProtection="0"/>
    <xf numFmtId="0" fontId="62" fillId="68" borderId="103" applyNumberFormat="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96" fillId="82" borderId="115" applyNumberFormat="0" applyAlignment="0" applyProtection="0"/>
    <xf numFmtId="0" fontId="62" fillId="68" borderId="115" applyNumberFormat="0" applyAlignment="0" applyProtection="0"/>
    <xf numFmtId="0" fontId="1" fillId="0" borderId="120" applyNumberFormat="0" applyFont="0" applyAlignment="0" applyProtection="0"/>
    <xf numFmtId="0" fontId="75" fillId="0" borderId="118" applyNumberFormat="0" applyFill="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28"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68" fillId="68" borderId="105" applyNumberFormat="0" applyAlignment="0" applyProtection="0"/>
    <xf numFmtId="0" fontId="28"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28" fillId="75" borderId="104" applyNumberFormat="0" applyFont="0" applyBorder="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28" fillId="75" borderId="104" applyNumberFormat="0" applyFont="0" applyBorder="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62" fillId="68" borderId="103" applyNumberFormat="0" applyAlignment="0" applyProtection="0"/>
    <xf numFmtId="0" fontId="40" fillId="75" borderId="110" applyNumberFormat="0" applyFont="0" applyAlignment="0" applyProtection="0"/>
    <xf numFmtId="0" fontId="65" fillId="74" borderId="109" applyNumberFormat="0" applyAlignment="0" applyProtection="0"/>
    <xf numFmtId="0" fontId="40" fillId="75" borderId="116" applyNumberFormat="0" applyFont="0" applyAlignment="0" applyProtection="0"/>
    <xf numFmtId="0" fontId="75" fillId="0" borderId="106" applyNumberFormat="0" applyFill="0" applyAlignment="0" applyProtection="0"/>
    <xf numFmtId="0" fontId="75" fillId="0" borderId="106" applyNumberFormat="0" applyFill="0" applyAlignment="0" applyProtection="0"/>
    <xf numFmtId="0" fontId="75" fillId="0" borderId="118" applyNumberFormat="0" applyFill="0" applyAlignment="0" applyProtection="0"/>
    <xf numFmtId="0" fontId="68" fillId="68" borderId="117" applyNumberForma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8" fillId="68" borderId="105" applyNumberFormat="0" applyAlignment="0" applyProtection="0"/>
    <xf numFmtId="0" fontId="68" fillId="68" borderId="105" applyNumberFormat="0" applyAlignment="0" applyProtection="0"/>
    <xf numFmtId="0" fontId="51" fillId="75" borderId="104" applyNumberFormat="0" applyFont="0" applyAlignment="0" applyProtection="0"/>
    <xf numFmtId="0" fontId="28" fillId="75" borderId="104" applyNumberFormat="0" applyFont="0" applyAlignment="0" applyProtection="0"/>
    <xf numFmtId="0" fontId="65" fillId="59" borderId="103" applyNumberFormat="0" applyAlignment="0" applyProtection="0"/>
    <xf numFmtId="0" fontId="65" fillId="59" borderId="103" applyNumberFormat="0" applyAlignment="0" applyProtection="0"/>
    <xf numFmtId="0" fontId="62" fillId="68" borderId="103" applyNumberFormat="0" applyAlignment="0" applyProtection="0"/>
    <xf numFmtId="0" fontId="62" fillId="68" borderId="103" applyNumberFormat="0" applyAlignment="0" applyProtection="0"/>
    <xf numFmtId="0" fontId="40" fillId="75" borderId="110" applyNumberFormat="0" applyFont="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1" fillId="79" borderId="115" applyNumberFormat="0" applyFo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62" fillId="68" borderId="115"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68" fillId="68" borderId="117" applyNumberFormat="0" applyAlignment="0" applyProtection="0"/>
    <xf numFmtId="0" fontId="68" fillId="68" borderId="117" applyNumberFormat="0" applyAlignment="0" applyProtection="0"/>
    <xf numFmtId="0" fontId="51" fillId="75" borderId="116" applyNumberFormat="0" applyFont="0" applyAlignment="0" applyProtection="0"/>
    <xf numFmtId="0" fontId="28" fillId="75" borderId="116" applyNumberFormat="0" applyFont="0" applyAlignment="0" applyProtection="0"/>
    <xf numFmtId="0" fontId="65" fillId="59" borderId="115" applyNumberFormat="0" applyAlignment="0" applyProtection="0"/>
    <xf numFmtId="0" fontId="65" fillId="59" borderId="115" applyNumberFormat="0" applyAlignment="0" applyProtection="0"/>
    <xf numFmtId="0" fontId="62" fillId="68" borderId="115" applyNumberFormat="0" applyAlignment="0" applyProtection="0"/>
    <xf numFmtId="0" fontId="62" fillId="68" borderId="115" applyNumberFormat="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65" fillId="59" borderId="115" applyNumberFormat="0" applyAlignment="0" applyProtection="0"/>
    <xf numFmtId="0" fontId="65" fillId="74" borderId="115" applyNumberFormat="0" applyAlignment="0" applyProtection="0"/>
    <xf numFmtId="0" fontId="40" fillId="75" borderId="116" applyNumberFormat="0" applyFont="0" applyAlignment="0" applyProtection="0"/>
    <xf numFmtId="0" fontId="62" fillId="68" borderId="109" applyNumberFormat="0" applyAlignme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84" fillId="55" borderId="109" applyNumberFormat="0" applyFo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75" fillId="0" borderId="112" applyNumberFormat="0" applyFill="0" applyAlignme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40" fillId="75" borderId="104" applyNumberFormat="0" applyFont="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40" fillId="75" borderId="116" applyNumberFormat="0" applyFont="0" applyAlignme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40" fillId="75" borderId="110" applyNumberFormat="0" applyFont="0" applyAlignment="0" applyProtection="0"/>
    <xf numFmtId="0" fontId="40" fillId="75" borderId="110" applyNumberFormat="0" applyFont="0" applyAlignment="0" applyProtection="0"/>
    <xf numFmtId="0" fontId="89" fillId="79" borderId="113" applyNumberFormat="0" applyFont="0" applyProtection="0"/>
    <xf numFmtId="0" fontId="28" fillId="75" borderId="110" applyNumberFormat="0" applyFont="0" applyAlignment="0" applyProtection="0"/>
    <xf numFmtId="0" fontId="1" fillId="0" borderId="114" applyNumberFormat="0" applyFont="0" applyAlignment="0" applyProtection="0"/>
    <xf numFmtId="0" fontId="75" fillId="0" borderId="100" applyNumberFormat="0" applyFill="0" applyAlignment="0" applyProtection="0"/>
    <xf numFmtId="0" fontId="75" fillId="0" borderId="100" applyNumberFormat="0" applyFill="0" applyAlignment="0" applyProtection="0"/>
    <xf numFmtId="0" fontId="40" fillId="75" borderId="110" applyNumberFormat="0" applyFont="0" applyAlignment="0" applyProtection="0"/>
    <xf numFmtId="0" fontId="40" fillId="75" borderId="116" applyNumberFormat="0" applyFont="0" applyAlignment="0" applyProtection="0"/>
    <xf numFmtId="0" fontId="65" fillId="59" borderId="103" applyNumberFormat="0" applyAlignment="0" applyProtection="0"/>
    <xf numFmtId="0" fontId="65" fillId="74" borderId="103" applyNumberFormat="0" applyAlignment="0" applyProtection="0"/>
    <xf numFmtId="0" fontId="40" fillId="75" borderId="104" applyNumberFormat="0" applyFont="0" applyAlignment="0" applyProtection="0"/>
    <xf numFmtId="0" fontId="62" fillId="68" borderId="115" applyNumberFormat="0" applyAlignment="0" applyProtection="0"/>
    <xf numFmtId="0" fontId="62" fillId="68" borderId="97" applyNumberFormat="0" applyAlignme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68" fillId="68" borderId="111" applyNumberFormat="0" applyAlignment="0" applyProtection="0"/>
    <xf numFmtId="0" fontId="62" fillId="68" borderId="109" applyNumberFormat="0" applyAlignment="0" applyProtection="0"/>
    <xf numFmtId="0" fontId="96" fillId="82" borderId="109" applyNumberForma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62" fillId="68" borderId="97" applyNumberFormat="0" applyAlignment="0" applyProtection="0"/>
    <xf numFmtId="0" fontId="96" fillId="82" borderId="97" applyNumberFormat="0" applyAlignment="0" applyProtection="0"/>
    <xf numFmtId="0" fontId="65" fillId="74"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40" fillId="75" borderId="98" applyNumberFormat="0" applyFont="0" applyAlignment="0" applyProtection="0"/>
    <xf numFmtId="0" fontId="68" fillId="68" borderId="99" applyNumberFormat="0" applyAlignment="0" applyProtection="0"/>
    <xf numFmtId="0" fontId="68" fillId="82" borderId="99" applyNumberFormat="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40" fillId="75" borderId="110"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40" fillId="75" borderId="110" applyNumberFormat="0" applyFont="0" applyAlignment="0" applyProtection="0"/>
    <xf numFmtId="0" fontId="28" fillId="75" borderId="98" applyNumberFormat="0" applyFont="0" applyAlignment="0" applyProtection="0"/>
    <xf numFmtId="0" fontId="51" fillId="75" borderId="110"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62" fillId="68" borderId="97" applyNumberFormat="0" applyAlignment="0" applyProtection="0"/>
    <xf numFmtId="0" fontId="96" fillId="82" borderId="97" applyNumberFormat="0" applyAlignment="0" applyProtection="0"/>
    <xf numFmtId="0" fontId="65" fillId="74"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40" fillId="75" borderId="98" applyNumberFormat="0" applyFont="0" applyAlignment="0" applyProtection="0"/>
    <xf numFmtId="0" fontId="68" fillId="68" borderId="99" applyNumberFormat="0" applyAlignment="0" applyProtection="0"/>
    <xf numFmtId="0" fontId="68" fillId="82" borderId="99" applyNumberFormat="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104" applyNumberFormat="0" applyFont="0" applyAlignment="0" applyProtection="0"/>
    <xf numFmtId="0" fontId="40" fillId="75" borderId="104" applyNumberFormat="0" applyFont="0" applyAlignment="0" applyProtection="0"/>
    <xf numFmtId="0" fontId="68" fillId="68" borderId="105" applyNumberFormat="0" applyAlignment="0" applyProtection="0"/>
    <xf numFmtId="0" fontId="68" fillId="82" borderId="105" applyNumberFormat="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40" fillId="75" borderId="116"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16" applyNumberFormat="0" applyFont="0" applyBorder="0" applyProtection="0"/>
    <xf numFmtId="0" fontId="28" fillId="75" borderId="104" applyNumberFormat="0" applyFont="0" applyAlignment="0" applyProtection="0"/>
    <xf numFmtId="0" fontId="40" fillId="75" borderId="116" applyNumberFormat="0" applyFont="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Border="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Border="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62" fillId="68" borderId="103" applyNumberFormat="0" applyAlignment="0" applyProtection="0"/>
    <xf numFmtId="0" fontId="96" fillId="82" borderId="103" applyNumberFormat="0" applyAlignment="0" applyProtection="0"/>
    <xf numFmtId="0" fontId="65" fillId="74"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40" fillId="75" borderId="104" applyNumberFormat="0" applyFont="0" applyAlignment="0" applyProtection="0"/>
    <xf numFmtId="0" fontId="68" fillId="68" borderId="105" applyNumberFormat="0" applyAlignment="0" applyProtection="0"/>
    <xf numFmtId="0" fontId="68" fillId="82" borderId="105" applyNumberFormat="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65" fillId="59" borderId="109" applyNumberFormat="0" applyAlignment="0" applyProtection="0"/>
    <xf numFmtId="0" fontId="28"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82" borderId="111" applyNumberFormat="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89" fillId="79" borderId="113" applyNumberFormat="0" applyFo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62" fillId="68" borderId="109" applyNumberFormat="0" applyAlignment="0" applyProtection="0"/>
    <xf numFmtId="0" fontId="96" fillId="82" borderId="109" applyNumberFormat="0" applyAlignment="0" applyProtection="0"/>
    <xf numFmtId="0" fontId="65" fillId="74"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82" borderId="111" applyNumberFormat="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6" applyNumberFormat="0" applyFont="0" applyAlignment="0" applyProtection="0"/>
    <xf numFmtId="0" fontId="40" fillId="75" borderId="116" applyNumberFormat="0" applyFont="0" applyAlignment="0" applyProtection="0"/>
    <xf numFmtId="0" fontId="68" fillId="68" borderId="117" applyNumberFormat="0" applyAlignment="0" applyProtection="0"/>
    <xf numFmtId="0" fontId="68" fillId="82" borderId="117" applyNumberFormat="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75" fillId="0" borderId="118" applyNumberFormat="0" applyFill="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62" fillId="68" borderId="115" applyNumberFormat="0" applyAlignment="0" applyProtection="0"/>
    <xf numFmtId="0" fontId="96" fillId="82" borderId="115" applyNumberFormat="0" applyAlignment="0" applyProtection="0"/>
    <xf numFmtId="0" fontId="65" fillId="74"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40" fillId="75" borderId="116" applyNumberFormat="0" applyFont="0" applyAlignment="0" applyProtection="0"/>
    <xf numFmtId="0" fontId="68" fillId="68" borderId="117" applyNumberFormat="0" applyAlignment="0" applyProtection="0"/>
    <xf numFmtId="0" fontId="68" fillId="82" borderId="117" applyNumberFormat="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62" fillId="68" borderId="121" applyNumberFormat="0" applyAlignment="0" applyProtection="0"/>
    <xf numFmtId="0" fontId="96" fillId="82" borderId="121" applyNumberFormat="0" applyAlignment="0" applyProtection="0"/>
    <xf numFmtId="0" fontId="65" fillId="74"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40" fillId="75" borderId="122" applyNumberFormat="0" applyFont="0" applyAlignment="0" applyProtection="0"/>
    <xf numFmtId="0" fontId="68" fillId="68" borderId="123" applyNumberFormat="0" applyAlignment="0" applyProtection="0"/>
    <xf numFmtId="0" fontId="68" fillId="82" borderId="123" applyNumberFormat="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62" fillId="68" borderId="121" applyNumberFormat="0" applyAlignment="0" applyProtection="0"/>
    <xf numFmtId="0" fontId="96" fillId="82" borderId="121" applyNumberFormat="0" applyAlignment="0" applyProtection="0"/>
    <xf numFmtId="0" fontId="65" fillId="74"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40" fillId="75" borderId="122" applyNumberFormat="0" applyFont="0" applyAlignment="0" applyProtection="0"/>
    <xf numFmtId="0" fontId="68" fillId="68" borderId="123" applyNumberFormat="0" applyAlignment="0" applyProtection="0"/>
    <xf numFmtId="0" fontId="68" fillId="82" borderId="123" applyNumberFormat="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89" fillId="79" borderId="131" applyNumberFormat="0" applyFo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96" fillId="82" borderId="127" applyNumberFormat="0" applyAlignment="0" applyProtection="0"/>
    <xf numFmtId="0" fontId="62" fillId="68" borderId="127" applyNumberFormat="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96" fillId="82" borderId="127" applyNumberFormat="0" applyAlignment="0" applyProtection="0"/>
    <xf numFmtId="0" fontId="62" fillId="68" borderId="127" applyNumberFormat="0" applyAlignment="0" applyProtection="0"/>
    <xf numFmtId="0" fontId="1" fillId="0" borderId="132" applyNumberFormat="0" applyFont="0" applyAlignment="0" applyProtection="0"/>
    <xf numFmtId="0" fontId="75" fillId="0" borderId="130" applyNumberFormat="0" applyFill="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68" fillId="68" borderId="129"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62" fillId="68" borderId="127" applyNumberFormat="0" applyAlignment="0" applyProtection="0"/>
    <xf numFmtId="0" fontId="40" fillId="75" borderId="128" applyNumberFormat="0" applyFont="0" applyAlignment="0" applyProtection="0"/>
    <xf numFmtId="0" fontId="65" fillId="74" borderId="127" applyNumberFormat="0" applyAlignment="0" applyProtection="0"/>
    <xf numFmtId="0" fontId="40" fillId="75" borderId="128"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75" fillId="0" borderId="130" applyNumberFormat="0" applyFill="0" applyAlignment="0" applyProtection="0"/>
    <xf numFmtId="0" fontId="68" fillId="68" borderId="129"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51"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65" fillId="59" borderId="127" applyNumberFormat="0" applyAlignment="0" applyProtection="0"/>
    <xf numFmtId="0" fontId="62" fillId="68" borderId="127" applyNumberFormat="0" applyAlignment="0" applyProtection="0"/>
    <xf numFmtId="0" fontId="62" fillId="68" borderId="127" applyNumberFormat="0" applyAlignment="0" applyProtection="0"/>
    <xf numFmtId="0" fontId="40" fillId="75" borderId="128" applyNumberFormat="0" applyFont="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1" fillId="79" borderId="127" applyNumberFormat="0" applyFo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62" fillId="68" borderId="127"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8" fillId="68" borderId="129" applyNumberFormat="0" applyAlignment="0" applyProtection="0"/>
    <xf numFmtId="0" fontId="68" fillId="68" borderId="129" applyNumberFormat="0" applyAlignment="0" applyProtection="0"/>
    <xf numFmtId="0" fontId="51"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65" fillId="59" borderId="127" applyNumberForma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5" fillId="59" borderId="127" applyNumberFormat="0" applyAlignment="0" applyProtection="0"/>
    <xf numFmtId="0" fontId="65" fillId="74" borderId="127" applyNumberForma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40" fillId="75" borderId="128" applyNumberFormat="0" applyFont="0" applyAlignme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89" fillId="79" borderId="131" applyNumberFormat="0" applyFont="0" applyProtection="0"/>
    <xf numFmtId="0" fontId="28" fillId="75" borderId="128" applyNumberFormat="0" applyFont="0" applyAlignment="0" applyProtection="0"/>
    <xf numFmtId="0" fontId="1" fillId="0" borderId="132"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65" fillId="74" borderId="127" applyNumberForma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68" fillId="68" borderId="129" applyNumberFormat="0" applyAlignment="0" applyProtection="0"/>
    <xf numFmtId="0" fontId="62" fillId="68" borderId="127" applyNumberFormat="0" applyAlignment="0" applyProtection="0"/>
    <xf numFmtId="0" fontId="96" fillId="82" borderId="127" applyNumberForma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Border="0" applyProtection="0"/>
    <xf numFmtId="0" fontId="28" fillId="75" borderId="128"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8" fillId="0" borderId="0"/>
    <xf numFmtId="44" fontId="28" fillId="0" borderId="0" applyFont="0" applyFill="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75"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61" fillId="58" borderId="0" applyNumberFormat="0" applyBorder="0" applyAlignment="0" applyProtection="0"/>
    <xf numFmtId="0" fontId="62" fillId="68" borderId="133" applyNumberFormat="0" applyAlignment="0" applyProtection="0"/>
    <xf numFmtId="0" fontId="96" fillId="82" borderId="133"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6" fillId="57" borderId="0" applyNumberFormat="0" applyBorder="0" applyAlignment="0" applyProtection="0"/>
    <xf numFmtId="0" fontId="65" fillId="59" borderId="133" applyNumberFormat="0" applyAlignment="0" applyProtection="0"/>
    <xf numFmtId="0" fontId="97" fillId="74" borderId="0" applyNumberFormat="0" applyBorder="0" applyAlignment="0" applyProtection="0"/>
    <xf numFmtId="0" fontId="28" fillId="75" borderId="134" applyNumberFormat="0" applyFont="0" applyAlignment="0" applyProtection="0"/>
    <xf numFmtId="0" fontId="40" fillId="75" borderId="134" applyNumberFormat="0" applyFont="0" applyAlignment="0" applyProtection="0"/>
    <xf numFmtId="0" fontId="68" fillId="68" borderId="135" applyNumberFormat="0" applyAlignment="0" applyProtection="0"/>
    <xf numFmtId="0" fontId="68" fillId="82" borderId="135"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40" fillId="58" borderId="0" applyNumberFormat="0" applyBorder="0" applyAlignment="0" applyProtection="0"/>
    <xf numFmtId="0" fontId="40" fillId="61"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60" fillId="61" borderId="0" applyNumberFormat="0" applyBorder="0" applyAlignment="0" applyProtection="0"/>
    <xf numFmtId="0" fontId="60" fillId="58"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75" borderId="0" applyNumberFormat="0" applyBorder="0" applyAlignment="0" applyProtection="0"/>
    <xf numFmtId="0" fontId="40" fillId="59"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60" fillId="55" borderId="0" applyNumberFormat="0" applyBorder="0" applyAlignment="0" applyProtection="0"/>
    <xf numFmtId="0" fontId="60" fillId="63" borderId="0" applyNumberFormat="0" applyBorder="0" applyAlignment="0" applyProtection="0"/>
    <xf numFmtId="0" fontId="60" fillId="73" borderId="0" applyNumberFormat="0" applyBorder="0" applyAlignment="0" applyProtection="0"/>
    <xf numFmtId="0" fontId="60" fillId="58"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40" fillId="55" borderId="0" applyNumberFormat="0" applyBorder="0" applyAlignment="0" applyProtection="0"/>
    <xf numFmtId="0" fontId="40" fillId="74" borderId="0" applyNumberFormat="0" applyBorder="0" applyAlignment="0" applyProtection="0"/>
    <xf numFmtId="0" fontId="40" fillId="61"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60" fillId="58" borderId="0" applyNumberFormat="0" applyBorder="0" applyAlignment="0" applyProtection="0"/>
    <xf numFmtId="0" fontId="61" fillId="58" borderId="0" applyNumberFormat="0" applyBorder="0" applyAlignment="0" applyProtection="0"/>
    <xf numFmtId="0" fontId="60" fillId="73" borderId="0" applyNumberFormat="0" applyBorder="0" applyAlignment="0" applyProtection="0"/>
    <xf numFmtId="0" fontId="96" fillId="82" borderId="133" applyNumberFormat="0" applyAlignment="0" applyProtection="0"/>
    <xf numFmtId="0" fontId="69" fillId="0" borderId="71" applyNumberFormat="0" applyFill="0" applyAlignment="0" applyProtection="0"/>
    <xf numFmtId="0" fontId="60" fillId="63" borderId="0" applyNumberFormat="0" applyBorder="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0" fillId="5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60" fillId="58" borderId="0" applyNumberFormat="0" applyBorder="0" applyAlignment="0" applyProtection="0"/>
    <xf numFmtId="0" fontId="97" fillId="74" borderId="0" applyNumberFormat="0" applyBorder="0" applyAlignment="0" applyProtection="0"/>
    <xf numFmtId="0" fontId="60" fillId="61" borderId="0" applyNumberFormat="0" applyBorder="0" applyAlignment="0" applyProtection="0"/>
    <xf numFmtId="0" fontId="40" fillId="55" borderId="0" applyNumberFormat="0" applyBorder="0" applyAlignment="0" applyProtection="0"/>
    <xf numFmtId="0" fontId="28" fillId="75" borderId="134" applyNumberFormat="0" applyFont="0" applyAlignment="0" applyProtection="0"/>
    <xf numFmtId="0" fontId="40" fillId="74" borderId="0" applyNumberFormat="0" applyBorder="0" applyAlignment="0" applyProtection="0"/>
    <xf numFmtId="0" fontId="40" fillId="61" borderId="0" applyNumberFormat="0" applyBorder="0" applyAlignment="0" applyProtection="0"/>
    <xf numFmtId="0" fontId="68" fillId="82" borderId="135" applyNumberFormat="0" applyAlignment="0" applyProtection="0"/>
    <xf numFmtId="0" fontId="40" fillId="58" borderId="0" applyNumberFormat="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0" fillId="58" borderId="0" applyNumberFormat="0" applyBorder="0" applyAlignment="0" applyProtection="0"/>
    <xf numFmtId="0" fontId="61" fillId="58" borderId="0" applyNumberFormat="0" applyBorder="0" applyAlignment="0" applyProtection="0"/>
    <xf numFmtId="0" fontId="60" fillId="73" borderId="0" applyNumberFormat="0" applyBorder="0" applyAlignment="0" applyProtection="0"/>
    <xf numFmtId="0" fontId="96" fillId="82" borderId="133" applyNumberFormat="0" applyAlignment="0" applyProtection="0"/>
    <xf numFmtId="0" fontId="63" fillId="69" borderId="56" applyNumberFormat="0" applyAlignment="0" applyProtection="0"/>
    <xf numFmtId="0" fontId="69" fillId="0" borderId="71" applyNumberFormat="0" applyFill="0" applyAlignment="0" applyProtection="0"/>
    <xf numFmtId="0" fontId="60" fillId="63" borderId="0" applyNumberFormat="0" applyBorder="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66"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0" fillId="5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60" fillId="58" borderId="0" applyNumberFormat="0" applyBorder="0" applyAlignment="0" applyProtection="0"/>
    <xf numFmtId="0" fontId="97" fillId="74" borderId="0" applyNumberFormat="0" applyBorder="0" applyAlignment="0" applyProtection="0"/>
    <xf numFmtId="0" fontId="60" fillId="61"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1" fillId="58" borderId="0" applyNumberFormat="0" applyBorder="0" applyAlignment="0" applyProtection="0"/>
    <xf numFmtId="0" fontId="96" fillId="82" borderId="133"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97" fillId="74"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1" fillId="58" borderId="0" applyNumberFormat="0" applyBorder="0" applyAlignment="0" applyProtection="0"/>
    <xf numFmtId="0" fontId="96" fillId="82" borderId="133" applyNumberFormat="0" applyAlignment="0" applyProtection="0"/>
    <xf numFmtId="0" fontId="63" fillId="69" borderId="56"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66"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6" fillId="57" borderId="0" applyNumberFormat="0" applyBorder="0" applyAlignment="0" applyProtection="0"/>
    <xf numFmtId="0" fontId="97" fillId="74"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62" fillId="68" borderId="138" applyNumberFormat="0" applyAlignment="0" applyProtection="0"/>
    <xf numFmtId="0" fontId="96" fillId="82" borderId="138" applyNumberFormat="0" applyAlignment="0" applyProtection="0"/>
    <xf numFmtId="0" fontId="65" fillId="74"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40" fillId="75" borderId="139" applyNumberFormat="0" applyFont="0" applyAlignment="0" applyProtection="0"/>
    <xf numFmtId="0" fontId="68" fillId="68" borderId="140" applyNumberFormat="0" applyAlignment="0" applyProtection="0"/>
    <xf numFmtId="0" fontId="68" fillId="82" borderId="140" applyNumberFormat="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62" fillId="68" borderId="138" applyNumberFormat="0" applyAlignment="0" applyProtection="0"/>
    <xf numFmtId="0" fontId="96" fillId="82" borderId="138" applyNumberFormat="0" applyAlignment="0" applyProtection="0"/>
    <xf numFmtId="0" fontId="65" fillId="74"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40" fillId="75" borderId="139" applyNumberFormat="0" applyFont="0" applyAlignment="0" applyProtection="0"/>
    <xf numFmtId="0" fontId="68" fillId="68" borderId="140" applyNumberFormat="0" applyAlignment="0" applyProtection="0"/>
    <xf numFmtId="0" fontId="68" fillId="82" borderId="140" applyNumberFormat="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89" fillId="79" borderId="148" applyNumberFormat="0" applyFo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96" fillId="82" borderId="144" applyNumberFormat="0" applyAlignment="0" applyProtection="0"/>
    <xf numFmtId="0" fontId="62" fillId="68" borderId="144" applyNumberFormat="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96" fillId="82" borderId="144" applyNumberFormat="0" applyAlignment="0" applyProtection="0"/>
    <xf numFmtId="0" fontId="62" fillId="68" borderId="144" applyNumberFormat="0" applyAlignment="0" applyProtection="0"/>
    <xf numFmtId="0" fontId="1" fillId="0" borderId="149" applyNumberFormat="0" applyFont="0" applyAlignment="0" applyProtection="0"/>
    <xf numFmtId="0" fontId="75" fillId="0" borderId="147" applyNumberFormat="0" applyFill="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68" fillId="68" borderId="146"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62" fillId="68" borderId="144" applyNumberFormat="0" applyAlignment="0" applyProtection="0"/>
    <xf numFmtId="0" fontId="40" fillId="75" borderId="145" applyNumberFormat="0" applyFont="0" applyAlignment="0" applyProtection="0"/>
    <xf numFmtId="0" fontId="65" fillId="74" borderId="144" applyNumberFormat="0" applyAlignment="0" applyProtection="0"/>
    <xf numFmtId="0" fontId="40" fillId="75" borderId="145"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75" fillId="0" borderId="147" applyNumberFormat="0" applyFill="0" applyAlignment="0" applyProtection="0"/>
    <xf numFmtId="0" fontId="68" fillId="68" borderId="146"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51"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65" fillId="59" borderId="144" applyNumberFormat="0" applyAlignment="0" applyProtection="0"/>
    <xf numFmtId="0" fontId="62" fillId="68" borderId="144" applyNumberFormat="0" applyAlignment="0" applyProtection="0"/>
    <xf numFmtId="0" fontId="62" fillId="68" borderId="144" applyNumberFormat="0" applyAlignment="0" applyProtection="0"/>
    <xf numFmtId="0" fontId="40" fillId="75" borderId="145" applyNumberFormat="0" applyFont="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1" fillId="79" borderId="144" applyNumberFormat="0" applyFo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62" fillId="68" borderId="144"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8" fillId="68" borderId="146" applyNumberFormat="0" applyAlignment="0" applyProtection="0"/>
    <xf numFmtId="0" fontId="68" fillId="68" borderId="146" applyNumberFormat="0" applyAlignment="0" applyProtection="0"/>
    <xf numFmtId="0" fontId="51"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65" fillId="59" borderId="144" applyNumberForma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5" fillId="59" borderId="144" applyNumberFormat="0" applyAlignment="0" applyProtection="0"/>
    <xf numFmtId="0" fontId="65" fillId="74" borderId="144" applyNumberForma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40" fillId="75" borderId="145" applyNumberFormat="0" applyFont="0" applyAlignme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89" fillId="79" borderId="148" applyNumberFormat="0" applyFont="0" applyProtection="0"/>
    <xf numFmtId="0" fontId="28" fillId="75" borderId="145" applyNumberFormat="0" applyFont="0" applyAlignment="0" applyProtection="0"/>
    <xf numFmtId="0" fontId="1" fillId="0" borderId="149"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65" fillId="74" borderId="144" applyNumberForma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68" fillId="68" borderId="146" applyNumberFormat="0" applyAlignment="0" applyProtection="0"/>
    <xf numFmtId="0" fontId="62" fillId="68" borderId="144" applyNumberFormat="0" applyAlignment="0" applyProtection="0"/>
    <xf numFmtId="0" fontId="96" fillId="82" borderId="144" applyNumberForma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Border="0" applyProtection="0"/>
    <xf numFmtId="0" fontId="28" fillId="75" borderId="145"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65" fillId="74" borderId="150" applyNumberForma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40" fillId="75" borderId="151" applyNumberFormat="0" applyFont="0" applyAlignme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28"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62" fillId="68" borderId="150" applyNumberFormat="0" applyAlignment="0" applyProtection="0"/>
    <xf numFmtId="0" fontId="96" fillId="82" borderId="150" applyNumberForma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Border="0" applyProtection="0"/>
    <xf numFmtId="0" fontId="28"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102" fillId="0" borderId="0"/>
    <xf numFmtId="0" fontId="102" fillId="0" borderId="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65" fillId="74" borderId="150" applyNumberForma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40" fillId="75" borderId="151" applyNumberFormat="0" applyFont="0" applyAlignme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28"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62" fillId="68" borderId="150" applyNumberFormat="0" applyAlignment="0" applyProtection="0"/>
    <xf numFmtId="0" fontId="96" fillId="82" borderId="150" applyNumberForma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Border="0" applyProtection="0"/>
    <xf numFmtId="0" fontId="28"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104" fillId="0" borderId="0"/>
    <xf numFmtId="0" fontId="104" fillId="0" borderId="0" applyNumberFormat="0" applyFill="0" applyBorder="0" applyAlignment="0" applyProtection="0"/>
    <xf numFmtId="0" fontId="105" fillId="0" borderId="0" applyNumberFormat="0" applyBorder="0" applyProtection="0">
      <alignment horizontal="center"/>
    </xf>
    <xf numFmtId="0" fontId="105" fillId="0" borderId="0" applyNumberFormat="0" applyBorder="0" applyProtection="0">
      <alignment horizontal="center" textRotation="90"/>
    </xf>
    <xf numFmtId="0" fontId="106" fillId="0" borderId="0" applyNumberFormat="0" applyBorder="0" applyProtection="0"/>
    <xf numFmtId="0" fontId="106" fillId="0" borderId="0" applyNumberFormat="0" applyBorder="0" applyProtection="0"/>
    <xf numFmtId="179" fontId="107" fillId="0" borderId="0" applyBorder="0" applyProtection="0"/>
    <xf numFmtId="0" fontId="108" fillId="4"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113" fillId="0" borderId="0" applyNumberFormat="0" applyFill="0" applyBorder="0" applyAlignment="0" applyProtection="0">
      <alignment vertical="top"/>
      <protection locked="0"/>
    </xf>
    <xf numFmtId="0" fontId="102" fillId="0" borderId="0"/>
    <xf numFmtId="0" fontId="102" fillId="0" borderId="0"/>
    <xf numFmtId="0" fontId="25" fillId="0" borderId="0"/>
    <xf numFmtId="184" fontId="29" fillId="0" borderId="0" applyBorder="0" applyProtection="0"/>
    <xf numFmtId="185" fontId="29" fillId="0" borderId="0" applyBorder="0" applyProtection="0"/>
    <xf numFmtId="0" fontId="29" fillId="0" borderId="0" applyNumberFormat="0" applyBorder="0" applyProtection="0"/>
    <xf numFmtId="0" fontId="136" fillId="0" borderId="0" applyNumberFormat="0" applyBorder="0" applyProtection="0"/>
    <xf numFmtId="9" fontId="29" fillId="0" borderId="0" applyBorder="0" applyProtection="0"/>
    <xf numFmtId="0" fontId="137" fillId="0" borderId="0" applyNumberFormat="0" applyBorder="0" applyProtection="0">
      <alignment horizontal="center" vertical="top" wrapText="1"/>
    </xf>
    <xf numFmtId="14" fontId="137" fillId="0" borderId="269" applyProtection="0">
      <alignment horizontal="center" vertical="top" wrapText="1"/>
    </xf>
    <xf numFmtId="4" fontId="137" fillId="0" borderId="269" applyProtection="0">
      <alignment horizontal="right" vertical="top" wrapText="1"/>
    </xf>
    <xf numFmtId="1" fontId="137" fillId="0" borderId="270" applyProtection="0">
      <alignment horizontal="center" vertical="top" wrapText="1"/>
    </xf>
    <xf numFmtId="10" fontId="137" fillId="0" borderId="269" applyProtection="0">
      <alignment horizontal="right" vertical="top" wrapText="1"/>
    </xf>
    <xf numFmtId="10" fontId="138" fillId="0" borderId="269" applyProtection="0">
      <alignment horizontal="right" vertical="top" wrapText="1"/>
    </xf>
    <xf numFmtId="186" fontId="137" fillId="0" borderId="269" applyProtection="0">
      <alignment horizontal="right" vertical="top" wrapText="1"/>
    </xf>
    <xf numFmtId="186" fontId="138" fillId="0" borderId="269" applyProtection="0">
      <alignment horizontal="right" vertical="top" wrapText="1"/>
    </xf>
    <xf numFmtId="0" fontId="137" fillId="0" borderId="269" applyNumberFormat="0" applyProtection="0">
      <alignment horizontal="center" vertical="top" wrapText="1"/>
    </xf>
    <xf numFmtId="0" fontId="137" fillId="0" borderId="269" applyNumberFormat="0" applyProtection="0">
      <alignment horizontal="left" vertical="top" wrapText="1"/>
    </xf>
    <xf numFmtId="0" fontId="138" fillId="95" borderId="270" applyNumberFormat="0" applyProtection="0">
      <alignment horizontal="center" vertical="center" wrapText="1"/>
    </xf>
    <xf numFmtId="0" fontId="138" fillId="96" borderId="270" applyNumberFormat="0" applyProtection="0">
      <alignment horizontal="left" vertical="center" wrapText="1"/>
    </xf>
    <xf numFmtId="0" fontId="138" fillId="95" borderId="270" applyNumberFormat="0" applyProtection="0">
      <alignment horizontal="left" vertical="center" wrapText="1"/>
    </xf>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40" fillId="0" borderId="271" applyNumberFormat="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40" fillId="0" borderId="271" applyNumberFormat="0" applyProtection="0"/>
    <xf numFmtId="0" fontId="139" fillId="0" borderId="0" applyNumberFormat="0" applyBorder="0" applyProtection="0"/>
    <xf numFmtId="0" fontId="141" fillId="0" borderId="0" applyNumberFormat="0" applyBorder="0" applyProtection="0"/>
    <xf numFmtId="0" fontId="142" fillId="0" borderId="272" applyNumberFormat="0" applyProtection="0"/>
    <xf numFmtId="0" fontId="144" fillId="0" borderId="0"/>
    <xf numFmtId="0" fontId="136" fillId="0" borderId="0" applyNumberFormat="0" applyBorder="0" applyProtection="0"/>
    <xf numFmtId="9" fontId="144" fillId="0" borderId="0" applyFont="0" applyFill="0" applyBorder="0" applyAlignment="0" applyProtection="0"/>
    <xf numFmtId="0" fontId="148" fillId="0" borderId="0"/>
  </cellStyleXfs>
  <cellXfs count="984">
    <xf numFmtId="0" fontId="0" fillId="0" borderId="0" xfId="0"/>
    <xf numFmtId="0" fontId="48" fillId="40" borderId="0" xfId="9120" applyFont="1" applyFill="1" applyAlignment="1">
      <alignment horizontal="center" vertical="center"/>
    </xf>
    <xf numFmtId="0" fontId="34" fillId="40" borderId="0" xfId="0" applyFont="1" applyFill="1" applyAlignment="1">
      <alignment vertical="center"/>
    </xf>
    <xf numFmtId="0" fontId="34" fillId="40" borderId="0" xfId="0" applyFont="1" applyFill="1" applyAlignment="1">
      <alignment horizontal="left" vertical="center" wrapText="1"/>
    </xf>
    <xf numFmtId="0" fontId="34" fillId="40" borderId="0" xfId="0" applyFont="1" applyFill="1" applyAlignment="1">
      <alignment vertical="center" wrapText="1"/>
    </xf>
    <xf numFmtId="0" fontId="42" fillId="0" borderId="0" xfId="49" applyFont="1" applyFill="1"/>
    <xf numFmtId="171" fontId="42" fillId="0" borderId="0" xfId="49" applyNumberFormat="1" applyFont="1" applyFill="1"/>
    <xf numFmtId="0" fontId="37" fillId="40" borderId="0" xfId="9120" applyFont="1" applyFill="1" applyAlignment="1">
      <alignment vertical="center" wrapText="1"/>
    </xf>
    <xf numFmtId="0" fontId="46" fillId="40" borderId="0" xfId="9120" applyFont="1" applyFill="1" applyAlignment="1">
      <alignment vertical="center"/>
    </xf>
    <xf numFmtId="0" fontId="46" fillId="40" borderId="0" xfId="9120" applyFont="1" applyFill="1"/>
    <xf numFmtId="0" fontId="34" fillId="40" borderId="0" xfId="9120" applyFont="1" applyFill="1" applyAlignment="1">
      <alignment vertical="center" wrapText="1"/>
    </xf>
    <xf numFmtId="0" fontId="34" fillId="40" borderId="0" xfId="9120" applyFont="1" applyFill="1" applyAlignment="1">
      <alignment vertical="center"/>
    </xf>
    <xf numFmtId="0" fontId="47" fillId="40" borderId="0" xfId="9120" applyFont="1" applyFill="1" applyAlignment="1">
      <alignment horizontal="justify" vertical="center"/>
    </xf>
    <xf numFmtId="0" fontId="47" fillId="40" borderId="0" xfId="9120" applyFont="1" applyFill="1" applyAlignment="1">
      <alignment horizontal="center" vertical="center"/>
    </xf>
    <xf numFmtId="0" fontId="48" fillId="40" borderId="0" xfId="9120" applyFont="1" applyFill="1" applyAlignment="1">
      <alignment horizontal="justify" vertical="center"/>
    </xf>
    <xf numFmtId="0" fontId="48" fillId="40" borderId="0" xfId="9120" applyFont="1" applyFill="1" applyAlignment="1">
      <alignment vertical="center"/>
    </xf>
    <xf numFmtId="0" fontId="46" fillId="40" borderId="0" xfId="9120" applyFont="1" applyFill="1" applyAlignment="1">
      <alignment horizontal="left" vertical="center"/>
    </xf>
    <xf numFmtId="0" fontId="50" fillId="40" borderId="0" xfId="9120" applyFont="1" applyFill="1" applyAlignment="1">
      <alignment horizontal="left" vertical="center" wrapText="1"/>
    </xf>
    <xf numFmtId="0" fontId="47" fillId="40" borderId="0" xfId="9120" applyFont="1" applyFill="1" applyAlignment="1">
      <alignment horizontal="left" vertical="center"/>
    </xf>
    <xf numFmtId="0" fontId="48" fillId="40" borderId="0" xfId="9120" applyFont="1" applyFill="1" applyAlignment="1">
      <alignment horizontal="left" vertical="center"/>
    </xf>
    <xf numFmtId="0" fontId="19" fillId="0" borderId="0" xfId="9120" applyFont="1"/>
    <xf numFmtId="0" fontId="26" fillId="51" borderId="39" xfId="9120" applyFont="1" applyFill="1" applyBorder="1" applyAlignment="1">
      <alignment vertical="center" wrapText="1"/>
    </xf>
    <xf numFmtId="0" fontId="26" fillId="37" borderId="39" xfId="9120" applyFont="1" applyFill="1" applyBorder="1" applyAlignment="1">
      <alignment vertical="center" wrapText="1"/>
    </xf>
    <xf numFmtId="0" fontId="19" fillId="52" borderId="0" xfId="9120" applyFont="1" applyFill="1"/>
    <xf numFmtId="0" fontId="19" fillId="0" borderId="0" xfId="9120" applyFont="1" applyAlignment="1">
      <alignment horizontal="left"/>
    </xf>
    <xf numFmtId="43" fontId="19" fillId="0" borderId="0" xfId="50" applyFont="1" applyAlignment="1">
      <alignment horizontal="left"/>
    </xf>
    <xf numFmtId="43" fontId="19" fillId="0" borderId="0" xfId="50" applyFont="1"/>
    <xf numFmtId="0" fontId="26" fillId="0" borderId="0" xfId="9120" applyFont="1" applyAlignment="1">
      <alignment vertical="center" wrapText="1"/>
    </xf>
    <xf numFmtId="0" fontId="20" fillId="0" borderId="0" xfId="49" applyFont="1" applyFill="1"/>
    <xf numFmtId="0" fontId="35" fillId="0" borderId="46" xfId="65" applyFont="1" applyBorder="1" applyAlignment="1">
      <alignment horizontal="right" wrapText="1"/>
    </xf>
    <xf numFmtId="0" fontId="33" fillId="0" borderId="31" xfId="65" applyFont="1" applyBorder="1" applyAlignment="1">
      <alignment horizontal="left"/>
    </xf>
    <xf numFmtId="10" fontId="35" fillId="0" borderId="32" xfId="65" applyNumberFormat="1" applyFont="1" applyBorder="1" applyAlignment="1">
      <alignment horizontal="center"/>
    </xf>
    <xf numFmtId="171" fontId="35" fillId="0" borderId="33" xfId="65" applyNumberFormat="1" applyFont="1" applyBorder="1" applyAlignment="1">
      <alignment horizontal="center"/>
    </xf>
    <xf numFmtId="0" fontId="35" fillId="0" borderId="11" xfId="65" applyFont="1" applyBorder="1"/>
    <xf numFmtId="10" fontId="35" fillId="0" borderId="31" xfId="65" applyNumberFormat="1" applyFont="1" applyBorder="1" applyAlignment="1">
      <alignment horizontal="center"/>
    </xf>
    <xf numFmtId="0" fontId="33" fillId="0" borderId="11" xfId="65" applyFont="1" applyBorder="1"/>
    <xf numFmtId="10" fontId="30" fillId="0" borderId="31" xfId="65" applyNumberFormat="1" applyFont="1" applyBorder="1" applyAlignment="1">
      <alignment horizontal="center"/>
    </xf>
    <xf numFmtId="0" fontId="36" fillId="0" borderId="0" xfId="49" applyFont="1" applyFill="1"/>
    <xf numFmtId="0" fontId="0" fillId="40" borderId="0" xfId="0" applyFill="1"/>
    <xf numFmtId="0" fontId="26" fillId="0" borderId="0" xfId="0" applyFont="1" applyAlignment="1">
      <alignment vertical="center"/>
    </xf>
    <xf numFmtId="0" fontId="30" fillId="40" borderId="0" xfId="0" applyFont="1" applyFill="1" applyAlignment="1">
      <alignment vertical="center"/>
    </xf>
    <xf numFmtId="0" fontId="19" fillId="40" borderId="0" xfId="9120" applyFont="1" applyFill="1"/>
    <xf numFmtId="0" fontId="1" fillId="85" borderId="0" xfId="10219" applyFont="1" applyFill="1" applyAlignment="1">
      <alignment horizontal="left" vertical="center" wrapText="1"/>
    </xf>
    <xf numFmtId="43" fontId="1" fillId="85" borderId="0" xfId="50" applyFont="1" applyFill="1" applyBorder="1" applyAlignment="1">
      <alignment horizontal="left" vertical="center" wrapText="1"/>
    </xf>
    <xf numFmtId="0" fontId="1" fillId="40" borderId="0" xfId="10219" applyFont="1" applyFill="1" applyAlignment="1">
      <alignment vertical="center" wrapText="1"/>
    </xf>
    <xf numFmtId="0" fontId="19" fillId="40" borderId="0" xfId="9120" applyFont="1" applyFill="1" applyAlignment="1">
      <alignment vertical="center" wrapText="1"/>
    </xf>
    <xf numFmtId="0" fontId="1" fillId="40" borderId="0" xfId="10219" applyFont="1" applyFill="1" applyAlignment="1">
      <alignment horizontal="center" vertical="center" wrapText="1"/>
    </xf>
    <xf numFmtId="2" fontId="1" fillId="40" borderId="0" xfId="10219" applyNumberFormat="1" applyFont="1" applyFill="1" applyAlignment="1">
      <alignment horizontal="center" vertical="center" wrapText="1"/>
    </xf>
    <xf numFmtId="0" fontId="22" fillId="42" borderId="166" xfId="9120" applyFont="1" applyFill="1" applyBorder="1" applyAlignment="1">
      <alignment horizontal="center" vertical="center" wrapText="1"/>
    </xf>
    <xf numFmtId="170" fontId="26" fillId="37" borderId="39" xfId="9120" applyNumberFormat="1" applyFont="1" applyFill="1" applyBorder="1" applyAlignment="1">
      <alignment horizontal="center" vertical="center" wrapText="1"/>
    </xf>
    <xf numFmtId="10" fontId="54" fillId="37" borderId="39" xfId="9120" applyNumberFormat="1" applyFont="1" applyFill="1" applyBorder="1" applyAlignment="1">
      <alignment horizontal="center" vertical="center" wrapText="1"/>
    </xf>
    <xf numFmtId="0" fontId="26" fillId="37" borderId="166" xfId="9120" applyFont="1" applyFill="1" applyBorder="1" applyAlignment="1">
      <alignment horizontal="center" vertical="center" wrapText="1"/>
    </xf>
    <xf numFmtId="0" fontId="26" fillId="37" borderId="165" xfId="9120" applyFont="1" applyFill="1" applyBorder="1" applyAlignment="1">
      <alignment horizontal="center" vertical="center" wrapText="1"/>
    </xf>
    <xf numFmtId="10" fontId="26" fillId="37" borderId="166" xfId="4" applyNumberFormat="1" applyFont="1" applyFill="1" applyBorder="1" applyAlignment="1">
      <alignment horizontal="center" vertical="center" wrapText="1"/>
    </xf>
    <xf numFmtId="10" fontId="35" fillId="40" borderId="46" xfId="65" applyNumberFormat="1" applyFont="1" applyFill="1" applyBorder="1" applyAlignment="1">
      <alignment horizontal="center" vertical="center"/>
    </xf>
    <xf numFmtId="0" fontId="26" fillId="37" borderId="44" xfId="9120" applyFont="1" applyFill="1" applyBorder="1" applyAlignment="1">
      <alignment vertical="center" wrapText="1"/>
    </xf>
    <xf numFmtId="170" fontId="19" fillId="0" borderId="0" xfId="9120" applyNumberFormat="1" applyFont="1"/>
    <xf numFmtId="170" fontId="26" fillId="51" borderId="39" xfId="4" applyNumberFormat="1" applyFont="1" applyFill="1" applyBorder="1" applyAlignment="1">
      <alignment horizontal="center" vertical="center" wrapText="1"/>
    </xf>
    <xf numFmtId="10" fontId="35" fillId="0" borderId="171" xfId="65" applyNumberFormat="1" applyFont="1" applyBorder="1" applyAlignment="1">
      <alignment horizontal="center" vertical="center"/>
    </xf>
    <xf numFmtId="10" fontId="35" fillId="0" borderId="171" xfId="65" applyNumberFormat="1" applyFont="1" applyBorder="1" applyAlignment="1">
      <alignment horizontal="center"/>
    </xf>
    <xf numFmtId="10" fontId="30" fillId="0" borderId="157" xfId="65" applyNumberFormat="1" applyFont="1" applyBorder="1" applyAlignment="1">
      <alignment horizontal="center"/>
    </xf>
    <xf numFmtId="0" fontId="34" fillId="0" borderId="0" xfId="0" applyFont="1"/>
    <xf numFmtId="0" fontId="34" fillId="0" borderId="171" xfId="65" applyFont="1" applyBorder="1" applyAlignment="1">
      <alignment horizontal="justify"/>
    </xf>
    <xf numFmtId="0" fontId="35" fillId="0" borderId="171" xfId="65" applyFont="1" applyBorder="1" applyAlignment="1">
      <alignment horizontal="right"/>
    </xf>
    <xf numFmtId="0" fontId="30" fillId="0" borderId="171" xfId="65" applyFont="1" applyBorder="1" applyAlignment="1">
      <alignment horizontal="right"/>
    </xf>
    <xf numFmtId="10" fontId="30" fillId="0" borderId="171" xfId="65" applyNumberFormat="1" applyFont="1" applyBorder="1" applyAlignment="1">
      <alignment horizontal="center"/>
    </xf>
    <xf numFmtId="0" fontId="26" fillId="37" borderId="39" xfId="9120" applyFont="1" applyFill="1" applyBorder="1" applyAlignment="1">
      <alignment horizontal="left" vertical="center" wrapText="1"/>
    </xf>
    <xf numFmtId="0" fontId="23" fillId="89" borderId="183" xfId="24167" applyFont="1" applyFill="1" applyBorder="1" applyAlignment="1">
      <alignment horizontal="center" wrapText="1"/>
    </xf>
    <xf numFmtId="0" fontId="23" fillId="89" borderId="184" xfId="24167" applyFont="1" applyFill="1" applyBorder="1" applyAlignment="1">
      <alignment horizontal="center" wrapText="1"/>
    </xf>
    <xf numFmtId="0" fontId="43" fillId="0" borderId="171" xfId="49" applyFont="1" applyFill="1" applyBorder="1" applyAlignment="1">
      <alignment horizontal="justify"/>
    </xf>
    <xf numFmtId="10" fontId="42" fillId="0" borderId="171" xfId="49" applyNumberFormat="1" applyFont="1" applyFill="1" applyBorder="1" applyAlignment="1">
      <alignment horizontal="center"/>
    </xf>
    <xf numFmtId="2" fontId="32" fillId="0" borderId="186" xfId="24167" applyNumberFormat="1" applyFont="1" applyBorder="1" applyAlignment="1">
      <alignment horizontal="center" wrapText="1"/>
    </xf>
    <xf numFmtId="2" fontId="32" fillId="0" borderId="187" xfId="24167" applyNumberFormat="1" applyFont="1" applyBorder="1" applyAlignment="1">
      <alignment horizontal="center" wrapText="1"/>
    </xf>
    <xf numFmtId="2" fontId="32" fillId="0" borderId="188" xfId="24167" applyNumberFormat="1" applyFont="1" applyBorder="1" applyAlignment="1" applyProtection="1">
      <alignment horizontal="center" wrapText="1"/>
      <protection locked="0"/>
    </xf>
    <xf numFmtId="2" fontId="32" fillId="0" borderId="189" xfId="24167" applyNumberFormat="1" applyFont="1" applyBorder="1" applyAlignment="1">
      <alignment horizontal="center" wrapText="1"/>
    </xf>
    <xf numFmtId="2" fontId="32" fillId="0" borderId="190" xfId="24167" applyNumberFormat="1" applyFont="1" applyBorder="1" applyAlignment="1">
      <alignment horizontal="center" wrapText="1"/>
    </xf>
    <xf numFmtId="2" fontId="32" fillId="0" borderId="191" xfId="24167" applyNumberFormat="1" applyFont="1" applyBorder="1" applyAlignment="1" applyProtection="1">
      <alignment horizontal="center" wrapText="1"/>
      <protection locked="0"/>
    </xf>
    <xf numFmtId="2" fontId="23" fillId="0" borderId="192" xfId="24167" applyNumberFormat="1" applyFont="1" applyBorder="1" applyAlignment="1">
      <alignment horizontal="center" wrapText="1"/>
    </xf>
    <xf numFmtId="2" fontId="23" fillId="0" borderId="193" xfId="24167" applyNumberFormat="1" applyFont="1" applyBorder="1" applyAlignment="1">
      <alignment horizontal="center" wrapText="1"/>
    </xf>
    <xf numFmtId="2" fontId="23" fillId="0" borderId="194" xfId="24167" applyNumberFormat="1" applyFont="1" applyBorder="1" applyAlignment="1">
      <alignment horizontal="center" wrapText="1"/>
    </xf>
    <xf numFmtId="0" fontId="42" fillId="0" borderId="171" xfId="49" applyFont="1" applyFill="1" applyBorder="1" applyAlignment="1">
      <alignment horizontal="right"/>
    </xf>
    <xf numFmtId="2" fontId="32" fillId="0" borderId="195" xfId="24167" applyNumberFormat="1" applyFont="1" applyBorder="1" applyAlignment="1">
      <alignment horizontal="center" wrapText="1"/>
    </xf>
    <xf numFmtId="2" fontId="32" fillId="0" borderId="196" xfId="24167" applyNumberFormat="1" applyFont="1" applyBorder="1" applyAlignment="1">
      <alignment horizontal="center" wrapText="1"/>
    </xf>
    <xf numFmtId="2" fontId="32" fillId="0" borderId="197" xfId="24167" applyNumberFormat="1" applyFont="1" applyBorder="1" applyAlignment="1">
      <alignment horizontal="center" wrapText="1"/>
    </xf>
    <xf numFmtId="10" fontId="42" fillId="0" borderId="171" xfId="49" applyNumberFormat="1" applyFont="1" applyFill="1" applyBorder="1" applyAlignment="1">
      <alignment horizontal="center" vertical="center"/>
    </xf>
    <xf numFmtId="0" fontId="42" fillId="0" borderId="171" xfId="49" applyFont="1" applyFill="1" applyBorder="1" applyAlignment="1">
      <alignment horizontal="right" wrapText="1"/>
    </xf>
    <xf numFmtId="0" fontId="41" fillId="0" borderId="171" xfId="49" applyFont="1" applyFill="1" applyBorder="1" applyAlignment="1">
      <alignment horizontal="right"/>
    </xf>
    <xf numFmtId="10" fontId="41" fillId="0" borderId="171" xfId="49" applyNumberFormat="1" applyFont="1" applyFill="1" applyBorder="1" applyAlignment="1">
      <alignment horizontal="center"/>
    </xf>
    <xf numFmtId="0" fontId="36" fillId="0" borderId="137" xfId="49" applyFont="1" applyFill="1" applyBorder="1" applyAlignment="1">
      <alignment horizontal="left"/>
    </xf>
    <xf numFmtId="10" fontId="42" fillId="0" borderId="156" xfId="49" applyNumberFormat="1" applyFont="1" applyFill="1" applyBorder="1" applyAlignment="1">
      <alignment horizontal="center"/>
    </xf>
    <xf numFmtId="171" fontId="42" fillId="0" borderId="157" xfId="49" applyNumberFormat="1" applyFont="1" applyFill="1" applyBorder="1" applyAlignment="1">
      <alignment horizontal="center"/>
    </xf>
    <xf numFmtId="0" fontId="42" fillId="0" borderId="171" xfId="49" applyFont="1" applyFill="1" applyBorder="1"/>
    <xf numFmtId="10" fontId="42" fillId="0" borderId="137" xfId="49" applyNumberFormat="1" applyFont="1" applyFill="1" applyBorder="1" applyAlignment="1">
      <alignment horizontal="center"/>
    </xf>
    <xf numFmtId="0" fontId="36" fillId="0" borderId="171" xfId="49" applyFont="1" applyFill="1" applyBorder="1"/>
    <xf numFmtId="10" fontId="41" fillId="0" borderId="137" xfId="49" applyNumberFormat="1" applyFont="1" applyFill="1" applyBorder="1" applyAlignment="1">
      <alignment horizontal="center"/>
    </xf>
    <xf numFmtId="10" fontId="41" fillId="0" borderId="157" xfId="49" applyNumberFormat="1" applyFont="1" applyFill="1" applyBorder="1" applyAlignment="1">
      <alignment horizontal="center"/>
    </xf>
    <xf numFmtId="0" fontId="39" fillId="40" borderId="0" xfId="0" applyFont="1" applyFill="1"/>
    <xf numFmtId="0" fontId="49" fillId="40" borderId="0" xfId="9120" applyFont="1" applyFill="1" applyAlignment="1">
      <alignment horizontal="center" vertical="center" wrapText="1"/>
    </xf>
    <xf numFmtId="0" fontId="47" fillId="40" borderId="0" xfId="9120" applyFont="1" applyFill="1" applyAlignment="1">
      <alignment horizontal="left" vertical="center" wrapText="1"/>
    </xf>
    <xf numFmtId="0" fontId="46" fillId="40" borderId="0" xfId="9120" applyFont="1" applyFill="1" applyAlignment="1">
      <alignment vertical="center" wrapText="1"/>
    </xf>
    <xf numFmtId="170" fontId="19" fillId="40" borderId="0" xfId="9120" applyNumberFormat="1" applyFont="1" applyFill="1" applyAlignment="1">
      <alignment vertical="center" wrapText="1"/>
    </xf>
    <xf numFmtId="0" fontId="52" fillId="40" borderId="0" xfId="9120" applyFont="1" applyFill="1" applyAlignment="1">
      <alignment horizontal="center" vertical="center"/>
    </xf>
    <xf numFmtId="0" fontId="29" fillId="40" borderId="0" xfId="9120" applyFont="1" applyFill="1" applyAlignment="1">
      <alignment horizontal="left" vertical="center"/>
    </xf>
    <xf numFmtId="0" fontId="29" fillId="40" borderId="0" xfId="9120" applyFont="1" applyFill="1" applyAlignment="1">
      <alignment horizontal="center" vertical="center"/>
    </xf>
    <xf numFmtId="0" fontId="110" fillId="40" borderId="0" xfId="15889" applyFont="1" applyFill="1" applyAlignment="1">
      <alignment horizontal="center" vertical="center"/>
    </xf>
    <xf numFmtId="0" fontId="1" fillId="85" borderId="209" xfId="10219" applyFont="1" applyFill="1" applyBorder="1" applyAlignment="1">
      <alignment horizontal="left" vertical="center" wrapText="1"/>
    </xf>
    <xf numFmtId="43" fontId="1" fillId="85" borderId="210" xfId="50" applyFont="1" applyFill="1" applyBorder="1" applyAlignment="1">
      <alignment horizontal="left" vertical="center" wrapText="1"/>
    </xf>
    <xf numFmtId="0" fontId="0" fillId="40" borderId="210" xfId="0" applyFill="1" applyBorder="1"/>
    <xf numFmtId="0" fontId="27" fillId="40" borderId="209" xfId="12684" applyFont="1" applyFill="1" applyBorder="1" applyAlignment="1">
      <alignment horizontal="left" vertical="center" wrapText="1"/>
    </xf>
    <xf numFmtId="0" fontId="19" fillId="40" borderId="209" xfId="9120" applyFont="1" applyFill="1" applyBorder="1" applyAlignment="1">
      <alignment vertical="center" wrapText="1"/>
    </xf>
    <xf numFmtId="0" fontId="19" fillId="40" borderId="210" xfId="9120" applyFont="1" applyFill="1" applyBorder="1" applyAlignment="1">
      <alignment vertical="center" wrapText="1"/>
    </xf>
    <xf numFmtId="43" fontId="22" fillId="42" borderId="214" xfId="50" applyFont="1" applyFill="1" applyBorder="1" applyAlignment="1">
      <alignment horizontal="center" vertical="center" wrapText="1"/>
    </xf>
    <xf numFmtId="0" fontId="26" fillId="51" borderId="215" xfId="9120" applyFont="1" applyFill="1" applyBorder="1" applyAlignment="1">
      <alignment vertical="center" wrapText="1"/>
    </xf>
    <xf numFmtId="10" fontId="26" fillId="51" borderId="216" xfId="4" applyNumberFormat="1" applyFont="1" applyFill="1" applyBorder="1" applyAlignment="1">
      <alignment horizontal="center" vertical="center" wrapText="1"/>
    </xf>
    <xf numFmtId="0" fontId="26" fillId="37" borderId="215" xfId="9120" applyFont="1" applyFill="1" applyBorder="1" applyAlignment="1">
      <alignment vertical="center" wrapText="1"/>
    </xf>
    <xf numFmtId="10" fontId="26" fillId="37" borderId="216" xfId="4" applyNumberFormat="1" applyFont="1" applyFill="1" applyBorder="1" applyAlignment="1">
      <alignment horizontal="center" vertical="center" wrapText="1"/>
    </xf>
    <xf numFmtId="0" fontId="26" fillId="37" borderId="214" xfId="9120" applyFont="1" applyFill="1" applyBorder="1" applyAlignment="1">
      <alignment horizontal="center" vertical="center" wrapText="1"/>
    </xf>
    <xf numFmtId="0" fontId="26" fillId="37" borderId="213" xfId="9120" applyFont="1" applyFill="1" applyBorder="1" applyAlignment="1">
      <alignment horizontal="center" vertical="center" wrapText="1"/>
    </xf>
    <xf numFmtId="10" fontId="26" fillId="37" borderId="214" xfId="4" applyNumberFormat="1" applyFont="1" applyFill="1" applyBorder="1" applyAlignment="1">
      <alignment horizontal="center" vertical="center" wrapText="1"/>
    </xf>
    <xf numFmtId="0" fontId="52" fillId="40" borderId="209" xfId="9120" applyFont="1" applyFill="1" applyBorder="1" applyAlignment="1">
      <alignment vertical="center"/>
    </xf>
    <xf numFmtId="0" fontId="52" fillId="40" borderId="210" xfId="9120" applyFont="1" applyFill="1" applyBorder="1" applyAlignment="1">
      <alignment horizontal="center" vertical="center"/>
    </xf>
    <xf numFmtId="0" fontId="29" fillId="40" borderId="209" xfId="9120" applyFont="1" applyFill="1" applyBorder="1" applyAlignment="1">
      <alignment horizontal="left" vertical="center"/>
    </xf>
    <xf numFmtId="0" fontId="29" fillId="40" borderId="210" xfId="9120" applyFont="1" applyFill="1" applyBorder="1" applyAlignment="1">
      <alignment horizontal="left" vertical="center"/>
    </xf>
    <xf numFmtId="0" fontId="110" fillId="40" borderId="209" xfId="15889" applyFont="1" applyFill="1" applyBorder="1" applyAlignment="1">
      <alignment horizontal="left" vertical="center"/>
    </xf>
    <xf numFmtId="0" fontId="110" fillId="40" borderId="210" xfId="15889" applyFont="1" applyFill="1" applyBorder="1" applyAlignment="1">
      <alignment horizontal="left" vertical="center"/>
    </xf>
    <xf numFmtId="0" fontId="19" fillId="40" borderId="224" xfId="9120" applyFont="1" applyFill="1" applyBorder="1"/>
    <xf numFmtId="0" fontId="19" fillId="40" borderId="225" xfId="9120" applyFont="1" applyFill="1" applyBorder="1"/>
    <xf numFmtId="43" fontId="19" fillId="40" borderId="225" xfId="50" applyFont="1" applyFill="1" applyBorder="1"/>
    <xf numFmtId="43" fontId="19" fillId="40" borderId="226" xfId="50" applyFont="1" applyFill="1" applyBorder="1"/>
    <xf numFmtId="10" fontId="35" fillId="0" borderId="137" xfId="65" applyNumberFormat="1" applyFont="1" applyBorder="1" applyAlignment="1">
      <alignment horizontal="center" vertical="center"/>
    </xf>
    <xf numFmtId="2" fontId="32" fillId="0" borderId="157" xfId="24167" applyNumberFormat="1" applyFont="1" applyBorder="1" applyAlignment="1" applyProtection="1">
      <alignment horizontal="center" wrapText="1"/>
      <protection locked="0"/>
    </xf>
    <xf numFmtId="2" fontId="23" fillId="0" borderId="157" xfId="24167" applyNumberFormat="1" applyFont="1" applyBorder="1" applyAlignment="1">
      <alignment horizontal="center" wrapText="1"/>
    </xf>
    <xf numFmtId="0" fontId="0" fillId="0" borderId="157" xfId="0" applyBorder="1"/>
    <xf numFmtId="2" fontId="32" fillId="0" borderId="157" xfId="24167" applyNumberFormat="1" applyFont="1" applyBorder="1" applyAlignment="1">
      <alignment horizontal="center" wrapText="1"/>
    </xf>
    <xf numFmtId="0" fontId="23" fillId="89" borderId="206" xfId="24167" applyFont="1" applyFill="1" applyBorder="1" applyAlignment="1">
      <alignment horizontal="center" vertical="center" wrapText="1"/>
    </xf>
    <xf numFmtId="2" fontId="32" fillId="0" borderId="206" xfId="24167" applyNumberFormat="1" applyFont="1" applyBorder="1" applyAlignment="1">
      <alignment horizontal="center" wrapText="1"/>
    </xf>
    <xf numFmtId="2" fontId="23" fillId="0" borderId="206" xfId="24167" applyNumberFormat="1" applyFont="1" applyBorder="1" applyAlignment="1">
      <alignment horizontal="center" wrapText="1"/>
    </xf>
    <xf numFmtId="0" fontId="0" fillId="0" borderId="206" xfId="0" applyBorder="1"/>
    <xf numFmtId="0" fontId="28" fillId="85" borderId="0" xfId="10219" applyFont="1" applyFill="1" applyAlignment="1">
      <alignment horizontal="left" vertical="center" wrapText="1"/>
    </xf>
    <xf numFmtId="0" fontId="1" fillId="85" borderId="0" xfId="10219" applyFont="1" applyFill="1" applyAlignment="1">
      <alignment horizontal="right" vertical="center" wrapText="1"/>
    </xf>
    <xf numFmtId="49" fontId="28" fillId="40" borderId="210" xfId="12684" applyNumberFormat="1" applyFont="1" applyFill="1" applyBorder="1" applyAlignment="1">
      <alignment horizontal="left" vertical="center" wrapText="1"/>
    </xf>
    <xf numFmtId="0" fontId="28" fillId="40" borderId="0" xfId="9120" applyFont="1" applyFill="1" applyAlignment="1">
      <alignment vertical="center" wrapText="1"/>
    </xf>
    <xf numFmtId="2" fontId="1" fillId="40" borderId="0" xfId="53" applyNumberFormat="1" applyFont="1" applyFill="1" applyAlignment="1">
      <alignment horizontal="center" vertical="center" wrapText="1"/>
    </xf>
    <xf numFmtId="0" fontId="28" fillId="40" borderId="0" xfId="9120" applyFont="1" applyFill="1"/>
    <xf numFmtId="2" fontId="28" fillId="40" borderId="0" xfId="12684" applyNumberFormat="1" applyFont="1" applyFill="1" applyAlignment="1">
      <alignment horizontal="left" vertical="center" wrapText="1"/>
    </xf>
    <xf numFmtId="0" fontId="1" fillId="40" borderId="0" xfId="12684" applyFont="1" applyFill="1" applyAlignment="1">
      <alignment horizontal="right" vertical="center" wrapText="1"/>
    </xf>
    <xf numFmtId="2" fontId="28" fillId="40" borderId="210" xfId="12684" applyNumberFormat="1" applyFont="1" applyFill="1" applyBorder="1" applyAlignment="1">
      <alignment horizontal="left" vertical="center" wrapText="1"/>
    </xf>
    <xf numFmtId="4" fontId="1" fillId="40" borderId="0" xfId="23934" applyNumberFormat="1" applyFont="1" applyFill="1" applyAlignment="1">
      <alignment horizontal="right" vertical="center" wrapText="1"/>
    </xf>
    <xf numFmtId="4" fontId="1" fillId="40" borderId="0" xfId="23934" applyNumberFormat="1" applyFont="1" applyFill="1" applyAlignment="1">
      <alignment horizontal="center" vertical="center" wrapText="1"/>
    </xf>
    <xf numFmtId="2" fontId="1" fillId="40" borderId="0" xfId="23934" applyNumberFormat="1" applyFont="1" applyFill="1" applyAlignment="1">
      <alignment horizontal="center" vertical="center" wrapText="1"/>
    </xf>
    <xf numFmtId="0" fontId="39" fillId="40" borderId="210" xfId="0" applyFont="1" applyFill="1" applyBorder="1"/>
    <xf numFmtId="0" fontId="1" fillId="40" borderId="0" xfId="10219" applyFont="1" applyFill="1" applyAlignment="1">
      <alignment horizontal="left" vertical="center" wrapText="1"/>
    </xf>
    <xf numFmtId="10" fontId="1" fillId="37" borderId="216" xfId="4" applyNumberFormat="1" applyFont="1" applyFill="1" applyBorder="1" applyAlignment="1">
      <alignment horizontal="center" vertical="center" wrapText="1"/>
    </xf>
    <xf numFmtId="0" fontId="35" fillId="0" borderId="0" xfId="0" applyFont="1" applyAlignment="1">
      <alignment vertical="center" wrapText="1"/>
    </xf>
    <xf numFmtId="0" fontId="26" fillId="37" borderId="232" xfId="9120" applyFont="1" applyFill="1" applyBorder="1" applyAlignment="1">
      <alignment vertical="center" wrapText="1"/>
    </xf>
    <xf numFmtId="0" fontId="26" fillId="37" borderId="233" xfId="9120" applyFont="1" applyFill="1" applyBorder="1" applyAlignment="1">
      <alignment vertical="center" wrapText="1"/>
    </xf>
    <xf numFmtId="170" fontId="26" fillId="37" borderId="233" xfId="9120" applyNumberFormat="1" applyFont="1" applyFill="1" applyBorder="1" applyAlignment="1">
      <alignment horizontal="center" vertical="center" wrapText="1"/>
    </xf>
    <xf numFmtId="10" fontId="26" fillId="37" borderId="234" xfId="4" applyNumberFormat="1" applyFont="1" applyFill="1" applyBorder="1" applyAlignment="1">
      <alignment horizontal="center" vertical="center" wrapText="1"/>
    </xf>
    <xf numFmtId="167" fontId="35" fillId="0" borderId="157" xfId="65" applyNumberFormat="1" applyFont="1" applyBorder="1" applyAlignment="1">
      <alignment horizontal="center" vertical="center"/>
    </xf>
    <xf numFmtId="170" fontId="19" fillId="40" borderId="0" xfId="9120" applyNumberFormat="1" applyFont="1" applyFill="1" applyAlignment="1">
      <alignment horizontal="center"/>
    </xf>
    <xf numFmtId="170" fontId="19" fillId="40" borderId="0" xfId="9120" applyNumberFormat="1" applyFont="1" applyFill="1" applyAlignment="1">
      <alignment horizontal="center" vertical="center" wrapText="1"/>
    </xf>
    <xf numFmtId="170" fontId="28" fillId="40" borderId="0" xfId="9120" applyNumberFormat="1" applyFont="1" applyFill="1" applyAlignment="1">
      <alignment horizontal="center" vertical="center" wrapText="1"/>
    </xf>
    <xf numFmtId="170" fontId="39" fillId="40" borderId="0" xfId="0" applyNumberFormat="1" applyFont="1" applyFill="1" applyAlignment="1">
      <alignment horizontal="center"/>
    </xf>
    <xf numFmtId="170" fontId="0" fillId="40" borderId="0" xfId="0" applyNumberFormat="1" applyFill="1" applyAlignment="1">
      <alignment horizontal="center"/>
    </xf>
    <xf numFmtId="170" fontId="26" fillId="0" borderId="0" xfId="9120" applyNumberFormat="1" applyFont="1" applyAlignment="1">
      <alignment horizontal="center" vertical="center" wrapText="1"/>
    </xf>
    <xf numFmtId="170" fontId="19" fillId="0" borderId="0" xfId="9120" applyNumberFormat="1" applyFont="1" applyAlignment="1">
      <alignment horizontal="center"/>
    </xf>
    <xf numFmtId="170" fontId="19" fillId="0" borderId="0" xfId="3" applyNumberFormat="1" applyFont="1" applyFill="1" applyAlignment="1">
      <alignment horizontal="center"/>
    </xf>
    <xf numFmtId="2" fontId="55" fillId="40" borderId="0" xfId="12684" applyNumberFormat="1" applyFont="1" applyFill="1" applyAlignment="1">
      <alignment horizontal="left" vertical="center" wrapText="1"/>
    </xf>
    <xf numFmtId="0" fontId="28" fillId="85" borderId="0" xfId="10219" applyFont="1" applyFill="1" applyAlignment="1">
      <alignment horizontal="left" vertical="center"/>
    </xf>
    <xf numFmtId="0" fontId="114" fillId="40" borderId="0" xfId="9120" applyFont="1" applyFill="1" applyAlignment="1">
      <alignment vertical="center" wrapText="1"/>
    </xf>
    <xf numFmtId="0" fontId="114" fillId="40" borderId="0" xfId="9120" applyFont="1" applyFill="1"/>
    <xf numFmtId="0" fontId="38" fillId="40" borderId="0" xfId="9120" applyFont="1" applyFill="1" applyAlignment="1">
      <alignment vertical="center" wrapText="1"/>
    </xf>
    <xf numFmtId="0" fontId="114" fillId="40" borderId="0" xfId="9120" applyFont="1" applyFill="1" applyAlignment="1">
      <alignment vertical="center"/>
    </xf>
    <xf numFmtId="49" fontId="114" fillId="40" borderId="0" xfId="9120" applyNumberFormat="1" applyFont="1" applyFill="1" applyAlignment="1">
      <alignment horizontal="center" vertical="center" wrapText="1"/>
    </xf>
    <xf numFmtId="0" fontId="114" fillId="40" borderId="0" xfId="9120" applyFont="1" applyFill="1" applyAlignment="1">
      <alignment horizontal="center" vertical="center" wrapText="1"/>
    </xf>
    <xf numFmtId="0" fontId="118" fillId="40" borderId="0" xfId="9120" applyFont="1" applyFill="1" applyAlignment="1">
      <alignment horizontal="center" vertical="center" wrapText="1"/>
    </xf>
    <xf numFmtId="0" fontId="34" fillId="40" borderId="0" xfId="9120" applyFont="1" applyFill="1" applyAlignment="1">
      <alignment horizontal="center" vertical="center"/>
    </xf>
    <xf numFmtId="0" fontId="120" fillId="40" borderId="0" xfId="9120" applyFont="1" applyFill="1" applyAlignment="1">
      <alignment horizontal="center" vertical="center"/>
    </xf>
    <xf numFmtId="0" fontId="121" fillId="40" borderId="0" xfId="9120" applyFont="1" applyFill="1" applyAlignment="1">
      <alignment horizontal="center" vertical="center" wrapText="1"/>
    </xf>
    <xf numFmtId="14" fontId="118" fillId="40" borderId="0" xfId="9120" applyNumberFormat="1" applyFont="1" applyFill="1" applyAlignment="1">
      <alignment horizontal="center" vertical="center" wrapText="1"/>
    </xf>
    <xf numFmtId="0" fontId="34" fillId="40" borderId="0" xfId="0" applyFont="1" applyFill="1" applyAlignment="1">
      <alignment horizontal="center" vertical="center"/>
    </xf>
    <xf numFmtId="0" fontId="34" fillId="40" borderId="0" xfId="0" applyFont="1" applyFill="1"/>
    <xf numFmtId="0" fontId="34" fillId="40" borderId="0" xfId="0" applyFont="1" applyFill="1" applyAlignment="1">
      <alignment horizontal="center"/>
    </xf>
    <xf numFmtId="0" fontId="34" fillId="0" borderId="0" xfId="0" applyFont="1" applyAlignment="1">
      <alignment vertical="center" wrapText="1"/>
    </xf>
    <xf numFmtId="0" fontId="34" fillId="0" borderId="0" xfId="0" applyFont="1" applyAlignment="1">
      <alignment horizontal="left" vertical="center" wrapText="1"/>
    </xf>
    <xf numFmtId="0" fontId="34" fillId="40" borderId="207" xfId="0" applyFont="1" applyFill="1" applyBorder="1" applyAlignment="1">
      <alignment vertical="center" wrapText="1"/>
    </xf>
    <xf numFmtId="0" fontId="30" fillId="40" borderId="0" xfId="0" applyFont="1" applyFill="1" applyAlignment="1">
      <alignment vertical="center" wrapText="1"/>
    </xf>
    <xf numFmtId="0" fontId="30" fillId="50" borderId="0" xfId="0" applyFont="1" applyFill="1" applyAlignment="1">
      <alignment vertical="center" wrapText="1"/>
    </xf>
    <xf numFmtId="2" fontId="34" fillId="0" borderId="0" xfId="0" applyNumberFormat="1" applyFont="1" applyAlignment="1">
      <alignment horizontal="center" vertical="center" wrapText="1"/>
    </xf>
    <xf numFmtId="0" fontId="30" fillId="35" borderId="0" xfId="0" applyFont="1" applyFill="1" applyAlignment="1">
      <alignment vertical="center" wrapText="1"/>
    </xf>
    <xf numFmtId="0" fontId="34" fillId="43" borderId="18" xfId="0" applyFont="1" applyFill="1" applyBorder="1" applyAlignment="1">
      <alignment horizontal="left" vertical="center" wrapText="1"/>
    </xf>
    <xf numFmtId="0" fontId="35" fillId="0" borderId="0" xfId="0" applyFont="1"/>
    <xf numFmtId="4" fontId="34" fillId="40" borderId="0" xfId="3" applyNumberFormat="1" applyFont="1" applyFill="1" applyBorder="1" applyAlignment="1">
      <alignment horizontal="center" vertical="center" wrapText="1"/>
    </xf>
    <xf numFmtId="0" fontId="30" fillId="40" borderId="0" xfId="0" applyFont="1" applyFill="1" applyAlignment="1">
      <alignment horizontal="left" vertical="center"/>
    </xf>
    <xf numFmtId="0" fontId="34" fillId="40" borderId="0" xfId="0" applyFont="1" applyFill="1" applyAlignment="1">
      <alignment horizontal="left" vertical="center"/>
    </xf>
    <xf numFmtId="4" fontId="34" fillId="40" borderId="0" xfId="0" applyNumberFormat="1" applyFont="1" applyFill="1"/>
    <xf numFmtId="0" fontId="34" fillId="40" borderId="0" xfId="49" applyFont="1" applyFill="1" applyBorder="1" applyAlignment="1">
      <alignment horizontal="center" vertical="center" wrapText="1"/>
    </xf>
    <xf numFmtId="0" fontId="34" fillId="40" borderId="0" xfId="49" applyFont="1" applyFill="1" applyBorder="1" applyAlignment="1">
      <alignment vertical="center" wrapText="1"/>
    </xf>
    <xf numFmtId="0" fontId="34" fillId="40" borderId="0" xfId="49" applyFont="1" applyFill="1" applyBorder="1" applyAlignment="1">
      <alignment horizontal="center" vertical="center"/>
    </xf>
    <xf numFmtId="165" fontId="34" fillId="40" borderId="0" xfId="49" applyNumberFormat="1" applyFont="1" applyFill="1" applyBorder="1" applyAlignment="1">
      <alignment horizontal="center" vertical="center"/>
    </xf>
    <xf numFmtId="4" fontId="34" fillId="0" borderId="0" xfId="0" applyNumberFormat="1" applyFont="1" applyAlignment="1">
      <alignment vertical="center" wrapText="1"/>
    </xf>
    <xf numFmtId="0" fontId="34" fillId="47" borderId="0" xfId="0" applyFont="1" applyFill="1" applyAlignment="1">
      <alignment vertical="center" wrapText="1"/>
    </xf>
    <xf numFmtId="0" fontId="30" fillId="47" borderId="0" xfId="0" applyFont="1" applyFill="1" applyAlignment="1">
      <alignment horizontal="left" vertical="center" wrapText="1"/>
    </xf>
    <xf numFmtId="0" fontId="30" fillId="85" borderId="0" xfId="51" applyFont="1" applyFill="1" applyAlignment="1">
      <alignment horizontal="center" vertical="center" wrapText="1"/>
    </xf>
    <xf numFmtId="2" fontId="30" fillId="85" borderId="0" xfId="51" applyNumberFormat="1" applyFont="1" applyFill="1" applyAlignment="1">
      <alignment horizontal="center" vertical="center" wrapText="1"/>
    </xf>
    <xf numFmtId="0" fontId="30" fillId="85" borderId="0" xfId="51" applyFont="1" applyFill="1" applyAlignment="1">
      <alignment vertical="center" wrapText="1"/>
    </xf>
    <xf numFmtId="0" fontId="30" fillId="40" borderId="229" xfId="0" applyFont="1" applyFill="1" applyBorder="1" applyAlignment="1">
      <alignment horizontal="center" vertical="center" wrapText="1"/>
    </xf>
    <xf numFmtId="0" fontId="30" fillId="40" borderId="0" xfId="47" applyFont="1" applyFill="1" applyAlignment="1">
      <alignment horizontal="left" vertical="center" wrapText="1"/>
    </xf>
    <xf numFmtId="0" fontId="30" fillId="40" borderId="207" xfId="47" applyFont="1" applyFill="1" applyBorder="1" applyAlignment="1">
      <alignment horizontal="left" vertical="center" wrapText="1"/>
    </xf>
    <xf numFmtId="2" fontId="30" fillId="40" borderId="0" xfId="47" applyNumberFormat="1" applyFont="1" applyFill="1" applyAlignment="1">
      <alignment horizontal="left" vertical="center" wrapText="1"/>
    </xf>
    <xf numFmtId="0" fontId="30" fillId="40" borderId="0" xfId="0" applyFont="1" applyFill="1" applyAlignment="1">
      <alignment horizontal="left" vertical="center" wrapText="1"/>
    </xf>
    <xf numFmtId="0" fontId="30" fillId="40" borderId="0" xfId="0" applyFont="1" applyFill="1" applyAlignment="1">
      <alignment horizontal="center" vertical="center" wrapText="1"/>
    </xf>
    <xf numFmtId="0" fontId="103" fillId="0" borderId="0" xfId="0" applyFont="1" applyAlignment="1">
      <alignment vertical="center" wrapText="1"/>
    </xf>
    <xf numFmtId="0" fontId="34" fillId="0" borderId="0" xfId="0" applyFont="1" applyAlignment="1">
      <alignment wrapText="1"/>
    </xf>
    <xf numFmtId="0" fontId="34" fillId="47" borderId="0" xfId="49" applyFont="1" applyFill="1" applyBorder="1" applyAlignment="1" applyProtection="1">
      <alignment horizontal="center" vertical="center" wrapText="1"/>
    </xf>
    <xf numFmtId="0" fontId="34" fillId="0" borderId="158" xfId="0" applyFont="1" applyBorder="1" applyAlignment="1">
      <alignment horizontal="center" vertical="center" wrapText="1"/>
    </xf>
    <xf numFmtId="0" fontId="34" fillId="0" borderId="158" xfId="0" applyFont="1" applyBorder="1" applyAlignment="1">
      <alignment vertical="center" wrapText="1"/>
    </xf>
    <xf numFmtId="0" fontId="34" fillId="0" borderId="0" xfId="0" applyFont="1" applyAlignment="1">
      <alignment horizontal="center" wrapText="1"/>
    </xf>
    <xf numFmtId="0" fontId="103" fillId="0" borderId="0" xfId="0" applyFont="1" applyAlignment="1">
      <alignment wrapText="1"/>
    </xf>
    <xf numFmtId="1" fontId="34" fillId="0" borderId="170" xfId="0" applyNumberFormat="1" applyFont="1" applyBorder="1" applyAlignment="1">
      <alignment wrapText="1"/>
    </xf>
    <xf numFmtId="4" fontId="34" fillId="0" borderId="0" xfId="0" applyNumberFormat="1" applyFont="1" applyAlignment="1">
      <alignment horizontal="center" vertical="center"/>
    </xf>
    <xf numFmtId="0" fontId="35" fillId="44" borderId="18" xfId="0" applyFont="1" applyFill="1" applyBorder="1" applyAlignment="1">
      <alignment horizontal="left" vertical="center" wrapText="1"/>
    </xf>
    <xf numFmtId="10" fontId="35" fillId="0" borderId="206" xfId="65" applyNumberFormat="1" applyFont="1" applyBorder="1" applyAlignment="1">
      <alignment horizontal="center" vertical="center"/>
    </xf>
    <xf numFmtId="168" fontId="34" fillId="40" borderId="0" xfId="49" applyNumberFormat="1" applyFont="1" applyFill="1" applyBorder="1" applyAlignment="1" applyProtection="1">
      <alignment horizontal="center" vertical="center" wrapText="1"/>
    </xf>
    <xf numFmtId="0" fontId="33" fillId="87" borderId="18" xfId="0" applyFont="1" applyFill="1" applyBorder="1" applyAlignment="1">
      <alignment horizontal="left" vertical="center" wrapText="1"/>
    </xf>
    <xf numFmtId="0" fontId="30" fillId="85" borderId="0" xfId="51" applyFont="1" applyFill="1" applyAlignment="1">
      <alignment horizontal="left" vertical="center" wrapText="1"/>
    </xf>
    <xf numFmtId="0" fontId="30" fillId="40" borderId="0" xfId="47" applyFont="1" applyFill="1" applyAlignment="1">
      <alignment vertical="center" wrapText="1"/>
    </xf>
    <xf numFmtId="164" fontId="30" fillId="40" borderId="0" xfId="48" applyNumberFormat="1" applyFont="1" applyFill="1" applyBorder="1" applyAlignment="1">
      <alignment horizontal="left" vertical="center" wrapText="1"/>
    </xf>
    <xf numFmtId="164" fontId="30" fillId="40" borderId="0" xfId="48" applyNumberFormat="1" applyFont="1" applyFill="1" applyBorder="1" applyAlignment="1">
      <alignment horizontal="center" vertical="center" wrapText="1"/>
    </xf>
    <xf numFmtId="10" fontId="30" fillId="85" borderId="231" xfId="4" applyNumberFormat="1" applyFont="1" applyFill="1" applyBorder="1" applyAlignment="1">
      <alignment horizontal="right" vertical="center" wrapText="1"/>
    </xf>
    <xf numFmtId="4" fontId="34" fillId="85" borderId="0" xfId="3" applyNumberFormat="1" applyFont="1" applyFill="1" applyBorder="1" applyAlignment="1">
      <alignment horizontal="center" vertical="center" wrapText="1"/>
    </xf>
    <xf numFmtId="2" fontId="30" fillId="40" borderId="0" xfId="47" applyNumberFormat="1" applyFont="1" applyFill="1" applyAlignment="1">
      <alignment vertical="center" wrapText="1"/>
    </xf>
    <xf numFmtId="10" fontId="30" fillId="85" borderId="207" xfId="4" applyNumberFormat="1" applyFont="1" applyFill="1" applyBorder="1" applyAlignment="1">
      <alignment horizontal="right" vertical="center" wrapText="1"/>
    </xf>
    <xf numFmtId="164" fontId="30" fillId="40" borderId="0" xfId="48" applyNumberFormat="1" applyFont="1" applyFill="1" applyBorder="1" applyAlignment="1">
      <alignment horizontal="left" vertical="center"/>
    </xf>
    <xf numFmtId="10" fontId="30" fillId="85" borderId="208" xfId="4" applyNumberFormat="1" applyFont="1" applyFill="1" applyBorder="1" applyAlignment="1">
      <alignment horizontal="right" vertical="center" wrapText="1"/>
    </xf>
    <xf numFmtId="2" fontId="30" fillId="85" borderId="0" xfId="53" applyNumberFormat="1" applyFont="1" applyFill="1" applyAlignment="1">
      <alignment horizontal="center" vertical="center" wrapText="1"/>
    </xf>
    <xf numFmtId="0" fontId="30" fillId="45" borderId="11" xfId="49" applyFont="1" applyFill="1" applyBorder="1" applyAlignment="1">
      <alignment horizontal="center" vertical="center" wrapText="1"/>
    </xf>
    <xf numFmtId="0" fontId="30" fillId="45" borderId="11" xfId="49" applyFont="1" applyFill="1" applyBorder="1" applyAlignment="1">
      <alignment horizontal="center" vertical="center"/>
    </xf>
    <xf numFmtId="0" fontId="30" fillId="40" borderId="11" xfId="49" applyFont="1" applyFill="1" applyBorder="1" applyAlignment="1">
      <alignment horizontal="center" vertical="center" wrapText="1"/>
    </xf>
    <xf numFmtId="49" fontId="30" fillId="45" borderId="31" xfId="49" applyNumberFormat="1" applyFont="1" applyFill="1" applyBorder="1" applyAlignment="1">
      <alignment horizontal="center" vertical="center"/>
    </xf>
    <xf numFmtId="49" fontId="30" fillId="40" borderId="137" xfId="49" applyNumberFormat="1" applyFont="1" applyFill="1" applyBorder="1" applyAlignment="1">
      <alignment horizontal="center" vertical="center"/>
    </xf>
    <xf numFmtId="0" fontId="30" fillId="40" borderId="11" xfId="49" applyFont="1" applyFill="1" applyBorder="1" applyAlignment="1" applyProtection="1">
      <alignment horizontal="center" vertical="center"/>
    </xf>
    <xf numFmtId="4" fontId="30" fillId="40" borderId="11" xfId="49" applyNumberFormat="1" applyFont="1" applyFill="1" applyBorder="1" applyAlignment="1">
      <alignment horizontal="center" vertical="center"/>
    </xf>
    <xf numFmtId="4" fontId="30" fillId="45" borderId="0" xfId="49" applyNumberFormat="1" applyFont="1" applyFill="1" applyBorder="1" applyAlignment="1" applyProtection="1">
      <alignment horizontal="center" vertical="center"/>
    </xf>
    <xf numFmtId="0" fontId="34" fillId="45" borderId="0" xfId="49" applyFont="1" applyFill="1" applyBorder="1" applyAlignment="1">
      <alignment horizontal="center" vertical="center"/>
    </xf>
    <xf numFmtId="4" fontId="30" fillId="45" borderId="11" xfId="49" applyNumberFormat="1" applyFont="1" applyFill="1" applyBorder="1" applyAlignment="1" applyProtection="1">
      <alignment horizontal="center" vertical="center"/>
    </xf>
    <xf numFmtId="0" fontId="30" fillId="41" borderId="0" xfId="0" applyFont="1" applyFill="1" applyAlignment="1">
      <alignment horizontal="center" vertical="center"/>
    </xf>
    <xf numFmtId="0" fontId="30" fillId="41" borderId="0" xfId="0" applyFont="1" applyFill="1"/>
    <xf numFmtId="0" fontId="30" fillId="41" borderId="0" xfId="0" applyFont="1" applyFill="1" applyAlignment="1">
      <alignment vertical="center"/>
    </xf>
    <xf numFmtId="0" fontId="30" fillId="41" borderId="0" xfId="0" applyFont="1" applyFill="1" applyAlignment="1">
      <alignment vertical="center" wrapText="1"/>
    </xf>
    <xf numFmtId="0" fontId="34" fillId="41" borderId="0" xfId="0" applyFont="1" applyFill="1" applyAlignment="1">
      <alignment vertical="center"/>
    </xf>
    <xf numFmtId="4" fontId="34" fillId="40" borderId="0" xfId="49" applyNumberFormat="1" applyFont="1" applyFill="1" applyBorder="1" applyAlignment="1">
      <alignment vertical="center" wrapText="1"/>
    </xf>
    <xf numFmtId="49" fontId="34" fillId="40" borderId="0" xfId="49" applyNumberFormat="1" applyFont="1" applyFill="1" applyBorder="1" applyAlignment="1">
      <alignment horizontal="center" vertical="center" wrapText="1"/>
    </xf>
    <xf numFmtId="168" fontId="30" fillId="40" borderId="0" xfId="49" applyNumberFormat="1" applyFont="1" applyFill="1" applyBorder="1" applyAlignment="1" applyProtection="1">
      <alignment horizontal="center" vertical="center" wrapText="1"/>
    </xf>
    <xf numFmtId="169" fontId="30" fillId="40" borderId="0" xfId="1" applyNumberFormat="1" applyFont="1" applyFill="1" applyBorder="1" applyAlignment="1" applyProtection="1">
      <alignment horizontal="center" vertical="center" wrapText="1"/>
      <protection locked="0"/>
    </xf>
    <xf numFmtId="0" fontId="34" fillId="40" borderId="24" xfId="49" applyFont="1" applyFill="1" applyBorder="1" applyAlignment="1">
      <alignment vertical="center" wrapText="1"/>
    </xf>
    <xf numFmtId="0" fontId="34" fillId="40" borderId="159" xfId="49" applyFont="1" applyFill="1" applyBorder="1" applyAlignment="1" applyProtection="1">
      <alignment horizontal="center" vertical="center" wrapText="1"/>
    </xf>
    <xf numFmtId="0" fontId="34" fillId="40" borderId="0" xfId="0" applyFont="1" applyFill="1" applyAlignment="1">
      <alignment horizontal="right"/>
    </xf>
    <xf numFmtId="0" fontId="34" fillId="40" borderId="158" xfId="49" applyFont="1" applyFill="1" applyBorder="1" applyAlignment="1">
      <alignment vertical="center" wrapText="1"/>
    </xf>
    <xf numFmtId="0" fontId="34" fillId="40" borderId="167" xfId="49" applyFont="1" applyFill="1" applyBorder="1" applyAlignment="1" applyProtection="1">
      <alignment horizontal="center" vertical="center" wrapText="1"/>
    </xf>
    <xf numFmtId="0" fontId="34" fillId="40" borderId="160" xfId="49" applyFont="1" applyFill="1" applyBorder="1" applyAlignment="1" applyProtection="1">
      <alignment horizontal="center" vertical="center" wrapText="1"/>
    </xf>
    <xf numFmtId="0" fontId="34" fillId="40" borderId="53" xfId="49" applyFont="1" applyFill="1" applyBorder="1" applyAlignment="1">
      <alignment horizontal="left" vertical="center" wrapText="1"/>
    </xf>
    <xf numFmtId="168" fontId="30" fillId="41" borderId="29" xfId="49" applyNumberFormat="1" applyFont="1" applyFill="1" applyBorder="1" applyAlignment="1" applyProtection="1">
      <alignment horizontal="center" vertical="center" wrapText="1"/>
    </xf>
    <xf numFmtId="0" fontId="34" fillId="40" borderId="0" xfId="49" applyFont="1" applyFill="1" applyBorder="1" applyAlignment="1">
      <alignment horizontal="left" vertical="center" wrapText="1"/>
    </xf>
    <xf numFmtId="169" fontId="34" fillId="40" borderId="0" xfId="1" applyNumberFormat="1" applyFont="1" applyFill="1" applyBorder="1" applyAlignment="1" applyProtection="1">
      <alignment horizontal="center" vertical="center" wrapText="1"/>
      <protection locked="0"/>
    </xf>
    <xf numFmtId="0" fontId="34" fillId="40" borderId="0" xfId="49" applyFont="1" applyFill="1" applyBorder="1" applyAlignment="1">
      <alignment vertical="center"/>
    </xf>
    <xf numFmtId="0" fontId="34" fillId="40" borderId="30" xfId="0" applyFont="1" applyFill="1" applyBorder="1" applyAlignment="1">
      <alignment horizontal="center" vertical="center" wrapText="1"/>
    </xf>
    <xf numFmtId="0" fontId="34" fillId="40" borderId="24" xfId="49" applyFont="1" applyFill="1" applyBorder="1" applyAlignment="1">
      <alignment vertical="top" wrapText="1"/>
    </xf>
    <xf numFmtId="0" fontId="34" fillId="0" borderId="0" xfId="0" applyFont="1" applyAlignment="1">
      <alignment horizontal="right"/>
    </xf>
    <xf numFmtId="168" fontId="30" fillId="49" borderId="0" xfId="49" applyNumberFormat="1" applyFont="1" applyFill="1" applyBorder="1" applyAlignment="1" applyProtection="1">
      <alignment horizontal="center" vertical="center" wrapText="1"/>
    </xf>
    <xf numFmtId="0" fontId="34" fillId="40" borderId="0" xfId="24374" applyFont="1" applyFill="1" applyAlignment="1">
      <alignment vertical="center"/>
    </xf>
    <xf numFmtId="0" fontId="35" fillId="88" borderId="18" xfId="0" applyFont="1" applyFill="1" applyBorder="1" applyAlignment="1">
      <alignment horizontal="left" vertical="center" wrapText="1"/>
    </xf>
    <xf numFmtId="0" fontId="33" fillId="40" borderId="0" xfId="0" applyFont="1" applyFill="1" applyAlignment="1">
      <alignment horizontal="center" vertical="center" wrapText="1"/>
    </xf>
    <xf numFmtId="0" fontId="35" fillId="40" borderId="0" xfId="0" applyFont="1" applyFill="1" applyAlignment="1">
      <alignment vertical="center"/>
    </xf>
    <xf numFmtId="0" fontId="35" fillId="40" borderId="0" xfId="0" applyFont="1" applyFill="1"/>
    <xf numFmtId="181" fontId="35" fillId="40" borderId="0" xfId="0" applyNumberFormat="1" applyFont="1" applyFill="1" applyAlignment="1">
      <alignment vertical="center"/>
    </xf>
    <xf numFmtId="0" fontId="35" fillId="0" borderId="0" xfId="0" applyFont="1" applyAlignment="1">
      <alignment vertical="center"/>
    </xf>
    <xf numFmtId="0" fontId="33" fillId="85" borderId="0" xfId="51" applyFont="1" applyFill="1" applyAlignment="1">
      <alignment horizontal="center" vertical="center" wrapText="1"/>
    </xf>
    <xf numFmtId="2" fontId="33" fillId="85" borderId="0" xfId="51" applyNumberFormat="1" applyFont="1" applyFill="1" applyAlignment="1">
      <alignment horizontal="center" vertical="center" wrapText="1"/>
    </xf>
    <xf numFmtId="0" fontId="35" fillId="40" borderId="0" xfId="0" applyFont="1" applyFill="1" applyAlignment="1">
      <alignment vertical="center" wrapText="1"/>
    </xf>
    <xf numFmtId="0" fontId="33" fillId="40" borderId="0" xfId="0" applyFont="1" applyFill="1" applyAlignment="1">
      <alignment vertical="center"/>
    </xf>
    <xf numFmtId="170" fontId="33" fillId="40" borderId="0" xfId="0" applyNumberFormat="1" applyFont="1" applyFill="1" applyAlignment="1">
      <alignment vertical="center"/>
    </xf>
    <xf numFmtId="0" fontId="33" fillId="85" borderId="0" xfId="51" applyFont="1" applyFill="1" applyAlignment="1">
      <alignment vertical="center" wrapText="1"/>
    </xf>
    <xf numFmtId="0" fontId="33" fillId="40" borderId="0" xfId="0" applyFont="1" applyFill="1" applyAlignment="1">
      <alignment vertical="center" wrapText="1"/>
    </xf>
    <xf numFmtId="170" fontId="33" fillId="40" borderId="0" xfId="0" applyNumberFormat="1" applyFont="1" applyFill="1" applyAlignment="1">
      <alignment vertical="center" wrapText="1"/>
    </xf>
    <xf numFmtId="0" fontId="33" fillId="40" borderId="0" xfId="0" applyFont="1" applyFill="1" applyAlignment="1">
      <alignment horizontal="left" vertical="center" wrapText="1"/>
    </xf>
    <xf numFmtId="170" fontId="33" fillId="40" borderId="0" xfId="0" applyNumberFormat="1" applyFont="1" applyFill="1" applyAlignment="1">
      <alignment horizontal="left" vertical="center" wrapText="1"/>
    </xf>
    <xf numFmtId="0" fontId="33" fillId="40" borderId="229" xfId="0" applyFont="1" applyFill="1" applyBorder="1" applyAlignment="1">
      <alignment horizontal="center" vertical="center" wrapText="1"/>
    </xf>
    <xf numFmtId="170" fontId="33" fillId="40" borderId="229" xfId="0" applyNumberFormat="1" applyFont="1" applyFill="1" applyBorder="1" applyAlignment="1">
      <alignment horizontal="center" vertical="center" wrapText="1"/>
    </xf>
    <xf numFmtId="170" fontId="35" fillId="40" borderId="0" xfId="3" applyNumberFormat="1" applyFont="1" applyFill="1" applyBorder="1" applyAlignment="1">
      <alignment horizontal="center" vertical="center" wrapText="1"/>
    </xf>
    <xf numFmtId="0" fontId="33" fillId="40" borderId="0" xfId="47" applyFont="1" applyFill="1" applyAlignment="1">
      <alignment horizontal="left" vertical="center" wrapText="1"/>
    </xf>
    <xf numFmtId="0" fontId="33" fillId="40" borderId="207" xfId="47" applyFont="1" applyFill="1" applyBorder="1" applyAlignment="1">
      <alignment horizontal="left" vertical="center" wrapText="1"/>
    </xf>
    <xf numFmtId="164" fontId="33" fillId="85" borderId="0" xfId="48" applyNumberFormat="1" applyFont="1" applyFill="1" applyBorder="1" applyAlignment="1">
      <alignment horizontal="left" vertical="center" wrapText="1"/>
    </xf>
    <xf numFmtId="164" fontId="33" fillId="85" borderId="0" xfId="48" applyNumberFormat="1" applyFont="1" applyFill="1" applyBorder="1" applyAlignment="1">
      <alignment horizontal="center" vertical="center" wrapText="1"/>
    </xf>
    <xf numFmtId="10" fontId="33" fillId="85" borderId="0" xfId="4" applyNumberFormat="1" applyFont="1" applyFill="1" applyBorder="1" applyAlignment="1">
      <alignment horizontal="right" vertical="center" wrapText="1"/>
    </xf>
    <xf numFmtId="10" fontId="33" fillId="85" borderId="164" xfId="4" applyNumberFormat="1" applyFont="1" applyFill="1" applyBorder="1" applyAlignment="1">
      <alignment horizontal="right" vertical="center" wrapText="1"/>
    </xf>
    <xf numFmtId="2" fontId="33" fillId="40" borderId="0" xfId="47" applyNumberFormat="1" applyFont="1" applyFill="1" applyAlignment="1">
      <alignment horizontal="left" vertical="center" wrapText="1"/>
    </xf>
    <xf numFmtId="170" fontId="33" fillId="85" borderId="230" xfId="4" applyNumberFormat="1" applyFont="1" applyFill="1" applyBorder="1" applyAlignment="1">
      <alignment horizontal="right" vertical="center" wrapText="1"/>
    </xf>
    <xf numFmtId="0" fontId="35" fillId="40" borderId="0" xfId="0" applyFont="1" applyFill="1" applyAlignment="1">
      <alignment horizontal="center" vertical="center" wrapText="1"/>
    </xf>
    <xf numFmtId="0" fontId="35" fillId="40" borderId="0" xfId="0" applyFont="1" applyFill="1" applyAlignment="1">
      <alignment horizontal="left" vertical="center" wrapText="1"/>
    </xf>
    <xf numFmtId="0" fontId="35" fillId="40" borderId="207" xfId="0" applyFont="1" applyFill="1" applyBorder="1" applyAlignment="1">
      <alignment vertical="center" wrapText="1"/>
    </xf>
    <xf numFmtId="164" fontId="33" fillId="85" borderId="229" xfId="48" applyNumberFormat="1" applyFont="1" applyFill="1" applyBorder="1" applyAlignment="1">
      <alignment horizontal="left" vertical="center"/>
    </xf>
    <xf numFmtId="170" fontId="33" fillId="85" borderId="165" xfId="4" applyNumberFormat="1" applyFont="1" applyFill="1" applyBorder="1" applyAlignment="1">
      <alignment horizontal="right" vertical="center" wrapText="1"/>
    </xf>
    <xf numFmtId="170" fontId="33" fillId="35" borderId="0" xfId="0" applyNumberFormat="1" applyFont="1" applyFill="1" applyAlignment="1">
      <alignment vertical="center" wrapText="1"/>
    </xf>
    <xf numFmtId="181" fontId="35" fillId="0" borderId="0" xfId="0" applyNumberFormat="1" applyFont="1" applyAlignment="1">
      <alignment vertical="center"/>
    </xf>
    <xf numFmtId="0" fontId="33" fillId="0" borderId="0" xfId="0" applyFont="1" applyAlignment="1">
      <alignment vertical="center" wrapText="1"/>
    </xf>
    <xf numFmtId="0" fontId="33" fillId="42" borderId="17" xfId="0" applyFont="1" applyFill="1" applyBorder="1" applyAlignment="1">
      <alignment horizontal="left" vertical="center" wrapText="1"/>
    </xf>
    <xf numFmtId="0" fontId="33" fillId="42" borderId="17" xfId="0" applyFont="1" applyFill="1" applyBorder="1" applyAlignment="1">
      <alignment horizontal="center" vertical="center" wrapText="1"/>
    </xf>
    <xf numFmtId="167" fontId="33" fillId="42" borderId="17" xfId="0" applyNumberFormat="1" applyFont="1" applyFill="1" applyBorder="1" applyAlignment="1">
      <alignment horizontal="center" vertical="center" wrapText="1"/>
    </xf>
    <xf numFmtId="170" fontId="33" fillId="42" borderId="17" xfId="0" applyNumberFormat="1" applyFont="1" applyFill="1" applyBorder="1" applyAlignment="1">
      <alignment horizontal="center" vertical="center" wrapText="1"/>
    </xf>
    <xf numFmtId="0" fontId="35" fillId="44" borderId="18" xfId="0" applyFont="1" applyFill="1" applyBorder="1" applyAlignment="1">
      <alignment horizontal="left" vertical="top" wrapText="1"/>
    </xf>
    <xf numFmtId="0" fontId="33" fillId="43" borderId="18" xfId="0" applyFont="1" applyFill="1" applyBorder="1" applyAlignment="1">
      <alignment horizontal="left" vertical="top" wrapText="1"/>
    </xf>
    <xf numFmtId="0" fontId="33" fillId="43" borderId="18" xfId="0" applyFont="1" applyFill="1" applyBorder="1" applyAlignment="1">
      <alignment horizontal="center" vertical="top" wrapText="1"/>
    </xf>
    <xf numFmtId="2" fontId="35" fillId="44" borderId="18" xfId="0" applyNumberFormat="1" applyFont="1" applyFill="1" applyBorder="1" applyAlignment="1">
      <alignment horizontal="right" vertical="top" wrapText="1"/>
    </xf>
    <xf numFmtId="170" fontId="33" fillId="43" borderId="18" xfId="0" applyNumberFormat="1" applyFont="1" applyFill="1" applyBorder="1" applyAlignment="1">
      <alignment horizontal="right" vertical="top" wrapText="1"/>
    </xf>
    <xf numFmtId="0" fontId="33" fillId="50" borderId="0" xfId="0" applyFont="1" applyFill="1" applyAlignment="1">
      <alignment horizontal="center" vertical="center"/>
    </xf>
    <xf numFmtId="0" fontId="33" fillId="50" borderId="0" xfId="0" applyFont="1" applyFill="1"/>
    <xf numFmtId="170" fontId="33" fillId="50" borderId="0" xfId="0" applyNumberFormat="1" applyFont="1" applyFill="1" applyAlignment="1">
      <alignment horizontal="center" vertical="center"/>
    </xf>
    <xf numFmtId="0" fontId="33" fillId="50" borderId="0" xfId="0" applyFont="1" applyFill="1" applyAlignment="1">
      <alignment vertical="center" wrapText="1"/>
    </xf>
    <xf numFmtId="0" fontId="35" fillId="50" borderId="0" xfId="0" applyFont="1" applyFill="1" applyAlignment="1">
      <alignment vertical="center"/>
    </xf>
    <xf numFmtId="0" fontId="35" fillId="44" borderId="18" xfId="0" applyFont="1" applyFill="1" applyBorder="1" applyAlignment="1">
      <alignment horizontal="center" vertical="top" wrapText="1"/>
    </xf>
    <xf numFmtId="0" fontId="33" fillId="43" borderId="18" xfId="0" applyFont="1" applyFill="1" applyBorder="1" applyAlignment="1">
      <alignment horizontal="left" vertical="center" wrapText="1"/>
    </xf>
    <xf numFmtId="0" fontId="33" fillId="43" borderId="18" xfId="0" applyFont="1" applyFill="1" applyBorder="1" applyAlignment="1">
      <alignment horizontal="center" vertical="center" wrapText="1"/>
    </xf>
    <xf numFmtId="2" fontId="33" fillId="43" borderId="18" xfId="0" applyNumberFormat="1" applyFont="1" applyFill="1" applyBorder="1" applyAlignment="1">
      <alignment horizontal="right" vertical="center" wrapText="1"/>
    </xf>
    <xf numFmtId="170" fontId="33" fillId="43" borderId="18" xfId="0" applyNumberFormat="1" applyFont="1" applyFill="1" applyBorder="1" applyAlignment="1">
      <alignment horizontal="right" vertical="center" wrapText="1"/>
    </xf>
    <xf numFmtId="2" fontId="35" fillId="0" borderId="0" xfId="0" applyNumberFormat="1" applyFont="1" applyAlignment="1">
      <alignment vertical="center"/>
    </xf>
    <xf numFmtId="0" fontId="35" fillId="37" borderId="18" xfId="0" applyFont="1" applyFill="1" applyBorder="1" applyAlignment="1">
      <alignment horizontal="left" vertical="center" wrapText="1"/>
    </xf>
    <xf numFmtId="0" fontId="35" fillId="37" borderId="18" xfId="0" applyFont="1" applyFill="1" applyBorder="1" applyAlignment="1">
      <alignment horizontal="center" vertical="center" wrapText="1"/>
    </xf>
    <xf numFmtId="172" fontId="35" fillId="37" borderId="18" xfId="0" applyNumberFormat="1" applyFont="1" applyFill="1" applyBorder="1" applyAlignment="1">
      <alignment horizontal="right" vertical="center" wrapText="1"/>
    </xf>
    <xf numFmtId="170" fontId="35" fillId="37" borderId="18" xfId="0" applyNumberFormat="1" applyFont="1" applyFill="1" applyBorder="1" applyAlignment="1">
      <alignment horizontal="right" vertical="center" wrapText="1"/>
    </xf>
    <xf numFmtId="170" fontId="35" fillId="44" borderId="18" xfId="0" applyNumberFormat="1" applyFont="1" applyFill="1" applyBorder="1" applyAlignment="1">
      <alignment horizontal="center" vertical="top" wrapText="1"/>
    </xf>
    <xf numFmtId="0" fontId="33" fillId="86" borderId="18" xfId="0" applyFont="1" applyFill="1" applyBorder="1" applyAlignment="1">
      <alignment horizontal="left" vertical="center" wrapText="1"/>
    </xf>
    <xf numFmtId="0" fontId="33" fillId="86" borderId="18" xfId="0" applyFont="1" applyFill="1" applyBorder="1" applyAlignment="1">
      <alignment horizontal="center" vertical="center" wrapText="1"/>
    </xf>
    <xf numFmtId="2" fontId="33" fillId="86" borderId="18" xfId="0" applyNumberFormat="1" applyFont="1" applyFill="1" applyBorder="1" applyAlignment="1">
      <alignment horizontal="right" vertical="center" wrapText="1"/>
    </xf>
    <xf numFmtId="170" fontId="33" fillId="86" borderId="18" xfId="0" applyNumberFormat="1" applyFont="1" applyFill="1" applyBorder="1" applyAlignment="1">
      <alignment horizontal="right" vertical="center" wrapText="1"/>
    </xf>
    <xf numFmtId="0" fontId="35" fillId="40" borderId="18" xfId="0" applyFont="1" applyFill="1" applyBorder="1" applyAlignment="1">
      <alignment horizontal="left" vertical="center" wrapText="1"/>
    </xf>
    <xf numFmtId="0" fontId="35" fillId="40" borderId="18" xfId="0" applyFont="1" applyFill="1" applyBorder="1" applyAlignment="1">
      <alignment horizontal="center" vertical="center" wrapText="1"/>
    </xf>
    <xf numFmtId="2" fontId="35" fillId="40" borderId="18" xfId="0" applyNumberFormat="1" applyFont="1" applyFill="1" applyBorder="1" applyAlignment="1">
      <alignment horizontal="right" vertical="center" wrapText="1"/>
    </xf>
    <xf numFmtId="170" fontId="35" fillId="40" borderId="18" xfId="0" applyNumberFormat="1" applyFont="1" applyFill="1" applyBorder="1" applyAlignment="1">
      <alignment horizontal="right" vertical="center" wrapText="1"/>
    </xf>
    <xf numFmtId="0" fontId="33" fillId="46" borderId="18" xfId="0" applyFont="1" applyFill="1" applyBorder="1" applyAlignment="1">
      <alignment horizontal="center" vertical="center" wrapText="1"/>
    </xf>
    <xf numFmtId="172" fontId="35" fillId="40" borderId="18" xfId="0" applyNumberFormat="1" applyFont="1" applyFill="1" applyBorder="1" applyAlignment="1">
      <alignment horizontal="right" vertical="center" wrapText="1"/>
    </xf>
    <xf numFmtId="0" fontId="35" fillId="40" borderId="18" xfId="0" applyFont="1" applyFill="1" applyBorder="1" applyAlignment="1">
      <alignment horizontal="left" vertical="top" wrapText="1"/>
    </xf>
    <xf numFmtId="0" fontId="35" fillId="40" borderId="18" xfId="0" applyFont="1" applyFill="1" applyBorder="1" applyAlignment="1">
      <alignment horizontal="center" vertical="top" wrapText="1"/>
    </xf>
    <xf numFmtId="170" fontId="35" fillId="40" borderId="18" xfId="0" applyNumberFormat="1" applyFont="1" applyFill="1" applyBorder="1" applyAlignment="1">
      <alignment horizontal="center" vertical="top" wrapText="1"/>
    </xf>
    <xf numFmtId="172" fontId="33" fillId="43" borderId="18" xfId="0" applyNumberFormat="1" applyFont="1" applyFill="1" applyBorder="1" applyAlignment="1">
      <alignment horizontal="right" vertical="center" wrapText="1"/>
    </xf>
    <xf numFmtId="0" fontId="33" fillId="46" borderId="18" xfId="0" applyFont="1" applyFill="1" applyBorder="1" applyAlignment="1">
      <alignment horizontal="left" vertical="center" wrapText="1"/>
    </xf>
    <xf numFmtId="2" fontId="35" fillId="40" borderId="18" xfId="0" applyNumberFormat="1" applyFont="1" applyFill="1" applyBorder="1" applyAlignment="1">
      <alignment horizontal="right" vertical="top" wrapText="1"/>
    </xf>
    <xf numFmtId="170" fontId="33" fillId="40" borderId="18" xfId="0" applyNumberFormat="1" applyFont="1" applyFill="1" applyBorder="1" applyAlignment="1">
      <alignment horizontal="right" vertical="top" wrapText="1"/>
    </xf>
    <xf numFmtId="0" fontId="33" fillId="40" borderId="18" xfId="0" applyFont="1" applyFill="1" applyBorder="1" applyAlignment="1">
      <alignment horizontal="left" vertical="top" wrapText="1"/>
    </xf>
    <xf numFmtId="0" fontId="33" fillId="40" borderId="18" xfId="0" applyFont="1" applyFill="1" applyBorder="1" applyAlignment="1">
      <alignment horizontal="center" vertical="top" wrapText="1"/>
    </xf>
    <xf numFmtId="170" fontId="35" fillId="0" borderId="0" xfId="0" applyNumberFormat="1" applyFont="1" applyAlignment="1">
      <alignment vertical="center"/>
    </xf>
    <xf numFmtId="0" fontId="33" fillId="86" borderId="18" xfId="0" quotePrefix="1" applyFont="1" applyFill="1" applyBorder="1" applyAlignment="1">
      <alignment horizontal="left" vertical="center" wrapText="1"/>
    </xf>
    <xf numFmtId="0" fontId="33" fillId="40" borderId="0" xfId="0" applyFont="1" applyFill="1" applyAlignment="1">
      <alignment horizontal="left" vertical="top" wrapText="1"/>
    </xf>
    <xf numFmtId="2" fontId="35" fillId="40" borderId="0" xfId="0" applyNumberFormat="1" applyFont="1" applyFill="1" applyAlignment="1">
      <alignment horizontal="center" vertical="center" wrapText="1"/>
    </xf>
    <xf numFmtId="167" fontId="35" fillId="40" borderId="0" xfId="0" applyNumberFormat="1" applyFont="1" applyFill="1" applyAlignment="1">
      <alignment horizontal="center" vertical="center" wrapText="1"/>
    </xf>
    <xf numFmtId="170" fontId="35" fillId="40" borderId="0" xfId="0" applyNumberFormat="1" applyFont="1" applyFill="1" applyAlignment="1">
      <alignment vertical="center" wrapText="1"/>
    </xf>
    <xf numFmtId="2" fontId="33" fillId="40" borderId="0" xfId="0" applyNumberFormat="1" applyFont="1" applyFill="1" applyAlignment="1">
      <alignment horizontal="center" vertical="center" wrapText="1"/>
    </xf>
    <xf numFmtId="167" fontId="33" fillId="40" borderId="0" xfId="0" applyNumberFormat="1" applyFont="1" applyFill="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center" vertical="center" wrapText="1"/>
    </xf>
    <xf numFmtId="2" fontId="35" fillId="0" borderId="0" xfId="0" applyNumberFormat="1" applyFont="1" applyAlignment="1">
      <alignment horizontal="center" vertical="center" wrapText="1"/>
    </xf>
    <xf numFmtId="167" fontId="35" fillId="0" borderId="0" xfId="0" applyNumberFormat="1" applyFont="1" applyAlignment="1">
      <alignment horizontal="center" vertical="center" wrapText="1"/>
    </xf>
    <xf numFmtId="170" fontId="35" fillId="0" borderId="0" xfId="0" applyNumberFormat="1" applyFont="1" applyAlignment="1">
      <alignment vertical="center" wrapText="1"/>
    </xf>
    <xf numFmtId="170" fontId="33" fillId="40" borderId="0" xfId="0" applyNumberFormat="1" applyFont="1" applyFill="1" applyAlignment="1">
      <alignment horizontal="center" vertical="center" wrapText="1"/>
    </xf>
    <xf numFmtId="170" fontId="33" fillId="40" borderId="0" xfId="0" applyNumberFormat="1" applyFont="1" applyFill="1" applyAlignment="1">
      <alignment horizontal="right" vertical="center" wrapText="1"/>
    </xf>
    <xf numFmtId="0" fontId="35" fillId="40" borderId="0" xfId="0" applyFont="1" applyFill="1" applyAlignment="1">
      <alignment horizontal="left" vertical="center"/>
    </xf>
    <xf numFmtId="170" fontId="33" fillId="40" borderId="0" xfId="0" applyNumberFormat="1" applyFont="1" applyFill="1" applyAlignment="1">
      <alignment horizontal="left" vertical="center"/>
    </xf>
    <xf numFmtId="170" fontId="35" fillId="40" borderId="0" xfId="0" applyNumberFormat="1" applyFont="1" applyFill="1" applyAlignment="1">
      <alignment horizontal="right" vertical="center"/>
    </xf>
    <xf numFmtId="0" fontId="33" fillId="85" borderId="0" xfId="10219" applyFont="1" applyFill="1" applyAlignment="1">
      <alignment horizontal="left" vertical="center" wrapText="1"/>
    </xf>
    <xf numFmtId="170" fontId="35" fillId="40" borderId="0" xfId="0" applyNumberFormat="1" applyFont="1" applyFill="1" applyAlignment="1">
      <alignment vertical="center"/>
    </xf>
    <xf numFmtId="10" fontId="33" fillId="34" borderId="14" xfId="48" applyNumberFormat="1" applyFont="1" applyFill="1" applyBorder="1" applyAlignment="1">
      <alignment horizontal="left" vertical="center" wrapText="1"/>
    </xf>
    <xf numFmtId="10" fontId="33" fillId="34" borderId="15" xfId="4" applyNumberFormat="1" applyFont="1" applyFill="1" applyBorder="1" applyAlignment="1">
      <alignment horizontal="right" vertical="center" wrapText="1"/>
    </xf>
    <xf numFmtId="170" fontId="35" fillId="34" borderId="0" xfId="3" applyNumberFormat="1" applyFont="1" applyFill="1" applyBorder="1" applyAlignment="1">
      <alignment vertical="center" wrapText="1"/>
    </xf>
    <xf numFmtId="10" fontId="33" fillId="34" borderId="16" xfId="48" applyNumberFormat="1" applyFont="1" applyFill="1" applyBorder="1" applyAlignment="1">
      <alignment horizontal="left" vertical="center" wrapText="1"/>
    </xf>
    <xf numFmtId="10" fontId="33" fillId="34" borderId="10" xfId="4" applyNumberFormat="1" applyFont="1" applyFill="1" applyBorder="1" applyAlignment="1">
      <alignment horizontal="right" vertical="center" wrapText="1"/>
    </xf>
    <xf numFmtId="170" fontId="35" fillId="40" borderId="0" xfId="3" applyNumberFormat="1" applyFont="1" applyFill="1" applyBorder="1" applyAlignment="1">
      <alignment vertical="center" wrapText="1"/>
    </xf>
    <xf numFmtId="10" fontId="33" fillId="34" borderId="16" xfId="48" applyNumberFormat="1" applyFont="1" applyFill="1" applyBorder="1" applyAlignment="1">
      <alignment horizontal="left" vertical="center"/>
    </xf>
    <xf numFmtId="0" fontId="33" fillId="0" borderId="0" xfId="0" applyFont="1" applyAlignment="1">
      <alignment vertical="center"/>
    </xf>
    <xf numFmtId="0" fontId="35" fillId="40" borderId="0" xfId="0" applyFont="1" applyFill="1" applyAlignment="1">
      <alignment horizontal="center" vertical="center"/>
    </xf>
    <xf numFmtId="164" fontId="35" fillId="40" borderId="0" xfId="0" applyNumberFormat="1" applyFont="1" applyFill="1" applyAlignment="1">
      <alignment horizontal="center" vertical="center"/>
    </xf>
    <xf numFmtId="170" fontId="35" fillId="40" borderId="43" xfId="0" applyNumberFormat="1" applyFont="1" applyFill="1" applyBorder="1" applyAlignment="1">
      <alignment horizontal="center" vertical="center"/>
    </xf>
    <xf numFmtId="170" fontId="35" fillId="40" borderId="43" xfId="0" applyNumberFormat="1" applyFont="1" applyFill="1" applyBorder="1" applyAlignment="1">
      <alignment horizontal="right" vertical="center"/>
    </xf>
    <xf numFmtId="170" fontId="35" fillId="40" borderId="0" xfId="3" applyNumberFormat="1" applyFont="1" applyFill="1" applyAlignment="1">
      <alignment vertical="center"/>
    </xf>
    <xf numFmtId="170" fontId="33" fillId="42" borderId="176" xfId="0" applyNumberFormat="1" applyFont="1" applyFill="1" applyBorder="1" applyAlignment="1">
      <alignment horizontal="center" vertical="center" wrapText="1"/>
    </xf>
    <xf numFmtId="0" fontId="33" fillId="86" borderId="0" xfId="0" applyFont="1" applyFill="1" applyAlignment="1">
      <alignment vertical="center"/>
    </xf>
    <xf numFmtId="0" fontId="33" fillId="86" borderId="0" xfId="0" applyFont="1" applyFill="1" applyAlignment="1">
      <alignment horizontal="left" vertical="center"/>
    </xf>
    <xf numFmtId="170" fontId="33" fillId="86" borderId="0" xfId="0" applyNumberFormat="1" applyFont="1" applyFill="1" applyAlignment="1">
      <alignment horizontal="center" vertical="center"/>
    </xf>
    <xf numFmtId="170" fontId="33" fillId="86" borderId="0" xfId="0" applyNumberFormat="1" applyFont="1" applyFill="1" applyAlignment="1">
      <alignment horizontal="right" vertical="center"/>
    </xf>
    <xf numFmtId="170" fontId="33" fillId="86" borderId="0" xfId="0" applyNumberFormat="1" applyFont="1" applyFill="1" applyAlignment="1">
      <alignment vertical="center"/>
    </xf>
    <xf numFmtId="170" fontId="33" fillId="0" borderId="0" xfId="0" applyNumberFormat="1" applyFont="1" applyAlignment="1">
      <alignment vertical="center"/>
    </xf>
    <xf numFmtId="43" fontId="33" fillId="87" borderId="18" xfId="2" applyFont="1" applyFill="1" applyBorder="1" applyAlignment="1">
      <alignment horizontal="left" vertical="center" wrapText="1"/>
    </xf>
    <xf numFmtId="170" fontId="33" fillId="87" borderId="18" xfId="2" applyNumberFormat="1" applyFont="1" applyFill="1" applyBorder="1" applyAlignment="1">
      <alignment horizontal="center" vertical="center" wrapText="1"/>
    </xf>
    <xf numFmtId="170" fontId="33" fillId="87" borderId="18" xfId="2" applyNumberFormat="1" applyFont="1" applyFill="1" applyBorder="1" applyAlignment="1">
      <alignment horizontal="right" vertical="center" wrapText="1"/>
    </xf>
    <xf numFmtId="0" fontId="35" fillId="43" borderId="18" xfId="0" applyFont="1" applyFill="1" applyBorder="1" applyAlignment="1">
      <alignment horizontal="left" vertical="center" wrapText="1"/>
    </xf>
    <xf numFmtId="0" fontId="35" fillId="44" borderId="18" xfId="0" applyFont="1" applyFill="1" applyBorder="1" applyAlignment="1">
      <alignment horizontal="center" vertical="center" wrapText="1"/>
    </xf>
    <xf numFmtId="43" fontId="35" fillId="44" borderId="18" xfId="2" applyFont="1" applyFill="1" applyBorder="1" applyAlignment="1">
      <alignment horizontal="right" vertical="center" wrapText="1"/>
    </xf>
    <xf numFmtId="170" fontId="35" fillId="40" borderId="18" xfId="2" applyNumberFormat="1" applyFont="1" applyFill="1" applyBorder="1" applyAlignment="1">
      <alignment horizontal="center" vertical="center" wrapText="1"/>
    </xf>
    <xf numFmtId="170" fontId="35" fillId="43" borderId="18" xfId="2" applyNumberFormat="1" applyFont="1" applyFill="1" applyBorder="1" applyAlignment="1">
      <alignment horizontal="center" vertical="center" wrapText="1"/>
    </xf>
    <xf numFmtId="170" fontId="35" fillId="44" borderId="18" xfId="2" applyNumberFormat="1" applyFont="1" applyFill="1" applyBorder="1" applyAlignment="1">
      <alignment vertical="center" wrapText="1"/>
    </xf>
    <xf numFmtId="0" fontId="35" fillId="43" borderId="18" xfId="0" applyFont="1" applyFill="1" applyBorder="1" applyAlignment="1">
      <alignment horizontal="center" vertical="center" wrapText="1"/>
    </xf>
    <xf numFmtId="43" fontId="35" fillId="43" borderId="18" xfId="2" applyFont="1" applyFill="1" applyBorder="1" applyAlignment="1">
      <alignment horizontal="right" vertical="center" wrapText="1"/>
    </xf>
    <xf numFmtId="170" fontId="35" fillId="43" borderId="18" xfId="2" applyNumberFormat="1" applyFont="1" applyFill="1" applyBorder="1" applyAlignment="1">
      <alignment horizontal="right" vertical="center" wrapText="1"/>
    </xf>
    <xf numFmtId="170" fontId="35" fillId="43" borderId="18" xfId="2" applyNumberFormat="1" applyFont="1" applyFill="1" applyBorder="1" applyAlignment="1">
      <alignment vertical="center" wrapText="1"/>
    </xf>
    <xf numFmtId="43" fontId="35" fillId="0" borderId="0" xfId="0" applyNumberFormat="1" applyFont="1" applyAlignment="1">
      <alignment vertical="center"/>
    </xf>
    <xf numFmtId="10" fontId="35" fillId="44" borderId="18" xfId="2" applyNumberFormat="1" applyFont="1" applyFill="1" applyBorder="1" applyAlignment="1">
      <alignment horizontal="right" vertical="center" wrapText="1"/>
    </xf>
    <xf numFmtId="170" fontId="35" fillId="44" borderId="18" xfId="2" applyNumberFormat="1" applyFont="1" applyFill="1" applyBorder="1" applyAlignment="1">
      <alignment horizontal="center" vertical="center" wrapText="1"/>
    </xf>
    <xf numFmtId="170" fontId="35" fillId="44" borderId="18" xfId="2" applyNumberFormat="1" applyFont="1" applyFill="1" applyBorder="1" applyAlignment="1">
      <alignment horizontal="right" vertical="center" wrapText="1"/>
    </xf>
    <xf numFmtId="170" fontId="33" fillId="87" borderId="18" xfId="2" applyNumberFormat="1" applyFont="1" applyFill="1" applyBorder="1" applyAlignment="1">
      <alignment vertical="center" wrapText="1"/>
    </xf>
    <xf numFmtId="0" fontId="33" fillId="47" borderId="18" xfId="0" applyFont="1" applyFill="1" applyBorder="1" applyAlignment="1">
      <alignment horizontal="left" vertical="center" wrapText="1"/>
    </xf>
    <xf numFmtId="43" fontId="33" fillId="47" borderId="18" xfId="2" applyFont="1" applyFill="1" applyBorder="1" applyAlignment="1">
      <alignment horizontal="left" vertical="center" wrapText="1"/>
    </xf>
    <xf numFmtId="170" fontId="33" fillId="47" borderId="18" xfId="2" applyNumberFormat="1" applyFont="1" applyFill="1" applyBorder="1" applyAlignment="1">
      <alignment horizontal="center" vertical="center" wrapText="1"/>
    </xf>
    <xf numFmtId="170" fontId="33" fillId="47" borderId="18" xfId="2" applyNumberFormat="1" applyFont="1" applyFill="1" applyBorder="1" applyAlignment="1">
      <alignment horizontal="right" vertical="center" wrapText="1"/>
    </xf>
    <xf numFmtId="170" fontId="33" fillId="47" borderId="18" xfId="2" applyNumberFormat="1" applyFont="1" applyFill="1" applyBorder="1" applyAlignment="1">
      <alignment vertical="center" wrapText="1"/>
    </xf>
    <xf numFmtId="0" fontId="33" fillId="47" borderId="0" xfId="0" applyFont="1" applyFill="1" applyAlignment="1">
      <alignment vertical="center"/>
    </xf>
    <xf numFmtId="0" fontId="35" fillId="0" borderId="0" xfId="0" applyFont="1" applyAlignment="1">
      <alignment horizontal="left" vertical="center"/>
    </xf>
    <xf numFmtId="170" fontId="35" fillId="40" borderId="0" xfId="2" applyNumberFormat="1" applyFont="1" applyFill="1" applyBorder="1" applyAlignment="1">
      <alignment horizontal="center" vertical="center" wrapText="1"/>
    </xf>
    <xf numFmtId="170" fontId="35" fillId="0" borderId="0" xfId="0" applyNumberFormat="1" applyFont="1" applyAlignment="1">
      <alignment horizontal="right" vertical="center"/>
    </xf>
    <xf numFmtId="0" fontId="35" fillId="43" borderId="0" xfId="0" applyFont="1" applyFill="1" applyAlignment="1">
      <alignment horizontal="left" vertical="center" wrapText="1"/>
    </xf>
    <xf numFmtId="0" fontId="35" fillId="44" borderId="0" xfId="0" applyFont="1" applyFill="1" applyAlignment="1">
      <alignment horizontal="left" vertical="center" wrapText="1"/>
    </xf>
    <xf numFmtId="0" fontId="35" fillId="44" borderId="0" xfId="0" applyFont="1" applyFill="1" applyAlignment="1">
      <alignment horizontal="center" vertical="center" wrapText="1"/>
    </xf>
    <xf numFmtId="43" fontId="35" fillId="44" borderId="0" xfId="2" applyFont="1" applyFill="1" applyBorder="1" applyAlignment="1">
      <alignment horizontal="right" vertical="center" wrapText="1"/>
    </xf>
    <xf numFmtId="170" fontId="35" fillId="43" borderId="0" xfId="2" applyNumberFormat="1" applyFont="1" applyFill="1" applyBorder="1" applyAlignment="1">
      <alignment horizontal="center" vertical="center" wrapText="1"/>
    </xf>
    <xf numFmtId="170" fontId="35" fillId="44" borderId="0" xfId="2" applyNumberFormat="1" applyFont="1" applyFill="1" applyBorder="1" applyAlignment="1">
      <alignment vertical="center" wrapText="1"/>
    </xf>
    <xf numFmtId="10" fontId="35" fillId="40" borderId="0" xfId="0" applyNumberFormat="1" applyFont="1" applyFill="1" applyAlignment="1">
      <alignment horizontal="center" vertical="center" wrapText="1"/>
    </xf>
    <xf numFmtId="8" fontId="35" fillId="40" borderId="0" xfId="0" applyNumberFormat="1" applyFont="1" applyFill="1" applyAlignment="1">
      <alignment horizontal="left" vertical="center" wrapText="1"/>
    </xf>
    <xf numFmtId="170" fontId="33" fillId="47" borderId="11" xfId="3" applyNumberFormat="1" applyFont="1" applyFill="1" applyBorder="1" applyAlignment="1">
      <alignment vertical="center"/>
    </xf>
    <xf numFmtId="0" fontId="35" fillId="40" borderId="0" xfId="52" applyFont="1" applyFill="1" applyAlignment="1">
      <alignment vertical="center" wrapText="1"/>
    </xf>
    <xf numFmtId="2" fontId="35" fillId="40" borderId="0" xfId="52" applyNumberFormat="1" applyFont="1" applyFill="1" applyAlignment="1">
      <alignment horizontal="center" vertical="center" wrapText="1"/>
    </xf>
    <xf numFmtId="170" fontId="35" fillId="40" borderId="0" xfId="52" applyNumberFormat="1" applyFont="1" applyFill="1" applyAlignment="1">
      <alignment horizontal="center" vertical="center" wrapText="1"/>
    </xf>
    <xf numFmtId="170" fontId="35" fillId="40" borderId="0" xfId="52" applyNumberFormat="1" applyFont="1" applyFill="1" applyAlignment="1">
      <alignment horizontal="right" vertical="center" wrapText="1"/>
    </xf>
    <xf numFmtId="43" fontId="35" fillId="40" borderId="0" xfId="0" applyNumberFormat="1" applyFont="1" applyFill="1" applyAlignment="1">
      <alignment vertical="center"/>
    </xf>
    <xf numFmtId="170" fontId="33" fillId="48" borderId="38" xfId="56" applyNumberFormat="1" applyFont="1" applyFill="1" applyBorder="1" applyAlignment="1">
      <alignment vertical="center" wrapText="1"/>
    </xf>
    <xf numFmtId="0" fontId="35" fillId="40" borderId="0" xfId="52" applyFont="1" applyFill="1" applyAlignment="1">
      <alignment horizontal="center" vertical="center" wrapText="1"/>
    </xf>
    <xf numFmtId="0" fontId="35" fillId="40" borderId="0" xfId="52" applyFont="1" applyFill="1" applyAlignment="1">
      <alignment horizontal="left" vertical="center" wrapText="1"/>
    </xf>
    <xf numFmtId="170" fontId="35" fillId="40" borderId="0" xfId="0" applyNumberFormat="1" applyFont="1" applyFill="1" applyAlignment="1">
      <alignment horizontal="center" vertical="center"/>
    </xf>
    <xf numFmtId="0" fontId="35" fillId="0" borderId="0" xfId="0" applyFont="1" applyAlignment="1">
      <alignment horizontal="center" vertical="center"/>
    </xf>
    <xf numFmtId="164" fontId="35" fillId="0" borderId="0" xfId="0" applyNumberFormat="1" applyFont="1" applyAlignment="1">
      <alignment horizontal="center" vertical="center"/>
    </xf>
    <xf numFmtId="170" fontId="35" fillId="0" borderId="0" xfId="3" applyNumberFormat="1" applyFont="1" applyAlignment="1">
      <alignment vertical="center"/>
    </xf>
    <xf numFmtId="0" fontId="30" fillId="0" borderId="45" xfId="0" applyFont="1" applyBorder="1" applyAlignment="1">
      <alignment horizontal="center" vertical="center"/>
    </xf>
    <xf numFmtId="0" fontId="30" fillId="0" borderId="45" xfId="0" applyFont="1" applyBorder="1" applyAlignment="1">
      <alignment horizontal="center" vertical="center" wrapText="1"/>
    </xf>
    <xf numFmtId="0" fontId="35" fillId="0" borderId="0" xfId="54" applyFont="1"/>
    <xf numFmtId="14" fontId="34" fillId="0" borderId="0" xfId="0" applyNumberFormat="1" applyFont="1" applyAlignment="1">
      <alignment horizontal="center" vertical="center"/>
    </xf>
    <xf numFmtId="4" fontId="34" fillId="0" borderId="0" xfId="0" applyNumberFormat="1" applyFont="1" applyAlignment="1">
      <alignment horizontal="right"/>
    </xf>
    <xf numFmtId="0" fontId="34" fillId="0" borderId="0" xfId="0" applyFont="1" applyAlignment="1">
      <alignment horizontal="center"/>
    </xf>
    <xf numFmtId="0" fontId="35" fillId="0" borderId="0" xfId="0" applyFont="1" applyAlignment="1">
      <alignment horizontal="left"/>
    </xf>
    <xf numFmtId="0" fontId="35" fillId="0" borderId="0" xfId="54" applyFont="1" applyAlignment="1">
      <alignment wrapText="1"/>
    </xf>
    <xf numFmtId="0" fontId="35" fillId="0" borderId="0" xfId="0" applyFont="1" applyAlignment="1">
      <alignment horizontal="center"/>
    </xf>
    <xf numFmtId="14" fontId="35" fillId="0" borderId="0" xfId="0" applyNumberFormat="1" applyFont="1" applyAlignment="1">
      <alignment horizontal="center"/>
    </xf>
    <xf numFmtId="0" fontId="35" fillId="0" borderId="0" xfId="54" applyFont="1" applyAlignment="1">
      <alignment horizontal="center" wrapText="1"/>
    </xf>
    <xf numFmtId="4" fontId="35" fillId="0" borderId="0" xfId="0" applyNumberFormat="1" applyFont="1" applyAlignment="1">
      <alignment horizontal="center"/>
    </xf>
    <xf numFmtId="49" fontId="35" fillId="40" borderId="0" xfId="0" applyNumberFormat="1" applyFont="1" applyFill="1" applyAlignment="1">
      <alignment horizontal="center" vertical="center"/>
    </xf>
    <xf numFmtId="4" fontId="35" fillId="40" borderId="0" xfId="0" applyNumberFormat="1" applyFont="1" applyFill="1" applyAlignment="1">
      <alignment horizontal="center" vertical="center"/>
    </xf>
    <xf numFmtId="2" fontId="35" fillId="40" borderId="0" xfId="0" applyNumberFormat="1" applyFont="1" applyFill="1" applyAlignment="1">
      <alignment horizontal="center" vertical="center"/>
    </xf>
    <xf numFmtId="4" fontId="35" fillId="40" borderId="0" xfId="0" applyNumberFormat="1" applyFont="1" applyFill="1" applyAlignment="1">
      <alignment vertical="center"/>
    </xf>
    <xf numFmtId="4" fontId="35" fillId="40" borderId="0" xfId="0" applyNumberFormat="1" applyFont="1" applyFill="1" applyAlignment="1">
      <alignment horizontal="right" vertical="center"/>
    </xf>
    <xf numFmtId="4" fontId="33" fillId="40" borderId="0" xfId="0" applyNumberFormat="1" applyFont="1" applyFill="1" applyAlignment="1">
      <alignment vertical="center"/>
    </xf>
    <xf numFmtId="0" fontId="33" fillId="40" borderId="0" xfId="0" applyFont="1" applyFill="1" applyAlignment="1">
      <alignment horizontal="center" vertical="center"/>
    </xf>
    <xf numFmtId="0" fontId="35" fillId="40" borderId="0" xfId="0" applyFont="1" applyFill="1" applyAlignment="1">
      <alignment horizontal="right" vertical="center"/>
    </xf>
    <xf numFmtId="0" fontId="33" fillId="40" borderId="0" xfId="0" applyFont="1" applyFill="1" applyAlignment="1">
      <alignment horizontal="right" vertical="center"/>
    </xf>
    <xf numFmtId="168" fontId="35" fillId="40" borderId="0" xfId="49" applyNumberFormat="1" applyFont="1" applyFill="1" applyBorder="1" applyAlignment="1" applyProtection="1">
      <alignment horizontal="center" vertical="center" wrapText="1"/>
    </xf>
    <xf numFmtId="0" fontId="33" fillId="40" borderId="228" xfId="49" applyFont="1" applyFill="1" applyBorder="1" applyAlignment="1" applyProtection="1">
      <alignment horizontal="center" vertical="center" wrapText="1"/>
    </xf>
    <xf numFmtId="165" fontId="35" fillId="40" borderId="0" xfId="49" applyNumberFormat="1" applyFont="1" applyFill="1" applyBorder="1" applyAlignment="1">
      <alignment horizontal="center" vertical="center"/>
    </xf>
    <xf numFmtId="0" fontId="35" fillId="40" borderId="170" xfId="49" applyFont="1" applyFill="1" applyBorder="1" applyAlignment="1" applyProtection="1">
      <alignment horizontal="center" vertical="center" wrapText="1"/>
    </xf>
    <xf numFmtId="168" fontId="33" fillId="40" borderId="169" xfId="49" applyNumberFormat="1" applyFont="1" applyFill="1" applyBorder="1" applyAlignment="1" applyProtection="1">
      <alignment horizontal="center" vertical="center" wrapText="1"/>
    </xf>
    <xf numFmtId="168" fontId="33" fillId="40" borderId="0" xfId="49" applyNumberFormat="1" applyFont="1" applyFill="1" applyBorder="1" applyAlignment="1" applyProtection="1">
      <alignment horizontal="center" vertical="center" wrapText="1"/>
    </xf>
    <xf numFmtId="0" fontId="33" fillId="40" borderId="227" xfId="49" applyFont="1" applyFill="1" applyBorder="1" applyAlignment="1" applyProtection="1">
      <alignment horizontal="center" vertical="center" wrapText="1"/>
    </xf>
    <xf numFmtId="0" fontId="35" fillId="40" borderId="206" xfId="49" applyFont="1" applyFill="1" applyBorder="1" applyAlignment="1" applyProtection="1">
      <alignment horizontal="center" vertical="center" wrapText="1"/>
    </xf>
    <xf numFmtId="49" fontId="35" fillId="40" borderId="206" xfId="49" applyNumberFormat="1" applyFont="1" applyFill="1" applyBorder="1" applyAlignment="1" applyProtection="1">
      <alignment horizontal="center" vertical="center" wrapText="1"/>
    </xf>
    <xf numFmtId="168" fontId="33" fillId="40" borderId="168" xfId="49" applyNumberFormat="1" applyFont="1" applyFill="1" applyBorder="1" applyAlignment="1" applyProtection="1">
      <alignment horizontal="center" vertical="center" wrapText="1"/>
    </xf>
    <xf numFmtId="0" fontId="33" fillId="41" borderId="0" xfId="0" applyFont="1" applyFill="1" applyAlignment="1">
      <alignment vertical="center"/>
    </xf>
    <xf numFmtId="14" fontId="35" fillId="40" borderId="170" xfId="49" applyNumberFormat="1" applyFont="1" applyFill="1" applyBorder="1" applyAlignment="1" applyProtection="1">
      <alignment horizontal="center" vertical="center" wrapText="1"/>
    </xf>
    <xf numFmtId="49" fontId="35" fillId="40" borderId="170" xfId="49" applyNumberFormat="1" applyFont="1" applyFill="1" applyBorder="1" applyAlignment="1" applyProtection="1">
      <alignment horizontal="center" vertical="center" wrapText="1"/>
    </xf>
    <xf numFmtId="0" fontId="35" fillId="40" borderId="0" xfId="0" applyFont="1" applyFill="1" applyAlignment="1">
      <alignment horizontal="center"/>
    </xf>
    <xf numFmtId="4" fontId="33" fillId="40" borderId="0" xfId="0" applyNumberFormat="1" applyFont="1" applyFill="1" applyAlignment="1">
      <alignment horizontal="center" vertical="center"/>
    </xf>
    <xf numFmtId="0" fontId="35" fillId="40" borderId="0" xfId="9120" applyFont="1" applyFill="1"/>
    <xf numFmtId="170" fontId="35" fillId="40" borderId="0" xfId="0" applyNumberFormat="1" applyFont="1" applyFill="1"/>
    <xf numFmtId="0" fontId="33" fillId="40" borderId="0" xfId="0" applyFont="1" applyFill="1"/>
    <xf numFmtId="0" fontId="30" fillId="40" borderId="0" xfId="0" applyFont="1" applyFill="1" applyAlignment="1">
      <alignment horizontal="left" vertical="top" wrapText="1"/>
    </xf>
    <xf numFmtId="0" fontId="34" fillId="37" borderId="18" xfId="0" applyFont="1" applyFill="1" applyBorder="1" applyAlignment="1">
      <alignment horizontal="left" vertical="center" wrapText="1"/>
    </xf>
    <xf numFmtId="0" fontId="34" fillId="40" borderId="18" xfId="0" applyFont="1" applyFill="1" applyBorder="1" applyAlignment="1">
      <alignment horizontal="left" vertical="center" wrapText="1"/>
    </xf>
    <xf numFmtId="172" fontId="34" fillId="37" borderId="18" xfId="0" applyNumberFormat="1" applyFont="1" applyFill="1" applyBorder="1" applyAlignment="1">
      <alignment horizontal="right" vertical="center" wrapText="1"/>
    </xf>
    <xf numFmtId="172" fontId="34" fillId="40" borderId="18" xfId="0" applyNumberFormat="1" applyFont="1" applyFill="1" applyBorder="1" applyAlignment="1">
      <alignment horizontal="right" vertical="center" wrapText="1"/>
    </xf>
    <xf numFmtId="0" fontId="30" fillId="40" borderId="18" xfId="0" applyFont="1" applyFill="1" applyBorder="1" applyAlignment="1">
      <alignment horizontal="left" vertical="top" wrapText="1"/>
    </xf>
    <xf numFmtId="0" fontId="33" fillId="40" borderId="0" xfId="52" applyFont="1" applyFill="1" applyAlignment="1">
      <alignment horizontal="left" vertical="center" wrapText="1"/>
    </xf>
    <xf numFmtId="49" fontId="113" fillId="40" borderId="170" xfId="32149" applyNumberFormat="1" applyFill="1" applyBorder="1" applyAlignment="1" applyProtection="1">
      <alignment horizontal="center" vertical="center" wrapText="1"/>
    </xf>
    <xf numFmtId="0" fontId="42" fillId="40" borderId="0" xfId="49" applyFont="1" applyFill="1"/>
    <xf numFmtId="0" fontId="30" fillId="40" borderId="0" xfId="65" applyFont="1" applyFill="1" applyAlignment="1">
      <alignment horizontal="center"/>
    </xf>
    <xf numFmtId="171" fontId="30" fillId="40" borderId="0" xfId="65" applyNumberFormat="1" applyFont="1" applyFill="1" applyAlignment="1">
      <alignment horizontal="center"/>
    </xf>
    <xf numFmtId="0" fontId="30" fillId="40" borderId="0" xfId="65" applyFont="1" applyFill="1"/>
    <xf numFmtId="10" fontId="35" fillId="40" borderId="0" xfId="65" applyNumberFormat="1" applyFont="1" applyFill="1" applyAlignment="1">
      <alignment horizontal="center"/>
    </xf>
    <xf numFmtId="171" fontId="35" fillId="40" borderId="0" xfId="65" applyNumberFormat="1" applyFont="1" applyFill="1" applyAlignment="1">
      <alignment horizontal="center"/>
    </xf>
    <xf numFmtId="0" fontId="35" fillId="40" borderId="0" xfId="65" applyFont="1" applyFill="1"/>
    <xf numFmtId="0" fontId="42" fillId="40" borderId="0" xfId="49" applyFont="1" applyFill="1" applyAlignment="1">
      <alignment wrapText="1"/>
    </xf>
    <xf numFmtId="0" fontId="35" fillId="40" borderId="0" xfId="65" applyFont="1" applyFill="1" applyAlignment="1">
      <alignment wrapText="1"/>
    </xf>
    <xf numFmtId="0" fontId="34" fillId="40" borderId="0" xfId="65" applyFont="1" applyFill="1" applyAlignment="1">
      <alignment horizontal="justify"/>
    </xf>
    <xf numFmtId="10" fontId="33" fillId="40" borderId="45" xfId="4" applyNumberFormat="1" applyFont="1" applyFill="1" applyBorder="1"/>
    <xf numFmtId="9" fontId="42" fillId="40" borderId="0" xfId="49" applyNumberFormat="1" applyFont="1" applyFill="1"/>
    <xf numFmtId="0" fontId="20" fillId="40" borderId="0" xfId="49" applyFont="1" applyFill="1"/>
    <xf numFmtId="0" fontId="34" fillId="40" borderId="0" xfId="65" applyFont="1" applyFill="1"/>
    <xf numFmtId="2" fontId="35" fillId="40" borderId="0" xfId="65" applyNumberFormat="1" applyFont="1" applyFill="1" applyAlignment="1">
      <alignment horizontal="center"/>
    </xf>
    <xf numFmtId="171" fontId="35" fillId="40" borderId="0" xfId="65" applyNumberFormat="1" applyFont="1" applyFill="1"/>
    <xf numFmtId="0" fontId="35" fillId="40" borderId="0" xfId="65" applyFont="1" applyFill="1" applyAlignment="1">
      <alignment horizontal="right"/>
    </xf>
    <xf numFmtId="0" fontId="113" fillId="40" borderId="0" xfId="32149" applyNumberFormat="1" applyFill="1" applyAlignment="1" applyProtection="1"/>
    <xf numFmtId="10" fontId="42" fillId="40" borderId="0" xfId="49" applyNumberFormat="1" applyFont="1" applyFill="1" applyAlignment="1">
      <alignment horizontal="center"/>
    </xf>
    <xf numFmtId="0" fontId="18" fillId="40" borderId="0" xfId="0" applyFont="1" applyFill="1"/>
    <xf numFmtId="0" fontId="36" fillId="40" borderId="0" xfId="49" applyFont="1" applyFill="1"/>
    <xf numFmtId="0" fontId="41" fillId="40" borderId="0" xfId="49" applyFont="1" applyFill="1" applyAlignment="1">
      <alignment horizontal="center"/>
    </xf>
    <xf numFmtId="171" fontId="41" fillId="40" borderId="0" xfId="49" applyNumberFormat="1" applyFont="1" applyFill="1" applyAlignment="1">
      <alignment horizontal="center"/>
    </xf>
    <xf numFmtId="0" fontId="41" fillId="40" borderId="0" xfId="49" applyFont="1" applyFill="1"/>
    <xf numFmtId="171" fontId="42" fillId="40" borderId="0" xfId="49" applyNumberFormat="1" applyFont="1" applyFill="1" applyAlignment="1">
      <alignment horizontal="center"/>
    </xf>
    <xf numFmtId="0" fontId="20" fillId="40" borderId="0" xfId="58" applyFill="1"/>
    <xf numFmtId="0" fontId="43" fillId="40" borderId="0" xfId="49" applyFont="1" applyFill="1" applyAlignment="1">
      <alignment horizontal="justify"/>
    </xf>
    <xf numFmtId="0" fontId="43" fillId="40" borderId="0" xfId="49" applyFont="1" applyFill="1"/>
    <xf numFmtId="2" fontId="42" fillId="40" borderId="0" xfId="49" applyNumberFormat="1" applyFont="1" applyFill="1" applyAlignment="1">
      <alignment horizontal="center"/>
    </xf>
    <xf numFmtId="171" fontId="42" fillId="40" borderId="0" xfId="49" applyNumberFormat="1" applyFont="1" applyFill="1"/>
    <xf numFmtId="0" fontId="42" fillId="40" borderId="0" xfId="49" applyFont="1" applyFill="1" applyAlignment="1">
      <alignment horizontal="right"/>
    </xf>
    <xf numFmtId="0" fontId="42" fillId="40" borderId="0" xfId="49" applyFont="1" applyFill="1" applyAlignment="1">
      <alignment horizontal="left"/>
    </xf>
    <xf numFmtId="0" fontId="33" fillId="40" borderId="0" xfId="12684" applyFont="1" applyFill="1" applyAlignment="1">
      <alignment horizontal="left" vertical="center" wrapText="1"/>
    </xf>
    <xf numFmtId="164" fontId="33" fillId="40" borderId="82" xfId="23934" applyNumberFormat="1" applyFont="1" applyFill="1" applyBorder="1" applyAlignment="1">
      <alignment horizontal="left" vertical="center" wrapText="1"/>
    </xf>
    <xf numFmtId="164" fontId="33" fillId="40" borderId="85" xfId="23934" applyNumberFormat="1" applyFont="1" applyFill="1" applyBorder="1" applyAlignment="1">
      <alignment horizontal="center" vertical="center" wrapText="1"/>
    </xf>
    <xf numFmtId="10" fontId="33" fillId="40" borderId="83" xfId="4" applyNumberFormat="1" applyFont="1" applyFill="1" applyBorder="1" applyAlignment="1">
      <alignment horizontal="right" vertical="center" wrapText="1"/>
    </xf>
    <xf numFmtId="10" fontId="33" fillId="40" borderId="86" xfId="4" applyNumberFormat="1" applyFont="1" applyFill="1" applyBorder="1" applyAlignment="1">
      <alignment horizontal="right" vertical="center" wrapText="1"/>
    </xf>
    <xf numFmtId="4" fontId="35" fillId="40" borderId="0" xfId="3" applyNumberFormat="1" applyFont="1" applyFill="1" applyBorder="1" applyAlignment="1">
      <alignment horizontal="center" vertical="center" wrapText="1"/>
    </xf>
    <xf numFmtId="2" fontId="33" fillId="40" borderId="0" xfId="12684" applyNumberFormat="1" applyFont="1" applyFill="1" applyAlignment="1">
      <alignment horizontal="left" vertical="center" wrapText="1"/>
    </xf>
    <xf numFmtId="164" fontId="33" fillId="40" borderId="84" xfId="23934" applyNumberFormat="1" applyFont="1" applyFill="1" applyBorder="1" applyAlignment="1">
      <alignment horizontal="left" vertical="center" wrapText="1"/>
    </xf>
    <xf numFmtId="164" fontId="33" fillId="40" borderId="0" xfId="23934" applyNumberFormat="1" applyFont="1" applyFill="1" applyBorder="1" applyAlignment="1">
      <alignment horizontal="center" vertical="center" wrapText="1"/>
    </xf>
    <xf numFmtId="10" fontId="33" fillId="40" borderId="47" xfId="4" applyNumberFormat="1" applyFont="1" applyFill="1" applyBorder="1" applyAlignment="1">
      <alignment horizontal="right" vertical="center" wrapText="1"/>
    </xf>
    <xf numFmtId="0" fontId="35" fillId="40" borderId="40" xfId="0" applyFont="1" applyFill="1" applyBorder="1" applyAlignment="1">
      <alignment vertical="center"/>
    </xf>
    <xf numFmtId="0" fontId="33" fillId="35" borderId="0" xfId="0" applyFont="1" applyFill="1" applyAlignment="1">
      <alignment vertical="center" wrapText="1"/>
    </xf>
    <xf numFmtId="49" fontId="35" fillId="40" borderId="34" xfId="0" applyNumberFormat="1" applyFont="1" applyFill="1" applyBorder="1" applyAlignment="1">
      <alignment horizontal="center" vertical="center"/>
    </xf>
    <xf numFmtId="0" fontId="35" fillId="40" borderId="34" xfId="0" applyFont="1" applyFill="1" applyBorder="1" applyAlignment="1">
      <alignment vertical="center"/>
    </xf>
    <xf numFmtId="0" fontId="35" fillId="40" borderId="34" xfId="0" applyFont="1" applyFill="1" applyBorder="1" applyAlignment="1">
      <alignment horizontal="right" vertical="center"/>
    </xf>
    <xf numFmtId="0" fontId="33" fillId="40" borderId="49" xfId="0" applyFont="1" applyFill="1" applyBorder="1" applyAlignment="1">
      <alignment horizontal="center" vertical="center"/>
    </xf>
    <xf numFmtId="0" fontId="33" fillId="40" borderId="50" xfId="0" applyFont="1" applyFill="1" applyBorder="1" applyAlignment="1">
      <alignment vertical="center"/>
    </xf>
    <xf numFmtId="0" fontId="33" fillId="40" borderId="51" xfId="0" applyFont="1" applyFill="1" applyBorder="1" applyAlignment="1">
      <alignment vertical="center"/>
    </xf>
    <xf numFmtId="49" fontId="35" fillId="40" borderId="50" xfId="0" applyNumberFormat="1" applyFont="1" applyFill="1" applyBorder="1" applyAlignment="1">
      <alignment horizontal="center" vertical="center"/>
    </xf>
    <xf numFmtId="4" fontId="35" fillId="40" borderId="52" xfId="0" applyNumberFormat="1" applyFont="1" applyFill="1" applyBorder="1" applyAlignment="1">
      <alignment horizontal="center" vertical="center"/>
    </xf>
    <xf numFmtId="49" fontId="33" fillId="40" borderId="0" xfId="0" applyNumberFormat="1" applyFont="1" applyFill="1" applyAlignment="1">
      <alignment horizontal="center" vertical="center"/>
    </xf>
    <xf numFmtId="0" fontId="35" fillId="40" borderId="0" xfId="9975" applyFont="1" applyFill="1" applyAlignment="1">
      <alignment horizontal="center" vertical="center"/>
    </xf>
    <xf numFmtId="0" fontId="35" fillId="40" borderId="0" xfId="9975" applyFont="1" applyFill="1" applyAlignment="1">
      <alignment vertical="center"/>
    </xf>
    <xf numFmtId="4" fontId="35" fillId="40" borderId="0" xfId="9975" applyNumberFormat="1" applyFont="1" applyFill="1" applyAlignment="1">
      <alignment horizontal="center" vertical="center"/>
    </xf>
    <xf numFmtId="4" fontId="33" fillId="40" borderId="0" xfId="9975" applyNumberFormat="1" applyFont="1" applyFill="1" applyAlignment="1">
      <alignment horizontal="center" vertical="center"/>
    </xf>
    <xf numFmtId="4" fontId="35" fillId="40" borderId="0" xfId="9975" applyNumberFormat="1" applyFont="1" applyFill="1" applyAlignment="1">
      <alignment vertical="center"/>
    </xf>
    <xf numFmtId="0" fontId="35" fillId="40" borderId="0" xfId="9975" applyFont="1" applyFill="1"/>
    <xf numFmtId="0" fontId="33" fillId="40" borderId="0" xfId="9975" applyFont="1" applyFill="1" applyAlignment="1">
      <alignment horizontal="center" vertical="center"/>
    </xf>
    <xf numFmtId="0" fontId="35" fillId="40" borderId="0" xfId="9975" applyFont="1" applyFill="1" applyAlignment="1">
      <alignment horizontal="right" vertical="center"/>
    </xf>
    <xf numFmtId="4" fontId="35" fillId="40" borderId="34" xfId="0" applyNumberFormat="1" applyFont="1" applyFill="1" applyBorder="1" applyAlignment="1">
      <alignment horizontal="center" vertical="center"/>
    </xf>
    <xf numFmtId="4" fontId="35" fillId="40" borderId="34" xfId="0" applyNumberFormat="1" applyFont="1" applyFill="1" applyBorder="1" applyAlignment="1">
      <alignment vertical="center"/>
    </xf>
    <xf numFmtId="0" fontId="33" fillId="35" borderId="206" xfId="0" applyFont="1" applyFill="1" applyBorder="1" applyAlignment="1">
      <alignment horizontal="center"/>
    </xf>
    <xf numFmtId="0" fontId="35" fillId="0" borderId="206" xfId="0" applyFont="1" applyBorder="1" applyAlignment="1">
      <alignment horizontal="center"/>
    </xf>
    <xf numFmtId="0" fontId="35" fillId="0" borderId="206" xfId="0" applyFont="1" applyBorder="1"/>
    <xf numFmtId="2" fontId="35" fillId="40" borderId="0" xfId="0" applyNumberFormat="1" applyFont="1" applyFill="1" applyAlignment="1">
      <alignment horizontal="center"/>
    </xf>
    <xf numFmtId="43" fontId="33" fillId="40" borderId="0" xfId="0" applyNumberFormat="1" applyFont="1" applyFill="1" applyAlignment="1">
      <alignment vertical="center"/>
    </xf>
    <xf numFmtId="43" fontId="35" fillId="40" borderId="0" xfId="0" applyNumberFormat="1" applyFont="1" applyFill="1" applyAlignment="1">
      <alignment horizontal="right" vertical="center"/>
    </xf>
    <xf numFmtId="0" fontId="33" fillId="45" borderId="0" xfId="46" applyFont="1" applyFill="1" applyAlignment="1">
      <alignment horizontal="center" vertical="center" wrapText="1"/>
    </xf>
    <xf numFmtId="170" fontId="30" fillId="40" borderId="0" xfId="0" applyNumberFormat="1" applyFont="1" applyFill="1" applyAlignment="1">
      <alignment vertical="center" wrapText="1"/>
    </xf>
    <xf numFmtId="0" fontId="30" fillId="40" borderId="0" xfId="0" applyFont="1" applyFill="1" applyAlignment="1">
      <alignment horizontal="right" vertical="center" wrapText="1"/>
    </xf>
    <xf numFmtId="0" fontId="33" fillId="40" borderId="0" xfId="0" applyFont="1" applyFill="1" applyAlignment="1">
      <alignment horizontal="right" vertical="center" wrapText="1"/>
    </xf>
    <xf numFmtId="164" fontId="33" fillId="40" borderId="201" xfId="48" applyNumberFormat="1" applyFont="1" applyFill="1" applyBorder="1" applyAlignment="1">
      <alignment horizontal="left" vertical="center" wrapText="1"/>
    </xf>
    <xf numFmtId="164" fontId="33" fillId="40" borderId="203" xfId="48" applyNumberFormat="1" applyFont="1" applyFill="1" applyBorder="1" applyAlignment="1">
      <alignment horizontal="center" vertical="center" wrapText="1"/>
    </xf>
    <xf numFmtId="10" fontId="33" fillId="85" borderId="203" xfId="4" applyNumberFormat="1" applyFont="1" applyFill="1" applyBorder="1" applyAlignment="1">
      <alignment horizontal="right" vertical="center" wrapText="1"/>
    </xf>
    <xf numFmtId="4" fontId="35" fillId="85" borderId="0" xfId="3" applyNumberFormat="1" applyFont="1" applyFill="1" applyBorder="1" applyAlignment="1">
      <alignment horizontal="center" vertical="center" wrapText="1"/>
    </xf>
    <xf numFmtId="164" fontId="33" fillId="40" borderId="84" xfId="48" applyNumberFormat="1" applyFont="1" applyFill="1" applyBorder="1" applyAlignment="1">
      <alignment horizontal="left" vertical="center" wrapText="1"/>
    </xf>
    <xf numFmtId="164" fontId="33" fillId="40" borderId="0" xfId="48" applyNumberFormat="1" applyFont="1" applyFill="1" applyBorder="1" applyAlignment="1">
      <alignment horizontal="center" vertical="center" wrapText="1"/>
    </xf>
    <xf numFmtId="4" fontId="124" fillId="40" borderId="0" xfId="3" applyNumberFormat="1" applyFont="1" applyFill="1" applyBorder="1" applyAlignment="1">
      <alignment horizontal="center" vertical="center" wrapText="1"/>
    </xf>
    <xf numFmtId="164" fontId="33" fillId="40" borderId="48" xfId="48" applyNumberFormat="1" applyFont="1" applyFill="1" applyBorder="1" applyAlignment="1">
      <alignment horizontal="left" vertical="center"/>
    </xf>
    <xf numFmtId="164" fontId="33" fillId="40" borderId="88" xfId="48" applyNumberFormat="1" applyFont="1" applyFill="1" applyBorder="1" applyAlignment="1">
      <alignment horizontal="center" vertical="center" wrapText="1"/>
    </xf>
    <xf numFmtId="10" fontId="33" fillId="85" borderId="88" xfId="4" applyNumberFormat="1" applyFont="1" applyFill="1" applyBorder="1" applyAlignment="1">
      <alignment horizontal="right" vertical="center" wrapText="1"/>
    </xf>
    <xf numFmtId="0" fontId="33" fillId="33" borderId="0" xfId="46" applyFont="1" applyFill="1" applyAlignment="1">
      <alignment horizontal="center" vertical="center" wrapText="1"/>
    </xf>
    <xf numFmtId="170" fontId="33" fillId="33" borderId="0" xfId="46" applyNumberFormat="1" applyFont="1" applyFill="1" applyAlignment="1">
      <alignment horizontal="center" vertical="center" wrapText="1"/>
    </xf>
    <xf numFmtId="0" fontId="33" fillId="33" borderId="0" xfId="46" applyFont="1" applyFill="1" applyAlignment="1">
      <alignment horizontal="right" vertical="center" wrapText="1"/>
    </xf>
    <xf numFmtId="10" fontId="125" fillId="40" borderId="0" xfId="0" applyNumberFormat="1" applyFont="1" applyFill="1" applyAlignment="1">
      <alignment vertical="center" wrapText="1"/>
    </xf>
    <xf numFmtId="0" fontId="123" fillId="33" borderId="0" xfId="46" applyFont="1" applyFill="1" applyAlignment="1">
      <alignment horizontal="center" vertical="center" wrapText="1"/>
    </xf>
    <xf numFmtId="0" fontId="33" fillId="33" borderId="205" xfId="46" applyFont="1" applyFill="1" applyBorder="1" applyAlignment="1">
      <alignment horizontal="center" vertical="center" wrapText="1"/>
    </xf>
    <xf numFmtId="0" fontId="33" fillId="36" borderId="11" xfId="46" applyFont="1" applyFill="1" applyBorder="1" applyAlignment="1">
      <alignment horizontal="center" vertical="center" wrapText="1"/>
    </xf>
    <xf numFmtId="0" fontId="33" fillId="33" borderId="11" xfId="46" applyFont="1" applyFill="1" applyBorder="1" applyAlignment="1">
      <alignment horizontal="center" vertical="center" wrapText="1"/>
    </xf>
    <xf numFmtId="0" fontId="30" fillId="37" borderId="45" xfId="0" applyFont="1" applyFill="1" applyBorder="1" applyAlignment="1">
      <alignment horizontal="center" vertical="center" wrapText="1"/>
    </xf>
    <xf numFmtId="2" fontId="33" fillId="38" borderId="35" xfId="46" applyNumberFormat="1" applyFont="1" applyFill="1" applyBorder="1" applyAlignment="1">
      <alignment vertical="center" wrapText="1"/>
    </xf>
    <xf numFmtId="170" fontId="33" fillId="38" borderId="36" xfId="46" applyNumberFormat="1" applyFont="1" applyFill="1" applyBorder="1" applyAlignment="1">
      <alignment vertical="center" wrapText="1"/>
    </xf>
    <xf numFmtId="2" fontId="33" fillId="38" borderId="36" xfId="46" applyNumberFormat="1" applyFont="1" applyFill="1" applyBorder="1" applyAlignment="1">
      <alignment horizontal="right" vertical="center" wrapText="1"/>
    </xf>
    <xf numFmtId="2" fontId="33" fillId="38" borderId="36" xfId="46" applyNumberFormat="1" applyFont="1" applyFill="1" applyBorder="1" applyAlignment="1">
      <alignment vertical="center" wrapText="1"/>
    </xf>
    <xf numFmtId="2" fontId="33" fillId="38" borderId="37" xfId="46" applyNumberFormat="1" applyFont="1" applyFill="1" applyBorder="1" applyAlignment="1">
      <alignment vertical="center" wrapText="1"/>
    </xf>
    <xf numFmtId="180" fontId="33" fillId="33" borderId="87" xfId="49" applyNumberFormat="1" applyFont="1" applyFill="1" applyBorder="1" applyAlignment="1" applyProtection="1">
      <alignment horizontal="center" vertical="center" wrapText="1"/>
    </xf>
    <xf numFmtId="180" fontId="34" fillId="36" borderId="87" xfId="2" applyNumberFormat="1" applyFont="1" applyFill="1" applyBorder="1" applyAlignment="1">
      <alignment horizontal="center" vertical="center" wrapText="1"/>
    </xf>
    <xf numFmtId="180" fontId="34" fillId="33" borderId="87" xfId="2" applyNumberFormat="1" applyFont="1" applyFill="1" applyBorder="1" applyAlignment="1">
      <alignment horizontal="center" vertical="center" wrapText="1"/>
    </xf>
    <xf numFmtId="180" fontId="33" fillId="0" borderId="87" xfId="0" applyNumberFormat="1" applyFont="1" applyBorder="1" applyAlignment="1">
      <alignment horizontal="center" vertical="center" wrapText="1"/>
    </xf>
    <xf numFmtId="10" fontId="34" fillId="33" borderId="11" xfId="0" applyNumberFormat="1" applyFont="1" applyFill="1" applyBorder="1" applyAlignment="1">
      <alignment horizontal="center" vertical="center" wrapText="1"/>
    </xf>
    <xf numFmtId="10" fontId="34" fillId="36" borderId="206" xfId="4" applyNumberFormat="1" applyFont="1" applyFill="1" applyBorder="1" applyAlignment="1">
      <alignment horizontal="center" vertical="center" wrapText="1"/>
    </xf>
    <xf numFmtId="10" fontId="34" fillId="33" borderId="206" xfId="4" applyNumberFormat="1" applyFont="1" applyFill="1" applyBorder="1" applyAlignment="1">
      <alignment horizontal="center" vertical="center" wrapText="1"/>
    </xf>
    <xf numFmtId="10" fontId="33" fillId="0" borderId="11" xfId="0" applyNumberFormat="1" applyFont="1" applyBorder="1" applyAlignment="1">
      <alignment horizontal="center" vertical="center" wrapText="1"/>
    </xf>
    <xf numFmtId="10" fontId="34" fillId="36" borderId="158" xfId="4" applyNumberFormat="1" applyFont="1" applyFill="1" applyBorder="1" applyAlignment="1">
      <alignment horizontal="center" vertical="center" wrapText="1"/>
    </xf>
    <xf numFmtId="180" fontId="33" fillId="33" borderId="11" xfId="49" applyNumberFormat="1" applyFont="1" applyFill="1" applyBorder="1" applyAlignment="1" applyProtection="1">
      <alignment horizontal="center" vertical="center" wrapText="1"/>
    </xf>
    <xf numFmtId="166" fontId="33" fillId="33" borderId="11" xfId="46" applyNumberFormat="1" applyFont="1" applyFill="1" applyBorder="1" applyAlignment="1">
      <alignment vertical="center" wrapText="1"/>
    </xf>
    <xf numFmtId="0" fontId="33" fillId="33" borderId="11" xfId="46" applyFont="1" applyFill="1" applyBorder="1" applyAlignment="1">
      <alignment horizontal="left" vertical="center" wrapText="1"/>
    </xf>
    <xf numFmtId="170" fontId="33" fillId="33" borderId="11" xfId="49" applyNumberFormat="1" applyFont="1" applyFill="1" applyBorder="1" applyAlignment="1" applyProtection="1">
      <alignment vertical="center" wrapText="1"/>
    </xf>
    <xf numFmtId="10" fontId="35" fillId="45" borderId="137" xfId="46" applyNumberFormat="1" applyFont="1" applyFill="1" applyBorder="1" applyAlignment="1">
      <alignment horizontal="right" vertical="center" wrapText="1"/>
    </xf>
    <xf numFmtId="10" fontId="35" fillId="90" borderId="205" xfId="46" applyNumberFormat="1" applyFont="1" applyFill="1" applyBorder="1" applyAlignment="1">
      <alignment horizontal="center" vertical="center" wrapText="1"/>
    </xf>
    <xf numFmtId="10" fontId="35" fillId="45" borderId="205" xfId="46" applyNumberFormat="1" applyFont="1" applyFill="1" applyBorder="1" applyAlignment="1">
      <alignment horizontal="center" vertical="center" wrapText="1"/>
    </xf>
    <xf numFmtId="4" fontId="33" fillId="0" borderId="89" xfId="0" applyNumberFormat="1" applyFont="1" applyBorder="1" applyAlignment="1">
      <alignment horizontal="center" vertical="center" wrapText="1"/>
    </xf>
    <xf numFmtId="0" fontId="33" fillId="33" borderId="11" xfId="46" applyFont="1" applyFill="1" applyBorder="1" applyAlignment="1">
      <alignment vertical="center" wrapText="1"/>
    </xf>
    <xf numFmtId="170" fontId="33" fillId="33" borderId="11" xfId="46" applyNumberFormat="1" applyFont="1" applyFill="1" applyBorder="1" applyAlignment="1">
      <alignment horizontal="center" vertical="center" wrapText="1"/>
    </xf>
    <xf numFmtId="170" fontId="33" fillId="36" borderId="206" xfId="46" applyNumberFormat="1" applyFont="1" applyFill="1" applyBorder="1" applyAlignment="1">
      <alignment horizontal="center" vertical="center" wrapText="1"/>
    </xf>
    <xf numFmtId="170" fontId="33" fillId="33" borderId="206" xfId="46" applyNumberFormat="1" applyFont="1" applyFill="1" applyBorder="1" applyAlignment="1">
      <alignment horizontal="center" vertical="center" wrapText="1"/>
    </xf>
    <xf numFmtId="170" fontId="33" fillId="33" borderId="11" xfId="46" applyNumberFormat="1" applyFont="1" applyFill="1" applyBorder="1" applyAlignment="1">
      <alignment vertical="center" wrapText="1"/>
    </xf>
    <xf numFmtId="10" fontId="33" fillId="33" borderId="11" xfId="46" applyNumberFormat="1" applyFont="1" applyFill="1" applyBorder="1" applyAlignment="1">
      <alignment horizontal="center" vertical="center" wrapText="1"/>
    </xf>
    <xf numFmtId="10" fontId="33" fillId="0" borderId="11" xfId="4" applyNumberFormat="1" applyFont="1" applyBorder="1" applyAlignment="1">
      <alignment horizontal="center" vertical="center" wrapText="1"/>
    </xf>
    <xf numFmtId="170" fontId="34" fillId="40" borderId="0" xfId="0" applyNumberFormat="1" applyFont="1" applyFill="1" applyAlignment="1">
      <alignment vertical="center" wrapText="1"/>
    </xf>
    <xf numFmtId="0" fontId="34" fillId="40" borderId="0" xfId="0" applyFont="1" applyFill="1" applyAlignment="1">
      <alignment horizontal="right" vertical="center" wrapText="1"/>
    </xf>
    <xf numFmtId="10" fontId="34" fillId="40" borderId="0" xfId="0" applyNumberFormat="1" applyFont="1" applyFill="1" applyAlignment="1">
      <alignment vertical="center" wrapText="1"/>
    </xf>
    <xf numFmtId="2" fontId="30" fillId="40" borderId="0" xfId="0" applyNumberFormat="1" applyFont="1" applyFill="1" applyAlignment="1">
      <alignment horizontal="left" vertical="center" wrapText="1"/>
    </xf>
    <xf numFmtId="170" fontId="34" fillId="40" borderId="0" xfId="0" applyNumberFormat="1" applyFont="1" applyFill="1" applyAlignment="1">
      <alignment horizontal="left" vertical="center" wrapText="1"/>
    </xf>
    <xf numFmtId="2" fontId="34" fillId="40" borderId="0" xfId="0" applyNumberFormat="1" applyFont="1" applyFill="1" applyAlignment="1">
      <alignment horizontal="center" vertical="center" wrapText="1"/>
    </xf>
    <xf numFmtId="170" fontId="34" fillId="0" borderId="0" xfId="0" applyNumberFormat="1" applyFont="1" applyAlignment="1">
      <alignment vertical="center" wrapText="1"/>
    </xf>
    <xf numFmtId="0" fontId="34" fillId="0" borderId="0" xfId="0" applyFont="1" applyAlignment="1">
      <alignment horizontal="right" vertical="center" wrapText="1"/>
    </xf>
    <xf numFmtId="10" fontId="34" fillId="0" borderId="0" xfId="4" applyNumberFormat="1" applyFont="1" applyAlignment="1">
      <alignment horizontal="center" vertical="center" wrapText="1"/>
    </xf>
    <xf numFmtId="0" fontId="34" fillId="0" borderId="0" xfId="0" applyFont="1" applyAlignment="1">
      <alignment horizontal="center" vertical="center" wrapText="1"/>
    </xf>
    <xf numFmtId="10" fontId="34" fillId="0" borderId="0" xfId="4" applyNumberFormat="1" applyFont="1" applyAlignment="1">
      <alignment vertical="center" wrapText="1"/>
    </xf>
    <xf numFmtId="44" fontId="34" fillId="0" borderId="0" xfId="3" applyFont="1" applyAlignment="1">
      <alignment vertical="center" wrapText="1"/>
    </xf>
    <xf numFmtId="10" fontId="33" fillId="85" borderId="84" xfId="4" applyNumberFormat="1" applyFont="1" applyFill="1" applyBorder="1" applyAlignment="1">
      <alignment horizontal="right" vertical="center" wrapText="1"/>
    </xf>
    <xf numFmtId="0" fontId="33" fillId="40" borderId="84" xfId="0" applyFont="1" applyFill="1" applyBorder="1" applyAlignment="1">
      <alignment vertical="center" wrapText="1"/>
    </xf>
    <xf numFmtId="10" fontId="33" fillId="85" borderId="88" xfId="4" applyNumberFormat="1" applyFont="1" applyFill="1" applyBorder="1" applyAlignment="1">
      <alignment horizontal="left" vertical="center" wrapText="1"/>
    </xf>
    <xf numFmtId="10" fontId="33" fillId="85" borderId="0" xfId="4" applyNumberFormat="1" applyFont="1" applyFill="1" applyBorder="1" applyAlignment="1">
      <alignment horizontal="left" vertical="center" wrapText="1"/>
    </xf>
    <xf numFmtId="10" fontId="33" fillId="85" borderId="203" xfId="4" applyNumberFormat="1" applyFont="1" applyFill="1" applyBorder="1" applyAlignment="1">
      <alignment horizontal="left" vertical="center" wrapText="1"/>
    </xf>
    <xf numFmtId="0" fontId="103" fillId="0" borderId="206" xfId="0" applyFont="1" applyBorder="1" applyAlignment="1">
      <alignment horizontal="center"/>
    </xf>
    <xf numFmtId="4" fontId="126" fillId="0" borderId="0" xfId="0" applyNumberFormat="1" applyFont="1" applyAlignment="1">
      <alignment horizontal="right" vertical="center" wrapText="1"/>
    </xf>
    <xf numFmtId="0" fontId="126" fillId="0" borderId="0" xfId="0" applyFont="1" applyAlignment="1">
      <alignment horizontal="right" vertical="center" wrapText="1"/>
    </xf>
    <xf numFmtId="4" fontId="127" fillId="0" borderId="0" xfId="0" applyNumberFormat="1" applyFont="1" applyAlignment="1">
      <alignment horizontal="right" vertical="center" wrapText="1"/>
    </xf>
    <xf numFmtId="0" fontId="127" fillId="0" borderId="0" xfId="0" applyFont="1" applyAlignment="1">
      <alignment horizontal="right" vertical="center" wrapText="1"/>
    </xf>
    <xf numFmtId="0" fontId="128" fillId="0" borderId="0" xfId="0" applyFont="1" applyAlignment="1">
      <alignment horizontal="right" vertical="center" wrapText="1"/>
    </xf>
    <xf numFmtId="0" fontId="128" fillId="0" borderId="0" xfId="0" applyFont="1" applyAlignment="1">
      <alignment horizontal="center" vertical="center" wrapText="1"/>
    </xf>
    <xf numFmtId="4" fontId="128" fillId="0" borderId="0" xfId="0" applyNumberFormat="1" applyFont="1" applyAlignment="1">
      <alignment horizontal="right" vertical="center" wrapText="1"/>
    </xf>
    <xf numFmtId="0" fontId="34" fillId="0" borderId="0" xfId="0" applyFont="1" applyAlignment="1">
      <alignment horizontal="left" wrapText="1"/>
    </xf>
    <xf numFmtId="168" fontId="30" fillId="41" borderId="0" xfId="49" applyNumberFormat="1" applyFont="1" applyFill="1" applyBorder="1" applyAlignment="1" applyProtection="1">
      <alignment horizontal="center" vertical="center" wrapText="1"/>
    </xf>
    <xf numFmtId="0" fontId="33" fillId="40" borderId="235" xfId="49" applyFont="1" applyFill="1" applyBorder="1" applyAlignment="1" applyProtection="1">
      <alignment horizontal="center" vertical="center" wrapText="1"/>
    </xf>
    <xf numFmtId="0" fontId="35" fillId="40" borderId="236" xfId="49" applyFont="1" applyFill="1" applyBorder="1" applyAlignment="1" applyProtection="1">
      <alignment horizontal="center" vertical="center" wrapText="1"/>
    </xf>
    <xf numFmtId="14" fontId="35" fillId="40" borderId="236" xfId="49" applyNumberFormat="1" applyFont="1" applyFill="1" applyBorder="1" applyAlignment="1" applyProtection="1">
      <alignment horizontal="center" vertical="center" wrapText="1"/>
    </xf>
    <xf numFmtId="49" fontId="35" fillId="40" borderId="236" xfId="49" applyNumberFormat="1" applyFont="1" applyFill="1" applyBorder="1" applyAlignment="1" applyProtection="1">
      <alignment horizontal="center" vertical="center" wrapText="1"/>
    </xf>
    <xf numFmtId="168" fontId="33" fillId="40" borderId="237" xfId="49" applyNumberFormat="1" applyFont="1" applyFill="1" applyBorder="1" applyAlignment="1" applyProtection="1">
      <alignment horizontal="center" vertical="center" wrapText="1"/>
    </xf>
    <xf numFmtId="0" fontId="33" fillId="40" borderId="159" xfId="49" applyFont="1" applyFill="1" applyBorder="1" applyAlignment="1" applyProtection="1">
      <alignment horizontal="center" vertical="center" wrapText="1"/>
    </xf>
    <xf numFmtId="14" fontId="35" fillId="40" borderId="160" xfId="49" applyNumberFormat="1" applyFont="1" applyFill="1" applyBorder="1" applyAlignment="1" applyProtection="1">
      <alignment horizontal="center" vertical="center" wrapText="1"/>
    </xf>
    <xf numFmtId="0" fontId="35" fillId="40" borderId="160" xfId="49" applyFont="1" applyFill="1" applyBorder="1" applyAlignment="1" applyProtection="1">
      <alignment horizontal="center" vertical="center" wrapText="1"/>
    </xf>
    <xf numFmtId="49" fontId="35" fillId="40" borderId="160" xfId="49" applyNumberFormat="1" applyFont="1" applyFill="1" applyBorder="1" applyAlignment="1" applyProtection="1">
      <alignment horizontal="center" vertical="center" wrapText="1"/>
    </xf>
    <xf numFmtId="168" fontId="33" fillId="40" borderId="239" xfId="49" applyNumberFormat="1" applyFont="1" applyFill="1" applyBorder="1" applyAlignment="1" applyProtection="1">
      <alignment horizontal="center" vertical="center" wrapText="1"/>
    </xf>
    <xf numFmtId="0" fontId="34" fillId="40" borderId="238" xfId="0" applyFont="1" applyFill="1" applyBorder="1" applyAlignment="1">
      <alignment horizontal="center" vertical="center"/>
    </xf>
    <xf numFmtId="0" fontId="33" fillId="40" borderId="0" xfId="0" applyFont="1" applyFill="1" applyAlignment="1">
      <alignment horizontal="left" vertical="center"/>
    </xf>
    <xf numFmtId="0" fontId="35" fillId="40" borderId="0" xfId="0" applyFont="1" applyFill="1" applyAlignment="1">
      <alignment horizontal="left"/>
    </xf>
    <xf numFmtId="0" fontId="130" fillId="0" borderId="244" xfId="0" applyFont="1" applyBorder="1" applyAlignment="1">
      <alignment horizontal="center" vertical="center" wrapText="1"/>
    </xf>
    <xf numFmtId="0" fontId="130" fillId="0" borderId="245" xfId="0" applyFont="1" applyBorder="1" applyAlignment="1">
      <alignment horizontal="center" vertical="center" wrapText="1"/>
    </xf>
    <xf numFmtId="0" fontId="124" fillId="0" borderId="243" xfId="0" applyFont="1" applyBorder="1" applyAlignment="1">
      <alignment horizontal="center" vertical="center" wrapText="1"/>
    </xf>
    <xf numFmtId="0" fontId="124" fillId="0" borderId="244" xfId="0" applyFont="1" applyBorder="1" applyAlignment="1">
      <alignment horizontal="left" vertical="center"/>
    </xf>
    <xf numFmtId="10" fontId="124" fillId="0" borderId="244" xfId="4" applyNumberFormat="1" applyFont="1" applyBorder="1" applyAlignment="1">
      <alignment horizontal="center" vertical="center" wrapText="1"/>
    </xf>
    <xf numFmtId="10" fontId="124" fillId="0" borderId="245" xfId="4" applyNumberFormat="1" applyFont="1" applyBorder="1" applyAlignment="1">
      <alignment horizontal="center" vertical="center" wrapText="1"/>
    </xf>
    <xf numFmtId="0" fontId="124" fillId="93" borderId="243" xfId="0" applyFont="1" applyFill="1" applyBorder="1" applyAlignment="1">
      <alignment horizontal="center" vertical="center" wrapText="1"/>
    </xf>
    <xf numFmtId="0" fontId="124" fillId="93" borderId="244" xfId="0" applyFont="1" applyFill="1" applyBorder="1" applyAlignment="1">
      <alignment horizontal="left" vertical="center" wrapText="1"/>
    </xf>
    <xf numFmtId="10" fontId="124" fillId="93" borderId="244" xfId="4" applyNumberFormat="1" applyFont="1" applyFill="1" applyBorder="1" applyAlignment="1">
      <alignment horizontal="center" vertical="center" wrapText="1"/>
    </xf>
    <xf numFmtId="10" fontId="124" fillId="93" borderId="245" xfId="4" applyNumberFormat="1" applyFont="1" applyFill="1" applyBorder="1" applyAlignment="1">
      <alignment horizontal="center" vertical="center" wrapText="1"/>
    </xf>
    <xf numFmtId="0" fontId="124" fillId="0" borderId="244" xfId="0" applyFont="1" applyBorder="1" applyAlignment="1">
      <alignment horizontal="left" vertical="center" wrapText="1"/>
    </xf>
    <xf numFmtId="0" fontId="124" fillId="93" borderId="244" xfId="0" applyFont="1" applyFill="1" applyBorder="1" applyAlignment="1">
      <alignment horizontal="left" vertical="center"/>
    </xf>
    <xf numFmtId="10" fontId="124" fillId="0" borderId="244" xfId="4" applyNumberFormat="1" applyFont="1" applyBorder="1" applyAlignment="1">
      <alignment horizontal="center" vertical="center"/>
    </xf>
    <xf numFmtId="10" fontId="124" fillId="0" borderId="245" xfId="4" applyNumberFormat="1" applyFont="1" applyBorder="1" applyAlignment="1">
      <alignment horizontal="center" vertical="center"/>
    </xf>
    <xf numFmtId="10" fontId="124" fillId="93" borderId="244" xfId="4" applyNumberFormat="1" applyFont="1" applyFill="1" applyBorder="1" applyAlignment="1">
      <alignment horizontal="center" vertical="center"/>
    </xf>
    <xf numFmtId="10" fontId="124" fillId="93" borderId="245" xfId="4" applyNumberFormat="1" applyFont="1" applyFill="1" applyBorder="1" applyAlignment="1">
      <alignment horizontal="center" vertical="center"/>
    </xf>
    <xf numFmtId="0" fontId="130" fillId="93" borderId="243" xfId="0" applyFont="1" applyFill="1" applyBorder="1" applyAlignment="1">
      <alignment horizontal="center" vertical="center"/>
    </xf>
    <xf numFmtId="0" fontId="130" fillId="93" borderId="244" xfId="0" applyFont="1" applyFill="1" applyBorder="1" applyAlignment="1">
      <alignment horizontal="center" vertical="center" wrapText="1"/>
    </xf>
    <xf numFmtId="10" fontId="130" fillId="93" borderId="244" xfId="4" applyNumberFormat="1" applyFont="1" applyFill="1" applyBorder="1" applyAlignment="1">
      <alignment horizontal="center" vertical="center" wrapText="1"/>
    </xf>
    <xf numFmtId="10" fontId="130" fillId="93" borderId="245" xfId="4" applyNumberFormat="1" applyFont="1" applyFill="1" applyBorder="1" applyAlignment="1">
      <alignment horizontal="center" vertical="center" wrapText="1"/>
    </xf>
    <xf numFmtId="0" fontId="124" fillId="0" borderId="243" xfId="0" applyFont="1" applyBorder="1" applyAlignment="1">
      <alignment horizontal="center" vertical="center"/>
    </xf>
    <xf numFmtId="0" fontId="124" fillId="93" borderId="243" xfId="0" applyFont="1" applyFill="1" applyBorder="1" applyAlignment="1">
      <alignment horizontal="center" vertical="center"/>
    </xf>
    <xf numFmtId="0" fontId="130" fillId="0" borderId="243" xfId="0" applyFont="1" applyBorder="1" applyAlignment="1">
      <alignment horizontal="center" vertical="center"/>
    </xf>
    <xf numFmtId="10" fontId="130" fillId="0" borderId="244" xfId="4" applyNumberFormat="1" applyFont="1" applyBorder="1" applyAlignment="1">
      <alignment horizontal="center" vertical="center" wrapText="1"/>
    </xf>
    <xf numFmtId="10" fontId="130" fillId="0" borderId="245" xfId="4" applyNumberFormat="1" applyFont="1" applyBorder="1" applyAlignment="1">
      <alignment horizontal="center" vertical="center" wrapText="1"/>
    </xf>
    <xf numFmtId="10" fontId="129" fillId="91" borderId="247" xfId="0" applyNumberFormat="1" applyFont="1" applyFill="1" applyBorder="1" applyAlignment="1">
      <alignment horizontal="center" vertical="center" wrapText="1"/>
    </xf>
    <xf numFmtId="10" fontId="129" fillId="91" borderId="248" xfId="0" applyNumberFormat="1" applyFont="1" applyFill="1" applyBorder="1" applyAlignment="1">
      <alignment horizontal="center" vertical="center" wrapText="1"/>
    </xf>
    <xf numFmtId="0" fontId="0" fillId="0" borderId="0" xfId="0" applyAlignment="1">
      <alignment horizontal="right"/>
    </xf>
    <xf numFmtId="4" fontId="0" fillId="0" borderId="0" xfId="0" applyNumberFormat="1" applyAlignment="1">
      <alignment horizontal="right"/>
    </xf>
    <xf numFmtId="0" fontId="131" fillId="0" borderId="0" xfId="0" applyFont="1" applyAlignment="1">
      <alignment horizontal="left"/>
    </xf>
    <xf numFmtId="0" fontId="131" fillId="0" borderId="0" xfId="0" applyFont="1" applyAlignment="1">
      <alignment horizontal="right"/>
    </xf>
    <xf numFmtId="4" fontId="131" fillId="0" borderId="0" xfId="0" applyNumberFormat="1" applyFont="1" applyAlignment="1">
      <alignment horizontal="right"/>
    </xf>
    <xf numFmtId="164" fontId="33" fillId="85" borderId="249" xfId="48" applyNumberFormat="1" applyFont="1" applyFill="1" applyBorder="1" applyAlignment="1">
      <alignment horizontal="left" vertical="center" wrapText="1"/>
    </xf>
    <xf numFmtId="10" fontId="33" fillId="85" borderId="250" xfId="4" applyNumberFormat="1" applyFont="1" applyFill="1" applyBorder="1" applyAlignment="1">
      <alignment horizontal="right" vertical="center" wrapText="1"/>
    </xf>
    <xf numFmtId="10" fontId="33" fillId="85" borderId="251" xfId="4" applyNumberFormat="1" applyFont="1" applyFill="1" applyBorder="1" applyAlignment="1">
      <alignment horizontal="right" vertical="center" wrapText="1"/>
    </xf>
    <xf numFmtId="164" fontId="33" fillId="85" borderId="252" xfId="48" applyNumberFormat="1" applyFont="1" applyFill="1" applyBorder="1" applyAlignment="1">
      <alignment horizontal="left" vertical="center" wrapText="1"/>
    </xf>
    <xf numFmtId="10" fontId="33" fillId="85" borderId="253" xfId="4" applyNumberFormat="1" applyFont="1" applyFill="1" applyBorder="1" applyAlignment="1">
      <alignment horizontal="right" vertical="center" wrapText="1"/>
    </xf>
    <xf numFmtId="10" fontId="33" fillId="85" borderId="254" xfId="4" applyNumberFormat="1" applyFont="1" applyFill="1" applyBorder="1" applyAlignment="1">
      <alignment horizontal="right" vertical="center" wrapText="1"/>
    </xf>
    <xf numFmtId="164" fontId="33" fillId="85" borderId="255" xfId="48" applyNumberFormat="1" applyFont="1" applyFill="1" applyBorder="1" applyAlignment="1">
      <alignment horizontal="left" vertical="center"/>
    </xf>
    <xf numFmtId="10" fontId="33" fillId="85" borderId="256" xfId="4" applyNumberFormat="1" applyFont="1" applyFill="1" applyBorder="1" applyAlignment="1">
      <alignment horizontal="right" vertical="center" wrapText="1"/>
    </xf>
    <xf numFmtId="0" fontId="33" fillId="0" borderId="260" xfId="30723" applyFont="1" applyBorder="1" applyAlignment="1">
      <alignment horizontal="left" vertical="center" wrapText="1"/>
    </xf>
    <xf numFmtId="0" fontId="33" fillId="0" borderId="205" xfId="30723" applyFont="1" applyBorder="1" applyAlignment="1">
      <alignment horizontal="center" vertical="center" wrapText="1"/>
    </xf>
    <xf numFmtId="0" fontId="33" fillId="0" borderId="261" xfId="30723" applyFont="1" applyBorder="1" applyAlignment="1">
      <alignment horizontal="center" vertical="center" wrapText="1"/>
    </xf>
    <xf numFmtId="0" fontId="33" fillId="0" borderId="262" xfId="30723" applyFont="1" applyBorder="1" applyAlignment="1">
      <alignment horizontal="center" vertical="center" wrapText="1"/>
    </xf>
    <xf numFmtId="0" fontId="33" fillId="0" borderId="263" xfId="30723" applyFont="1" applyBorder="1" applyAlignment="1">
      <alignment horizontal="center" vertical="center" wrapText="1"/>
    </xf>
    <xf numFmtId="0" fontId="35" fillId="0" borderId="0" xfId="30723" applyFont="1" applyAlignment="1">
      <alignment horizontal="left" vertical="center"/>
    </xf>
    <xf numFmtId="0" fontId="35" fillId="40" borderId="201" xfId="0" applyFont="1" applyFill="1" applyBorder="1" applyAlignment="1">
      <alignment vertical="center"/>
    </xf>
    <xf numFmtId="0" fontId="35" fillId="40" borderId="203" xfId="0" applyFont="1" applyFill="1" applyBorder="1" applyAlignment="1">
      <alignment vertical="center"/>
    </xf>
    <xf numFmtId="0" fontId="33" fillId="40" borderId="203" xfId="0" applyFont="1" applyFill="1" applyBorder="1" applyAlignment="1">
      <alignment horizontal="center" vertical="center" wrapText="1"/>
    </xf>
    <xf numFmtId="0" fontId="33" fillId="40" borderId="203" xfId="0" applyFont="1" applyFill="1" applyBorder="1" applyAlignment="1">
      <alignment horizontal="left" vertical="center" wrapText="1"/>
    </xf>
    <xf numFmtId="0" fontId="35" fillId="0" borderId="203" xfId="0" applyFont="1" applyBorder="1"/>
    <xf numFmtId="0" fontId="35" fillId="40" borderId="83" xfId="0" applyFont="1" applyFill="1" applyBorder="1" applyAlignment="1">
      <alignment horizontal="center"/>
    </xf>
    <xf numFmtId="0" fontId="33" fillId="40" borderId="84" xfId="0" applyFont="1" applyFill="1" applyBorder="1" applyAlignment="1">
      <alignment vertical="center"/>
    </xf>
    <xf numFmtId="0" fontId="35" fillId="40" borderId="47" xfId="0" applyFont="1" applyFill="1" applyBorder="1" applyAlignment="1">
      <alignment horizontal="center"/>
    </xf>
    <xf numFmtId="0" fontId="33" fillId="40" borderId="47" xfId="0" applyFont="1" applyFill="1" applyBorder="1" applyAlignment="1">
      <alignment horizontal="center" vertical="center" wrapText="1"/>
    </xf>
    <xf numFmtId="0" fontId="35" fillId="40" borderId="84" xfId="0" applyFont="1" applyFill="1" applyBorder="1" applyAlignment="1">
      <alignment vertical="center"/>
    </xf>
    <xf numFmtId="0" fontId="33" fillId="35" borderId="84" xfId="0" applyFont="1" applyFill="1" applyBorder="1" applyAlignment="1">
      <alignment vertical="center" wrapText="1"/>
    </xf>
    <xf numFmtId="0" fontId="33" fillId="35" borderId="0" xfId="0" applyFont="1" applyFill="1" applyAlignment="1">
      <alignment horizontal="right" vertical="center" wrapText="1"/>
    </xf>
    <xf numFmtId="0" fontId="33" fillId="35" borderId="47" xfId="0" applyFont="1" applyFill="1" applyBorder="1" applyAlignment="1">
      <alignment horizontal="center" vertical="center" wrapText="1"/>
    </xf>
    <xf numFmtId="164" fontId="33" fillId="40" borderId="206" xfId="0" applyNumberFormat="1" applyFont="1" applyFill="1" applyBorder="1" applyAlignment="1">
      <alignment horizontal="center" vertical="center" wrapText="1"/>
    </xf>
    <xf numFmtId="0" fontId="33" fillId="40" borderId="206" xfId="0" applyFont="1" applyFill="1" applyBorder="1" applyAlignment="1">
      <alignment horizontal="center" vertical="center" wrapText="1"/>
    </xf>
    <xf numFmtId="0" fontId="124" fillId="0" borderId="0" xfId="0" applyFont="1" applyAlignment="1">
      <alignment horizontal="left" vertical="top" wrapText="1"/>
    </xf>
    <xf numFmtId="0" fontId="35" fillId="0" borderId="202" xfId="30723" applyFont="1" applyBorder="1" applyAlignment="1">
      <alignment horizontal="center" vertical="center" wrapText="1"/>
    </xf>
    <xf numFmtId="0" fontId="124" fillId="0" borderId="0" xfId="0" applyFont="1" applyAlignment="1">
      <alignment horizontal="justify" vertical="top" wrapText="1"/>
    </xf>
    <xf numFmtId="4" fontId="124" fillId="0" borderId="202" xfId="0" applyNumberFormat="1" applyFont="1" applyBorder="1" applyAlignment="1">
      <alignment horizontal="center" wrapText="1"/>
    </xf>
    <xf numFmtId="180" fontId="35" fillId="0" borderId="265" xfId="30723" applyNumberFormat="1" applyFont="1" applyBorder="1" applyAlignment="1">
      <alignment horizontal="center" vertical="center" wrapText="1"/>
    </xf>
    <xf numFmtId="180" fontId="35" fillId="0" borderId="266" xfId="30723" applyNumberFormat="1" applyFont="1" applyBorder="1" applyAlignment="1">
      <alignment horizontal="center" vertical="center" wrapText="1"/>
    </xf>
    <xf numFmtId="182" fontId="35" fillId="0" borderId="264" xfId="30723" applyNumberFormat="1" applyFont="1" applyBorder="1" applyAlignment="1">
      <alignment horizontal="center" vertical="center" wrapText="1"/>
    </xf>
    <xf numFmtId="182" fontId="35" fillId="0" borderId="266" xfId="30723" applyNumberFormat="1" applyFont="1" applyBorder="1" applyAlignment="1">
      <alignment horizontal="center" vertical="center" wrapText="1"/>
    </xf>
    <xf numFmtId="0" fontId="35" fillId="0" borderId="267" xfId="30723" applyFont="1" applyBorder="1" applyAlignment="1">
      <alignment horizontal="center" vertical="center" wrapText="1"/>
    </xf>
    <xf numFmtId="4" fontId="124" fillId="0" borderId="40" xfId="0" applyNumberFormat="1" applyFont="1" applyBorder="1" applyAlignment="1">
      <alignment horizontal="center" wrapText="1"/>
    </xf>
    <xf numFmtId="4" fontId="124" fillId="0" borderId="40" xfId="0" applyNumberFormat="1" applyFont="1" applyBorder="1" applyAlignment="1">
      <alignment horizontal="center" vertical="center" wrapText="1"/>
    </xf>
    <xf numFmtId="0" fontId="124" fillId="0" borderId="202" xfId="0" applyFont="1" applyBorder="1" applyAlignment="1">
      <alignment wrapText="1"/>
    </xf>
    <xf numFmtId="0" fontId="124" fillId="0" borderId="40" xfId="0" applyFont="1" applyBorder="1" applyAlignment="1">
      <alignment wrapText="1"/>
    </xf>
    <xf numFmtId="0" fontId="124" fillId="0" borderId="40" xfId="0" applyFont="1" applyBorder="1" applyAlignment="1">
      <alignment vertical="center" wrapText="1"/>
    </xf>
    <xf numFmtId="2" fontId="35" fillId="0" borderId="0" xfId="4" applyNumberFormat="1" applyFont="1" applyBorder="1" applyAlignment="1">
      <alignment horizontal="center" vertical="center" wrapText="1"/>
    </xf>
    <xf numFmtId="170" fontId="30" fillId="0" borderId="206" xfId="0" applyNumberFormat="1" applyFont="1" applyBorder="1" applyAlignment="1">
      <alignment horizontal="center" vertical="center"/>
    </xf>
    <xf numFmtId="170" fontId="35" fillId="0" borderId="264" xfId="30723" applyNumberFormat="1" applyFont="1" applyBorder="1" applyAlignment="1">
      <alignment horizontal="center" vertical="center" wrapText="1"/>
    </xf>
    <xf numFmtId="10" fontId="35" fillId="0" borderId="40" xfId="4" applyNumberFormat="1" applyFont="1" applyBorder="1" applyAlignment="1">
      <alignment horizontal="center" vertical="center" wrapText="1"/>
    </xf>
    <xf numFmtId="10" fontId="34" fillId="0" borderId="0" xfId="0" applyNumberFormat="1" applyFont="1" applyAlignment="1">
      <alignment horizontal="center"/>
    </xf>
    <xf numFmtId="0" fontId="124" fillId="0" borderId="202" xfId="0" applyFont="1" applyBorder="1" applyAlignment="1">
      <alignment horizontal="center" wrapText="1"/>
    </xf>
    <xf numFmtId="0" fontId="124" fillId="0" borderId="40" xfId="0" applyFont="1" applyBorder="1" applyAlignment="1">
      <alignment horizontal="center" wrapText="1"/>
    </xf>
    <xf numFmtId="0" fontId="34" fillId="0" borderId="206" xfId="0" applyFont="1" applyBorder="1"/>
    <xf numFmtId="4" fontId="130" fillId="0" borderId="206" xfId="0" applyNumberFormat="1" applyFont="1" applyBorder="1" applyAlignment="1">
      <alignment horizontal="center" vertical="top" wrapText="1"/>
    </xf>
    <xf numFmtId="0" fontId="25" fillId="0" borderId="0" xfId="32152"/>
    <xf numFmtId="0" fontId="133" fillId="44" borderId="0" xfId="32152" applyFont="1" applyFill="1" applyAlignment="1">
      <alignment horizontal="center" vertical="top" wrapText="1"/>
    </xf>
    <xf numFmtId="0" fontId="133" fillId="44" borderId="0" xfId="32152" applyFont="1" applyFill="1" applyAlignment="1">
      <alignment horizontal="right" vertical="top" wrapText="1"/>
    </xf>
    <xf numFmtId="0" fontId="132" fillId="44" borderId="0" xfId="32152" applyFont="1" applyFill="1" applyAlignment="1">
      <alignment horizontal="left" vertical="top" wrapText="1"/>
    </xf>
    <xf numFmtId="0" fontId="132" fillId="44" borderId="0" xfId="32152" applyFont="1" applyFill="1" applyAlignment="1">
      <alignment horizontal="center" vertical="top" wrapText="1"/>
    </xf>
    <xf numFmtId="183" fontId="134" fillId="94" borderId="268" xfId="32152" applyNumberFormat="1" applyFont="1" applyFill="1" applyBorder="1" applyAlignment="1">
      <alignment horizontal="right" vertical="top" wrapText="1"/>
    </xf>
    <xf numFmtId="4" fontId="134" fillId="94" borderId="268" xfId="32152" applyNumberFormat="1" applyFont="1" applyFill="1" applyBorder="1" applyAlignment="1">
      <alignment horizontal="right" vertical="top" wrapText="1"/>
    </xf>
    <xf numFmtId="0" fontId="135" fillId="44" borderId="268" xfId="32152" applyFont="1" applyFill="1" applyBorder="1" applyAlignment="1">
      <alignment horizontal="right" vertical="top" wrapText="1"/>
    </xf>
    <xf numFmtId="0" fontId="133" fillId="44" borderId="0" xfId="32152" applyFont="1" applyFill="1" applyAlignment="1">
      <alignment horizontal="left" vertical="top" wrapText="1"/>
    </xf>
    <xf numFmtId="0" fontId="135" fillId="44" borderId="0" xfId="32152" applyFont="1" applyFill="1" applyAlignment="1">
      <alignment horizontal="left" vertical="top" wrapText="1"/>
    </xf>
    <xf numFmtId="183" fontId="143" fillId="97" borderId="268" xfId="32152" applyNumberFormat="1" applyFont="1" applyFill="1" applyBorder="1" applyAlignment="1">
      <alignment horizontal="right" vertical="top" wrapText="1"/>
    </xf>
    <xf numFmtId="4" fontId="143" fillId="97" borderId="268" xfId="32152" applyNumberFormat="1" applyFont="1" applyFill="1" applyBorder="1" applyAlignment="1">
      <alignment horizontal="right" vertical="top" wrapText="1"/>
    </xf>
    <xf numFmtId="0" fontId="143" fillId="97" borderId="268" xfId="32152" applyFont="1" applyFill="1" applyBorder="1" applyAlignment="1">
      <alignment horizontal="right" vertical="top" wrapText="1"/>
    </xf>
    <xf numFmtId="0" fontId="143" fillId="97" borderId="268" xfId="32152" applyFont="1" applyFill="1" applyBorder="1" applyAlignment="1">
      <alignment horizontal="center" vertical="top" wrapText="1"/>
    </xf>
    <xf numFmtId="0" fontId="143" fillId="97" borderId="268" xfId="32152" applyFont="1" applyFill="1" applyBorder="1" applyAlignment="1">
      <alignment horizontal="left" vertical="top" wrapText="1"/>
    </xf>
    <xf numFmtId="0" fontId="134" fillId="94" borderId="268" xfId="32152" applyFont="1" applyFill="1" applyBorder="1" applyAlignment="1">
      <alignment horizontal="left" vertical="top" wrapText="1"/>
    </xf>
    <xf numFmtId="0" fontId="134" fillId="94" borderId="268" xfId="32152" applyFont="1" applyFill="1" applyBorder="1" applyAlignment="1">
      <alignment horizontal="right" vertical="top" wrapText="1"/>
    </xf>
    <xf numFmtId="0" fontId="135" fillId="44" borderId="268" xfId="32152" applyFont="1" applyFill="1" applyBorder="1" applyAlignment="1">
      <alignment horizontal="center" vertical="top" wrapText="1"/>
    </xf>
    <xf numFmtId="0" fontId="135" fillId="44" borderId="268" xfId="32152" applyFont="1" applyFill="1" applyBorder="1" applyAlignment="1">
      <alignment horizontal="left" vertical="top" wrapText="1"/>
    </xf>
    <xf numFmtId="0" fontId="143" fillId="98" borderId="273" xfId="32152" applyFont="1" applyFill="1" applyBorder="1" applyAlignment="1">
      <alignment horizontal="left" vertical="top" wrapText="1"/>
    </xf>
    <xf numFmtId="4" fontId="133" fillId="44" borderId="0" xfId="32152" applyNumberFormat="1" applyFont="1" applyFill="1" applyAlignment="1">
      <alignment horizontal="right" vertical="top" wrapText="1"/>
    </xf>
    <xf numFmtId="187" fontId="133" fillId="44" borderId="0" xfId="32152" applyNumberFormat="1" applyFont="1" applyFill="1" applyAlignment="1">
      <alignment horizontal="right" vertical="top" wrapText="1"/>
    </xf>
    <xf numFmtId="4" fontId="132" fillId="44" borderId="0" xfId="32152" applyNumberFormat="1" applyFont="1" applyFill="1" applyAlignment="1">
      <alignment horizontal="right" vertical="top" wrapText="1"/>
    </xf>
    <xf numFmtId="0" fontId="132" fillId="44" borderId="0" xfId="32152" applyFont="1" applyFill="1" applyAlignment="1">
      <alignment horizontal="right" vertical="top" wrapText="1"/>
    </xf>
    <xf numFmtId="187" fontId="143" fillId="97" borderId="268" xfId="32152" applyNumberFormat="1" applyFont="1" applyFill="1" applyBorder="1" applyAlignment="1">
      <alignment horizontal="right" vertical="top" wrapText="1"/>
    </xf>
    <xf numFmtId="0" fontId="143" fillId="94" borderId="274" xfId="32152" applyFont="1" applyFill="1" applyBorder="1" applyAlignment="1">
      <alignment horizontal="right" vertical="top" wrapText="1"/>
    </xf>
    <xf numFmtId="0" fontId="143" fillId="94" borderId="275" xfId="32152" applyFont="1" applyFill="1" applyBorder="1" applyAlignment="1">
      <alignment horizontal="right" vertical="top" wrapText="1"/>
    </xf>
    <xf numFmtId="0" fontId="144" fillId="0" borderId="0" xfId="32199"/>
    <xf numFmtId="0" fontId="136" fillId="0" borderId="0" xfId="32200" applyProtection="1"/>
    <xf numFmtId="0" fontId="144" fillId="0" borderId="284" xfId="32199" applyBorder="1"/>
    <xf numFmtId="0" fontId="144" fillId="0" borderId="285" xfId="32199" applyBorder="1"/>
    <xf numFmtId="0" fontId="137" fillId="0" borderId="286" xfId="32167" applyBorder="1" applyProtection="1">
      <alignment horizontal="left" vertical="top" wrapText="1"/>
    </xf>
    <xf numFmtId="0" fontId="137" fillId="0" borderId="287" xfId="32166" applyBorder="1" applyProtection="1">
      <alignment horizontal="center" vertical="top" wrapText="1"/>
    </xf>
    <xf numFmtId="0" fontId="137" fillId="0" borderId="279" xfId="32167" applyBorder="1" applyProtection="1">
      <alignment horizontal="left" vertical="top" wrapText="1"/>
    </xf>
    <xf numFmtId="0" fontId="137" fillId="0" borderId="281" xfId="32166" applyBorder="1" applyProtection="1">
      <alignment horizontal="center" vertical="top" wrapText="1"/>
    </xf>
    <xf numFmtId="0" fontId="145" fillId="0" borderId="288" xfId="32200" applyFont="1" applyBorder="1" applyProtection="1"/>
    <xf numFmtId="0" fontId="145" fillId="0" borderId="289" xfId="32200" applyFont="1" applyBorder="1" applyProtection="1"/>
    <xf numFmtId="0" fontId="145" fillId="0" borderId="290" xfId="32200" applyFont="1" applyBorder="1" applyProtection="1"/>
    <xf numFmtId="10" fontId="23" fillId="95" borderId="291" xfId="32201" applyNumberFormat="1" applyFont="1" applyFill="1" applyBorder="1" applyAlignment="1" applyProtection="1">
      <alignment horizontal="right" vertical="center" wrapText="1"/>
    </xf>
    <xf numFmtId="0" fontId="23" fillId="95" borderId="270" xfId="32168" applyFont="1" applyProtection="1">
      <alignment horizontal="center" vertical="center" wrapText="1"/>
    </xf>
    <xf numFmtId="0" fontId="23" fillId="95" borderId="292" xfId="32168" applyFont="1" applyBorder="1" applyProtection="1">
      <alignment horizontal="center" vertical="center" wrapText="1"/>
    </xf>
    <xf numFmtId="10" fontId="32" fillId="0" borderId="293" xfId="32162" applyFont="1" applyBorder="1" applyProtection="1">
      <alignment horizontal="right" vertical="top" wrapText="1"/>
    </xf>
    <xf numFmtId="0" fontId="32" fillId="0" borderId="269" xfId="32167" applyFont="1" applyProtection="1">
      <alignment horizontal="left" vertical="top" wrapText="1"/>
    </xf>
    <xf numFmtId="0" fontId="32" fillId="0" borderId="294" xfId="32166" applyFont="1" applyBorder="1" applyProtection="1">
      <alignment horizontal="center" vertical="top" wrapText="1"/>
    </xf>
    <xf numFmtId="10" fontId="32" fillId="87" borderId="293" xfId="32162" applyFont="1" applyFill="1" applyBorder="1" applyProtection="1">
      <alignment horizontal="right" vertical="top" wrapText="1"/>
    </xf>
    <xf numFmtId="10" fontId="32" fillId="87" borderId="293" xfId="32162" applyFont="1" applyFill="1" applyBorder="1" applyAlignment="1" applyProtection="1">
      <alignment horizontal="right" vertical="center" wrapText="1"/>
    </xf>
    <xf numFmtId="0" fontId="32" fillId="0" borderId="295" xfId="32167" applyFont="1" applyBorder="1" applyProtection="1">
      <alignment horizontal="left" vertical="top" wrapText="1"/>
    </xf>
    <xf numFmtId="0" fontId="32" fillId="0" borderId="0" xfId="32167" applyFont="1" applyBorder="1" applyProtection="1">
      <alignment horizontal="left" vertical="top" wrapText="1"/>
    </xf>
    <xf numFmtId="0" fontId="32" fillId="0" borderId="296" xfId="32167" applyFont="1" applyBorder="1" applyProtection="1">
      <alignment horizontal="left" vertical="top" wrapText="1"/>
    </xf>
    <xf numFmtId="0" fontId="32" fillId="0" borderId="297" xfId="32199" applyFont="1" applyBorder="1"/>
    <xf numFmtId="0" fontId="23" fillId="96" borderId="298" xfId="32169" applyFont="1" applyBorder="1" applyAlignment="1" applyProtection="1">
      <alignment horizontal="center" vertical="center" wrapText="1"/>
    </xf>
    <xf numFmtId="0" fontId="32" fillId="0" borderId="299" xfId="32199" applyFont="1" applyBorder="1"/>
    <xf numFmtId="10" fontId="146" fillId="99" borderId="300" xfId="32201" applyNumberFormat="1" applyFont="1" applyFill="1" applyBorder="1" applyAlignment="1">
      <alignment horizontal="center"/>
    </xf>
    <xf numFmtId="10" fontId="27" fillId="0" borderId="301" xfId="32201" applyNumberFormat="1" applyFont="1" applyBorder="1" applyAlignment="1">
      <alignment horizontal="center"/>
    </xf>
    <xf numFmtId="0" fontId="27" fillId="0" borderId="301" xfId="32199" applyFont="1" applyBorder="1" applyAlignment="1">
      <alignment horizontal="center" wrapText="1"/>
    </xf>
    <xf numFmtId="0" fontId="27" fillId="0" borderId="301" xfId="32199" applyFont="1" applyBorder="1" applyAlignment="1">
      <alignment horizontal="center"/>
    </xf>
    <xf numFmtId="10" fontId="29" fillId="0" borderId="301" xfId="32201" applyNumberFormat="1" applyFont="1" applyBorder="1" applyAlignment="1">
      <alignment horizontal="center" vertical="center"/>
    </xf>
    <xf numFmtId="10" fontId="0" fillId="0" borderId="301" xfId="32201" applyNumberFormat="1" applyFont="1" applyBorder="1" applyAlignment="1">
      <alignment vertical="center"/>
    </xf>
    <xf numFmtId="0" fontId="144" fillId="0" borderId="301" xfId="32199" applyBorder="1" applyAlignment="1">
      <alignment wrapText="1"/>
    </xf>
    <xf numFmtId="0" fontId="29" fillId="0" borderId="301" xfId="32199" applyFont="1" applyBorder="1" applyAlignment="1">
      <alignment horizontal="center" vertical="center"/>
    </xf>
    <xf numFmtId="10" fontId="29" fillId="0" borderId="301" xfId="32201" applyNumberFormat="1" applyFont="1" applyBorder="1" applyAlignment="1">
      <alignment vertical="center"/>
    </xf>
    <xf numFmtId="0" fontId="144" fillId="0" borderId="301" xfId="32199" applyBorder="1"/>
    <xf numFmtId="0" fontId="29" fillId="0" borderId="301" xfId="32199" applyFont="1" applyBorder="1" applyAlignment="1">
      <alignment horizontal="center"/>
    </xf>
    <xf numFmtId="10" fontId="29" fillId="0" borderId="301" xfId="32201" applyNumberFormat="1" applyFont="1" applyBorder="1" applyAlignment="1">
      <alignment horizontal="center"/>
    </xf>
    <xf numFmtId="188" fontId="144" fillId="0" borderId="0" xfId="32199" applyNumberFormat="1"/>
    <xf numFmtId="10" fontId="0" fillId="0" borderId="0" xfId="32201" applyNumberFormat="1" applyFont="1"/>
    <xf numFmtId="10" fontId="22" fillId="0" borderId="301" xfId="32201" applyNumberFormat="1" applyFont="1" applyBorder="1" applyAlignment="1">
      <alignment horizontal="center"/>
    </xf>
    <xf numFmtId="0" fontId="29" fillId="0" borderId="301" xfId="32199" applyFont="1" applyBorder="1"/>
    <xf numFmtId="0" fontId="29" fillId="0" borderId="301" xfId="32199" applyFont="1" applyBorder="1" applyAlignment="1">
      <alignment horizontal="left"/>
    </xf>
    <xf numFmtId="0" fontId="48" fillId="40" borderId="0" xfId="9120" applyFont="1" applyFill="1" applyAlignment="1">
      <alignment horizontal="center"/>
    </xf>
    <xf numFmtId="0" fontId="46" fillId="40" borderId="0" xfId="9120" applyFont="1" applyFill="1" applyAlignment="1">
      <alignment horizontal="center" vertical="center"/>
    </xf>
    <xf numFmtId="0" fontId="49" fillId="40" borderId="42" xfId="9120" applyFont="1" applyFill="1" applyBorder="1" applyAlignment="1">
      <alignment horizontal="center" vertical="center"/>
    </xf>
    <xf numFmtId="2" fontId="37" fillId="40" borderId="41" xfId="9120" applyNumberFormat="1" applyFont="1" applyFill="1" applyBorder="1" applyAlignment="1">
      <alignment horizontal="center" vertical="center"/>
    </xf>
    <xf numFmtId="0" fontId="37" fillId="40" borderId="41" xfId="9120" applyFont="1" applyFill="1" applyBorder="1" applyAlignment="1">
      <alignment horizontal="center" vertical="center"/>
    </xf>
    <xf numFmtId="0" fontId="48" fillId="40" borderId="0" xfId="9120" applyFont="1" applyFill="1" applyAlignment="1">
      <alignment horizontal="left" vertical="center"/>
    </xf>
    <xf numFmtId="0" fontId="117" fillId="40" borderId="0" xfId="9120" applyFont="1" applyFill="1" applyAlignment="1">
      <alignment horizontal="left" vertical="center" wrapText="1"/>
    </xf>
    <xf numFmtId="0" fontId="48" fillId="40" borderId="0" xfId="9120" applyFont="1" applyFill="1" applyAlignment="1">
      <alignment horizontal="left" vertical="center" wrapText="1"/>
    </xf>
    <xf numFmtId="0" fontId="115" fillId="40" borderId="0" xfId="9120" applyFont="1" applyFill="1" applyAlignment="1">
      <alignment horizontal="left" vertical="center" wrapText="1"/>
    </xf>
    <xf numFmtId="0" fontId="119" fillId="40" borderId="42" xfId="9120" applyFont="1" applyFill="1" applyBorder="1" applyAlignment="1">
      <alignment horizontal="center" vertical="center"/>
    </xf>
    <xf numFmtId="0" fontId="50" fillId="40" borderId="0" xfId="9120" applyFont="1" applyFill="1" applyAlignment="1">
      <alignment horizontal="left" vertical="center" wrapText="1"/>
    </xf>
    <xf numFmtId="0" fontId="37" fillId="40" borderId="0" xfId="9120" applyFont="1" applyFill="1" applyAlignment="1">
      <alignment horizontal="center" vertical="center"/>
    </xf>
    <xf numFmtId="0" fontId="112" fillId="40" borderId="221" xfId="15889" applyFont="1" applyFill="1" applyBorder="1" applyAlignment="1">
      <alignment horizontal="left" vertical="center" wrapText="1"/>
    </xf>
    <xf numFmtId="0" fontId="112" fillId="40" borderId="222" xfId="15889" applyFont="1" applyFill="1" applyBorder="1" applyAlignment="1">
      <alignment horizontal="left" vertical="center" wrapText="1"/>
    </xf>
    <xf numFmtId="0" fontId="112" fillId="40" borderId="223" xfId="15889" applyFont="1" applyFill="1" applyBorder="1" applyAlignment="1">
      <alignment horizontal="left" vertical="center" wrapText="1"/>
    </xf>
    <xf numFmtId="0" fontId="26" fillId="37" borderId="219" xfId="9120" applyFont="1" applyFill="1" applyBorder="1" applyAlignment="1">
      <alignment horizontal="center" vertical="center" wrapText="1"/>
    </xf>
    <xf numFmtId="0" fontId="26" fillId="37" borderId="220" xfId="9120" applyFont="1" applyFill="1" applyBorder="1" applyAlignment="1">
      <alignment horizontal="center" vertical="center" wrapText="1"/>
    </xf>
    <xf numFmtId="0" fontId="26" fillId="37" borderId="164" xfId="9120" applyFont="1" applyFill="1" applyBorder="1" applyAlignment="1">
      <alignment horizontal="center" vertical="center"/>
    </xf>
    <xf numFmtId="0" fontId="26" fillId="37" borderId="165" xfId="9120" applyFont="1" applyFill="1" applyBorder="1" applyAlignment="1">
      <alignment horizontal="center" vertical="center"/>
    </xf>
    <xf numFmtId="0" fontId="26" fillId="37" borderId="19" xfId="9120" applyFont="1" applyFill="1" applyBorder="1" applyAlignment="1">
      <alignment horizontal="center" vertical="center" wrapText="1"/>
    </xf>
    <xf numFmtId="0" fontId="26" fillId="37" borderId="212" xfId="9120" applyFont="1" applyFill="1" applyBorder="1" applyAlignment="1">
      <alignment horizontal="center" vertical="center" wrapText="1"/>
    </xf>
    <xf numFmtId="0" fontId="111" fillId="40" borderId="209" xfId="15889" applyFont="1" applyFill="1" applyBorder="1" applyAlignment="1">
      <alignment horizontal="left" vertical="center" wrapText="1"/>
    </xf>
    <xf numFmtId="0" fontId="111" fillId="40" borderId="0" xfId="15889" applyFont="1" applyFill="1" applyAlignment="1">
      <alignment horizontal="left" vertical="center" wrapText="1"/>
    </xf>
    <xf numFmtId="0" fontId="111" fillId="40" borderId="210" xfId="15889" applyFont="1" applyFill="1" applyBorder="1" applyAlignment="1">
      <alignment horizontal="left" vertical="center" wrapText="1"/>
    </xf>
    <xf numFmtId="0" fontId="112" fillId="40" borderId="209" xfId="15889" applyFont="1" applyFill="1" applyBorder="1" applyAlignment="1">
      <alignment horizontal="left" vertical="center" wrapText="1"/>
    </xf>
    <xf numFmtId="0" fontId="112" fillId="40" borderId="0" xfId="15889" applyFont="1" applyFill="1" applyAlignment="1">
      <alignment horizontal="left" vertical="center" wrapText="1"/>
    </xf>
    <xf numFmtId="0" fontId="112" fillId="40" borderId="210" xfId="15889" applyFont="1" applyFill="1" applyBorder="1" applyAlignment="1">
      <alignment horizontal="left" vertical="center" wrapText="1"/>
    </xf>
    <xf numFmtId="0" fontId="45" fillId="35" borderId="209" xfId="9120" applyFont="1" applyFill="1" applyBorder="1" applyAlignment="1">
      <alignment horizontal="center" vertical="center" wrapText="1"/>
    </xf>
    <xf numFmtId="0" fontId="45" fillId="35" borderId="0" xfId="9120" applyFont="1" applyFill="1" applyAlignment="1">
      <alignment horizontal="center" vertical="center" wrapText="1"/>
    </xf>
    <xf numFmtId="0" fontId="45" fillId="35" borderId="210" xfId="9120" applyFont="1" applyFill="1" applyBorder="1" applyAlignment="1">
      <alignment horizontal="center" vertical="center" wrapText="1"/>
    </xf>
    <xf numFmtId="0" fontId="22" fillId="42" borderId="211" xfId="9120" applyFont="1" applyFill="1" applyBorder="1" applyAlignment="1">
      <alignment horizontal="center" vertical="center" wrapText="1"/>
    </xf>
    <xf numFmtId="0" fontId="22" fillId="42" borderId="213" xfId="9120" applyFont="1" applyFill="1" applyBorder="1" applyAlignment="1">
      <alignment horizontal="center" vertical="center" wrapText="1"/>
    </xf>
    <xf numFmtId="0" fontId="22" fillId="42" borderId="164" xfId="9120" applyFont="1" applyFill="1" applyBorder="1" applyAlignment="1">
      <alignment horizontal="center" vertical="center" wrapText="1"/>
    </xf>
    <xf numFmtId="0" fontId="22" fillId="42" borderId="165" xfId="9120" applyFont="1" applyFill="1" applyBorder="1" applyAlignment="1">
      <alignment horizontal="center" vertical="center" wrapText="1"/>
    </xf>
    <xf numFmtId="44" fontId="109" fillId="53" borderId="217" xfId="8798" applyFont="1" applyFill="1" applyBorder="1" applyAlignment="1">
      <alignment horizontal="center" vertical="center" wrapText="1"/>
    </xf>
    <xf numFmtId="44" fontId="109" fillId="53" borderId="43" xfId="8798" applyFont="1" applyFill="1" applyBorder="1" applyAlignment="1">
      <alignment horizontal="center" vertical="center" wrapText="1"/>
    </xf>
    <xf numFmtId="44" fontId="109" fillId="53" borderId="218" xfId="8798" applyFont="1" applyFill="1" applyBorder="1" applyAlignment="1">
      <alignment horizontal="center" vertical="center" wrapText="1"/>
    </xf>
    <xf numFmtId="0" fontId="22" fillId="42" borderId="19" xfId="9120" applyFont="1" applyFill="1" applyBorder="1" applyAlignment="1">
      <alignment horizontal="center" vertical="center" wrapText="1"/>
    </xf>
    <xf numFmtId="0" fontId="22" fillId="42" borderId="212" xfId="9120" applyFont="1" applyFill="1" applyBorder="1" applyAlignment="1">
      <alignment horizontal="center" vertical="center" wrapText="1"/>
    </xf>
    <xf numFmtId="0" fontId="33" fillId="35" borderId="0" xfId="0" applyFont="1" applyFill="1" applyAlignment="1">
      <alignment horizontal="center" vertical="center" wrapText="1"/>
    </xf>
    <xf numFmtId="0" fontId="35" fillId="40" borderId="0" xfId="0" applyFont="1" applyFill="1" applyAlignment="1">
      <alignment horizontal="justify" vertical="center"/>
    </xf>
    <xf numFmtId="0" fontId="33" fillId="42" borderId="161" xfId="0" applyFont="1" applyFill="1" applyBorder="1" applyAlignment="1">
      <alignment horizontal="center" vertical="center" wrapText="1"/>
    </xf>
    <xf numFmtId="0" fontId="33" fillId="42" borderId="162" xfId="0" applyFont="1" applyFill="1" applyBorder="1" applyAlignment="1">
      <alignment horizontal="center" vertical="center" wrapText="1"/>
    </xf>
    <xf numFmtId="170" fontId="33" fillId="42" borderId="175" xfId="0" applyNumberFormat="1" applyFont="1" applyFill="1" applyBorder="1" applyAlignment="1">
      <alignment horizontal="center" vertical="center" wrapText="1"/>
    </xf>
    <xf numFmtId="170" fontId="33" fillId="42" borderId="172" xfId="0" applyNumberFormat="1" applyFont="1" applyFill="1" applyBorder="1" applyAlignment="1">
      <alignment horizontal="center" vertical="center" wrapText="1"/>
    </xf>
    <xf numFmtId="170" fontId="33" fillId="42" borderId="177" xfId="0" applyNumberFormat="1" applyFont="1" applyFill="1" applyBorder="1" applyAlignment="1">
      <alignment horizontal="center" vertical="center" wrapText="1"/>
    </xf>
    <xf numFmtId="170" fontId="33" fillId="42" borderId="178" xfId="0" applyNumberFormat="1" applyFont="1" applyFill="1" applyBorder="1" applyAlignment="1">
      <alignment horizontal="center" vertical="center" wrapText="1"/>
    </xf>
    <xf numFmtId="0" fontId="33" fillId="42" borderId="173" xfId="0" applyFont="1" applyFill="1" applyBorder="1" applyAlignment="1">
      <alignment horizontal="center" vertical="center" wrapText="1"/>
    </xf>
    <xf numFmtId="0" fontId="33" fillId="42" borderId="174" xfId="0" applyFont="1" applyFill="1" applyBorder="1" applyAlignment="1">
      <alignment horizontal="center" vertical="center" wrapText="1"/>
    </xf>
    <xf numFmtId="164" fontId="33" fillId="47" borderId="137" xfId="0" applyNumberFormat="1" applyFont="1" applyFill="1" applyBorder="1" applyAlignment="1">
      <alignment horizontal="left"/>
    </xf>
    <xf numFmtId="164" fontId="33" fillId="47" borderId="205" xfId="0" applyNumberFormat="1" applyFont="1" applyFill="1" applyBorder="1" applyAlignment="1">
      <alignment horizontal="left"/>
    </xf>
    <xf numFmtId="164" fontId="33" fillId="47" borderId="157" xfId="0" applyNumberFormat="1" applyFont="1" applyFill="1" applyBorder="1" applyAlignment="1">
      <alignment horizontal="left"/>
    </xf>
    <xf numFmtId="0" fontId="33" fillId="40" borderId="0" xfId="0" applyFont="1" applyFill="1" applyAlignment="1">
      <alignment horizontal="center" vertical="center" wrapText="1"/>
    </xf>
    <xf numFmtId="0" fontId="33" fillId="40" borderId="0" xfId="52" applyFont="1" applyFill="1" applyAlignment="1">
      <alignment horizontal="left" vertical="center" wrapText="1"/>
    </xf>
    <xf numFmtId="10" fontId="33" fillId="48" borderId="198" xfId="57" applyNumberFormat="1" applyFont="1" applyFill="1" applyBorder="1" applyAlignment="1">
      <alignment horizontal="right" vertical="center" wrapText="1"/>
    </xf>
    <xf numFmtId="10" fontId="33" fillId="48" borderId="199" xfId="57" applyNumberFormat="1" applyFont="1" applyFill="1" applyBorder="1" applyAlignment="1">
      <alignment horizontal="right" vertical="center" wrapText="1"/>
    </xf>
    <xf numFmtId="10" fontId="33" fillId="48" borderId="200" xfId="57" applyNumberFormat="1" applyFont="1" applyFill="1" applyBorder="1" applyAlignment="1">
      <alignment horizontal="right" vertical="center" wrapText="1"/>
    </xf>
    <xf numFmtId="0" fontId="33" fillId="0" borderId="163" xfId="0" applyFont="1" applyBorder="1" applyAlignment="1">
      <alignment vertical="center" wrapText="1"/>
    </xf>
    <xf numFmtId="0" fontId="33" fillId="0" borderId="20" xfId="0" applyFont="1" applyBorder="1" applyAlignment="1">
      <alignment vertical="center" wrapText="1"/>
    </xf>
    <xf numFmtId="0" fontId="33" fillId="0" borderId="21" xfId="0" applyFont="1" applyBorder="1" applyAlignment="1">
      <alignment vertical="center" wrapText="1"/>
    </xf>
    <xf numFmtId="0" fontId="33" fillId="40" borderId="0" xfId="0" applyFont="1" applyFill="1" applyAlignment="1">
      <alignment horizontal="left" vertical="center" wrapText="1"/>
    </xf>
    <xf numFmtId="0" fontId="35" fillId="40" borderId="0" xfId="0" applyFont="1" applyFill="1" applyAlignment="1">
      <alignment horizontal="left" vertical="center" wrapText="1"/>
    </xf>
    <xf numFmtId="0" fontId="33" fillId="40" borderId="0" xfId="0" applyFont="1" applyFill="1" applyAlignment="1">
      <alignment horizontal="left" vertical="center"/>
    </xf>
    <xf numFmtId="0" fontId="33" fillId="40" borderId="137" xfId="0" applyFont="1" applyFill="1" applyBorder="1" applyAlignment="1">
      <alignment horizontal="left" vertical="center" wrapText="1"/>
    </xf>
    <xf numFmtId="0" fontId="33" fillId="40" borderId="50" xfId="0" applyFont="1" applyFill="1" applyBorder="1" applyAlignment="1">
      <alignment horizontal="left" vertical="center" wrapText="1"/>
    </xf>
    <xf numFmtId="0" fontId="33" fillId="40" borderId="51" xfId="0" applyFont="1" applyFill="1" applyBorder="1" applyAlignment="1">
      <alignment horizontal="left" vertical="center" wrapText="1"/>
    </xf>
    <xf numFmtId="0" fontId="33" fillId="35" borderId="206" xfId="0" applyFont="1" applyFill="1" applyBorder="1" applyAlignment="1">
      <alignment horizontal="center"/>
    </xf>
    <xf numFmtId="0" fontId="35" fillId="40" borderId="0" xfId="0" applyFont="1" applyFill="1" applyAlignment="1">
      <alignment horizontal="left"/>
    </xf>
    <xf numFmtId="49" fontId="33" fillId="40" borderId="0" xfId="0" applyNumberFormat="1" applyFont="1" applyFill="1" applyAlignment="1">
      <alignment horizontal="left" vertical="center"/>
    </xf>
    <xf numFmtId="0" fontId="33" fillId="40" borderId="19" xfId="0" applyFont="1" applyFill="1" applyBorder="1" applyAlignment="1">
      <alignment horizontal="left" vertical="center" wrapText="1"/>
    </xf>
    <xf numFmtId="0" fontId="33" fillId="40" borderId="20" xfId="0" applyFont="1" applyFill="1" applyBorder="1" applyAlignment="1">
      <alignment horizontal="left" vertical="center" wrapText="1"/>
    </xf>
    <xf numFmtId="0" fontId="33" fillId="40" borderId="21" xfId="0" applyFont="1" applyFill="1" applyBorder="1" applyAlignment="1">
      <alignment horizontal="left" vertical="center" wrapText="1"/>
    </xf>
    <xf numFmtId="0" fontId="34" fillId="40" borderId="22" xfId="49" applyFont="1" applyFill="1" applyBorder="1" applyAlignment="1">
      <alignment horizontal="center" vertical="center" wrapText="1"/>
    </xf>
    <xf numFmtId="0" fontId="34" fillId="40" borderId="25" xfId="49" applyFont="1" applyFill="1" applyBorder="1" applyAlignment="1">
      <alignment horizontal="center" vertical="center" wrapText="1"/>
    </xf>
    <xf numFmtId="0" fontId="34" fillId="40" borderId="26" xfId="49" applyFont="1" applyFill="1" applyBorder="1" applyAlignment="1">
      <alignment horizontal="center" vertical="center" wrapText="1"/>
    </xf>
    <xf numFmtId="0" fontId="34" fillId="40" borderId="12" xfId="49" applyFont="1" applyFill="1" applyBorder="1" applyAlignment="1">
      <alignment horizontal="center" vertical="center" wrapText="1"/>
    </xf>
    <xf numFmtId="0" fontId="34" fillId="40" borderId="40" xfId="49" applyFont="1" applyFill="1" applyBorder="1" applyAlignment="1">
      <alignment horizontal="center" vertical="center" wrapText="1"/>
    </xf>
    <xf numFmtId="0" fontId="34" fillId="40" borderId="27" xfId="49" applyFont="1" applyFill="1" applyBorder="1" applyAlignment="1">
      <alignment horizontal="center" vertical="center" wrapText="1"/>
    </xf>
    <xf numFmtId="4" fontId="34" fillId="40" borderId="12" xfId="49" applyNumberFormat="1" applyFont="1" applyFill="1" applyBorder="1" applyAlignment="1">
      <alignment vertical="center" wrapText="1"/>
    </xf>
    <xf numFmtId="4" fontId="34" fillId="40" borderId="40" xfId="49" applyNumberFormat="1" applyFont="1" applyFill="1" applyBorder="1" applyAlignment="1">
      <alignment vertical="center" wrapText="1"/>
    </xf>
    <xf numFmtId="4" fontId="34" fillId="40" borderId="27" xfId="49" applyNumberFormat="1" applyFont="1" applyFill="1" applyBorder="1" applyAlignment="1">
      <alignment vertical="center" wrapText="1"/>
    </xf>
    <xf numFmtId="0" fontId="34" fillId="40" borderId="23" xfId="49" applyFont="1" applyFill="1" applyBorder="1" applyAlignment="1">
      <alignment horizontal="center" vertical="center" wrapText="1"/>
    </xf>
    <xf numFmtId="0" fontId="34" fillId="40" borderId="84" xfId="49" applyFont="1" applyFill="1" applyBorder="1" applyAlignment="1">
      <alignment horizontal="center" vertical="center" wrapText="1"/>
    </xf>
    <xf numFmtId="0" fontId="34" fillId="40" borderId="28" xfId="49" applyFont="1" applyFill="1" applyBorder="1" applyAlignment="1">
      <alignment horizontal="center" vertical="center" wrapText="1"/>
    </xf>
    <xf numFmtId="0" fontId="30" fillId="40" borderId="0" xfId="0" applyFont="1" applyFill="1" applyAlignment="1">
      <alignment horizontal="left" vertical="center" wrapText="1"/>
    </xf>
    <xf numFmtId="0" fontId="30" fillId="40" borderId="20" xfId="0" applyFont="1" applyFill="1" applyBorder="1" applyAlignment="1">
      <alignment horizontal="left" vertical="center" wrapText="1"/>
    </xf>
    <xf numFmtId="0" fontId="30" fillId="40" borderId="21" xfId="0" applyFont="1" applyFill="1" applyBorder="1" applyAlignment="1">
      <alignment horizontal="left" vertical="center" wrapText="1"/>
    </xf>
    <xf numFmtId="0" fontId="30" fillId="35" borderId="0" xfId="0" applyFont="1" applyFill="1" applyAlignment="1">
      <alignment horizontal="center" vertical="center" wrapText="1"/>
    </xf>
    <xf numFmtId="0" fontId="23" fillId="89" borderId="202" xfId="24167" applyFont="1" applyFill="1" applyBorder="1" applyAlignment="1">
      <alignment horizontal="center" vertical="center" wrapText="1"/>
    </xf>
    <xf numFmtId="0" fontId="23" fillId="89" borderId="87" xfId="24167" applyFont="1" applyFill="1" applyBorder="1" applyAlignment="1">
      <alignment horizontal="center" vertical="center" wrapText="1"/>
    </xf>
    <xf numFmtId="0" fontId="30" fillId="40" borderId="0" xfId="65" applyFont="1" applyFill="1" applyAlignment="1">
      <alignment horizontal="center" vertical="center" wrapText="1"/>
    </xf>
    <xf numFmtId="0" fontId="33" fillId="40" borderId="0" xfId="65" applyFont="1" applyFill="1" applyAlignment="1">
      <alignment horizontal="left" wrapText="1"/>
    </xf>
    <xf numFmtId="0" fontId="34" fillId="40" borderId="0" xfId="65" applyFont="1" applyFill="1" applyAlignment="1">
      <alignment horizontal="left" vertical="center" wrapText="1"/>
    </xf>
    <xf numFmtId="0" fontId="33" fillId="40" borderId="0" xfId="65" applyFont="1" applyFill="1" applyAlignment="1">
      <alignment horizontal="left" vertical="center" wrapText="1"/>
    </xf>
    <xf numFmtId="0" fontId="23" fillId="89" borderId="206" xfId="24167" applyFont="1" applyFill="1" applyBorder="1" applyAlignment="1">
      <alignment horizontal="center" wrapText="1"/>
    </xf>
    <xf numFmtId="0" fontId="34" fillId="40" borderId="0" xfId="0" applyFont="1" applyFill="1"/>
    <xf numFmtId="0" fontId="34" fillId="40" borderId="0" xfId="0" applyFont="1" applyFill="1" applyAlignment="1">
      <alignment wrapText="1"/>
    </xf>
    <xf numFmtId="0" fontId="23" fillId="89" borderId="182" xfId="24167" applyFont="1" applyFill="1" applyBorder="1" applyAlignment="1">
      <alignment horizontal="center" vertical="center" wrapText="1"/>
    </xf>
    <xf numFmtId="0" fontId="23" fillId="89" borderId="185" xfId="24167" applyFont="1" applyFill="1" applyBorder="1" applyAlignment="1">
      <alignment horizontal="center" vertical="center" wrapText="1"/>
    </xf>
    <xf numFmtId="0" fontId="23" fillId="89" borderId="179" xfId="24167" applyFont="1" applyFill="1" applyBorder="1" applyAlignment="1">
      <alignment horizontal="center" wrapText="1"/>
    </xf>
    <xf numFmtId="0" fontId="23" fillId="89" borderId="180" xfId="24167" applyFont="1" applyFill="1" applyBorder="1" applyAlignment="1">
      <alignment horizontal="center" wrapText="1"/>
    </xf>
    <xf numFmtId="0" fontId="23" fillId="89" borderId="181" xfId="24167" applyFont="1" applyFill="1" applyBorder="1" applyAlignment="1">
      <alignment horizontal="center" wrapText="1"/>
    </xf>
    <xf numFmtId="0" fontId="42" fillId="40" borderId="0" xfId="49" applyFont="1" applyFill="1" applyBorder="1" applyAlignment="1">
      <alignment horizontal="left" vertical="center" wrapText="1"/>
    </xf>
    <xf numFmtId="0" fontId="41" fillId="40" borderId="0" xfId="49" applyFont="1" applyFill="1" applyBorder="1" applyAlignment="1">
      <alignment horizontal="center" vertical="center" wrapText="1"/>
    </xf>
    <xf numFmtId="0" fontId="36" fillId="40" borderId="0" xfId="49" applyFont="1" applyFill="1" applyBorder="1" applyAlignment="1">
      <alignment horizontal="left" wrapText="1"/>
    </xf>
    <xf numFmtId="0" fontId="43" fillId="40" borderId="0" xfId="49" applyFont="1" applyFill="1" applyBorder="1" applyAlignment="1">
      <alignment horizontal="left" wrapText="1"/>
    </xf>
    <xf numFmtId="0" fontId="36" fillId="40" borderId="0" xfId="49" applyFont="1" applyFill="1" applyBorder="1" applyAlignment="1">
      <alignment horizontal="left" vertical="center" wrapText="1"/>
    </xf>
    <xf numFmtId="0" fontId="33" fillId="33" borderId="202" xfId="46" applyFont="1" applyFill="1" applyBorder="1" applyAlignment="1">
      <alignment horizontal="center" vertical="center" wrapText="1"/>
    </xf>
    <xf numFmtId="0" fontId="33" fillId="33" borderId="27" xfId="46" applyFont="1" applyFill="1" applyBorder="1" applyAlignment="1">
      <alignment horizontal="center" vertical="center" wrapText="1"/>
    </xf>
    <xf numFmtId="170" fontId="33" fillId="33" borderId="202" xfId="46" applyNumberFormat="1" applyFont="1" applyFill="1" applyBorder="1" applyAlignment="1">
      <alignment horizontal="center" vertical="center" wrapText="1"/>
    </xf>
    <xf numFmtId="170" fontId="33" fillId="33" borderId="27" xfId="46" applyNumberFormat="1" applyFont="1" applyFill="1" applyBorder="1" applyAlignment="1">
      <alignment horizontal="center" vertical="center" wrapText="1"/>
    </xf>
    <xf numFmtId="0" fontId="33" fillId="0" borderId="11" xfId="46" applyFont="1" applyBorder="1" applyAlignment="1">
      <alignment horizontal="center" vertical="center" wrapText="1"/>
    </xf>
    <xf numFmtId="0" fontId="33" fillId="33" borderId="11" xfId="46" applyFont="1" applyFill="1" applyBorder="1" applyAlignment="1">
      <alignment horizontal="center" vertical="center" wrapText="1"/>
    </xf>
    <xf numFmtId="0" fontId="33" fillId="33" borderId="96" xfId="46" applyFont="1" applyFill="1" applyBorder="1" applyAlignment="1">
      <alignment horizontal="center" vertical="center" wrapText="1"/>
    </xf>
    <xf numFmtId="0" fontId="33" fillId="33" borderId="11" xfId="46" applyFont="1" applyFill="1" applyBorder="1" applyAlignment="1">
      <alignment horizontal="left" vertical="center" wrapText="1"/>
    </xf>
    <xf numFmtId="0" fontId="33" fillId="33" borderId="137" xfId="46" applyFont="1" applyFill="1" applyBorder="1" applyAlignment="1">
      <alignment horizontal="center" vertical="center" wrapText="1"/>
    </xf>
    <xf numFmtId="0" fontId="33" fillId="33" borderId="205" xfId="46" applyFont="1" applyFill="1" applyBorder="1" applyAlignment="1">
      <alignment horizontal="center" vertical="center" wrapText="1"/>
    </xf>
    <xf numFmtId="2" fontId="33" fillId="33" borderId="96" xfId="46" applyNumberFormat="1" applyFont="1" applyFill="1" applyBorder="1" applyAlignment="1">
      <alignment horizontal="center" vertical="center" wrapText="1"/>
    </xf>
    <xf numFmtId="2" fontId="33" fillId="33" borderId="87" xfId="46" applyNumberFormat="1" applyFont="1" applyFill="1" applyBorder="1" applyAlignment="1">
      <alignment horizontal="center" vertical="center" wrapText="1"/>
    </xf>
    <xf numFmtId="0" fontId="33" fillId="33" borderId="13" xfId="46" applyFont="1" applyFill="1" applyBorder="1" applyAlignment="1">
      <alignment horizontal="left" vertical="center" wrapText="1"/>
    </xf>
    <xf numFmtId="170" fontId="33" fillId="33" borderId="202" xfId="49" applyNumberFormat="1" applyFont="1" applyFill="1" applyBorder="1" applyAlignment="1" applyProtection="1">
      <alignment horizontal="center" vertical="center" wrapText="1"/>
    </xf>
    <xf numFmtId="170" fontId="33" fillId="33" borderId="87" xfId="49" applyNumberFormat="1" applyFont="1" applyFill="1" applyBorder="1" applyAlignment="1" applyProtection="1">
      <alignment horizontal="center" vertical="center" wrapText="1"/>
    </xf>
    <xf numFmtId="2" fontId="33" fillId="38" borderId="35" xfId="46" applyNumberFormat="1" applyFont="1" applyFill="1" applyBorder="1" applyAlignment="1">
      <alignment vertical="center" wrapText="1"/>
    </xf>
    <xf numFmtId="2" fontId="33" fillId="38" borderId="36" xfId="46" applyNumberFormat="1" applyFont="1" applyFill="1" applyBorder="1" applyAlignment="1">
      <alignment vertical="center" wrapText="1"/>
    </xf>
    <xf numFmtId="0" fontId="33" fillId="40" borderId="205" xfId="0" applyFont="1" applyFill="1" applyBorder="1" applyAlignment="1">
      <alignment horizontal="left" vertical="center" wrapText="1"/>
    </xf>
    <xf numFmtId="2" fontId="33" fillId="33" borderId="40" xfId="46" applyNumberFormat="1" applyFont="1" applyFill="1" applyBorder="1" applyAlignment="1">
      <alignment horizontal="center" vertical="center" wrapText="1"/>
    </xf>
    <xf numFmtId="0" fontId="33" fillId="33" borderId="87" xfId="46" applyFont="1" applyFill="1" applyBorder="1" applyAlignment="1">
      <alignment horizontal="left" vertical="center" wrapText="1"/>
    </xf>
    <xf numFmtId="170" fontId="33" fillId="33" borderId="204" xfId="49" applyNumberFormat="1" applyFont="1" applyFill="1" applyBorder="1" applyAlignment="1" applyProtection="1">
      <alignment horizontal="center" vertical="center" wrapText="1"/>
    </xf>
    <xf numFmtId="0" fontId="129" fillId="91" borderId="243" xfId="0" applyFont="1" applyFill="1" applyBorder="1" applyAlignment="1">
      <alignment horizontal="center" vertical="center"/>
    </xf>
    <xf numFmtId="0" fontId="129" fillId="91" borderId="244" xfId="0" applyFont="1" applyFill="1" applyBorder="1" applyAlignment="1">
      <alignment horizontal="center" vertical="center"/>
    </xf>
    <xf numFmtId="0" fontId="129" fillId="91" borderId="245" xfId="0" applyFont="1" applyFill="1" applyBorder="1" applyAlignment="1">
      <alignment horizontal="center" vertical="center"/>
    </xf>
    <xf numFmtId="0" fontId="129" fillId="91" borderId="246" xfId="0" applyFont="1" applyFill="1" applyBorder="1" applyAlignment="1">
      <alignment horizontal="center" vertical="center"/>
    </xf>
    <xf numFmtId="0" fontId="129" fillId="91" borderId="247" xfId="0" applyFont="1" applyFill="1" applyBorder="1" applyAlignment="1">
      <alignment horizontal="center" vertical="center"/>
    </xf>
    <xf numFmtId="0" fontId="129" fillId="91" borderId="240" xfId="0" applyFont="1" applyFill="1" applyBorder="1" applyAlignment="1">
      <alignment horizontal="center" vertical="center"/>
    </xf>
    <xf numFmtId="0" fontId="129" fillId="91" borderId="241" xfId="0" applyFont="1" applyFill="1" applyBorder="1" applyAlignment="1">
      <alignment horizontal="center" vertical="center"/>
    </xf>
    <xf numFmtId="0" fontId="129" fillId="91" borderId="242" xfId="0" applyFont="1" applyFill="1" applyBorder="1" applyAlignment="1">
      <alignment horizontal="center" vertical="center"/>
    </xf>
    <xf numFmtId="0" fontId="130" fillId="0" borderId="244" xfId="0" applyFont="1" applyBorder="1" applyAlignment="1">
      <alignment horizontal="center" vertical="center" wrapText="1"/>
    </xf>
    <xf numFmtId="0" fontId="129" fillId="92" borderId="244" xfId="0" applyFont="1" applyFill="1" applyBorder="1" applyAlignment="1">
      <alignment horizontal="center" vertical="center"/>
    </xf>
    <xf numFmtId="0" fontId="129" fillId="92" borderId="245" xfId="0" applyFont="1" applyFill="1" applyBorder="1" applyAlignment="1">
      <alignment horizontal="center" vertical="center"/>
    </xf>
    <xf numFmtId="0" fontId="130" fillId="0" borderId="243" xfId="0" applyFont="1" applyBorder="1" applyAlignment="1">
      <alignment horizontal="center" vertical="center" wrapText="1"/>
    </xf>
    <xf numFmtId="0" fontId="135" fillId="44" borderId="268" xfId="32152" applyFont="1" applyFill="1" applyBorder="1" applyAlignment="1">
      <alignment horizontal="left" vertical="top" wrapText="1"/>
    </xf>
    <xf numFmtId="0" fontId="135" fillId="44" borderId="0" xfId="32152" applyFont="1" applyFill="1" applyAlignment="1">
      <alignment horizontal="left" vertical="top" wrapText="1"/>
    </xf>
    <xf numFmtId="0" fontId="133" fillId="44" borderId="0" xfId="32152" applyFont="1" applyFill="1" applyAlignment="1">
      <alignment horizontal="left" vertical="top" wrapText="1"/>
    </xf>
    <xf numFmtId="0" fontId="135" fillId="44" borderId="0" xfId="32152" applyFont="1" applyFill="1" applyAlignment="1">
      <alignment horizontal="center" wrapText="1"/>
    </xf>
    <xf numFmtId="0" fontId="25" fillId="0" borderId="0" xfId="32152"/>
    <xf numFmtId="0" fontId="134" fillId="94" borderId="268" xfId="32152" applyFont="1" applyFill="1" applyBorder="1" applyAlignment="1">
      <alignment horizontal="left" vertical="top" wrapText="1"/>
    </xf>
    <xf numFmtId="0" fontId="133" fillId="44" borderId="0" xfId="32152" applyFont="1" applyFill="1" applyAlignment="1">
      <alignment horizontal="right" vertical="top" wrapText="1"/>
    </xf>
    <xf numFmtId="4" fontId="133" fillId="44" borderId="0" xfId="32152" applyNumberFormat="1" applyFont="1" applyFill="1" applyAlignment="1">
      <alignment horizontal="right" vertical="top" wrapText="1"/>
    </xf>
    <xf numFmtId="0" fontId="132" fillId="44" borderId="0" xfId="32152" applyFont="1" applyFill="1" applyAlignment="1">
      <alignment horizontal="center" vertical="top" wrapText="1"/>
    </xf>
    <xf numFmtId="0" fontId="143" fillId="97" borderId="268" xfId="32152" applyFont="1" applyFill="1" applyBorder="1" applyAlignment="1">
      <alignment horizontal="left" vertical="top" wrapText="1"/>
    </xf>
    <xf numFmtId="0" fontId="132" fillId="44" borderId="0" xfId="32152" applyFont="1" applyFill="1" applyAlignment="1">
      <alignment horizontal="right" vertical="top" wrapText="1"/>
    </xf>
    <xf numFmtId="0" fontId="33" fillId="40" borderId="257" xfId="0" applyFont="1" applyFill="1" applyBorder="1" applyAlignment="1">
      <alignment horizontal="left" vertical="center" wrapText="1"/>
    </xf>
    <xf numFmtId="0" fontId="33" fillId="40" borderId="258" xfId="0" applyFont="1" applyFill="1" applyBorder="1" applyAlignment="1">
      <alignment horizontal="left" vertical="center" wrapText="1"/>
    </xf>
    <xf numFmtId="0" fontId="33" fillId="40" borderId="259" xfId="0" applyFont="1" applyFill="1" applyBorder="1" applyAlignment="1">
      <alignment horizontal="left" vertical="center" wrapText="1"/>
    </xf>
    <xf numFmtId="0" fontId="130" fillId="0" borderId="206" xfId="0" applyFont="1" applyBorder="1" applyAlignment="1">
      <alignment horizontal="center" vertical="top" wrapText="1"/>
    </xf>
    <xf numFmtId="4" fontId="124" fillId="0" borderId="84" xfId="0" applyNumberFormat="1" applyFont="1" applyBorder="1" applyAlignment="1">
      <alignment horizontal="center" vertical="top" wrapText="1"/>
    </xf>
    <xf numFmtId="4" fontId="124" fillId="0" borderId="47" xfId="0" applyNumberFormat="1" applyFont="1" applyBorder="1" applyAlignment="1">
      <alignment horizontal="center" vertical="top" wrapText="1"/>
    </xf>
    <xf numFmtId="0" fontId="30" fillId="0" borderId="206" xfId="0" applyFont="1" applyBorder="1" applyAlignment="1">
      <alignment horizontal="center"/>
    </xf>
    <xf numFmtId="0" fontId="34" fillId="0" borderId="206" xfId="0" applyFont="1" applyBorder="1" applyAlignment="1">
      <alignment horizontal="center"/>
    </xf>
    <xf numFmtId="0" fontId="33" fillId="0" borderId="202" xfId="30723" applyFont="1" applyBorder="1" applyAlignment="1">
      <alignment horizontal="center" vertical="center" wrapText="1"/>
    </xf>
    <xf numFmtId="0" fontId="33" fillId="0" borderId="87" xfId="30723" applyFont="1" applyBorder="1" applyAlignment="1">
      <alignment horizontal="center" vertical="center" wrapText="1"/>
    </xf>
    <xf numFmtId="0" fontId="33" fillId="40" borderId="202" xfId="0" applyFont="1" applyFill="1" applyBorder="1" applyAlignment="1">
      <alignment horizontal="center" vertical="center" wrapText="1"/>
    </xf>
    <xf numFmtId="0" fontId="33" fillId="40" borderId="87" xfId="0" applyFont="1" applyFill="1" applyBorder="1" applyAlignment="1">
      <alignment horizontal="center" vertical="center" wrapText="1"/>
    </xf>
    <xf numFmtId="164" fontId="33" fillId="40" borderId="202" xfId="0" applyNumberFormat="1" applyFont="1" applyFill="1" applyBorder="1" applyAlignment="1">
      <alignment horizontal="center" vertical="center" wrapText="1"/>
    </xf>
    <xf numFmtId="164" fontId="33" fillId="40" borderId="87" xfId="0" applyNumberFormat="1" applyFont="1" applyFill="1" applyBorder="1" applyAlignment="1">
      <alignment horizontal="center" vertical="center" wrapText="1"/>
    </xf>
    <xf numFmtId="164" fontId="33" fillId="40" borderId="137" xfId="0" applyNumberFormat="1" applyFont="1" applyFill="1" applyBorder="1" applyAlignment="1">
      <alignment horizontal="center" vertical="center" wrapText="1"/>
    </xf>
    <xf numFmtId="164" fontId="33" fillId="40" borderId="205" xfId="0" applyNumberFormat="1" applyFont="1" applyFill="1" applyBorder="1" applyAlignment="1">
      <alignment horizontal="center" vertical="center" wrapText="1"/>
    </xf>
    <xf numFmtId="164" fontId="33" fillId="40" borderId="157" xfId="0" applyNumberFormat="1" applyFont="1" applyFill="1" applyBorder="1" applyAlignment="1">
      <alignment horizontal="center" vertical="center" wrapText="1"/>
    </xf>
    <xf numFmtId="10" fontId="133" fillId="44" borderId="0" xfId="32152" applyNumberFormat="1" applyFont="1" applyFill="1" applyAlignment="1">
      <alignment horizontal="left" vertical="top" wrapText="1"/>
    </xf>
    <xf numFmtId="0" fontId="32" fillId="0" borderId="290" xfId="32167" applyFont="1" applyBorder="1" applyProtection="1">
      <alignment horizontal="left" vertical="top" wrapText="1"/>
    </xf>
    <xf numFmtId="0" fontId="32" fillId="0" borderId="289" xfId="32167" applyFont="1" applyBorder="1" applyProtection="1">
      <alignment horizontal="left" vertical="top" wrapText="1"/>
    </xf>
    <xf numFmtId="0" fontId="32" fillId="0" borderId="288" xfId="32167" applyFont="1" applyBorder="1" applyProtection="1">
      <alignment horizontal="left" vertical="top" wrapText="1"/>
    </xf>
    <xf numFmtId="0" fontId="144" fillId="0" borderId="287" xfId="32199" applyBorder="1"/>
    <xf numFmtId="0" fontId="144" fillId="0" borderId="286" xfId="32199" applyBorder="1"/>
    <xf numFmtId="0" fontId="138" fillId="95" borderId="283" xfId="32170" applyBorder="1" applyProtection="1">
      <alignment horizontal="left" vertical="center" wrapText="1"/>
    </xf>
    <xf numFmtId="0" fontId="138" fillId="95" borderId="282" xfId="32170" applyBorder="1" applyProtection="1">
      <alignment horizontal="left" vertical="center" wrapText="1"/>
    </xf>
    <xf numFmtId="0" fontId="137" fillId="0" borderId="281" xfId="32167" applyBorder="1" applyProtection="1">
      <alignment horizontal="left" vertical="top" wrapText="1"/>
    </xf>
    <xf numFmtId="0" fontId="137" fillId="0" borderId="280" xfId="32167" applyBorder="1" applyProtection="1">
      <alignment horizontal="left" vertical="top" wrapText="1"/>
    </xf>
    <xf numFmtId="0" fontId="137" fillId="0" borderId="279" xfId="32167" applyBorder="1" applyProtection="1">
      <alignment horizontal="left" vertical="top" wrapText="1"/>
    </xf>
    <xf numFmtId="0" fontId="137" fillId="0" borderId="278" xfId="32167" applyBorder="1" applyProtection="1">
      <alignment horizontal="left" vertical="top" wrapText="1"/>
    </xf>
    <xf numFmtId="0" fontId="137" fillId="0" borderId="277" xfId="32167" applyBorder="1" applyProtection="1">
      <alignment horizontal="left" vertical="top" wrapText="1"/>
    </xf>
    <xf numFmtId="0" fontId="137" fillId="0" borderId="276" xfId="32167" applyBorder="1" applyProtection="1">
      <alignment horizontal="left" vertical="top" wrapText="1"/>
    </xf>
    <xf numFmtId="0" fontId="146" fillId="99" borderId="301" xfId="32199" applyFont="1" applyFill="1" applyBorder="1" applyAlignment="1">
      <alignment horizontal="center"/>
    </xf>
    <xf numFmtId="0" fontId="27" fillId="0" borderId="301" xfId="32199" applyFont="1" applyBorder="1" applyAlignment="1">
      <alignment horizontal="center" vertical="center"/>
    </xf>
    <xf numFmtId="0" fontId="147" fillId="100" borderId="301" xfId="32199" applyFont="1" applyFill="1" applyBorder="1" applyAlignment="1">
      <alignment horizontal="center"/>
    </xf>
  </cellXfs>
  <cellStyles count="32203">
    <cellStyle name=" 1" xfId="24101" xr:uid="{00000000-0005-0000-0000-000000000000}"/>
    <cellStyle name="20% - Accent1" xfId="24373" xr:uid="{00000000-0005-0000-0000-000001000000}"/>
    <cellStyle name="20% - Accent2" xfId="24374" xr:uid="{00000000-0005-0000-0000-000002000000}"/>
    <cellStyle name="20% - Accent3" xfId="24375" xr:uid="{00000000-0005-0000-0000-000003000000}"/>
    <cellStyle name="20% - Accent4" xfId="24376" xr:uid="{00000000-0005-0000-0000-000004000000}"/>
    <cellStyle name="20% - Accent5" xfId="24377" xr:uid="{00000000-0005-0000-0000-000005000000}"/>
    <cellStyle name="20% - Accent6" xfId="24378" xr:uid="{00000000-0005-0000-0000-000006000000}"/>
    <cellStyle name="20% - Ênfase1" xfId="23" builtinId="30" customBuiltin="1"/>
    <cellStyle name="20% - Ênfase1 10" xfId="85" xr:uid="{00000000-0005-0000-0000-000008000000}"/>
    <cellStyle name="20% - Ênfase1 10 2" xfId="86" xr:uid="{00000000-0005-0000-0000-000009000000}"/>
    <cellStyle name="20% - Ênfase1 10 2 2" xfId="87" xr:uid="{00000000-0005-0000-0000-00000A000000}"/>
    <cellStyle name="20% - Ênfase1 10 2 3" xfId="88" xr:uid="{00000000-0005-0000-0000-00000B000000}"/>
    <cellStyle name="20% - Ênfase1 10 2 4" xfId="89" xr:uid="{00000000-0005-0000-0000-00000C000000}"/>
    <cellStyle name="20% - Ênfase1 10 2 5" xfId="90" xr:uid="{00000000-0005-0000-0000-00000D000000}"/>
    <cellStyle name="20% - Ênfase1 10 2 6" xfId="91" xr:uid="{00000000-0005-0000-0000-00000E000000}"/>
    <cellStyle name="20% - Ênfase1 10 2 7" xfId="92" xr:uid="{00000000-0005-0000-0000-00000F000000}"/>
    <cellStyle name="20% - Ênfase1 10 3" xfId="93" xr:uid="{00000000-0005-0000-0000-000010000000}"/>
    <cellStyle name="20% - Ênfase1 10 4" xfId="94" xr:uid="{00000000-0005-0000-0000-000011000000}"/>
    <cellStyle name="20% - Ênfase1 10 5" xfId="95" xr:uid="{00000000-0005-0000-0000-000012000000}"/>
    <cellStyle name="20% - Ênfase1 10 6" xfId="96" xr:uid="{00000000-0005-0000-0000-000013000000}"/>
    <cellStyle name="20% - Ênfase1 10 7" xfId="97" xr:uid="{00000000-0005-0000-0000-000014000000}"/>
    <cellStyle name="20% - Ênfase1 10 8" xfId="98" xr:uid="{00000000-0005-0000-0000-000015000000}"/>
    <cellStyle name="20% - Ênfase1 11" xfId="99" xr:uid="{00000000-0005-0000-0000-000016000000}"/>
    <cellStyle name="20% - Ênfase1 11 2" xfId="100" xr:uid="{00000000-0005-0000-0000-000017000000}"/>
    <cellStyle name="20% - Ênfase1 11 2 2" xfId="101" xr:uid="{00000000-0005-0000-0000-000018000000}"/>
    <cellStyle name="20% - Ênfase1 11 2 3" xfId="102" xr:uid="{00000000-0005-0000-0000-000019000000}"/>
    <cellStyle name="20% - Ênfase1 11 2 4" xfId="103" xr:uid="{00000000-0005-0000-0000-00001A000000}"/>
    <cellStyle name="20% - Ênfase1 11 2 5" xfId="104" xr:uid="{00000000-0005-0000-0000-00001B000000}"/>
    <cellStyle name="20% - Ênfase1 11 2 6" xfId="105" xr:uid="{00000000-0005-0000-0000-00001C000000}"/>
    <cellStyle name="20% - Ênfase1 11 2 7" xfId="106" xr:uid="{00000000-0005-0000-0000-00001D000000}"/>
    <cellStyle name="20% - Ênfase1 11 3" xfId="107" xr:uid="{00000000-0005-0000-0000-00001E000000}"/>
    <cellStyle name="20% - Ênfase1 11 4" xfId="108" xr:uid="{00000000-0005-0000-0000-00001F000000}"/>
    <cellStyle name="20% - Ênfase1 11 5" xfId="109" xr:uid="{00000000-0005-0000-0000-000020000000}"/>
    <cellStyle name="20% - Ênfase1 11 6" xfId="110" xr:uid="{00000000-0005-0000-0000-000021000000}"/>
    <cellStyle name="20% - Ênfase1 11 7" xfId="111" xr:uid="{00000000-0005-0000-0000-000022000000}"/>
    <cellStyle name="20% - Ênfase1 11 8" xfId="112" xr:uid="{00000000-0005-0000-0000-000023000000}"/>
    <cellStyle name="20% - Ênfase1 12" xfId="113" xr:uid="{00000000-0005-0000-0000-000024000000}"/>
    <cellStyle name="20% - Ênfase1 12 2" xfId="114" xr:uid="{00000000-0005-0000-0000-000025000000}"/>
    <cellStyle name="20% - Ênfase1 12 2 2" xfId="115" xr:uid="{00000000-0005-0000-0000-000026000000}"/>
    <cellStyle name="20% - Ênfase1 12 2 3" xfId="116" xr:uid="{00000000-0005-0000-0000-000027000000}"/>
    <cellStyle name="20% - Ênfase1 12 2 4" xfId="117" xr:uid="{00000000-0005-0000-0000-000028000000}"/>
    <cellStyle name="20% - Ênfase1 12 2 5" xfId="118" xr:uid="{00000000-0005-0000-0000-000029000000}"/>
    <cellStyle name="20% - Ênfase1 12 2 6" xfId="119" xr:uid="{00000000-0005-0000-0000-00002A000000}"/>
    <cellStyle name="20% - Ênfase1 12 2 7" xfId="120" xr:uid="{00000000-0005-0000-0000-00002B000000}"/>
    <cellStyle name="20% - Ênfase1 12 3" xfId="121" xr:uid="{00000000-0005-0000-0000-00002C000000}"/>
    <cellStyle name="20% - Ênfase1 12 4" xfId="122" xr:uid="{00000000-0005-0000-0000-00002D000000}"/>
    <cellStyle name="20% - Ênfase1 12 5" xfId="123" xr:uid="{00000000-0005-0000-0000-00002E000000}"/>
    <cellStyle name="20% - Ênfase1 12 6" xfId="124" xr:uid="{00000000-0005-0000-0000-00002F000000}"/>
    <cellStyle name="20% - Ênfase1 12 7" xfId="125" xr:uid="{00000000-0005-0000-0000-000030000000}"/>
    <cellStyle name="20% - Ênfase1 12 8" xfId="126" xr:uid="{00000000-0005-0000-0000-000031000000}"/>
    <cellStyle name="20% - Ênfase1 13" xfId="127" xr:uid="{00000000-0005-0000-0000-000032000000}"/>
    <cellStyle name="20% - Ênfase1 13 2" xfId="128" xr:uid="{00000000-0005-0000-0000-000033000000}"/>
    <cellStyle name="20% - Ênfase1 13 2 2" xfId="129" xr:uid="{00000000-0005-0000-0000-000034000000}"/>
    <cellStyle name="20% - Ênfase1 13 2 3" xfId="130" xr:uid="{00000000-0005-0000-0000-000035000000}"/>
    <cellStyle name="20% - Ênfase1 13 2 4" xfId="131" xr:uid="{00000000-0005-0000-0000-000036000000}"/>
    <cellStyle name="20% - Ênfase1 13 2 5" xfId="132" xr:uid="{00000000-0005-0000-0000-000037000000}"/>
    <cellStyle name="20% - Ênfase1 13 2 6" xfId="133" xr:uid="{00000000-0005-0000-0000-000038000000}"/>
    <cellStyle name="20% - Ênfase1 13 2 7" xfId="134" xr:uid="{00000000-0005-0000-0000-000039000000}"/>
    <cellStyle name="20% - Ênfase1 13 3" xfId="135" xr:uid="{00000000-0005-0000-0000-00003A000000}"/>
    <cellStyle name="20% - Ênfase1 13 4" xfId="136" xr:uid="{00000000-0005-0000-0000-00003B000000}"/>
    <cellStyle name="20% - Ênfase1 13 5" xfId="137" xr:uid="{00000000-0005-0000-0000-00003C000000}"/>
    <cellStyle name="20% - Ênfase1 13 6" xfId="138" xr:uid="{00000000-0005-0000-0000-00003D000000}"/>
    <cellStyle name="20% - Ênfase1 13 7" xfId="139" xr:uid="{00000000-0005-0000-0000-00003E000000}"/>
    <cellStyle name="20% - Ênfase1 13 8" xfId="140" xr:uid="{00000000-0005-0000-0000-00003F000000}"/>
    <cellStyle name="20% - Ênfase1 14" xfId="141" xr:uid="{00000000-0005-0000-0000-000040000000}"/>
    <cellStyle name="20% - Ênfase1 14 2" xfId="142" xr:uid="{00000000-0005-0000-0000-000041000000}"/>
    <cellStyle name="20% - Ênfase1 14 2 2" xfId="143" xr:uid="{00000000-0005-0000-0000-000042000000}"/>
    <cellStyle name="20% - Ênfase1 14 2 3" xfId="144" xr:uid="{00000000-0005-0000-0000-000043000000}"/>
    <cellStyle name="20% - Ênfase1 14 2 4" xfId="145" xr:uid="{00000000-0005-0000-0000-000044000000}"/>
    <cellStyle name="20% - Ênfase1 14 2 5" xfId="146" xr:uid="{00000000-0005-0000-0000-000045000000}"/>
    <cellStyle name="20% - Ênfase1 14 2 6" xfId="147" xr:uid="{00000000-0005-0000-0000-000046000000}"/>
    <cellStyle name="20% - Ênfase1 14 2 7" xfId="148" xr:uid="{00000000-0005-0000-0000-000047000000}"/>
    <cellStyle name="20% - Ênfase1 14 3" xfId="149" xr:uid="{00000000-0005-0000-0000-000048000000}"/>
    <cellStyle name="20% - Ênfase1 14 4" xfId="150" xr:uid="{00000000-0005-0000-0000-000049000000}"/>
    <cellStyle name="20% - Ênfase1 14 5" xfId="151" xr:uid="{00000000-0005-0000-0000-00004A000000}"/>
    <cellStyle name="20% - Ênfase1 14 6" xfId="152" xr:uid="{00000000-0005-0000-0000-00004B000000}"/>
    <cellStyle name="20% - Ênfase1 14 7" xfId="153" xr:uid="{00000000-0005-0000-0000-00004C000000}"/>
    <cellStyle name="20% - Ênfase1 14 8" xfId="154" xr:uid="{00000000-0005-0000-0000-00004D000000}"/>
    <cellStyle name="20% - Ênfase1 15" xfId="155" xr:uid="{00000000-0005-0000-0000-00004E000000}"/>
    <cellStyle name="20% - Ênfase1 15 2" xfId="156" xr:uid="{00000000-0005-0000-0000-00004F000000}"/>
    <cellStyle name="20% - Ênfase1 15 2 2" xfId="157" xr:uid="{00000000-0005-0000-0000-000050000000}"/>
    <cellStyle name="20% - Ênfase1 15 2 3" xfId="158" xr:uid="{00000000-0005-0000-0000-000051000000}"/>
    <cellStyle name="20% - Ênfase1 15 2 4" xfId="159" xr:uid="{00000000-0005-0000-0000-000052000000}"/>
    <cellStyle name="20% - Ênfase1 15 2 5" xfId="160" xr:uid="{00000000-0005-0000-0000-000053000000}"/>
    <cellStyle name="20% - Ênfase1 15 2 6" xfId="161" xr:uid="{00000000-0005-0000-0000-000054000000}"/>
    <cellStyle name="20% - Ênfase1 15 2 7" xfId="162" xr:uid="{00000000-0005-0000-0000-000055000000}"/>
    <cellStyle name="20% - Ênfase1 15 3" xfId="163" xr:uid="{00000000-0005-0000-0000-000056000000}"/>
    <cellStyle name="20% - Ênfase1 15 4" xfId="164" xr:uid="{00000000-0005-0000-0000-000057000000}"/>
    <cellStyle name="20% - Ênfase1 15 5" xfId="165" xr:uid="{00000000-0005-0000-0000-000058000000}"/>
    <cellStyle name="20% - Ênfase1 15 6" xfId="166" xr:uid="{00000000-0005-0000-0000-000059000000}"/>
    <cellStyle name="20% - Ênfase1 15 7" xfId="167" xr:uid="{00000000-0005-0000-0000-00005A000000}"/>
    <cellStyle name="20% - Ênfase1 15 8" xfId="168" xr:uid="{00000000-0005-0000-0000-00005B000000}"/>
    <cellStyle name="20% - Ênfase1 16" xfId="169" xr:uid="{00000000-0005-0000-0000-00005C000000}"/>
    <cellStyle name="20% - Ênfase1 16 2" xfId="170" xr:uid="{00000000-0005-0000-0000-00005D000000}"/>
    <cellStyle name="20% - Ênfase1 16 2 2" xfId="171" xr:uid="{00000000-0005-0000-0000-00005E000000}"/>
    <cellStyle name="20% - Ênfase1 16 2 3" xfId="172" xr:uid="{00000000-0005-0000-0000-00005F000000}"/>
    <cellStyle name="20% - Ênfase1 16 2 4" xfId="173" xr:uid="{00000000-0005-0000-0000-000060000000}"/>
    <cellStyle name="20% - Ênfase1 16 2 5" xfId="174" xr:uid="{00000000-0005-0000-0000-000061000000}"/>
    <cellStyle name="20% - Ênfase1 16 2 6" xfId="175" xr:uid="{00000000-0005-0000-0000-000062000000}"/>
    <cellStyle name="20% - Ênfase1 16 2 7" xfId="176" xr:uid="{00000000-0005-0000-0000-000063000000}"/>
    <cellStyle name="20% - Ênfase1 16 3" xfId="177" xr:uid="{00000000-0005-0000-0000-000064000000}"/>
    <cellStyle name="20% - Ênfase1 16 4" xfId="178" xr:uid="{00000000-0005-0000-0000-000065000000}"/>
    <cellStyle name="20% - Ênfase1 16 5" xfId="179" xr:uid="{00000000-0005-0000-0000-000066000000}"/>
    <cellStyle name="20% - Ênfase1 16 6" xfId="180" xr:uid="{00000000-0005-0000-0000-000067000000}"/>
    <cellStyle name="20% - Ênfase1 16 7" xfId="181" xr:uid="{00000000-0005-0000-0000-000068000000}"/>
    <cellStyle name="20% - Ênfase1 16 8" xfId="182" xr:uid="{00000000-0005-0000-0000-000069000000}"/>
    <cellStyle name="20% - Ênfase1 17" xfId="183" xr:uid="{00000000-0005-0000-0000-00006A000000}"/>
    <cellStyle name="20% - Ênfase1 17 2" xfId="184" xr:uid="{00000000-0005-0000-0000-00006B000000}"/>
    <cellStyle name="20% - Ênfase1 17 3" xfId="185" xr:uid="{00000000-0005-0000-0000-00006C000000}"/>
    <cellStyle name="20% - Ênfase1 17 4" xfId="186" xr:uid="{00000000-0005-0000-0000-00006D000000}"/>
    <cellStyle name="20% - Ênfase1 17 5" xfId="187" xr:uid="{00000000-0005-0000-0000-00006E000000}"/>
    <cellStyle name="20% - Ênfase1 17 6" xfId="188" xr:uid="{00000000-0005-0000-0000-00006F000000}"/>
    <cellStyle name="20% - Ênfase1 17 7" xfId="189" xr:uid="{00000000-0005-0000-0000-000070000000}"/>
    <cellStyle name="20% - Ênfase1 18" xfId="190" xr:uid="{00000000-0005-0000-0000-000071000000}"/>
    <cellStyle name="20% - Ênfase1 18 2" xfId="191" xr:uid="{00000000-0005-0000-0000-000072000000}"/>
    <cellStyle name="20% - Ênfase1 18 3" xfId="192" xr:uid="{00000000-0005-0000-0000-000073000000}"/>
    <cellStyle name="20% - Ênfase1 18 4" xfId="193" xr:uid="{00000000-0005-0000-0000-000074000000}"/>
    <cellStyle name="20% - Ênfase1 18 5" xfId="194" xr:uid="{00000000-0005-0000-0000-000075000000}"/>
    <cellStyle name="20% - Ênfase1 18 6" xfId="195" xr:uid="{00000000-0005-0000-0000-000076000000}"/>
    <cellStyle name="20% - Ênfase1 18 7" xfId="196" xr:uid="{00000000-0005-0000-0000-000077000000}"/>
    <cellStyle name="20% - Ênfase1 19" xfId="197" xr:uid="{00000000-0005-0000-0000-000078000000}"/>
    <cellStyle name="20% - Ênfase1 19 2" xfId="198" xr:uid="{00000000-0005-0000-0000-000079000000}"/>
    <cellStyle name="20% - Ênfase1 19 3" xfId="199" xr:uid="{00000000-0005-0000-0000-00007A000000}"/>
    <cellStyle name="20% - Ênfase1 19 4" xfId="200" xr:uid="{00000000-0005-0000-0000-00007B000000}"/>
    <cellStyle name="20% - Ênfase1 19 5" xfId="201" xr:uid="{00000000-0005-0000-0000-00007C000000}"/>
    <cellStyle name="20% - Ênfase1 19 6" xfId="202" xr:uid="{00000000-0005-0000-0000-00007D000000}"/>
    <cellStyle name="20% - Ênfase1 19 7" xfId="203" xr:uid="{00000000-0005-0000-0000-00007E000000}"/>
    <cellStyle name="20% - Ênfase1 2" xfId="204" xr:uid="{00000000-0005-0000-0000-00007F000000}"/>
    <cellStyle name="20% - Ênfase1 2 10" xfId="205" xr:uid="{00000000-0005-0000-0000-000080000000}"/>
    <cellStyle name="20% - Ênfase1 2 10 2" xfId="206" xr:uid="{00000000-0005-0000-0000-000081000000}"/>
    <cellStyle name="20% - Ênfase1 2 10 2 2" xfId="207" xr:uid="{00000000-0005-0000-0000-000082000000}"/>
    <cellStyle name="20% - Ênfase1 2 10 2 3" xfId="208" xr:uid="{00000000-0005-0000-0000-000083000000}"/>
    <cellStyle name="20% - Ênfase1 2 10 2 4" xfId="209" xr:uid="{00000000-0005-0000-0000-000084000000}"/>
    <cellStyle name="20% - Ênfase1 2 10 2 5" xfId="210" xr:uid="{00000000-0005-0000-0000-000085000000}"/>
    <cellStyle name="20% - Ênfase1 2 10 2 6" xfId="211" xr:uid="{00000000-0005-0000-0000-000086000000}"/>
    <cellStyle name="20% - Ênfase1 2 10 2 7" xfId="212" xr:uid="{00000000-0005-0000-0000-000087000000}"/>
    <cellStyle name="20% - Ênfase1 2 10 3" xfId="213" xr:uid="{00000000-0005-0000-0000-000088000000}"/>
    <cellStyle name="20% - Ênfase1 2 10 4" xfId="214" xr:uid="{00000000-0005-0000-0000-000089000000}"/>
    <cellStyle name="20% - Ênfase1 2 10 5" xfId="215" xr:uid="{00000000-0005-0000-0000-00008A000000}"/>
    <cellStyle name="20% - Ênfase1 2 10 6" xfId="216" xr:uid="{00000000-0005-0000-0000-00008B000000}"/>
    <cellStyle name="20% - Ênfase1 2 10 7" xfId="217" xr:uid="{00000000-0005-0000-0000-00008C000000}"/>
    <cellStyle name="20% - Ênfase1 2 10 8" xfId="218" xr:uid="{00000000-0005-0000-0000-00008D000000}"/>
    <cellStyle name="20% - Ênfase1 2 11" xfId="219" xr:uid="{00000000-0005-0000-0000-00008E000000}"/>
    <cellStyle name="20% - Ênfase1 2 11 2" xfId="220" xr:uid="{00000000-0005-0000-0000-00008F000000}"/>
    <cellStyle name="20% - Ênfase1 2 11 3" xfId="221" xr:uid="{00000000-0005-0000-0000-000090000000}"/>
    <cellStyle name="20% - Ênfase1 2 11 4" xfId="222" xr:uid="{00000000-0005-0000-0000-000091000000}"/>
    <cellStyle name="20% - Ênfase1 2 11 5" xfId="223" xr:uid="{00000000-0005-0000-0000-000092000000}"/>
    <cellStyle name="20% - Ênfase1 2 11 6" xfId="224" xr:uid="{00000000-0005-0000-0000-000093000000}"/>
    <cellStyle name="20% - Ênfase1 2 11 7" xfId="225" xr:uid="{00000000-0005-0000-0000-000094000000}"/>
    <cellStyle name="20% - Ênfase1 2 12" xfId="226" xr:uid="{00000000-0005-0000-0000-000095000000}"/>
    <cellStyle name="20% - Ênfase1 2 13" xfId="227" xr:uid="{00000000-0005-0000-0000-000096000000}"/>
    <cellStyle name="20% - Ênfase1 2 14" xfId="228" xr:uid="{00000000-0005-0000-0000-000097000000}"/>
    <cellStyle name="20% - Ênfase1 2 15" xfId="229" xr:uid="{00000000-0005-0000-0000-000098000000}"/>
    <cellStyle name="20% - Ênfase1 2 16" xfId="230" xr:uid="{00000000-0005-0000-0000-000099000000}"/>
    <cellStyle name="20% - Ênfase1 2 17" xfId="231" xr:uid="{00000000-0005-0000-0000-00009A000000}"/>
    <cellStyle name="20% - Ênfase1 2 18" xfId="24103" xr:uid="{00000000-0005-0000-0000-00009B000000}"/>
    <cellStyle name="20% - Ênfase1 2 2" xfId="232" xr:uid="{00000000-0005-0000-0000-00009C000000}"/>
    <cellStyle name="20% - Ênfase1 2 2 2" xfId="233" xr:uid="{00000000-0005-0000-0000-00009D000000}"/>
    <cellStyle name="20% - Ênfase1 2 2 2 2" xfId="234" xr:uid="{00000000-0005-0000-0000-00009E000000}"/>
    <cellStyle name="20% - Ênfase1 2 2 2 3" xfId="235" xr:uid="{00000000-0005-0000-0000-00009F000000}"/>
    <cellStyle name="20% - Ênfase1 2 2 2 4" xfId="236" xr:uid="{00000000-0005-0000-0000-0000A0000000}"/>
    <cellStyle name="20% - Ênfase1 2 2 2 5" xfId="237" xr:uid="{00000000-0005-0000-0000-0000A1000000}"/>
    <cellStyle name="20% - Ênfase1 2 2 2 6" xfId="238" xr:uid="{00000000-0005-0000-0000-0000A2000000}"/>
    <cellStyle name="20% - Ênfase1 2 2 2 7" xfId="239" xr:uid="{00000000-0005-0000-0000-0000A3000000}"/>
    <cellStyle name="20% - Ênfase1 2 2 3" xfId="240" xr:uid="{00000000-0005-0000-0000-0000A4000000}"/>
    <cellStyle name="20% - Ênfase1 2 2 4" xfId="241" xr:uid="{00000000-0005-0000-0000-0000A5000000}"/>
    <cellStyle name="20% - Ênfase1 2 2 5" xfId="242" xr:uid="{00000000-0005-0000-0000-0000A6000000}"/>
    <cellStyle name="20% - Ênfase1 2 2 6" xfId="243" xr:uid="{00000000-0005-0000-0000-0000A7000000}"/>
    <cellStyle name="20% - Ênfase1 2 2 7" xfId="244" xr:uid="{00000000-0005-0000-0000-0000A8000000}"/>
    <cellStyle name="20% - Ênfase1 2 2 8" xfId="245" xr:uid="{00000000-0005-0000-0000-0000A9000000}"/>
    <cellStyle name="20% - Ênfase1 2 2 9" xfId="24379" xr:uid="{00000000-0005-0000-0000-0000AA000000}"/>
    <cellStyle name="20% - Ênfase1 2 3" xfId="246" xr:uid="{00000000-0005-0000-0000-0000AB000000}"/>
    <cellStyle name="20% - Ênfase1 2 3 2" xfId="247" xr:uid="{00000000-0005-0000-0000-0000AC000000}"/>
    <cellStyle name="20% - Ênfase1 2 3 2 2" xfId="248" xr:uid="{00000000-0005-0000-0000-0000AD000000}"/>
    <cellStyle name="20% - Ênfase1 2 3 2 3" xfId="249" xr:uid="{00000000-0005-0000-0000-0000AE000000}"/>
    <cellStyle name="20% - Ênfase1 2 3 2 4" xfId="250" xr:uid="{00000000-0005-0000-0000-0000AF000000}"/>
    <cellStyle name="20% - Ênfase1 2 3 2 5" xfId="251" xr:uid="{00000000-0005-0000-0000-0000B0000000}"/>
    <cellStyle name="20% - Ênfase1 2 3 2 6" xfId="252" xr:uid="{00000000-0005-0000-0000-0000B1000000}"/>
    <cellStyle name="20% - Ênfase1 2 3 2 7" xfId="253" xr:uid="{00000000-0005-0000-0000-0000B2000000}"/>
    <cellStyle name="20% - Ênfase1 2 3 3" xfId="254" xr:uid="{00000000-0005-0000-0000-0000B3000000}"/>
    <cellStyle name="20% - Ênfase1 2 3 4" xfId="255" xr:uid="{00000000-0005-0000-0000-0000B4000000}"/>
    <cellStyle name="20% - Ênfase1 2 3 5" xfId="256" xr:uid="{00000000-0005-0000-0000-0000B5000000}"/>
    <cellStyle name="20% - Ênfase1 2 3 6" xfId="257" xr:uid="{00000000-0005-0000-0000-0000B6000000}"/>
    <cellStyle name="20% - Ênfase1 2 3 7" xfId="258" xr:uid="{00000000-0005-0000-0000-0000B7000000}"/>
    <cellStyle name="20% - Ênfase1 2 3 8" xfId="259" xr:uid="{00000000-0005-0000-0000-0000B8000000}"/>
    <cellStyle name="20% - Ênfase1 2 3 9" xfId="24380" xr:uid="{00000000-0005-0000-0000-0000B9000000}"/>
    <cellStyle name="20% - Ênfase1 2 4" xfId="260" xr:uid="{00000000-0005-0000-0000-0000BA000000}"/>
    <cellStyle name="20% - Ênfase1 2 4 2" xfId="261" xr:uid="{00000000-0005-0000-0000-0000BB000000}"/>
    <cellStyle name="20% - Ênfase1 2 4 2 2" xfId="262" xr:uid="{00000000-0005-0000-0000-0000BC000000}"/>
    <cellStyle name="20% - Ênfase1 2 4 2 3" xfId="263" xr:uid="{00000000-0005-0000-0000-0000BD000000}"/>
    <cellStyle name="20% - Ênfase1 2 4 2 4" xfId="264" xr:uid="{00000000-0005-0000-0000-0000BE000000}"/>
    <cellStyle name="20% - Ênfase1 2 4 2 5" xfId="265" xr:uid="{00000000-0005-0000-0000-0000BF000000}"/>
    <cellStyle name="20% - Ênfase1 2 4 2 6" xfId="266" xr:uid="{00000000-0005-0000-0000-0000C0000000}"/>
    <cellStyle name="20% - Ênfase1 2 4 2 7" xfId="267" xr:uid="{00000000-0005-0000-0000-0000C1000000}"/>
    <cellStyle name="20% - Ênfase1 2 4 3" xfId="268" xr:uid="{00000000-0005-0000-0000-0000C2000000}"/>
    <cellStyle name="20% - Ênfase1 2 4 4" xfId="269" xr:uid="{00000000-0005-0000-0000-0000C3000000}"/>
    <cellStyle name="20% - Ênfase1 2 4 5" xfId="270" xr:uid="{00000000-0005-0000-0000-0000C4000000}"/>
    <cellStyle name="20% - Ênfase1 2 4 6" xfId="271" xr:uid="{00000000-0005-0000-0000-0000C5000000}"/>
    <cellStyle name="20% - Ênfase1 2 4 7" xfId="272" xr:uid="{00000000-0005-0000-0000-0000C6000000}"/>
    <cellStyle name="20% - Ênfase1 2 4 8" xfId="273" xr:uid="{00000000-0005-0000-0000-0000C7000000}"/>
    <cellStyle name="20% - Ênfase1 2 4 9" xfId="24381" xr:uid="{00000000-0005-0000-0000-0000C8000000}"/>
    <cellStyle name="20% - Ênfase1 2 5" xfId="274" xr:uid="{00000000-0005-0000-0000-0000C9000000}"/>
    <cellStyle name="20% - Ênfase1 2 5 2" xfId="275" xr:uid="{00000000-0005-0000-0000-0000CA000000}"/>
    <cellStyle name="20% - Ênfase1 2 5 2 2" xfId="276" xr:uid="{00000000-0005-0000-0000-0000CB000000}"/>
    <cellStyle name="20% - Ênfase1 2 5 2 3" xfId="277" xr:uid="{00000000-0005-0000-0000-0000CC000000}"/>
    <cellStyle name="20% - Ênfase1 2 5 2 4" xfId="278" xr:uid="{00000000-0005-0000-0000-0000CD000000}"/>
    <cellStyle name="20% - Ênfase1 2 5 2 5" xfId="279" xr:uid="{00000000-0005-0000-0000-0000CE000000}"/>
    <cellStyle name="20% - Ênfase1 2 5 2 6" xfId="280" xr:uid="{00000000-0005-0000-0000-0000CF000000}"/>
    <cellStyle name="20% - Ênfase1 2 5 2 7" xfId="281" xr:uid="{00000000-0005-0000-0000-0000D0000000}"/>
    <cellStyle name="20% - Ênfase1 2 5 3" xfId="282" xr:uid="{00000000-0005-0000-0000-0000D1000000}"/>
    <cellStyle name="20% - Ênfase1 2 5 4" xfId="283" xr:uid="{00000000-0005-0000-0000-0000D2000000}"/>
    <cellStyle name="20% - Ênfase1 2 5 5" xfId="284" xr:uid="{00000000-0005-0000-0000-0000D3000000}"/>
    <cellStyle name="20% - Ênfase1 2 5 6" xfId="285" xr:uid="{00000000-0005-0000-0000-0000D4000000}"/>
    <cellStyle name="20% - Ênfase1 2 5 7" xfId="286" xr:uid="{00000000-0005-0000-0000-0000D5000000}"/>
    <cellStyle name="20% - Ênfase1 2 5 8" xfId="287" xr:uid="{00000000-0005-0000-0000-0000D6000000}"/>
    <cellStyle name="20% - Ênfase1 2 6" xfId="288" xr:uid="{00000000-0005-0000-0000-0000D7000000}"/>
    <cellStyle name="20% - Ênfase1 2 6 2" xfId="289" xr:uid="{00000000-0005-0000-0000-0000D8000000}"/>
    <cellStyle name="20% - Ênfase1 2 6 2 2" xfId="290" xr:uid="{00000000-0005-0000-0000-0000D9000000}"/>
    <cellStyle name="20% - Ênfase1 2 6 2 3" xfId="291" xr:uid="{00000000-0005-0000-0000-0000DA000000}"/>
    <cellStyle name="20% - Ênfase1 2 6 2 4" xfId="292" xr:uid="{00000000-0005-0000-0000-0000DB000000}"/>
    <cellStyle name="20% - Ênfase1 2 6 2 5" xfId="293" xr:uid="{00000000-0005-0000-0000-0000DC000000}"/>
    <cellStyle name="20% - Ênfase1 2 6 2 6" xfId="294" xr:uid="{00000000-0005-0000-0000-0000DD000000}"/>
    <cellStyle name="20% - Ênfase1 2 6 2 7" xfId="295" xr:uid="{00000000-0005-0000-0000-0000DE000000}"/>
    <cellStyle name="20% - Ênfase1 2 6 3" xfId="296" xr:uid="{00000000-0005-0000-0000-0000DF000000}"/>
    <cellStyle name="20% - Ênfase1 2 6 4" xfId="297" xr:uid="{00000000-0005-0000-0000-0000E0000000}"/>
    <cellStyle name="20% - Ênfase1 2 6 5" xfId="298" xr:uid="{00000000-0005-0000-0000-0000E1000000}"/>
    <cellStyle name="20% - Ênfase1 2 6 6" xfId="299" xr:uid="{00000000-0005-0000-0000-0000E2000000}"/>
    <cellStyle name="20% - Ênfase1 2 6 7" xfId="300" xr:uid="{00000000-0005-0000-0000-0000E3000000}"/>
    <cellStyle name="20% - Ênfase1 2 6 8" xfId="301" xr:uid="{00000000-0005-0000-0000-0000E4000000}"/>
    <cellStyle name="20% - Ênfase1 2 7" xfId="302" xr:uid="{00000000-0005-0000-0000-0000E5000000}"/>
    <cellStyle name="20% - Ênfase1 2 7 2" xfId="303" xr:uid="{00000000-0005-0000-0000-0000E6000000}"/>
    <cellStyle name="20% - Ênfase1 2 7 2 2" xfId="304" xr:uid="{00000000-0005-0000-0000-0000E7000000}"/>
    <cellStyle name="20% - Ênfase1 2 7 2 3" xfId="305" xr:uid="{00000000-0005-0000-0000-0000E8000000}"/>
    <cellStyle name="20% - Ênfase1 2 7 2 4" xfId="306" xr:uid="{00000000-0005-0000-0000-0000E9000000}"/>
    <cellStyle name="20% - Ênfase1 2 7 2 5" xfId="307" xr:uid="{00000000-0005-0000-0000-0000EA000000}"/>
    <cellStyle name="20% - Ênfase1 2 7 2 6" xfId="308" xr:uid="{00000000-0005-0000-0000-0000EB000000}"/>
    <cellStyle name="20% - Ênfase1 2 7 2 7" xfId="309" xr:uid="{00000000-0005-0000-0000-0000EC000000}"/>
    <cellStyle name="20% - Ênfase1 2 7 3" xfId="310" xr:uid="{00000000-0005-0000-0000-0000ED000000}"/>
    <cellStyle name="20% - Ênfase1 2 7 4" xfId="311" xr:uid="{00000000-0005-0000-0000-0000EE000000}"/>
    <cellStyle name="20% - Ênfase1 2 7 5" xfId="312" xr:uid="{00000000-0005-0000-0000-0000EF000000}"/>
    <cellStyle name="20% - Ênfase1 2 7 6" xfId="313" xr:uid="{00000000-0005-0000-0000-0000F0000000}"/>
    <cellStyle name="20% - Ênfase1 2 7 7" xfId="314" xr:uid="{00000000-0005-0000-0000-0000F1000000}"/>
    <cellStyle name="20% - Ênfase1 2 7 8" xfId="315" xr:uid="{00000000-0005-0000-0000-0000F2000000}"/>
    <cellStyle name="20% - Ênfase1 2 8" xfId="316" xr:uid="{00000000-0005-0000-0000-0000F3000000}"/>
    <cellStyle name="20% - Ênfase1 2 8 2" xfId="317" xr:uid="{00000000-0005-0000-0000-0000F4000000}"/>
    <cellStyle name="20% - Ênfase1 2 8 2 2" xfId="318" xr:uid="{00000000-0005-0000-0000-0000F5000000}"/>
    <cellStyle name="20% - Ênfase1 2 8 2 3" xfId="319" xr:uid="{00000000-0005-0000-0000-0000F6000000}"/>
    <cellStyle name="20% - Ênfase1 2 8 2 4" xfId="320" xr:uid="{00000000-0005-0000-0000-0000F7000000}"/>
    <cellStyle name="20% - Ênfase1 2 8 2 5" xfId="321" xr:uid="{00000000-0005-0000-0000-0000F8000000}"/>
    <cellStyle name="20% - Ênfase1 2 8 2 6" xfId="322" xr:uid="{00000000-0005-0000-0000-0000F9000000}"/>
    <cellStyle name="20% - Ênfase1 2 8 2 7" xfId="323" xr:uid="{00000000-0005-0000-0000-0000FA000000}"/>
    <cellStyle name="20% - Ênfase1 2 8 3" xfId="324" xr:uid="{00000000-0005-0000-0000-0000FB000000}"/>
    <cellStyle name="20% - Ênfase1 2 8 4" xfId="325" xr:uid="{00000000-0005-0000-0000-0000FC000000}"/>
    <cellStyle name="20% - Ênfase1 2 8 5" xfId="326" xr:uid="{00000000-0005-0000-0000-0000FD000000}"/>
    <cellStyle name="20% - Ênfase1 2 8 6" xfId="327" xr:uid="{00000000-0005-0000-0000-0000FE000000}"/>
    <cellStyle name="20% - Ênfase1 2 8 7" xfId="328" xr:uid="{00000000-0005-0000-0000-0000FF000000}"/>
    <cellStyle name="20% - Ênfase1 2 8 8" xfId="329" xr:uid="{00000000-0005-0000-0000-000000010000}"/>
    <cellStyle name="20% - Ênfase1 2 9" xfId="330" xr:uid="{00000000-0005-0000-0000-000001010000}"/>
    <cellStyle name="20% - Ênfase1 2 9 2" xfId="331" xr:uid="{00000000-0005-0000-0000-000002010000}"/>
    <cellStyle name="20% - Ênfase1 2 9 2 2" xfId="332" xr:uid="{00000000-0005-0000-0000-000003010000}"/>
    <cellStyle name="20% - Ênfase1 2 9 2 3" xfId="333" xr:uid="{00000000-0005-0000-0000-000004010000}"/>
    <cellStyle name="20% - Ênfase1 2 9 2 4" xfId="334" xr:uid="{00000000-0005-0000-0000-000005010000}"/>
    <cellStyle name="20% - Ênfase1 2 9 2 5" xfId="335" xr:uid="{00000000-0005-0000-0000-000006010000}"/>
    <cellStyle name="20% - Ênfase1 2 9 2 6" xfId="336" xr:uid="{00000000-0005-0000-0000-000007010000}"/>
    <cellStyle name="20% - Ênfase1 2 9 2 7" xfId="337" xr:uid="{00000000-0005-0000-0000-000008010000}"/>
    <cellStyle name="20% - Ênfase1 2 9 3" xfId="338" xr:uid="{00000000-0005-0000-0000-000009010000}"/>
    <cellStyle name="20% - Ênfase1 2 9 4" xfId="339" xr:uid="{00000000-0005-0000-0000-00000A010000}"/>
    <cellStyle name="20% - Ênfase1 2 9 5" xfId="340" xr:uid="{00000000-0005-0000-0000-00000B010000}"/>
    <cellStyle name="20% - Ênfase1 2 9 6" xfId="341" xr:uid="{00000000-0005-0000-0000-00000C010000}"/>
    <cellStyle name="20% - Ênfase1 2 9 7" xfId="342" xr:uid="{00000000-0005-0000-0000-00000D010000}"/>
    <cellStyle name="20% - Ênfase1 2 9 8" xfId="343" xr:uid="{00000000-0005-0000-0000-00000E010000}"/>
    <cellStyle name="20% - Ênfase1 2_Compo" xfId="24382" xr:uid="{00000000-0005-0000-0000-00000F010000}"/>
    <cellStyle name="20% - Ênfase1 20" xfId="344" xr:uid="{00000000-0005-0000-0000-000010010000}"/>
    <cellStyle name="20% - Ênfase1 20 2" xfId="345" xr:uid="{00000000-0005-0000-0000-000011010000}"/>
    <cellStyle name="20% - Ênfase1 20 3" xfId="346" xr:uid="{00000000-0005-0000-0000-000012010000}"/>
    <cellStyle name="20% - Ênfase1 20 4" xfId="347" xr:uid="{00000000-0005-0000-0000-000013010000}"/>
    <cellStyle name="20% - Ênfase1 20 5" xfId="348" xr:uid="{00000000-0005-0000-0000-000014010000}"/>
    <cellStyle name="20% - Ênfase1 20 6" xfId="349" xr:uid="{00000000-0005-0000-0000-000015010000}"/>
    <cellStyle name="20% - Ênfase1 20 7" xfId="350" xr:uid="{00000000-0005-0000-0000-000016010000}"/>
    <cellStyle name="20% - Ênfase1 21" xfId="351" xr:uid="{00000000-0005-0000-0000-000017010000}"/>
    <cellStyle name="20% - Ênfase1 21 2" xfId="352" xr:uid="{00000000-0005-0000-0000-000018010000}"/>
    <cellStyle name="20% - Ênfase1 21 3" xfId="353" xr:uid="{00000000-0005-0000-0000-000019010000}"/>
    <cellStyle name="20% - Ênfase1 21 4" xfId="354" xr:uid="{00000000-0005-0000-0000-00001A010000}"/>
    <cellStyle name="20% - Ênfase1 21 5" xfId="355" xr:uid="{00000000-0005-0000-0000-00001B010000}"/>
    <cellStyle name="20% - Ênfase1 21 6" xfId="356" xr:uid="{00000000-0005-0000-0000-00001C010000}"/>
    <cellStyle name="20% - Ênfase1 21 7" xfId="357" xr:uid="{00000000-0005-0000-0000-00001D010000}"/>
    <cellStyle name="20% - Ênfase1 22" xfId="358" xr:uid="{00000000-0005-0000-0000-00001E010000}"/>
    <cellStyle name="20% - Ênfase1 22 2" xfId="359" xr:uid="{00000000-0005-0000-0000-00001F010000}"/>
    <cellStyle name="20% - Ênfase1 22 3" xfId="360" xr:uid="{00000000-0005-0000-0000-000020010000}"/>
    <cellStyle name="20% - Ênfase1 22 4" xfId="361" xr:uid="{00000000-0005-0000-0000-000021010000}"/>
    <cellStyle name="20% - Ênfase1 22 5" xfId="362" xr:uid="{00000000-0005-0000-0000-000022010000}"/>
    <cellStyle name="20% - Ênfase1 22 6" xfId="363" xr:uid="{00000000-0005-0000-0000-000023010000}"/>
    <cellStyle name="20% - Ênfase1 22 7" xfId="364" xr:uid="{00000000-0005-0000-0000-000024010000}"/>
    <cellStyle name="20% - Ênfase1 23" xfId="365" xr:uid="{00000000-0005-0000-0000-000025010000}"/>
    <cellStyle name="20% - Ênfase1 23 2" xfId="366" xr:uid="{00000000-0005-0000-0000-000026010000}"/>
    <cellStyle name="20% - Ênfase1 23 3" xfId="367" xr:uid="{00000000-0005-0000-0000-000027010000}"/>
    <cellStyle name="20% - Ênfase1 23 4" xfId="368" xr:uid="{00000000-0005-0000-0000-000028010000}"/>
    <cellStyle name="20% - Ênfase1 23 5" xfId="369" xr:uid="{00000000-0005-0000-0000-000029010000}"/>
    <cellStyle name="20% - Ênfase1 23 6" xfId="370" xr:uid="{00000000-0005-0000-0000-00002A010000}"/>
    <cellStyle name="20% - Ênfase1 23 7" xfId="371" xr:uid="{00000000-0005-0000-0000-00002B010000}"/>
    <cellStyle name="20% - Ênfase1 24" xfId="372" xr:uid="{00000000-0005-0000-0000-00002C010000}"/>
    <cellStyle name="20% - Ênfase1 24 2" xfId="373" xr:uid="{00000000-0005-0000-0000-00002D010000}"/>
    <cellStyle name="20% - Ênfase1 24 3" xfId="374" xr:uid="{00000000-0005-0000-0000-00002E010000}"/>
    <cellStyle name="20% - Ênfase1 24 4" xfId="375" xr:uid="{00000000-0005-0000-0000-00002F010000}"/>
    <cellStyle name="20% - Ênfase1 24 5" xfId="376" xr:uid="{00000000-0005-0000-0000-000030010000}"/>
    <cellStyle name="20% - Ênfase1 24 6" xfId="377" xr:uid="{00000000-0005-0000-0000-000031010000}"/>
    <cellStyle name="20% - Ênfase1 24 7" xfId="378" xr:uid="{00000000-0005-0000-0000-000032010000}"/>
    <cellStyle name="20% - Ênfase1 25" xfId="379" xr:uid="{00000000-0005-0000-0000-000033010000}"/>
    <cellStyle name="20% - Ênfase1 25 2" xfId="380" xr:uid="{00000000-0005-0000-0000-000034010000}"/>
    <cellStyle name="20% - Ênfase1 25 3" xfId="381" xr:uid="{00000000-0005-0000-0000-000035010000}"/>
    <cellStyle name="20% - Ênfase1 25 4" xfId="382" xr:uid="{00000000-0005-0000-0000-000036010000}"/>
    <cellStyle name="20% - Ênfase1 25 5" xfId="383" xr:uid="{00000000-0005-0000-0000-000037010000}"/>
    <cellStyle name="20% - Ênfase1 25 6" xfId="384" xr:uid="{00000000-0005-0000-0000-000038010000}"/>
    <cellStyle name="20% - Ênfase1 25 7" xfId="385" xr:uid="{00000000-0005-0000-0000-000039010000}"/>
    <cellStyle name="20% - Ênfase1 26" xfId="386" xr:uid="{00000000-0005-0000-0000-00003A010000}"/>
    <cellStyle name="20% - Ênfase1 26 2" xfId="387" xr:uid="{00000000-0005-0000-0000-00003B010000}"/>
    <cellStyle name="20% - Ênfase1 26 3" xfId="388" xr:uid="{00000000-0005-0000-0000-00003C010000}"/>
    <cellStyle name="20% - Ênfase1 26 4" xfId="389" xr:uid="{00000000-0005-0000-0000-00003D010000}"/>
    <cellStyle name="20% - Ênfase1 26 5" xfId="390" xr:uid="{00000000-0005-0000-0000-00003E010000}"/>
    <cellStyle name="20% - Ênfase1 26 6" xfId="391" xr:uid="{00000000-0005-0000-0000-00003F010000}"/>
    <cellStyle name="20% - Ênfase1 26 7" xfId="392" xr:uid="{00000000-0005-0000-0000-000040010000}"/>
    <cellStyle name="20% - Ênfase1 27" xfId="393" xr:uid="{00000000-0005-0000-0000-000041010000}"/>
    <cellStyle name="20% - Ênfase1 27 2" xfId="394" xr:uid="{00000000-0005-0000-0000-000042010000}"/>
    <cellStyle name="20% - Ênfase1 27 3" xfId="395" xr:uid="{00000000-0005-0000-0000-000043010000}"/>
    <cellStyle name="20% - Ênfase1 27 4" xfId="396" xr:uid="{00000000-0005-0000-0000-000044010000}"/>
    <cellStyle name="20% - Ênfase1 27 5" xfId="397" xr:uid="{00000000-0005-0000-0000-000045010000}"/>
    <cellStyle name="20% - Ênfase1 27 6" xfId="398" xr:uid="{00000000-0005-0000-0000-000046010000}"/>
    <cellStyle name="20% - Ênfase1 27 7" xfId="399" xr:uid="{00000000-0005-0000-0000-000047010000}"/>
    <cellStyle name="20% - Ênfase1 28" xfId="400" xr:uid="{00000000-0005-0000-0000-000048010000}"/>
    <cellStyle name="20% - Ênfase1 28 2" xfId="401" xr:uid="{00000000-0005-0000-0000-000049010000}"/>
    <cellStyle name="20% - Ênfase1 28 3" xfId="402" xr:uid="{00000000-0005-0000-0000-00004A010000}"/>
    <cellStyle name="20% - Ênfase1 28 4" xfId="403" xr:uid="{00000000-0005-0000-0000-00004B010000}"/>
    <cellStyle name="20% - Ênfase1 28 5" xfId="404" xr:uid="{00000000-0005-0000-0000-00004C010000}"/>
    <cellStyle name="20% - Ênfase1 28 6" xfId="405" xr:uid="{00000000-0005-0000-0000-00004D010000}"/>
    <cellStyle name="20% - Ênfase1 28 7" xfId="406" xr:uid="{00000000-0005-0000-0000-00004E010000}"/>
    <cellStyle name="20% - Ênfase1 29" xfId="407" xr:uid="{00000000-0005-0000-0000-00004F010000}"/>
    <cellStyle name="20% - Ênfase1 29 2" xfId="408" xr:uid="{00000000-0005-0000-0000-000050010000}"/>
    <cellStyle name="20% - Ênfase1 29 3" xfId="409" xr:uid="{00000000-0005-0000-0000-000051010000}"/>
    <cellStyle name="20% - Ênfase1 29 4" xfId="410" xr:uid="{00000000-0005-0000-0000-000052010000}"/>
    <cellStyle name="20% - Ênfase1 29 5" xfId="411" xr:uid="{00000000-0005-0000-0000-000053010000}"/>
    <cellStyle name="20% - Ênfase1 29 6" xfId="412" xr:uid="{00000000-0005-0000-0000-000054010000}"/>
    <cellStyle name="20% - Ênfase1 29 7" xfId="413" xr:uid="{00000000-0005-0000-0000-000055010000}"/>
    <cellStyle name="20% - Ênfase1 3" xfId="414" xr:uid="{00000000-0005-0000-0000-000056010000}"/>
    <cellStyle name="20% - Ênfase1 3 10" xfId="415" xr:uid="{00000000-0005-0000-0000-000057010000}"/>
    <cellStyle name="20% - Ênfase1 3 10 2" xfId="416" xr:uid="{00000000-0005-0000-0000-000058010000}"/>
    <cellStyle name="20% - Ênfase1 3 10 2 2" xfId="417" xr:uid="{00000000-0005-0000-0000-000059010000}"/>
    <cellStyle name="20% - Ênfase1 3 10 2 3" xfId="418" xr:uid="{00000000-0005-0000-0000-00005A010000}"/>
    <cellStyle name="20% - Ênfase1 3 10 2 4" xfId="419" xr:uid="{00000000-0005-0000-0000-00005B010000}"/>
    <cellStyle name="20% - Ênfase1 3 10 2 5" xfId="420" xr:uid="{00000000-0005-0000-0000-00005C010000}"/>
    <cellStyle name="20% - Ênfase1 3 10 2 6" xfId="421" xr:uid="{00000000-0005-0000-0000-00005D010000}"/>
    <cellStyle name="20% - Ênfase1 3 10 2 7" xfId="422" xr:uid="{00000000-0005-0000-0000-00005E010000}"/>
    <cellStyle name="20% - Ênfase1 3 10 3" xfId="423" xr:uid="{00000000-0005-0000-0000-00005F010000}"/>
    <cellStyle name="20% - Ênfase1 3 10 4" xfId="424" xr:uid="{00000000-0005-0000-0000-000060010000}"/>
    <cellStyle name="20% - Ênfase1 3 10 5" xfId="425" xr:uid="{00000000-0005-0000-0000-000061010000}"/>
    <cellStyle name="20% - Ênfase1 3 10 6" xfId="426" xr:uid="{00000000-0005-0000-0000-000062010000}"/>
    <cellStyle name="20% - Ênfase1 3 10 7" xfId="427" xr:uid="{00000000-0005-0000-0000-000063010000}"/>
    <cellStyle name="20% - Ênfase1 3 10 8" xfId="428" xr:uid="{00000000-0005-0000-0000-000064010000}"/>
    <cellStyle name="20% - Ênfase1 3 11" xfId="429" xr:uid="{00000000-0005-0000-0000-000065010000}"/>
    <cellStyle name="20% - Ênfase1 3 11 2" xfId="430" xr:uid="{00000000-0005-0000-0000-000066010000}"/>
    <cellStyle name="20% - Ênfase1 3 11 3" xfId="431" xr:uid="{00000000-0005-0000-0000-000067010000}"/>
    <cellStyle name="20% - Ênfase1 3 11 4" xfId="432" xr:uid="{00000000-0005-0000-0000-000068010000}"/>
    <cellStyle name="20% - Ênfase1 3 11 5" xfId="433" xr:uid="{00000000-0005-0000-0000-000069010000}"/>
    <cellStyle name="20% - Ênfase1 3 11 6" xfId="434" xr:uid="{00000000-0005-0000-0000-00006A010000}"/>
    <cellStyle name="20% - Ênfase1 3 11 7" xfId="435" xr:uid="{00000000-0005-0000-0000-00006B010000}"/>
    <cellStyle name="20% - Ênfase1 3 12" xfId="436" xr:uid="{00000000-0005-0000-0000-00006C010000}"/>
    <cellStyle name="20% - Ênfase1 3 13" xfId="437" xr:uid="{00000000-0005-0000-0000-00006D010000}"/>
    <cellStyle name="20% - Ênfase1 3 14" xfId="438" xr:uid="{00000000-0005-0000-0000-00006E010000}"/>
    <cellStyle name="20% - Ênfase1 3 15" xfId="439" xr:uid="{00000000-0005-0000-0000-00006F010000}"/>
    <cellStyle name="20% - Ênfase1 3 16" xfId="440" xr:uid="{00000000-0005-0000-0000-000070010000}"/>
    <cellStyle name="20% - Ênfase1 3 17" xfId="441" xr:uid="{00000000-0005-0000-0000-000071010000}"/>
    <cellStyle name="20% - Ênfase1 3 18" xfId="24383" xr:uid="{00000000-0005-0000-0000-000072010000}"/>
    <cellStyle name="20% - Ênfase1 3 2" xfId="442" xr:uid="{00000000-0005-0000-0000-000073010000}"/>
    <cellStyle name="20% - Ênfase1 3 2 2" xfId="443" xr:uid="{00000000-0005-0000-0000-000074010000}"/>
    <cellStyle name="20% - Ênfase1 3 2 2 2" xfId="444" xr:uid="{00000000-0005-0000-0000-000075010000}"/>
    <cellStyle name="20% - Ênfase1 3 2 2 3" xfId="445" xr:uid="{00000000-0005-0000-0000-000076010000}"/>
    <cellStyle name="20% - Ênfase1 3 2 2 4" xfId="446" xr:uid="{00000000-0005-0000-0000-000077010000}"/>
    <cellStyle name="20% - Ênfase1 3 2 2 5" xfId="447" xr:uid="{00000000-0005-0000-0000-000078010000}"/>
    <cellStyle name="20% - Ênfase1 3 2 2 6" xfId="448" xr:uid="{00000000-0005-0000-0000-000079010000}"/>
    <cellStyle name="20% - Ênfase1 3 2 2 7" xfId="449" xr:uid="{00000000-0005-0000-0000-00007A010000}"/>
    <cellStyle name="20% - Ênfase1 3 2 3" xfId="450" xr:uid="{00000000-0005-0000-0000-00007B010000}"/>
    <cellStyle name="20% - Ênfase1 3 2 4" xfId="451" xr:uid="{00000000-0005-0000-0000-00007C010000}"/>
    <cellStyle name="20% - Ênfase1 3 2 5" xfId="452" xr:uid="{00000000-0005-0000-0000-00007D010000}"/>
    <cellStyle name="20% - Ênfase1 3 2 6" xfId="453" xr:uid="{00000000-0005-0000-0000-00007E010000}"/>
    <cellStyle name="20% - Ênfase1 3 2 7" xfId="454" xr:uid="{00000000-0005-0000-0000-00007F010000}"/>
    <cellStyle name="20% - Ênfase1 3 2 8" xfId="455" xr:uid="{00000000-0005-0000-0000-000080010000}"/>
    <cellStyle name="20% - Ênfase1 3 3" xfId="456" xr:uid="{00000000-0005-0000-0000-000081010000}"/>
    <cellStyle name="20% - Ênfase1 3 3 2" xfId="457" xr:uid="{00000000-0005-0000-0000-000082010000}"/>
    <cellStyle name="20% - Ênfase1 3 3 2 2" xfId="458" xr:uid="{00000000-0005-0000-0000-000083010000}"/>
    <cellStyle name="20% - Ênfase1 3 3 2 3" xfId="459" xr:uid="{00000000-0005-0000-0000-000084010000}"/>
    <cellStyle name="20% - Ênfase1 3 3 2 4" xfId="460" xr:uid="{00000000-0005-0000-0000-000085010000}"/>
    <cellStyle name="20% - Ênfase1 3 3 2 5" xfId="461" xr:uid="{00000000-0005-0000-0000-000086010000}"/>
    <cellStyle name="20% - Ênfase1 3 3 2 6" xfId="462" xr:uid="{00000000-0005-0000-0000-000087010000}"/>
    <cellStyle name="20% - Ênfase1 3 3 2 7" xfId="463" xr:uid="{00000000-0005-0000-0000-000088010000}"/>
    <cellStyle name="20% - Ênfase1 3 3 3" xfId="464" xr:uid="{00000000-0005-0000-0000-000089010000}"/>
    <cellStyle name="20% - Ênfase1 3 3 4" xfId="465" xr:uid="{00000000-0005-0000-0000-00008A010000}"/>
    <cellStyle name="20% - Ênfase1 3 3 5" xfId="466" xr:uid="{00000000-0005-0000-0000-00008B010000}"/>
    <cellStyle name="20% - Ênfase1 3 3 6" xfId="467" xr:uid="{00000000-0005-0000-0000-00008C010000}"/>
    <cellStyle name="20% - Ênfase1 3 3 7" xfId="468" xr:uid="{00000000-0005-0000-0000-00008D010000}"/>
    <cellStyle name="20% - Ênfase1 3 3 8" xfId="469" xr:uid="{00000000-0005-0000-0000-00008E010000}"/>
    <cellStyle name="20% - Ênfase1 3 4" xfId="470" xr:uid="{00000000-0005-0000-0000-00008F010000}"/>
    <cellStyle name="20% - Ênfase1 3 4 2" xfId="471" xr:uid="{00000000-0005-0000-0000-000090010000}"/>
    <cellStyle name="20% - Ênfase1 3 4 2 2" xfId="472" xr:uid="{00000000-0005-0000-0000-000091010000}"/>
    <cellStyle name="20% - Ênfase1 3 4 2 3" xfId="473" xr:uid="{00000000-0005-0000-0000-000092010000}"/>
    <cellStyle name="20% - Ênfase1 3 4 2 4" xfId="474" xr:uid="{00000000-0005-0000-0000-000093010000}"/>
    <cellStyle name="20% - Ênfase1 3 4 2 5" xfId="475" xr:uid="{00000000-0005-0000-0000-000094010000}"/>
    <cellStyle name="20% - Ênfase1 3 4 2 6" xfId="476" xr:uid="{00000000-0005-0000-0000-000095010000}"/>
    <cellStyle name="20% - Ênfase1 3 4 2 7" xfId="477" xr:uid="{00000000-0005-0000-0000-000096010000}"/>
    <cellStyle name="20% - Ênfase1 3 4 3" xfId="478" xr:uid="{00000000-0005-0000-0000-000097010000}"/>
    <cellStyle name="20% - Ênfase1 3 4 4" xfId="479" xr:uid="{00000000-0005-0000-0000-000098010000}"/>
    <cellStyle name="20% - Ênfase1 3 4 5" xfId="480" xr:uid="{00000000-0005-0000-0000-000099010000}"/>
    <cellStyle name="20% - Ênfase1 3 4 6" xfId="481" xr:uid="{00000000-0005-0000-0000-00009A010000}"/>
    <cellStyle name="20% - Ênfase1 3 4 7" xfId="482" xr:uid="{00000000-0005-0000-0000-00009B010000}"/>
    <cellStyle name="20% - Ênfase1 3 4 8" xfId="483" xr:uid="{00000000-0005-0000-0000-00009C010000}"/>
    <cellStyle name="20% - Ênfase1 3 5" xfId="484" xr:uid="{00000000-0005-0000-0000-00009D010000}"/>
    <cellStyle name="20% - Ênfase1 3 5 2" xfId="485" xr:uid="{00000000-0005-0000-0000-00009E010000}"/>
    <cellStyle name="20% - Ênfase1 3 5 2 2" xfId="486" xr:uid="{00000000-0005-0000-0000-00009F010000}"/>
    <cellStyle name="20% - Ênfase1 3 5 2 3" xfId="487" xr:uid="{00000000-0005-0000-0000-0000A0010000}"/>
    <cellStyle name="20% - Ênfase1 3 5 2 4" xfId="488" xr:uid="{00000000-0005-0000-0000-0000A1010000}"/>
    <cellStyle name="20% - Ênfase1 3 5 2 5" xfId="489" xr:uid="{00000000-0005-0000-0000-0000A2010000}"/>
    <cellStyle name="20% - Ênfase1 3 5 2 6" xfId="490" xr:uid="{00000000-0005-0000-0000-0000A3010000}"/>
    <cellStyle name="20% - Ênfase1 3 5 2 7" xfId="491" xr:uid="{00000000-0005-0000-0000-0000A4010000}"/>
    <cellStyle name="20% - Ênfase1 3 5 3" xfId="492" xr:uid="{00000000-0005-0000-0000-0000A5010000}"/>
    <cellStyle name="20% - Ênfase1 3 5 4" xfId="493" xr:uid="{00000000-0005-0000-0000-0000A6010000}"/>
    <cellStyle name="20% - Ênfase1 3 5 5" xfId="494" xr:uid="{00000000-0005-0000-0000-0000A7010000}"/>
    <cellStyle name="20% - Ênfase1 3 5 6" xfId="495" xr:uid="{00000000-0005-0000-0000-0000A8010000}"/>
    <cellStyle name="20% - Ênfase1 3 5 7" xfId="496" xr:uid="{00000000-0005-0000-0000-0000A9010000}"/>
    <cellStyle name="20% - Ênfase1 3 5 8" xfId="497" xr:uid="{00000000-0005-0000-0000-0000AA010000}"/>
    <cellStyle name="20% - Ênfase1 3 6" xfId="498" xr:uid="{00000000-0005-0000-0000-0000AB010000}"/>
    <cellStyle name="20% - Ênfase1 3 6 2" xfId="499" xr:uid="{00000000-0005-0000-0000-0000AC010000}"/>
    <cellStyle name="20% - Ênfase1 3 6 2 2" xfId="500" xr:uid="{00000000-0005-0000-0000-0000AD010000}"/>
    <cellStyle name="20% - Ênfase1 3 6 2 3" xfId="501" xr:uid="{00000000-0005-0000-0000-0000AE010000}"/>
    <cellStyle name="20% - Ênfase1 3 6 2 4" xfId="502" xr:uid="{00000000-0005-0000-0000-0000AF010000}"/>
    <cellStyle name="20% - Ênfase1 3 6 2 5" xfId="503" xr:uid="{00000000-0005-0000-0000-0000B0010000}"/>
    <cellStyle name="20% - Ênfase1 3 6 2 6" xfId="504" xr:uid="{00000000-0005-0000-0000-0000B1010000}"/>
    <cellStyle name="20% - Ênfase1 3 6 2 7" xfId="505" xr:uid="{00000000-0005-0000-0000-0000B2010000}"/>
    <cellStyle name="20% - Ênfase1 3 6 3" xfId="506" xr:uid="{00000000-0005-0000-0000-0000B3010000}"/>
    <cellStyle name="20% - Ênfase1 3 6 4" xfId="507" xr:uid="{00000000-0005-0000-0000-0000B4010000}"/>
    <cellStyle name="20% - Ênfase1 3 6 5" xfId="508" xr:uid="{00000000-0005-0000-0000-0000B5010000}"/>
    <cellStyle name="20% - Ênfase1 3 6 6" xfId="509" xr:uid="{00000000-0005-0000-0000-0000B6010000}"/>
    <cellStyle name="20% - Ênfase1 3 6 7" xfId="510" xr:uid="{00000000-0005-0000-0000-0000B7010000}"/>
    <cellStyle name="20% - Ênfase1 3 6 8" xfId="511" xr:uid="{00000000-0005-0000-0000-0000B8010000}"/>
    <cellStyle name="20% - Ênfase1 3 7" xfId="512" xr:uid="{00000000-0005-0000-0000-0000B9010000}"/>
    <cellStyle name="20% - Ênfase1 3 7 2" xfId="513" xr:uid="{00000000-0005-0000-0000-0000BA010000}"/>
    <cellStyle name="20% - Ênfase1 3 7 2 2" xfId="514" xr:uid="{00000000-0005-0000-0000-0000BB010000}"/>
    <cellStyle name="20% - Ênfase1 3 7 2 3" xfId="515" xr:uid="{00000000-0005-0000-0000-0000BC010000}"/>
    <cellStyle name="20% - Ênfase1 3 7 2 4" xfId="516" xr:uid="{00000000-0005-0000-0000-0000BD010000}"/>
    <cellStyle name="20% - Ênfase1 3 7 2 5" xfId="517" xr:uid="{00000000-0005-0000-0000-0000BE010000}"/>
    <cellStyle name="20% - Ênfase1 3 7 2 6" xfId="518" xr:uid="{00000000-0005-0000-0000-0000BF010000}"/>
    <cellStyle name="20% - Ênfase1 3 7 2 7" xfId="519" xr:uid="{00000000-0005-0000-0000-0000C0010000}"/>
    <cellStyle name="20% - Ênfase1 3 7 3" xfId="520" xr:uid="{00000000-0005-0000-0000-0000C1010000}"/>
    <cellStyle name="20% - Ênfase1 3 7 4" xfId="521" xr:uid="{00000000-0005-0000-0000-0000C2010000}"/>
    <cellStyle name="20% - Ênfase1 3 7 5" xfId="522" xr:uid="{00000000-0005-0000-0000-0000C3010000}"/>
    <cellStyle name="20% - Ênfase1 3 7 6" xfId="523" xr:uid="{00000000-0005-0000-0000-0000C4010000}"/>
    <cellStyle name="20% - Ênfase1 3 7 7" xfId="524" xr:uid="{00000000-0005-0000-0000-0000C5010000}"/>
    <cellStyle name="20% - Ênfase1 3 7 8" xfId="525" xr:uid="{00000000-0005-0000-0000-0000C6010000}"/>
    <cellStyle name="20% - Ênfase1 3 8" xfId="526" xr:uid="{00000000-0005-0000-0000-0000C7010000}"/>
    <cellStyle name="20% - Ênfase1 3 8 2" xfId="527" xr:uid="{00000000-0005-0000-0000-0000C8010000}"/>
    <cellStyle name="20% - Ênfase1 3 8 2 2" xfId="528" xr:uid="{00000000-0005-0000-0000-0000C9010000}"/>
    <cellStyle name="20% - Ênfase1 3 8 2 3" xfId="529" xr:uid="{00000000-0005-0000-0000-0000CA010000}"/>
    <cellStyle name="20% - Ênfase1 3 8 2 4" xfId="530" xr:uid="{00000000-0005-0000-0000-0000CB010000}"/>
    <cellStyle name="20% - Ênfase1 3 8 2 5" xfId="531" xr:uid="{00000000-0005-0000-0000-0000CC010000}"/>
    <cellStyle name="20% - Ênfase1 3 8 2 6" xfId="532" xr:uid="{00000000-0005-0000-0000-0000CD010000}"/>
    <cellStyle name="20% - Ênfase1 3 8 2 7" xfId="533" xr:uid="{00000000-0005-0000-0000-0000CE010000}"/>
    <cellStyle name="20% - Ênfase1 3 8 3" xfId="534" xr:uid="{00000000-0005-0000-0000-0000CF010000}"/>
    <cellStyle name="20% - Ênfase1 3 8 4" xfId="535" xr:uid="{00000000-0005-0000-0000-0000D0010000}"/>
    <cellStyle name="20% - Ênfase1 3 8 5" xfId="536" xr:uid="{00000000-0005-0000-0000-0000D1010000}"/>
    <cellStyle name="20% - Ênfase1 3 8 6" xfId="537" xr:uid="{00000000-0005-0000-0000-0000D2010000}"/>
    <cellStyle name="20% - Ênfase1 3 8 7" xfId="538" xr:uid="{00000000-0005-0000-0000-0000D3010000}"/>
    <cellStyle name="20% - Ênfase1 3 8 8" xfId="539" xr:uid="{00000000-0005-0000-0000-0000D4010000}"/>
    <cellStyle name="20% - Ênfase1 3 9" xfId="540" xr:uid="{00000000-0005-0000-0000-0000D5010000}"/>
    <cellStyle name="20% - Ênfase1 3 9 2" xfId="541" xr:uid="{00000000-0005-0000-0000-0000D6010000}"/>
    <cellStyle name="20% - Ênfase1 3 9 2 2" xfId="542" xr:uid="{00000000-0005-0000-0000-0000D7010000}"/>
    <cellStyle name="20% - Ênfase1 3 9 2 3" xfId="543" xr:uid="{00000000-0005-0000-0000-0000D8010000}"/>
    <cellStyle name="20% - Ênfase1 3 9 2 4" xfId="544" xr:uid="{00000000-0005-0000-0000-0000D9010000}"/>
    <cellStyle name="20% - Ênfase1 3 9 2 5" xfId="545" xr:uid="{00000000-0005-0000-0000-0000DA010000}"/>
    <cellStyle name="20% - Ênfase1 3 9 2 6" xfId="546" xr:uid="{00000000-0005-0000-0000-0000DB010000}"/>
    <cellStyle name="20% - Ênfase1 3 9 2 7" xfId="547" xr:uid="{00000000-0005-0000-0000-0000DC010000}"/>
    <cellStyle name="20% - Ênfase1 3 9 3" xfId="548" xr:uid="{00000000-0005-0000-0000-0000DD010000}"/>
    <cellStyle name="20% - Ênfase1 3 9 4" xfId="549" xr:uid="{00000000-0005-0000-0000-0000DE010000}"/>
    <cellStyle name="20% - Ênfase1 3 9 5" xfId="550" xr:uid="{00000000-0005-0000-0000-0000DF010000}"/>
    <cellStyle name="20% - Ênfase1 3 9 6" xfId="551" xr:uid="{00000000-0005-0000-0000-0000E0010000}"/>
    <cellStyle name="20% - Ênfase1 3 9 7" xfId="552" xr:uid="{00000000-0005-0000-0000-0000E1010000}"/>
    <cellStyle name="20% - Ênfase1 3 9 8" xfId="553" xr:uid="{00000000-0005-0000-0000-0000E2010000}"/>
    <cellStyle name="20% - Ênfase1 30" xfId="554" xr:uid="{00000000-0005-0000-0000-0000E3010000}"/>
    <cellStyle name="20% - Ênfase1 30 2" xfId="555" xr:uid="{00000000-0005-0000-0000-0000E4010000}"/>
    <cellStyle name="20% - Ênfase1 30 3" xfId="556" xr:uid="{00000000-0005-0000-0000-0000E5010000}"/>
    <cellStyle name="20% - Ênfase1 30 4" xfId="557" xr:uid="{00000000-0005-0000-0000-0000E6010000}"/>
    <cellStyle name="20% - Ênfase1 30 5" xfId="558" xr:uid="{00000000-0005-0000-0000-0000E7010000}"/>
    <cellStyle name="20% - Ênfase1 30 6" xfId="559" xr:uid="{00000000-0005-0000-0000-0000E8010000}"/>
    <cellStyle name="20% - Ênfase1 30 7" xfId="560" xr:uid="{00000000-0005-0000-0000-0000E9010000}"/>
    <cellStyle name="20% - Ênfase1 31" xfId="561" xr:uid="{00000000-0005-0000-0000-0000EA010000}"/>
    <cellStyle name="20% - Ênfase1 31 2" xfId="562" xr:uid="{00000000-0005-0000-0000-0000EB010000}"/>
    <cellStyle name="20% - Ênfase1 31 3" xfId="563" xr:uid="{00000000-0005-0000-0000-0000EC010000}"/>
    <cellStyle name="20% - Ênfase1 31 4" xfId="564" xr:uid="{00000000-0005-0000-0000-0000ED010000}"/>
    <cellStyle name="20% - Ênfase1 31 5" xfId="565" xr:uid="{00000000-0005-0000-0000-0000EE010000}"/>
    <cellStyle name="20% - Ênfase1 31 6" xfId="566" xr:uid="{00000000-0005-0000-0000-0000EF010000}"/>
    <cellStyle name="20% - Ênfase1 31 7" xfId="567" xr:uid="{00000000-0005-0000-0000-0000F0010000}"/>
    <cellStyle name="20% - Ênfase1 32" xfId="568" xr:uid="{00000000-0005-0000-0000-0000F1010000}"/>
    <cellStyle name="20% - Ênfase1 32 2" xfId="569" xr:uid="{00000000-0005-0000-0000-0000F2010000}"/>
    <cellStyle name="20% - Ênfase1 32 3" xfId="570" xr:uid="{00000000-0005-0000-0000-0000F3010000}"/>
    <cellStyle name="20% - Ênfase1 32 4" xfId="571" xr:uid="{00000000-0005-0000-0000-0000F4010000}"/>
    <cellStyle name="20% - Ênfase1 32 5" xfId="572" xr:uid="{00000000-0005-0000-0000-0000F5010000}"/>
    <cellStyle name="20% - Ênfase1 32 6" xfId="573" xr:uid="{00000000-0005-0000-0000-0000F6010000}"/>
    <cellStyle name="20% - Ênfase1 32 7" xfId="574" xr:uid="{00000000-0005-0000-0000-0000F7010000}"/>
    <cellStyle name="20% - Ênfase1 33" xfId="575" xr:uid="{00000000-0005-0000-0000-0000F8010000}"/>
    <cellStyle name="20% - Ênfase1 33 2" xfId="576" xr:uid="{00000000-0005-0000-0000-0000F9010000}"/>
    <cellStyle name="20% - Ênfase1 33 3" xfId="577" xr:uid="{00000000-0005-0000-0000-0000FA010000}"/>
    <cellStyle name="20% - Ênfase1 33 4" xfId="578" xr:uid="{00000000-0005-0000-0000-0000FB010000}"/>
    <cellStyle name="20% - Ênfase1 33 5" xfId="579" xr:uid="{00000000-0005-0000-0000-0000FC010000}"/>
    <cellStyle name="20% - Ênfase1 33 6" xfId="580" xr:uid="{00000000-0005-0000-0000-0000FD010000}"/>
    <cellStyle name="20% - Ênfase1 33 7" xfId="581" xr:uid="{00000000-0005-0000-0000-0000FE010000}"/>
    <cellStyle name="20% - Ênfase1 34" xfId="582" xr:uid="{00000000-0005-0000-0000-0000FF010000}"/>
    <cellStyle name="20% - Ênfase1 34 2" xfId="583" xr:uid="{00000000-0005-0000-0000-000000020000}"/>
    <cellStyle name="20% - Ênfase1 34 3" xfId="584" xr:uid="{00000000-0005-0000-0000-000001020000}"/>
    <cellStyle name="20% - Ênfase1 34 4" xfId="585" xr:uid="{00000000-0005-0000-0000-000002020000}"/>
    <cellStyle name="20% - Ênfase1 34 5" xfId="586" xr:uid="{00000000-0005-0000-0000-000003020000}"/>
    <cellStyle name="20% - Ênfase1 34 6" xfId="587" xr:uid="{00000000-0005-0000-0000-000004020000}"/>
    <cellStyle name="20% - Ênfase1 34 7" xfId="588" xr:uid="{00000000-0005-0000-0000-000005020000}"/>
    <cellStyle name="20% - Ênfase1 35" xfId="589" xr:uid="{00000000-0005-0000-0000-000006020000}"/>
    <cellStyle name="20% - Ênfase1 35 2" xfId="590" xr:uid="{00000000-0005-0000-0000-000007020000}"/>
    <cellStyle name="20% - Ênfase1 35 3" xfId="591" xr:uid="{00000000-0005-0000-0000-000008020000}"/>
    <cellStyle name="20% - Ênfase1 35 4" xfId="592" xr:uid="{00000000-0005-0000-0000-000009020000}"/>
    <cellStyle name="20% - Ênfase1 35 5" xfId="593" xr:uid="{00000000-0005-0000-0000-00000A020000}"/>
    <cellStyle name="20% - Ênfase1 35 6" xfId="594" xr:uid="{00000000-0005-0000-0000-00000B020000}"/>
    <cellStyle name="20% - Ênfase1 35 7" xfId="595" xr:uid="{00000000-0005-0000-0000-00000C020000}"/>
    <cellStyle name="20% - Ênfase1 36" xfId="596" xr:uid="{00000000-0005-0000-0000-00000D020000}"/>
    <cellStyle name="20% - Ênfase1 36 2" xfId="597" xr:uid="{00000000-0005-0000-0000-00000E020000}"/>
    <cellStyle name="20% - Ênfase1 36 3" xfId="598" xr:uid="{00000000-0005-0000-0000-00000F020000}"/>
    <cellStyle name="20% - Ênfase1 36 4" xfId="599" xr:uid="{00000000-0005-0000-0000-000010020000}"/>
    <cellStyle name="20% - Ênfase1 36 5" xfId="600" xr:uid="{00000000-0005-0000-0000-000011020000}"/>
    <cellStyle name="20% - Ênfase1 36 6" xfId="601" xr:uid="{00000000-0005-0000-0000-000012020000}"/>
    <cellStyle name="20% - Ênfase1 36 7" xfId="602" xr:uid="{00000000-0005-0000-0000-000013020000}"/>
    <cellStyle name="20% - Ênfase1 37" xfId="603" xr:uid="{00000000-0005-0000-0000-000014020000}"/>
    <cellStyle name="20% - Ênfase1 37 2" xfId="604" xr:uid="{00000000-0005-0000-0000-000015020000}"/>
    <cellStyle name="20% - Ênfase1 37 3" xfId="605" xr:uid="{00000000-0005-0000-0000-000016020000}"/>
    <cellStyle name="20% - Ênfase1 37 4" xfId="606" xr:uid="{00000000-0005-0000-0000-000017020000}"/>
    <cellStyle name="20% - Ênfase1 37 5" xfId="607" xr:uid="{00000000-0005-0000-0000-000018020000}"/>
    <cellStyle name="20% - Ênfase1 37 6" xfId="608" xr:uid="{00000000-0005-0000-0000-000019020000}"/>
    <cellStyle name="20% - Ênfase1 37 7" xfId="609" xr:uid="{00000000-0005-0000-0000-00001A020000}"/>
    <cellStyle name="20% - Ênfase1 38" xfId="610" xr:uid="{00000000-0005-0000-0000-00001B020000}"/>
    <cellStyle name="20% - Ênfase1 38 2" xfId="611" xr:uid="{00000000-0005-0000-0000-00001C020000}"/>
    <cellStyle name="20% - Ênfase1 38 3" xfId="612" xr:uid="{00000000-0005-0000-0000-00001D020000}"/>
    <cellStyle name="20% - Ênfase1 38 4" xfId="613" xr:uid="{00000000-0005-0000-0000-00001E020000}"/>
    <cellStyle name="20% - Ênfase1 38 5" xfId="614" xr:uid="{00000000-0005-0000-0000-00001F020000}"/>
    <cellStyle name="20% - Ênfase1 38 6" xfId="615" xr:uid="{00000000-0005-0000-0000-000020020000}"/>
    <cellStyle name="20% - Ênfase1 38 7" xfId="616" xr:uid="{00000000-0005-0000-0000-000021020000}"/>
    <cellStyle name="20% - Ênfase1 39" xfId="617" xr:uid="{00000000-0005-0000-0000-000022020000}"/>
    <cellStyle name="20% - Ênfase1 39 2" xfId="618" xr:uid="{00000000-0005-0000-0000-000023020000}"/>
    <cellStyle name="20% - Ênfase1 39 3" xfId="619" xr:uid="{00000000-0005-0000-0000-000024020000}"/>
    <cellStyle name="20% - Ênfase1 39 4" xfId="620" xr:uid="{00000000-0005-0000-0000-000025020000}"/>
    <cellStyle name="20% - Ênfase1 39 5" xfId="621" xr:uid="{00000000-0005-0000-0000-000026020000}"/>
    <cellStyle name="20% - Ênfase1 39 6" xfId="622" xr:uid="{00000000-0005-0000-0000-000027020000}"/>
    <cellStyle name="20% - Ênfase1 39 7" xfId="623" xr:uid="{00000000-0005-0000-0000-000028020000}"/>
    <cellStyle name="20% - Ênfase1 4" xfId="624" xr:uid="{00000000-0005-0000-0000-000029020000}"/>
    <cellStyle name="20% - Ênfase1 4 2" xfId="625" xr:uid="{00000000-0005-0000-0000-00002A020000}"/>
    <cellStyle name="20% - Ênfase1 4 2 2" xfId="626" xr:uid="{00000000-0005-0000-0000-00002B020000}"/>
    <cellStyle name="20% - Ênfase1 4 2 3" xfId="627" xr:uid="{00000000-0005-0000-0000-00002C020000}"/>
    <cellStyle name="20% - Ênfase1 4 2 4" xfId="628" xr:uid="{00000000-0005-0000-0000-00002D020000}"/>
    <cellStyle name="20% - Ênfase1 4 2 5" xfId="629" xr:uid="{00000000-0005-0000-0000-00002E020000}"/>
    <cellStyle name="20% - Ênfase1 4 2 6" xfId="630" xr:uid="{00000000-0005-0000-0000-00002F020000}"/>
    <cellStyle name="20% - Ênfase1 4 2 7" xfId="631" xr:uid="{00000000-0005-0000-0000-000030020000}"/>
    <cellStyle name="20% - Ênfase1 4 3" xfId="632" xr:uid="{00000000-0005-0000-0000-000031020000}"/>
    <cellStyle name="20% - Ênfase1 4 4" xfId="633" xr:uid="{00000000-0005-0000-0000-000032020000}"/>
    <cellStyle name="20% - Ênfase1 4 5" xfId="634" xr:uid="{00000000-0005-0000-0000-000033020000}"/>
    <cellStyle name="20% - Ênfase1 4 6" xfId="635" xr:uid="{00000000-0005-0000-0000-000034020000}"/>
    <cellStyle name="20% - Ênfase1 4 7" xfId="636" xr:uid="{00000000-0005-0000-0000-000035020000}"/>
    <cellStyle name="20% - Ênfase1 4 8" xfId="637" xr:uid="{00000000-0005-0000-0000-000036020000}"/>
    <cellStyle name="20% - Ênfase1 4 9" xfId="24384" xr:uid="{00000000-0005-0000-0000-000037020000}"/>
    <cellStyle name="20% - Ênfase1 40" xfId="638" xr:uid="{00000000-0005-0000-0000-000038020000}"/>
    <cellStyle name="20% - Ênfase1 40 2" xfId="639" xr:uid="{00000000-0005-0000-0000-000039020000}"/>
    <cellStyle name="20% - Ênfase1 40 3" xfId="640" xr:uid="{00000000-0005-0000-0000-00003A020000}"/>
    <cellStyle name="20% - Ênfase1 40 4" xfId="641" xr:uid="{00000000-0005-0000-0000-00003B020000}"/>
    <cellStyle name="20% - Ênfase1 40 5" xfId="642" xr:uid="{00000000-0005-0000-0000-00003C020000}"/>
    <cellStyle name="20% - Ênfase1 40 6" xfId="643" xr:uid="{00000000-0005-0000-0000-00003D020000}"/>
    <cellStyle name="20% - Ênfase1 40 7" xfId="644" xr:uid="{00000000-0005-0000-0000-00003E020000}"/>
    <cellStyle name="20% - Ênfase1 41" xfId="645" xr:uid="{00000000-0005-0000-0000-00003F020000}"/>
    <cellStyle name="20% - Ênfase1 41 2" xfId="646" xr:uid="{00000000-0005-0000-0000-000040020000}"/>
    <cellStyle name="20% - Ênfase1 41 3" xfId="647" xr:uid="{00000000-0005-0000-0000-000041020000}"/>
    <cellStyle name="20% - Ênfase1 41 4" xfId="648" xr:uid="{00000000-0005-0000-0000-000042020000}"/>
    <cellStyle name="20% - Ênfase1 41 5" xfId="649" xr:uid="{00000000-0005-0000-0000-000043020000}"/>
    <cellStyle name="20% - Ênfase1 41 6" xfId="650" xr:uid="{00000000-0005-0000-0000-000044020000}"/>
    <cellStyle name="20% - Ênfase1 41 7" xfId="651" xr:uid="{00000000-0005-0000-0000-000045020000}"/>
    <cellStyle name="20% - Ênfase1 42" xfId="652" xr:uid="{00000000-0005-0000-0000-000046020000}"/>
    <cellStyle name="20% - Ênfase1 42 2" xfId="653" xr:uid="{00000000-0005-0000-0000-000047020000}"/>
    <cellStyle name="20% - Ênfase1 42 3" xfId="654" xr:uid="{00000000-0005-0000-0000-000048020000}"/>
    <cellStyle name="20% - Ênfase1 42 4" xfId="655" xr:uid="{00000000-0005-0000-0000-000049020000}"/>
    <cellStyle name="20% - Ênfase1 42 5" xfId="656" xr:uid="{00000000-0005-0000-0000-00004A020000}"/>
    <cellStyle name="20% - Ênfase1 42 6" xfId="657" xr:uid="{00000000-0005-0000-0000-00004B020000}"/>
    <cellStyle name="20% - Ênfase1 42 7" xfId="658" xr:uid="{00000000-0005-0000-0000-00004C020000}"/>
    <cellStyle name="20% - Ênfase1 43" xfId="659" xr:uid="{00000000-0005-0000-0000-00004D020000}"/>
    <cellStyle name="20% - Ênfase1 43 2" xfId="660" xr:uid="{00000000-0005-0000-0000-00004E020000}"/>
    <cellStyle name="20% - Ênfase1 43 3" xfId="661" xr:uid="{00000000-0005-0000-0000-00004F020000}"/>
    <cellStyle name="20% - Ênfase1 43 4" xfId="662" xr:uid="{00000000-0005-0000-0000-000050020000}"/>
    <cellStyle name="20% - Ênfase1 43 5" xfId="663" xr:uid="{00000000-0005-0000-0000-000051020000}"/>
    <cellStyle name="20% - Ênfase1 43 6" xfId="664" xr:uid="{00000000-0005-0000-0000-000052020000}"/>
    <cellStyle name="20% - Ênfase1 43 7" xfId="665" xr:uid="{00000000-0005-0000-0000-000053020000}"/>
    <cellStyle name="20% - Ênfase1 44" xfId="666" xr:uid="{00000000-0005-0000-0000-000054020000}"/>
    <cellStyle name="20% - Ênfase1 44 2" xfId="667" xr:uid="{00000000-0005-0000-0000-000055020000}"/>
    <cellStyle name="20% - Ênfase1 44 3" xfId="668" xr:uid="{00000000-0005-0000-0000-000056020000}"/>
    <cellStyle name="20% - Ênfase1 44 4" xfId="669" xr:uid="{00000000-0005-0000-0000-000057020000}"/>
    <cellStyle name="20% - Ênfase1 44 5" xfId="670" xr:uid="{00000000-0005-0000-0000-000058020000}"/>
    <cellStyle name="20% - Ênfase1 44 6" xfId="671" xr:uid="{00000000-0005-0000-0000-000059020000}"/>
    <cellStyle name="20% - Ênfase1 44 7" xfId="672" xr:uid="{00000000-0005-0000-0000-00005A020000}"/>
    <cellStyle name="20% - Ênfase1 45" xfId="23965" xr:uid="{00000000-0005-0000-0000-00005B020000}"/>
    <cellStyle name="20% - Ênfase1 46" xfId="23966" xr:uid="{00000000-0005-0000-0000-00005C020000}"/>
    <cellStyle name="20% - Ênfase1 47" xfId="23967" xr:uid="{00000000-0005-0000-0000-00005D020000}"/>
    <cellStyle name="20% - Ênfase1 48" xfId="24102" xr:uid="{00000000-0005-0000-0000-00005E020000}"/>
    <cellStyle name="20% - Ênfase1 48 2" xfId="27677" xr:uid="{00000000-0005-0000-0000-00005F020000}"/>
    <cellStyle name="20% - Ênfase1 49" xfId="27722" xr:uid="{00000000-0005-0000-0000-000060020000}"/>
    <cellStyle name="20% - Ênfase1 5" xfId="673" xr:uid="{00000000-0005-0000-0000-000061020000}"/>
    <cellStyle name="20% - Ênfase1 5 2" xfId="674" xr:uid="{00000000-0005-0000-0000-000062020000}"/>
    <cellStyle name="20% - Ênfase1 5 2 2" xfId="675" xr:uid="{00000000-0005-0000-0000-000063020000}"/>
    <cellStyle name="20% - Ênfase1 5 2 3" xfId="676" xr:uid="{00000000-0005-0000-0000-000064020000}"/>
    <cellStyle name="20% - Ênfase1 5 2 4" xfId="677" xr:uid="{00000000-0005-0000-0000-000065020000}"/>
    <cellStyle name="20% - Ênfase1 5 2 5" xfId="678" xr:uid="{00000000-0005-0000-0000-000066020000}"/>
    <cellStyle name="20% - Ênfase1 5 2 6" xfId="679" xr:uid="{00000000-0005-0000-0000-000067020000}"/>
    <cellStyle name="20% - Ênfase1 5 2 7" xfId="680" xr:uid="{00000000-0005-0000-0000-000068020000}"/>
    <cellStyle name="20% - Ênfase1 5 3" xfId="681" xr:uid="{00000000-0005-0000-0000-000069020000}"/>
    <cellStyle name="20% - Ênfase1 5 4" xfId="682" xr:uid="{00000000-0005-0000-0000-00006A020000}"/>
    <cellStyle name="20% - Ênfase1 5 5" xfId="683" xr:uid="{00000000-0005-0000-0000-00006B020000}"/>
    <cellStyle name="20% - Ênfase1 5 6" xfId="684" xr:uid="{00000000-0005-0000-0000-00006C020000}"/>
    <cellStyle name="20% - Ênfase1 5 7" xfId="685" xr:uid="{00000000-0005-0000-0000-00006D020000}"/>
    <cellStyle name="20% - Ênfase1 5 8" xfId="686" xr:uid="{00000000-0005-0000-0000-00006E020000}"/>
    <cellStyle name="20% - Ênfase1 5 9" xfId="24385" xr:uid="{00000000-0005-0000-0000-00006F020000}"/>
    <cellStyle name="20% - Ênfase1 50" xfId="27773" xr:uid="{00000000-0005-0000-0000-000070020000}"/>
    <cellStyle name="20% - Ênfase1 51" xfId="27810" xr:uid="{00000000-0005-0000-0000-000071020000}"/>
    <cellStyle name="20% - Ênfase1 52" xfId="27839" xr:uid="{00000000-0005-0000-0000-000072020000}"/>
    <cellStyle name="20% - Ênfase1 6" xfId="687" xr:uid="{00000000-0005-0000-0000-000073020000}"/>
    <cellStyle name="20% - Ênfase1 6 2" xfId="688" xr:uid="{00000000-0005-0000-0000-000074020000}"/>
    <cellStyle name="20% - Ênfase1 6 2 2" xfId="689" xr:uid="{00000000-0005-0000-0000-000075020000}"/>
    <cellStyle name="20% - Ênfase1 6 2 3" xfId="690" xr:uid="{00000000-0005-0000-0000-000076020000}"/>
    <cellStyle name="20% - Ênfase1 6 2 4" xfId="691" xr:uid="{00000000-0005-0000-0000-000077020000}"/>
    <cellStyle name="20% - Ênfase1 6 2 5" xfId="692" xr:uid="{00000000-0005-0000-0000-000078020000}"/>
    <cellStyle name="20% - Ênfase1 6 2 6" xfId="693" xr:uid="{00000000-0005-0000-0000-000079020000}"/>
    <cellStyle name="20% - Ênfase1 6 2 7" xfId="694" xr:uid="{00000000-0005-0000-0000-00007A020000}"/>
    <cellStyle name="20% - Ênfase1 6 3" xfId="695" xr:uid="{00000000-0005-0000-0000-00007B020000}"/>
    <cellStyle name="20% - Ênfase1 6 4" xfId="696" xr:uid="{00000000-0005-0000-0000-00007C020000}"/>
    <cellStyle name="20% - Ênfase1 6 5" xfId="697" xr:uid="{00000000-0005-0000-0000-00007D020000}"/>
    <cellStyle name="20% - Ênfase1 6 6" xfId="698" xr:uid="{00000000-0005-0000-0000-00007E020000}"/>
    <cellStyle name="20% - Ênfase1 6 7" xfId="699" xr:uid="{00000000-0005-0000-0000-00007F020000}"/>
    <cellStyle name="20% - Ênfase1 6 8" xfId="700" xr:uid="{00000000-0005-0000-0000-000080020000}"/>
    <cellStyle name="20% - Ênfase1 7" xfId="701" xr:uid="{00000000-0005-0000-0000-000081020000}"/>
    <cellStyle name="20% - Ênfase1 7 2" xfId="702" xr:uid="{00000000-0005-0000-0000-000082020000}"/>
    <cellStyle name="20% - Ênfase1 7 2 2" xfId="703" xr:uid="{00000000-0005-0000-0000-000083020000}"/>
    <cellStyle name="20% - Ênfase1 7 2 3" xfId="704" xr:uid="{00000000-0005-0000-0000-000084020000}"/>
    <cellStyle name="20% - Ênfase1 7 2 4" xfId="705" xr:uid="{00000000-0005-0000-0000-000085020000}"/>
    <cellStyle name="20% - Ênfase1 7 2 5" xfId="706" xr:uid="{00000000-0005-0000-0000-000086020000}"/>
    <cellStyle name="20% - Ênfase1 7 2 6" xfId="707" xr:uid="{00000000-0005-0000-0000-000087020000}"/>
    <cellStyle name="20% - Ênfase1 7 2 7" xfId="708" xr:uid="{00000000-0005-0000-0000-000088020000}"/>
    <cellStyle name="20% - Ênfase1 7 3" xfId="709" xr:uid="{00000000-0005-0000-0000-000089020000}"/>
    <cellStyle name="20% - Ênfase1 7 4" xfId="710" xr:uid="{00000000-0005-0000-0000-00008A020000}"/>
    <cellStyle name="20% - Ênfase1 7 5" xfId="711" xr:uid="{00000000-0005-0000-0000-00008B020000}"/>
    <cellStyle name="20% - Ênfase1 7 6" xfId="712" xr:uid="{00000000-0005-0000-0000-00008C020000}"/>
    <cellStyle name="20% - Ênfase1 7 7" xfId="713" xr:uid="{00000000-0005-0000-0000-00008D020000}"/>
    <cellStyle name="20% - Ênfase1 7 8" xfId="714" xr:uid="{00000000-0005-0000-0000-00008E020000}"/>
    <cellStyle name="20% - Ênfase1 8" xfId="715" xr:uid="{00000000-0005-0000-0000-00008F020000}"/>
    <cellStyle name="20% - Ênfase1 8 2" xfId="716" xr:uid="{00000000-0005-0000-0000-000090020000}"/>
    <cellStyle name="20% - Ênfase1 8 2 2" xfId="717" xr:uid="{00000000-0005-0000-0000-000091020000}"/>
    <cellStyle name="20% - Ênfase1 8 2 3" xfId="718" xr:uid="{00000000-0005-0000-0000-000092020000}"/>
    <cellStyle name="20% - Ênfase1 8 2 4" xfId="719" xr:uid="{00000000-0005-0000-0000-000093020000}"/>
    <cellStyle name="20% - Ênfase1 8 2 5" xfId="720" xr:uid="{00000000-0005-0000-0000-000094020000}"/>
    <cellStyle name="20% - Ênfase1 8 2 6" xfId="721" xr:uid="{00000000-0005-0000-0000-000095020000}"/>
    <cellStyle name="20% - Ênfase1 8 2 7" xfId="722" xr:uid="{00000000-0005-0000-0000-000096020000}"/>
    <cellStyle name="20% - Ênfase1 8 3" xfId="723" xr:uid="{00000000-0005-0000-0000-000097020000}"/>
    <cellStyle name="20% - Ênfase1 8 4" xfId="724" xr:uid="{00000000-0005-0000-0000-000098020000}"/>
    <cellStyle name="20% - Ênfase1 8 5" xfId="725" xr:uid="{00000000-0005-0000-0000-000099020000}"/>
    <cellStyle name="20% - Ênfase1 8 6" xfId="726" xr:uid="{00000000-0005-0000-0000-00009A020000}"/>
    <cellStyle name="20% - Ênfase1 8 7" xfId="727" xr:uid="{00000000-0005-0000-0000-00009B020000}"/>
    <cellStyle name="20% - Ênfase1 8 8" xfId="728" xr:uid="{00000000-0005-0000-0000-00009C020000}"/>
    <cellStyle name="20% - Ênfase1 9" xfId="729" xr:uid="{00000000-0005-0000-0000-00009D020000}"/>
    <cellStyle name="20% - Ênfase1 9 2" xfId="730" xr:uid="{00000000-0005-0000-0000-00009E020000}"/>
    <cellStyle name="20% - Ênfase1 9 2 2" xfId="731" xr:uid="{00000000-0005-0000-0000-00009F020000}"/>
    <cellStyle name="20% - Ênfase1 9 2 3" xfId="732" xr:uid="{00000000-0005-0000-0000-0000A0020000}"/>
    <cellStyle name="20% - Ênfase1 9 2 4" xfId="733" xr:uid="{00000000-0005-0000-0000-0000A1020000}"/>
    <cellStyle name="20% - Ênfase1 9 2 5" xfId="734" xr:uid="{00000000-0005-0000-0000-0000A2020000}"/>
    <cellStyle name="20% - Ênfase1 9 2 6" xfId="735" xr:uid="{00000000-0005-0000-0000-0000A3020000}"/>
    <cellStyle name="20% - Ênfase1 9 2 7" xfId="736" xr:uid="{00000000-0005-0000-0000-0000A4020000}"/>
    <cellStyle name="20% - Ênfase1 9 3" xfId="737" xr:uid="{00000000-0005-0000-0000-0000A5020000}"/>
    <cellStyle name="20% - Ênfase1 9 4" xfId="738" xr:uid="{00000000-0005-0000-0000-0000A6020000}"/>
    <cellStyle name="20% - Ênfase1 9 5" xfId="739" xr:uid="{00000000-0005-0000-0000-0000A7020000}"/>
    <cellStyle name="20% - Ênfase1 9 6" xfId="740" xr:uid="{00000000-0005-0000-0000-0000A8020000}"/>
    <cellStyle name="20% - Ênfase1 9 7" xfId="741" xr:uid="{00000000-0005-0000-0000-0000A9020000}"/>
    <cellStyle name="20% - Ênfase1 9 8" xfId="742" xr:uid="{00000000-0005-0000-0000-0000AA020000}"/>
    <cellStyle name="20% - Ênfase2" xfId="27" builtinId="34" customBuiltin="1"/>
    <cellStyle name="20% - Ênfase2 10" xfId="743" xr:uid="{00000000-0005-0000-0000-0000AC020000}"/>
    <cellStyle name="20% - Ênfase2 10 2" xfId="744" xr:uid="{00000000-0005-0000-0000-0000AD020000}"/>
    <cellStyle name="20% - Ênfase2 10 2 2" xfId="745" xr:uid="{00000000-0005-0000-0000-0000AE020000}"/>
    <cellStyle name="20% - Ênfase2 10 2 3" xfId="746" xr:uid="{00000000-0005-0000-0000-0000AF020000}"/>
    <cellStyle name="20% - Ênfase2 10 2 4" xfId="747" xr:uid="{00000000-0005-0000-0000-0000B0020000}"/>
    <cellStyle name="20% - Ênfase2 10 2 5" xfId="748" xr:uid="{00000000-0005-0000-0000-0000B1020000}"/>
    <cellStyle name="20% - Ênfase2 10 2 6" xfId="749" xr:uid="{00000000-0005-0000-0000-0000B2020000}"/>
    <cellStyle name="20% - Ênfase2 10 2 7" xfId="750" xr:uid="{00000000-0005-0000-0000-0000B3020000}"/>
    <cellStyle name="20% - Ênfase2 10 3" xfId="751" xr:uid="{00000000-0005-0000-0000-0000B4020000}"/>
    <cellStyle name="20% - Ênfase2 10 4" xfId="752" xr:uid="{00000000-0005-0000-0000-0000B5020000}"/>
    <cellStyle name="20% - Ênfase2 10 5" xfId="753" xr:uid="{00000000-0005-0000-0000-0000B6020000}"/>
    <cellStyle name="20% - Ênfase2 10 6" xfId="754" xr:uid="{00000000-0005-0000-0000-0000B7020000}"/>
    <cellStyle name="20% - Ênfase2 10 7" xfId="755" xr:uid="{00000000-0005-0000-0000-0000B8020000}"/>
    <cellStyle name="20% - Ênfase2 10 8" xfId="756" xr:uid="{00000000-0005-0000-0000-0000B9020000}"/>
    <cellStyle name="20% - Ênfase2 11" xfId="757" xr:uid="{00000000-0005-0000-0000-0000BA020000}"/>
    <cellStyle name="20% - Ênfase2 11 2" xfId="758" xr:uid="{00000000-0005-0000-0000-0000BB020000}"/>
    <cellStyle name="20% - Ênfase2 11 2 2" xfId="759" xr:uid="{00000000-0005-0000-0000-0000BC020000}"/>
    <cellStyle name="20% - Ênfase2 11 2 3" xfId="760" xr:uid="{00000000-0005-0000-0000-0000BD020000}"/>
    <cellStyle name="20% - Ênfase2 11 2 4" xfId="761" xr:uid="{00000000-0005-0000-0000-0000BE020000}"/>
    <cellStyle name="20% - Ênfase2 11 2 5" xfId="762" xr:uid="{00000000-0005-0000-0000-0000BF020000}"/>
    <cellStyle name="20% - Ênfase2 11 2 6" xfId="763" xr:uid="{00000000-0005-0000-0000-0000C0020000}"/>
    <cellStyle name="20% - Ênfase2 11 2 7" xfId="764" xr:uid="{00000000-0005-0000-0000-0000C1020000}"/>
    <cellStyle name="20% - Ênfase2 11 3" xfId="765" xr:uid="{00000000-0005-0000-0000-0000C2020000}"/>
    <cellStyle name="20% - Ênfase2 11 4" xfId="766" xr:uid="{00000000-0005-0000-0000-0000C3020000}"/>
    <cellStyle name="20% - Ênfase2 11 5" xfId="767" xr:uid="{00000000-0005-0000-0000-0000C4020000}"/>
    <cellStyle name="20% - Ênfase2 11 6" xfId="768" xr:uid="{00000000-0005-0000-0000-0000C5020000}"/>
    <cellStyle name="20% - Ênfase2 11 7" xfId="769" xr:uid="{00000000-0005-0000-0000-0000C6020000}"/>
    <cellStyle name="20% - Ênfase2 11 8" xfId="770" xr:uid="{00000000-0005-0000-0000-0000C7020000}"/>
    <cellStyle name="20% - Ênfase2 12" xfId="771" xr:uid="{00000000-0005-0000-0000-0000C8020000}"/>
    <cellStyle name="20% - Ênfase2 12 2" xfId="772" xr:uid="{00000000-0005-0000-0000-0000C9020000}"/>
    <cellStyle name="20% - Ênfase2 12 2 2" xfId="773" xr:uid="{00000000-0005-0000-0000-0000CA020000}"/>
    <cellStyle name="20% - Ênfase2 12 2 3" xfId="774" xr:uid="{00000000-0005-0000-0000-0000CB020000}"/>
    <cellStyle name="20% - Ênfase2 12 2 4" xfId="775" xr:uid="{00000000-0005-0000-0000-0000CC020000}"/>
    <cellStyle name="20% - Ênfase2 12 2 5" xfId="776" xr:uid="{00000000-0005-0000-0000-0000CD020000}"/>
    <cellStyle name="20% - Ênfase2 12 2 6" xfId="777" xr:uid="{00000000-0005-0000-0000-0000CE020000}"/>
    <cellStyle name="20% - Ênfase2 12 2 7" xfId="778" xr:uid="{00000000-0005-0000-0000-0000CF020000}"/>
    <cellStyle name="20% - Ênfase2 12 3" xfId="779" xr:uid="{00000000-0005-0000-0000-0000D0020000}"/>
    <cellStyle name="20% - Ênfase2 12 4" xfId="780" xr:uid="{00000000-0005-0000-0000-0000D1020000}"/>
    <cellStyle name="20% - Ênfase2 12 5" xfId="781" xr:uid="{00000000-0005-0000-0000-0000D2020000}"/>
    <cellStyle name="20% - Ênfase2 12 6" xfId="782" xr:uid="{00000000-0005-0000-0000-0000D3020000}"/>
    <cellStyle name="20% - Ênfase2 12 7" xfId="783" xr:uid="{00000000-0005-0000-0000-0000D4020000}"/>
    <cellStyle name="20% - Ênfase2 12 8" xfId="784" xr:uid="{00000000-0005-0000-0000-0000D5020000}"/>
    <cellStyle name="20% - Ênfase2 13" xfId="785" xr:uid="{00000000-0005-0000-0000-0000D6020000}"/>
    <cellStyle name="20% - Ênfase2 13 2" xfId="786" xr:uid="{00000000-0005-0000-0000-0000D7020000}"/>
    <cellStyle name="20% - Ênfase2 13 2 2" xfId="787" xr:uid="{00000000-0005-0000-0000-0000D8020000}"/>
    <cellStyle name="20% - Ênfase2 13 2 3" xfId="788" xr:uid="{00000000-0005-0000-0000-0000D9020000}"/>
    <cellStyle name="20% - Ênfase2 13 2 4" xfId="789" xr:uid="{00000000-0005-0000-0000-0000DA020000}"/>
    <cellStyle name="20% - Ênfase2 13 2 5" xfId="790" xr:uid="{00000000-0005-0000-0000-0000DB020000}"/>
    <cellStyle name="20% - Ênfase2 13 2 6" xfId="791" xr:uid="{00000000-0005-0000-0000-0000DC020000}"/>
    <cellStyle name="20% - Ênfase2 13 2 7" xfId="792" xr:uid="{00000000-0005-0000-0000-0000DD020000}"/>
    <cellStyle name="20% - Ênfase2 13 3" xfId="793" xr:uid="{00000000-0005-0000-0000-0000DE020000}"/>
    <cellStyle name="20% - Ênfase2 13 4" xfId="794" xr:uid="{00000000-0005-0000-0000-0000DF020000}"/>
    <cellStyle name="20% - Ênfase2 13 5" xfId="795" xr:uid="{00000000-0005-0000-0000-0000E0020000}"/>
    <cellStyle name="20% - Ênfase2 13 6" xfId="796" xr:uid="{00000000-0005-0000-0000-0000E1020000}"/>
    <cellStyle name="20% - Ênfase2 13 7" xfId="797" xr:uid="{00000000-0005-0000-0000-0000E2020000}"/>
    <cellStyle name="20% - Ênfase2 13 8" xfId="798" xr:uid="{00000000-0005-0000-0000-0000E3020000}"/>
    <cellStyle name="20% - Ênfase2 14" xfId="799" xr:uid="{00000000-0005-0000-0000-0000E4020000}"/>
    <cellStyle name="20% - Ênfase2 14 2" xfId="800" xr:uid="{00000000-0005-0000-0000-0000E5020000}"/>
    <cellStyle name="20% - Ênfase2 14 2 2" xfId="801" xr:uid="{00000000-0005-0000-0000-0000E6020000}"/>
    <cellStyle name="20% - Ênfase2 14 2 3" xfId="802" xr:uid="{00000000-0005-0000-0000-0000E7020000}"/>
    <cellStyle name="20% - Ênfase2 14 2 4" xfId="803" xr:uid="{00000000-0005-0000-0000-0000E8020000}"/>
    <cellStyle name="20% - Ênfase2 14 2 5" xfId="804" xr:uid="{00000000-0005-0000-0000-0000E9020000}"/>
    <cellStyle name="20% - Ênfase2 14 2 6" xfId="805" xr:uid="{00000000-0005-0000-0000-0000EA020000}"/>
    <cellStyle name="20% - Ênfase2 14 2 7" xfId="806" xr:uid="{00000000-0005-0000-0000-0000EB020000}"/>
    <cellStyle name="20% - Ênfase2 14 3" xfId="807" xr:uid="{00000000-0005-0000-0000-0000EC020000}"/>
    <cellStyle name="20% - Ênfase2 14 4" xfId="808" xr:uid="{00000000-0005-0000-0000-0000ED020000}"/>
    <cellStyle name="20% - Ênfase2 14 5" xfId="809" xr:uid="{00000000-0005-0000-0000-0000EE020000}"/>
    <cellStyle name="20% - Ênfase2 14 6" xfId="810" xr:uid="{00000000-0005-0000-0000-0000EF020000}"/>
    <cellStyle name="20% - Ênfase2 14 7" xfId="811" xr:uid="{00000000-0005-0000-0000-0000F0020000}"/>
    <cellStyle name="20% - Ênfase2 14 8" xfId="812" xr:uid="{00000000-0005-0000-0000-0000F1020000}"/>
    <cellStyle name="20% - Ênfase2 15" xfId="813" xr:uid="{00000000-0005-0000-0000-0000F2020000}"/>
    <cellStyle name="20% - Ênfase2 15 2" xfId="814" xr:uid="{00000000-0005-0000-0000-0000F3020000}"/>
    <cellStyle name="20% - Ênfase2 15 2 2" xfId="815" xr:uid="{00000000-0005-0000-0000-0000F4020000}"/>
    <cellStyle name="20% - Ênfase2 15 2 3" xfId="816" xr:uid="{00000000-0005-0000-0000-0000F5020000}"/>
    <cellStyle name="20% - Ênfase2 15 2 4" xfId="817" xr:uid="{00000000-0005-0000-0000-0000F6020000}"/>
    <cellStyle name="20% - Ênfase2 15 2 5" xfId="818" xr:uid="{00000000-0005-0000-0000-0000F7020000}"/>
    <cellStyle name="20% - Ênfase2 15 2 6" xfId="819" xr:uid="{00000000-0005-0000-0000-0000F8020000}"/>
    <cellStyle name="20% - Ênfase2 15 2 7" xfId="820" xr:uid="{00000000-0005-0000-0000-0000F9020000}"/>
    <cellStyle name="20% - Ênfase2 15 3" xfId="821" xr:uid="{00000000-0005-0000-0000-0000FA020000}"/>
    <cellStyle name="20% - Ênfase2 15 4" xfId="822" xr:uid="{00000000-0005-0000-0000-0000FB020000}"/>
    <cellStyle name="20% - Ênfase2 15 5" xfId="823" xr:uid="{00000000-0005-0000-0000-0000FC020000}"/>
    <cellStyle name="20% - Ênfase2 15 6" xfId="824" xr:uid="{00000000-0005-0000-0000-0000FD020000}"/>
    <cellStyle name="20% - Ênfase2 15 7" xfId="825" xr:uid="{00000000-0005-0000-0000-0000FE020000}"/>
    <cellStyle name="20% - Ênfase2 15 8" xfId="826" xr:uid="{00000000-0005-0000-0000-0000FF020000}"/>
    <cellStyle name="20% - Ênfase2 16" xfId="827" xr:uid="{00000000-0005-0000-0000-000000030000}"/>
    <cellStyle name="20% - Ênfase2 16 2" xfId="828" xr:uid="{00000000-0005-0000-0000-000001030000}"/>
    <cellStyle name="20% - Ênfase2 16 2 2" xfId="829" xr:uid="{00000000-0005-0000-0000-000002030000}"/>
    <cellStyle name="20% - Ênfase2 16 2 3" xfId="830" xr:uid="{00000000-0005-0000-0000-000003030000}"/>
    <cellStyle name="20% - Ênfase2 16 2 4" xfId="831" xr:uid="{00000000-0005-0000-0000-000004030000}"/>
    <cellStyle name="20% - Ênfase2 16 2 5" xfId="832" xr:uid="{00000000-0005-0000-0000-000005030000}"/>
    <cellStyle name="20% - Ênfase2 16 2 6" xfId="833" xr:uid="{00000000-0005-0000-0000-000006030000}"/>
    <cellStyle name="20% - Ênfase2 16 2 7" xfId="834" xr:uid="{00000000-0005-0000-0000-000007030000}"/>
    <cellStyle name="20% - Ênfase2 16 3" xfId="835" xr:uid="{00000000-0005-0000-0000-000008030000}"/>
    <cellStyle name="20% - Ênfase2 16 4" xfId="836" xr:uid="{00000000-0005-0000-0000-000009030000}"/>
    <cellStyle name="20% - Ênfase2 16 5" xfId="837" xr:uid="{00000000-0005-0000-0000-00000A030000}"/>
    <cellStyle name="20% - Ênfase2 16 6" xfId="838" xr:uid="{00000000-0005-0000-0000-00000B030000}"/>
    <cellStyle name="20% - Ênfase2 16 7" xfId="839" xr:uid="{00000000-0005-0000-0000-00000C030000}"/>
    <cellStyle name="20% - Ênfase2 16 8" xfId="840" xr:uid="{00000000-0005-0000-0000-00000D030000}"/>
    <cellStyle name="20% - Ênfase2 17" xfId="841" xr:uid="{00000000-0005-0000-0000-00000E030000}"/>
    <cellStyle name="20% - Ênfase2 17 2" xfId="842" xr:uid="{00000000-0005-0000-0000-00000F030000}"/>
    <cellStyle name="20% - Ênfase2 17 3" xfId="843" xr:uid="{00000000-0005-0000-0000-000010030000}"/>
    <cellStyle name="20% - Ênfase2 17 4" xfId="844" xr:uid="{00000000-0005-0000-0000-000011030000}"/>
    <cellStyle name="20% - Ênfase2 17 5" xfId="845" xr:uid="{00000000-0005-0000-0000-000012030000}"/>
    <cellStyle name="20% - Ênfase2 17 6" xfId="846" xr:uid="{00000000-0005-0000-0000-000013030000}"/>
    <cellStyle name="20% - Ênfase2 17 7" xfId="847" xr:uid="{00000000-0005-0000-0000-000014030000}"/>
    <cellStyle name="20% - Ênfase2 18" xfId="848" xr:uid="{00000000-0005-0000-0000-000015030000}"/>
    <cellStyle name="20% - Ênfase2 18 2" xfId="849" xr:uid="{00000000-0005-0000-0000-000016030000}"/>
    <cellStyle name="20% - Ênfase2 18 3" xfId="850" xr:uid="{00000000-0005-0000-0000-000017030000}"/>
    <cellStyle name="20% - Ênfase2 18 4" xfId="851" xr:uid="{00000000-0005-0000-0000-000018030000}"/>
    <cellStyle name="20% - Ênfase2 18 5" xfId="852" xr:uid="{00000000-0005-0000-0000-000019030000}"/>
    <cellStyle name="20% - Ênfase2 18 6" xfId="853" xr:uid="{00000000-0005-0000-0000-00001A030000}"/>
    <cellStyle name="20% - Ênfase2 18 7" xfId="854" xr:uid="{00000000-0005-0000-0000-00001B030000}"/>
    <cellStyle name="20% - Ênfase2 19" xfId="855" xr:uid="{00000000-0005-0000-0000-00001C030000}"/>
    <cellStyle name="20% - Ênfase2 19 2" xfId="856" xr:uid="{00000000-0005-0000-0000-00001D030000}"/>
    <cellStyle name="20% - Ênfase2 19 3" xfId="857" xr:uid="{00000000-0005-0000-0000-00001E030000}"/>
    <cellStyle name="20% - Ênfase2 19 4" xfId="858" xr:uid="{00000000-0005-0000-0000-00001F030000}"/>
    <cellStyle name="20% - Ênfase2 19 5" xfId="859" xr:uid="{00000000-0005-0000-0000-000020030000}"/>
    <cellStyle name="20% - Ênfase2 19 6" xfId="860" xr:uid="{00000000-0005-0000-0000-000021030000}"/>
    <cellStyle name="20% - Ênfase2 19 7" xfId="861" xr:uid="{00000000-0005-0000-0000-000022030000}"/>
    <cellStyle name="20% - Ênfase2 2" xfId="862" xr:uid="{00000000-0005-0000-0000-000023030000}"/>
    <cellStyle name="20% - Ênfase2 2 10" xfId="863" xr:uid="{00000000-0005-0000-0000-000024030000}"/>
    <cellStyle name="20% - Ênfase2 2 10 2" xfId="864" xr:uid="{00000000-0005-0000-0000-000025030000}"/>
    <cellStyle name="20% - Ênfase2 2 10 2 2" xfId="865" xr:uid="{00000000-0005-0000-0000-000026030000}"/>
    <cellStyle name="20% - Ênfase2 2 10 2 3" xfId="866" xr:uid="{00000000-0005-0000-0000-000027030000}"/>
    <cellStyle name="20% - Ênfase2 2 10 2 4" xfId="867" xr:uid="{00000000-0005-0000-0000-000028030000}"/>
    <cellStyle name="20% - Ênfase2 2 10 2 5" xfId="868" xr:uid="{00000000-0005-0000-0000-000029030000}"/>
    <cellStyle name="20% - Ênfase2 2 10 2 6" xfId="869" xr:uid="{00000000-0005-0000-0000-00002A030000}"/>
    <cellStyle name="20% - Ênfase2 2 10 2 7" xfId="870" xr:uid="{00000000-0005-0000-0000-00002B030000}"/>
    <cellStyle name="20% - Ênfase2 2 10 3" xfId="871" xr:uid="{00000000-0005-0000-0000-00002C030000}"/>
    <cellStyle name="20% - Ênfase2 2 10 4" xfId="872" xr:uid="{00000000-0005-0000-0000-00002D030000}"/>
    <cellStyle name="20% - Ênfase2 2 10 5" xfId="873" xr:uid="{00000000-0005-0000-0000-00002E030000}"/>
    <cellStyle name="20% - Ênfase2 2 10 6" xfId="874" xr:uid="{00000000-0005-0000-0000-00002F030000}"/>
    <cellStyle name="20% - Ênfase2 2 10 7" xfId="875" xr:uid="{00000000-0005-0000-0000-000030030000}"/>
    <cellStyle name="20% - Ênfase2 2 10 8" xfId="876" xr:uid="{00000000-0005-0000-0000-000031030000}"/>
    <cellStyle name="20% - Ênfase2 2 11" xfId="877" xr:uid="{00000000-0005-0000-0000-000032030000}"/>
    <cellStyle name="20% - Ênfase2 2 11 2" xfId="878" xr:uid="{00000000-0005-0000-0000-000033030000}"/>
    <cellStyle name="20% - Ênfase2 2 11 3" xfId="879" xr:uid="{00000000-0005-0000-0000-000034030000}"/>
    <cellStyle name="20% - Ênfase2 2 11 4" xfId="880" xr:uid="{00000000-0005-0000-0000-000035030000}"/>
    <cellStyle name="20% - Ênfase2 2 11 5" xfId="881" xr:uid="{00000000-0005-0000-0000-000036030000}"/>
    <cellStyle name="20% - Ênfase2 2 11 6" xfId="882" xr:uid="{00000000-0005-0000-0000-000037030000}"/>
    <cellStyle name="20% - Ênfase2 2 11 7" xfId="883" xr:uid="{00000000-0005-0000-0000-000038030000}"/>
    <cellStyle name="20% - Ênfase2 2 12" xfId="884" xr:uid="{00000000-0005-0000-0000-000039030000}"/>
    <cellStyle name="20% - Ênfase2 2 13" xfId="885" xr:uid="{00000000-0005-0000-0000-00003A030000}"/>
    <cellStyle name="20% - Ênfase2 2 14" xfId="886" xr:uid="{00000000-0005-0000-0000-00003B030000}"/>
    <cellStyle name="20% - Ênfase2 2 15" xfId="887" xr:uid="{00000000-0005-0000-0000-00003C030000}"/>
    <cellStyle name="20% - Ênfase2 2 16" xfId="888" xr:uid="{00000000-0005-0000-0000-00003D030000}"/>
    <cellStyle name="20% - Ênfase2 2 17" xfId="889" xr:uid="{00000000-0005-0000-0000-00003E030000}"/>
    <cellStyle name="20% - Ênfase2 2 18" xfId="24105" xr:uid="{00000000-0005-0000-0000-00003F030000}"/>
    <cellStyle name="20% - Ênfase2 2 2" xfId="890" xr:uid="{00000000-0005-0000-0000-000040030000}"/>
    <cellStyle name="20% - Ênfase2 2 2 2" xfId="891" xr:uid="{00000000-0005-0000-0000-000041030000}"/>
    <cellStyle name="20% - Ênfase2 2 2 2 2" xfId="892" xr:uid="{00000000-0005-0000-0000-000042030000}"/>
    <cellStyle name="20% - Ênfase2 2 2 2 3" xfId="893" xr:uid="{00000000-0005-0000-0000-000043030000}"/>
    <cellStyle name="20% - Ênfase2 2 2 2 4" xfId="894" xr:uid="{00000000-0005-0000-0000-000044030000}"/>
    <cellStyle name="20% - Ênfase2 2 2 2 5" xfId="895" xr:uid="{00000000-0005-0000-0000-000045030000}"/>
    <cellStyle name="20% - Ênfase2 2 2 2 6" xfId="896" xr:uid="{00000000-0005-0000-0000-000046030000}"/>
    <cellStyle name="20% - Ênfase2 2 2 2 7" xfId="897" xr:uid="{00000000-0005-0000-0000-000047030000}"/>
    <cellStyle name="20% - Ênfase2 2 2 3" xfId="898" xr:uid="{00000000-0005-0000-0000-000048030000}"/>
    <cellStyle name="20% - Ênfase2 2 2 4" xfId="899" xr:uid="{00000000-0005-0000-0000-000049030000}"/>
    <cellStyle name="20% - Ênfase2 2 2 5" xfId="900" xr:uid="{00000000-0005-0000-0000-00004A030000}"/>
    <cellStyle name="20% - Ênfase2 2 2 6" xfId="901" xr:uid="{00000000-0005-0000-0000-00004B030000}"/>
    <cellStyle name="20% - Ênfase2 2 2 7" xfId="902" xr:uid="{00000000-0005-0000-0000-00004C030000}"/>
    <cellStyle name="20% - Ênfase2 2 2 8" xfId="903" xr:uid="{00000000-0005-0000-0000-00004D030000}"/>
    <cellStyle name="20% - Ênfase2 2 2 9" xfId="24386" xr:uid="{00000000-0005-0000-0000-00004E030000}"/>
    <cellStyle name="20% - Ênfase2 2 3" xfId="904" xr:uid="{00000000-0005-0000-0000-00004F030000}"/>
    <cellStyle name="20% - Ênfase2 2 3 2" xfId="905" xr:uid="{00000000-0005-0000-0000-000050030000}"/>
    <cellStyle name="20% - Ênfase2 2 3 2 2" xfId="906" xr:uid="{00000000-0005-0000-0000-000051030000}"/>
    <cellStyle name="20% - Ênfase2 2 3 2 3" xfId="907" xr:uid="{00000000-0005-0000-0000-000052030000}"/>
    <cellStyle name="20% - Ênfase2 2 3 2 4" xfId="908" xr:uid="{00000000-0005-0000-0000-000053030000}"/>
    <cellStyle name="20% - Ênfase2 2 3 2 5" xfId="909" xr:uid="{00000000-0005-0000-0000-000054030000}"/>
    <cellStyle name="20% - Ênfase2 2 3 2 6" xfId="910" xr:uid="{00000000-0005-0000-0000-000055030000}"/>
    <cellStyle name="20% - Ênfase2 2 3 2 7" xfId="911" xr:uid="{00000000-0005-0000-0000-000056030000}"/>
    <cellStyle name="20% - Ênfase2 2 3 3" xfId="912" xr:uid="{00000000-0005-0000-0000-000057030000}"/>
    <cellStyle name="20% - Ênfase2 2 3 4" xfId="913" xr:uid="{00000000-0005-0000-0000-000058030000}"/>
    <cellStyle name="20% - Ênfase2 2 3 5" xfId="914" xr:uid="{00000000-0005-0000-0000-000059030000}"/>
    <cellStyle name="20% - Ênfase2 2 3 6" xfId="915" xr:uid="{00000000-0005-0000-0000-00005A030000}"/>
    <cellStyle name="20% - Ênfase2 2 3 7" xfId="916" xr:uid="{00000000-0005-0000-0000-00005B030000}"/>
    <cellStyle name="20% - Ênfase2 2 3 8" xfId="917" xr:uid="{00000000-0005-0000-0000-00005C030000}"/>
    <cellStyle name="20% - Ênfase2 2 3 9" xfId="24387" xr:uid="{00000000-0005-0000-0000-00005D030000}"/>
    <cellStyle name="20% - Ênfase2 2 4" xfId="918" xr:uid="{00000000-0005-0000-0000-00005E030000}"/>
    <cellStyle name="20% - Ênfase2 2 4 2" xfId="919" xr:uid="{00000000-0005-0000-0000-00005F030000}"/>
    <cellStyle name="20% - Ênfase2 2 4 2 2" xfId="920" xr:uid="{00000000-0005-0000-0000-000060030000}"/>
    <cellStyle name="20% - Ênfase2 2 4 2 3" xfId="921" xr:uid="{00000000-0005-0000-0000-000061030000}"/>
    <cellStyle name="20% - Ênfase2 2 4 2 4" xfId="922" xr:uid="{00000000-0005-0000-0000-000062030000}"/>
    <cellStyle name="20% - Ênfase2 2 4 2 5" xfId="923" xr:uid="{00000000-0005-0000-0000-000063030000}"/>
    <cellStyle name="20% - Ênfase2 2 4 2 6" xfId="924" xr:uid="{00000000-0005-0000-0000-000064030000}"/>
    <cellStyle name="20% - Ênfase2 2 4 2 7" xfId="925" xr:uid="{00000000-0005-0000-0000-000065030000}"/>
    <cellStyle name="20% - Ênfase2 2 4 3" xfId="926" xr:uid="{00000000-0005-0000-0000-000066030000}"/>
    <cellStyle name="20% - Ênfase2 2 4 4" xfId="927" xr:uid="{00000000-0005-0000-0000-000067030000}"/>
    <cellStyle name="20% - Ênfase2 2 4 5" xfId="928" xr:uid="{00000000-0005-0000-0000-000068030000}"/>
    <cellStyle name="20% - Ênfase2 2 4 6" xfId="929" xr:uid="{00000000-0005-0000-0000-000069030000}"/>
    <cellStyle name="20% - Ênfase2 2 4 7" xfId="930" xr:uid="{00000000-0005-0000-0000-00006A030000}"/>
    <cellStyle name="20% - Ênfase2 2 4 8" xfId="931" xr:uid="{00000000-0005-0000-0000-00006B030000}"/>
    <cellStyle name="20% - Ênfase2 2 4 9" xfId="24388" xr:uid="{00000000-0005-0000-0000-00006C030000}"/>
    <cellStyle name="20% - Ênfase2 2 5" xfId="932" xr:uid="{00000000-0005-0000-0000-00006D030000}"/>
    <cellStyle name="20% - Ênfase2 2 5 2" xfId="933" xr:uid="{00000000-0005-0000-0000-00006E030000}"/>
    <cellStyle name="20% - Ênfase2 2 5 2 2" xfId="934" xr:uid="{00000000-0005-0000-0000-00006F030000}"/>
    <cellStyle name="20% - Ênfase2 2 5 2 3" xfId="935" xr:uid="{00000000-0005-0000-0000-000070030000}"/>
    <cellStyle name="20% - Ênfase2 2 5 2 4" xfId="936" xr:uid="{00000000-0005-0000-0000-000071030000}"/>
    <cellStyle name="20% - Ênfase2 2 5 2 5" xfId="937" xr:uid="{00000000-0005-0000-0000-000072030000}"/>
    <cellStyle name="20% - Ênfase2 2 5 2 6" xfId="938" xr:uid="{00000000-0005-0000-0000-000073030000}"/>
    <cellStyle name="20% - Ênfase2 2 5 2 7" xfId="939" xr:uid="{00000000-0005-0000-0000-000074030000}"/>
    <cellStyle name="20% - Ênfase2 2 5 3" xfId="940" xr:uid="{00000000-0005-0000-0000-000075030000}"/>
    <cellStyle name="20% - Ênfase2 2 5 4" xfId="941" xr:uid="{00000000-0005-0000-0000-000076030000}"/>
    <cellStyle name="20% - Ênfase2 2 5 5" xfId="942" xr:uid="{00000000-0005-0000-0000-000077030000}"/>
    <cellStyle name="20% - Ênfase2 2 5 6" xfId="943" xr:uid="{00000000-0005-0000-0000-000078030000}"/>
    <cellStyle name="20% - Ênfase2 2 5 7" xfId="944" xr:uid="{00000000-0005-0000-0000-000079030000}"/>
    <cellStyle name="20% - Ênfase2 2 5 8" xfId="945" xr:uid="{00000000-0005-0000-0000-00007A030000}"/>
    <cellStyle name="20% - Ênfase2 2 6" xfId="946" xr:uid="{00000000-0005-0000-0000-00007B030000}"/>
    <cellStyle name="20% - Ênfase2 2 6 2" xfId="947" xr:uid="{00000000-0005-0000-0000-00007C030000}"/>
    <cellStyle name="20% - Ênfase2 2 6 2 2" xfId="948" xr:uid="{00000000-0005-0000-0000-00007D030000}"/>
    <cellStyle name="20% - Ênfase2 2 6 2 3" xfId="949" xr:uid="{00000000-0005-0000-0000-00007E030000}"/>
    <cellStyle name="20% - Ênfase2 2 6 2 4" xfId="950" xr:uid="{00000000-0005-0000-0000-00007F030000}"/>
    <cellStyle name="20% - Ênfase2 2 6 2 5" xfId="951" xr:uid="{00000000-0005-0000-0000-000080030000}"/>
    <cellStyle name="20% - Ênfase2 2 6 2 6" xfId="952" xr:uid="{00000000-0005-0000-0000-000081030000}"/>
    <cellStyle name="20% - Ênfase2 2 6 2 7" xfId="953" xr:uid="{00000000-0005-0000-0000-000082030000}"/>
    <cellStyle name="20% - Ênfase2 2 6 3" xfId="954" xr:uid="{00000000-0005-0000-0000-000083030000}"/>
    <cellStyle name="20% - Ênfase2 2 6 4" xfId="955" xr:uid="{00000000-0005-0000-0000-000084030000}"/>
    <cellStyle name="20% - Ênfase2 2 6 5" xfId="956" xr:uid="{00000000-0005-0000-0000-000085030000}"/>
    <cellStyle name="20% - Ênfase2 2 6 6" xfId="957" xr:uid="{00000000-0005-0000-0000-000086030000}"/>
    <cellStyle name="20% - Ênfase2 2 6 7" xfId="958" xr:uid="{00000000-0005-0000-0000-000087030000}"/>
    <cellStyle name="20% - Ênfase2 2 6 8" xfId="959" xr:uid="{00000000-0005-0000-0000-000088030000}"/>
    <cellStyle name="20% - Ênfase2 2 7" xfId="960" xr:uid="{00000000-0005-0000-0000-000089030000}"/>
    <cellStyle name="20% - Ênfase2 2 7 2" xfId="961" xr:uid="{00000000-0005-0000-0000-00008A030000}"/>
    <cellStyle name="20% - Ênfase2 2 7 2 2" xfId="962" xr:uid="{00000000-0005-0000-0000-00008B030000}"/>
    <cellStyle name="20% - Ênfase2 2 7 2 3" xfId="963" xr:uid="{00000000-0005-0000-0000-00008C030000}"/>
    <cellStyle name="20% - Ênfase2 2 7 2 4" xfId="964" xr:uid="{00000000-0005-0000-0000-00008D030000}"/>
    <cellStyle name="20% - Ênfase2 2 7 2 5" xfId="965" xr:uid="{00000000-0005-0000-0000-00008E030000}"/>
    <cellStyle name="20% - Ênfase2 2 7 2 6" xfId="966" xr:uid="{00000000-0005-0000-0000-00008F030000}"/>
    <cellStyle name="20% - Ênfase2 2 7 2 7" xfId="967" xr:uid="{00000000-0005-0000-0000-000090030000}"/>
    <cellStyle name="20% - Ênfase2 2 7 3" xfId="968" xr:uid="{00000000-0005-0000-0000-000091030000}"/>
    <cellStyle name="20% - Ênfase2 2 7 4" xfId="969" xr:uid="{00000000-0005-0000-0000-000092030000}"/>
    <cellStyle name="20% - Ênfase2 2 7 5" xfId="970" xr:uid="{00000000-0005-0000-0000-000093030000}"/>
    <cellStyle name="20% - Ênfase2 2 7 6" xfId="971" xr:uid="{00000000-0005-0000-0000-000094030000}"/>
    <cellStyle name="20% - Ênfase2 2 7 7" xfId="972" xr:uid="{00000000-0005-0000-0000-000095030000}"/>
    <cellStyle name="20% - Ênfase2 2 7 8" xfId="973" xr:uid="{00000000-0005-0000-0000-000096030000}"/>
    <cellStyle name="20% - Ênfase2 2 8" xfId="974" xr:uid="{00000000-0005-0000-0000-000097030000}"/>
    <cellStyle name="20% - Ênfase2 2 8 2" xfId="975" xr:uid="{00000000-0005-0000-0000-000098030000}"/>
    <cellStyle name="20% - Ênfase2 2 8 2 2" xfId="976" xr:uid="{00000000-0005-0000-0000-000099030000}"/>
    <cellStyle name="20% - Ênfase2 2 8 2 3" xfId="977" xr:uid="{00000000-0005-0000-0000-00009A030000}"/>
    <cellStyle name="20% - Ênfase2 2 8 2 4" xfId="978" xr:uid="{00000000-0005-0000-0000-00009B030000}"/>
    <cellStyle name="20% - Ênfase2 2 8 2 5" xfId="979" xr:uid="{00000000-0005-0000-0000-00009C030000}"/>
    <cellStyle name="20% - Ênfase2 2 8 2 6" xfId="980" xr:uid="{00000000-0005-0000-0000-00009D030000}"/>
    <cellStyle name="20% - Ênfase2 2 8 2 7" xfId="981" xr:uid="{00000000-0005-0000-0000-00009E030000}"/>
    <cellStyle name="20% - Ênfase2 2 8 3" xfId="982" xr:uid="{00000000-0005-0000-0000-00009F030000}"/>
    <cellStyle name="20% - Ênfase2 2 8 4" xfId="983" xr:uid="{00000000-0005-0000-0000-0000A0030000}"/>
    <cellStyle name="20% - Ênfase2 2 8 5" xfId="984" xr:uid="{00000000-0005-0000-0000-0000A1030000}"/>
    <cellStyle name="20% - Ênfase2 2 8 6" xfId="985" xr:uid="{00000000-0005-0000-0000-0000A2030000}"/>
    <cellStyle name="20% - Ênfase2 2 8 7" xfId="986" xr:uid="{00000000-0005-0000-0000-0000A3030000}"/>
    <cellStyle name="20% - Ênfase2 2 8 8" xfId="987" xr:uid="{00000000-0005-0000-0000-0000A4030000}"/>
    <cellStyle name="20% - Ênfase2 2 9" xfId="988" xr:uid="{00000000-0005-0000-0000-0000A5030000}"/>
    <cellStyle name="20% - Ênfase2 2 9 2" xfId="989" xr:uid="{00000000-0005-0000-0000-0000A6030000}"/>
    <cellStyle name="20% - Ênfase2 2 9 2 2" xfId="990" xr:uid="{00000000-0005-0000-0000-0000A7030000}"/>
    <cellStyle name="20% - Ênfase2 2 9 2 3" xfId="991" xr:uid="{00000000-0005-0000-0000-0000A8030000}"/>
    <cellStyle name="20% - Ênfase2 2 9 2 4" xfId="992" xr:uid="{00000000-0005-0000-0000-0000A9030000}"/>
    <cellStyle name="20% - Ênfase2 2 9 2 5" xfId="993" xr:uid="{00000000-0005-0000-0000-0000AA030000}"/>
    <cellStyle name="20% - Ênfase2 2 9 2 6" xfId="994" xr:uid="{00000000-0005-0000-0000-0000AB030000}"/>
    <cellStyle name="20% - Ênfase2 2 9 2 7" xfId="995" xr:uid="{00000000-0005-0000-0000-0000AC030000}"/>
    <cellStyle name="20% - Ênfase2 2 9 3" xfId="996" xr:uid="{00000000-0005-0000-0000-0000AD030000}"/>
    <cellStyle name="20% - Ênfase2 2 9 4" xfId="997" xr:uid="{00000000-0005-0000-0000-0000AE030000}"/>
    <cellStyle name="20% - Ênfase2 2 9 5" xfId="998" xr:uid="{00000000-0005-0000-0000-0000AF030000}"/>
    <cellStyle name="20% - Ênfase2 2 9 6" xfId="999" xr:uid="{00000000-0005-0000-0000-0000B0030000}"/>
    <cellStyle name="20% - Ênfase2 2 9 7" xfId="1000" xr:uid="{00000000-0005-0000-0000-0000B1030000}"/>
    <cellStyle name="20% - Ênfase2 2 9 8" xfId="1001" xr:uid="{00000000-0005-0000-0000-0000B2030000}"/>
    <cellStyle name="20% - Ênfase2 2_Compo" xfId="24389" xr:uid="{00000000-0005-0000-0000-0000B3030000}"/>
    <cellStyle name="20% - Ênfase2 20" xfId="1002" xr:uid="{00000000-0005-0000-0000-0000B4030000}"/>
    <cellStyle name="20% - Ênfase2 20 2" xfId="1003" xr:uid="{00000000-0005-0000-0000-0000B5030000}"/>
    <cellStyle name="20% - Ênfase2 20 3" xfId="1004" xr:uid="{00000000-0005-0000-0000-0000B6030000}"/>
    <cellStyle name="20% - Ênfase2 20 4" xfId="1005" xr:uid="{00000000-0005-0000-0000-0000B7030000}"/>
    <cellStyle name="20% - Ênfase2 20 5" xfId="1006" xr:uid="{00000000-0005-0000-0000-0000B8030000}"/>
    <cellStyle name="20% - Ênfase2 20 6" xfId="1007" xr:uid="{00000000-0005-0000-0000-0000B9030000}"/>
    <cellStyle name="20% - Ênfase2 20 7" xfId="1008" xr:uid="{00000000-0005-0000-0000-0000BA030000}"/>
    <cellStyle name="20% - Ênfase2 21" xfId="1009" xr:uid="{00000000-0005-0000-0000-0000BB030000}"/>
    <cellStyle name="20% - Ênfase2 21 2" xfId="1010" xr:uid="{00000000-0005-0000-0000-0000BC030000}"/>
    <cellStyle name="20% - Ênfase2 21 3" xfId="1011" xr:uid="{00000000-0005-0000-0000-0000BD030000}"/>
    <cellStyle name="20% - Ênfase2 21 4" xfId="1012" xr:uid="{00000000-0005-0000-0000-0000BE030000}"/>
    <cellStyle name="20% - Ênfase2 21 5" xfId="1013" xr:uid="{00000000-0005-0000-0000-0000BF030000}"/>
    <cellStyle name="20% - Ênfase2 21 6" xfId="1014" xr:uid="{00000000-0005-0000-0000-0000C0030000}"/>
    <cellStyle name="20% - Ênfase2 21 7" xfId="1015" xr:uid="{00000000-0005-0000-0000-0000C1030000}"/>
    <cellStyle name="20% - Ênfase2 22" xfId="1016" xr:uid="{00000000-0005-0000-0000-0000C2030000}"/>
    <cellStyle name="20% - Ênfase2 22 2" xfId="1017" xr:uid="{00000000-0005-0000-0000-0000C3030000}"/>
    <cellStyle name="20% - Ênfase2 22 3" xfId="1018" xr:uid="{00000000-0005-0000-0000-0000C4030000}"/>
    <cellStyle name="20% - Ênfase2 22 4" xfId="1019" xr:uid="{00000000-0005-0000-0000-0000C5030000}"/>
    <cellStyle name="20% - Ênfase2 22 5" xfId="1020" xr:uid="{00000000-0005-0000-0000-0000C6030000}"/>
    <cellStyle name="20% - Ênfase2 22 6" xfId="1021" xr:uid="{00000000-0005-0000-0000-0000C7030000}"/>
    <cellStyle name="20% - Ênfase2 22 7" xfId="1022" xr:uid="{00000000-0005-0000-0000-0000C8030000}"/>
    <cellStyle name="20% - Ênfase2 23" xfId="1023" xr:uid="{00000000-0005-0000-0000-0000C9030000}"/>
    <cellStyle name="20% - Ênfase2 23 2" xfId="1024" xr:uid="{00000000-0005-0000-0000-0000CA030000}"/>
    <cellStyle name="20% - Ênfase2 23 3" xfId="1025" xr:uid="{00000000-0005-0000-0000-0000CB030000}"/>
    <cellStyle name="20% - Ênfase2 23 4" xfId="1026" xr:uid="{00000000-0005-0000-0000-0000CC030000}"/>
    <cellStyle name="20% - Ênfase2 23 5" xfId="1027" xr:uid="{00000000-0005-0000-0000-0000CD030000}"/>
    <cellStyle name="20% - Ênfase2 23 6" xfId="1028" xr:uid="{00000000-0005-0000-0000-0000CE030000}"/>
    <cellStyle name="20% - Ênfase2 23 7" xfId="1029" xr:uid="{00000000-0005-0000-0000-0000CF030000}"/>
    <cellStyle name="20% - Ênfase2 24" xfId="1030" xr:uid="{00000000-0005-0000-0000-0000D0030000}"/>
    <cellStyle name="20% - Ênfase2 24 2" xfId="1031" xr:uid="{00000000-0005-0000-0000-0000D1030000}"/>
    <cellStyle name="20% - Ênfase2 24 3" xfId="1032" xr:uid="{00000000-0005-0000-0000-0000D2030000}"/>
    <cellStyle name="20% - Ênfase2 24 4" xfId="1033" xr:uid="{00000000-0005-0000-0000-0000D3030000}"/>
    <cellStyle name="20% - Ênfase2 24 5" xfId="1034" xr:uid="{00000000-0005-0000-0000-0000D4030000}"/>
    <cellStyle name="20% - Ênfase2 24 6" xfId="1035" xr:uid="{00000000-0005-0000-0000-0000D5030000}"/>
    <cellStyle name="20% - Ênfase2 24 7" xfId="1036" xr:uid="{00000000-0005-0000-0000-0000D6030000}"/>
    <cellStyle name="20% - Ênfase2 25" xfId="1037" xr:uid="{00000000-0005-0000-0000-0000D7030000}"/>
    <cellStyle name="20% - Ênfase2 25 2" xfId="1038" xr:uid="{00000000-0005-0000-0000-0000D8030000}"/>
    <cellStyle name="20% - Ênfase2 25 3" xfId="1039" xr:uid="{00000000-0005-0000-0000-0000D9030000}"/>
    <cellStyle name="20% - Ênfase2 25 4" xfId="1040" xr:uid="{00000000-0005-0000-0000-0000DA030000}"/>
    <cellStyle name="20% - Ênfase2 25 5" xfId="1041" xr:uid="{00000000-0005-0000-0000-0000DB030000}"/>
    <cellStyle name="20% - Ênfase2 25 6" xfId="1042" xr:uid="{00000000-0005-0000-0000-0000DC030000}"/>
    <cellStyle name="20% - Ênfase2 25 7" xfId="1043" xr:uid="{00000000-0005-0000-0000-0000DD030000}"/>
    <cellStyle name="20% - Ênfase2 26" xfId="1044" xr:uid="{00000000-0005-0000-0000-0000DE030000}"/>
    <cellStyle name="20% - Ênfase2 26 2" xfId="1045" xr:uid="{00000000-0005-0000-0000-0000DF030000}"/>
    <cellStyle name="20% - Ênfase2 26 3" xfId="1046" xr:uid="{00000000-0005-0000-0000-0000E0030000}"/>
    <cellStyle name="20% - Ênfase2 26 4" xfId="1047" xr:uid="{00000000-0005-0000-0000-0000E1030000}"/>
    <cellStyle name="20% - Ênfase2 26 5" xfId="1048" xr:uid="{00000000-0005-0000-0000-0000E2030000}"/>
    <cellStyle name="20% - Ênfase2 26 6" xfId="1049" xr:uid="{00000000-0005-0000-0000-0000E3030000}"/>
    <cellStyle name="20% - Ênfase2 26 7" xfId="1050" xr:uid="{00000000-0005-0000-0000-0000E4030000}"/>
    <cellStyle name="20% - Ênfase2 27" xfId="1051" xr:uid="{00000000-0005-0000-0000-0000E5030000}"/>
    <cellStyle name="20% - Ênfase2 27 2" xfId="1052" xr:uid="{00000000-0005-0000-0000-0000E6030000}"/>
    <cellStyle name="20% - Ênfase2 27 3" xfId="1053" xr:uid="{00000000-0005-0000-0000-0000E7030000}"/>
    <cellStyle name="20% - Ênfase2 27 4" xfId="1054" xr:uid="{00000000-0005-0000-0000-0000E8030000}"/>
    <cellStyle name="20% - Ênfase2 27 5" xfId="1055" xr:uid="{00000000-0005-0000-0000-0000E9030000}"/>
    <cellStyle name="20% - Ênfase2 27 6" xfId="1056" xr:uid="{00000000-0005-0000-0000-0000EA030000}"/>
    <cellStyle name="20% - Ênfase2 27 7" xfId="1057" xr:uid="{00000000-0005-0000-0000-0000EB030000}"/>
    <cellStyle name="20% - Ênfase2 28" xfId="1058" xr:uid="{00000000-0005-0000-0000-0000EC030000}"/>
    <cellStyle name="20% - Ênfase2 28 2" xfId="1059" xr:uid="{00000000-0005-0000-0000-0000ED030000}"/>
    <cellStyle name="20% - Ênfase2 28 3" xfId="1060" xr:uid="{00000000-0005-0000-0000-0000EE030000}"/>
    <cellStyle name="20% - Ênfase2 28 4" xfId="1061" xr:uid="{00000000-0005-0000-0000-0000EF030000}"/>
    <cellStyle name="20% - Ênfase2 28 5" xfId="1062" xr:uid="{00000000-0005-0000-0000-0000F0030000}"/>
    <cellStyle name="20% - Ênfase2 28 6" xfId="1063" xr:uid="{00000000-0005-0000-0000-0000F1030000}"/>
    <cellStyle name="20% - Ênfase2 28 7" xfId="1064" xr:uid="{00000000-0005-0000-0000-0000F2030000}"/>
    <cellStyle name="20% - Ênfase2 29" xfId="1065" xr:uid="{00000000-0005-0000-0000-0000F3030000}"/>
    <cellStyle name="20% - Ênfase2 29 2" xfId="1066" xr:uid="{00000000-0005-0000-0000-0000F4030000}"/>
    <cellStyle name="20% - Ênfase2 29 3" xfId="1067" xr:uid="{00000000-0005-0000-0000-0000F5030000}"/>
    <cellStyle name="20% - Ênfase2 29 4" xfId="1068" xr:uid="{00000000-0005-0000-0000-0000F6030000}"/>
    <cellStyle name="20% - Ênfase2 29 5" xfId="1069" xr:uid="{00000000-0005-0000-0000-0000F7030000}"/>
    <cellStyle name="20% - Ênfase2 29 6" xfId="1070" xr:uid="{00000000-0005-0000-0000-0000F8030000}"/>
    <cellStyle name="20% - Ênfase2 29 7" xfId="1071" xr:uid="{00000000-0005-0000-0000-0000F9030000}"/>
    <cellStyle name="20% - Ênfase2 3" xfId="1072" xr:uid="{00000000-0005-0000-0000-0000FA030000}"/>
    <cellStyle name="20% - Ênfase2 3 10" xfId="1073" xr:uid="{00000000-0005-0000-0000-0000FB030000}"/>
    <cellStyle name="20% - Ênfase2 3 10 2" xfId="1074" xr:uid="{00000000-0005-0000-0000-0000FC030000}"/>
    <cellStyle name="20% - Ênfase2 3 10 2 2" xfId="1075" xr:uid="{00000000-0005-0000-0000-0000FD030000}"/>
    <cellStyle name="20% - Ênfase2 3 10 2 3" xfId="1076" xr:uid="{00000000-0005-0000-0000-0000FE030000}"/>
    <cellStyle name="20% - Ênfase2 3 10 2 4" xfId="1077" xr:uid="{00000000-0005-0000-0000-0000FF030000}"/>
    <cellStyle name="20% - Ênfase2 3 10 2 5" xfId="1078" xr:uid="{00000000-0005-0000-0000-000000040000}"/>
    <cellStyle name="20% - Ênfase2 3 10 2 6" xfId="1079" xr:uid="{00000000-0005-0000-0000-000001040000}"/>
    <cellStyle name="20% - Ênfase2 3 10 2 7" xfId="1080" xr:uid="{00000000-0005-0000-0000-000002040000}"/>
    <cellStyle name="20% - Ênfase2 3 10 3" xfId="1081" xr:uid="{00000000-0005-0000-0000-000003040000}"/>
    <cellStyle name="20% - Ênfase2 3 10 4" xfId="1082" xr:uid="{00000000-0005-0000-0000-000004040000}"/>
    <cellStyle name="20% - Ênfase2 3 10 5" xfId="1083" xr:uid="{00000000-0005-0000-0000-000005040000}"/>
    <cellStyle name="20% - Ênfase2 3 10 6" xfId="1084" xr:uid="{00000000-0005-0000-0000-000006040000}"/>
    <cellStyle name="20% - Ênfase2 3 10 7" xfId="1085" xr:uid="{00000000-0005-0000-0000-000007040000}"/>
    <cellStyle name="20% - Ênfase2 3 10 8" xfId="1086" xr:uid="{00000000-0005-0000-0000-000008040000}"/>
    <cellStyle name="20% - Ênfase2 3 11" xfId="1087" xr:uid="{00000000-0005-0000-0000-000009040000}"/>
    <cellStyle name="20% - Ênfase2 3 11 2" xfId="1088" xr:uid="{00000000-0005-0000-0000-00000A040000}"/>
    <cellStyle name="20% - Ênfase2 3 11 3" xfId="1089" xr:uid="{00000000-0005-0000-0000-00000B040000}"/>
    <cellStyle name="20% - Ênfase2 3 11 4" xfId="1090" xr:uid="{00000000-0005-0000-0000-00000C040000}"/>
    <cellStyle name="20% - Ênfase2 3 11 5" xfId="1091" xr:uid="{00000000-0005-0000-0000-00000D040000}"/>
    <cellStyle name="20% - Ênfase2 3 11 6" xfId="1092" xr:uid="{00000000-0005-0000-0000-00000E040000}"/>
    <cellStyle name="20% - Ênfase2 3 11 7" xfId="1093" xr:uid="{00000000-0005-0000-0000-00000F040000}"/>
    <cellStyle name="20% - Ênfase2 3 12" xfId="1094" xr:uid="{00000000-0005-0000-0000-000010040000}"/>
    <cellStyle name="20% - Ênfase2 3 13" xfId="1095" xr:uid="{00000000-0005-0000-0000-000011040000}"/>
    <cellStyle name="20% - Ênfase2 3 14" xfId="1096" xr:uid="{00000000-0005-0000-0000-000012040000}"/>
    <cellStyle name="20% - Ênfase2 3 15" xfId="1097" xr:uid="{00000000-0005-0000-0000-000013040000}"/>
    <cellStyle name="20% - Ênfase2 3 16" xfId="1098" xr:uid="{00000000-0005-0000-0000-000014040000}"/>
    <cellStyle name="20% - Ênfase2 3 17" xfId="1099" xr:uid="{00000000-0005-0000-0000-000015040000}"/>
    <cellStyle name="20% - Ênfase2 3 18" xfId="24390" xr:uid="{00000000-0005-0000-0000-000016040000}"/>
    <cellStyle name="20% - Ênfase2 3 2" xfId="1100" xr:uid="{00000000-0005-0000-0000-000017040000}"/>
    <cellStyle name="20% - Ênfase2 3 2 2" xfId="1101" xr:uid="{00000000-0005-0000-0000-000018040000}"/>
    <cellStyle name="20% - Ênfase2 3 2 2 2" xfId="1102" xr:uid="{00000000-0005-0000-0000-000019040000}"/>
    <cellStyle name="20% - Ênfase2 3 2 2 3" xfId="1103" xr:uid="{00000000-0005-0000-0000-00001A040000}"/>
    <cellStyle name="20% - Ênfase2 3 2 2 4" xfId="1104" xr:uid="{00000000-0005-0000-0000-00001B040000}"/>
    <cellStyle name="20% - Ênfase2 3 2 2 5" xfId="1105" xr:uid="{00000000-0005-0000-0000-00001C040000}"/>
    <cellStyle name="20% - Ênfase2 3 2 2 6" xfId="1106" xr:uid="{00000000-0005-0000-0000-00001D040000}"/>
    <cellStyle name="20% - Ênfase2 3 2 2 7" xfId="1107" xr:uid="{00000000-0005-0000-0000-00001E040000}"/>
    <cellStyle name="20% - Ênfase2 3 2 3" xfId="1108" xr:uid="{00000000-0005-0000-0000-00001F040000}"/>
    <cellStyle name="20% - Ênfase2 3 2 4" xfId="1109" xr:uid="{00000000-0005-0000-0000-000020040000}"/>
    <cellStyle name="20% - Ênfase2 3 2 5" xfId="1110" xr:uid="{00000000-0005-0000-0000-000021040000}"/>
    <cellStyle name="20% - Ênfase2 3 2 6" xfId="1111" xr:uid="{00000000-0005-0000-0000-000022040000}"/>
    <cellStyle name="20% - Ênfase2 3 2 7" xfId="1112" xr:uid="{00000000-0005-0000-0000-000023040000}"/>
    <cellStyle name="20% - Ênfase2 3 2 8" xfId="1113" xr:uid="{00000000-0005-0000-0000-000024040000}"/>
    <cellStyle name="20% - Ênfase2 3 3" xfId="1114" xr:uid="{00000000-0005-0000-0000-000025040000}"/>
    <cellStyle name="20% - Ênfase2 3 3 2" xfId="1115" xr:uid="{00000000-0005-0000-0000-000026040000}"/>
    <cellStyle name="20% - Ênfase2 3 3 2 2" xfId="1116" xr:uid="{00000000-0005-0000-0000-000027040000}"/>
    <cellStyle name="20% - Ênfase2 3 3 2 3" xfId="1117" xr:uid="{00000000-0005-0000-0000-000028040000}"/>
    <cellStyle name="20% - Ênfase2 3 3 2 4" xfId="1118" xr:uid="{00000000-0005-0000-0000-000029040000}"/>
    <cellStyle name="20% - Ênfase2 3 3 2 5" xfId="1119" xr:uid="{00000000-0005-0000-0000-00002A040000}"/>
    <cellStyle name="20% - Ênfase2 3 3 2 6" xfId="1120" xr:uid="{00000000-0005-0000-0000-00002B040000}"/>
    <cellStyle name="20% - Ênfase2 3 3 2 7" xfId="1121" xr:uid="{00000000-0005-0000-0000-00002C040000}"/>
    <cellStyle name="20% - Ênfase2 3 3 3" xfId="1122" xr:uid="{00000000-0005-0000-0000-00002D040000}"/>
    <cellStyle name="20% - Ênfase2 3 3 4" xfId="1123" xr:uid="{00000000-0005-0000-0000-00002E040000}"/>
    <cellStyle name="20% - Ênfase2 3 3 5" xfId="1124" xr:uid="{00000000-0005-0000-0000-00002F040000}"/>
    <cellStyle name="20% - Ênfase2 3 3 6" xfId="1125" xr:uid="{00000000-0005-0000-0000-000030040000}"/>
    <cellStyle name="20% - Ênfase2 3 3 7" xfId="1126" xr:uid="{00000000-0005-0000-0000-000031040000}"/>
    <cellStyle name="20% - Ênfase2 3 3 8" xfId="1127" xr:uid="{00000000-0005-0000-0000-000032040000}"/>
    <cellStyle name="20% - Ênfase2 3 4" xfId="1128" xr:uid="{00000000-0005-0000-0000-000033040000}"/>
    <cellStyle name="20% - Ênfase2 3 4 2" xfId="1129" xr:uid="{00000000-0005-0000-0000-000034040000}"/>
    <cellStyle name="20% - Ênfase2 3 4 2 2" xfId="1130" xr:uid="{00000000-0005-0000-0000-000035040000}"/>
    <cellStyle name="20% - Ênfase2 3 4 2 3" xfId="1131" xr:uid="{00000000-0005-0000-0000-000036040000}"/>
    <cellStyle name="20% - Ênfase2 3 4 2 4" xfId="1132" xr:uid="{00000000-0005-0000-0000-000037040000}"/>
    <cellStyle name="20% - Ênfase2 3 4 2 5" xfId="1133" xr:uid="{00000000-0005-0000-0000-000038040000}"/>
    <cellStyle name="20% - Ênfase2 3 4 2 6" xfId="1134" xr:uid="{00000000-0005-0000-0000-000039040000}"/>
    <cellStyle name="20% - Ênfase2 3 4 2 7" xfId="1135" xr:uid="{00000000-0005-0000-0000-00003A040000}"/>
    <cellStyle name="20% - Ênfase2 3 4 3" xfId="1136" xr:uid="{00000000-0005-0000-0000-00003B040000}"/>
    <cellStyle name="20% - Ênfase2 3 4 4" xfId="1137" xr:uid="{00000000-0005-0000-0000-00003C040000}"/>
    <cellStyle name="20% - Ênfase2 3 4 5" xfId="1138" xr:uid="{00000000-0005-0000-0000-00003D040000}"/>
    <cellStyle name="20% - Ênfase2 3 4 6" xfId="1139" xr:uid="{00000000-0005-0000-0000-00003E040000}"/>
    <cellStyle name="20% - Ênfase2 3 4 7" xfId="1140" xr:uid="{00000000-0005-0000-0000-00003F040000}"/>
    <cellStyle name="20% - Ênfase2 3 4 8" xfId="1141" xr:uid="{00000000-0005-0000-0000-000040040000}"/>
    <cellStyle name="20% - Ênfase2 3 5" xfId="1142" xr:uid="{00000000-0005-0000-0000-000041040000}"/>
    <cellStyle name="20% - Ênfase2 3 5 2" xfId="1143" xr:uid="{00000000-0005-0000-0000-000042040000}"/>
    <cellStyle name="20% - Ênfase2 3 5 2 2" xfId="1144" xr:uid="{00000000-0005-0000-0000-000043040000}"/>
    <cellStyle name="20% - Ênfase2 3 5 2 3" xfId="1145" xr:uid="{00000000-0005-0000-0000-000044040000}"/>
    <cellStyle name="20% - Ênfase2 3 5 2 4" xfId="1146" xr:uid="{00000000-0005-0000-0000-000045040000}"/>
    <cellStyle name="20% - Ênfase2 3 5 2 5" xfId="1147" xr:uid="{00000000-0005-0000-0000-000046040000}"/>
    <cellStyle name="20% - Ênfase2 3 5 2 6" xfId="1148" xr:uid="{00000000-0005-0000-0000-000047040000}"/>
    <cellStyle name="20% - Ênfase2 3 5 2 7" xfId="1149" xr:uid="{00000000-0005-0000-0000-000048040000}"/>
    <cellStyle name="20% - Ênfase2 3 5 3" xfId="1150" xr:uid="{00000000-0005-0000-0000-000049040000}"/>
    <cellStyle name="20% - Ênfase2 3 5 4" xfId="1151" xr:uid="{00000000-0005-0000-0000-00004A040000}"/>
    <cellStyle name="20% - Ênfase2 3 5 5" xfId="1152" xr:uid="{00000000-0005-0000-0000-00004B040000}"/>
    <cellStyle name="20% - Ênfase2 3 5 6" xfId="1153" xr:uid="{00000000-0005-0000-0000-00004C040000}"/>
    <cellStyle name="20% - Ênfase2 3 5 7" xfId="1154" xr:uid="{00000000-0005-0000-0000-00004D040000}"/>
    <cellStyle name="20% - Ênfase2 3 5 8" xfId="1155" xr:uid="{00000000-0005-0000-0000-00004E040000}"/>
    <cellStyle name="20% - Ênfase2 3 6" xfId="1156" xr:uid="{00000000-0005-0000-0000-00004F040000}"/>
    <cellStyle name="20% - Ênfase2 3 6 2" xfId="1157" xr:uid="{00000000-0005-0000-0000-000050040000}"/>
    <cellStyle name="20% - Ênfase2 3 6 2 2" xfId="1158" xr:uid="{00000000-0005-0000-0000-000051040000}"/>
    <cellStyle name="20% - Ênfase2 3 6 2 3" xfId="1159" xr:uid="{00000000-0005-0000-0000-000052040000}"/>
    <cellStyle name="20% - Ênfase2 3 6 2 4" xfId="1160" xr:uid="{00000000-0005-0000-0000-000053040000}"/>
    <cellStyle name="20% - Ênfase2 3 6 2 5" xfId="1161" xr:uid="{00000000-0005-0000-0000-000054040000}"/>
    <cellStyle name="20% - Ênfase2 3 6 2 6" xfId="1162" xr:uid="{00000000-0005-0000-0000-000055040000}"/>
    <cellStyle name="20% - Ênfase2 3 6 2 7" xfId="1163" xr:uid="{00000000-0005-0000-0000-000056040000}"/>
    <cellStyle name="20% - Ênfase2 3 6 3" xfId="1164" xr:uid="{00000000-0005-0000-0000-000057040000}"/>
    <cellStyle name="20% - Ênfase2 3 6 4" xfId="1165" xr:uid="{00000000-0005-0000-0000-000058040000}"/>
    <cellStyle name="20% - Ênfase2 3 6 5" xfId="1166" xr:uid="{00000000-0005-0000-0000-000059040000}"/>
    <cellStyle name="20% - Ênfase2 3 6 6" xfId="1167" xr:uid="{00000000-0005-0000-0000-00005A040000}"/>
    <cellStyle name="20% - Ênfase2 3 6 7" xfId="1168" xr:uid="{00000000-0005-0000-0000-00005B040000}"/>
    <cellStyle name="20% - Ênfase2 3 6 8" xfId="1169" xr:uid="{00000000-0005-0000-0000-00005C040000}"/>
    <cellStyle name="20% - Ênfase2 3 7" xfId="1170" xr:uid="{00000000-0005-0000-0000-00005D040000}"/>
    <cellStyle name="20% - Ênfase2 3 7 2" xfId="1171" xr:uid="{00000000-0005-0000-0000-00005E040000}"/>
    <cellStyle name="20% - Ênfase2 3 7 2 2" xfId="1172" xr:uid="{00000000-0005-0000-0000-00005F040000}"/>
    <cellStyle name="20% - Ênfase2 3 7 2 3" xfId="1173" xr:uid="{00000000-0005-0000-0000-000060040000}"/>
    <cellStyle name="20% - Ênfase2 3 7 2 4" xfId="1174" xr:uid="{00000000-0005-0000-0000-000061040000}"/>
    <cellStyle name="20% - Ênfase2 3 7 2 5" xfId="1175" xr:uid="{00000000-0005-0000-0000-000062040000}"/>
    <cellStyle name="20% - Ênfase2 3 7 2 6" xfId="1176" xr:uid="{00000000-0005-0000-0000-000063040000}"/>
    <cellStyle name="20% - Ênfase2 3 7 2 7" xfId="1177" xr:uid="{00000000-0005-0000-0000-000064040000}"/>
    <cellStyle name="20% - Ênfase2 3 7 3" xfId="1178" xr:uid="{00000000-0005-0000-0000-000065040000}"/>
    <cellStyle name="20% - Ênfase2 3 7 4" xfId="1179" xr:uid="{00000000-0005-0000-0000-000066040000}"/>
    <cellStyle name="20% - Ênfase2 3 7 5" xfId="1180" xr:uid="{00000000-0005-0000-0000-000067040000}"/>
    <cellStyle name="20% - Ênfase2 3 7 6" xfId="1181" xr:uid="{00000000-0005-0000-0000-000068040000}"/>
    <cellStyle name="20% - Ênfase2 3 7 7" xfId="1182" xr:uid="{00000000-0005-0000-0000-000069040000}"/>
    <cellStyle name="20% - Ênfase2 3 7 8" xfId="1183" xr:uid="{00000000-0005-0000-0000-00006A040000}"/>
    <cellStyle name="20% - Ênfase2 3 8" xfId="1184" xr:uid="{00000000-0005-0000-0000-00006B040000}"/>
    <cellStyle name="20% - Ênfase2 3 8 2" xfId="1185" xr:uid="{00000000-0005-0000-0000-00006C040000}"/>
    <cellStyle name="20% - Ênfase2 3 8 2 2" xfId="1186" xr:uid="{00000000-0005-0000-0000-00006D040000}"/>
    <cellStyle name="20% - Ênfase2 3 8 2 3" xfId="1187" xr:uid="{00000000-0005-0000-0000-00006E040000}"/>
    <cellStyle name="20% - Ênfase2 3 8 2 4" xfId="1188" xr:uid="{00000000-0005-0000-0000-00006F040000}"/>
    <cellStyle name="20% - Ênfase2 3 8 2 5" xfId="1189" xr:uid="{00000000-0005-0000-0000-000070040000}"/>
    <cellStyle name="20% - Ênfase2 3 8 2 6" xfId="1190" xr:uid="{00000000-0005-0000-0000-000071040000}"/>
    <cellStyle name="20% - Ênfase2 3 8 2 7" xfId="1191" xr:uid="{00000000-0005-0000-0000-000072040000}"/>
    <cellStyle name="20% - Ênfase2 3 8 3" xfId="1192" xr:uid="{00000000-0005-0000-0000-000073040000}"/>
    <cellStyle name="20% - Ênfase2 3 8 4" xfId="1193" xr:uid="{00000000-0005-0000-0000-000074040000}"/>
    <cellStyle name="20% - Ênfase2 3 8 5" xfId="1194" xr:uid="{00000000-0005-0000-0000-000075040000}"/>
    <cellStyle name="20% - Ênfase2 3 8 6" xfId="1195" xr:uid="{00000000-0005-0000-0000-000076040000}"/>
    <cellStyle name="20% - Ênfase2 3 8 7" xfId="1196" xr:uid="{00000000-0005-0000-0000-000077040000}"/>
    <cellStyle name="20% - Ênfase2 3 8 8" xfId="1197" xr:uid="{00000000-0005-0000-0000-000078040000}"/>
    <cellStyle name="20% - Ênfase2 3 9" xfId="1198" xr:uid="{00000000-0005-0000-0000-000079040000}"/>
    <cellStyle name="20% - Ênfase2 3 9 2" xfId="1199" xr:uid="{00000000-0005-0000-0000-00007A040000}"/>
    <cellStyle name="20% - Ênfase2 3 9 2 2" xfId="1200" xr:uid="{00000000-0005-0000-0000-00007B040000}"/>
    <cellStyle name="20% - Ênfase2 3 9 2 3" xfId="1201" xr:uid="{00000000-0005-0000-0000-00007C040000}"/>
    <cellStyle name="20% - Ênfase2 3 9 2 4" xfId="1202" xr:uid="{00000000-0005-0000-0000-00007D040000}"/>
    <cellStyle name="20% - Ênfase2 3 9 2 5" xfId="1203" xr:uid="{00000000-0005-0000-0000-00007E040000}"/>
    <cellStyle name="20% - Ênfase2 3 9 2 6" xfId="1204" xr:uid="{00000000-0005-0000-0000-00007F040000}"/>
    <cellStyle name="20% - Ênfase2 3 9 2 7" xfId="1205" xr:uid="{00000000-0005-0000-0000-000080040000}"/>
    <cellStyle name="20% - Ênfase2 3 9 3" xfId="1206" xr:uid="{00000000-0005-0000-0000-000081040000}"/>
    <cellStyle name="20% - Ênfase2 3 9 4" xfId="1207" xr:uid="{00000000-0005-0000-0000-000082040000}"/>
    <cellStyle name="20% - Ênfase2 3 9 5" xfId="1208" xr:uid="{00000000-0005-0000-0000-000083040000}"/>
    <cellStyle name="20% - Ênfase2 3 9 6" xfId="1209" xr:uid="{00000000-0005-0000-0000-000084040000}"/>
    <cellStyle name="20% - Ênfase2 3 9 7" xfId="1210" xr:uid="{00000000-0005-0000-0000-000085040000}"/>
    <cellStyle name="20% - Ênfase2 3 9 8" xfId="1211" xr:uid="{00000000-0005-0000-0000-000086040000}"/>
    <cellStyle name="20% - Ênfase2 30" xfId="1212" xr:uid="{00000000-0005-0000-0000-000087040000}"/>
    <cellStyle name="20% - Ênfase2 30 2" xfId="1213" xr:uid="{00000000-0005-0000-0000-000088040000}"/>
    <cellStyle name="20% - Ênfase2 30 3" xfId="1214" xr:uid="{00000000-0005-0000-0000-000089040000}"/>
    <cellStyle name="20% - Ênfase2 30 4" xfId="1215" xr:uid="{00000000-0005-0000-0000-00008A040000}"/>
    <cellStyle name="20% - Ênfase2 30 5" xfId="1216" xr:uid="{00000000-0005-0000-0000-00008B040000}"/>
    <cellStyle name="20% - Ênfase2 30 6" xfId="1217" xr:uid="{00000000-0005-0000-0000-00008C040000}"/>
    <cellStyle name="20% - Ênfase2 30 7" xfId="1218" xr:uid="{00000000-0005-0000-0000-00008D040000}"/>
    <cellStyle name="20% - Ênfase2 31" xfId="1219" xr:uid="{00000000-0005-0000-0000-00008E040000}"/>
    <cellStyle name="20% - Ênfase2 31 2" xfId="1220" xr:uid="{00000000-0005-0000-0000-00008F040000}"/>
    <cellStyle name="20% - Ênfase2 31 3" xfId="1221" xr:uid="{00000000-0005-0000-0000-000090040000}"/>
    <cellStyle name="20% - Ênfase2 31 4" xfId="1222" xr:uid="{00000000-0005-0000-0000-000091040000}"/>
    <cellStyle name="20% - Ênfase2 31 5" xfId="1223" xr:uid="{00000000-0005-0000-0000-000092040000}"/>
    <cellStyle name="20% - Ênfase2 31 6" xfId="1224" xr:uid="{00000000-0005-0000-0000-000093040000}"/>
    <cellStyle name="20% - Ênfase2 31 7" xfId="1225" xr:uid="{00000000-0005-0000-0000-000094040000}"/>
    <cellStyle name="20% - Ênfase2 32" xfId="1226" xr:uid="{00000000-0005-0000-0000-000095040000}"/>
    <cellStyle name="20% - Ênfase2 32 2" xfId="1227" xr:uid="{00000000-0005-0000-0000-000096040000}"/>
    <cellStyle name="20% - Ênfase2 32 3" xfId="1228" xr:uid="{00000000-0005-0000-0000-000097040000}"/>
    <cellStyle name="20% - Ênfase2 32 4" xfId="1229" xr:uid="{00000000-0005-0000-0000-000098040000}"/>
    <cellStyle name="20% - Ênfase2 32 5" xfId="1230" xr:uid="{00000000-0005-0000-0000-000099040000}"/>
    <cellStyle name="20% - Ênfase2 32 6" xfId="1231" xr:uid="{00000000-0005-0000-0000-00009A040000}"/>
    <cellStyle name="20% - Ênfase2 32 7" xfId="1232" xr:uid="{00000000-0005-0000-0000-00009B040000}"/>
    <cellStyle name="20% - Ênfase2 33" xfId="1233" xr:uid="{00000000-0005-0000-0000-00009C040000}"/>
    <cellStyle name="20% - Ênfase2 33 2" xfId="1234" xr:uid="{00000000-0005-0000-0000-00009D040000}"/>
    <cellStyle name="20% - Ênfase2 33 3" xfId="1235" xr:uid="{00000000-0005-0000-0000-00009E040000}"/>
    <cellStyle name="20% - Ênfase2 33 4" xfId="1236" xr:uid="{00000000-0005-0000-0000-00009F040000}"/>
    <cellStyle name="20% - Ênfase2 33 5" xfId="1237" xr:uid="{00000000-0005-0000-0000-0000A0040000}"/>
    <cellStyle name="20% - Ênfase2 33 6" xfId="1238" xr:uid="{00000000-0005-0000-0000-0000A1040000}"/>
    <cellStyle name="20% - Ênfase2 33 7" xfId="1239" xr:uid="{00000000-0005-0000-0000-0000A2040000}"/>
    <cellStyle name="20% - Ênfase2 34" xfId="1240" xr:uid="{00000000-0005-0000-0000-0000A3040000}"/>
    <cellStyle name="20% - Ênfase2 34 2" xfId="1241" xr:uid="{00000000-0005-0000-0000-0000A4040000}"/>
    <cellStyle name="20% - Ênfase2 34 3" xfId="1242" xr:uid="{00000000-0005-0000-0000-0000A5040000}"/>
    <cellStyle name="20% - Ênfase2 34 4" xfId="1243" xr:uid="{00000000-0005-0000-0000-0000A6040000}"/>
    <cellStyle name="20% - Ênfase2 34 5" xfId="1244" xr:uid="{00000000-0005-0000-0000-0000A7040000}"/>
    <cellStyle name="20% - Ênfase2 34 6" xfId="1245" xr:uid="{00000000-0005-0000-0000-0000A8040000}"/>
    <cellStyle name="20% - Ênfase2 34 7" xfId="1246" xr:uid="{00000000-0005-0000-0000-0000A9040000}"/>
    <cellStyle name="20% - Ênfase2 35" xfId="1247" xr:uid="{00000000-0005-0000-0000-0000AA040000}"/>
    <cellStyle name="20% - Ênfase2 35 2" xfId="1248" xr:uid="{00000000-0005-0000-0000-0000AB040000}"/>
    <cellStyle name="20% - Ênfase2 35 3" xfId="1249" xr:uid="{00000000-0005-0000-0000-0000AC040000}"/>
    <cellStyle name="20% - Ênfase2 35 4" xfId="1250" xr:uid="{00000000-0005-0000-0000-0000AD040000}"/>
    <cellStyle name="20% - Ênfase2 35 5" xfId="1251" xr:uid="{00000000-0005-0000-0000-0000AE040000}"/>
    <cellStyle name="20% - Ênfase2 35 6" xfId="1252" xr:uid="{00000000-0005-0000-0000-0000AF040000}"/>
    <cellStyle name="20% - Ênfase2 35 7" xfId="1253" xr:uid="{00000000-0005-0000-0000-0000B0040000}"/>
    <cellStyle name="20% - Ênfase2 36" xfId="1254" xr:uid="{00000000-0005-0000-0000-0000B1040000}"/>
    <cellStyle name="20% - Ênfase2 36 2" xfId="1255" xr:uid="{00000000-0005-0000-0000-0000B2040000}"/>
    <cellStyle name="20% - Ênfase2 36 3" xfId="1256" xr:uid="{00000000-0005-0000-0000-0000B3040000}"/>
    <cellStyle name="20% - Ênfase2 36 4" xfId="1257" xr:uid="{00000000-0005-0000-0000-0000B4040000}"/>
    <cellStyle name="20% - Ênfase2 36 5" xfId="1258" xr:uid="{00000000-0005-0000-0000-0000B5040000}"/>
    <cellStyle name="20% - Ênfase2 36 6" xfId="1259" xr:uid="{00000000-0005-0000-0000-0000B6040000}"/>
    <cellStyle name="20% - Ênfase2 36 7" xfId="1260" xr:uid="{00000000-0005-0000-0000-0000B7040000}"/>
    <cellStyle name="20% - Ênfase2 37" xfId="1261" xr:uid="{00000000-0005-0000-0000-0000B8040000}"/>
    <cellStyle name="20% - Ênfase2 37 2" xfId="1262" xr:uid="{00000000-0005-0000-0000-0000B9040000}"/>
    <cellStyle name="20% - Ênfase2 37 3" xfId="1263" xr:uid="{00000000-0005-0000-0000-0000BA040000}"/>
    <cellStyle name="20% - Ênfase2 37 4" xfId="1264" xr:uid="{00000000-0005-0000-0000-0000BB040000}"/>
    <cellStyle name="20% - Ênfase2 37 5" xfId="1265" xr:uid="{00000000-0005-0000-0000-0000BC040000}"/>
    <cellStyle name="20% - Ênfase2 37 6" xfId="1266" xr:uid="{00000000-0005-0000-0000-0000BD040000}"/>
    <cellStyle name="20% - Ênfase2 37 7" xfId="1267" xr:uid="{00000000-0005-0000-0000-0000BE040000}"/>
    <cellStyle name="20% - Ênfase2 38" xfId="1268" xr:uid="{00000000-0005-0000-0000-0000BF040000}"/>
    <cellStyle name="20% - Ênfase2 38 2" xfId="1269" xr:uid="{00000000-0005-0000-0000-0000C0040000}"/>
    <cellStyle name="20% - Ênfase2 38 3" xfId="1270" xr:uid="{00000000-0005-0000-0000-0000C1040000}"/>
    <cellStyle name="20% - Ênfase2 38 4" xfId="1271" xr:uid="{00000000-0005-0000-0000-0000C2040000}"/>
    <cellStyle name="20% - Ênfase2 38 5" xfId="1272" xr:uid="{00000000-0005-0000-0000-0000C3040000}"/>
    <cellStyle name="20% - Ênfase2 38 6" xfId="1273" xr:uid="{00000000-0005-0000-0000-0000C4040000}"/>
    <cellStyle name="20% - Ênfase2 38 7" xfId="1274" xr:uid="{00000000-0005-0000-0000-0000C5040000}"/>
    <cellStyle name="20% - Ênfase2 39" xfId="1275" xr:uid="{00000000-0005-0000-0000-0000C6040000}"/>
    <cellStyle name="20% - Ênfase2 39 2" xfId="1276" xr:uid="{00000000-0005-0000-0000-0000C7040000}"/>
    <cellStyle name="20% - Ênfase2 39 3" xfId="1277" xr:uid="{00000000-0005-0000-0000-0000C8040000}"/>
    <cellStyle name="20% - Ênfase2 39 4" xfId="1278" xr:uid="{00000000-0005-0000-0000-0000C9040000}"/>
    <cellStyle name="20% - Ênfase2 39 5" xfId="1279" xr:uid="{00000000-0005-0000-0000-0000CA040000}"/>
    <cellStyle name="20% - Ênfase2 39 6" xfId="1280" xr:uid="{00000000-0005-0000-0000-0000CB040000}"/>
    <cellStyle name="20% - Ênfase2 39 7" xfId="1281" xr:uid="{00000000-0005-0000-0000-0000CC040000}"/>
    <cellStyle name="20% - Ênfase2 4" xfId="1282" xr:uid="{00000000-0005-0000-0000-0000CD040000}"/>
    <cellStyle name="20% - Ênfase2 4 2" xfId="1283" xr:uid="{00000000-0005-0000-0000-0000CE040000}"/>
    <cellStyle name="20% - Ênfase2 4 2 2" xfId="1284" xr:uid="{00000000-0005-0000-0000-0000CF040000}"/>
    <cellStyle name="20% - Ênfase2 4 2 3" xfId="1285" xr:uid="{00000000-0005-0000-0000-0000D0040000}"/>
    <cellStyle name="20% - Ênfase2 4 2 4" xfId="1286" xr:uid="{00000000-0005-0000-0000-0000D1040000}"/>
    <cellStyle name="20% - Ênfase2 4 2 5" xfId="1287" xr:uid="{00000000-0005-0000-0000-0000D2040000}"/>
    <cellStyle name="20% - Ênfase2 4 2 6" xfId="1288" xr:uid="{00000000-0005-0000-0000-0000D3040000}"/>
    <cellStyle name="20% - Ênfase2 4 2 7" xfId="1289" xr:uid="{00000000-0005-0000-0000-0000D4040000}"/>
    <cellStyle name="20% - Ênfase2 4 3" xfId="1290" xr:uid="{00000000-0005-0000-0000-0000D5040000}"/>
    <cellStyle name="20% - Ênfase2 4 4" xfId="1291" xr:uid="{00000000-0005-0000-0000-0000D6040000}"/>
    <cellStyle name="20% - Ênfase2 4 5" xfId="1292" xr:uid="{00000000-0005-0000-0000-0000D7040000}"/>
    <cellStyle name="20% - Ênfase2 4 6" xfId="1293" xr:uid="{00000000-0005-0000-0000-0000D8040000}"/>
    <cellStyle name="20% - Ênfase2 4 7" xfId="1294" xr:uid="{00000000-0005-0000-0000-0000D9040000}"/>
    <cellStyle name="20% - Ênfase2 4 8" xfId="1295" xr:uid="{00000000-0005-0000-0000-0000DA040000}"/>
    <cellStyle name="20% - Ênfase2 4 9" xfId="24391" xr:uid="{00000000-0005-0000-0000-0000DB040000}"/>
    <cellStyle name="20% - Ênfase2 40" xfId="1296" xr:uid="{00000000-0005-0000-0000-0000DC040000}"/>
    <cellStyle name="20% - Ênfase2 40 2" xfId="1297" xr:uid="{00000000-0005-0000-0000-0000DD040000}"/>
    <cellStyle name="20% - Ênfase2 40 3" xfId="1298" xr:uid="{00000000-0005-0000-0000-0000DE040000}"/>
    <cellStyle name="20% - Ênfase2 40 4" xfId="1299" xr:uid="{00000000-0005-0000-0000-0000DF040000}"/>
    <cellStyle name="20% - Ênfase2 40 5" xfId="1300" xr:uid="{00000000-0005-0000-0000-0000E0040000}"/>
    <cellStyle name="20% - Ênfase2 40 6" xfId="1301" xr:uid="{00000000-0005-0000-0000-0000E1040000}"/>
    <cellStyle name="20% - Ênfase2 40 7" xfId="1302" xr:uid="{00000000-0005-0000-0000-0000E2040000}"/>
    <cellStyle name="20% - Ênfase2 41" xfId="1303" xr:uid="{00000000-0005-0000-0000-0000E3040000}"/>
    <cellStyle name="20% - Ênfase2 41 2" xfId="1304" xr:uid="{00000000-0005-0000-0000-0000E4040000}"/>
    <cellStyle name="20% - Ênfase2 41 3" xfId="1305" xr:uid="{00000000-0005-0000-0000-0000E5040000}"/>
    <cellStyle name="20% - Ênfase2 41 4" xfId="1306" xr:uid="{00000000-0005-0000-0000-0000E6040000}"/>
    <cellStyle name="20% - Ênfase2 41 5" xfId="1307" xr:uid="{00000000-0005-0000-0000-0000E7040000}"/>
    <cellStyle name="20% - Ênfase2 41 6" xfId="1308" xr:uid="{00000000-0005-0000-0000-0000E8040000}"/>
    <cellStyle name="20% - Ênfase2 41 7" xfId="1309" xr:uid="{00000000-0005-0000-0000-0000E9040000}"/>
    <cellStyle name="20% - Ênfase2 42" xfId="1310" xr:uid="{00000000-0005-0000-0000-0000EA040000}"/>
    <cellStyle name="20% - Ênfase2 42 2" xfId="1311" xr:uid="{00000000-0005-0000-0000-0000EB040000}"/>
    <cellStyle name="20% - Ênfase2 42 3" xfId="1312" xr:uid="{00000000-0005-0000-0000-0000EC040000}"/>
    <cellStyle name="20% - Ênfase2 42 4" xfId="1313" xr:uid="{00000000-0005-0000-0000-0000ED040000}"/>
    <cellStyle name="20% - Ênfase2 42 5" xfId="1314" xr:uid="{00000000-0005-0000-0000-0000EE040000}"/>
    <cellStyle name="20% - Ênfase2 42 6" xfId="1315" xr:uid="{00000000-0005-0000-0000-0000EF040000}"/>
    <cellStyle name="20% - Ênfase2 42 7" xfId="1316" xr:uid="{00000000-0005-0000-0000-0000F0040000}"/>
    <cellStyle name="20% - Ênfase2 43" xfId="1317" xr:uid="{00000000-0005-0000-0000-0000F1040000}"/>
    <cellStyle name="20% - Ênfase2 43 2" xfId="1318" xr:uid="{00000000-0005-0000-0000-0000F2040000}"/>
    <cellStyle name="20% - Ênfase2 43 3" xfId="1319" xr:uid="{00000000-0005-0000-0000-0000F3040000}"/>
    <cellStyle name="20% - Ênfase2 43 4" xfId="1320" xr:uid="{00000000-0005-0000-0000-0000F4040000}"/>
    <cellStyle name="20% - Ênfase2 43 5" xfId="1321" xr:uid="{00000000-0005-0000-0000-0000F5040000}"/>
    <cellStyle name="20% - Ênfase2 43 6" xfId="1322" xr:uid="{00000000-0005-0000-0000-0000F6040000}"/>
    <cellStyle name="20% - Ênfase2 43 7" xfId="1323" xr:uid="{00000000-0005-0000-0000-0000F7040000}"/>
    <cellStyle name="20% - Ênfase2 44" xfId="1324" xr:uid="{00000000-0005-0000-0000-0000F8040000}"/>
    <cellStyle name="20% - Ênfase2 44 2" xfId="1325" xr:uid="{00000000-0005-0000-0000-0000F9040000}"/>
    <cellStyle name="20% - Ênfase2 44 3" xfId="1326" xr:uid="{00000000-0005-0000-0000-0000FA040000}"/>
    <cellStyle name="20% - Ênfase2 44 4" xfId="1327" xr:uid="{00000000-0005-0000-0000-0000FB040000}"/>
    <cellStyle name="20% - Ênfase2 44 5" xfId="1328" xr:uid="{00000000-0005-0000-0000-0000FC040000}"/>
    <cellStyle name="20% - Ênfase2 44 6" xfId="1329" xr:uid="{00000000-0005-0000-0000-0000FD040000}"/>
    <cellStyle name="20% - Ênfase2 44 7" xfId="1330" xr:uid="{00000000-0005-0000-0000-0000FE040000}"/>
    <cellStyle name="20% - Ênfase2 45" xfId="23968" xr:uid="{00000000-0005-0000-0000-0000FF040000}"/>
    <cellStyle name="20% - Ênfase2 46" xfId="23969" xr:uid="{00000000-0005-0000-0000-000000050000}"/>
    <cellStyle name="20% - Ênfase2 47" xfId="23970" xr:uid="{00000000-0005-0000-0000-000001050000}"/>
    <cellStyle name="20% - Ênfase2 48" xfId="24104" xr:uid="{00000000-0005-0000-0000-000002050000}"/>
    <cellStyle name="20% - Ênfase2 48 2" xfId="27678" xr:uid="{00000000-0005-0000-0000-000003050000}"/>
    <cellStyle name="20% - Ênfase2 49" xfId="27723" xr:uid="{00000000-0005-0000-0000-000004050000}"/>
    <cellStyle name="20% - Ênfase2 5" xfId="1331" xr:uid="{00000000-0005-0000-0000-000005050000}"/>
    <cellStyle name="20% - Ênfase2 5 2" xfId="1332" xr:uid="{00000000-0005-0000-0000-000006050000}"/>
    <cellStyle name="20% - Ênfase2 5 2 2" xfId="1333" xr:uid="{00000000-0005-0000-0000-000007050000}"/>
    <cellStyle name="20% - Ênfase2 5 2 3" xfId="1334" xr:uid="{00000000-0005-0000-0000-000008050000}"/>
    <cellStyle name="20% - Ênfase2 5 2 4" xfId="1335" xr:uid="{00000000-0005-0000-0000-000009050000}"/>
    <cellStyle name="20% - Ênfase2 5 2 5" xfId="1336" xr:uid="{00000000-0005-0000-0000-00000A050000}"/>
    <cellStyle name="20% - Ênfase2 5 2 6" xfId="1337" xr:uid="{00000000-0005-0000-0000-00000B050000}"/>
    <cellStyle name="20% - Ênfase2 5 2 7" xfId="1338" xr:uid="{00000000-0005-0000-0000-00000C050000}"/>
    <cellStyle name="20% - Ênfase2 5 3" xfId="1339" xr:uid="{00000000-0005-0000-0000-00000D050000}"/>
    <cellStyle name="20% - Ênfase2 5 4" xfId="1340" xr:uid="{00000000-0005-0000-0000-00000E050000}"/>
    <cellStyle name="20% - Ênfase2 5 5" xfId="1341" xr:uid="{00000000-0005-0000-0000-00000F050000}"/>
    <cellStyle name="20% - Ênfase2 5 6" xfId="1342" xr:uid="{00000000-0005-0000-0000-000010050000}"/>
    <cellStyle name="20% - Ênfase2 5 7" xfId="1343" xr:uid="{00000000-0005-0000-0000-000011050000}"/>
    <cellStyle name="20% - Ênfase2 5 8" xfId="1344" xr:uid="{00000000-0005-0000-0000-000012050000}"/>
    <cellStyle name="20% - Ênfase2 5 9" xfId="24392" xr:uid="{00000000-0005-0000-0000-000013050000}"/>
    <cellStyle name="20% - Ênfase2 50" xfId="27771" xr:uid="{00000000-0005-0000-0000-000014050000}"/>
    <cellStyle name="20% - Ênfase2 51" xfId="27808" xr:uid="{00000000-0005-0000-0000-000015050000}"/>
    <cellStyle name="20% - Ênfase2 52" xfId="27837" xr:uid="{00000000-0005-0000-0000-000016050000}"/>
    <cellStyle name="20% - Ênfase2 6" xfId="1345" xr:uid="{00000000-0005-0000-0000-000017050000}"/>
    <cellStyle name="20% - Ênfase2 6 2" xfId="1346" xr:uid="{00000000-0005-0000-0000-000018050000}"/>
    <cellStyle name="20% - Ênfase2 6 2 2" xfId="1347" xr:uid="{00000000-0005-0000-0000-000019050000}"/>
    <cellStyle name="20% - Ênfase2 6 2 3" xfId="1348" xr:uid="{00000000-0005-0000-0000-00001A050000}"/>
    <cellStyle name="20% - Ênfase2 6 2 4" xfId="1349" xr:uid="{00000000-0005-0000-0000-00001B050000}"/>
    <cellStyle name="20% - Ênfase2 6 2 5" xfId="1350" xr:uid="{00000000-0005-0000-0000-00001C050000}"/>
    <cellStyle name="20% - Ênfase2 6 2 6" xfId="1351" xr:uid="{00000000-0005-0000-0000-00001D050000}"/>
    <cellStyle name="20% - Ênfase2 6 2 7" xfId="1352" xr:uid="{00000000-0005-0000-0000-00001E050000}"/>
    <cellStyle name="20% - Ênfase2 6 3" xfId="1353" xr:uid="{00000000-0005-0000-0000-00001F050000}"/>
    <cellStyle name="20% - Ênfase2 6 4" xfId="1354" xr:uid="{00000000-0005-0000-0000-000020050000}"/>
    <cellStyle name="20% - Ênfase2 6 5" xfId="1355" xr:uid="{00000000-0005-0000-0000-000021050000}"/>
    <cellStyle name="20% - Ênfase2 6 6" xfId="1356" xr:uid="{00000000-0005-0000-0000-000022050000}"/>
    <cellStyle name="20% - Ênfase2 6 7" xfId="1357" xr:uid="{00000000-0005-0000-0000-000023050000}"/>
    <cellStyle name="20% - Ênfase2 6 8" xfId="1358" xr:uid="{00000000-0005-0000-0000-000024050000}"/>
    <cellStyle name="20% - Ênfase2 7" xfId="1359" xr:uid="{00000000-0005-0000-0000-000025050000}"/>
    <cellStyle name="20% - Ênfase2 7 2" xfId="1360" xr:uid="{00000000-0005-0000-0000-000026050000}"/>
    <cellStyle name="20% - Ênfase2 7 2 2" xfId="1361" xr:uid="{00000000-0005-0000-0000-000027050000}"/>
    <cellStyle name="20% - Ênfase2 7 2 3" xfId="1362" xr:uid="{00000000-0005-0000-0000-000028050000}"/>
    <cellStyle name="20% - Ênfase2 7 2 4" xfId="1363" xr:uid="{00000000-0005-0000-0000-000029050000}"/>
    <cellStyle name="20% - Ênfase2 7 2 5" xfId="1364" xr:uid="{00000000-0005-0000-0000-00002A050000}"/>
    <cellStyle name="20% - Ênfase2 7 2 6" xfId="1365" xr:uid="{00000000-0005-0000-0000-00002B050000}"/>
    <cellStyle name="20% - Ênfase2 7 2 7" xfId="1366" xr:uid="{00000000-0005-0000-0000-00002C050000}"/>
    <cellStyle name="20% - Ênfase2 7 3" xfId="1367" xr:uid="{00000000-0005-0000-0000-00002D050000}"/>
    <cellStyle name="20% - Ênfase2 7 4" xfId="1368" xr:uid="{00000000-0005-0000-0000-00002E050000}"/>
    <cellStyle name="20% - Ênfase2 7 5" xfId="1369" xr:uid="{00000000-0005-0000-0000-00002F050000}"/>
    <cellStyle name="20% - Ênfase2 7 6" xfId="1370" xr:uid="{00000000-0005-0000-0000-000030050000}"/>
    <cellStyle name="20% - Ênfase2 7 7" xfId="1371" xr:uid="{00000000-0005-0000-0000-000031050000}"/>
    <cellStyle name="20% - Ênfase2 7 8" xfId="1372" xr:uid="{00000000-0005-0000-0000-000032050000}"/>
    <cellStyle name="20% - Ênfase2 8" xfId="1373" xr:uid="{00000000-0005-0000-0000-000033050000}"/>
    <cellStyle name="20% - Ênfase2 8 2" xfId="1374" xr:uid="{00000000-0005-0000-0000-000034050000}"/>
    <cellStyle name="20% - Ênfase2 8 2 2" xfId="1375" xr:uid="{00000000-0005-0000-0000-000035050000}"/>
    <cellStyle name="20% - Ênfase2 8 2 3" xfId="1376" xr:uid="{00000000-0005-0000-0000-000036050000}"/>
    <cellStyle name="20% - Ênfase2 8 2 4" xfId="1377" xr:uid="{00000000-0005-0000-0000-000037050000}"/>
    <cellStyle name="20% - Ênfase2 8 2 5" xfId="1378" xr:uid="{00000000-0005-0000-0000-000038050000}"/>
    <cellStyle name="20% - Ênfase2 8 2 6" xfId="1379" xr:uid="{00000000-0005-0000-0000-000039050000}"/>
    <cellStyle name="20% - Ênfase2 8 2 7" xfId="1380" xr:uid="{00000000-0005-0000-0000-00003A050000}"/>
    <cellStyle name="20% - Ênfase2 8 3" xfId="1381" xr:uid="{00000000-0005-0000-0000-00003B050000}"/>
    <cellStyle name="20% - Ênfase2 8 4" xfId="1382" xr:uid="{00000000-0005-0000-0000-00003C050000}"/>
    <cellStyle name="20% - Ênfase2 8 5" xfId="1383" xr:uid="{00000000-0005-0000-0000-00003D050000}"/>
    <cellStyle name="20% - Ênfase2 8 6" xfId="1384" xr:uid="{00000000-0005-0000-0000-00003E050000}"/>
    <cellStyle name="20% - Ênfase2 8 7" xfId="1385" xr:uid="{00000000-0005-0000-0000-00003F050000}"/>
    <cellStyle name="20% - Ênfase2 8 8" xfId="1386" xr:uid="{00000000-0005-0000-0000-000040050000}"/>
    <cellStyle name="20% - Ênfase2 9" xfId="1387" xr:uid="{00000000-0005-0000-0000-000041050000}"/>
    <cellStyle name="20% - Ênfase2 9 2" xfId="1388" xr:uid="{00000000-0005-0000-0000-000042050000}"/>
    <cellStyle name="20% - Ênfase2 9 2 2" xfId="1389" xr:uid="{00000000-0005-0000-0000-000043050000}"/>
    <cellStyle name="20% - Ênfase2 9 2 3" xfId="1390" xr:uid="{00000000-0005-0000-0000-000044050000}"/>
    <cellStyle name="20% - Ênfase2 9 2 4" xfId="1391" xr:uid="{00000000-0005-0000-0000-000045050000}"/>
    <cellStyle name="20% - Ênfase2 9 2 5" xfId="1392" xr:uid="{00000000-0005-0000-0000-000046050000}"/>
    <cellStyle name="20% - Ênfase2 9 2 6" xfId="1393" xr:uid="{00000000-0005-0000-0000-000047050000}"/>
    <cellStyle name="20% - Ênfase2 9 2 7" xfId="1394" xr:uid="{00000000-0005-0000-0000-000048050000}"/>
    <cellStyle name="20% - Ênfase2 9 3" xfId="1395" xr:uid="{00000000-0005-0000-0000-000049050000}"/>
    <cellStyle name="20% - Ênfase2 9 4" xfId="1396" xr:uid="{00000000-0005-0000-0000-00004A050000}"/>
    <cellStyle name="20% - Ênfase2 9 5" xfId="1397" xr:uid="{00000000-0005-0000-0000-00004B050000}"/>
    <cellStyle name="20% - Ênfase2 9 6" xfId="1398" xr:uid="{00000000-0005-0000-0000-00004C050000}"/>
    <cellStyle name="20% - Ênfase2 9 7" xfId="1399" xr:uid="{00000000-0005-0000-0000-00004D050000}"/>
    <cellStyle name="20% - Ênfase2 9 8" xfId="1400" xr:uid="{00000000-0005-0000-0000-00004E050000}"/>
    <cellStyle name="20% - Ênfase3" xfId="31" builtinId="38" customBuiltin="1"/>
    <cellStyle name="20% - Ênfase3 10" xfId="1401" xr:uid="{00000000-0005-0000-0000-000050050000}"/>
    <cellStyle name="20% - Ênfase3 10 2" xfId="1402" xr:uid="{00000000-0005-0000-0000-000051050000}"/>
    <cellStyle name="20% - Ênfase3 10 2 2" xfId="1403" xr:uid="{00000000-0005-0000-0000-000052050000}"/>
    <cellStyle name="20% - Ênfase3 10 2 3" xfId="1404" xr:uid="{00000000-0005-0000-0000-000053050000}"/>
    <cellStyle name="20% - Ênfase3 10 2 4" xfId="1405" xr:uid="{00000000-0005-0000-0000-000054050000}"/>
    <cellStyle name="20% - Ênfase3 10 2 5" xfId="1406" xr:uid="{00000000-0005-0000-0000-000055050000}"/>
    <cellStyle name="20% - Ênfase3 10 2 6" xfId="1407" xr:uid="{00000000-0005-0000-0000-000056050000}"/>
    <cellStyle name="20% - Ênfase3 10 2 7" xfId="1408" xr:uid="{00000000-0005-0000-0000-000057050000}"/>
    <cellStyle name="20% - Ênfase3 10 3" xfId="1409" xr:uid="{00000000-0005-0000-0000-000058050000}"/>
    <cellStyle name="20% - Ênfase3 10 4" xfId="1410" xr:uid="{00000000-0005-0000-0000-000059050000}"/>
    <cellStyle name="20% - Ênfase3 10 5" xfId="1411" xr:uid="{00000000-0005-0000-0000-00005A050000}"/>
    <cellStyle name="20% - Ênfase3 10 6" xfId="1412" xr:uid="{00000000-0005-0000-0000-00005B050000}"/>
    <cellStyle name="20% - Ênfase3 10 7" xfId="1413" xr:uid="{00000000-0005-0000-0000-00005C050000}"/>
    <cellStyle name="20% - Ênfase3 10 8" xfId="1414" xr:uid="{00000000-0005-0000-0000-00005D050000}"/>
    <cellStyle name="20% - Ênfase3 11" xfId="1415" xr:uid="{00000000-0005-0000-0000-00005E050000}"/>
    <cellStyle name="20% - Ênfase3 11 2" xfId="1416" xr:uid="{00000000-0005-0000-0000-00005F050000}"/>
    <cellStyle name="20% - Ênfase3 11 2 2" xfId="1417" xr:uid="{00000000-0005-0000-0000-000060050000}"/>
    <cellStyle name="20% - Ênfase3 11 2 3" xfId="1418" xr:uid="{00000000-0005-0000-0000-000061050000}"/>
    <cellStyle name="20% - Ênfase3 11 2 4" xfId="1419" xr:uid="{00000000-0005-0000-0000-000062050000}"/>
    <cellStyle name="20% - Ênfase3 11 2 5" xfId="1420" xr:uid="{00000000-0005-0000-0000-000063050000}"/>
    <cellStyle name="20% - Ênfase3 11 2 6" xfId="1421" xr:uid="{00000000-0005-0000-0000-000064050000}"/>
    <cellStyle name="20% - Ênfase3 11 2 7" xfId="1422" xr:uid="{00000000-0005-0000-0000-000065050000}"/>
    <cellStyle name="20% - Ênfase3 11 3" xfId="1423" xr:uid="{00000000-0005-0000-0000-000066050000}"/>
    <cellStyle name="20% - Ênfase3 11 4" xfId="1424" xr:uid="{00000000-0005-0000-0000-000067050000}"/>
    <cellStyle name="20% - Ênfase3 11 5" xfId="1425" xr:uid="{00000000-0005-0000-0000-000068050000}"/>
    <cellStyle name="20% - Ênfase3 11 6" xfId="1426" xr:uid="{00000000-0005-0000-0000-000069050000}"/>
    <cellStyle name="20% - Ênfase3 11 7" xfId="1427" xr:uid="{00000000-0005-0000-0000-00006A050000}"/>
    <cellStyle name="20% - Ênfase3 11 8" xfId="1428" xr:uid="{00000000-0005-0000-0000-00006B050000}"/>
    <cellStyle name="20% - Ênfase3 12" xfId="1429" xr:uid="{00000000-0005-0000-0000-00006C050000}"/>
    <cellStyle name="20% - Ênfase3 12 2" xfId="1430" xr:uid="{00000000-0005-0000-0000-00006D050000}"/>
    <cellStyle name="20% - Ênfase3 12 2 2" xfId="1431" xr:uid="{00000000-0005-0000-0000-00006E050000}"/>
    <cellStyle name="20% - Ênfase3 12 2 3" xfId="1432" xr:uid="{00000000-0005-0000-0000-00006F050000}"/>
    <cellStyle name="20% - Ênfase3 12 2 4" xfId="1433" xr:uid="{00000000-0005-0000-0000-000070050000}"/>
    <cellStyle name="20% - Ênfase3 12 2 5" xfId="1434" xr:uid="{00000000-0005-0000-0000-000071050000}"/>
    <cellStyle name="20% - Ênfase3 12 2 6" xfId="1435" xr:uid="{00000000-0005-0000-0000-000072050000}"/>
    <cellStyle name="20% - Ênfase3 12 2 7" xfId="1436" xr:uid="{00000000-0005-0000-0000-000073050000}"/>
    <cellStyle name="20% - Ênfase3 12 3" xfId="1437" xr:uid="{00000000-0005-0000-0000-000074050000}"/>
    <cellStyle name="20% - Ênfase3 12 4" xfId="1438" xr:uid="{00000000-0005-0000-0000-000075050000}"/>
    <cellStyle name="20% - Ênfase3 12 5" xfId="1439" xr:uid="{00000000-0005-0000-0000-000076050000}"/>
    <cellStyle name="20% - Ênfase3 12 6" xfId="1440" xr:uid="{00000000-0005-0000-0000-000077050000}"/>
    <cellStyle name="20% - Ênfase3 12 7" xfId="1441" xr:uid="{00000000-0005-0000-0000-000078050000}"/>
    <cellStyle name="20% - Ênfase3 12 8" xfId="1442" xr:uid="{00000000-0005-0000-0000-000079050000}"/>
    <cellStyle name="20% - Ênfase3 13" xfId="1443" xr:uid="{00000000-0005-0000-0000-00007A050000}"/>
    <cellStyle name="20% - Ênfase3 13 2" xfId="1444" xr:uid="{00000000-0005-0000-0000-00007B050000}"/>
    <cellStyle name="20% - Ênfase3 13 2 2" xfId="1445" xr:uid="{00000000-0005-0000-0000-00007C050000}"/>
    <cellStyle name="20% - Ênfase3 13 2 3" xfId="1446" xr:uid="{00000000-0005-0000-0000-00007D050000}"/>
    <cellStyle name="20% - Ênfase3 13 2 4" xfId="1447" xr:uid="{00000000-0005-0000-0000-00007E050000}"/>
    <cellStyle name="20% - Ênfase3 13 2 5" xfId="1448" xr:uid="{00000000-0005-0000-0000-00007F050000}"/>
    <cellStyle name="20% - Ênfase3 13 2 6" xfId="1449" xr:uid="{00000000-0005-0000-0000-000080050000}"/>
    <cellStyle name="20% - Ênfase3 13 2 7" xfId="1450" xr:uid="{00000000-0005-0000-0000-000081050000}"/>
    <cellStyle name="20% - Ênfase3 13 3" xfId="1451" xr:uid="{00000000-0005-0000-0000-000082050000}"/>
    <cellStyle name="20% - Ênfase3 13 4" xfId="1452" xr:uid="{00000000-0005-0000-0000-000083050000}"/>
    <cellStyle name="20% - Ênfase3 13 5" xfId="1453" xr:uid="{00000000-0005-0000-0000-000084050000}"/>
    <cellStyle name="20% - Ênfase3 13 6" xfId="1454" xr:uid="{00000000-0005-0000-0000-000085050000}"/>
    <cellStyle name="20% - Ênfase3 13 7" xfId="1455" xr:uid="{00000000-0005-0000-0000-000086050000}"/>
    <cellStyle name="20% - Ênfase3 13 8" xfId="1456" xr:uid="{00000000-0005-0000-0000-000087050000}"/>
    <cellStyle name="20% - Ênfase3 14" xfId="1457" xr:uid="{00000000-0005-0000-0000-000088050000}"/>
    <cellStyle name="20% - Ênfase3 14 2" xfId="1458" xr:uid="{00000000-0005-0000-0000-000089050000}"/>
    <cellStyle name="20% - Ênfase3 14 2 2" xfId="1459" xr:uid="{00000000-0005-0000-0000-00008A050000}"/>
    <cellStyle name="20% - Ênfase3 14 2 3" xfId="1460" xr:uid="{00000000-0005-0000-0000-00008B050000}"/>
    <cellStyle name="20% - Ênfase3 14 2 4" xfId="1461" xr:uid="{00000000-0005-0000-0000-00008C050000}"/>
    <cellStyle name="20% - Ênfase3 14 2 5" xfId="1462" xr:uid="{00000000-0005-0000-0000-00008D050000}"/>
    <cellStyle name="20% - Ênfase3 14 2 6" xfId="1463" xr:uid="{00000000-0005-0000-0000-00008E050000}"/>
    <cellStyle name="20% - Ênfase3 14 2 7" xfId="1464" xr:uid="{00000000-0005-0000-0000-00008F050000}"/>
    <cellStyle name="20% - Ênfase3 14 3" xfId="1465" xr:uid="{00000000-0005-0000-0000-000090050000}"/>
    <cellStyle name="20% - Ênfase3 14 4" xfId="1466" xr:uid="{00000000-0005-0000-0000-000091050000}"/>
    <cellStyle name="20% - Ênfase3 14 5" xfId="1467" xr:uid="{00000000-0005-0000-0000-000092050000}"/>
    <cellStyle name="20% - Ênfase3 14 6" xfId="1468" xr:uid="{00000000-0005-0000-0000-000093050000}"/>
    <cellStyle name="20% - Ênfase3 14 7" xfId="1469" xr:uid="{00000000-0005-0000-0000-000094050000}"/>
    <cellStyle name="20% - Ênfase3 14 8" xfId="1470" xr:uid="{00000000-0005-0000-0000-000095050000}"/>
    <cellStyle name="20% - Ênfase3 15" xfId="1471" xr:uid="{00000000-0005-0000-0000-000096050000}"/>
    <cellStyle name="20% - Ênfase3 15 2" xfId="1472" xr:uid="{00000000-0005-0000-0000-000097050000}"/>
    <cellStyle name="20% - Ênfase3 15 2 2" xfId="1473" xr:uid="{00000000-0005-0000-0000-000098050000}"/>
    <cellStyle name="20% - Ênfase3 15 2 3" xfId="1474" xr:uid="{00000000-0005-0000-0000-000099050000}"/>
    <cellStyle name="20% - Ênfase3 15 2 4" xfId="1475" xr:uid="{00000000-0005-0000-0000-00009A050000}"/>
    <cellStyle name="20% - Ênfase3 15 2 5" xfId="1476" xr:uid="{00000000-0005-0000-0000-00009B050000}"/>
    <cellStyle name="20% - Ênfase3 15 2 6" xfId="1477" xr:uid="{00000000-0005-0000-0000-00009C050000}"/>
    <cellStyle name="20% - Ênfase3 15 2 7" xfId="1478" xr:uid="{00000000-0005-0000-0000-00009D050000}"/>
    <cellStyle name="20% - Ênfase3 15 3" xfId="1479" xr:uid="{00000000-0005-0000-0000-00009E050000}"/>
    <cellStyle name="20% - Ênfase3 15 4" xfId="1480" xr:uid="{00000000-0005-0000-0000-00009F050000}"/>
    <cellStyle name="20% - Ênfase3 15 5" xfId="1481" xr:uid="{00000000-0005-0000-0000-0000A0050000}"/>
    <cellStyle name="20% - Ênfase3 15 6" xfId="1482" xr:uid="{00000000-0005-0000-0000-0000A1050000}"/>
    <cellStyle name="20% - Ênfase3 15 7" xfId="1483" xr:uid="{00000000-0005-0000-0000-0000A2050000}"/>
    <cellStyle name="20% - Ênfase3 15 8" xfId="1484" xr:uid="{00000000-0005-0000-0000-0000A3050000}"/>
    <cellStyle name="20% - Ênfase3 16" xfId="1485" xr:uid="{00000000-0005-0000-0000-0000A4050000}"/>
    <cellStyle name="20% - Ênfase3 16 2" xfId="1486" xr:uid="{00000000-0005-0000-0000-0000A5050000}"/>
    <cellStyle name="20% - Ênfase3 16 2 2" xfId="1487" xr:uid="{00000000-0005-0000-0000-0000A6050000}"/>
    <cellStyle name="20% - Ênfase3 16 2 3" xfId="1488" xr:uid="{00000000-0005-0000-0000-0000A7050000}"/>
    <cellStyle name="20% - Ênfase3 16 2 4" xfId="1489" xr:uid="{00000000-0005-0000-0000-0000A8050000}"/>
    <cellStyle name="20% - Ênfase3 16 2 5" xfId="1490" xr:uid="{00000000-0005-0000-0000-0000A9050000}"/>
    <cellStyle name="20% - Ênfase3 16 2 6" xfId="1491" xr:uid="{00000000-0005-0000-0000-0000AA050000}"/>
    <cellStyle name="20% - Ênfase3 16 2 7" xfId="1492" xr:uid="{00000000-0005-0000-0000-0000AB050000}"/>
    <cellStyle name="20% - Ênfase3 16 3" xfId="1493" xr:uid="{00000000-0005-0000-0000-0000AC050000}"/>
    <cellStyle name="20% - Ênfase3 16 4" xfId="1494" xr:uid="{00000000-0005-0000-0000-0000AD050000}"/>
    <cellStyle name="20% - Ênfase3 16 5" xfId="1495" xr:uid="{00000000-0005-0000-0000-0000AE050000}"/>
    <cellStyle name="20% - Ênfase3 16 6" xfId="1496" xr:uid="{00000000-0005-0000-0000-0000AF050000}"/>
    <cellStyle name="20% - Ênfase3 16 7" xfId="1497" xr:uid="{00000000-0005-0000-0000-0000B0050000}"/>
    <cellStyle name="20% - Ênfase3 16 8" xfId="1498" xr:uid="{00000000-0005-0000-0000-0000B1050000}"/>
    <cellStyle name="20% - Ênfase3 17" xfId="1499" xr:uid="{00000000-0005-0000-0000-0000B2050000}"/>
    <cellStyle name="20% - Ênfase3 17 2" xfId="1500" xr:uid="{00000000-0005-0000-0000-0000B3050000}"/>
    <cellStyle name="20% - Ênfase3 17 3" xfId="1501" xr:uid="{00000000-0005-0000-0000-0000B4050000}"/>
    <cellStyle name="20% - Ênfase3 17 4" xfId="1502" xr:uid="{00000000-0005-0000-0000-0000B5050000}"/>
    <cellStyle name="20% - Ênfase3 17 5" xfId="1503" xr:uid="{00000000-0005-0000-0000-0000B6050000}"/>
    <cellStyle name="20% - Ênfase3 17 6" xfId="1504" xr:uid="{00000000-0005-0000-0000-0000B7050000}"/>
    <cellStyle name="20% - Ênfase3 17 7" xfId="1505" xr:uid="{00000000-0005-0000-0000-0000B8050000}"/>
    <cellStyle name="20% - Ênfase3 18" xfId="1506" xr:uid="{00000000-0005-0000-0000-0000B9050000}"/>
    <cellStyle name="20% - Ênfase3 18 2" xfId="1507" xr:uid="{00000000-0005-0000-0000-0000BA050000}"/>
    <cellStyle name="20% - Ênfase3 18 3" xfId="1508" xr:uid="{00000000-0005-0000-0000-0000BB050000}"/>
    <cellStyle name="20% - Ênfase3 18 4" xfId="1509" xr:uid="{00000000-0005-0000-0000-0000BC050000}"/>
    <cellStyle name="20% - Ênfase3 18 5" xfId="1510" xr:uid="{00000000-0005-0000-0000-0000BD050000}"/>
    <cellStyle name="20% - Ênfase3 18 6" xfId="1511" xr:uid="{00000000-0005-0000-0000-0000BE050000}"/>
    <cellStyle name="20% - Ênfase3 18 7" xfId="1512" xr:uid="{00000000-0005-0000-0000-0000BF050000}"/>
    <cellStyle name="20% - Ênfase3 19" xfId="1513" xr:uid="{00000000-0005-0000-0000-0000C0050000}"/>
    <cellStyle name="20% - Ênfase3 19 2" xfId="1514" xr:uid="{00000000-0005-0000-0000-0000C1050000}"/>
    <cellStyle name="20% - Ênfase3 19 3" xfId="1515" xr:uid="{00000000-0005-0000-0000-0000C2050000}"/>
    <cellStyle name="20% - Ênfase3 19 4" xfId="1516" xr:uid="{00000000-0005-0000-0000-0000C3050000}"/>
    <cellStyle name="20% - Ênfase3 19 5" xfId="1517" xr:uid="{00000000-0005-0000-0000-0000C4050000}"/>
    <cellStyle name="20% - Ênfase3 19 6" xfId="1518" xr:uid="{00000000-0005-0000-0000-0000C5050000}"/>
    <cellStyle name="20% - Ênfase3 19 7" xfId="1519" xr:uid="{00000000-0005-0000-0000-0000C6050000}"/>
    <cellStyle name="20% - Ênfase3 2" xfId="1520" xr:uid="{00000000-0005-0000-0000-0000C7050000}"/>
    <cellStyle name="20% - Ênfase3 2 10" xfId="1521" xr:uid="{00000000-0005-0000-0000-0000C8050000}"/>
    <cellStyle name="20% - Ênfase3 2 10 2" xfId="1522" xr:uid="{00000000-0005-0000-0000-0000C9050000}"/>
    <cellStyle name="20% - Ênfase3 2 10 2 2" xfId="1523" xr:uid="{00000000-0005-0000-0000-0000CA050000}"/>
    <cellStyle name="20% - Ênfase3 2 10 2 3" xfId="1524" xr:uid="{00000000-0005-0000-0000-0000CB050000}"/>
    <cellStyle name="20% - Ênfase3 2 10 2 4" xfId="1525" xr:uid="{00000000-0005-0000-0000-0000CC050000}"/>
    <cellStyle name="20% - Ênfase3 2 10 2 5" xfId="1526" xr:uid="{00000000-0005-0000-0000-0000CD050000}"/>
    <cellStyle name="20% - Ênfase3 2 10 2 6" xfId="1527" xr:uid="{00000000-0005-0000-0000-0000CE050000}"/>
    <cellStyle name="20% - Ênfase3 2 10 2 7" xfId="1528" xr:uid="{00000000-0005-0000-0000-0000CF050000}"/>
    <cellStyle name="20% - Ênfase3 2 10 3" xfId="1529" xr:uid="{00000000-0005-0000-0000-0000D0050000}"/>
    <cellStyle name="20% - Ênfase3 2 10 4" xfId="1530" xr:uid="{00000000-0005-0000-0000-0000D1050000}"/>
    <cellStyle name="20% - Ênfase3 2 10 5" xfId="1531" xr:uid="{00000000-0005-0000-0000-0000D2050000}"/>
    <cellStyle name="20% - Ênfase3 2 10 6" xfId="1532" xr:uid="{00000000-0005-0000-0000-0000D3050000}"/>
    <cellStyle name="20% - Ênfase3 2 10 7" xfId="1533" xr:uid="{00000000-0005-0000-0000-0000D4050000}"/>
    <cellStyle name="20% - Ênfase3 2 10 8" xfId="1534" xr:uid="{00000000-0005-0000-0000-0000D5050000}"/>
    <cellStyle name="20% - Ênfase3 2 11" xfId="1535" xr:uid="{00000000-0005-0000-0000-0000D6050000}"/>
    <cellStyle name="20% - Ênfase3 2 11 2" xfId="1536" xr:uid="{00000000-0005-0000-0000-0000D7050000}"/>
    <cellStyle name="20% - Ênfase3 2 11 3" xfId="1537" xr:uid="{00000000-0005-0000-0000-0000D8050000}"/>
    <cellStyle name="20% - Ênfase3 2 11 4" xfId="1538" xr:uid="{00000000-0005-0000-0000-0000D9050000}"/>
    <cellStyle name="20% - Ênfase3 2 11 5" xfId="1539" xr:uid="{00000000-0005-0000-0000-0000DA050000}"/>
    <cellStyle name="20% - Ênfase3 2 11 6" xfId="1540" xr:uid="{00000000-0005-0000-0000-0000DB050000}"/>
    <cellStyle name="20% - Ênfase3 2 11 7" xfId="1541" xr:uid="{00000000-0005-0000-0000-0000DC050000}"/>
    <cellStyle name="20% - Ênfase3 2 12" xfId="1542" xr:uid="{00000000-0005-0000-0000-0000DD050000}"/>
    <cellStyle name="20% - Ênfase3 2 13" xfId="1543" xr:uid="{00000000-0005-0000-0000-0000DE050000}"/>
    <cellStyle name="20% - Ênfase3 2 14" xfId="1544" xr:uid="{00000000-0005-0000-0000-0000DF050000}"/>
    <cellStyle name="20% - Ênfase3 2 15" xfId="1545" xr:uid="{00000000-0005-0000-0000-0000E0050000}"/>
    <cellStyle name="20% - Ênfase3 2 16" xfId="1546" xr:uid="{00000000-0005-0000-0000-0000E1050000}"/>
    <cellStyle name="20% - Ênfase3 2 17" xfId="1547" xr:uid="{00000000-0005-0000-0000-0000E2050000}"/>
    <cellStyle name="20% - Ênfase3 2 18" xfId="24107" xr:uid="{00000000-0005-0000-0000-0000E3050000}"/>
    <cellStyle name="20% - Ênfase3 2 2" xfId="1548" xr:uid="{00000000-0005-0000-0000-0000E4050000}"/>
    <cellStyle name="20% - Ênfase3 2 2 2" xfId="1549" xr:uid="{00000000-0005-0000-0000-0000E5050000}"/>
    <cellStyle name="20% - Ênfase3 2 2 2 2" xfId="1550" xr:uid="{00000000-0005-0000-0000-0000E6050000}"/>
    <cellStyle name="20% - Ênfase3 2 2 2 3" xfId="1551" xr:uid="{00000000-0005-0000-0000-0000E7050000}"/>
    <cellStyle name="20% - Ênfase3 2 2 2 4" xfId="1552" xr:uid="{00000000-0005-0000-0000-0000E8050000}"/>
    <cellStyle name="20% - Ênfase3 2 2 2 5" xfId="1553" xr:uid="{00000000-0005-0000-0000-0000E9050000}"/>
    <cellStyle name="20% - Ênfase3 2 2 2 6" xfId="1554" xr:uid="{00000000-0005-0000-0000-0000EA050000}"/>
    <cellStyle name="20% - Ênfase3 2 2 2 7" xfId="1555" xr:uid="{00000000-0005-0000-0000-0000EB050000}"/>
    <cellStyle name="20% - Ênfase3 2 2 3" xfId="1556" xr:uid="{00000000-0005-0000-0000-0000EC050000}"/>
    <cellStyle name="20% - Ênfase3 2 2 4" xfId="1557" xr:uid="{00000000-0005-0000-0000-0000ED050000}"/>
    <cellStyle name="20% - Ênfase3 2 2 5" xfId="1558" xr:uid="{00000000-0005-0000-0000-0000EE050000}"/>
    <cellStyle name="20% - Ênfase3 2 2 6" xfId="1559" xr:uid="{00000000-0005-0000-0000-0000EF050000}"/>
    <cellStyle name="20% - Ênfase3 2 2 7" xfId="1560" xr:uid="{00000000-0005-0000-0000-0000F0050000}"/>
    <cellStyle name="20% - Ênfase3 2 2 8" xfId="1561" xr:uid="{00000000-0005-0000-0000-0000F1050000}"/>
    <cellStyle name="20% - Ênfase3 2 2 9" xfId="24393" xr:uid="{00000000-0005-0000-0000-0000F2050000}"/>
    <cellStyle name="20% - Ênfase3 2 3" xfId="1562" xr:uid="{00000000-0005-0000-0000-0000F3050000}"/>
    <cellStyle name="20% - Ênfase3 2 3 2" xfId="1563" xr:uid="{00000000-0005-0000-0000-0000F4050000}"/>
    <cellStyle name="20% - Ênfase3 2 3 2 2" xfId="1564" xr:uid="{00000000-0005-0000-0000-0000F5050000}"/>
    <cellStyle name="20% - Ênfase3 2 3 2 3" xfId="1565" xr:uid="{00000000-0005-0000-0000-0000F6050000}"/>
    <cellStyle name="20% - Ênfase3 2 3 2 4" xfId="1566" xr:uid="{00000000-0005-0000-0000-0000F7050000}"/>
    <cellStyle name="20% - Ênfase3 2 3 2 5" xfId="1567" xr:uid="{00000000-0005-0000-0000-0000F8050000}"/>
    <cellStyle name="20% - Ênfase3 2 3 2 6" xfId="1568" xr:uid="{00000000-0005-0000-0000-0000F9050000}"/>
    <cellStyle name="20% - Ênfase3 2 3 2 7" xfId="1569" xr:uid="{00000000-0005-0000-0000-0000FA050000}"/>
    <cellStyle name="20% - Ênfase3 2 3 3" xfId="1570" xr:uid="{00000000-0005-0000-0000-0000FB050000}"/>
    <cellStyle name="20% - Ênfase3 2 3 4" xfId="1571" xr:uid="{00000000-0005-0000-0000-0000FC050000}"/>
    <cellStyle name="20% - Ênfase3 2 3 5" xfId="1572" xr:uid="{00000000-0005-0000-0000-0000FD050000}"/>
    <cellStyle name="20% - Ênfase3 2 3 6" xfId="1573" xr:uid="{00000000-0005-0000-0000-0000FE050000}"/>
    <cellStyle name="20% - Ênfase3 2 3 7" xfId="1574" xr:uid="{00000000-0005-0000-0000-0000FF050000}"/>
    <cellStyle name="20% - Ênfase3 2 3 8" xfId="1575" xr:uid="{00000000-0005-0000-0000-000000060000}"/>
    <cellStyle name="20% - Ênfase3 2 3 9" xfId="24394" xr:uid="{00000000-0005-0000-0000-000001060000}"/>
    <cellStyle name="20% - Ênfase3 2 4" xfId="1576" xr:uid="{00000000-0005-0000-0000-000002060000}"/>
    <cellStyle name="20% - Ênfase3 2 4 2" xfId="1577" xr:uid="{00000000-0005-0000-0000-000003060000}"/>
    <cellStyle name="20% - Ênfase3 2 4 2 2" xfId="1578" xr:uid="{00000000-0005-0000-0000-000004060000}"/>
    <cellStyle name="20% - Ênfase3 2 4 2 3" xfId="1579" xr:uid="{00000000-0005-0000-0000-000005060000}"/>
    <cellStyle name="20% - Ênfase3 2 4 2 4" xfId="1580" xr:uid="{00000000-0005-0000-0000-000006060000}"/>
    <cellStyle name="20% - Ênfase3 2 4 2 5" xfId="1581" xr:uid="{00000000-0005-0000-0000-000007060000}"/>
    <cellStyle name="20% - Ênfase3 2 4 2 6" xfId="1582" xr:uid="{00000000-0005-0000-0000-000008060000}"/>
    <cellStyle name="20% - Ênfase3 2 4 2 7" xfId="1583" xr:uid="{00000000-0005-0000-0000-000009060000}"/>
    <cellStyle name="20% - Ênfase3 2 4 3" xfId="1584" xr:uid="{00000000-0005-0000-0000-00000A060000}"/>
    <cellStyle name="20% - Ênfase3 2 4 4" xfId="1585" xr:uid="{00000000-0005-0000-0000-00000B060000}"/>
    <cellStyle name="20% - Ênfase3 2 4 5" xfId="1586" xr:uid="{00000000-0005-0000-0000-00000C060000}"/>
    <cellStyle name="20% - Ênfase3 2 4 6" xfId="1587" xr:uid="{00000000-0005-0000-0000-00000D060000}"/>
    <cellStyle name="20% - Ênfase3 2 4 7" xfId="1588" xr:uid="{00000000-0005-0000-0000-00000E060000}"/>
    <cellStyle name="20% - Ênfase3 2 4 8" xfId="1589" xr:uid="{00000000-0005-0000-0000-00000F060000}"/>
    <cellStyle name="20% - Ênfase3 2 4 9" xfId="24395" xr:uid="{00000000-0005-0000-0000-000010060000}"/>
    <cellStyle name="20% - Ênfase3 2 5" xfId="1590" xr:uid="{00000000-0005-0000-0000-000011060000}"/>
    <cellStyle name="20% - Ênfase3 2 5 2" xfId="1591" xr:uid="{00000000-0005-0000-0000-000012060000}"/>
    <cellStyle name="20% - Ênfase3 2 5 2 2" xfId="1592" xr:uid="{00000000-0005-0000-0000-000013060000}"/>
    <cellStyle name="20% - Ênfase3 2 5 2 3" xfId="1593" xr:uid="{00000000-0005-0000-0000-000014060000}"/>
    <cellStyle name="20% - Ênfase3 2 5 2 4" xfId="1594" xr:uid="{00000000-0005-0000-0000-000015060000}"/>
    <cellStyle name="20% - Ênfase3 2 5 2 5" xfId="1595" xr:uid="{00000000-0005-0000-0000-000016060000}"/>
    <cellStyle name="20% - Ênfase3 2 5 2 6" xfId="1596" xr:uid="{00000000-0005-0000-0000-000017060000}"/>
    <cellStyle name="20% - Ênfase3 2 5 2 7" xfId="1597" xr:uid="{00000000-0005-0000-0000-000018060000}"/>
    <cellStyle name="20% - Ênfase3 2 5 3" xfId="1598" xr:uid="{00000000-0005-0000-0000-000019060000}"/>
    <cellStyle name="20% - Ênfase3 2 5 4" xfId="1599" xr:uid="{00000000-0005-0000-0000-00001A060000}"/>
    <cellStyle name="20% - Ênfase3 2 5 5" xfId="1600" xr:uid="{00000000-0005-0000-0000-00001B060000}"/>
    <cellStyle name="20% - Ênfase3 2 5 6" xfId="1601" xr:uid="{00000000-0005-0000-0000-00001C060000}"/>
    <cellStyle name="20% - Ênfase3 2 5 7" xfId="1602" xr:uid="{00000000-0005-0000-0000-00001D060000}"/>
    <cellStyle name="20% - Ênfase3 2 5 8" xfId="1603" xr:uid="{00000000-0005-0000-0000-00001E060000}"/>
    <cellStyle name="20% - Ênfase3 2 6" xfId="1604" xr:uid="{00000000-0005-0000-0000-00001F060000}"/>
    <cellStyle name="20% - Ênfase3 2 6 2" xfId="1605" xr:uid="{00000000-0005-0000-0000-000020060000}"/>
    <cellStyle name="20% - Ênfase3 2 6 2 2" xfId="1606" xr:uid="{00000000-0005-0000-0000-000021060000}"/>
    <cellStyle name="20% - Ênfase3 2 6 2 3" xfId="1607" xr:uid="{00000000-0005-0000-0000-000022060000}"/>
    <cellStyle name="20% - Ênfase3 2 6 2 4" xfId="1608" xr:uid="{00000000-0005-0000-0000-000023060000}"/>
    <cellStyle name="20% - Ênfase3 2 6 2 5" xfId="1609" xr:uid="{00000000-0005-0000-0000-000024060000}"/>
    <cellStyle name="20% - Ênfase3 2 6 2 6" xfId="1610" xr:uid="{00000000-0005-0000-0000-000025060000}"/>
    <cellStyle name="20% - Ênfase3 2 6 2 7" xfId="1611" xr:uid="{00000000-0005-0000-0000-000026060000}"/>
    <cellStyle name="20% - Ênfase3 2 6 3" xfId="1612" xr:uid="{00000000-0005-0000-0000-000027060000}"/>
    <cellStyle name="20% - Ênfase3 2 6 4" xfId="1613" xr:uid="{00000000-0005-0000-0000-000028060000}"/>
    <cellStyle name="20% - Ênfase3 2 6 5" xfId="1614" xr:uid="{00000000-0005-0000-0000-000029060000}"/>
    <cellStyle name="20% - Ênfase3 2 6 6" xfId="1615" xr:uid="{00000000-0005-0000-0000-00002A060000}"/>
    <cellStyle name="20% - Ênfase3 2 6 7" xfId="1616" xr:uid="{00000000-0005-0000-0000-00002B060000}"/>
    <cellStyle name="20% - Ênfase3 2 6 8" xfId="1617" xr:uid="{00000000-0005-0000-0000-00002C060000}"/>
    <cellStyle name="20% - Ênfase3 2 7" xfId="1618" xr:uid="{00000000-0005-0000-0000-00002D060000}"/>
    <cellStyle name="20% - Ênfase3 2 7 2" xfId="1619" xr:uid="{00000000-0005-0000-0000-00002E060000}"/>
    <cellStyle name="20% - Ênfase3 2 7 2 2" xfId="1620" xr:uid="{00000000-0005-0000-0000-00002F060000}"/>
    <cellStyle name="20% - Ênfase3 2 7 2 3" xfId="1621" xr:uid="{00000000-0005-0000-0000-000030060000}"/>
    <cellStyle name="20% - Ênfase3 2 7 2 4" xfId="1622" xr:uid="{00000000-0005-0000-0000-000031060000}"/>
    <cellStyle name="20% - Ênfase3 2 7 2 5" xfId="1623" xr:uid="{00000000-0005-0000-0000-000032060000}"/>
    <cellStyle name="20% - Ênfase3 2 7 2 6" xfId="1624" xr:uid="{00000000-0005-0000-0000-000033060000}"/>
    <cellStyle name="20% - Ênfase3 2 7 2 7" xfId="1625" xr:uid="{00000000-0005-0000-0000-000034060000}"/>
    <cellStyle name="20% - Ênfase3 2 7 3" xfId="1626" xr:uid="{00000000-0005-0000-0000-000035060000}"/>
    <cellStyle name="20% - Ênfase3 2 7 4" xfId="1627" xr:uid="{00000000-0005-0000-0000-000036060000}"/>
    <cellStyle name="20% - Ênfase3 2 7 5" xfId="1628" xr:uid="{00000000-0005-0000-0000-000037060000}"/>
    <cellStyle name="20% - Ênfase3 2 7 6" xfId="1629" xr:uid="{00000000-0005-0000-0000-000038060000}"/>
    <cellStyle name="20% - Ênfase3 2 7 7" xfId="1630" xr:uid="{00000000-0005-0000-0000-000039060000}"/>
    <cellStyle name="20% - Ênfase3 2 7 8" xfId="1631" xr:uid="{00000000-0005-0000-0000-00003A060000}"/>
    <cellStyle name="20% - Ênfase3 2 8" xfId="1632" xr:uid="{00000000-0005-0000-0000-00003B060000}"/>
    <cellStyle name="20% - Ênfase3 2 8 2" xfId="1633" xr:uid="{00000000-0005-0000-0000-00003C060000}"/>
    <cellStyle name="20% - Ênfase3 2 8 2 2" xfId="1634" xr:uid="{00000000-0005-0000-0000-00003D060000}"/>
    <cellStyle name="20% - Ênfase3 2 8 2 3" xfId="1635" xr:uid="{00000000-0005-0000-0000-00003E060000}"/>
    <cellStyle name="20% - Ênfase3 2 8 2 4" xfId="1636" xr:uid="{00000000-0005-0000-0000-00003F060000}"/>
    <cellStyle name="20% - Ênfase3 2 8 2 5" xfId="1637" xr:uid="{00000000-0005-0000-0000-000040060000}"/>
    <cellStyle name="20% - Ênfase3 2 8 2 6" xfId="1638" xr:uid="{00000000-0005-0000-0000-000041060000}"/>
    <cellStyle name="20% - Ênfase3 2 8 2 7" xfId="1639" xr:uid="{00000000-0005-0000-0000-000042060000}"/>
    <cellStyle name="20% - Ênfase3 2 8 3" xfId="1640" xr:uid="{00000000-0005-0000-0000-000043060000}"/>
    <cellStyle name="20% - Ênfase3 2 8 4" xfId="1641" xr:uid="{00000000-0005-0000-0000-000044060000}"/>
    <cellStyle name="20% - Ênfase3 2 8 5" xfId="1642" xr:uid="{00000000-0005-0000-0000-000045060000}"/>
    <cellStyle name="20% - Ênfase3 2 8 6" xfId="1643" xr:uid="{00000000-0005-0000-0000-000046060000}"/>
    <cellStyle name="20% - Ênfase3 2 8 7" xfId="1644" xr:uid="{00000000-0005-0000-0000-000047060000}"/>
    <cellStyle name="20% - Ênfase3 2 8 8" xfId="1645" xr:uid="{00000000-0005-0000-0000-000048060000}"/>
    <cellStyle name="20% - Ênfase3 2 9" xfId="1646" xr:uid="{00000000-0005-0000-0000-000049060000}"/>
    <cellStyle name="20% - Ênfase3 2 9 2" xfId="1647" xr:uid="{00000000-0005-0000-0000-00004A060000}"/>
    <cellStyle name="20% - Ênfase3 2 9 2 2" xfId="1648" xr:uid="{00000000-0005-0000-0000-00004B060000}"/>
    <cellStyle name="20% - Ênfase3 2 9 2 3" xfId="1649" xr:uid="{00000000-0005-0000-0000-00004C060000}"/>
    <cellStyle name="20% - Ênfase3 2 9 2 4" xfId="1650" xr:uid="{00000000-0005-0000-0000-00004D060000}"/>
    <cellStyle name="20% - Ênfase3 2 9 2 5" xfId="1651" xr:uid="{00000000-0005-0000-0000-00004E060000}"/>
    <cellStyle name="20% - Ênfase3 2 9 2 6" xfId="1652" xr:uid="{00000000-0005-0000-0000-00004F060000}"/>
    <cellStyle name="20% - Ênfase3 2 9 2 7" xfId="1653" xr:uid="{00000000-0005-0000-0000-000050060000}"/>
    <cellStyle name="20% - Ênfase3 2 9 3" xfId="1654" xr:uid="{00000000-0005-0000-0000-000051060000}"/>
    <cellStyle name="20% - Ênfase3 2 9 4" xfId="1655" xr:uid="{00000000-0005-0000-0000-000052060000}"/>
    <cellStyle name="20% - Ênfase3 2 9 5" xfId="1656" xr:uid="{00000000-0005-0000-0000-000053060000}"/>
    <cellStyle name="20% - Ênfase3 2 9 6" xfId="1657" xr:uid="{00000000-0005-0000-0000-000054060000}"/>
    <cellStyle name="20% - Ênfase3 2 9 7" xfId="1658" xr:uid="{00000000-0005-0000-0000-000055060000}"/>
    <cellStyle name="20% - Ênfase3 2 9 8" xfId="1659" xr:uid="{00000000-0005-0000-0000-000056060000}"/>
    <cellStyle name="20% - Ênfase3 2_Compo" xfId="24396" xr:uid="{00000000-0005-0000-0000-000057060000}"/>
    <cellStyle name="20% - Ênfase3 20" xfId="1660" xr:uid="{00000000-0005-0000-0000-000058060000}"/>
    <cellStyle name="20% - Ênfase3 20 2" xfId="1661" xr:uid="{00000000-0005-0000-0000-000059060000}"/>
    <cellStyle name="20% - Ênfase3 20 3" xfId="1662" xr:uid="{00000000-0005-0000-0000-00005A060000}"/>
    <cellStyle name="20% - Ênfase3 20 4" xfId="1663" xr:uid="{00000000-0005-0000-0000-00005B060000}"/>
    <cellStyle name="20% - Ênfase3 20 5" xfId="1664" xr:uid="{00000000-0005-0000-0000-00005C060000}"/>
    <cellStyle name="20% - Ênfase3 20 6" xfId="1665" xr:uid="{00000000-0005-0000-0000-00005D060000}"/>
    <cellStyle name="20% - Ênfase3 20 7" xfId="1666" xr:uid="{00000000-0005-0000-0000-00005E060000}"/>
    <cellStyle name="20% - Ênfase3 21" xfId="1667" xr:uid="{00000000-0005-0000-0000-00005F060000}"/>
    <cellStyle name="20% - Ênfase3 21 2" xfId="1668" xr:uid="{00000000-0005-0000-0000-000060060000}"/>
    <cellStyle name="20% - Ênfase3 21 3" xfId="1669" xr:uid="{00000000-0005-0000-0000-000061060000}"/>
    <cellStyle name="20% - Ênfase3 21 4" xfId="1670" xr:uid="{00000000-0005-0000-0000-000062060000}"/>
    <cellStyle name="20% - Ênfase3 21 5" xfId="1671" xr:uid="{00000000-0005-0000-0000-000063060000}"/>
    <cellStyle name="20% - Ênfase3 21 6" xfId="1672" xr:uid="{00000000-0005-0000-0000-000064060000}"/>
    <cellStyle name="20% - Ênfase3 21 7" xfId="1673" xr:uid="{00000000-0005-0000-0000-000065060000}"/>
    <cellStyle name="20% - Ênfase3 22" xfId="1674" xr:uid="{00000000-0005-0000-0000-000066060000}"/>
    <cellStyle name="20% - Ênfase3 22 2" xfId="1675" xr:uid="{00000000-0005-0000-0000-000067060000}"/>
    <cellStyle name="20% - Ênfase3 22 3" xfId="1676" xr:uid="{00000000-0005-0000-0000-000068060000}"/>
    <cellStyle name="20% - Ênfase3 22 4" xfId="1677" xr:uid="{00000000-0005-0000-0000-000069060000}"/>
    <cellStyle name="20% - Ênfase3 22 5" xfId="1678" xr:uid="{00000000-0005-0000-0000-00006A060000}"/>
    <cellStyle name="20% - Ênfase3 22 6" xfId="1679" xr:uid="{00000000-0005-0000-0000-00006B060000}"/>
    <cellStyle name="20% - Ênfase3 22 7" xfId="1680" xr:uid="{00000000-0005-0000-0000-00006C060000}"/>
    <cellStyle name="20% - Ênfase3 23" xfId="1681" xr:uid="{00000000-0005-0000-0000-00006D060000}"/>
    <cellStyle name="20% - Ênfase3 23 2" xfId="1682" xr:uid="{00000000-0005-0000-0000-00006E060000}"/>
    <cellStyle name="20% - Ênfase3 23 3" xfId="1683" xr:uid="{00000000-0005-0000-0000-00006F060000}"/>
    <cellStyle name="20% - Ênfase3 23 4" xfId="1684" xr:uid="{00000000-0005-0000-0000-000070060000}"/>
    <cellStyle name="20% - Ênfase3 23 5" xfId="1685" xr:uid="{00000000-0005-0000-0000-000071060000}"/>
    <cellStyle name="20% - Ênfase3 23 6" xfId="1686" xr:uid="{00000000-0005-0000-0000-000072060000}"/>
    <cellStyle name="20% - Ênfase3 23 7" xfId="1687" xr:uid="{00000000-0005-0000-0000-000073060000}"/>
    <cellStyle name="20% - Ênfase3 24" xfId="1688" xr:uid="{00000000-0005-0000-0000-000074060000}"/>
    <cellStyle name="20% - Ênfase3 24 2" xfId="1689" xr:uid="{00000000-0005-0000-0000-000075060000}"/>
    <cellStyle name="20% - Ênfase3 24 3" xfId="1690" xr:uid="{00000000-0005-0000-0000-000076060000}"/>
    <cellStyle name="20% - Ênfase3 24 4" xfId="1691" xr:uid="{00000000-0005-0000-0000-000077060000}"/>
    <cellStyle name="20% - Ênfase3 24 5" xfId="1692" xr:uid="{00000000-0005-0000-0000-000078060000}"/>
    <cellStyle name="20% - Ênfase3 24 6" xfId="1693" xr:uid="{00000000-0005-0000-0000-000079060000}"/>
    <cellStyle name="20% - Ênfase3 24 7" xfId="1694" xr:uid="{00000000-0005-0000-0000-00007A060000}"/>
    <cellStyle name="20% - Ênfase3 25" xfId="1695" xr:uid="{00000000-0005-0000-0000-00007B060000}"/>
    <cellStyle name="20% - Ênfase3 25 2" xfId="1696" xr:uid="{00000000-0005-0000-0000-00007C060000}"/>
    <cellStyle name="20% - Ênfase3 25 3" xfId="1697" xr:uid="{00000000-0005-0000-0000-00007D060000}"/>
    <cellStyle name="20% - Ênfase3 25 4" xfId="1698" xr:uid="{00000000-0005-0000-0000-00007E060000}"/>
    <cellStyle name="20% - Ênfase3 25 5" xfId="1699" xr:uid="{00000000-0005-0000-0000-00007F060000}"/>
    <cellStyle name="20% - Ênfase3 25 6" xfId="1700" xr:uid="{00000000-0005-0000-0000-000080060000}"/>
    <cellStyle name="20% - Ênfase3 25 7" xfId="1701" xr:uid="{00000000-0005-0000-0000-000081060000}"/>
    <cellStyle name="20% - Ênfase3 26" xfId="1702" xr:uid="{00000000-0005-0000-0000-000082060000}"/>
    <cellStyle name="20% - Ênfase3 26 2" xfId="1703" xr:uid="{00000000-0005-0000-0000-000083060000}"/>
    <cellStyle name="20% - Ênfase3 26 3" xfId="1704" xr:uid="{00000000-0005-0000-0000-000084060000}"/>
    <cellStyle name="20% - Ênfase3 26 4" xfId="1705" xr:uid="{00000000-0005-0000-0000-000085060000}"/>
    <cellStyle name="20% - Ênfase3 26 5" xfId="1706" xr:uid="{00000000-0005-0000-0000-000086060000}"/>
    <cellStyle name="20% - Ênfase3 26 6" xfId="1707" xr:uid="{00000000-0005-0000-0000-000087060000}"/>
    <cellStyle name="20% - Ênfase3 26 7" xfId="1708" xr:uid="{00000000-0005-0000-0000-000088060000}"/>
    <cellStyle name="20% - Ênfase3 27" xfId="1709" xr:uid="{00000000-0005-0000-0000-000089060000}"/>
    <cellStyle name="20% - Ênfase3 27 2" xfId="1710" xr:uid="{00000000-0005-0000-0000-00008A060000}"/>
    <cellStyle name="20% - Ênfase3 27 3" xfId="1711" xr:uid="{00000000-0005-0000-0000-00008B060000}"/>
    <cellStyle name="20% - Ênfase3 27 4" xfId="1712" xr:uid="{00000000-0005-0000-0000-00008C060000}"/>
    <cellStyle name="20% - Ênfase3 27 5" xfId="1713" xr:uid="{00000000-0005-0000-0000-00008D060000}"/>
    <cellStyle name="20% - Ênfase3 27 6" xfId="1714" xr:uid="{00000000-0005-0000-0000-00008E060000}"/>
    <cellStyle name="20% - Ênfase3 27 7" xfId="1715" xr:uid="{00000000-0005-0000-0000-00008F060000}"/>
    <cellStyle name="20% - Ênfase3 28" xfId="1716" xr:uid="{00000000-0005-0000-0000-000090060000}"/>
    <cellStyle name="20% - Ênfase3 28 2" xfId="1717" xr:uid="{00000000-0005-0000-0000-000091060000}"/>
    <cellStyle name="20% - Ênfase3 28 3" xfId="1718" xr:uid="{00000000-0005-0000-0000-000092060000}"/>
    <cellStyle name="20% - Ênfase3 28 4" xfId="1719" xr:uid="{00000000-0005-0000-0000-000093060000}"/>
    <cellStyle name="20% - Ênfase3 28 5" xfId="1720" xr:uid="{00000000-0005-0000-0000-000094060000}"/>
    <cellStyle name="20% - Ênfase3 28 6" xfId="1721" xr:uid="{00000000-0005-0000-0000-000095060000}"/>
    <cellStyle name="20% - Ênfase3 28 7" xfId="1722" xr:uid="{00000000-0005-0000-0000-000096060000}"/>
    <cellStyle name="20% - Ênfase3 29" xfId="1723" xr:uid="{00000000-0005-0000-0000-000097060000}"/>
    <cellStyle name="20% - Ênfase3 29 2" xfId="1724" xr:uid="{00000000-0005-0000-0000-000098060000}"/>
    <cellStyle name="20% - Ênfase3 29 3" xfId="1725" xr:uid="{00000000-0005-0000-0000-000099060000}"/>
    <cellStyle name="20% - Ênfase3 29 4" xfId="1726" xr:uid="{00000000-0005-0000-0000-00009A060000}"/>
    <cellStyle name="20% - Ênfase3 29 5" xfId="1727" xr:uid="{00000000-0005-0000-0000-00009B060000}"/>
    <cellStyle name="20% - Ênfase3 29 6" xfId="1728" xr:uid="{00000000-0005-0000-0000-00009C060000}"/>
    <cellStyle name="20% - Ênfase3 29 7" xfId="1729" xr:uid="{00000000-0005-0000-0000-00009D060000}"/>
    <cellStyle name="20% - Ênfase3 3" xfId="1730" xr:uid="{00000000-0005-0000-0000-00009E060000}"/>
    <cellStyle name="20% - Ênfase3 3 10" xfId="1731" xr:uid="{00000000-0005-0000-0000-00009F060000}"/>
    <cellStyle name="20% - Ênfase3 3 10 2" xfId="1732" xr:uid="{00000000-0005-0000-0000-0000A0060000}"/>
    <cellStyle name="20% - Ênfase3 3 10 2 2" xfId="1733" xr:uid="{00000000-0005-0000-0000-0000A1060000}"/>
    <cellStyle name="20% - Ênfase3 3 10 2 3" xfId="1734" xr:uid="{00000000-0005-0000-0000-0000A2060000}"/>
    <cellStyle name="20% - Ênfase3 3 10 2 4" xfId="1735" xr:uid="{00000000-0005-0000-0000-0000A3060000}"/>
    <cellStyle name="20% - Ênfase3 3 10 2 5" xfId="1736" xr:uid="{00000000-0005-0000-0000-0000A4060000}"/>
    <cellStyle name="20% - Ênfase3 3 10 2 6" xfId="1737" xr:uid="{00000000-0005-0000-0000-0000A5060000}"/>
    <cellStyle name="20% - Ênfase3 3 10 2 7" xfId="1738" xr:uid="{00000000-0005-0000-0000-0000A6060000}"/>
    <cellStyle name="20% - Ênfase3 3 10 3" xfId="1739" xr:uid="{00000000-0005-0000-0000-0000A7060000}"/>
    <cellStyle name="20% - Ênfase3 3 10 4" xfId="1740" xr:uid="{00000000-0005-0000-0000-0000A8060000}"/>
    <cellStyle name="20% - Ênfase3 3 10 5" xfId="1741" xr:uid="{00000000-0005-0000-0000-0000A9060000}"/>
    <cellStyle name="20% - Ênfase3 3 10 6" xfId="1742" xr:uid="{00000000-0005-0000-0000-0000AA060000}"/>
    <cellStyle name="20% - Ênfase3 3 10 7" xfId="1743" xr:uid="{00000000-0005-0000-0000-0000AB060000}"/>
    <cellStyle name="20% - Ênfase3 3 10 8" xfId="1744" xr:uid="{00000000-0005-0000-0000-0000AC060000}"/>
    <cellStyle name="20% - Ênfase3 3 11" xfId="1745" xr:uid="{00000000-0005-0000-0000-0000AD060000}"/>
    <cellStyle name="20% - Ênfase3 3 11 2" xfId="1746" xr:uid="{00000000-0005-0000-0000-0000AE060000}"/>
    <cellStyle name="20% - Ênfase3 3 11 3" xfId="1747" xr:uid="{00000000-0005-0000-0000-0000AF060000}"/>
    <cellStyle name="20% - Ênfase3 3 11 4" xfId="1748" xr:uid="{00000000-0005-0000-0000-0000B0060000}"/>
    <cellStyle name="20% - Ênfase3 3 11 5" xfId="1749" xr:uid="{00000000-0005-0000-0000-0000B1060000}"/>
    <cellStyle name="20% - Ênfase3 3 11 6" xfId="1750" xr:uid="{00000000-0005-0000-0000-0000B2060000}"/>
    <cellStyle name="20% - Ênfase3 3 11 7" xfId="1751" xr:uid="{00000000-0005-0000-0000-0000B3060000}"/>
    <cellStyle name="20% - Ênfase3 3 12" xfId="1752" xr:uid="{00000000-0005-0000-0000-0000B4060000}"/>
    <cellStyle name="20% - Ênfase3 3 13" xfId="1753" xr:uid="{00000000-0005-0000-0000-0000B5060000}"/>
    <cellStyle name="20% - Ênfase3 3 14" xfId="1754" xr:uid="{00000000-0005-0000-0000-0000B6060000}"/>
    <cellStyle name="20% - Ênfase3 3 15" xfId="1755" xr:uid="{00000000-0005-0000-0000-0000B7060000}"/>
    <cellStyle name="20% - Ênfase3 3 16" xfId="1756" xr:uid="{00000000-0005-0000-0000-0000B8060000}"/>
    <cellStyle name="20% - Ênfase3 3 17" xfId="1757" xr:uid="{00000000-0005-0000-0000-0000B9060000}"/>
    <cellStyle name="20% - Ênfase3 3 18" xfId="24397" xr:uid="{00000000-0005-0000-0000-0000BA060000}"/>
    <cellStyle name="20% - Ênfase3 3 2" xfId="1758" xr:uid="{00000000-0005-0000-0000-0000BB060000}"/>
    <cellStyle name="20% - Ênfase3 3 2 2" xfId="1759" xr:uid="{00000000-0005-0000-0000-0000BC060000}"/>
    <cellStyle name="20% - Ênfase3 3 2 2 2" xfId="1760" xr:uid="{00000000-0005-0000-0000-0000BD060000}"/>
    <cellStyle name="20% - Ênfase3 3 2 2 3" xfId="1761" xr:uid="{00000000-0005-0000-0000-0000BE060000}"/>
    <cellStyle name="20% - Ênfase3 3 2 2 4" xfId="1762" xr:uid="{00000000-0005-0000-0000-0000BF060000}"/>
    <cellStyle name="20% - Ênfase3 3 2 2 5" xfId="1763" xr:uid="{00000000-0005-0000-0000-0000C0060000}"/>
    <cellStyle name="20% - Ênfase3 3 2 2 6" xfId="1764" xr:uid="{00000000-0005-0000-0000-0000C1060000}"/>
    <cellStyle name="20% - Ênfase3 3 2 2 7" xfId="1765" xr:uid="{00000000-0005-0000-0000-0000C2060000}"/>
    <cellStyle name="20% - Ênfase3 3 2 3" xfId="1766" xr:uid="{00000000-0005-0000-0000-0000C3060000}"/>
    <cellStyle name="20% - Ênfase3 3 2 4" xfId="1767" xr:uid="{00000000-0005-0000-0000-0000C4060000}"/>
    <cellStyle name="20% - Ênfase3 3 2 5" xfId="1768" xr:uid="{00000000-0005-0000-0000-0000C5060000}"/>
    <cellStyle name="20% - Ênfase3 3 2 6" xfId="1769" xr:uid="{00000000-0005-0000-0000-0000C6060000}"/>
    <cellStyle name="20% - Ênfase3 3 2 7" xfId="1770" xr:uid="{00000000-0005-0000-0000-0000C7060000}"/>
    <cellStyle name="20% - Ênfase3 3 2 8" xfId="1771" xr:uid="{00000000-0005-0000-0000-0000C8060000}"/>
    <cellStyle name="20% - Ênfase3 3 3" xfId="1772" xr:uid="{00000000-0005-0000-0000-0000C9060000}"/>
    <cellStyle name="20% - Ênfase3 3 3 2" xfId="1773" xr:uid="{00000000-0005-0000-0000-0000CA060000}"/>
    <cellStyle name="20% - Ênfase3 3 3 2 2" xfId="1774" xr:uid="{00000000-0005-0000-0000-0000CB060000}"/>
    <cellStyle name="20% - Ênfase3 3 3 2 3" xfId="1775" xr:uid="{00000000-0005-0000-0000-0000CC060000}"/>
    <cellStyle name="20% - Ênfase3 3 3 2 4" xfId="1776" xr:uid="{00000000-0005-0000-0000-0000CD060000}"/>
    <cellStyle name="20% - Ênfase3 3 3 2 5" xfId="1777" xr:uid="{00000000-0005-0000-0000-0000CE060000}"/>
    <cellStyle name="20% - Ênfase3 3 3 2 6" xfId="1778" xr:uid="{00000000-0005-0000-0000-0000CF060000}"/>
    <cellStyle name="20% - Ênfase3 3 3 2 7" xfId="1779" xr:uid="{00000000-0005-0000-0000-0000D0060000}"/>
    <cellStyle name="20% - Ênfase3 3 3 3" xfId="1780" xr:uid="{00000000-0005-0000-0000-0000D1060000}"/>
    <cellStyle name="20% - Ênfase3 3 3 4" xfId="1781" xr:uid="{00000000-0005-0000-0000-0000D2060000}"/>
    <cellStyle name="20% - Ênfase3 3 3 5" xfId="1782" xr:uid="{00000000-0005-0000-0000-0000D3060000}"/>
    <cellStyle name="20% - Ênfase3 3 3 6" xfId="1783" xr:uid="{00000000-0005-0000-0000-0000D4060000}"/>
    <cellStyle name="20% - Ênfase3 3 3 7" xfId="1784" xr:uid="{00000000-0005-0000-0000-0000D5060000}"/>
    <cellStyle name="20% - Ênfase3 3 3 8" xfId="1785" xr:uid="{00000000-0005-0000-0000-0000D6060000}"/>
    <cellStyle name="20% - Ênfase3 3 4" xfId="1786" xr:uid="{00000000-0005-0000-0000-0000D7060000}"/>
    <cellStyle name="20% - Ênfase3 3 4 2" xfId="1787" xr:uid="{00000000-0005-0000-0000-0000D8060000}"/>
    <cellStyle name="20% - Ênfase3 3 4 2 2" xfId="1788" xr:uid="{00000000-0005-0000-0000-0000D9060000}"/>
    <cellStyle name="20% - Ênfase3 3 4 2 3" xfId="1789" xr:uid="{00000000-0005-0000-0000-0000DA060000}"/>
    <cellStyle name="20% - Ênfase3 3 4 2 4" xfId="1790" xr:uid="{00000000-0005-0000-0000-0000DB060000}"/>
    <cellStyle name="20% - Ênfase3 3 4 2 5" xfId="1791" xr:uid="{00000000-0005-0000-0000-0000DC060000}"/>
    <cellStyle name="20% - Ênfase3 3 4 2 6" xfId="1792" xr:uid="{00000000-0005-0000-0000-0000DD060000}"/>
    <cellStyle name="20% - Ênfase3 3 4 2 7" xfId="1793" xr:uid="{00000000-0005-0000-0000-0000DE060000}"/>
    <cellStyle name="20% - Ênfase3 3 4 3" xfId="1794" xr:uid="{00000000-0005-0000-0000-0000DF060000}"/>
    <cellStyle name="20% - Ênfase3 3 4 4" xfId="1795" xr:uid="{00000000-0005-0000-0000-0000E0060000}"/>
    <cellStyle name="20% - Ênfase3 3 4 5" xfId="1796" xr:uid="{00000000-0005-0000-0000-0000E1060000}"/>
    <cellStyle name="20% - Ênfase3 3 4 6" xfId="1797" xr:uid="{00000000-0005-0000-0000-0000E2060000}"/>
    <cellStyle name="20% - Ênfase3 3 4 7" xfId="1798" xr:uid="{00000000-0005-0000-0000-0000E3060000}"/>
    <cellStyle name="20% - Ênfase3 3 4 8" xfId="1799" xr:uid="{00000000-0005-0000-0000-0000E4060000}"/>
    <cellStyle name="20% - Ênfase3 3 5" xfId="1800" xr:uid="{00000000-0005-0000-0000-0000E5060000}"/>
    <cellStyle name="20% - Ênfase3 3 5 2" xfId="1801" xr:uid="{00000000-0005-0000-0000-0000E6060000}"/>
    <cellStyle name="20% - Ênfase3 3 5 2 2" xfId="1802" xr:uid="{00000000-0005-0000-0000-0000E7060000}"/>
    <cellStyle name="20% - Ênfase3 3 5 2 3" xfId="1803" xr:uid="{00000000-0005-0000-0000-0000E8060000}"/>
    <cellStyle name="20% - Ênfase3 3 5 2 4" xfId="1804" xr:uid="{00000000-0005-0000-0000-0000E9060000}"/>
    <cellStyle name="20% - Ênfase3 3 5 2 5" xfId="1805" xr:uid="{00000000-0005-0000-0000-0000EA060000}"/>
    <cellStyle name="20% - Ênfase3 3 5 2 6" xfId="1806" xr:uid="{00000000-0005-0000-0000-0000EB060000}"/>
    <cellStyle name="20% - Ênfase3 3 5 2 7" xfId="1807" xr:uid="{00000000-0005-0000-0000-0000EC060000}"/>
    <cellStyle name="20% - Ênfase3 3 5 3" xfId="1808" xr:uid="{00000000-0005-0000-0000-0000ED060000}"/>
    <cellStyle name="20% - Ênfase3 3 5 4" xfId="1809" xr:uid="{00000000-0005-0000-0000-0000EE060000}"/>
    <cellStyle name="20% - Ênfase3 3 5 5" xfId="1810" xr:uid="{00000000-0005-0000-0000-0000EF060000}"/>
    <cellStyle name="20% - Ênfase3 3 5 6" xfId="1811" xr:uid="{00000000-0005-0000-0000-0000F0060000}"/>
    <cellStyle name="20% - Ênfase3 3 5 7" xfId="1812" xr:uid="{00000000-0005-0000-0000-0000F1060000}"/>
    <cellStyle name="20% - Ênfase3 3 5 8" xfId="1813" xr:uid="{00000000-0005-0000-0000-0000F2060000}"/>
    <cellStyle name="20% - Ênfase3 3 6" xfId="1814" xr:uid="{00000000-0005-0000-0000-0000F3060000}"/>
    <cellStyle name="20% - Ênfase3 3 6 2" xfId="1815" xr:uid="{00000000-0005-0000-0000-0000F4060000}"/>
    <cellStyle name="20% - Ênfase3 3 6 2 2" xfId="1816" xr:uid="{00000000-0005-0000-0000-0000F5060000}"/>
    <cellStyle name="20% - Ênfase3 3 6 2 3" xfId="1817" xr:uid="{00000000-0005-0000-0000-0000F6060000}"/>
    <cellStyle name="20% - Ênfase3 3 6 2 4" xfId="1818" xr:uid="{00000000-0005-0000-0000-0000F7060000}"/>
    <cellStyle name="20% - Ênfase3 3 6 2 5" xfId="1819" xr:uid="{00000000-0005-0000-0000-0000F8060000}"/>
    <cellStyle name="20% - Ênfase3 3 6 2 6" xfId="1820" xr:uid="{00000000-0005-0000-0000-0000F9060000}"/>
    <cellStyle name="20% - Ênfase3 3 6 2 7" xfId="1821" xr:uid="{00000000-0005-0000-0000-0000FA060000}"/>
    <cellStyle name="20% - Ênfase3 3 6 3" xfId="1822" xr:uid="{00000000-0005-0000-0000-0000FB060000}"/>
    <cellStyle name="20% - Ênfase3 3 6 4" xfId="1823" xr:uid="{00000000-0005-0000-0000-0000FC060000}"/>
    <cellStyle name="20% - Ênfase3 3 6 5" xfId="1824" xr:uid="{00000000-0005-0000-0000-0000FD060000}"/>
    <cellStyle name="20% - Ênfase3 3 6 6" xfId="1825" xr:uid="{00000000-0005-0000-0000-0000FE060000}"/>
    <cellStyle name="20% - Ênfase3 3 6 7" xfId="1826" xr:uid="{00000000-0005-0000-0000-0000FF060000}"/>
    <cellStyle name="20% - Ênfase3 3 6 8" xfId="1827" xr:uid="{00000000-0005-0000-0000-000000070000}"/>
    <cellStyle name="20% - Ênfase3 3 7" xfId="1828" xr:uid="{00000000-0005-0000-0000-000001070000}"/>
    <cellStyle name="20% - Ênfase3 3 7 2" xfId="1829" xr:uid="{00000000-0005-0000-0000-000002070000}"/>
    <cellStyle name="20% - Ênfase3 3 7 2 2" xfId="1830" xr:uid="{00000000-0005-0000-0000-000003070000}"/>
    <cellStyle name="20% - Ênfase3 3 7 2 3" xfId="1831" xr:uid="{00000000-0005-0000-0000-000004070000}"/>
    <cellStyle name="20% - Ênfase3 3 7 2 4" xfId="1832" xr:uid="{00000000-0005-0000-0000-000005070000}"/>
    <cellStyle name="20% - Ênfase3 3 7 2 5" xfId="1833" xr:uid="{00000000-0005-0000-0000-000006070000}"/>
    <cellStyle name="20% - Ênfase3 3 7 2 6" xfId="1834" xr:uid="{00000000-0005-0000-0000-000007070000}"/>
    <cellStyle name="20% - Ênfase3 3 7 2 7" xfId="1835" xr:uid="{00000000-0005-0000-0000-000008070000}"/>
    <cellStyle name="20% - Ênfase3 3 7 3" xfId="1836" xr:uid="{00000000-0005-0000-0000-000009070000}"/>
    <cellStyle name="20% - Ênfase3 3 7 4" xfId="1837" xr:uid="{00000000-0005-0000-0000-00000A070000}"/>
    <cellStyle name="20% - Ênfase3 3 7 5" xfId="1838" xr:uid="{00000000-0005-0000-0000-00000B070000}"/>
    <cellStyle name="20% - Ênfase3 3 7 6" xfId="1839" xr:uid="{00000000-0005-0000-0000-00000C070000}"/>
    <cellStyle name="20% - Ênfase3 3 7 7" xfId="1840" xr:uid="{00000000-0005-0000-0000-00000D070000}"/>
    <cellStyle name="20% - Ênfase3 3 7 8" xfId="1841" xr:uid="{00000000-0005-0000-0000-00000E070000}"/>
    <cellStyle name="20% - Ênfase3 3 8" xfId="1842" xr:uid="{00000000-0005-0000-0000-00000F070000}"/>
    <cellStyle name="20% - Ênfase3 3 8 2" xfId="1843" xr:uid="{00000000-0005-0000-0000-000010070000}"/>
    <cellStyle name="20% - Ênfase3 3 8 2 2" xfId="1844" xr:uid="{00000000-0005-0000-0000-000011070000}"/>
    <cellStyle name="20% - Ênfase3 3 8 2 3" xfId="1845" xr:uid="{00000000-0005-0000-0000-000012070000}"/>
    <cellStyle name="20% - Ênfase3 3 8 2 4" xfId="1846" xr:uid="{00000000-0005-0000-0000-000013070000}"/>
    <cellStyle name="20% - Ênfase3 3 8 2 5" xfId="1847" xr:uid="{00000000-0005-0000-0000-000014070000}"/>
    <cellStyle name="20% - Ênfase3 3 8 2 6" xfId="1848" xr:uid="{00000000-0005-0000-0000-000015070000}"/>
    <cellStyle name="20% - Ênfase3 3 8 2 7" xfId="1849" xr:uid="{00000000-0005-0000-0000-000016070000}"/>
    <cellStyle name="20% - Ênfase3 3 8 3" xfId="1850" xr:uid="{00000000-0005-0000-0000-000017070000}"/>
    <cellStyle name="20% - Ênfase3 3 8 4" xfId="1851" xr:uid="{00000000-0005-0000-0000-000018070000}"/>
    <cellStyle name="20% - Ênfase3 3 8 5" xfId="1852" xr:uid="{00000000-0005-0000-0000-000019070000}"/>
    <cellStyle name="20% - Ênfase3 3 8 6" xfId="1853" xr:uid="{00000000-0005-0000-0000-00001A070000}"/>
    <cellStyle name="20% - Ênfase3 3 8 7" xfId="1854" xr:uid="{00000000-0005-0000-0000-00001B070000}"/>
    <cellStyle name="20% - Ênfase3 3 8 8" xfId="1855" xr:uid="{00000000-0005-0000-0000-00001C070000}"/>
    <cellStyle name="20% - Ênfase3 3 9" xfId="1856" xr:uid="{00000000-0005-0000-0000-00001D070000}"/>
    <cellStyle name="20% - Ênfase3 3 9 2" xfId="1857" xr:uid="{00000000-0005-0000-0000-00001E070000}"/>
    <cellStyle name="20% - Ênfase3 3 9 2 2" xfId="1858" xr:uid="{00000000-0005-0000-0000-00001F070000}"/>
    <cellStyle name="20% - Ênfase3 3 9 2 3" xfId="1859" xr:uid="{00000000-0005-0000-0000-000020070000}"/>
    <cellStyle name="20% - Ênfase3 3 9 2 4" xfId="1860" xr:uid="{00000000-0005-0000-0000-000021070000}"/>
    <cellStyle name="20% - Ênfase3 3 9 2 5" xfId="1861" xr:uid="{00000000-0005-0000-0000-000022070000}"/>
    <cellStyle name="20% - Ênfase3 3 9 2 6" xfId="1862" xr:uid="{00000000-0005-0000-0000-000023070000}"/>
    <cellStyle name="20% - Ênfase3 3 9 2 7" xfId="1863" xr:uid="{00000000-0005-0000-0000-000024070000}"/>
    <cellStyle name="20% - Ênfase3 3 9 3" xfId="1864" xr:uid="{00000000-0005-0000-0000-000025070000}"/>
    <cellStyle name="20% - Ênfase3 3 9 4" xfId="1865" xr:uid="{00000000-0005-0000-0000-000026070000}"/>
    <cellStyle name="20% - Ênfase3 3 9 5" xfId="1866" xr:uid="{00000000-0005-0000-0000-000027070000}"/>
    <cellStyle name="20% - Ênfase3 3 9 6" xfId="1867" xr:uid="{00000000-0005-0000-0000-000028070000}"/>
    <cellStyle name="20% - Ênfase3 3 9 7" xfId="1868" xr:uid="{00000000-0005-0000-0000-000029070000}"/>
    <cellStyle name="20% - Ênfase3 3 9 8" xfId="1869" xr:uid="{00000000-0005-0000-0000-00002A070000}"/>
    <cellStyle name="20% - Ênfase3 30" xfId="1870" xr:uid="{00000000-0005-0000-0000-00002B070000}"/>
    <cellStyle name="20% - Ênfase3 30 2" xfId="1871" xr:uid="{00000000-0005-0000-0000-00002C070000}"/>
    <cellStyle name="20% - Ênfase3 30 3" xfId="1872" xr:uid="{00000000-0005-0000-0000-00002D070000}"/>
    <cellStyle name="20% - Ênfase3 30 4" xfId="1873" xr:uid="{00000000-0005-0000-0000-00002E070000}"/>
    <cellStyle name="20% - Ênfase3 30 5" xfId="1874" xr:uid="{00000000-0005-0000-0000-00002F070000}"/>
    <cellStyle name="20% - Ênfase3 30 6" xfId="1875" xr:uid="{00000000-0005-0000-0000-000030070000}"/>
    <cellStyle name="20% - Ênfase3 30 7" xfId="1876" xr:uid="{00000000-0005-0000-0000-000031070000}"/>
    <cellStyle name="20% - Ênfase3 31" xfId="1877" xr:uid="{00000000-0005-0000-0000-000032070000}"/>
    <cellStyle name="20% - Ênfase3 31 2" xfId="1878" xr:uid="{00000000-0005-0000-0000-000033070000}"/>
    <cellStyle name="20% - Ênfase3 31 3" xfId="1879" xr:uid="{00000000-0005-0000-0000-000034070000}"/>
    <cellStyle name="20% - Ênfase3 31 4" xfId="1880" xr:uid="{00000000-0005-0000-0000-000035070000}"/>
    <cellStyle name="20% - Ênfase3 31 5" xfId="1881" xr:uid="{00000000-0005-0000-0000-000036070000}"/>
    <cellStyle name="20% - Ênfase3 31 6" xfId="1882" xr:uid="{00000000-0005-0000-0000-000037070000}"/>
    <cellStyle name="20% - Ênfase3 31 7" xfId="1883" xr:uid="{00000000-0005-0000-0000-000038070000}"/>
    <cellStyle name="20% - Ênfase3 32" xfId="1884" xr:uid="{00000000-0005-0000-0000-000039070000}"/>
    <cellStyle name="20% - Ênfase3 32 2" xfId="1885" xr:uid="{00000000-0005-0000-0000-00003A070000}"/>
    <cellStyle name="20% - Ênfase3 32 3" xfId="1886" xr:uid="{00000000-0005-0000-0000-00003B070000}"/>
    <cellStyle name="20% - Ênfase3 32 4" xfId="1887" xr:uid="{00000000-0005-0000-0000-00003C070000}"/>
    <cellStyle name="20% - Ênfase3 32 5" xfId="1888" xr:uid="{00000000-0005-0000-0000-00003D070000}"/>
    <cellStyle name="20% - Ênfase3 32 6" xfId="1889" xr:uid="{00000000-0005-0000-0000-00003E070000}"/>
    <cellStyle name="20% - Ênfase3 32 7" xfId="1890" xr:uid="{00000000-0005-0000-0000-00003F070000}"/>
    <cellStyle name="20% - Ênfase3 33" xfId="1891" xr:uid="{00000000-0005-0000-0000-000040070000}"/>
    <cellStyle name="20% - Ênfase3 33 2" xfId="1892" xr:uid="{00000000-0005-0000-0000-000041070000}"/>
    <cellStyle name="20% - Ênfase3 33 3" xfId="1893" xr:uid="{00000000-0005-0000-0000-000042070000}"/>
    <cellStyle name="20% - Ênfase3 33 4" xfId="1894" xr:uid="{00000000-0005-0000-0000-000043070000}"/>
    <cellStyle name="20% - Ênfase3 33 5" xfId="1895" xr:uid="{00000000-0005-0000-0000-000044070000}"/>
    <cellStyle name="20% - Ênfase3 33 6" xfId="1896" xr:uid="{00000000-0005-0000-0000-000045070000}"/>
    <cellStyle name="20% - Ênfase3 33 7" xfId="1897" xr:uid="{00000000-0005-0000-0000-000046070000}"/>
    <cellStyle name="20% - Ênfase3 34" xfId="1898" xr:uid="{00000000-0005-0000-0000-000047070000}"/>
    <cellStyle name="20% - Ênfase3 34 2" xfId="1899" xr:uid="{00000000-0005-0000-0000-000048070000}"/>
    <cellStyle name="20% - Ênfase3 34 3" xfId="1900" xr:uid="{00000000-0005-0000-0000-000049070000}"/>
    <cellStyle name="20% - Ênfase3 34 4" xfId="1901" xr:uid="{00000000-0005-0000-0000-00004A070000}"/>
    <cellStyle name="20% - Ênfase3 34 5" xfId="1902" xr:uid="{00000000-0005-0000-0000-00004B070000}"/>
    <cellStyle name="20% - Ênfase3 34 6" xfId="1903" xr:uid="{00000000-0005-0000-0000-00004C070000}"/>
    <cellStyle name="20% - Ênfase3 34 7" xfId="1904" xr:uid="{00000000-0005-0000-0000-00004D070000}"/>
    <cellStyle name="20% - Ênfase3 35" xfId="1905" xr:uid="{00000000-0005-0000-0000-00004E070000}"/>
    <cellStyle name="20% - Ênfase3 35 2" xfId="1906" xr:uid="{00000000-0005-0000-0000-00004F070000}"/>
    <cellStyle name="20% - Ênfase3 35 3" xfId="1907" xr:uid="{00000000-0005-0000-0000-000050070000}"/>
    <cellStyle name="20% - Ênfase3 35 4" xfId="1908" xr:uid="{00000000-0005-0000-0000-000051070000}"/>
    <cellStyle name="20% - Ênfase3 35 5" xfId="1909" xr:uid="{00000000-0005-0000-0000-000052070000}"/>
    <cellStyle name="20% - Ênfase3 35 6" xfId="1910" xr:uid="{00000000-0005-0000-0000-000053070000}"/>
    <cellStyle name="20% - Ênfase3 35 7" xfId="1911" xr:uid="{00000000-0005-0000-0000-000054070000}"/>
    <cellStyle name="20% - Ênfase3 36" xfId="1912" xr:uid="{00000000-0005-0000-0000-000055070000}"/>
    <cellStyle name="20% - Ênfase3 36 2" xfId="1913" xr:uid="{00000000-0005-0000-0000-000056070000}"/>
    <cellStyle name="20% - Ênfase3 36 3" xfId="1914" xr:uid="{00000000-0005-0000-0000-000057070000}"/>
    <cellStyle name="20% - Ênfase3 36 4" xfId="1915" xr:uid="{00000000-0005-0000-0000-000058070000}"/>
    <cellStyle name="20% - Ênfase3 36 5" xfId="1916" xr:uid="{00000000-0005-0000-0000-000059070000}"/>
    <cellStyle name="20% - Ênfase3 36 6" xfId="1917" xr:uid="{00000000-0005-0000-0000-00005A070000}"/>
    <cellStyle name="20% - Ênfase3 36 7" xfId="1918" xr:uid="{00000000-0005-0000-0000-00005B070000}"/>
    <cellStyle name="20% - Ênfase3 37" xfId="1919" xr:uid="{00000000-0005-0000-0000-00005C070000}"/>
    <cellStyle name="20% - Ênfase3 37 2" xfId="1920" xr:uid="{00000000-0005-0000-0000-00005D070000}"/>
    <cellStyle name="20% - Ênfase3 37 3" xfId="1921" xr:uid="{00000000-0005-0000-0000-00005E070000}"/>
    <cellStyle name="20% - Ênfase3 37 4" xfId="1922" xr:uid="{00000000-0005-0000-0000-00005F070000}"/>
    <cellStyle name="20% - Ênfase3 37 5" xfId="1923" xr:uid="{00000000-0005-0000-0000-000060070000}"/>
    <cellStyle name="20% - Ênfase3 37 6" xfId="1924" xr:uid="{00000000-0005-0000-0000-000061070000}"/>
    <cellStyle name="20% - Ênfase3 37 7" xfId="1925" xr:uid="{00000000-0005-0000-0000-000062070000}"/>
    <cellStyle name="20% - Ênfase3 38" xfId="1926" xr:uid="{00000000-0005-0000-0000-000063070000}"/>
    <cellStyle name="20% - Ênfase3 38 2" xfId="1927" xr:uid="{00000000-0005-0000-0000-000064070000}"/>
    <cellStyle name="20% - Ênfase3 38 3" xfId="1928" xr:uid="{00000000-0005-0000-0000-000065070000}"/>
    <cellStyle name="20% - Ênfase3 38 4" xfId="1929" xr:uid="{00000000-0005-0000-0000-000066070000}"/>
    <cellStyle name="20% - Ênfase3 38 5" xfId="1930" xr:uid="{00000000-0005-0000-0000-000067070000}"/>
    <cellStyle name="20% - Ênfase3 38 6" xfId="1931" xr:uid="{00000000-0005-0000-0000-000068070000}"/>
    <cellStyle name="20% - Ênfase3 38 7" xfId="1932" xr:uid="{00000000-0005-0000-0000-000069070000}"/>
    <cellStyle name="20% - Ênfase3 39" xfId="1933" xr:uid="{00000000-0005-0000-0000-00006A070000}"/>
    <cellStyle name="20% - Ênfase3 39 2" xfId="1934" xr:uid="{00000000-0005-0000-0000-00006B070000}"/>
    <cellStyle name="20% - Ênfase3 39 3" xfId="1935" xr:uid="{00000000-0005-0000-0000-00006C070000}"/>
    <cellStyle name="20% - Ênfase3 39 4" xfId="1936" xr:uid="{00000000-0005-0000-0000-00006D070000}"/>
    <cellStyle name="20% - Ênfase3 39 5" xfId="1937" xr:uid="{00000000-0005-0000-0000-00006E070000}"/>
    <cellStyle name="20% - Ênfase3 39 6" xfId="1938" xr:uid="{00000000-0005-0000-0000-00006F070000}"/>
    <cellStyle name="20% - Ênfase3 39 7" xfId="1939" xr:uid="{00000000-0005-0000-0000-000070070000}"/>
    <cellStyle name="20% - Ênfase3 4" xfId="1940" xr:uid="{00000000-0005-0000-0000-000071070000}"/>
    <cellStyle name="20% - Ênfase3 4 2" xfId="1941" xr:uid="{00000000-0005-0000-0000-000072070000}"/>
    <cellStyle name="20% - Ênfase3 4 2 2" xfId="1942" xr:uid="{00000000-0005-0000-0000-000073070000}"/>
    <cellStyle name="20% - Ênfase3 4 2 3" xfId="1943" xr:uid="{00000000-0005-0000-0000-000074070000}"/>
    <cellStyle name="20% - Ênfase3 4 2 4" xfId="1944" xr:uid="{00000000-0005-0000-0000-000075070000}"/>
    <cellStyle name="20% - Ênfase3 4 2 5" xfId="1945" xr:uid="{00000000-0005-0000-0000-000076070000}"/>
    <cellStyle name="20% - Ênfase3 4 2 6" xfId="1946" xr:uid="{00000000-0005-0000-0000-000077070000}"/>
    <cellStyle name="20% - Ênfase3 4 2 7" xfId="1947" xr:uid="{00000000-0005-0000-0000-000078070000}"/>
    <cellStyle name="20% - Ênfase3 4 3" xfId="1948" xr:uid="{00000000-0005-0000-0000-000079070000}"/>
    <cellStyle name="20% - Ênfase3 4 4" xfId="1949" xr:uid="{00000000-0005-0000-0000-00007A070000}"/>
    <cellStyle name="20% - Ênfase3 4 5" xfId="1950" xr:uid="{00000000-0005-0000-0000-00007B070000}"/>
    <cellStyle name="20% - Ênfase3 4 6" xfId="1951" xr:uid="{00000000-0005-0000-0000-00007C070000}"/>
    <cellStyle name="20% - Ênfase3 4 7" xfId="1952" xr:uid="{00000000-0005-0000-0000-00007D070000}"/>
    <cellStyle name="20% - Ênfase3 4 8" xfId="1953" xr:uid="{00000000-0005-0000-0000-00007E070000}"/>
    <cellStyle name="20% - Ênfase3 4 9" xfId="24398" xr:uid="{00000000-0005-0000-0000-00007F070000}"/>
    <cellStyle name="20% - Ênfase3 40" xfId="1954" xr:uid="{00000000-0005-0000-0000-000080070000}"/>
    <cellStyle name="20% - Ênfase3 40 2" xfId="1955" xr:uid="{00000000-0005-0000-0000-000081070000}"/>
    <cellStyle name="20% - Ênfase3 40 3" xfId="1956" xr:uid="{00000000-0005-0000-0000-000082070000}"/>
    <cellStyle name="20% - Ênfase3 40 4" xfId="1957" xr:uid="{00000000-0005-0000-0000-000083070000}"/>
    <cellStyle name="20% - Ênfase3 40 5" xfId="1958" xr:uid="{00000000-0005-0000-0000-000084070000}"/>
    <cellStyle name="20% - Ênfase3 40 6" xfId="1959" xr:uid="{00000000-0005-0000-0000-000085070000}"/>
    <cellStyle name="20% - Ênfase3 40 7" xfId="1960" xr:uid="{00000000-0005-0000-0000-000086070000}"/>
    <cellStyle name="20% - Ênfase3 41" xfId="1961" xr:uid="{00000000-0005-0000-0000-000087070000}"/>
    <cellStyle name="20% - Ênfase3 41 2" xfId="1962" xr:uid="{00000000-0005-0000-0000-000088070000}"/>
    <cellStyle name="20% - Ênfase3 41 3" xfId="1963" xr:uid="{00000000-0005-0000-0000-000089070000}"/>
    <cellStyle name="20% - Ênfase3 41 4" xfId="1964" xr:uid="{00000000-0005-0000-0000-00008A070000}"/>
    <cellStyle name="20% - Ênfase3 41 5" xfId="1965" xr:uid="{00000000-0005-0000-0000-00008B070000}"/>
    <cellStyle name="20% - Ênfase3 41 6" xfId="1966" xr:uid="{00000000-0005-0000-0000-00008C070000}"/>
    <cellStyle name="20% - Ênfase3 41 7" xfId="1967" xr:uid="{00000000-0005-0000-0000-00008D070000}"/>
    <cellStyle name="20% - Ênfase3 42" xfId="1968" xr:uid="{00000000-0005-0000-0000-00008E070000}"/>
    <cellStyle name="20% - Ênfase3 42 2" xfId="1969" xr:uid="{00000000-0005-0000-0000-00008F070000}"/>
    <cellStyle name="20% - Ênfase3 42 3" xfId="1970" xr:uid="{00000000-0005-0000-0000-000090070000}"/>
    <cellStyle name="20% - Ênfase3 42 4" xfId="1971" xr:uid="{00000000-0005-0000-0000-000091070000}"/>
    <cellStyle name="20% - Ênfase3 42 5" xfId="1972" xr:uid="{00000000-0005-0000-0000-000092070000}"/>
    <cellStyle name="20% - Ênfase3 42 6" xfId="1973" xr:uid="{00000000-0005-0000-0000-000093070000}"/>
    <cellStyle name="20% - Ênfase3 42 7" xfId="1974" xr:uid="{00000000-0005-0000-0000-000094070000}"/>
    <cellStyle name="20% - Ênfase3 43" xfId="1975" xr:uid="{00000000-0005-0000-0000-000095070000}"/>
    <cellStyle name="20% - Ênfase3 43 2" xfId="1976" xr:uid="{00000000-0005-0000-0000-000096070000}"/>
    <cellStyle name="20% - Ênfase3 43 3" xfId="1977" xr:uid="{00000000-0005-0000-0000-000097070000}"/>
    <cellStyle name="20% - Ênfase3 43 4" xfId="1978" xr:uid="{00000000-0005-0000-0000-000098070000}"/>
    <cellStyle name="20% - Ênfase3 43 5" xfId="1979" xr:uid="{00000000-0005-0000-0000-000099070000}"/>
    <cellStyle name="20% - Ênfase3 43 6" xfId="1980" xr:uid="{00000000-0005-0000-0000-00009A070000}"/>
    <cellStyle name="20% - Ênfase3 43 7" xfId="1981" xr:uid="{00000000-0005-0000-0000-00009B070000}"/>
    <cellStyle name="20% - Ênfase3 44" xfId="1982" xr:uid="{00000000-0005-0000-0000-00009C070000}"/>
    <cellStyle name="20% - Ênfase3 44 2" xfId="1983" xr:uid="{00000000-0005-0000-0000-00009D070000}"/>
    <cellStyle name="20% - Ênfase3 44 3" xfId="1984" xr:uid="{00000000-0005-0000-0000-00009E070000}"/>
    <cellStyle name="20% - Ênfase3 44 4" xfId="1985" xr:uid="{00000000-0005-0000-0000-00009F070000}"/>
    <cellStyle name="20% - Ênfase3 44 5" xfId="1986" xr:uid="{00000000-0005-0000-0000-0000A0070000}"/>
    <cellStyle name="20% - Ênfase3 44 6" xfId="1987" xr:uid="{00000000-0005-0000-0000-0000A1070000}"/>
    <cellStyle name="20% - Ênfase3 44 7" xfId="1988" xr:uid="{00000000-0005-0000-0000-0000A2070000}"/>
    <cellStyle name="20% - Ênfase3 45" xfId="23971" xr:uid="{00000000-0005-0000-0000-0000A3070000}"/>
    <cellStyle name="20% - Ênfase3 46" xfId="23972" xr:uid="{00000000-0005-0000-0000-0000A4070000}"/>
    <cellStyle name="20% - Ênfase3 47" xfId="23973" xr:uid="{00000000-0005-0000-0000-0000A5070000}"/>
    <cellStyle name="20% - Ênfase3 48" xfId="24106" xr:uid="{00000000-0005-0000-0000-0000A6070000}"/>
    <cellStyle name="20% - Ênfase3 48 2" xfId="27679" xr:uid="{00000000-0005-0000-0000-0000A7070000}"/>
    <cellStyle name="20% - Ênfase3 49" xfId="27724" xr:uid="{00000000-0005-0000-0000-0000A8070000}"/>
    <cellStyle name="20% - Ênfase3 5" xfId="1989" xr:uid="{00000000-0005-0000-0000-0000A9070000}"/>
    <cellStyle name="20% - Ênfase3 5 2" xfId="1990" xr:uid="{00000000-0005-0000-0000-0000AA070000}"/>
    <cellStyle name="20% - Ênfase3 5 2 2" xfId="1991" xr:uid="{00000000-0005-0000-0000-0000AB070000}"/>
    <cellStyle name="20% - Ênfase3 5 2 3" xfId="1992" xr:uid="{00000000-0005-0000-0000-0000AC070000}"/>
    <cellStyle name="20% - Ênfase3 5 2 4" xfId="1993" xr:uid="{00000000-0005-0000-0000-0000AD070000}"/>
    <cellStyle name="20% - Ênfase3 5 2 5" xfId="1994" xr:uid="{00000000-0005-0000-0000-0000AE070000}"/>
    <cellStyle name="20% - Ênfase3 5 2 6" xfId="1995" xr:uid="{00000000-0005-0000-0000-0000AF070000}"/>
    <cellStyle name="20% - Ênfase3 5 2 7" xfId="1996" xr:uid="{00000000-0005-0000-0000-0000B0070000}"/>
    <cellStyle name="20% - Ênfase3 5 3" xfId="1997" xr:uid="{00000000-0005-0000-0000-0000B1070000}"/>
    <cellStyle name="20% - Ênfase3 5 4" xfId="1998" xr:uid="{00000000-0005-0000-0000-0000B2070000}"/>
    <cellStyle name="20% - Ênfase3 5 5" xfId="1999" xr:uid="{00000000-0005-0000-0000-0000B3070000}"/>
    <cellStyle name="20% - Ênfase3 5 6" xfId="2000" xr:uid="{00000000-0005-0000-0000-0000B4070000}"/>
    <cellStyle name="20% - Ênfase3 5 7" xfId="2001" xr:uid="{00000000-0005-0000-0000-0000B5070000}"/>
    <cellStyle name="20% - Ênfase3 5 8" xfId="2002" xr:uid="{00000000-0005-0000-0000-0000B6070000}"/>
    <cellStyle name="20% - Ênfase3 5 9" xfId="24399" xr:uid="{00000000-0005-0000-0000-0000B7070000}"/>
    <cellStyle name="20% - Ênfase3 50" xfId="27770" xr:uid="{00000000-0005-0000-0000-0000B8070000}"/>
    <cellStyle name="20% - Ênfase3 51" xfId="27807" xr:uid="{00000000-0005-0000-0000-0000B9070000}"/>
    <cellStyle name="20% - Ênfase3 52" xfId="27836" xr:uid="{00000000-0005-0000-0000-0000BA070000}"/>
    <cellStyle name="20% - Ênfase3 6" xfId="2003" xr:uid="{00000000-0005-0000-0000-0000BB070000}"/>
    <cellStyle name="20% - Ênfase3 6 2" xfId="2004" xr:uid="{00000000-0005-0000-0000-0000BC070000}"/>
    <cellStyle name="20% - Ênfase3 6 2 2" xfId="2005" xr:uid="{00000000-0005-0000-0000-0000BD070000}"/>
    <cellStyle name="20% - Ênfase3 6 2 3" xfId="2006" xr:uid="{00000000-0005-0000-0000-0000BE070000}"/>
    <cellStyle name="20% - Ênfase3 6 2 4" xfId="2007" xr:uid="{00000000-0005-0000-0000-0000BF070000}"/>
    <cellStyle name="20% - Ênfase3 6 2 5" xfId="2008" xr:uid="{00000000-0005-0000-0000-0000C0070000}"/>
    <cellStyle name="20% - Ênfase3 6 2 6" xfId="2009" xr:uid="{00000000-0005-0000-0000-0000C1070000}"/>
    <cellStyle name="20% - Ênfase3 6 2 7" xfId="2010" xr:uid="{00000000-0005-0000-0000-0000C2070000}"/>
    <cellStyle name="20% - Ênfase3 6 3" xfId="2011" xr:uid="{00000000-0005-0000-0000-0000C3070000}"/>
    <cellStyle name="20% - Ênfase3 6 4" xfId="2012" xr:uid="{00000000-0005-0000-0000-0000C4070000}"/>
    <cellStyle name="20% - Ênfase3 6 5" xfId="2013" xr:uid="{00000000-0005-0000-0000-0000C5070000}"/>
    <cellStyle name="20% - Ênfase3 6 6" xfId="2014" xr:uid="{00000000-0005-0000-0000-0000C6070000}"/>
    <cellStyle name="20% - Ênfase3 6 7" xfId="2015" xr:uid="{00000000-0005-0000-0000-0000C7070000}"/>
    <cellStyle name="20% - Ênfase3 6 8" xfId="2016" xr:uid="{00000000-0005-0000-0000-0000C8070000}"/>
    <cellStyle name="20% - Ênfase3 7" xfId="2017" xr:uid="{00000000-0005-0000-0000-0000C9070000}"/>
    <cellStyle name="20% - Ênfase3 7 2" xfId="2018" xr:uid="{00000000-0005-0000-0000-0000CA070000}"/>
    <cellStyle name="20% - Ênfase3 7 2 2" xfId="2019" xr:uid="{00000000-0005-0000-0000-0000CB070000}"/>
    <cellStyle name="20% - Ênfase3 7 2 3" xfId="2020" xr:uid="{00000000-0005-0000-0000-0000CC070000}"/>
    <cellStyle name="20% - Ênfase3 7 2 4" xfId="2021" xr:uid="{00000000-0005-0000-0000-0000CD070000}"/>
    <cellStyle name="20% - Ênfase3 7 2 5" xfId="2022" xr:uid="{00000000-0005-0000-0000-0000CE070000}"/>
    <cellStyle name="20% - Ênfase3 7 2 6" xfId="2023" xr:uid="{00000000-0005-0000-0000-0000CF070000}"/>
    <cellStyle name="20% - Ênfase3 7 2 7" xfId="2024" xr:uid="{00000000-0005-0000-0000-0000D0070000}"/>
    <cellStyle name="20% - Ênfase3 7 3" xfId="2025" xr:uid="{00000000-0005-0000-0000-0000D1070000}"/>
    <cellStyle name="20% - Ênfase3 7 4" xfId="2026" xr:uid="{00000000-0005-0000-0000-0000D2070000}"/>
    <cellStyle name="20% - Ênfase3 7 5" xfId="2027" xr:uid="{00000000-0005-0000-0000-0000D3070000}"/>
    <cellStyle name="20% - Ênfase3 7 6" xfId="2028" xr:uid="{00000000-0005-0000-0000-0000D4070000}"/>
    <cellStyle name="20% - Ênfase3 7 7" xfId="2029" xr:uid="{00000000-0005-0000-0000-0000D5070000}"/>
    <cellStyle name="20% - Ênfase3 7 8" xfId="2030" xr:uid="{00000000-0005-0000-0000-0000D6070000}"/>
    <cellStyle name="20% - Ênfase3 8" xfId="2031" xr:uid="{00000000-0005-0000-0000-0000D7070000}"/>
    <cellStyle name="20% - Ênfase3 8 2" xfId="2032" xr:uid="{00000000-0005-0000-0000-0000D8070000}"/>
    <cellStyle name="20% - Ênfase3 8 2 2" xfId="2033" xr:uid="{00000000-0005-0000-0000-0000D9070000}"/>
    <cellStyle name="20% - Ênfase3 8 2 3" xfId="2034" xr:uid="{00000000-0005-0000-0000-0000DA070000}"/>
    <cellStyle name="20% - Ênfase3 8 2 4" xfId="2035" xr:uid="{00000000-0005-0000-0000-0000DB070000}"/>
    <cellStyle name="20% - Ênfase3 8 2 5" xfId="2036" xr:uid="{00000000-0005-0000-0000-0000DC070000}"/>
    <cellStyle name="20% - Ênfase3 8 2 6" xfId="2037" xr:uid="{00000000-0005-0000-0000-0000DD070000}"/>
    <cellStyle name="20% - Ênfase3 8 2 7" xfId="2038" xr:uid="{00000000-0005-0000-0000-0000DE070000}"/>
    <cellStyle name="20% - Ênfase3 8 3" xfId="2039" xr:uid="{00000000-0005-0000-0000-0000DF070000}"/>
    <cellStyle name="20% - Ênfase3 8 4" xfId="2040" xr:uid="{00000000-0005-0000-0000-0000E0070000}"/>
    <cellStyle name="20% - Ênfase3 8 5" xfId="2041" xr:uid="{00000000-0005-0000-0000-0000E1070000}"/>
    <cellStyle name="20% - Ênfase3 8 6" xfId="2042" xr:uid="{00000000-0005-0000-0000-0000E2070000}"/>
    <cellStyle name="20% - Ênfase3 8 7" xfId="2043" xr:uid="{00000000-0005-0000-0000-0000E3070000}"/>
    <cellStyle name="20% - Ênfase3 8 8" xfId="2044" xr:uid="{00000000-0005-0000-0000-0000E4070000}"/>
    <cellStyle name="20% - Ênfase3 9" xfId="2045" xr:uid="{00000000-0005-0000-0000-0000E5070000}"/>
    <cellStyle name="20% - Ênfase3 9 2" xfId="2046" xr:uid="{00000000-0005-0000-0000-0000E6070000}"/>
    <cellStyle name="20% - Ênfase3 9 2 2" xfId="2047" xr:uid="{00000000-0005-0000-0000-0000E7070000}"/>
    <cellStyle name="20% - Ênfase3 9 2 3" xfId="2048" xr:uid="{00000000-0005-0000-0000-0000E8070000}"/>
    <cellStyle name="20% - Ênfase3 9 2 4" xfId="2049" xr:uid="{00000000-0005-0000-0000-0000E9070000}"/>
    <cellStyle name="20% - Ênfase3 9 2 5" xfId="2050" xr:uid="{00000000-0005-0000-0000-0000EA070000}"/>
    <cellStyle name="20% - Ênfase3 9 2 6" xfId="2051" xr:uid="{00000000-0005-0000-0000-0000EB070000}"/>
    <cellStyle name="20% - Ênfase3 9 2 7" xfId="2052" xr:uid="{00000000-0005-0000-0000-0000EC070000}"/>
    <cellStyle name="20% - Ênfase3 9 3" xfId="2053" xr:uid="{00000000-0005-0000-0000-0000ED070000}"/>
    <cellStyle name="20% - Ênfase3 9 4" xfId="2054" xr:uid="{00000000-0005-0000-0000-0000EE070000}"/>
    <cellStyle name="20% - Ênfase3 9 5" xfId="2055" xr:uid="{00000000-0005-0000-0000-0000EF070000}"/>
    <cellStyle name="20% - Ênfase3 9 6" xfId="2056" xr:uid="{00000000-0005-0000-0000-0000F0070000}"/>
    <cellStyle name="20% - Ênfase3 9 7" xfId="2057" xr:uid="{00000000-0005-0000-0000-0000F1070000}"/>
    <cellStyle name="20% - Ênfase3 9 8" xfId="2058" xr:uid="{00000000-0005-0000-0000-0000F2070000}"/>
    <cellStyle name="20% - Ênfase4" xfId="35" builtinId="42" customBuiltin="1"/>
    <cellStyle name="20% - Ênfase4 10" xfId="2059" xr:uid="{00000000-0005-0000-0000-0000F4070000}"/>
    <cellStyle name="20% - Ênfase4 10 2" xfId="2060" xr:uid="{00000000-0005-0000-0000-0000F5070000}"/>
    <cellStyle name="20% - Ênfase4 10 2 2" xfId="2061" xr:uid="{00000000-0005-0000-0000-0000F6070000}"/>
    <cellStyle name="20% - Ênfase4 10 2 3" xfId="2062" xr:uid="{00000000-0005-0000-0000-0000F7070000}"/>
    <cellStyle name="20% - Ênfase4 10 2 4" xfId="2063" xr:uid="{00000000-0005-0000-0000-0000F8070000}"/>
    <cellStyle name="20% - Ênfase4 10 2 5" xfId="2064" xr:uid="{00000000-0005-0000-0000-0000F9070000}"/>
    <cellStyle name="20% - Ênfase4 10 2 6" xfId="2065" xr:uid="{00000000-0005-0000-0000-0000FA070000}"/>
    <cellStyle name="20% - Ênfase4 10 2 7" xfId="2066" xr:uid="{00000000-0005-0000-0000-0000FB070000}"/>
    <cellStyle name="20% - Ênfase4 10 3" xfId="2067" xr:uid="{00000000-0005-0000-0000-0000FC070000}"/>
    <cellStyle name="20% - Ênfase4 10 4" xfId="2068" xr:uid="{00000000-0005-0000-0000-0000FD070000}"/>
    <cellStyle name="20% - Ênfase4 10 5" xfId="2069" xr:uid="{00000000-0005-0000-0000-0000FE070000}"/>
    <cellStyle name="20% - Ênfase4 10 6" xfId="2070" xr:uid="{00000000-0005-0000-0000-0000FF070000}"/>
    <cellStyle name="20% - Ênfase4 10 7" xfId="2071" xr:uid="{00000000-0005-0000-0000-000000080000}"/>
    <cellStyle name="20% - Ênfase4 10 8" xfId="2072" xr:uid="{00000000-0005-0000-0000-000001080000}"/>
    <cellStyle name="20% - Ênfase4 11" xfId="2073" xr:uid="{00000000-0005-0000-0000-000002080000}"/>
    <cellStyle name="20% - Ênfase4 11 2" xfId="2074" xr:uid="{00000000-0005-0000-0000-000003080000}"/>
    <cellStyle name="20% - Ênfase4 11 2 2" xfId="2075" xr:uid="{00000000-0005-0000-0000-000004080000}"/>
    <cellStyle name="20% - Ênfase4 11 2 3" xfId="2076" xr:uid="{00000000-0005-0000-0000-000005080000}"/>
    <cellStyle name="20% - Ênfase4 11 2 4" xfId="2077" xr:uid="{00000000-0005-0000-0000-000006080000}"/>
    <cellStyle name="20% - Ênfase4 11 2 5" xfId="2078" xr:uid="{00000000-0005-0000-0000-000007080000}"/>
    <cellStyle name="20% - Ênfase4 11 2 6" xfId="2079" xr:uid="{00000000-0005-0000-0000-000008080000}"/>
    <cellStyle name="20% - Ênfase4 11 2 7" xfId="2080" xr:uid="{00000000-0005-0000-0000-000009080000}"/>
    <cellStyle name="20% - Ênfase4 11 3" xfId="2081" xr:uid="{00000000-0005-0000-0000-00000A080000}"/>
    <cellStyle name="20% - Ênfase4 11 4" xfId="2082" xr:uid="{00000000-0005-0000-0000-00000B080000}"/>
    <cellStyle name="20% - Ênfase4 11 5" xfId="2083" xr:uid="{00000000-0005-0000-0000-00000C080000}"/>
    <cellStyle name="20% - Ênfase4 11 6" xfId="2084" xr:uid="{00000000-0005-0000-0000-00000D080000}"/>
    <cellStyle name="20% - Ênfase4 11 7" xfId="2085" xr:uid="{00000000-0005-0000-0000-00000E080000}"/>
    <cellStyle name="20% - Ênfase4 11 8" xfId="2086" xr:uid="{00000000-0005-0000-0000-00000F080000}"/>
    <cellStyle name="20% - Ênfase4 12" xfId="2087" xr:uid="{00000000-0005-0000-0000-000010080000}"/>
    <cellStyle name="20% - Ênfase4 12 2" xfId="2088" xr:uid="{00000000-0005-0000-0000-000011080000}"/>
    <cellStyle name="20% - Ênfase4 12 2 2" xfId="2089" xr:uid="{00000000-0005-0000-0000-000012080000}"/>
    <cellStyle name="20% - Ênfase4 12 2 3" xfId="2090" xr:uid="{00000000-0005-0000-0000-000013080000}"/>
    <cellStyle name="20% - Ênfase4 12 2 4" xfId="2091" xr:uid="{00000000-0005-0000-0000-000014080000}"/>
    <cellStyle name="20% - Ênfase4 12 2 5" xfId="2092" xr:uid="{00000000-0005-0000-0000-000015080000}"/>
    <cellStyle name="20% - Ênfase4 12 2 6" xfId="2093" xr:uid="{00000000-0005-0000-0000-000016080000}"/>
    <cellStyle name="20% - Ênfase4 12 2 7" xfId="2094" xr:uid="{00000000-0005-0000-0000-000017080000}"/>
    <cellStyle name="20% - Ênfase4 12 3" xfId="2095" xr:uid="{00000000-0005-0000-0000-000018080000}"/>
    <cellStyle name="20% - Ênfase4 12 4" xfId="2096" xr:uid="{00000000-0005-0000-0000-000019080000}"/>
    <cellStyle name="20% - Ênfase4 12 5" xfId="2097" xr:uid="{00000000-0005-0000-0000-00001A080000}"/>
    <cellStyle name="20% - Ênfase4 12 6" xfId="2098" xr:uid="{00000000-0005-0000-0000-00001B080000}"/>
    <cellStyle name="20% - Ênfase4 12 7" xfId="2099" xr:uid="{00000000-0005-0000-0000-00001C080000}"/>
    <cellStyle name="20% - Ênfase4 12 8" xfId="2100" xr:uid="{00000000-0005-0000-0000-00001D080000}"/>
    <cellStyle name="20% - Ênfase4 13" xfId="2101" xr:uid="{00000000-0005-0000-0000-00001E080000}"/>
    <cellStyle name="20% - Ênfase4 13 2" xfId="2102" xr:uid="{00000000-0005-0000-0000-00001F080000}"/>
    <cellStyle name="20% - Ênfase4 13 2 2" xfId="2103" xr:uid="{00000000-0005-0000-0000-000020080000}"/>
    <cellStyle name="20% - Ênfase4 13 2 3" xfId="2104" xr:uid="{00000000-0005-0000-0000-000021080000}"/>
    <cellStyle name="20% - Ênfase4 13 2 4" xfId="2105" xr:uid="{00000000-0005-0000-0000-000022080000}"/>
    <cellStyle name="20% - Ênfase4 13 2 5" xfId="2106" xr:uid="{00000000-0005-0000-0000-000023080000}"/>
    <cellStyle name="20% - Ênfase4 13 2 6" xfId="2107" xr:uid="{00000000-0005-0000-0000-000024080000}"/>
    <cellStyle name="20% - Ênfase4 13 2 7" xfId="2108" xr:uid="{00000000-0005-0000-0000-000025080000}"/>
    <cellStyle name="20% - Ênfase4 13 3" xfId="2109" xr:uid="{00000000-0005-0000-0000-000026080000}"/>
    <cellStyle name="20% - Ênfase4 13 4" xfId="2110" xr:uid="{00000000-0005-0000-0000-000027080000}"/>
    <cellStyle name="20% - Ênfase4 13 5" xfId="2111" xr:uid="{00000000-0005-0000-0000-000028080000}"/>
    <cellStyle name="20% - Ênfase4 13 6" xfId="2112" xr:uid="{00000000-0005-0000-0000-000029080000}"/>
    <cellStyle name="20% - Ênfase4 13 7" xfId="2113" xr:uid="{00000000-0005-0000-0000-00002A080000}"/>
    <cellStyle name="20% - Ênfase4 13 8" xfId="2114" xr:uid="{00000000-0005-0000-0000-00002B080000}"/>
    <cellStyle name="20% - Ênfase4 14" xfId="2115" xr:uid="{00000000-0005-0000-0000-00002C080000}"/>
    <cellStyle name="20% - Ênfase4 14 2" xfId="2116" xr:uid="{00000000-0005-0000-0000-00002D080000}"/>
    <cellStyle name="20% - Ênfase4 14 2 2" xfId="2117" xr:uid="{00000000-0005-0000-0000-00002E080000}"/>
    <cellStyle name="20% - Ênfase4 14 2 3" xfId="2118" xr:uid="{00000000-0005-0000-0000-00002F080000}"/>
    <cellStyle name="20% - Ênfase4 14 2 4" xfId="2119" xr:uid="{00000000-0005-0000-0000-000030080000}"/>
    <cellStyle name="20% - Ênfase4 14 2 5" xfId="2120" xr:uid="{00000000-0005-0000-0000-000031080000}"/>
    <cellStyle name="20% - Ênfase4 14 2 6" xfId="2121" xr:uid="{00000000-0005-0000-0000-000032080000}"/>
    <cellStyle name="20% - Ênfase4 14 2 7" xfId="2122" xr:uid="{00000000-0005-0000-0000-000033080000}"/>
    <cellStyle name="20% - Ênfase4 14 3" xfId="2123" xr:uid="{00000000-0005-0000-0000-000034080000}"/>
    <cellStyle name="20% - Ênfase4 14 4" xfId="2124" xr:uid="{00000000-0005-0000-0000-000035080000}"/>
    <cellStyle name="20% - Ênfase4 14 5" xfId="2125" xr:uid="{00000000-0005-0000-0000-000036080000}"/>
    <cellStyle name="20% - Ênfase4 14 6" xfId="2126" xr:uid="{00000000-0005-0000-0000-000037080000}"/>
    <cellStyle name="20% - Ênfase4 14 7" xfId="2127" xr:uid="{00000000-0005-0000-0000-000038080000}"/>
    <cellStyle name="20% - Ênfase4 14 8" xfId="2128" xr:uid="{00000000-0005-0000-0000-000039080000}"/>
    <cellStyle name="20% - Ênfase4 15" xfId="2129" xr:uid="{00000000-0005-0000-0000-00003A080000}"/>
    <cellStyle name="20% - Ênfase4 15 2" xfId="2130" xr:uid="{00000000-0005-0000-0000-00003B080000}"/>
    <cellStyle name="20% - Ênfase4 15 2 2" xfId="2131" xr:uid="{00000000-0005-0000-0000-00003C080000}"/>
    <cellStyle name="20% - Ênfase4 15 2 3" xfId="2132" xr:uid="{00000000-0005-0000-0000-00003D080000}"/>
    <cellStyle name="20% - Ênfase4 15 2 4" xfId="2133" xr:uid="{00000000-0005-0000-0000-00003E080000}"/>
    <cellStyle name="20% - Ênfase4 15 2 5" xfId="2134" xr:uid="{00000000-0005-0000-0000-00003F080000}"/>
    <cellStyle name="20% - Ênfase4 15 2 6" xfId="2135" xr:uid="{00000000-0005-0000-0000-000040080000}"/>
    <cellStyle name="20% - Ênfase4 15 2 7" xfId="2136" xr:uid="{00000000-0005-0000-0000-000041080000}"/>
    <cellStyle name="20% - Ênfase4 15 3" xfId="2137" xr:uid="{00000000-0005-0000-0000-000042080000}"/>
    <cellStyle name="20% - Ênfase4 15 4" xfId="2138" xr:uid="{00000000-0005-0000-0000-000043080000}"/>
    <cellStyle name="20% - Ênfase4 15 5" xfId="2139" xr:uid="{00000000-0005-0000-0000-000044080000}"/>
    <cellStyle name="20% - Ênfase4 15 6" xfId="2140" xr:uid="{00000000-0005-0000-0000-000045080000}"/>
    <cellStyle name="20% - Ênfase4 15 7" xfId="2141" xr:uid="{00000000-0005-0000-0000-000046080000}"/>
    <cellStyle name="20% - Ênfase4 15 8" xfId="2142" xr:uid="{00000000-0005-0000-0000-000047080000}"/>
    <cellStyle name="20% - Ênfase4 16" xfId="2143" xr:uid="{00000000-0005-0000-0000-000048080000}"/>
    <cellStyle name="20% - Ênfase4 16 2" xfId="2144" xr:uid="{00000000-0005-0000-0000-000049080000}"/>
    <cellStyle name="20% - Ênfase4 16 2 2" xfId="2145" xr:uid="{00000000-0005-0000-0000-00004A080000}"/>
    <cellStyle name="20% - Ênfase4 16 2 3" xfId="2146" xr:uid="{00000000-0005-0000-0000-00004B080000}"/>
    <cellStyle name="20% - Ênfase4 16 2 4" xfId="2147" xr:uid="{00000000-0005-0000-0000-00004C080000}"/>
    <cellStyle name="20% - Ênfase4 16 2 5" xfId="2148" xr:uid="{00000000-0005-0000-0000-00004D080000}"/>
    <cellStyle name="20% - Ênfase4 16 2 6" xfId="2149" xr:uid="{00000000-0005-0000-0000-00004E080000}"/>
    <cellStyle name="20% - Ênfase4 16 2 7" xfId="2150" xr:uid="{00000000-0005-0000-0000-00004F080000}"/>
    <cellStyle name="20% - Ênfase4 16 3" xfId="2151" xr:uid="{00000000-0005-0000-0000-000050080000}"/>
    <cellStyle name="20% - Ênfase4 16 4" xfId="2152" xr:uid="{00000000-0005-0000-0000-000051080000}"/>
    <cellStyle name="20% - Ênfase4 16 5" xfId="2153" xr:uid="{00000000-0005-0000-0000-000052080000}"/>
    <cellStyle name="20% - Ênfase4 16 6" xfId="2154" xr:uid="{00000000-0005-0000-0000-000053080000}"/>
    <cellStyle name="20% - Ênfase4 16 7" xfId="2155" xr:uid="{00000000-0005-0000-0000-000054080000}"/>
    <cellStyle name="20% - Ênfase4 16 8" xfId="2156" xr:uid="{00000000-0005-0000-0000-000055080000}"/>
    <cellStyle name="20% - Ênfase4 17" xfId="2157" xr:uid="{00000000-0005-0000-0000-000056080000}"/>
    <cellStyle name="20% - Ênfase4 17 2" xfId="2158" xr:uid="{00000000-0005-0000-0000-000057080000}"/>
    <cellStyle name="20% - Ênfase4 17 3" xfId="2159" xr:uid="{00000000-0005-0000-0000-000058080000}"/>
    <cellStyle name="20% - Ênfase4 17 4" xfId="2160" xr:uid="{00000000-0005-0000-0000-000059080000}"/>
    <cellStyle name="20% - Ênfase4 17 5" xfId="2161" xr:uid="{00000000-0005-0000-0000-00005A080000}"/>
    <cellStyle name="20% - Ênfase4 17 6" xfId="2162" xr:uid="{00000000-0005-0000-0000-00005B080000}"/>
    <cellStyle name="20% - Ênfase4 17 7" xfId="2163" xr:uid="{00000000-0005-0000-0000-00005C080000}"/>
    <cellStyle name="20% - Ênfase4 18" xfId="2164" xr:uid="{00000000-0005-0000-0000-00005D080000}"/>
    <cellStyle name="20% - Ênfase4 18 2" xfId="2165" xr:uid="{00000000-0005-0000-0000-00005E080000}"/>
    <cellStyle name="20% - Ênfase4 18 3" xfId="2166" xr:uid="{00000000-0005-0000-0000-00005F080000}"/>
    <cellStyle name="20% - Ênfase4 18 4" xfId="2167" xr:uid="{00000000-0005-0000-0000-000060080000}"/>
    <cellStyle name="20% - Ênfase4 18 5" xfId="2168" xr:uid="{00000000-0005-0000-0000-000061080000}"/>
    <cellStyle name="20% - Ênfase4 18 6" xfId="2169" xr:uid="{00000000-0005-0000-0000-000062080000}"/>
    <cellStyle name="20% - Ênfase4 18 7" xfId="2170" xr:uid="{00000000-0005-0000-0000-000063080000}"/>
    <cellStyle name="20% - Ênfase4 19" xfId="2171" xr:uid="{00000000-0005-0000-0000-000064080000}"/>
    <cellStyle name="20% - Ênfase4 19 2" xfId="2172" xr:uid="{00000000-0005-0000-0000-000065080000}"/>
    <cellStyle name="20% - Ênfase4 19 3" xfId="2173" xr:uid="{00000000-0005-0000-0000-000066080000}"/>
    <cellStyle name="20% - Ênfase4 19 4" xfId="2174" xr:uid="{00000000-0005-0000-0000-000067080000}"/>
    <cellStyle name="20% - Ênfase4 19 5" xfId="2175" xr:uid="{00000000-0005-0000-0000-000068080000}"/>
    <cellStyle name="20% - Ênfase4 19 6" xfId="2176" xr:uid="{00000000-0005-0000-0000-000069080000}"/>
    <cellStyle name="20% - Ênfase4 19 7" xfId="2177" xr:uid="{00000000-0005-0000-0000-00006A080000}"/>
    <cellStyle name="20% - Ênfase4 2" xfId="2178" xr:uid="{00000000-0005-0000-0000-00006B080000}"/>
    <cellStyle name="20% - Ênfase4 2 10" xfId="2179" xr:uid="{00000000-0005-0000-0000-00006C080000}"/>
    <cellStyle name="20% - Ênfase4 2 10 2" xfId="2180" xr:uid="{00000000-0005-0000-0000-00006D080000}"/>
    <cellStyle name="20% - Ênfase4 2 10 2 2" xfId="2181" xr:uid="{00000000-0005-0000-0000-00006E080000}"/>
    <cellStyle name="20% - Ênfase4 2 10 2 3" xfId="2182" xr:uid="{00000000-0005-0000-0000-00006F080000}"/>
    <cellStyle name="20% - Ênfase4 2 10 2 4" xfId="2183" xr:uid="{00000000-0005-0000-0000-000070080000}"/>
    <cellStyle name="20% - Ênfase4 2 10 2 5" xfId="2184" xr:uid="{00000000-0005-0000-0000-000071080000}"/>
    <cellStyle name="20% - Ênfase4 2 10 2 6" xfId="2185" xr:uid="{00000000-0005-0000-0000-000072080000}"/>
    <cellStyle name="20% - Ênfase4 2 10 2 7" xfId="2186" xr:uid="{00000000-0005-0000-0000-000073080000}"/>
    <cellStyle name="20% - Ênfase4 2 10 3" xfId="2187" xr:uid="{00000000-0005-0000-0000-000074080000}"/>
    <cellStyle name="20% - Ênfase4 2 10 4" xfId="2188" xr:uid="{00000000-0005-0000-0000-000075080000}"/>
    <cellStyle name="20% - Ênfase4 2 10 5" xfId="2189" xr:uid="{00000000-0005-0000-0000-000076080000}"/>
    <cellStyle name="20% - Ênfase4 2 10 6" xfId="2190" xr:uid="{00000000-0005-0000-0000-000077080000}"/>
    <cellStyle name="20% - Ênfase4 2 10 7" xfId="2191" xr:uid="{00000000-0005-0000-0000-000078080000}"/>
    <cellStyle name="20% - Ênfase4 2 10 8" xfId="2192" xr:uid="{00000000-0005-0000-0000-000079080000}"/>
    <cellStyle name="20% - Ênfase4 2 11" xfId="2193" xr:uid="{00000000-0005-0000-0000-00007A080000}"/>
    <cellStyle name="20% - Ênfase4 2 11 2" xfId="2194" xr:uid="{00000000-0005-0000-0000-00007B080000}"/>
    <cellStyle name="20% - Ênfase4 2 11 3" xfId="2195" xr:uid="{00000000-0005-0000-0000-00007C080000}"/>
    <cellStyle name="20% - Ênfase4 2 11 4" xfId="2196" xr:uid="{00000000-0005-0000-0000-00007D080000}"/>
    <cellStyle name="20% - Ênfase4 2 11 5" xfId="2197" xr:uid="{00000000-0005-0000-0000-00007E080000}"/>
    <cellStyle name="20% - Ênfase4 2 11 6" xfId="2198" xr:uid="{00000000-0005-0000-0000-00007F080000}"/>
    <cellStyle name="20% - Ênfase4 2 11 7" xfId="2199" xr:uid="{00000000-0005-0000-0000-000080080000}"/>
    <cellStyle name="20% - Ênfase4 2 12" xfId="2200" xr:uid="{00000000-0005-0000-0000-000081080000}"/>
    <cellStyle name="20% - Ênfase4 2 13" xfId="2201" xr:uid="{00000000-0005-0000-0000-000082080000}"/>
    <cellStyle name="20% - Ênfase4 2 14" xfId="2202" xr:uid="{00000000-0005-0000-0000-000083080000}"/>
    <cellStyle name="20% - Ênfase4 2 15" xfId="2203" xr:uid="{00000000-0005-0000-0000-000084080000}"/>
    <cellStyle name="20% - Ênfase4 2 16" xfId="2204" xr:uid="{00000000-0005-0000-0000-000085080000}"/>
    <cellStyle name="20% - Ênfase4 2 17" xfId="2205" xr:uid="{00000000-0005-0000-0000-000086080000}"/>
    <cellStyle name="20% - Ênfase4 2 18" xfId="24109" xr:uid="{00000000-0005-0000-0000-000087080000}"/>
    <cellStyle name="20% - Ênfase4 2 2" xfId="2206" xr:uid="{00000000-0005-0000-0000-000088080000}"/>
    <cellStyle name="20% - Ênfase4 2 2 2" xfId="2207" xr:uid="{00000000-0005-0000-0000-000089080000}"/>
    <cellStyle name="20% - Ênfase4 2 2 2 2" xfId="2208" xr:uid="{00000000-0005-0000-0000-00008A080000}"/>
    <cellStyle name="20% - Ênfase4 2 2 2 3" xfId="2209" xr:uid="{00000000-0005-0000-0000-00008B080000}"/>
    <cellStyle name="20% - Ênfase4 2 2 2 4" xfId="2210" xr:uid="{00000000-0005-0000-0000-00008C080000}"/>
    <cellStyle name="20% - Ênfase4 2 2 2 5" xfId="2211" xr:uid="{00000000-0005-0000-0000-00008D080000}"/>
    <cellStyle name="20% - Ênfase4 2 2 2 6" xfId="2212" xr:uid="{00000000-0005-0000-0000-00008E080000}"/>
    <cellStyle name="20% - Ênfase4 2 2 2 7" xfId="2213" xr:uid="{00000000-0005-0000-0000-00008F080000}"/>
    <cellStyle name="20% - Ênfase4 2 2 3" xfId="2214" xr:uid="{00000000-0005-0000-0000-000090080000}"/>
    <cellStyle name="20% - Ênfase4 2 2 4" xfId="2215" xr:uid="{00000000-0005-0000-0000-000091080000}"/>
    <cellStyle name="20% - Ênfase4 2 2 5" xfId="2216" xr:uid="{00000000-0005-0000-0000-000092080000}"/>
    <cellStyle name="20% - Ênfase4 2 2 6" xfId="2217" xr:uid="{00000000-0005-0000-0000-000093080000}"/>
    <cellStyle name="20% - Ênfase4 2 2 7" xfId="2218" xr:uid="{00000000-0005-0000-0000-000094080000}"/>
    <cellStyle name="20% - Ênfase4 2 2 8" xfId="2219" xr:uid="{00000000-0005-0000-0000-000095080000}"/>
    <cellStyle name="20% - Ênfase4 2 2 9" xfId="24400" xr:uid="{00000000-0005-0000-0000-000096080000}"/>
    <cellStyle name="20% - Ênfase4 2 3" xfId="2220" xr:uid="{00000000-0005-0000-0000-000097080000}"/>
    <cellStyle name="20% - Ênfase4 2 3 2" xfId="2221" xr:uid="{00000000-0005-0000-0000-000098080000}"/>
    <cellStyle name="20% - Ênfase4 2 3 2 2" xfId="2222" xr:uid="{00000000-0005-0000-0000-000099080000}"/>
    <cellStyle name="20% - Ênfase4 2 3 2 3" xfId="2223" xr:uid="{00000000-0005-0000-0000-00009A080000}"/>
    <cellStyle name="20% - Ênfase4 2 3 2 4" xfId="2224" xr:uid="{00000000-0005-0000-0000-00009B080000}"/>
    <cellStyle name="20% - Ênfase4 2 3 2 5" xfId="2225" xr:uid="{00000000-0005-0000-0000-00009C080000}"/>
    <cellStyle name="20% - Ênfase4 2 3 2 6" xfId="2226" xr:uid="{00000000-0005-0000-0000-00009D080000}"/>
    <cellStyle name="20% - Ênfase4 2 3 2 7" xfId="2227" xr:uid="{00000000-0005-0000-0000-00009E080000}"/>
    <cellStyle name="20% - Ênfase4 2 3 3" xfId="2228" xr:uid="{00000000-0005-0000-0000-00009F080000}"/>
    <cellStyle name="20% - Ênfase4 2 3 4" xfId="2229" xr:uid="{00000000-0005-0000-0000-0000A0080000}"/>
    <cellStyle name="20% - Ênfase4 2 3 5" xfId="2230" xr:uid="{00000000-0005-0000-0000-0000A1080000}"/>
    <cellStyle name="20% - Ênfase4 2 3 6" xfId="2231" xr:uid="{00000000-0005-0000-0000-0000A2080000}"/>
    <cellStyle name="20% - Ênfase4 2 3 7" xfId="2232" xr:uid="{00000000-0005-0000-0000-0000A3080000}"/>
    <cellStyle name="20% - Ênfase4 2 3 8" xfId="2233" xr:uid="{00000000-0005-0000-0000-0000A4080000}"/>
    <cellStyle name="20% - Ênfase4 2 3 9" xfId="24401" xr:uid="{00000000-0005-0000-0000-0000A5080000}"/>
    <cellStyle name="20% - Ênfase4 2 4" xfId="2234" xr:uid="{00000000-0005-0000-0000-0000A6080000}"/>
    <cellStyle name="20% - Ênfase4 2 4 2" xfId="2235" xr:uid="{00000000-0005-0000-0000-0000A7080000}"/>
    <cellStyle name="20% - Ênfase4 2 4 2 2" xfId="2236" xr:uid="{00000000-0005-0000-0000-0000A8080000}"/>
    <cellStyle name="20% - Ênfase4 2 4 2 3" xfId="2237" xr:uid="{00000000-0005-0000-0000-0000A9080000}"/>
    <cellStyle name="20% - Ênfase4 2 4 2 4" xfId="2238" xr:uid="{00000000-0005-0000-0000-0000AA080000}"/>
    <cellStyle name="20% - Ênfase4 2 4 2 5" xfId="2239" xr:uid="{00000000-0005-0000-0000-0000AB080000}"/>
    <cellStyle name="20% - Ênfase4 2 4 2 6" xfId="2240" xr:uid="{00000000-0005-0000-0000-0000AC080000}"/>
    <cellStyle name="20% - Ênfase4 2 4 2 7" xfId="2241" xr:uid="{00000000-0005-0000-0000-0000AD080000}"/>
    <cellStyle name="20% - Ênfase4 2 4 3" xfId="2242" xr:uid="{00000000-0005-0000-0000-0000AE080000}"/>
    <cellStyle name="20% - Ênfase4 2 4 4" xfId="2243" xr:uid="{00000000-0005-0000-0000-0000AF080000}"/>
    <cellStyle name="20% - Ênfase4 2 4 5" xfId="2244" xr:uid="{00000000-0005-0000-0000-0000B0080000}"/>
    <cellStyle name="20% - Ênfase4 2 4 6" xfId="2245" xr:uid="{00000000-0005-0000-0000-0000B1080000}"/>
    <cellStyle name="20% - Ênfase4 2 4 7" xfId="2246" xr:uid="{00000000-0005-0000-0000-0000B2080000}"/>
    <cellStyle name="20% - Ênfase4 2 4 8" xfId="2247" xr:uid="{00000000-0005-0000-0000-0000B3080000}"/>
    <cellStyle name="20% - Ênfase4 2 4 9" xfId="24402" xr:uid="{00000000-0005-0000-0000-0000B4080000}"/>
    <cellStyle name="20% - Ênfase4 2 5" xfId="2248" xr:uid="{00000000-0005-0000-0000-0000B5080000}"/>
    <cellStyle name="20% - Ênfase4 2 5 2" xfId="2249" xr:uid="{00000000-0005-0000-0000-0000B6080000}"/>
    <cellStyle name="20% - Ênfase4 2 5 2 2" xfId="2250" xr:uid="{00000000-0005-0000-0000-0000B7080000}"/>
    <cellStyle name="20% - Ênfase4 2 5 2 3" xfId="2251" xr:uid="{00000000-0005-0000-0000-0000B8080000}"/>
    <cellStyle name="20% - Ênfase4 2 5 2 4" xfId="2252" xr:uid="{00000000-0005-0000-0000-0000B9080000}"/>
    <cellStyle name="20% - Ênfase4 2 5 2 5" xfId="2253" xr:uid="{00000000-0005-0000-0000-0000BA080000}"/>
    <cellStyle name="20% - Ênfase4 2 5 2 6" xfId="2254" xr:uid="{00000000-0005-0000-0000-0000BB080000}"/>
    <cellStyle name="20% - Ênfase4 2 5 2 7" xfId="2255" xr:uid="{00000000-0005-0000-0000-0000BC080000}"/>
    <cellStyle name="20% - Ênfase4 2 5 3" xfId="2256" xr:uid="{00000000-0005-0000-0000-0000BD080000}"/>
    <cellStyle name="20% - Ênfase4 2 5 4" xfId="2257" xr:uid="{00000000-0005-0000-0000-0000BE080000}"/>
    <cellStyle name="20% - Ênfase4 2 5 5" xfId="2258" xr:uid="{00000000-0005-0000-0000-0000BF080000}"/>
    <cellStyle name="20% - Ênfase4 2 5 6" xfId="2259" xr:uid="{00000000-0005-0000-0000-0000C0080000}"/>
    <cellStyle name="20% - Ênfase4 2 5 7" xfId="2260" xr:uid="{00000000-0005-0000-0000-0000C1080000}"/>
    <cellStyle name="20% - Ênfase4 2 5 8" xfId="2261" xr:uid="{00000000-0005-0000-0000-0000C2080000}"/>
    <cellStyle name="20% - Ênfase4 2 6" xfId="2262" xr:uid="{00000000-0005-0000-0000-0000C3080000}"/>
    <cellStyle name="20% - Ênfase4 2 6 2" xfId="2263" xr:uid="{00000000-0005-0000-0000-0000C4080000}"/>
    <cellStyle name="20% - Ênfase4 2 6 2 2" xfId="2264" xr:uid="{00000000-0005-0000-0000-0000C5080000}"/>
    <cellStyle name="20% - Ênfase4 2 6 2 3" xfId="2265" xr:uid="{00000000-0005-0000-0000-0000C6080000}"/>
    <cellStyle name="20% - Ênfase4 2 6 2 4" xfId="2266" xr:uid="{00000000-0005-0000-0000-0000C7080000}"/>
    <cellStyle name="20% - Ênfase4 2 6 2 5" xfId="2267" xr:uid="{00000000-0005-0000-0000-0000C8080000}"/>
    <cellStyle name="20% - Ênfase4 2 6 2 6" xfId="2268" xr:uid="{00000000-0005-0000-0000-0000C9080000}"/>
    <cellStyle name="20% - Ênfase4 2 6 2 7" xfId="2269" xr:uid="{00000000-0005-0000-0000-0000CA080000}"/>
    <cellStyle name="20% - Ênfase4 2 6 3" xfId="2270" xr:uid="{00000000-0005-0000-0000-0000CB080000}"/>
    <cellStyle name="20% - Ênfase4 2 6 4" xfId="2271" xr:uid="{00000000-0005-0000-0000-0000CC080000}"/>
    <cellStyle name="20% - Ênfase4 2 6 5" xfId="2272" xr:uid="{00000000-0005-0000-0000-0000CD080000}"/>
    <cellStyle name="20% - Ênfase4 2 6 6" xfId="2273" xr:uid="{00000000-0005-0000-0000-0000CE080000}"/>
    <cellStyle name="20% - Ênfase4 2 6 7" xfId="2274" xr:uid="{00000000-0005-0000-0000-0000CF080000}"/>
    <cellStyle name="20% - Ênfase4 2 6 8" xfId="2275" xr:uid="{00000000-0005-0000-0000-0000D0080000}"/>
    <cellStyle name="20% - Ênfase4 2 7" xfId="2276" xr:uid="{00000000-0005-0000-0000-0000D1080000}"/>
    <cellStyle name="20% - Ênfase4 2 7 2" xfId="2277" xr:uid="{00000000-0005-0000-0000-0000D2080000}"/>
    <cellStyle name="20% - Ênfase4 2 7 2 2" xfId="2278" xr:uid="{00000000-0005-0000-0000-0000D3080000}"/>
    <cellStyle name="20% - Ênfase4 2 7 2 3" xfId="2279" xr:uid="{00000000-0005-0000-0000-0000D4080000}"/>
    <cellStyle name="20% - Ênfase4 2 7 2 4" xfId="2280" xr:uid="{00000000-0005-0000-0000-0000D5080000}"/>
    <cellStyle name="20% - Ênfase4 2 7 2 5" xfId="2281" xr:uid="{00000000-0005-0000-0000-0000D6080000}"/>
    <cellStyle name="20% - Ênfase4 2 7 2 6" xfId="2282" xr:uid="{00000000-0005-0000-0000-0000D7080000}"/>
    <cellStyle name="20% - Ênfase4 2 7 2 7" xfId="2283" xr:uid="{00000000-0005-0000-0000-0000D8080000}"/>
    <cellStyle name="20% - Ênfase4 2 7 3" xfId="2284" xr:uid="{00000000-0005-0000-0000-0000D9080000}"/>
    <cellStyle name="20% - Ênfase4 2 7 4" xfId="2285" xr:uid="{00000000-0005-0000-0000-0000DA080000}"/>
    <cellStyle name="20% - Ênfase4 2 7 5" xfId="2286" xr:uid="{00000000-0005-0000-0000-0000DB080000}"/>
    <cellStyle name="20% - Ênfase4 2 7 6" xfId="2287" xr:uid="{00000000-0005-0000-0000-0000DC080000}"/>
    <cellStyle name="20% - Ênfase4 2 7 7" xfId="2288" xr:uid="{00000000-0005-0000-0000-0000DD080000}"/>
    <cellStyle name="20% - Ênfase4 2 7 8" xfId="2289" xr:uid="{00000000-0005-0000-0000-0000DE080000}"/>
    <cellStyle name="20% - Ênfase4 2 8" xfId="2290" xr:uid="{00000000-0005-0000-0000-0000DF080000}"/>
    <cellStyle name="20% - Ênfase4 2 8 2" xfId="2291" xr:uid="{00000000-0005-0000-0000-0000E0080000}"/>
    <cellStyle name="20% - Ênfase4 2 8 2 2" xfId="2292" xr:uid="{00000000-0005-0000-0000-0000E1080000}"/>
    <cellStyle name="20% - Ênfase4 2 8 2 3" xfId="2293" xr:uid="{00000000-0005-0000-0000-0000E2080000}"/>
    <cellStyle name="20% - Ênfase4 2 8 2 4" xfId="2294" xr:uid="{00000000-0005-0000-0000-0000E3080000}"/>
    <cellStyle name="20% - Ênfase4 2 8 2 5" xfId="2295" xr:uid="{00000000-0005-0000-0000-0000E4080000}"/>
    <cellStyle name="20% - Ênfase4 2 8 2 6" xfId="2296" xr:uid="{00000000-0005-0000-0000-0000E5080000}"/>
    <cellStyle name="20% - Ênfase4 2 8 2 7" xfId="2297" xr:uid="{00000000-0005-0000-0000-0000E6080000}"/>
    <cellStyle name="20% - Ênfase4 2 8 3" xfId="2298" xr:uid="{00000000-0005-0000-0000-0000E7080000}"/>
    <cellStyle name="20% - Ênfase4 2 8 4" xfId="2299" xr:uid="{00000000-0005-0000-0000-0000E8080000}"/>
    <cellStyle name="20% - Ênfase4 2 8 5" xfId="2300" xr:uid="{00000000-0005-0000-0000-0000E9080000}"/>
    <cellStyle name="20% - Ênfase4 2 8 6" xfId="2301" xr:uid="{00000000-0005-0000-0000-0000EA080000}"/>
    <cellStyle name="20% - Ênfase4 2 8 7" xfId="2302" xr:uid="{00000000-0005-0000-0000-0000EB080000}"/>
    <cellStyle name="20% - Ênfase4 2 8 8" xfId="2303" xr:uid="{00000000-0005-0000-0000-0000EC080000}"/>
    <cellStyle name="20% - Ênfase4 2 9" xfId="2304" xr:uid="{00000000-0005-0000-0000-0000ED080000}"/>
    <cellStyle name="20% - Ênfase4 2 9 2" xfId="2305" xr:uid="{00000000-0005-0000-0000-0000EE080000}"/>
    <cellStyle name="20% - Ênfase4 2 9 2 2" xfId="2306" xr:uid="{00000000-0005-0000-0000-0000EF080000}"/>
    <cellStyle name="20% - Ênfase4 2 9 2 3" xfId="2307" xr:uid="{00000000-0005-0000-0000-0000F0080000}"/>
    <cellStyle name="20% - Ênfase4 2 9 2 4" xfId="2308" xr:uid="{00000000-0005-0000-0000-0000F1080000}"/>
    <cellStyle name="20% - Ênfase4 2 9 2 5" xfId="2309" xr:uid="{00000000-0005-0000-0000-0000F2080000}"/>
    <cellStyle name="20% - Ênfase4 2 9 2 6" xfId="2310" xr:uid="{00000000-0005-0000-0000-0000F3080000}"/>
    <cellStyle name="20% - Ênfase4 2 9 2 7" xfId="2311" xr:uid="{00000000-0005-0000-0000-0000F4080000}"/>
    <cellStyle name="20% - Ênfase4 2 9 3" xfId="2312" xr:uid="{00000000-0005-0000-0000-0000F5080000}"/>
    <cellStyle name="20% - Ênfase4 2 9 4" xfId="2313" xr:uid="{00000000-0005-0000-0000-0000F6080000}"/>
    <cellStyle name="20% - Ênfase4 2 9 5" xfId="2314" xr:uid="{00000000-0005-0000-0000-0000F7080000}"/>
    <cellStyle name="20% - Ênfase4 2 9 6" xfId="2315" xr:uid="{00000000-0005-0000-0000-0000F8080000}"/>
    <cellStyle name="20% - Ênfase4 2 9 7" xfId="2316" xr:uid="{00000000-0005-0000-0000-0000F9080000}"/>
    <cellStyle name="20% - Ênfase4 2 9 8" xfId="2317" xr:uid="{00000000-0005-0000-0000-0000FA080000}"/>
    <cellStyle name="20% - Ênfase4 2_Compo" xfId="24403" xr:uid="{00000000-0005-0000-0000-0000FB080000}"/>
    <cellStyle name="20% - Ênfase4 20" xfId="2318" xr:uid="{00000000-0005-0000-0000-0000FC080000}"/>
    <cellStyle name="20% - Ênfase4 20 2" xfId="2319" xr:uid="{00000000-0005-0000-0000-0000FD080000}"/>
    <cellStyle name="20% - Ênfase4 20 3" xfId="2320" xr:uid="{00000000-0005-0000-0000-0000FE080000}"/>
    <cellStyle name="20% - Ênfase4 20 4" xfId="2321" xr:uid="{00000000-0005-0000-0000-0000FF080000}"/>
    <cellStyle name="20% - Ênfase4 20 5" xfId="2322" xr:uid="{00000000-0005-0000-0000-000000090000}"/>
    <cellStyle name="20% - Ênfase4 20 6" xfId="2323" xr:uid="{00000000-0005-0000-0000-000001090000}"/>
    <cellStyle name="20% - Ênfase4 20 7" xfId="2324" xr:uid="{00000000-0005-0000-0000-000002090000}"/>
    <cellStyle name="20% - Ênfase4 21" xfId="2325" xr:uid="{00000000-0005-0000-0000-000003090000}"/>
    <cellStyle name="20% - Ênfase4 21 2" xfId="2326" xr:uid="{00000000-0005-0000-0000-000004090000}"/>
    <cellStyle name="20% - Ênfase4 21 3" xfId="2327" xr:uid="{00000000-0005-0000-0000-000005090000}"/>
    <cellStyle name="20% - Ênfase4 21 4" xfId="2328" xr:uid="{00000000-0005-0000-0000-000006090000}"/>
    <cellStyle name="20% - Ênfase4 21 5" xfId="2329" xr:uid="{00000000-0005-0000-0000-000007090000}"/>
    <cellStyle name="20% - Ênfase4 21 6" xfId="2330" xr:uid="{00000000-0005-0000-0000-000008090000}"/>
    <cellStyle name="20% - Ênfase4 21 7" xfId="2331" xr:uid="{00000000-0005-0000-0000-000009090000}"/>
    <cellStyle name="20% - Ênfase4 22" xfId="2332" xr:uid="{00000000-0005-0000-0000-00000A090000}"/>
    <cellStyle name="20% - Ênfase4 22 2" xfId="2333" xr:uid="{00000000-0005-0000-0000-00000B090000}"/>
    <cellStyle name="20% - Ênfase4 22 3" xfId="2334" xr:uid="{00000000-0005-0000-0000-00000C090000}"/>
    <cellStyle name="20% - Ênfase4 22 4" xfId="2335" xr:uid="{00000000-0005-0000-0000-00000D090000}"/>
    <cellStyle name="20% - Ênfase4 22 5" xfId="2336" xr:uid="{00000000-0005-0000-0000-00000E090000}"/>
    <cellStyle name="20% - Ênfase4 22 6" xfId="2337" xr:uid="{00000000-0005-0000-0000-00000F090000}"/>
    <cellStyle name="20% - Ênfase4 22 7" xfId="2338" xr:uid="{00000000-0005-0000-0000-000010090000}"/>
    <cellStyle name="20% - Ênfase4 23" xfId="2339" xr:uid="{00000000-0005-0000-0000-000011090000}"/>
    <cellStyle name="20% - Ênfase4 23 2" xfId="2340" xr:uid="{00000000-0005-0000-0000-000012090000}"/>
    <cellStyle name="20% - Ênfase4 23 3" xfId="2341" xr:uid="{00000000-0005-0000-0000-000013090000}"/>
    <cellStyle name="20% - Ênfase4 23 4" xfId="2342" xr:uid="{00000000-0005-0000-0000-000014090000}"/>
    <cellStyle name="20% - Ênfase4 23 5" xfId="2343" xr:uid="{00000000-0005-0000-0000-000015090000}"/>
    <cellStyle name="20% - Ênfase4 23 6" xfId="2344" xr:uid="{00000000-0005-0000-0000-000016090000}"/>
    <cellStyle name="20% - Ênfase4 23 7" xfId="2345" xr:uid="{00000000-0005-0000-0000-000017090000}"/>
    <cellStyle name="20% - Ênfase4 24" xfId="2346" xr:uid="{00000000-0005-0000-0000-000018090000}"/>
    <cellStyle name="20% - Ênfase4 24 2" xfId="2347" xr:uid="{00000000-0005-0000-0000-000019090000}"/>
    <cellStyle name="20% - Ênfase4 24 3" xfId="2348" xr:uid="{00000000-0005-0000-0000-00001A090000}"/>
    <cellStyle name="20% - Ênfase4 24 4" xfId="2349" xr:uid="{00000000-0005-0000-0000-00001B090000}"/>
    <cellStyle name="20% - Ênfase4 24 5" xfId="2350" xr:uid="{00000000-0005-0000-0000-00001C090000}"/>
    <cellStyle name="20% - Ênfase4 24 6" xfId="2351" xr:uid="{00000000-0005-0000-0000-00001D090000}"/>
    <cellStyle name="20% - Ênfase4 24 7" xfId="2352" xr:uid="{00000000-0005-0000-0000-00001E090000}"/>
    <cellStyle name="20% - Ênfase4 25" xfId="2353" xr:uid="{00000000-0005-0000-0000-00001F090000}"/>
    <cellStyle name="20% - Ênfase4 25 2" xfId="2354" xr:uid="{00000000-0005-0000-0000-000020090000}"/>
    <cellStyle name="20% - Ênfase4 25 3" xfId="2355" xr:uid="{00000000-0005-0000-0000-000021090000}"/>
    <cellStyle name="20% - Ênfase4 25 4" xfId="2356" xr:uid="{00000000-0005-0000-0000-000022090000}"/>
    <cellStyle name="20% - Ênfase4 25 5" xfId="2357" xr:uid="{00000000-0005-0000-0000-000023090000}"/>
    <cellStyle name="20% - Ênfase4 25 6" xfId="2358" xr:uid="{00000000-0005-0000-0000-000024090000}"/>
    <cellStyle name="20% - Ênfase4 25 7" xfId="2359" xr:uid="{00000000-0005-0000-0000-000025090000}"/>
    <cellStyle name="20% - Ênfase4 26" xfId="2360" xr:uid="{00000000-0005-0000-0000-000026090000}"/>
    <cellStyle name="20% - Ênfase4 26 2" xfId="2361" xr:uid="{00000000-0005-0000-0000-000027090000}"/>
    <cellStyle name="20% - Ênfase4 26 3" xfId="2362" xr:uid="{00000000-0005-0000-0000-000028090000}"/>
    <cellStyle name="20% - Ênfase4 26 4" xfId="2363" xr:uid="{00000000-0005-0000-0000-000029090000}"/>
    <cellStyle name="20% - Ênfase4 26 5" xfId="2364" xr:uid="{00000000-0005-0000-0000-00002A090000}"/>
    <cellStyle name="20% - Ênfase4 26 6" xfId="2365" xr:uid="{00000000-0005-0000-0000-00002B090000}"/>
    <cellStyle name="20% - Ênfase4 26 7" xfId="2366" xr:uid="{00000000-0005-0000-0000-00002C090000}"/>
    <cellStyle name="20% - Ênfase4 27" xfId="2367" xr:uid="{00000000-0005-0000-0000-00002D090000}"/>
    <cellStyle name="20% - Ênfase4 27 2" xfId="2368" xr:uid="{00000000-0005-0000-0000-00002E090000}"/>
    <cellStyle name="20% - Ênfase4 27 3" xfId="2369" xr:uid="{00000000-0005-0000-0000-00002F090000}"/>
    <cellStyle name="20% - Ênfase4 27 4" xfId="2370" xr:uid="{00000000-0005-0000-0000-000030090000}"/>
    <cellStyle name="20% - Ênfase4 27 5" xfId="2371" xr:uid="{00000000-0005-0000-0000-000031090000}"/>
    <cellStyle name="20% - Ênfase4 27 6" xfId="2372" xr:uid="{00000000-0005-0000-0000-000032090000}"/>
    <cellStyle name="20% - Ênfase4 27 7" xfId="2373" xr:uid="{00000000-0005-0000-0000-000033090000}"/>
    <cellStyle name="20% - Ênfase4 28" xfId="2374" xr:uid="{00000000-0005-0000-0000-000034090000}"/>
    <cellStyle name="20% - Ênfase4 28 2" xfId="2375" xr:uid="{00000000-0005-0000-0000-000035090000}"/>
    <cellStyle name="20% - Ênfase4 28 3" xfId="2376" xr:uid="{00000000-0005-0000-0000-000036090000}"/>
    <cellStyle name="20% - Ênfase4 28 4" xfId="2377" xr:uid="{00000000-0005-0000-0000-000037090000}"/>
    <cellStyle name="20% - Ênfase4 28 5" xfId="2378" xr:uid="{00000000-0005-0000-0000-000038090000}"/>
    <cellStyle name="20% - Ênfase4 28 6" xfId="2379" xr:uid="{00000000-0005-0000-0000-000039090000}"/>
    <cellStyle name="20% - Ênfase4 28 7" xfId="2380" xr:uid="{00000000-0005-0000-0000-00003A090000}"/>
    <cellStyle name="20% - Ênfase4 29" xfId="2381" xr:uid="{00000000-0005-0000-0000-00003B090000}"/>
    <cellStyle name="20% - Ênfase4 29 2" xfId="2382" xr:uid="{00000000-0005-0000-0000-00003C090000}"/>
    <cellStyle name="20% - Ênfase4 29 3" xfId="2383" xr:uid="{00000000-0005-0000-0000-00003D090000}"/>
    <cellStyle name="20% - Ênfase4 29 4" xfId="2384" xr:uid="{00000000-0005-0000-0000-00003E090000}"/>
    <cellStyle name="20% - Ênfase4 29 5" xfId="2385" xr:uid="{00000000-0005-0000-0000-00003F090000}"/>
    <cellStyle name="20% - Ênfase4 29 6" xfId="2386" xr:uid="{00000000-0005-0000-0000-000040090000}"/>
    <cellStyle name="20% - Ênfase4 29 7" xfId="2387" xr:uid="{00000000-0005-0000-0000-000041090000}"/>
    <cellStyle name="20% - Ênfase4 3" xfId="2388" xr:uid="{00000000-0005-0000-0000-000042090000}"/>
    <cellStyle name="20% - Ênfase4 3 10" xfId="2389" xr:uid="{00000000-0005-0000-0000-000043090000}"/>
    <cellStyle name="20% - Ênfase4 3 10 2" xfId="2390" xr:uid="{00000000-0005-0000-0000-000044090000}"/>
    <cellStyle name="20% - Ênfase4 3 10 2 2" xfId="2391" xr:uid="{00000000-0005-0000-0000-000045090000}"/>
    <cellStyle name="20% - Ênfase4 3 10 2 3" xfId="2392" xr:uid="{00000000-0005-0000-0000-000046090000}"/>
    <cellStyle name="20% - Ênfase4 3 10 2 4" xfId="2393" xr:uid="{00000000-0005-0000-0000-000047090000}"/>
    <cellStyle name="20% - Ênfase4 3 10 2 5" xfId="2394" xr:uid="{00000000-0005-0000-0000-000048090000}"/>
    <cellStyle name="20% - Ênfase4 3 10 2 6" xfId="2395" xr:uid="{00000000-0005-0000-0000-000049090000}"/>
    <cellStyle name="20% - Ênfase4 3 10 2 7" xfId="2396" xr:uid="{00000000-0005-0000-0000-00004A090000}"/>
    <cellStyle name="20% - Ênfase4 3 10 3" xfId="2397" xr:uid="{00000000-0005-0000-0000-00004B090000}"/>
    <cellStyle name="20% - Ênfase4 3 10 4" xfId="2398" xr:uid="{00000000-0005-0000-0000-00004C090000}"/>
    <cellStyle name="20% - Ênfase4 3 10 5" xfId="2399" xr:uid="{00000000-0005-0000-0000-00004D090000}"/>
    <cellStyle name="20% - Ênfase4 3 10 6" xfId="2400" xr:uid="{00000000-0005-0000-0000-00004E090000}"/>
    <cellStyle name="20% - Ênfase4 3 10 7" xfId="2401" xr:uid="{00000000-0005-0000-0000-00004F090000}"/>
    <cellStyle name="20% - Ênfase4 3 10 8" xfId="2402" xr:uid="{00000000-0005-0000-0000-000050090000}"/>
    <cellStyle name="20% - Ênfase4 3 11" xfId="2403" xr:uid="{00000000-0005-0000-0000-000051090000}"/>
    <cellStyle name="20% - Ênfase4 3 11 2" xfId="2404" xr:uid="{00000000-0005-0000-0000-000052090000}"/>
    <cellStyle name="20% - Ênfase4 3 11 3" xfId="2405" xr:uid="{00000000-0005-0000-0000-000053090000}"/>
    <cellStyle name="20% - Ênfase4 3 11 4" xfId="2406" xr:uid="{00000000-0005-0000-0000-000054090000}"/>
    <cellStyle name="20% - Ênfase4 3 11 5" xfId="2407" xr:uid="{00000000-0005-0000-0000-000055090000}"/>
    <cellStyle name="20% - Ênfase4 3 11 6" xfId="2408" xr:uid="{00000000-0005-0000-0000-000056090000}"/>
    <cellStyle name="20% - Ênfase4 3 11 7" xfId="2409" xr:uid="{00000000-0005-0000-0000-000057090000}"/>
    <cellStyle name="20% - Ênfase4 3 12" xfId="2410" xr:uid="{00000000-0005-0000-0000-000058090000}"/>
    <cellStyle name="20% - Ênfase4 3 13" xfId="2411" xr:uid="{00000000-0005-0000-0000-000059090000}"/>
    <cellStyle name="20% - Ênfase4 3 14" xfId="2412" xr:uid="{00000000-0005-0000-0000-00005A090000}"/>
    <cellStyle name="20% - Ênfase4 3 15" xfId="2413" xr:uid="{00000000-0005-0000-0000-00005B090000}"/>
    <cellStyle name="20% - Ênfase4 3 16" xfId="2414" xr:uid="{00000000-0005-0000-0000-00005C090000}"/>
    <cellStyle name="20% - Ênfase4 3 17" xfId="2415" xr:uid="{00000000-0005-0000-0000-00005D090000}"/>
    <cellStyle name="20% - Ênfase4 3 18" xfId="24404" xr:uid="{00000000-0005-0000-0000-00005E090000}"/>
    <cellStyle name="20% - Ênfase4 3 2" xfId="2416" xr:uid="{00000000-0005-0000-0000-00005F090000}"/>
    <cellStyle name="20% - Ênfase4 3 2 2" xfId="2417" xr:uid="{00000000-0005-0000-0000-000060090000}"/>
    <cellStyle name="20% - Ênfase4 3 2 2 2" xfId="2418" xr:uid="{00000000-0005-0000-0000-000061090000}"/>
    <cellStyle name="20% - Ênfase4 3 2 2 3" xfId="2419" xr:uid="{00000000-0005-0000-0000-000062090000}"/>
    <cellStyle name="20% - Ênfase4 3 2 2 4" xfId="2420" xr:uid="{00000000-0005-0000-0000-000063090000}"/>
    <cellStyle name="20% - Ênfase4 3 2 2 5" xfId="2421" xr:uid="{00000000-0005-0000-0000-000064090000}"/>
    <cellStyle name="20% - Ênfase4 3 2 2 6" xfId="2422" xr:uid="{00000000-0005-0000-0000-000065090000}"/>
    <cellStyle name="20% - Ênfase4 3 2 2 7" xfId="2423" xr:uid="{00000000-0005-0000-0000-000066090000}"/>
    <cellStyle name="20% - Ênfase4 3 2 3" xfId="2424" xr:uid="{00000000-0005-0000-0000-000067090000}"/>
    <cellStyle name="20% - Ênfase4 3 2 4" xfId="2425" xr:uid="{00000000-0005-0000-0000-000068090000}"/>
    <cellStyle name="20% - Ênfase4 3 2 5" xfId="2426" xr:uid="{00000000-0005-0000-0000-000069090000}"/>
    <cellStyle name="20% - Ênfase4 3 2 6" xfId="2427" xr:uid="{00000000-0005-0000-0000-00006A090000}"/>
    <cellStyle name="20% - Ênfase4 3 2 7" xfId="2428" xr:uid="{00000000-0005-0000-0000-00006B090000}"/>
    <cellStyle name="20% - Ênfase4 3 2 8" xfId="2429" xr:uid="{00000000-0005-0000-0000-00006C090000}"/>
    <cellStyle name="20% - Ênfase4 3 3" xfId="2430" xr:uid="{00000000-0005-0000-0000-00006D090000}"/>
    <cellStyle name="20% - Ênfase4 3 3 2" xfId="2431" xr:uid="{00000000-0005-0000-0000-00006E090000}"/>
    <cellStyle name="20% - Ênfase4 3 3 2 2" xfId="2432" xr:uid="{00000000-0005-0000-0000-00006F090000}"/>
    <cellStyle name="20% - Ênfase4 3 3 2 3" xfId="2433" xr:uid="{00000000-0005-0000-0000-000070090000}"/>
    <cellStyle name="20% - Ênfase4 3 3 2 4" xfId="2434" xr:uid="{00000000-0005-0000-0000-000071090000}"/>
    <cellStyle name="20% - Ênfase4 3 3 2 5" xfId="2435" xr:uid="{00000000-0005-0000-0000-000072090000}"/>
    <cellStyle name="20% - Ênfase4 3 3 2 6" xfId="2436" xr:uid="{00000000-0005-0000-0000-000073090000}"/>
    <cellStyle name="20% - Ênfase4 3 3 2 7" xfId="2437" xr:uid="{00000000-0005-0000-0000-000074090000}"/>
    <cellStyle name="20% - Ênfase4 3 3 3" xfId="2438" xr:uid="{00000000-0005-0000-0000-000075090000}"/>
    <cellStyle name="20% - Ênfase4 3 3 4" xfId="2439" xr:uid="{00000000-0005-0000-0000-000076090000}"/>
    <cellStyle name="20% - Ênfase4 3 3 5" xfId="2440" xr:uid="{00000000-0005-0000-0000-000077090000}"/>
    <cellStyle name="20% - Ênfase4 3 3 6" xfId="2441" xr:uid="{00000000-0005-0000-0000-000078090000}"/>
    <cellStyle name="20% - Ênfase4 3 3 7" xfId="2442" xr:uid="{00000000-0005-0000-0000-000079090000}"/>
    <cellStyle name="20% - Ênfase4 3 3 8" xfId="2443" xr:uid="{00000000-0005-0000-0000-00007A090000}"/>
    <cellStyle name="20% - Ênfase4 3 4" xfId="2444" xr:uid="{00000000-0005-0000-0000-00007B090000}"/>
    <cellStyle name="20% - Ênfase4 3 4 2" xfId="2445" xr:uid="{00000000-0005-0000-0000-00007C090000}"/>
    <cellStyle name="20% - Ênfase4 3 4 2 2" xfId="2446" xr:uid="{00000000-0005-0000-0000-00007D090000}"/>
    <cellStyle name="20% - Ênfase4 3 4 2 3" xfId="2447" xr:uid="{00000000-0005-0000-0000-00007E090000}"/>
    <cellStyle name="20% - Ênfase4 3 4 2 4" xfId="2448" xr:uid="{00000000-0005-0000-0000-00007F090000}"/>
    <cellStyle name="20% - Ênfase4 3 4 2 5" xfId="2449" xr:uid="{00000000-0005-0000-0000-000080090000}"/>
    <cellStyle name="20% - Ênfase4 3 4 2 6" xfId="2450" xr:uid="{00000000-0005-0000-0000-000081090000}"/>
    <cellStyle name="20% - Ênfase4 3 4 2 7" xfId="2451" xr:uid="{00000000-0005-0000-0000-000082090000}"/>
    <cellStyle name="20% - Ênfase4 3 4 3" xfId="2452" xr:uid="{00000000-0005-0000-0000-000083090000}"/>
    <cellStyle name="20% - Ênfase4 3 4 4" xfId="2453" xr:uid="{00000000-0005-0000-0000-000084090000}"/>
    <cellStyle name="20% - Ênfase4 3 4 5" xfId="2454" xr:uid="{00000000-0005-0000-0000-000085090000}"/>
    <cellStyle name="20% - Ênfase4 3 4 6" xfId="2455" xr:uid="{00000000-0005-0000-0000-000086090000}"/>
    <cellStyle name="20% - Ênfase4 3 4 7" xfId="2456" xr:uid="{00000000-0005-0000-0000-000087090000}"/>
    <cellStyle name="20% - Ênfase4 3 4 8" xfId="2457" xr:uid="{00000000-0005-0000-0000-000088090000}"/>
    <cellStyle name="20% - Ênfase4 3 5" xfId="2458" xr:uid="{00000000-0005-0000-0000-000089090000}"/>
    <cellStyle name="20% - Ênfase4 3 5 2" xfId="2459" xr:uid="{00000000-0005-0000-0000-00008A090000}"/>
    <cellStyle name="20% - Ênfase4 3 5 2 2" xfId="2460" xr:uid="{00000000-0005-0000-0000-00008B090000}"/>
    <cellStyle name="20% - Ênfase4 3 5 2 3" xfId="2461" xr:uid="{00000000-0005-0000-0000-00008C090000}"/>
    <cellStyle name="20% - Ênfase4 3 5 2 4" xfId="2462" xr:uid="{00000000-0005-0000-0000-00008D090000}"/>
    <cellStyle name="20% - Ênfase4 3 5 2 5" xfId="2463" xr:uid="{00000000-0005-0000-0000-00008E090000}"/>
    <cellStyle name="20% - Ênfase4 3 5 2 6" xfId="2464" xr:uid="{00000000-0005-0000-0000-00008F090000}"/>
    <cellStyle name="20% - Ênfase4 3 5 2 7" xfId="2465" xr:uid="{00000000-0005-0000-0000-000090090000}"/>
    <cellStyle name="20% - Ênfase4 3 5 3" xfId="2466" xr:uid="{00000000-0005-0000-0000-000091090000}"/>
    <cellStyle name="20% - Ênfase4 3 5 4" xfId="2467" xr:uid="{00000000-0005-0000-0000-000092090000}"/>
    <cellStyle name="20% - Ênfase4 3 5 5" xfId="2468" xr:uid="{00000000-0005-0000-0000-000093090000}"/>
    <cellStyle name="20% - Ênfase4 3 5 6" xfId="2469" xr:uid="{00000000-0005-0000-0000-000094090000}"/>
    <cellStyle name="20% - Ênfase4 3 5 7" xfId="2470" xr:uid="{00000000-0005-0000-0000-000095090000}"/>
    <cellStyle name="20% - Ênfase4 3 5 8" xfId="2471" xr:uid="{00000000-0005-0000-0000-000096090000}"/>
    <cellStyle name="20% - Ênfase4 3 6" xfId="2472" xr:uid="{00000000-0005-0000-0000-000097090000}"/>
    <cellStyle name="20% - Ênfase4 3 6 2" xfId="2473" xr:uid="{00000000-0005-0000-0000-000098090000}"/>
    <cellStyle name="20% - Ênfase4 3 6 2 2" xfId="2474" xr:uid="{00000000-0005-0000-0000-000099090000}"/>
    <cellStyle name="20% - Ênfase4 3 6 2 3" xfId="2475" xr:uid="{00000000-0005-0000-0000-00009A090000}"/>
    <cellStyle name="20% - Ênfase4 3 6 2 4" xfId="2476" xr:uid="{00000000-0005-0000-0000-00009B090000}"/>
    <cellStyle name="20% - Ênfase4 3 6 2 5" xfId="2477" xr:uid="{00000000-0005-0000-0000-00009C090000}"/>
    <cellStyle name="20% - Ênfase4 3 6 2 6" xfId="2478" xr:uid="{00000000-0005-0000-0000-00009D090000}"/>
    <cellStyle name="20% - Ênfase4 3 6 2 7" xfId="2479" xr:uid="{00000000-0005-0000-0000-00009E090000}"/>
    <cellStyle name="20% - Ênfase4 3 6 3" xfId="2480" xr:uid="{00000000-0005-0000-0000-00009F090000}"/>
    <cellStyle name="20% - Ênfase4 3 6 4" xfId="2481" xr:uid="{00000000-0005-0000-0000-0000A0090000}"/>
    <cellStyle name="20% - Ênfase4 3 6 5" xfId="2482" xr:uid="{00000000-0005-0000-0000-0000A1090000}"/>
    <cellStyle name="20% - Ênfase4 3 6 6" xfId="2483" xr:uid="{00000000-0005-0000-0000-0000A2090000}"/>
    <cellStyle name="20% - Ênfase4 3 6 7" xfId="2484" xr:uid="{00000000-0005-0000-0000-0000A3090000}"/>
    <cellStyle name="20% - Ênfase4 3 6 8" xfId="2485" xr:uid="{00000000-0005-0000-0000-0000A4090000}"/>
    <cellStyle name="20% - Ênfase4 3 7" xfId="2486" xr:uid="{00000000-0005-0000-0000-0000A5090000}"/>
    <cellStyle name="20% - Ênfase4 3 7 2" xfId="2487" xr:uid="{00000000-0005-0000-0000-0000A6090000}"/>
    <cellStyle name="20% - Ênfase4 3 7 2 2" xfId="2488" xr:uid="{00000000-0005-0000-0000-0000A7090000}"/>
    <cellStyle name="20% - Ênfase4 3 7 2 3" xfId="2489" xr:uid="{00000000-0005-0000-0000-0000A8090000}"/>
    <cellStyle name="20% - Ênfase4 3 7 2 4" xfId="2490" xr:uid="{00000000-0005-0000-0000-0000A9090000}"/>
    <cellStyle name="20% - Ênfase4 3 7 2 5" xfId="2491" xr:uid="{00000000-0005-0000-0000-0000AA090000}"/>
    <cellStyle name="20% - Ênfase4 3 7 2 6" xfId="2492" xr:uid="{00000000-0005-0000-0000-0000AB090000}"/>
    <cellStyle name="20% - Ênfase4 3 7 2 7" xfId="2493" xr:uid="{00000000-0005-0000-0000-0000AC090000}"/>
    <cellStyle name="20% - Ênfase4 3 7 3" xfId="2494" xr:uid="{00000000-0005-0000-0000-0000AD090000}"/>
    <cellStyle name="20% - Ênfase4 3 7 4" xfId="2495" xr:uid="{00000000-0005-0000-0000-0000AE090000}"/>
    <cellStyle name="20% - Ênfase4 3 7 5" xfId="2496" xr:uid="{00000000-0005-0000-0000-0000AF090000}"/>
    <cellStyle name="20% - Ênfase4 3 7 6" xfId="2497" xr:uid="{00000000-0005-0000-0000-0000B0090000}"/>
    <cellStyle name="20% - Ênfase4 3 7 7" xfId="2498" xr:uid="{00000000-0005-0000-0000-0000B1090000}"/>
    <cellStyle name="20% - Ênfase4 3 7 8" xfId="2499" xr:uid="{00000000-0005-0000-0000-0000B2090000}"/>
    <cellStyle name="20% - Ênfase4 3 8" xfId="2500" xr:uid="{00000000-0005-0000-0000-0000B3090000}"/>
    <cellStyle name="20% - Ênfase4 3 8 2" xfId="2501" xr:uid="{00000000-0005-0000-0000-0000B4090000}"/>
    <cellStyle name="20% - Ênfase4 3 8 2 2" xfId="2502" xr:uid="{00000000-0005-0000-0000-0000B5090000}"/>
    <cellStyle name="20% - Ênfase4 3 8 2 3" xfId="2503" xr:uid="{00000000-0005-0000-0000-0000B6090000}"/>
    <cellStyle name="20% - Ênfase4 3 8 2 4" xfId="2504" xr:uid="{00000000-0005-0000-0000-0000B7090000}"/>
    <cellStyle name="20% - Ênfase4 3 8 2 5" xfId="2505" xr:uid="{00000000-0005-0000-0000-0000B8090000}"/>
    <cellStyle name="20% - Ênfase4 3 8 2 6" xfId="2506" xr:uid="{00000000-0005-0000-0000-0000B9090000}"/>
    <cellStyle name="20% - Ênfase4 3 8 2 7" xfId="2507" xr:uid="{00000000-0005-0000-0000-0000BA090000}"/>
    <cellStyle name="20% - Ênfase4 3 8 3" xfId="2508" xr:uid="{00000000-0005-0000-0000-0000BB090000}"/>
    <cellStyle name="20% - Ênfase4 3 8 4" xfId="2509" xr:uid="{00000000-0005-0000-0000-0000BC090000}"/>
    <cellStyle name="20% - Ênfase4 3 8 5" xfId="2510" xr:uid="{00000000-0005-0000-0000-0000BD090000}"/>
    <cellStyle name="20% - Ênfase4 3 8 6" xfId="2511" xr:uid="{00000000-0005-0000-0000-0000BE090000}"/>
    <cellStyle name="20% - Ênfase4 3 8 7" xfId="2512" xr:uid="{00000000-0005-0000-0000-0000BF090000}"/>
    <cellStyle name="20% - Ênfase4 3 8 8" xfId="2513" xr:uid="{00000000-0005-0000-0000-0000C0090000}"/>
    <cellStyle name="20% - Ênfase4 3 9" xfId="2514" xr:uid="{00000000-0005-0000-0000-0000C1090000}"/>
    <cellStyle name="20% - Ênfase4 3 9 2" xfId="2515" xr:uid="{00000000-0005-0000-0000-0000C2090000}"/>
    <cellStyle name="20% - Ênfase4 3 9 2 2" xfId="2516" xr:uid="{00000000-0005-0000-0000-0000C3090000}"/>
    <cellStyle name="20% - Ênfase4 3 9 2 3" xfId="2517" xr:uid="{00000000-0005-0000-0000-0000C4090000}"/>
    <cellStyle name="20% - Ênfase4 3 9 2 4" xfId="2518" xr:uid="{00000000-0005-0000-0000-0000C5090000}"/>
    <cellStyle name="20% - Ênfase4 3 9 2 5" xfId="2519" xr:uid="{00000000-0005-0000-0000-0000C6090000}"/>
    <cellStyle name="20% - Ênfase4 3 9 2 6" xfId="2520" xr:uid="{00000000-0005-0000-0000-0000C7090000}"/>
    <cellStyle name="20% - Ênfase4 3 9 2 7" xfId="2521" xr:uid="{00000000-0005-0000-0000-0000C8090000}"/>
    <cellStyle name="20% - Ênfase4 3 9 3" xfId="2522" xr:uid="{00000000-0005-0000-0000-0000C9090000}"/>
    <cellStyle name="20% - Ênfase4 3 9 4" xfId="2523" xr:uid="{00000000-0005-0000-0000-0000CA090000}"/>
    <cellStyle name="20% - Ênfase4 3 9 5" xfId="2524" xr:uid="{00000000-0005-0000-0000-0000CB090000}"/>
    <cellStyle name="20% - Ênfase4 3 9 6" xfId="2525" xr:uid="{00000000-0005-0000-0000-0000CC090000}"/>
    <cellStyle name="20% - Ênfase4 3 9 7" xfId="2526" xr:uid="{00000000-0005-0000-0000-0000CD090000}"/>
    <cellStyle name="20% - Ênfase4 3 9 8" xfId="2527" xr:uid="{00000000-0005-0000-0000-0000CE090000}"/>
    <cellStyle name="20% - Ênfase4 30" xfId="2528" xr:uid="{00000000-0005-0000-0000-0000CF090000}"/>
    <cellStyle name="20% - Ênfase4 30 2" xfId="2529" xr:uid="{00000000-0005-0000-0000-0000D0090000}"/>
    <cellStyle name="20% - Ênfase4 30 3" xfId="2530" xr:uid="{00000000-0005-0000-0000-0000D1090000}"/>
    <cellStyle name="20% - Ênfase4 30 4" xfId="2531" xr:uid="{00000000-0005-0000-0000-0000D2090000}"/>
    <cellStyle name="20% - Ênfase4 30 5" xfId="2532" xr:uid="{00000000-0005-0000-0000-0000D3090000}"/>
    <cellStyle name="20% - Ênfase4 30 6" xfId="2533" xr:uid="{00000000-0005-0000-0000-0000D4090000}"/>
    <cellStyle name="20% - Ênfase4 30 7" xfId="2534" xr:uid="{00000000-0005-0000-0000-0000D5090000}"/>
    <cellStyle name="20% - Ênfase4 31" xfId="2535" xr:uid="{00000000-0005-0000-0000-0000D6090000}"/>
    <cellStyle name="20% - Ênfase4 31 2" xfId="2536" xr:uid="{00000000-0005-0000-0000-0000D7090000}"/>
    <cellStyle name="20% - Ênfase4 31 3" xfId="2537" xr:uid="{00000000-0005-0000-0000-0000D8090000}"/>
    <cellStyle name="20% - Ênfase4 31 4" xfId="2538" xr:uid="{00000000-0005-0000-0000-0000D9090000}"/>
    <cellStyle name="20% - Ênfase4 31 5" xfId="2539" xr:uid="{00000000-0005-0000-0000-0000DA090000}"/>
    <cellStyle name="20% - Ênfase4 31 6" xfId="2540" xr:uid="{00000000-0005-0000-0000-0000DB090000}"/>
    <cellStyle name="20% - Ênfase4 31 7" xfId="2541" xr:uid="{00000000-0005-0000-0000-0000DC090000}"/>
    <cellStyle name="20% - Ênfase4 32" xfId="2542" xr:uid="{00000000-0005-0000-0000-0000DD090000}"/>
    <cellStyle name="20% - Ênfase4 32 2" xfId="2543" xr:uid="{00000000-0005-0000-0000-0000DE090000}"/>
    <cellStyle name="20% - Ênfase4 32 3" xfId="2544" xr:uid="{00000000-0005-0000-0000-0000DF090000}"/>
    <cellStyle name="20% - Ênfase4 32 4" xfId="2545" xr:uid="{00000000-0005-0000-0000-0000E0090000}"/>
    <cellStyle name="20% - Ênfase4 32 5" xfId="2546" xr:uid="{00000000-0005-0000-0000-0000E1090000}"/>
    <cellStyle name="20% - Ênfase4 32 6" xfId="2547" xr:uid="{00000000-0005-0000-0000-0000E2090000}"/>
    <cellStyle name="20% - Ênfase4 32 7" xfId="2548" xr:uid="{00000000-0005-0000-0000-0000E3090000}"/>
    <cellStyle name="20% - Ênfase4 33" xfId="2549" xr:uid="{00000000-0005-0000-0000-0000E4090000}"/>
    <cellStyle name="20% - Ênfase4 33 2" xfId="2550" xr:uid="{00000000-0005-0000-0000-0000E5090000}"/>
    <cellStyle name="20% - Ênfase4 33 3" xfId="2551" xr:uid="{00000000-0005-0000-0000-0000E6090000}"/>
    <cellStyle name="20% - Ênfase4 33 4" xfId="2552" xr:uid="{00000000-0005-0000-0000-0000E7090000}"/>
    <cellStyle name="20% - Ênfase4 33 5" xfId="2553" xr:uid="{00000000-0005-0000-0000-0000E8090000}"/>
    <cellStyle name="20% - Ênfase4 33 6" xfId="2554" xr:uid="{00000000-0005-0000-0000-0000E9090000}"/>
    <cellStyle name="20% - Ênfase4 33 7" xfId="2555" xr:uid="{00000000-0005-0000-0000-0000EA090000}"/>
    <cellStyle name="20% - Ênfase4 34" xfId="2556" xr:uid="{00000000-0005-0000-0000-0000EB090000}"/>
    <cellStyle name="20% - Ênfase4 34 2" xfId="2557" xr:uid="{00000000-0005-0000-0000-0000EC090000}"/>
    <cellStyle name="20% - Ênfase4 34 3" xfId="2558" xr:uid="{00000000-0005-0000-0000-0000ED090000}"/>
    <cellStyle name="20% - Ênfase4 34 4" xfId="2559" xr:uid="{00000000-0005-0000-0000-0000EE090000}"/>
    <cellStyle name="20% - Ênfase4 34 5" xfId="2560" xr:uid="{00000000-0005-0000-0000-0000EF090000}"/>
    <cellStyle name="20% - Ênfase4 34 6" xfId="2561" xr:uid="{00000000-0005-0000-0000-0000F0090000}"/>
    <cellStyle name="20% - Ênfase4 34 7" xfId="2562" xr:uid="{00000000-0005-0000-0000-0000F1090000}"/>
    <cellStyle name="20% - Ênfase4 35" xfId="2563" xr:uid="{00000000-0005-0000-0000-0000F2090000}"/>
    <cellStyle name="20% - Ênfase4 35 2" xfId="2564" xr:uid="{00000000-0005-0000-0000-0000F3090000}"/>
    <cellStyle name="20% - Ênfase4 35 3" xfId="2565" xr:uid="{00000000-0005-0000-0000-0000F4090000}"/>
    <cellStyle name="20% - Ênfase4 35 4" xfId="2566" xr:uid="{00000000-0005-0000-0000-0000F5090000}"/>
    <cellStyle name="20% - Ênfase4 35 5" xfId="2567" xr:uid="{00000000-0005-0000-0000-0000F6090000}"/>
    <cellStyle name="20% - Ênfase4 35 6" xfId="2568" xr:uid="{00000000-0005-0000-0000-0000F7090000}"/>
    <cellStyle name="20% - Ênfase4 35 7" xfId="2569" xr:uid="{00000000-0005-0000-0000-0000F8090000}"/>
    <cellStyle name="20% - Ênfase4 36" xfId="2570" xr:uid="{00000000-0005-0000-0000-0000F9090000}"/>
    <cellStyle name="20% - Ênfase4 36 2" xfId="2571" xr:uid="{00000000-0005-0000-0000-0000FA090000}"/>
    <cellStyle name="20% - Ênfase4 36 3" xfId="2572" xr:uid="{00000000-0005-0000-0000-0000FB090000}"/>
    <cellStyle name="20% - Ênfase4 36 4" xfId="2573" xr:uid="{00000000-0005-0000-0000-0000FC090000}"/>
    <cellStyle name="20% - Ênfase4 36 5" xfId="2574" xr:uid="{00000000-0005-0000-0000-0000FD090000}"/>
    <cellStyle name="20% - Ênfase4 36 6" xfId="2575" xr:uid="{00000000-0005-0000-0000-0000FE090000}"/>
    <cellStyle name="20% - Ênfase4 36 7" xfId="2576" xr:uid="{00000000-0005-0000-0000-0000FF090000}"/>
    <cellStyle name="20% - Ênfase4 37" xfId="2577" xr:uid="{00000000-0005-0000-0000-0000000A0000}"/>
    <cellStyle name="20% - Ênfase4 37 2" xfId="2578" xr:uid="{00000000-0005-0000-0000-0000010A0000}"/>
    <cellStyle name="20% - Ênfase4 37 3" xfId="2579" xr:uid="{00000000-0005-0000-0000-0000020A0000}"/>
    <cellStyle name="20% - Ênfase4 37 4" xfId="2580" xr:uid="{00000000-0005-0000-0000-0000030A0000}"/>
    <cellStyle name="20% - Ênfase4 37 5" xfId="2581" xr:uid="{00000000-0005-0000-0000-0000040A0000}"/>
    <cellStyle name="20% - Ênfase4 37 6" xfId="2582" xr:uid="{00000000-0005-0000-0000-0000050A0000}"/>
    <cellStyle name="20% - Ênfase4 37 7" xfId="2583" xr:uid="{00000000-0005-0000-0000-0000060A0000}"/>
    <cellStyle name="20% - Ênfase4 38" xfId="2584" xr:uid="{00000000-0005-0000-0000-0000070A0000}"/>
    <cellStyle name="20% - Ênfase4 38 2" xfId="2585" xr:uid="{00000000-0005-0000-0000-0000080A0000}"/>
    <cellStyle name="20% - Ênfase4 38 3" xfId="2586" xr:uid="{00000000-0005-0000-0000-0000090A0000}"/>
    <cellStyle name="20% - Ênfase4 38 4" xfId="2587" xr:uid="{00000000-0005-0000-0000-00000A0A0000}"/>
    <cellStyle name="20% - Ênfase4 38 5" xfId="2588" xr:uid="{00000000-0005-0000-0000-00000B0A0000}"/>
    <cellStyle name="20% - Ênfase4 38 6" xfId="2589" xr:uid="{00000000-0005-0000-0000-00000C0A0000}"/>
    <cellStyle name="20% - Ênfase4 38 7" xfId="2590" xr:uid="{00000000-0005-0000-0000-00000D0A0000}"/>
    <cellStyle name="20% - Ênfase4 39" xfId="2591" xr:uid="{00000000-0005-0000-0000-00000E0A0000}"/>
    <cellStyle name="20% - Ênfase4 39 2" xfId="2592" xr:uid="{00000000-0005-0000-0000-00000F0A0000}"/>
    <cellStyle name="20% - Ênfase4 39 3" xfId="2593" xr:uid="{00000000-0005-0000-0000-0000100A0000}"/>
    <cellStyle name="20% - Ênfase4 39 4" xfId="2594" xr:uid="{00000000-0005-0000-0000-0000110A0000}"/>
    <cellStyle name="20% - Ênfase4 39 5" xfId="2595" xr:uid="{00000000-0005-0000-0000-0000120A0000}"/>
    <cellStyle name="20% - Ênfase4 39 6" xfId="2596" xr:uid="{00000000-0005-0000-0000-0000130A0000}"/>
    <cellStyle name="20% - Ênfase4 39 7" xfId="2597" xr:uid="{00000000-0005-0000-0000-0000140A0000}"/>
    <cellStyle name="20% - Ênfase4 4" xfId="2598" xr:uid="{00000000-0005-0000-0000-0000150A0000}"/>
    <cellStyle name="20% - Ênfase4 4 2" xfId="2599" xr:uid="{00000000-0005-0000-0000-0000160A0000}"/>
    <cellStyle name="20% - Ênfase4 4 2 2" xfId="2600" xr:uid="{00000000-0005-0000-0000-0000170A0000}"/>
    <cellStyle name="20% - Ênfase4 4 2 3" xfId="2601" xr:uid="{00000000-0005-0000-0000-0000180A0000}"/>
    <cellStyle name="20% - Ênfase4 4 2 4" xfId="2602" xr:uid="{00000000-0005-0000-0000-0000190A0000}"/>
    <cellStyle name="20% - Ênfase4 4 2 5" xfId="2603" xr:uid="{00000000-0005-0000-0000-00001A0A0000}"/>
    <cellStyle name="20% - Ênfase4 4 2 6" xfId="2604" xr:uid="{00000000-0005-0000-0000-00001B0A0000}"/>
    <cellStyle name="20% - Ênfase4 4 2 7" xfId="2605" xr:uid="{00000000-0005-0000-0000-00001C0A0000}"/>
    <cellStyle name="20% - Ênfase4 4 3" xfId="2606" xr:uid="{00000000-0005-0000-0000-00001D0A0000}"/>
    <cellStyle name="20% - Ênfase4 4 4" xfId="2607" xr:uid="{00000000-0005-0000-0000-00001E0A0000}"/>
    <cellStyle name="20% - Ênfase4 4 5" xfId="2608" xr:uid="{00000000-0005-0000-0000-00001F0A0000}"/>
    <cellStyle name="20% - Ênfase4 4 6" xfId="2609" xr:uid="{00000000-0005-0000-0000-0000200A0000}"/>
    <cellStyle name="20% - Ênfase4 4 7" xfId="2610" xr:uid="{00000000-0005-0000-0000-0000210A0000}"/>
    <cellStyle name="20% - Ênfase4 4 8" xfId="2611" xr:uid="{00000000-0005-0000-0000-0000220A0000}"/>
    <cellStyle name="20% - Ênfase4 4 9" xfId="24405" xr:uid="{00000000-0005-0000-0000-0000230A0000}"/>
    <cellStyle name="20% - Ênfase4 40" xfId="2612" xr:uid="{00000000-0005-0000-0000-0000240A0000}"/>
    <cellStyle name="20% - Ênfase4 40 2" xfId="2613" xr:uid="{00000000-0005-0000-0000-0000250A0000}"/>
    <cellStyle name="20% - Ênfase4 40 3" xfId="2614" xr:uid="{00000000-0005-0000-0000-0000260A0000}"/>
    <cellStyle name="20% - Ênfase4 40 4" xfId="2615" xr:uid="{00000000-0005-0000-0000-0000270A0000}"/>
    <cellStyle name="20% - Ênfase4 40 5" xfId="2616" xr:uid="{00000000-0005-0000-0000-0000280A0000}"/>
    <cellStyle name="20% - Ênfase4 40 6" xfId="2617" xr:uid="{00000000-0005-0000-0000-0000290A0000}"/>
    <cellStyle name="20% - Ênfase4 40 7" xfId="2618" xr:uid="{00000000-0005-0000-0000-00002A0A0000}"/>
    <cellStyle name="20% - Ênfase4 41" xfId="2619" xr:uid="{00000000-0005-0000-0000-00002B0A0000}"/>
    <cellStyle name="20% - Ênfase4 41 2" xfId="2620" xr:uid="{00000000-0005-0000-0000-00002C0A0000}"/>
    <cellStyle name="20% - Ênfase4 41 3" xfId="2621" xr:uid="{00000000-0005-0000-0000-00002D0A0000}"/>
    <cellStyle name="20% - Ênfase4 41 4" xfId="2622" xr:uid="{00000000-0005-0000-0000-00002E0A0000}"/>
    <cellStyle name="20% - Ênfase4 41 5" xfId="2623" xr:uid="{00000000-0005-0000-0000-00002F0A0000}"/>
    <cellStyle name="20% - Ênfase4 41 6" xfId="2624" xr:uid="{00000000-0005-0000-0000-0000300A0000}"/>
    <cellStyle name="20% - Ênfase4 41 7" xfId="2625" xr:uid="{00000000-0005-0000-0000-0000310A0000}"/>
    <cellStyle name="20% - Ênfase4 42" xfId="2626" xr:uid="{00000000-0005-0000-0000-0000320A0000}"/>
    <cellStyle name="20% - Ênfase4 42 2" xfId="2627" xr:uid="{00000000-0005-0000-0000-0000330A0000}"/>
    <cellStyle name="20% - Ênfase4 42 3" xfId="2628" xr:uid="{00000000-0005-0000-0000-0000340A0000}"/>
    <cellStyle name="20% - Ênfase4 42 4" xfId="2629" xr:uid="{00000000-0005-0000-0000-0000350A0000}"/>
    <cellStyle name="20% - Ênfase4 42 5" xfId="2630" xr:uid="{00000000-0005-0000-0000-0000360A0000}"/>
    <cellStyle name="20% - Ênfase4 42 6" xfId="2631" xr:uid="{00000000-0005-0000-0000-0000370A0000}"/>
    <cellStyle name="20% - Ênfase4 42 7" xfId="2632" xr:uid="{00000000-0005-0000-0000-0000380A0000}"/>
    <cellStyle name="20% - Ênfase4 43" xfId="2633" xr:uid="{00000000-0005-0000-0000-0000390A0000}"/>
    <cellStyle name="20% - Ênfase4 43 2" xfId="2634" xr:uid="{00000000-0005-0000-0000-00003A0A0000}"/>
    <cellStyle name="20% - Ênfase4 43 3" xfId="2635" xr:uid="{00000000-0005-0000-0000-00003B0A0000}"/>
    <cellStyle name="20% - Ênfase4 43 4" xfId="2636" xr:uid="{00000000-0005-0000-0000-00003C0A0000}"/>
    <cellStyle name="20% - Ênfase4 43 5" xfId="2637" xr:uid="{00000000-0005-0000-0000-00003D0A0000}"/>
    <cellStyle name="20% - Ênfase4 43 6" xfId="2638" xr:uid="{00000000-0005-0000-0000-00003E0A0000}"/>
    <cellStyle name="20% - Ênfase4 43 7" xfId="2639" xr:uid="{00000000-0005-0000-0000-00003F0A0000}"/>
    <cellStyle name="20% - Ênfase4 44" xfId="2640" xr:uid="{00000000-0005-0000-0000-0000400A0000}"/>
    <cellStyle name="20% - Ênfase4 44 2" xfId="2641" xr:uid="{00000000-0005-0000-0000-0000410A0000}"/>
    <cellStyle name="20% - Ênfase4 44 3" xfId="2642" xr:uid="{00000000-0005-0000-0000-0000420A0000}"/>
    <cellStyle name="20% - Ênfase4 44 4" xfId="2643" xr:uid="{00000000-0005-0000-0000-0000430A0000}"/>
    <cellStyle name="20% - Ênfase4 44 5" xfId="2644" xr:uid="{00000000-0005-0000-0000-0000440A0000}"/>
    <cellStyle name="20% - Ênfase4 44 6" xfId="2645" xr:uid="{00000000-0005-0000-0000-0000450A0000}"/>
    <cellStyle name="20% - Ênfase4 44 7" xfId="2646" xr:uid="{00000000-0005-0000-0000-0000460A0000}"/>
    <cellStyle name="20% - Ênfase4 45" xfId="23974" xr:uid="{00000000-0005-0000-0000-0000470A0000}"/>
    <cellStyle name="20% - Ênfase4 46" xfId="23975" xr:uid="{00000000-0005-0000-0000-0000480A0000}"/>
    <cellStyle name="20% - Ênfase4 47" xfId="23976" xr:uid="{00000000-0005-0000-0000-0000490A0000}"/>
    <cellStyle name="20% - Ênfase4 48" xfId="24108" xr:uid="{00000000-0005-0000-0000-00004A0A0000}"/>
    <cellStyle name="20% - Ênfase4 48 2" xfId="27680" xr:uid="{00000000-0005-0000-0000-00004B0A0000}"/>
    <cellStyle name="20% - Ênfase4 49" xfId="27725" xr:uid="{00000000-0005-0000-0000-00004C0A0000}"/>
    <cellStyle name="20% - Ênfase4 5" xfId="2647" xr:uid="{00000000-0005-0000-0000-00004D0A0000}"/>
    <cellStyle name="20% - Ênfase4 5 2" xfId="2648" xr:uid="{00000000-0005-0000-0000-00004E0A0000}"/>
    <cellStyle name="20% - Ênfase4 5 2 2" xfId="2649" xr:uid="{00000000-0005-0000-0000-00004F0A0000}"/>
    <cellStyle name="20% - Ênfase4 5 2 3" xfId="2650" xr:uid="{00000000-0005-0000-0000-0000500A0000}"/>
    <cellStyle name="20% - Ênfase4 5 2 4" xfId="2651" xr:uid="{00000000-0005-0000-0000-0000510A0000}"/>
    <cellStyle name="20% - Ênfase4 5 2 5" xfId="2652" xr:uid="{00000000-0005-0000-0000-0000520A0000}"/>
    <cellStyle name="20% - Ênfase4 5 2 6" xfId="2653" xr:uid="{00000000-0005-0000-0000-0000530A0000}"/>
    <cellStyle name="20% - Ênfase4 5 2 7" xfId="2654" xr:uid="{00000000-0005-0000-0000-0000540A0000}"/>
    <cellStyle name="20% - Ênfase4 5 3" xfId="2655" xr:uid="{00000000-0005-0000-0000-0000550A0000}"/>
    <cellStyle name="20% - Ênfase4 5 4" xfId="2656" xr:uid="{00000000-0005-0000-0000-0000560A0000}"/>
    <cellStyle name="20% - Ênfase4 5 5" xfId="2657" xr:uid="{00000000-0005-0000-0000-0000570A0000}"/>
    <cellStyle name="20% - Ênfase4 5 6" xfId="2658" xr:uid="{00000000-0005-0000-0000-0000580A0000}"/>
    <cellStyle name="20% - Ênfase4 5 7" xfId="2659" xr:uid="{00000000-0005-0000-0000-0000590A0000}"/>
    <cellStyle name="20% - Ênfase4 5 8" xfId="2660" xr:uid="{00000000-0005-0000-0000-00005A0A0000}"/>
    <cellStyle name="20% - Ênfase4 5 9" xfId="24406" xr:uid="{00000000-0005-0000-0000-00005B0A0000}"/>
    <cellStyle name="20% - Ênfase4 50" xfId="27769" xr:uid="{00000000-0005-0000-0000-00005C0A0000}"/>
    <cellStyle name="20% - Ênfase4 51" xfId="27806" xr:uid="{00000000-0005-0000-0000-00005D0A0000}"/>
    <cellStyle name="20% - Ênfase4 52" xfId="27835" xr:uid="{00000000-0005-0000-0000-00005E0A0000}"/>
    <cellStyle name="20% - Ênfase4 6" xfId="2661" xr:uid="{00000000-0005-0000-0000-00005F0A0000}"/>
    <cellStyle name="20% - Ênfase4 6 2" xfId="2662" xr:uid="{00000000-0005-0000-0000-0000600A0000}"/>
    <cellStyle name="20% - Ênfase4 6 2 2" xfId="2663" xr:uid="{00000000-0005-0000-0000-0000610A0000}"/>
    <cellStyle name="20% - Ênfase4 6 2 3" xfId="2664" xr:uid="{00000000-0005-0000-0000-0000620A0000}"/>
    <cellStyle name="20% - Ênfase4 6 2 4" xfId="2665" xr:uid="{00000000-0005-0000-0000-0000630A0000}"/>
    <cellStyle name="20% - Ênfase4 6 2 5" xfId="2666" xr:uid="{00000000-0005-0000-0000-0000640A0000}"/>
    <cellStyle name="20% - Ênfase4 6 2 6" xfId="2667" xr:uid="{00000000-0005-0000-0000-0000650A0000}"/>
    <cellStyle name="20% - Ênfase4 6 2 7" xfId="2668" xr:uid="{00000000-0005-0000-0000-0000660A0000}"/>
    <cellStyle name="20% - Ênfase4 6 3" xfId="2669" xr:uid="{00000000-0005-0000-0000-0000670A0000}"/>
    <cellStyle name="20% - Ênfase4 6 4" xfId="2670" xr:uid="{00000000-0005-0000-0000-0000680A0000}"/>
    <cellStyle name="20% - Ênfase4 6 5" xfId="2671" xr:uid="{00000000-0005-0000-0000-0000690A0000}"/>
    <cellStyle name="20% - Ênfase4 6 6" xfId="2672" xr:uid="{00000000-0005-0000-0000-00006A0A0000}"/>
    <cellStyle name="20% - Ênfase4 6 7" xfId="2673" xr:uid="{00000000-0005-0000-0000-00006B0A0000}"/>
    <cellStyle name="20% - Ênfase4 6 8" xfId="2674" xr:uid="{00000000-0005-0000-0000-00006C0A0000}"/>
    <cellStyle name="20% - Ênfase4 7" xfId="2675" xr:uid="{00000000-0005-0000-0000-00006D0A0000}"/>
    <cellStyle name="20% - Ênfase4 7 2" xfId="2676" xr:uid="{00000000-0005-0000-0000-00006E0A0000}"/>
    <cellStyle name="20% - Ênfase4 7 2 2" xfId="2677" xr:uid="{00000000-0005-0000-0000-00006F0A0000}"/>
    <cellStyle name="20% - Ênfase4 7 2 3" xfId="2678" xr:uid="{00000000-0005-0000-0000-0000700A0000}"/>
    <cellStyle name="20% - Ênfase4 7 2 4" xfId="2679" xr:uid="{00000000-0005-0000-0000-0000710A0000}"/>
    <cellStyle name="20% - Ênfase4 7 2 5" xfId="2680" xr:uid="{00000000-0005-0000-0000-0000720A0000}"/>
    <cellStyle name="20% - Ênfase4 7 2 6" xfId="2681" xr:uid="{00000000-0005-0000-0000-0000730A0000}"/>
    <cellStyle name="20% - Ênfase4 7 2 7" xfId="2682" xr:uid="{00000000-0005-0000-0000-0000740A0000}"/>
    <cellStyle name="20% - Ênfase4 7 3" xfId="2683" xr:uid="{00000000-0005-0000-0000-0000750A0000}"/>
    <cellStyle name="20% - Ênfase4 7 4" xfId="2684" xr:uid="{00000000-0005-0000-0000-0000760A0000}"/>
    <cellStyle name="20% - Ênfase4 7 5" xfId="2685" xr:uid="{00000000-0005-0000-0000-0000770A0000}"/>
    <cellStyle name="20% - Ênfase4 7 6" xfId="2686" xr:uid="{00000000-0005-0000-0000-0000780A0000}"/>
    <cellStyle name="20% - Ênfase4 7 7" xfId="2687" xr:uid="{00000000-0005-0000-0000-0000790A0000}"/>
    <cellStyle name="20% - Ênfase4 7 8" xfId="2688" xr:uid="{00000000-0005-0000-0000-00007A0A0000}"/>
    <cellStyle name="20% - Ênfase4 8" xfId="2689" xr:uid="{00000000-0005-0000-0000-00007B0A0000}"/>
    <cellStyle name="20% - Ênfase4 8 2" xfId="2690" xr:uid="{00000000-0005-0000-0000-00007C0A0000}"/>
    <cellStyle name="20% - Ênfase4 8 2 2" xfId="2691" xr:uid="{00000000-0005-0000-0000-00007D0A0000}"/>
    <cellStyle name="20% - Ênfase4 8 2 3" xfId="2692" xr:uid="{00000000-0005-0000-0000-00007E0A0000}"/>
    <cellStyle name="20% - Ênfase4 8 2 4" xfId="2693" xr:uid="{00000000-0005-0000-0000-00007F0A0000}"/>
    <cellStyle name="20% - Ênfase4 8 2 5" xfId="2694" xr:uid="{00000000-0005-0000-0000-0000800A0000}"/>
    <cellStyle name="20% - Ênfase4 8 2 6" xfId="2695" xr:uid="{00000000-0005-0000-0000-0000810A0000}"/>
    <cellStyle name="20% - Ênfase4 8 2 7" xfId="2696" xr:uid="{00000000-0005-0000-0000-0000820A0000}"/>
    <cellStyle name="20% - Ênfase4 8 3" xfId="2697" xr:uid="{00000000-0005-0000-0000-0000830A0000}"/>
    <cellStyle name="20% - Ênfase4 8 4" xfId="2698" xr:uid="{00000000-0005-0000-0000-0000840A0000}"/>
    <cellStyle name="20% - Ênfase4 8 5" xfId="2699" xr:uid="{00000000-0005-0000-0000-0000850A0000}"/>
    <cellStyle name="20% - Ênfase4 8 6" xfId="2700" xr:uid="{00000000-0005-0000-0000-0000860A0000}"/>
    <cellStyle name="20% - Ênfase4 8 7" xfId="2701" xr:uid="{00000000-0005-0000-0000-0000870A0000}"/>
    <cellStyle name="20% - Ênfase4 8 8" xfId="2702" xr:uid="{00000000-0005-0000-0000-0000880A0000}"/>
    <cellStyle name="20% - Ênfase4 9" xfId="2703" xr:uid="{00000000-0005-0000-0000-0000890A0000}"/>
    <cellStyle name="20% - Ênfase4 9 2" xfId="2704" xr:uid="{00000000-0005-0000-0000-00008A0A0000}"/>
    <cellStyle name="20% - Ênfase4 9 2 2" xfId="2705" xr:uid="{00000000-0005-0000-0000-00008B0A0000}"/>
    <cellStyle name="20% - Ênfase4 9 2 3" xfId="2706" xr:uid="{00000000-0005-0000-0000-00008C0A0000}"/>
    <cellStyle name="20% - Ênfase4 9 2 4" xfId="2707" xr:uid="{00000000-0005-0000-0000-00008D0A0000}"/>
    <cellStyle name="20% - Ênfase4 9 2 5" xfId="2708" xr:uid="{00000000-0005-0000-0000-00008E0A0000}"/>
    <cellStyle name="20% - Ênfase4 9 2 6" xfId="2709" xr:uid="{00000000-0005-0000-0000-00008F0A0000}"/>
    <cellStyle name="20% - Ênfase4 9 2 7" xfId="2710" xr:uid="{00000000-0005-0000-0000-0000900A0000}"/>
    <cellStyle name="20% - Ênfase4 9 3" xfId="2711" xr:uid="{00000000-0005-0000-0000-0000910A0000}"/>
    <cellStyle name="20% - Ênfase4 9 4" xfId="2712" xr:uid="{00000000-0005-0000-0000-0000920A0000}"/>
    <cellStyle name="20% - Ênfase4 9 5" xfId="2713" xr:uid="{00000000-0005-0000-0000-0000930A0000}"/>
    <cellStyle name="20% - Ênfase4 9 6" xfId="2714" xr:uid="{00000000-0005-0000-0000-0000940A0000}"/>
    <cellStyle name="20% - Ênfase4 9 7" xfId="2715" xr:uid="{00000000-0005-0000-0000-0000950A0000}"/>
    <cellStyle name="20% - Ênfase4 9 8" xfId="2716" xr:uid="{00000000-0005-0000-0000-0000960A0000}"/>
    <cellStyle name="20% - Ênfase5" xfId="39" builtinId="46" customBuiltin="1"/>
    <cellStyle name="20% - Ênfase5 10" xfId="2717" xr:uid="{00000000-0005-0000-0000-0000980A0000}"/>
    <cellStyle name="20% - Ênfase5 10 2" xfId="2718" xr:uid="{00000000-0005-0000-0000-0000990A0000}"/>
    <cellStyle name="20% - Ênfase5 10 2 2" xfId="2719" xr:uid="{00000000-0005-0000-0000-00009A0A0000}"/>
    <cellStyle name="20% - Ênfase5 10 2 3" xfId="2720" xr:uid="{00000000-0005-0000-0000-00009B0A0000}"/>
    <cellStyle name="20% - Ênfase5 10 2 4" xfId="2721" xr:uid="{00000000-0005-0000-0000-00009C0A0000}"/>
    <cellStyle name="20% - Ênfase5 10 2 5" xfId="2722" xr:uid="{00000000-0005-0000-0000-00009D0A0000}"/>
    <cellStyle name="20% - Ênfase5 10 2 6" xfId="2723" xr:uid="{00000000-0005-0000-0000-00009E0A0000}"/>
    <cellStyle name="20% - Ênfase5 10 2 7" xfId="2724" xr:uid="{00000000-0005-0000-0000-00009F0A0000}"/>
    <cellStyle name="20% - Ênfase5 10 3" xfId="2725" xr:uid="{00000000-0005-0000-0000-0000A00A0000}"/>
    <cellStyle name="20% - Ênfase5 10 4" xfId="2726" xr:uid="{00000000-0005-0000-0000-0000A10A0000}"/>
    <cellStyle name="20% - Ênfase5 10 5" xfId="2727" xr:uid="{00000000-0005-0000-0000-0000A20A0000}"/>
    <cellStyle name="20% - Ênfase5 10 6" xfId="2728" xr:uid="{00000000-0005-0000-0000-0000A30A0000}"/>
    <cellStyle name="20% - Ênfase5 10 7" xfId="2729" xr:uid="{00000000-0005-0000-0000-0000A40A0000}"/>
    <cellStyle name="20% - Ênfase5 10 8" xfId="2730" xr:uid="{00000000-0005-0000-0000-0000A50A0000}"/>
    <cellStyle name="20% - Ênfase5 11" xfId="2731" xr:uid="{00000000-0005-0000-0000-0000A60A0000}"/>
    <cellStyle name="20% - Ênfase5 11 2" xfId="2732" xr:uid="{00000000-0005-0000-0000-0000A70A0000}"/>
    <cellStyle name="20% - Ênfase5 11 2 2" xfId="2733" xr:uid="{00000000-0005-0000-0000-0000A80A0000}"/>
    <cellStyle name="20% - Ênfase5 11 2 3" xfId="2734" xr:uid="{00000000-0005-0000-0000-0000A90A0000}"/>
    <cellStyle name="20% - Ênfase5 11 2 4" xfId="2735" xr:uid="{00000000-0005-0000-0000-0000AA0A0000}"/>
    <cellStyle name="20% - Ênfase5 11 2 5" xfId="2736" xr:uid="{00000000-0005-0000-0000-0000AB0A0000}"/>
    <cellStyle name="20% - Ênfase5 11 2 6" xfId="2737" xr:uid="{00000000-0005-0000-0000-0000AC0A0000}"/>
    <cellStyle name="20% - Ênfase5 11 2 7" xfId="2738" xr:uid="{00000000-0005-0000-0000-0000AD0A0000}"/>
    <cellStyle name="20% - Ênfase5 11 3" xfId="2739" xr:uid="{00000000-0005-0000-0000-0000AE0A0000}"/>
    <cellStyle name="20% - Ênfase5 11 4" xfId="2740" xr:uid="{00000000-0005-0000-0000-0000AF0A0000}"/>
    <cellStyle name="20% - Ênfase5 11 5" xfId="2741" xr:uid="{00000000-0005-0000-0000-0000B00A0000}"/>
    <cellStyle name="20% - Ênfase5 11 6" xfId="2742" xr:uid="{00000000-0005-0000-0000-0000B10A0000}"/>
    <cellStyle name="20% - Ênfase5 11 7" xfId="2743" xr:uid="{00000000-0005-0000-0000-0000B20A0000}"/>
    <cellStyle name="20% - Ênfase5 11 8" xfId="2744" xr:uid="{00000000-0005-0000-0000-0000B30A0000}"/>
    <cellStyle name="20% - Ênfase5 12" xfId="2745" xr:uid="{00000000-0005-0000-0000-0000B40A0000}"/>
    <cellStyle name="20% - Ênfase5 12 2" xfId="2746" xr:uid="{00000000-0005-0000-0000-0000B50A0000}"/>
    <cellStyle name="20% - Ênfase5 12 2 2" xfId="2747" xr:uid="{00000000-0005-0000-0000-0000B60A0000}"/>
    <cellStyle name="20% - Ênfase5 12 2 3" xfId="2748" xr:uid="{00000000-0005-0000-0000-0000B70A0000}"/>
    <cellStyle name="20% - Ênfase5 12 2 4" xfId="2749" xr:uid="{00000000-0005-0000-0000-0000B80A0000}"/>
    <cellStyle name="20% - Ênfase5 12 2 5" xfId="2750" xr:uid="{00000000-0005-0000-0000-0000B90A0000}"/>
    <cellStyle name="20% - Ênfase5 12 2 6" xfId="2751" xr:uid="{00000000-0005-0000-0000-0000BA0A0000}"/>
    <cellStyle name="20% - Ênfase5 12 2 7" xfId="2752" xr:uid="{00000000-0005-0000-0000-0000BB0A0000}"/>
    <cellStyle name="20% - Ênfase5 12 3" xfId="2753" xr:uid="{00000000-0005-0000-0000-0000BC0A0000}"/>
    <cellStyle name="20% - Ênfase5 12 4" xfId="2754" xr:uid="{00000000-0005-0000-0000-0000BD0A0000}"/>
    <cellStyle name="20% - Ênfase5 12 5" xfId="2755" xr:uid="{00000000-0005-0000-0000-0000BE0A0000}"/>
    <cellStyle name="20% - Ênfase5 12 6" xfId="2756" xr:uid="{00000000-0005-0000-0000-0000BF0A0000}"/>
    <cellStyle name="20% - Ênfase5 12 7" xfId="2757" xr:uid="{00000000-0005-0000-0000-0000C00A0000}"/>
    <cellStyle name="20% - Ênfase5 12 8" xfId="2758" xr:uid="{00000000-0005-0000-0000-0000C10A0000}"/>
    <cellStyle name="20% - Ênfase5 13" xfId="2759" xr:uid="{00000000-0005-0000-0000-0000C20A0000}"/>
    <cellStyle name="20% - Ênfase5 13 2" xfId="2760" xr:uid="{00000000-0005-0000-0000-0000C30A0000}"/>
    <cellStyle name="20% - Ênfase5 13 2 2" xfId="2761" xr:uid="{00000000-0005-0000-0000-0000C40A0000}"/>
    <cellStyle name="20% - Ênfase5 13 2 3" xfId="2762" xr:uid="{00000000-0005-0000-0000-0000C50A0000}"/>
    <cellStyle name="20% - Ênfase5 13 2 4" xfId="2763" xr:uid="{00000000-0005-0000-0000-0000C60A0000}"/>
    <cellStyle name="20% - Ênfase5 13 2 5" xfId="2764" xr:uid="{00000000-0005-0000-0000-0000C70A0000}"/>
    <cellStyle name="20% - Ênfase5 13 2 6" xfId="2765" xr:uid="{00000000-0005-0000-0000-0000C80A0000}"/>
    <cellStyle name="20% - Ênfase5 13 2 7" xfId="2766" xr:uid="{00000000-0005-0000-0000-0000C90A0000}"/>
    <cellStyle name="20% - Ênfase5 13 3" xfId="2767" xr:uid="{00000000-0005-0000-0000-0000CA0A0000}"/>
    <cellStyle name="20% - Ênfase5 13 4" xfId="2768" xr:uid="{00000000-0005-0000-0000-0000CB0A0000}"/>
    <cellStyle name="20% - Ênfase5 13 5" xfId="2769" xr:uid="{00000000-0005-0000-0000-0000CC0A0000}"/>
    <cellStyle name="20% - Ênfase5 13 6" xfId="2770" xr:uid="{00000000-0005-0000-0000-0000CD0A0000}"/>
    <cellStyle name="20% - Ênfase5 13 7" xfId="2771" xr:uid="{00000000-0005-0000-0000-0000CE0A0000}"/>
    <cellStyle name="20% - Ênfase5 13 8" xfId="2772" xr:uid="{00000000-0005-0000-0000-0000CF0A0000}"/>
    <cellStyle name="20% - Ênfase5 14" xfId="2773" xr:uid="{00000000-0005-0000-0000-0000D00A0000}"/>
    <cellStyle name="20% - Ênfase5 14 2" xfId="2774" xr:uid="{00000000-0005-0000-0000-0000D10A0000}"/>
    <cellStyle name="20% - Ênfase5 14 2 2" xfId="2775" xr:uid="{00000000-0005-0000-0000-0000D20A0000}"/>
    <cellStyle name="20% - Ênfase5 14 2 3" xfId="2776" xr:uid="{00000000-0005-0000-0000-0000D30A0000}"/>
    <cellStyle name="20% - Ênfase5 14 2 4" xfId="2777" xr:uid="{00000000-0005-0000-0000-0000D40A0000}"/>
    <cellStyle name="20% - Ênfase5 14 2 5" xfId="2778" xr:uid="{00000000-0005-0000-0000-0000D50A0000}"/>
    <cellStyle name="20% - Ênfase5 14 2 6" xfId="2779" xr:uid="{00000000-0005-0000-0000-0000D60A0000}"/>
    <cellStyle name="20% - Ênfase5 14 2 7" xfId="2780" xr:uid="{00000000-0005-0000-0000-0000D70A0000}"/>
    <cellStyle name="20% - Ênfase5 14 3" xfId="2781" xr:uid="{00000000-0005-0000-0000-0000D80A0000}"/>
    <cellStyle name="20% - Ênfase5 14 4" xfId="2782" xr:uid="{00000000-0005-0000-0000-0000D90A0000}"/>
    <cellStyle name="20% - Ênfase5 14 5" xfId="2783" xr:uid="{00000000-0005-0000-0000-0000DA0A0000}"/>
    <cellStyle name="20% - Ênfase5 14 6" xfId="2784" xr:uid="{00000000-0005-0000-0000-0000DB0A0000}"/>
    <cellStyle name="20% - Ênfase5 14 7" xfId="2785" xr:uid="{00000000-0005-0000-0000-0000DC0A0000}"/>
    <cellStyle name="20% - Ênfase5 14 8" xfId="2786" xr:uid="{00000000-0005-0000-0000-0000DD0A0000}"/>
    <cellStyle name="20% - Ênfase5 15" xfId="2787" xr:uid="{00000000-0005-0000-0000-0000DE0A0000}"/>
    <cellStyle name="20% - Ênfase5 15 2" xfId="2788" xr:uid="{00000000-0005-0000-0000-0000DF0A0000}"/>
    <cellStyle name="20% - Ênfase5 15 2 2" xfId="2789" xr:uid="{00000000-0005-0000-0000-0000E00A0000}"/>
    <cellStyle name="20% - Ênfase5 15 2 3" xfId="2790" xr:uid="{00000000-0005-0000-0000-0000E10A0000}"/>
    <cellStyle name="20% - Ênfase5 15 2 4" xfId="2791" xr:uid="{00000000-0005-0000-0000-0000E20A0000}"/>
    <cellStyle name="20% - Ênfase5 15 2 5" xfId="2792" xr:uid="{00000000-0005-0000-0000-0000E30A0000}"/>
    <cellStyle name="20% - Ênfase5 15 2 6" xfId="2793" xr:uid="{00000000-0005-0000-0000-0000E40A0000}"/>
    <cellStyle name="20% - Ênfase5 15 2 7" xfId="2794" xr:uid="{00000000-0005-0000-0000-0000E50A0000}"/>
    <cellStyle name="20% - Ênfase5 15 3" xfId="2795" xr:uid="{00000000-0005-0000-0000-0000E60A0000}"/>
    <cellStyle name="20% - Ênfase5 15 4" xfId="2796" xr:uid="{00000000-0005-0000-0000-0000E70A0000}"/>
    <cellStyle name="20% - Ênfase5 15 5" xfId="2797" xr:uid="{00000000-0005-0000-0000-0000E80A0000}"/>
    <cellStyle name="20% - Ênfase5 15 6" xfId="2798" xr:uid="{00000000-0005-0000-0000-0000E90A0000}"/>
    <cellStyle name="20% - Ênfase5 15 7" xfId="2799" xr:uid="{00000000-0005-0000-0000-0000EA0A0000}"/>
    <cellStyle name="20% - Ênfase5 15 8" xfId="2800" xr:uid="{00000000-0005-0000-0000-0000EB0A0000}"/>
    <cellStyle name="20% - Ênfase5 16" xfId="2801" xr:uid="{00000000-0005-0000-0000-0000EC0A0000}"/>
    <cellStyle name="20% - Ênfase5 16 2" xfId="2802" xr:uid="{00000000-0005-0000-0000-0000ED0A0000}"/>
    <cellStyle name="20% - Ênfase5 16 2 2" xfId="2803" xr:uid="{00000000-0005-0000-0000-0000EE0A0000}"/>
    <cellStyle name="20% - Ênfase5 16 2 3" xfId="2804" xr:uid="{00000000-0005-0000-0000-0000EF0A0000}"/>
    <cellStyle name="20% - Ênfase5 16 2 4" xfId="2805" xr:uid="{00000000-0005-0000-0000-0000F00A0000}"/>
    <cellStyle name="20% - Ênfase5 16 2 5" xfId="2806" xr:uid="{00000000-0005-0000-0000-0000F10A0000}"/>
    <cellStyle name="20% - Ênfase5 16 2 6" xfId="2807" xr:uid="{00000000-0005-0000-0000-0000F20A0000}"/>
    <cellStyle name="20% - Ênfase5 16 2 7" xfId="2808" xr:uid="{00000000-0005-0000-0000-0000F30A0000}"/>
    <cellStyle name="20% - Ênfase5 16 3" xfId="2809" xr:uid="{00000000-0005-0000-0000-0000F40A0000}"/>
    <cellStyle name="20% - Ênfase5 16 4" xfId="2810" xr:uid="{00000000-0005-0000-0000-0000F50A0000}"/>
    <cellStyle name="20% - Ênfase5 16 5" xfId="2811" xr:uid="{00000000-0005-0000-0000-0000F60A0000}"/>
    <cellStyle name="20% - Ênfase5 16 6" xfId="2812" xr:uid="{00000000-0005-0000-0000-0000F70A0000}"/>
    <cellStyle name="20% - Ênfase5 16 7" xfId="2813" xr:uid="{00000000-0005-0000-0000-0000F80A0000}"/>
    <cellStyle name="20% - Ênfase5 16 8" xfId="2814" xr:uid="{00000000-0005-0000-0000-0000F90A0000}"/>
    <cellStyle name="20% - Ênfase5 17" xfId="2815" xr:uid="{00000000-0005-0000-0000-0000FA0A0000}"/>
    <cellStyle name="20% - Ênfase5 17 2" xfId="2816" xr:uid="{00000000-0005-0000-0000-0000FB0A0000}"/>
    <cellStyle name="20% - Ênfase5 17 3" xfId="2817" xr:uid="{00000000-0005-0000-0000-0000FC0A0000}"/>
    <cellStyle name="20% - Ênfase5 17 4" xfId="2818" xr:uid="{00000000-0005-0000-0000-0000FD0A0000}"/>
    <cellStyle name="20% - Ênfase5 17 5" xfId="2819" xr:uid="{00000000-0005-0000-0000-0000FE0A0000}"/>
    <cellStyle name="20% - Ênfase5 17 6" xfId="2820" xr:uid="{00000000-0005-0000-0000-0000FF0A0000}"/>
    <cellStyle name="20% - Ênfase5 17 7" xfId="2821" xr:uid="{00000000-0005-0000-0000-0000000B0000}"/>
    <cellStyle name="20% - Ênfase5 18" xfId="2822" xr:uid="{00000000-0005-0000-0000-0000010B0000}"/>
    <cellStyle name="20% - Ênfase5 18 2" xfId="2823" xr:uid="{00000000-0005-0000-0000-0000020B0000}"/>
    <cellStyle name="20% - Ênfase5 18 3" xfId="2824" xr:uid="{00000000-0005-0000-0000-0000030B0000}"/>
    <cellStyle name="20% - Ênfase5 18 4" xfId="2825" xr:uid="{00000000-0005-0000-0000-0000040B0000}"/>
    <cellStyle name="20% - Ênfase5 18 5" xfId="2826" xr:uid="{00000000-0005-0000-0000-0000050B0000}"/>
    <cellStyle name="20% - Ênfase5 18 6" xfId="2827" xr:uid="{00000000-0005-0000-0000-0000060B0000}"/>
    <cellStyle name="20% - Ênfase5 18 7" xfId="2828" xr:uid="{00000000-0005-0000-0000-0000070B0000}"/>
    <cellStyle name="20% - Ênfase5 19" xfId="2829" xr:uid="{00000000-0005-0000-0000-0000080B0000}"/>
    <cellStyle name="20% - Ênfase5 19 2" xfId="2830" xr:uid="{00000000-0005-0000-0000-0000090B0000}"/>
    <cellStyle name="20% - Ênfase5 19 3" xfId="2831" xr:uid="{00000000-0005-0000-0000-00000A0B0000}"/>
    <cellStyle name="20% - Ênfase5 19 4" xfId="2832" xr:uid="{00000000-0005-0000-0000-00000B0B0000}"/>
    <cellStyle name="20% - Ênfase5 19 5" xfId="2833" xr:uid="{00000000-0005-0000-0000-00000C0B0000}"/>
    <cellStyle name="20% - Ênfase5 19 6" xfId="2834" xr:uid="{00000000-0005-0000-0000-00000D0B0000}"/>
    <cellStyle name="20% - Ênfase5 19 7" xfId="2835" xr:uid="{00000000-0005-0000-0000-00000E0B0000}"/>
    <cellStyle name="20% - Ênfase5 2" xfId="2836" xr:uid="{00000000-0005-0000-0000-00000F0B0000}"/>
    <cellStyle name="20% - Ênfase5 2 10" xfId="2837" xr:uid="{00000000-0005-0000-0000-0000100B0000}"/>
    <cellStyle name="20% - Ênfase5 2 10 2" xfId="2838" xr:uid="{00000000-0005-0000-0000-0000110B0000}"/>
    <cellStyle name="20% - Ênfase5 2 10 2 2" xfId="2839" xr:uid="{00000000-0005-0000-0000-0000120B0000}"/>
    <cellStyle name="20% - Ênfase5 2 10 2 3" xfId="2840" xr:uid="{00000000-0005-0000-0000-0000130B0000}"/>
    <cellStyle name="20% - Ênfase5 2 10 2 4" xfId="2841" xr:uid="{00000000-0005-0000-0000-0000140B0000}"/>
    <cellStyle name="20% - Ênfase5 2 10 2 5" xfId="2842" xr:uid="{00000000-0005-0000-0000-0000150B0000}"/>
    <cellStyle name="20% - Ênfase5 2 10 2 6" xfId="2843" xr:uid="{00000000-0005-0000-0000-0000160B0000}"/>
    <cellStyle name="20% - Ênfase5 2 10 2 7" xfId="2844" xr:uid="{00000000-0005-0000-0000-0000170B0000}"/>
    <cellStyle name="20% - Ênfase5 2 10 3" xfId="2845" xr:uid="{00000000-0005-0000-0000-0000180B0000}"/>
    <cellStyle name="20% - Ênfase5 2 10 4" xfId="2846" xr:uid="{00000000-0005-0000-0000-0000190B0000}"/>
    <cellStyle name="20% - Ênfase5 2 10 5" xfId="2847" xr:uid="{00000000-0005-0000-0000-00001A0B0000}"/>
    <cellStyle name="20% - Ênfase5 2 10 6" xfId="2848" xr:uid="{00000000-0005-0000-0000-00001B0B0000}"/>
    <cellStyle name="20% - Ênfase5 2 10 7" xfId="2849" xr:uid="{00000000-0005-0000-0000-00001C0B0000}"/>
    <cellStyle name="20% - Ênfase5 2 10 8" xfId="2850" xr:uid="{00000000-0005-0000-0000-00001D0B0000}"/>
    <cellStyle name="20% - Ênfase5 2 11" xfId="2851" xr:uid="{00000000-0005-0000-0000-00001E0B0000}"/>
    <cellStyle name="20% - Ênfase5 2 11 2" xfId="2852" xr:uid="{00000000-0005-0000-0000-00001F0B0000}"/>
    <cellStyle name="20% - Ênfase5 2 11 3" xfId="2853" xr:uid="{00000000-0005-0000-0000-0000200B0000}"/>
    <cellStyle name="20% - Ênfase5 2 11 4" xfId="2854" xr:uid="{00000000-0005-0000-0000-0000210B0000}"/>
    <cellStyle name="20% - Ênfase5 2 11 5" xfId="2855" xr:uid="{00000000-0005-0000-0000-0000220B0000}"/>
    <cellStyle name="20% - Ênfase5 2 11 6" xfId="2856" xr:uid="{00000000-0005-0000-0000-0000230B0000}"/>
    <cellStyle name="20% - Ênfase5 2 11 7" xfId="2857" xr:uid="{00000000-0005-0000-0000-0000240B0000}"/>
    <cellStyle name="20% - Ênfase5 2 12" xfId="2858" xr:uid="{00000000-0005-0000-0000-0000250B0000}"/>
    <cellStyle name="20% - Ênfase5 2 13" xfId="2859" xr:uid="{00000000-0005-0000-0000-0000260B0000}"/>
    <cellStyle name="20% - Ênfase5 2 14" xfId="2860" xr:uid="{00000000-0005-0000-0000-0000270B0000}"/>
    <cellStyle name="20% - Ênfase5 2 15" xfId="2861" xr:uid="{00000000-0005-0000-0000-0000280B0000}"/>
    <cellStyle name="20% - Ênfase5 2 16" xfId="2862" xr:uid="{00000000-0005-0000-0000-0000290B0000}"/>
    <cellStyle name="20% - Ênfase5 2 17" xfId="2863" xr:uid="{00000000-0005-0000-0000-00002A0B0000}"/>
    <cellStyle name="20% - Ênfase5 2 18" xfId="24111" xr:uid="{00000000-0005-0000-0000-00002B0B0000}"/>
    <cellStyle name="20% - Ênfase5 2 2" xfId="2864" xr:uid="{00000000-0005-0000-0000-00002C0B0000}"/>
    <cellStyle name="20% - Ênfase5 2 2 2" xfId="2865" xr:uid="{00000000-0005-0000-0000-00002D0B0000}"/>
    <cellStyle name="20% - Ênfase5 2 2 2 2" xfId="2866" xr:uid="{00000000-0005-0000-0000-00002E0B0000}"/>
    <cellStyle name="20% - Ênfase5 2 2 2 3" xfId="2867" xr:uid="{00000000-0005-0000-0000-00002F0B0000}"/>
    <cellStyle name="20% - Ênfase5 2 2 2 4" xfId="2868" xr:uid="{00000000-0005-0000-0000-0000300B0000}"/>
    <cellStyle name="20% - Ênfase5 2 2 2 5" xfId="2869" xr:uid="{00000000-0005-0000-0000-0000310B0000}"/>
    <cellStyle name="20% - Ênfase5 2 2 2 6" xfId="2870" xr:uid="{00000000-0005-0000-0000-0000320B0000}"/>
    <cellStyle name="20% - Ênfase5 2 2 2 7" xfId="2871" xr:uid="{00000000-0005-0000-0000-0000330B0000}"/>
    <cellStyle name="20% - Ênfase5 2 2 3" xfId="2872" xr:uid="{00000000-0005-0000-0000-0000340B0000}"/>
    <cellStyle name="20% - Ênfase5 2 2 4" xfId="2873" xr:uid="{00000000-0005-0000-0000-0000350B0000}"/>
    <cellStyle name="20% - Ênfase5 2 2 5" xfId="2874" xr:uid="{00000000-0005-0000-0000-0000360B0000}"/>
    <cellStyle name="20% - Ênfase5 2 2 6" xfId="2875" xr:uid="{00000000-0005-0000-0000-0000370B0000}"/>
    <cellStyle name="20% - Ênfase5 2 2 7" xfId="2876" xr:uid="{00000000-0005-0000-0000-0000380B0000}"/>
    <cellStyle name="20% - Ênfase5 2 2 8" xfId="2877" xr:uid="{00000000-0005-0000-0000-0000390B0000}"/>
    <cellStyle name="20% - Ênfase5 2 2 9" xfId="24407" xr:uid="{00000000-0005-0000-0000-00003A0B0000}"/>
    <cellStyle name="20% - Ênfase5 2 3" xfId="2878" xr:uid="{00000000-0005-0000-0000-00003B0B0000}"/>
    <cellStyle name="20% - Ênfase5 2 3 2" xfId="2879" xr:uid="{00000000-0005-0000-0000-00003C0B0000}"/>
    <cellStyle name="20% - Ênfase5 2 3 2 2" xfId="2880" xr:uid="{00000000-0005-0000-0000-00003D0B0000}"/>
    <cellStyle name="20% - Ênfase5 2 3 2 3" xfId="2881" xr:uid="{00000000-0005-0000-0000-00003E0B0000}"/>
    <cellStyle name="20% - Ênfase5 2 3 2 4" xfId="2882" xr:uid="{00000000-0005-0000-0000-00003F0B0000}"/>
    <cellStyle name="20% - Ênfase5 2 3 2 5" xfId="2883" xr:uid="{00000000-0005-0000-0000-0000400B0000}"/>
    <cellStyle name="20% - Ênfase5 2 3 2 6" xfId="2884" xr:uid="{00000000-0005-0000-0000-0000410B0000}"/>
    <cellStyle name="20% - Ênfase5 2 3 2 7" xfId="2885" xr:uid="{00000000-0005-0000-0000-0000420B0000}"/>
    <cellStyle name="20% - Ênfase5 2 3 3" xfId="2886" xr:uid="{00000000-0005-0000-0000-0000430B0000}"/>
    <cellStyle name="20% - Ênfase5 2 3 4" xfId="2887" xr:uid="{00000000-0005-0000-0000-0000440B0000}"/>
    <cellStyle name="20% - Ênfase5 2 3 5" xfId="2888" xr:uid="{00000000-0005-0000-0000-0000450B0000}"/>
    <cellStyle name="20% - Ênfase5 2 3 6" xfId="2889" xr:uid="{00000000-0005-0000-0000-0000460B0000}"/>
    <cellStyle name="20% - Ênfase5 2 3 7" xfId="2890" xr:uid="{00000000-0005-0000-0000-0000470B0000}"/>
    <cellStyle name="20% - Ênfase5 2 3 8" xfId="2891" xr:uid="{00000000-0005-0000-0000-0000480B0000}"/>
    <cellStyle name="20% - Ênfase5 2 3 9" xfId="24408" xr:uid="{00000000-0005-0000-0000-0000490B0000}"/>
    <cellStyle name="20% - Ênfase5 2 4" xfId="2892" xr:uid="{00000000-0005-0000-0000-00004A0B0000}"/>
    <cellStyle name="20% - Ênfase5 2 4 2" xfId="2893" xr:uid="{00000000-0005-0000-0000-00004B0B0000}"/>
    <cellStyle name="20% - Ênfase5 2 4 2 2" xfId="2894" xr:uid="{00000000-0005-0000-0000-00004C0B0000}"/>
    <cellStyle name="20% - Ênfase5 2 4 2 3" xfId="2895" xr:uid="{00000000-0005-0000-0000-00004D0B0000}"/>
    <cellStyle name="20% - Ênfase5 2 4 2 4" xfId="2896" xr:uid="{00000000-0005-0000-0000-00004E0B0000}"/>
    <cellStyle name="20% - Ênfase5 2 4 2 5" xfId="2897" xr:uid="{00000000-0005-0000-0000-00004F0B0000}"/>
    <cellStyle name="20% - Ênfase5 2 4 2 6" xfId="2898" xr:uid="{00000000-0005-0000-0000-0000500B0000}"/>
    <cellStyle name="20% - Ênfase5 2 4 2 7" xfId="2899" xr:uid="{00000000-0005-0000-0000-0000510B0000}"/>
    <cellStyle name="20% - Ênfase5 2 4 3" xfId="2900" xr:uid="{00000000-0005-0000-0000-0000520B0000}"/>
    <cellStyle name="20% - Ênfase5 2 4 4" xfId="2901" xr:uid="{00000000-0005-0000-0000-0000530B0000}"/>
    <cellStyle name="20% - Ênfase5 2 4 5" xfId="2902" xr:uid="{00000000-0005-0000-0000-0000540B0000}"/>
    <cellStyle name="20% - Ênfase5 2 4 6" xfId="2903" xr:uid="{00000000-0005-0000-0000-0000550B0000}"/>
    <cellStyle name="20% - Ênfase5 2 4 7" xfId="2904" xr:uid="{00000000-0005-0000-0000-0000560B0000}"/>
    <cellStyle name="20% - Ênfase5 2 4 8" xfId="2905" xr:uid="{00000000-0005-0000-0000-0000570B0000}"/>
    <cellStyle name="20% - Ênfase5 2 4 9" xfId="24409" xr:uid="{00000000-0005-0000-0000-0000580B0000}"/>
    <cellStyle name="20% - Ênfase5 2 5" xfId="2906" xr:uid="{00000000-0005-0000-0000-0000590B0000}"/>
    <cellStyle name="20% - Ênfase5 2 5 2" xfId="2907" xr:uid="{00000000-0005-0000-0000-00005A0B0000}"/>
    <cellStyle name="20% - Ênfase5 2 5 2 2" xfId="2908" xr:uid="{00000000-0005-0000-0000-00005B0B0000}"/>
    <cellStyle name="20% - Ênfase5 2 5 2 3" xfId="2909" xr:uid="{00000000-0005-0000-0000-00005C0B0000}"/>
    <cellStyle name="20% - Ênfase5 2 5 2 4" xfId="2910" xr:uid="{00000000-0005-0000-0000-00005D0B0000}"/>
    <cellStyle name="20% - Ênfase5 2 5 2 5" xfId="2911" xr:uid="{00000000-0005-0000-0000-00005E0B0000}"/>
    <cellStyle name="20% - Ênfase5 2 5 2 6" xfId="2912" xr:uid="{00000000-0005-0000-0000-00005F0B0000}"/>
    <cellStyle name="20% - Ênfase5 2 5 2 7" xfId="2913" xr:uid="{00000000-0005-0000-0000-0000600B0000}"/>
    <cellStyle name="20% - Ênfase5 2 5 3" xfId="2914" xr:uid="{00000000-0005-0000-0000-0000610B0000}"/>
    <cellStyle name="20% - Ênfase5 2 5 4" xfId="2915" xr:uid="{00000000-0005-0000-0000-0000620B0000}"/>
    <cellStyle name="20% - Ênfase5 2 5 5" xfId="2916" xr:uid="{00000000-0005-0000-0000-0000630B0000}"/>
    <cellStyle name="20% - Ênfase5 2 5 6" xfId="2917" xr:uid="{00000000-0005-0000-0000-0000640B0000}"/>
    <cellStyle name="20% - Ênfase5 2 5 7" xfId="2918" xr:uid="{00000000-0005-0000-0000-0000650B0000}"/>
    <cellStyle name="20% - Ênfase5 2 5 8" xfId="2919" xr:uid="{00000000-0005-0000-0000-0000660B0000}"/>
    <cellStyle name="20% - Ênfase5 2 6" xfId="2920" xr:uid="{00000000-0005-0000-0000-0000670B0000}"/>
    <cellStyle name="20% - Ênfase5 2 6 2" xfId="2921" xr:uid="{00000000-0005-0000-0000-0000680B0000}"/>
    <cellStyle name="20% - Ênfase5 2 6 2 2" xfId="2922" xr:uid="{00000000-0005-0000-0000-0000690B0000}"/>
    <cellStyle name="20% - Ênfase5 2 6 2 3" xfId="2923" xr:uid="{00000000-0005-0000-0000-00006A0B0000}"/>
    <cellStyle name="20% - Ênfase5 2 6 2 4" xfId="2924" xr:uid="{00000000-0005-0000-0000-00006B0B0000}"/>
    <cellStyle name="20% - Ênfase5 2 6 2 5" xfId="2925" xr:uid="{00000000-0005-0000-0000-00006C0B0000}"/>
    <cellStyle name="20% - Ênfase5 2 6 2 6" xfId="2926" xr:uid="{00000000-0005-0000-0000-00006D0B0000}"/>
    <cellStyle name="20% - Ênfase5 2 6 2 7" xfId="2927" xr:uid="{00000000-0005-0000-0000-00006E0B0000}"/>
    <cellStyle name="20% - Ênfase5 2 6 3" xfId="2928" xr:uid="{00000000-0005-0000-0000-00006F0B0000}"/>
    <cellStyle name="20% - Ênfase5 2 6 4" xfId="2929" xr:uid="{00000000-0005-0000-0000-0000700B0000}"/>
    <cellStyle name="20% - Ênfase5 2 6 5" xfId="2930" xr:uid="{00000000-0005-0000-0000-0000710B0000}"/>
    <cellStyle name="20% - Ênfase5 2 6 6" xfId="2931" xr:uid="{00000000-0005-0000-0000-0000720B0000}"/>
    <cellStyle name="20% - Ênfase5 2 6 7" xfId="2932" xr:uid="{00000000-0005-0000-0000-0000730B0000}"/>
    <cellStyle name="20% - Ênfase5 2 6 8" xfId="2933" xr:uid="{00000000-0005-0000-0000-0000740B0000}"/>
    <cellStyle name="20% - Ênfase5 2 7" xfId="2934" xr:uid="{00000000-0005-0000-0000-0000750B0000}"/>
    <cellStyle name="20% - Ênfase5 2 7 2" xfId="2935" xr:uid="{00000000-0005-0000-0000-0000760B0000}"/>
    <cellStyle name="20% - Ênfase5 2 7 2 2" xfId="2936" xr:uid="{00000000-0005-0000-0000-0000770B0000}"/>
    <cellStyle name="20% - Ênfase5 2 7 2 3" xfId="2937" xr:uid="{00000000-0005-0000-0000-0000780B0000}"/>
    <cellStyle name="20% - Ênfase5 2 7 2 4" xfId="2938" xr:uid="{00000000-0005-0000-0000-0000790B0000}"/>
    <cellStyle name="20% - Ênfase5 2 7 2 5" xfId="2939" xr:uid="{00000000-0005-0000-0000-00007A0B0000}"/>
    <cellStyle name="20% - Ênfase5 2 7 2 6" xfId="2940" xr:uid="{00000000-0005-0000-0000-00007B0B0000}"/>
    <cellStyle name="20% - Ênfase5 2 7 2 7" xfId="2941" xr:uid="{00000000-0005-0000-0000-00007C0B0000}"/>
    <cellStyle name="20% - Ênfase5 2 7 3" xfId="2942" xr:uid="{00000000-0005-0000-0000-00007D0B0000}"/>
    <cellStyle name="20% - Ênfase5 2 7 4" xfId="2943" xr:uid="{00000000-0005-0000-0000-00007E0B0000}"/>
    <cellStyle name="20% - Ênfase5 2 7 5" xfId="2944" xr:uid="{00000000-0005-0000-0000-00007F0B0000}"/>
    <cellStyle name="20% - Ênfase5 2 7 6" xfId="2945" xr:uid="{00000000-0005-0000-0000-0000800B0000}"/>
    <cellStyle name="20% - Ênfase5 2 7 7" xfId="2946" xr:uid="{00000000-0005-0000-0000-0000810B0000}"/>
    <cellStyle name="20% - Ênfase5 2 7 8" xfId="2947" xr:uid="{00000000-0005-0000-0000-0000820B0000}"/>
    <cellStyle name="20% - Ênfase5 2 8" xfId="2948" xr:uid="{00000000-0005-0000-0000-0000830B0000}"/>
    <cellStyle name="20% - Ênfase5 2 8 2" xfId="2949" xr:uid="{00000000-0005-0000-0000-0000840B0000}"/>
    <cellStyle name="20% - Ênfase5 2 8 2 2" xfId="2950" xr:uid="{00000000-0005-0000-0000-0000850B0000}"/>
    <cellStyle name="20% - Ênfase5 2 8 2 3" xfId="2951" xr:uid="{00000000-0005-0000-0000-0000860B0000}"/>
    <cellStyle name="20% - Ênfase5 2 8 2 4" xfId="2952" xr:uid="{00000000-0005-0000-0000-0000870B0000}"/>
    <cellStyle name="20% - Ênfase5 2 8 2 5" xfId="2953" xr:uid="{00000000-0005-0000-0000-0000880B0000}"/>
    <cellStyle name="20% - Ênfase5 2 8 2 6" xfId="2954" xr:uid="{00000000-0005-0000-0000-0000890B0000}"/>
    <cellStyle name="20% - Ênfase5 2 8 2 7" xfId="2955" xr:uid="{00000000-0005-0000-0000-00008A0B0000}"/>
    <cellStyle name="20% - Ênfase5 2 8 3" xfId="2956" xr:uid="{00000000-0005-0000-0000-00008B0B0000}"/>
    <cellStyle name="20% - Ênfase5 2 8 4" xfId="2957" xr:uid="{00000000-0005-0000-0000-00008C0B0000}"/>
    <cellStyle name="20% - Ênfase5 2 8 5" xfId="2958" xr:uid="{00000000-0005-0000-0000-00008D0B0000}"/>
    <cellStyle name="20% - Ênfase5 2 8 6" xfId="2959" xr:uid="{00000000-0005-0000-0000-00008E0B0000}"/>
    <cellStyle name="20% - Ênfase5 2 8 7" xfId="2960" xr:uid="{00000000-0005-0000-0000-00008F0B0000}"/>
    <cellStyle name="20% - Ênfase5 2 8 8" xfId="2961" xr:uid="{00000000-0005-0000-0000-0000900B0000}"/>
    <cellStyle name="20% - Ênfase5 2 9" xfId="2962" xr:uid="{00000000-0005-0000-0000-0000910B0000}"/>
    <cellStyle name="20% - Ênfase5 2 9 2" xfId="2963" xr:uid="{00000000-0005-0000-0000-0000920B0000}"/>
    <cellStyle name="20% - Ênfase5 2 9 2 2" xfId="2964" xr:uid="{00000000-0005-0000-0000-0000930B0000}"/>
    <cellStyle name="20% - Ênfase5 2 9 2 3" xfId="2965" xr:uid="{00000000-0005-0000-0000-0000940B0000}"/>
    <cellStyle name="20% - Ênfase5 2 9 2 4" xfId="2966" xr:uid="{00000000-0005-0000-0000-0000950B0000}"/>
    <cellStyle name="20% - Ênfase5 2 9 2 5" xfId="2967" xr:uid="{00000000-0005-0000-0000-0000960B0000}"/>
    <cellStyle name="20% - Ênfase5 2 9 2 6" xfId="2968" xr:uid="{00000000-0005-0000-0000-0000970B0000}"/>
    <cellStyle name="20% - Ênfase5 2 9 2 7" xfId="2969" xr:uid="{00000000-0005-0000-0000-0000980B0000}"/>
    <cellStyle name="20% - Ênfase5 2 9 3" xfId="2970" xr:uid="{00000000-0005-0000-0000-0000990B0000}"/>
    <cellStyle name="20% - Ênfase5 2 9 4" xfId="2971" xr:uid="{00000000-0005-0000-0000-00009A0B0000}"/>
    <cellStyle name="20% - Ênfase5 2 9 5" xfId="2972" xr:uid="{00000000-0005-0000-0000-00009B0B0000}"/>
    <cellStyle name="20% - Ênfase5 2 9 6" xfId="2973" xr:uid="{00000000-0005-0000-0000-00009C0B0000}"/>
    <cellStyle name="20% - Ênfase5 2 9 7" xfId="2974" xr:uid="{00000000-0005-0000-0000-00009D0B0000}"/>
    <cellStyle name="20% - Ênfase5 2 9 8" xfId="2975" xr:uid="{00000000-0005-0000-0000-00009E0B0000}"/>
    <cellStyle name="20% - Ênfase5 2_Compo" xfId="24410" xr:uid="{00000000-0005-0000-0000-00009F0B0000}"/>
    <cellStyle name="20% - Ênfase5 20" xfId="2976" xr:uid="{00000000-0005-0000-0000-0000A00B0000}"/>
    <cellStyle name="20% - Ênfase5 20 2" xfId="2977" xr:uid="{00000000-0005-0000-0000-0000A10B0000}"/>
    <cellStyle name="20% - Ênfase5 20 3" xfId="2978" xr:uid="{00000000-0005-0000-0000-0000A20B0000}"/>
    <cellStyle name="20% - Ênfase5 20 4" xfId="2979" xr:uid="{00000000-0005-0000-0000-0000A30B0000}"/>
    <cellStyle name="20% - Ênfase5 20 5" xfId="2980" xr:uid="{00000000-0005-0000-0000-0000A40B0000}"/>
    <cellStyle name="20% - Ênfase5 20 6" xfId="2981" xr:uid="{00000000-0005-0000-0000-0000A50B0000}"/>
    <cellStyle name="20% - Ênfase5 20 7" xfId="2982" xr:uid="{00000000-0005-0000-0000-0000A60B0000}"/>
    <cellStyle name="20% - Ênfase5 21" xfId="2983" xr:uid="{00000000-0005-0000-0000-0000A70B0000}"/>
    <cellStyle name="20% - Ênfase5 21 2" xfId="2984" xr:uid="{00000000-0005-0000-0000-0000A80B0000}"/>
    <cellStyle name="20% - Ênfase5 21 3" xfId="2985" xr:uid="{00000000-0005-0000-0000-0000A90B0000}"/>
    <cellStyle name="20% - Ênfase5 21 4" xfId="2986" xr:uid="{00000000-0005-0000-0000-0000AA0B0000}"/>
    <cellStyle name="20% - Ênfase5 21 5" xfId="2987" xr:uid="{00000000-0005-0000-0000-0000AB0B0000}"/>
    <cellStyle name="20% - Ênfase5 21 6" xfId="2988" xr:uid="{00000000-0005-0000-0000-0000AC0B0000}"/>
    <cellStyle name="20% - Ênfase5 21 7" xfId="2989" xr:uid="{00000000-0005-0000-0000-0000AD0B0000}"/>
    <cellStyle name="20% - Ênfase5 22" xfId="2990" xr:uid="{00000000-0005-0000-0000-0000AE0B0000}"/>
    <cellStyle name="20% - Ênfase5 22 2" xfId="2991" xr:uid="{00000000-0005-0000-0000-0000AF0B0000}"/>
    <cellStyle name="20% - Ênfase5 22 3" xfId="2992" xr:uid="{00000000-0005-0000-0000-0000B00B0000}"/>
    <cellStyle name="20% - Ênfase5 22 4" xfId="2993" xr:uid="{00000000-0005-0000-0000-0000B10B0000}"/>
    <cellStyle name="20% - Ênfase5 22 5" xfId="2994" xr:uid="{00000000-0005-0000-0000-0000B20B0000}"/>
    <cellStyle name="20% - Ênfase5 22 6" xfId="2995" xr:uid="{00000000-0005-0000-0000-0000B30B0000}"/>
    <cellStyle name="20% - Ênfase5 22 7" xfId="2996" xr:uid="{00000000-0005-0000-0000-0000B40B0000}"/>
    <cellStyle name="20% - Ênfase5 23" xfId="2997" xr:uid="{00000000-0005-0000-0000-0000B50B0000}"/>
    <cellStyle name="20% - Ênfase5 23 2" xfId="2998" xr:uid="{00000000-0005-0000-0000-0000B60B0000}"/>
    <cellStyle name="20% - Ênfase5 23 3" xfId="2999" xr:uid="{00000000-0005-0000-0000-0000B70B0000}"/>
    <cellStyle name="20% - Ênfase5 23 4" xfId="3000" xr:uid="{00000000-0005-0000-0000-0000B80B0000}"/>
    <cellStyle name="20% - Ênfase5 23 5" xfId="3001" xr:uid="{00000000-0005-0000-0000-0000B90B0000}"/>
    <cellStyle name="20% - Ênfase5 23 6" xfId="3002" xr:uid="{00000000-0005-0000-0000-0000BA0B0000}"/>
    <cellStyle name="20% - Ênfase5 23 7" xfId="3003" xr:uid="{00000000-0005-0000-0000-0000BB0B0000}"/>
    <cellStyle name="20% - Ênfase5 24" xfId="3004" xr:uid="{00000000-0005-0000-0000-0000BC0B0000}"/>
    <cellStyle name="20% - Ênfase5 24 2" xfId="3005" xr:uid="{00000000-0005-0000-0000-0000BD0B0000}"/>
    <cellStyle name="20% - Ênfase5 24 3" xfId="3006" xr:uid="{00000000-0005-0000-0000-0000BE0B0000}"/>
    <cellStyle name="20% - Ênfase5 24 4" xfId="3007" xr:uid="{00000000-0005-0000-0000-0000BF0B0000}"/>
    <cellStyle name="20% - Ênfase5 24 5" xfId="3008" xr:uid="{00000000-0005-0000-0000-0000C00B0000}"/>
    <cellStyle name="20% - Ênfase5 24 6" xfId="3009" xr:uid="{00000000-0005-0000-0000-0000C10B0000}"/>
    <cellStyle name="20% - Ênfase5 24 7" xfId="3010" xr:uid="{00000000-0005-0000-0000-0000C20B0000}"/>
    <cellStyle name="20% - Ênfase5 25" xfId="3011" xr:uid="{00000000-0005-0000-0000-0000C30B0000}"/>
    <cellStyle name="20% - Ênfase5 25 2" xfId="3012" xr:uid="{00000000-0005-0000-0000-0000C40B0000}"/>
    <cellStyle name="20% - Ênfase5 25 3" xfId="3013" xr:uid="{00000000-0005-0000-0000-0000C50B0000}"/>
    <cellStyle name="20% - Ênfase5 25 4" xfId="3014" xr:uid="{00000000-0005-0000-0000-0000C60B0000}"/>
    <cellStyle name="20% - Ênfase5 25 5" xfId="3015" xr:uid="{00000000-0005-0000-0000-0000C70B0000}"/>
    <cellStyle name="20% - Ênfase5 25 6" xfId="3016" xr:uid="{00000000-0005-0000-0000-0000C80B0000}"/>
    <cellStyle name="20% - Ênfase5 25 7" xfId="3017" xr:uid="{00000000-0005-0000-0000-0000C90B0000}"/>
    <cellStyle name="20% - Ênfase5 26" xfId="3018" xr:uid="{00000000-0005-0000-0000-0000CA0B0000}"/>
    <cellStyle name="20% - Ênfase5 26 2" xfId="3019" xr:uid="{00000000-0005-0000-0000-0000CB0B0000}"/>
    <cellStyle name="20% - Ênfase5 26 3" xfId="3020" xr:uid="{00000000-0005-0000-0000-0000CC0B0000}"/>
    <cellStyle name="20% - Ênfase5 26 4" xfId="3021" xr:uid="{00000000-0005-0000-0000-0000CD0B0000}"/>
    <cellStyle name="20% - Ênfase5 26 5" xfId="3022" xr:uid="{00000000-0005-0000-0000-0000CE0B0000}"/>
    <cellStyle name="20% - Ênfase5 26 6" xfId="3023" xr:uid="{00000000-0005-0000-0000-0000CF0B0000}"/>
    <cellStyle name="20% - Ênfase5 26 7" xfId="3024" xr:uid="{00000000-0005-0000-0000-0000D00B0000}"/>
    <cellStyle name="20% - Ênfase5 27" xfId="3025" xr:uid="{00000000-0005-0000-0000-0000D10B0000}"/>
    <cellStyle name="20% - Ênfase5 27 2" xfId="3026" xr:uid="{00000000-0005-0000-0000-0000D20B0000}"/>
    <cellStyle name="20% - Ênfase5 27 3" xfId="3027" xr:uid="{00000000-0005-0000-0000-0000D30B0000}"/>
    <cellStyle name="20% - Ênfase5 27 4" xfId="3028" xr:uid="{00000000-0005-0000-0000-0000D40B0000}"/>
    <cellStyle name="20% - Ênfase5 27 5" xfId="3029" xr:uid="{00000000-0005-0000-0000-0000D50B0000}"/>
    <cellStyle name="20% - Ênfase5 27 6" xfId="3030" xr:uid="{00000000-0005-0000-0000-0000D60B0000}"/>
    <cellStyle name="20% - Ênfase5 27 7" xfId="3031" xr:uid="{00000000-0005-0000-0000-0000D70B0000}"/>
    <cellStyle name="20% - Ênfase5 28" xfId="3032" xr:uid="{00000000-0005-0000-0000-0000D80B0000}"/>
    <cellStyle name="20% - Ênfase5 28 2" xfId="3033" xr:uid="{00000000-0005-0000-0000-0000D90B0000}"/>
    <cellStyle name="20% - Ênfase5 28 3" xfId="3034" xr:uid="{00000000-0005-0000-0000-0000DA0B0000}"/>
    <cellStyle name="20% - Ênfase5 28 4" xfId="3035" xr:uid="{00000000-0005-0000-0000-0000DB0B0000}"/>
    <cellStyle name="20% - Ênfase5 28 5" xfId="3036" xr:uid="{00000000-0005-0000-0000-0000DC0B0000}"/>
    <cellStyle name="20% - Ênfase5 28 6" xfId="3037" xr:uid="{00000000-0005-0000-0000-0000DD0B0000}"/>
    <cellStyle name="20% - Ênfase5 28 7" xfId="3038" xr:uid="{00000000-0005-0000-0000-0000DE0B0000}"/>
    <cellStyle name="20% - Ênfase5 29" xfId="3039" xr:uid="{00000000-0005-0000-0000-0000DF0B0000}"/>
    <cellStyle name="20% - Ênfase5 29 2" xfId="3040" xr:uid="{00000000-0005-0000-0000-0000E00B0000}"/>
    <cellStyle name="20% - Ênfase5 29 3" xfId="3041" xr:uid="{00000000-0005-0000-0000-0000E10B0000}"/>
    <cellStyle name="20% - Ênfase5 29 4" xfId="3042" xr:uid="{00000000-0005-0000-0000-0000E20B0000}"/>
    <cellStyle name="20% - Ênfase5 29 5" xfId="3043" xr:uid="{00000000-0005-0000-0000-0000E30B0000}"/>
    <cellStyle name="20% - Ênfase5 29 6" xfId="3044" xr:uid="{00000000-0005-0000-0000-0000E40B0000}"/>
    <cellStyle name="20% - Ênfase5 29 7" xfId="3045" xr:uid="{00000000-0005-0000-0000-0000E50B0000}"/>
    <cellStyle name="20% - Ênfase5 3" xfId="3046" xr:uid="{00000000-0005-0000-0000-0000E60B0000}"/>
    <cellStyle name="20% - Ênfase5 3 10" xfId="3047" xr:uid="{00000000-0005-0000-0000-0000E70B0000}"/>
    <cellStyle name="20% - Ênfase5 3 10 2" xfId="3048" xr:uid="{00000000-0005-0000-0000-0000E80B0000}"/>
    <cellStyle name="20% - Ênfase5 3 10 2 2" xfId="3049" xr:uid="{00000000-0005-0000-0000-0000E90B0000}"/>
    <cellStyle name="20% - Ênfase5 3 10 2 3" xfId="3050" xr:uid="{00000000-0005-0000-0000-0000EA0B0000}"/>
    <cellStyle name="20% - Ênfase5 3 10 2 4" xfId="3051" xr:uid="{00000000-0005-0000-0000-0000EB0B0000}"/>
    <cellStyle name="20% - Ênfase5 3 10 2 5" xfId="3052" xr:uid="{00000000-0005-0000-0000-0000EC0B0000}"/>
    <cellStyle name="20% - Ênfase5 3 10 2 6" xfId="3053" xr:uid="{00000000-0005-0000-0000-0000ED0B0000}"/>
    <cellStyle name="20% - Ênfase5 3 10 2 7" xfId="3054" xr:uid="{00000000-0005-0000-0000-0000EE0B0000}"/>
    <cellStyle name="20% - Ênfase5 3 10 3" xfId="3055" xr:uid="{00000000-0005-0000-0000-0000EF0B0000}"/>
    <cellStyle name="20% - Ênfase5 3 10 4" xfId="3056" xr:uid="{00000000-0005-0000-0000-0000F00B0000}"/>
    <cellStyle name="20% - Ênfase5 3 10 5" xfId="3057" xr:uid="{00000000-0005-0000-0000-0000F10B0000}"/>
    <cellStyle name="20% - Ênfase5 3 10 6" xfId="3058" xr:uid="{00000000-0005-0000-0000-0000F20B0000}"/>
    <cellStyle name="20% - Ênfase5 3 10 7" xfId="3059" xr:uid="{00000000-0005-0000-0000-0000F30B0000}"/>
    <cellStyle name="20% - Ênfase5 3 10 8" xfId="3060" xr:uid="{00000000-0005-0000-0000-0000F40B0000}"/>
    <cellStyle name="20% - Ênfase5 3 11" xfId="3061" xr:uid="{00000000-0005-0000-0000-0000F50B0000}"/>
    <cellStyle name="20% - Ênfase5 3 11 2" xfId="3062" xr:uid="{00000000-0005-0000-0000-0000F60B0000}"/>
    <cellStyle name="20% - Ênfase5 3 11 3" xfId="3063" xr:uid="{00000000-0005-0000-0000-0000F70B0000}"/>
    <cellStyle name="20% - Ênfase5 3 11 4" xfId="3064" xr:uid="{00000000-0005-0000-0000-0000F80B0000}"/>
    <cellStyle name="20% - Ênfase5 3 11 5" xfId="3065" xr:uid="{00000000-0005-0000-0000-0000F90B0000}"/>
    <cellStyle name="20% - Ênfase5 3 11 6" xfId="3066" xr:uid="{00000000-0005-0000-0000-0000FA0B0000}"/>
    <cellStyle name="20% - Ênfase5 3 11 7" xfId="3067" xr:uid="{00000000-0005-0000-0000-0000FB0B0000}"/>
    <cellStyle name="20% - Ênfase5 3 12" xfId="3068" xr:uid="{00000000-0005-0000-0000-0000FC0B0000}"/>
    <cellStyle name="20% - Ênfase5 3 13" xfId="3069" xr:uid="{00000000-0005-0000-0000-0000FD0B0000}"/>
    <cellStyle name="20% - Ênfase5 3 14" xfId="3070" xr:uid="{00000000-0005-0000-0000-0000FE0B0000}"/>
    <cellStyle name="20% - Ênfase5 3 15" xfId="3071" xr:uid="{00000000-0005-0000-0000-0000FF0B0000}"/>
    <cellStyle name="20% - Ênfase5 3 16" xfId="3072" xr:uid="{00000000-0005-0000-0000-0000000C0000}"/>
    <cellStyle name="20% - Ênfase5 3 17" xfId="3073" xr:uid="{00000000-0005-0000-0000-0000010C0000}"/>
    <cellStyle name="20% - Ênfase5 3 18" xfId="24411" xr:uid="{00000000-0005-0000-0000-0000020C0000}"/>
    <cellStyle name="20% - Ênfase5 3 2" xfId="3074" xr:uid="{00000000-0005-0000-0000-0000030C0000}"/>
    <cellStyle name="20% - Ênfase5 3 2 2" xfId="3075" xr:uid="{00000000-0005-0000-0000-0000040C0000}"/>
    <cellStyle name="20% - Ênfase5 3 2 2 2" xfId="3076" xr:uid="{00000000-0005-0000-0000-0000050C0000}"/>
    <cellStyle name="20% - Ênfase5 3 2 2 3" xfId="3077" xr:uid="{00000000-0005-0000-0000-0000060C0000}"/>
    <cellStyle name="20% - Ênfase5 3 2 2 4" xfId="3078" xr:uid="{00000000-0005-0000-0000-0000070C0000}"/>
    <cellStyle name="20% - Ênfase5 3 2 2 5" xfId="3079" xr:uid="{00000000-0005-0000-0000-0000080C0000}"/>
    <cellStyle name="20% - Ênfase5 3 2 2 6" xfId="3080" xr:uid="{00000000-0005-0000-0000-0000090C0000}"/>
    <cellStyle name="20% - Ênfase5 3 2 2 7" xfId="3081" xr:uid="{00000000-0005-0000-0000-00000A0C0000}"/>
    <cellStyle name="20% - Ênfase5 3 2 3" xfId="3082" xr:uid="{00000000-0005-0000-0000-00000B0C0000}"/>
    <cellStyle name="20% - Ênfase5 3 2 4" xfId="3083" xr:uid="{00000000-0005-0000-0000-00000C0C0000}"/>
    <cellStyle name="20% - Ênfase5 3 2 5" xfId="3084" xr:uid="{00000000-0005-0000-0000-00000D0C0000}"/>
    <cellStyle name="20% - Ênfase5 3 2 6" xfId="3085" xr:uid="{00000000-0005-0000-0000-00000E0C0000}"/>
    <cellStyle name="20% - Ênfase5 3 2 7" xfId="3086" xr:uid="{00000000-0005-0000-0000-00000F0C0000}"/>
    <cellStyle name="20% - Ênfase5 3 2 8" xfId="3087" xr:uid="{00000000-0005-0000-0000-0000100C0000}"/>
    <cellStyle name="20% - Ênfase5 3 3" xfId="3088" xr:uid="{00000000-0005-0000-0000-0000110C0000}"/>
    <cellStyle name="20% - Ênfase5 3 3 2" xfId="3089" xr:uid="{00000000-0005-0000-0000-0000120C0000}"/>
    <cellStyle name="20% - Ênfase5 3 3 2 2" xfId="3090" xr:uid="{00000000-0005-0000-0000-0000130C0000}"/>
    <cellStyle name="20% - Ênfase5 3 3 2 3" xfId="3091" xr:uid="{00000000-0005-0000-0000-0000140C0000}"/>
    <cellStyle name="20% - Ênfase5 3 3 2 4" xfId="3092" xr:uid="{00000000-0005-0000-0000-0000150C0000}"/>
    <cellStyle name="20% - Ênfase5 3 3 2 5" xfId="3093" xr:uid="{00000000-0005-0000-0000-0000160C0000}"/>
    <cellStyle name="20% - Ênfase5 3 3 2 6" xfId="3094" xr:uid="{00000000-0005-0000-0000-0000170C0000}"/>
    <cellStyle name="20% - Ênfase5 3 3 2 7" xfId="3095" xr:uid="{00000000-0005-0000-0000-0000180C0000}"/>
    <cellStyle name="20% - Ênfase5 3 3 3" xfId="3096" xr:uid="{00000000-0005-0000-0000-0000190C0000}"/>
    <cellStyle name="20% - Ênfase5 3 3 4" xfId="3097" xr:uid="{00000000-0005-0000-0000-00001A0C0000}"/>
    <cellStyle name="20% - Ênfase5 3 3 5" xfId="3098" xr:uid="{00000000-0005-0000-0000-00001B0C0000}"/>
    <cellStyle name="20% - Ênfase5 3 3 6" xfId="3099" xr:uid="{00000000-0005-0000-0000-00001C0C0000}"/>
    <cellStyle name="20% - Ênfase5 3 3 7" xfId="3100" xr:uid="{00000000-0005-0000-0000-00001D0C0000}"/>
    <cellStyle name="20% - Ênfase5 3 3 8" xfId="3101" xr:uid="{00000000-0005-0000-0000-00001E0C0000}"/>
    <cellStyle name="20% - Ênfase5 3 4" xfId="3102" xr:uid="{00000000-0005-0000-0000-00001F0C0000}"/>
    <cellStyle name="20% - Ênfase5 3 4 2" xfId="3103" xr:uid="{00000000-0005-0000-0000-0000200C0000}"/>
    <cellStyle name="20% - Ênfase5 3 4 2 2" xfId="3104" xr:uid="{00000000-0005-0000-0000-0000210C0000}"/>
    <cellStyle name="20% - Ênfase5 3 4 2 3" xfId="3105" xr:uid="{00000000-0005-0000-0000-0000220C0000}"/>
    <cellStyle name="20% - Ênfase5 3 4 2 4" xfId="3106" xr:uid="{00000000-0005-0000-0000-0000230C0000}"/>
    <cellStyle name="20% - Ênfase5 3 4 2 5" xfId="3107" xr:uid="{00000000-0005-0000-0000-0000240C0000}"/>
    <cellStyle name="20% - Ênfase5 3 4 2 6" xfId="3108" xr:uid="{00000000-0005-0000-0000-0000250C0000}"/>
    <cellStyle name="20% - Ênfase5 3 4 2 7" xfId="3109" xr:uid="{00000000-0005-0000-0000-0000260C0000}"/>
    <cellStyle name="20% - Ênfase5 3 4 3" xfId="3110" xr:uid="{00000000-0005-0000-0000-0000270C0000}"/>
    <cellStyle name="20% - Ênfase5 3 4 4" xfId="3111" xr:uid="{00000000-0005-0000-0000-0000280C0000}"/>
    <cellStyle name="20% - Ênfase5 3 4 5" xfId="3112" xr:uid="{00000000-0005-0000-0000-0000290C0000}"/>
    <cellStyle name="20% - Ênfase5 3 4 6" xfId="3113" xr:uid="{00000000-0005-0000-0000-00002A0C0000}"/>
    <cellStyle name="20% - Ênfase5 3 4 7" xfId="3114" xr:uid="{00000000-0005-0000-0000-00002B0C0000}"/>
    <cellStyle name="20% - Ênfase5 3 4 8" xfId="3115" xr:uid="{00000000-0005-0000-0000-00002C0C0000}"/>
    <cellStyle name="20% - Ênfase5 3 5" xfId="3116" xr:uid="{00000000-0005-0000-0000-00002D0C0000}"/>
    <cellStyle name="20% - Ênfase5 3 5 2" xfId="3117" xr:uid="{00000000-0005-0000-0000-00002E0C0000}"/>
    <cellStyle name="20% - Ênfase5 3 5 2 2" xfId="3118" xr:uid="{00000000-0005-0000-0000-00002F0C0000}"/>
    <cellStyle name="20% - Ênfase5 3 5 2 3" xfId="3119" xr:uid="{00000000-0005-0000-0000-0000300C0000}"/>
    <cellStyle name="20% - Ênfase5 3 5 2 4" xfId="3120" xr:uid="{00000000-0005-0000-0000-0000310C0000}"/>
    <cellStyle name="20% - Ênfase5 3 5 2 5" xfId="3121" xr:uid="{00000000-0005-0000-0000-0000320C0000}"/>
    <cellStyle name="20% - Ênfase5 3 5 2 6" xfId="3122" xr:uid="{00000000-0005-0000-0000-0000330C0000}"/>
    <cellStyle name="20% - Ênfase5 3 5 2 7" xfId="3123" xr:uid="{00000000-0005-0000-0000-0000340C0000}"/>
    <cellStyle name="20% - Ênfase5 3 5 3" xfId="3124" xr:uid="{00000000-0005-0000-0000-0000350C0000}"/>
    <cellStyle name="20% - Ênfase5 3 5 4" xfId="3125" xr:uid="{00000000-0005-0000-0000-0000360C0000}"/>
    <cellStyle name="20% - Ênfase5 3 5 5" xfId="3126" xr:uid="{00000000-0005-0000-0000-0000370C0000}"/>
    <cellStyle name="20% - Ênfase5 3 5 6" xfId="3127" xr:uid="{00000000-0005-0000-0000-0000380C0000}"/>
    <cellStyle name="20% - Ênfase5 3 5 7" xfId="3128" xr:uid="{00000000-0005-0000-0000-0000390C0000}"/>
    <cellStyle name="20% - Ênfase5 3 5 8" xfId="3129" xr:uid="{00000000-0005-0000-0000-00003A0C0000}"/>
    <cellStyle name="20% - Ênfase5 3 6" xfId="3130" xr:uid="{00000000-0005-0000-0000-00003B0C0000}"/>
    <cellStyle name="20% - Ênfase5 3 6 2" xfId="3131" xr:uid="{00000000-0005-0000-0000-00003C0C0000}"/>
    <cellStyle name="20% - Ênfase5 3 6 2 2" xfId="3132" xr:uid="{00000000-0005-0000-0000-00003D0C0000}"/>
    <cellStyle name="20% - Ênfase5 3 6 2 3" xfId="3133" xr:uid="{00000000-0005-0000-0000-00003E0C0000}"/>
    <cellStyle name="20% - Ênfase5 3 6 2 4" xfId="3134" xr:uid="{00000000-0005-0000-0000-00003F0C0000}"/>
    <cellStyle name="20% - Ênfase5 3 6 2 5" xfId="3135" xr:uid="{00000000-0005-0000-0000-0000400C0000}"/>
    <cellStyle name="20% - Ênfase5 3 6 2 6" xfId="3136" xr:uid="{00000000-0005-0000-0000-0000410C0000}"/>
    <cellStyle name="20% - Ênfase5 3 6 2 7" xfId="3137" xr:uid="{00000000-0005-0000-0000-0000420C0000}"/>
    <cellStyle name="20% - Ênfase5 3 6 3" xfId="3138" xr:uid="{00000000-0005-0000-0000-0000430C0000}"/>
    <cellStyle name="20% - Ênfase5 3 6 4" xfId="3139" xr:uid="{00000000-0005-0000-0000-0000440C0000}"/>
    <cellStyle name="20% - Ênfase5 3 6 5" xfId="3140" xr:uid="{00000000-0005-0000-0000-0000450C0000}"/>
    <cellStyle name="20% - Ênfase5 3 6 6" xfId="3141" xr:uid="{00000000-0005-0000-0000-0000460C0000}"/>
    <cellStyle name="20% - Ênfase5 3 6 7" xfId="3142" xr:uid="{00000000-0005-0000-0000-0000470C0000}"/>
    <cellStyle name="20% - Ênfase5 3 6 8" xfId="3143" xr:uid="{00000000-0005-0000-0000-0000480C0000}"/>
    <cellStyle name="20% - Ênfase5 3 7" xfId="3144" xr:uid="{00000000-0005-0000-0000-0000490C0000}"/>
    <cellStyle name="20% - Ênfase5 3 7 2" xfId="3145" xr:uid="{00000000-0005-0000-0000-00004A0C0000}"/>
    <cellStyle name="20% - Ênfase5 3 7 2 2" xfId="3146" xr:uid="{00000000-0005-0000-0000-00004B0C0000}"/>
    <cellStyle name="20% - Ênfase5 3 7 2 3" xfId="3147" xr:uid="{00000000-0005-0000-0000-00004C0C0000}"/>
    <cellStyle name="20% - Ênfase5 3 7 2 4" xfId="3148" xr:uid="{00000000-0005-0000-0000-00004D0C0000}"/>
    <cellStyle name="20% - Ênfase5 3 7 2 5" xfId="3149" xr:uid="{00000000-0005-0000-0000-00004E0C0000}"/>
    <cellStyle name="20% - Ênfase5 3 7 2 6" xfId="3150" xr:uid="{00000000-0005-0000-0000-00004F0C0000}"/>
    <cellStyle name="20% - Ênfase5 3 7 2 7" xfId="3151" xr:uid="{00000000-0005-0000-0000-0000500C0000}"/>
    <cellStyle name="20% - Ênfase5 3 7 3" xfId="3152" xr:uid="{00000000-0005-0000-0000-0000510C0000}"/>
    <cellStyle name="20% - Ênfase5 3 7 4" xfId="3153" xr:uid="{00000000-0005-0000-0000-0000520C0000}"/>
    <cellStyle name="20% - Ênfase5 3 7 5" xfId="3154" xr:uid="{00000000-0005-0000-0000-0000530C0000}"/>
    <cellStyle name="20% - Ênfase5 3 7 6" xfId="3155" xr:uid="{00000000-0005-0000-0000-0000540C0000}"/>
    <cellStyle name="20% - Ênfase5 3 7 7" xfId="3156" xr:uid="{00000000-0005-0000-0000-0000550C0000}"/>
    <cellStyle name="20% - Ênfase5 3 7 8" xfId="3157" xr:uid="{00000000-0005-0000-0000-0000560C0000}"/>
    <cellStyle name="20% - Ênfase5 3 8" xfId="3158" xr:uid="{00000000-0005-0000-0000-0000570C0000}"/>
    <cellStyle name="20% - Ênfase5 3 8 2" xfId="3159" xr:uid="{00000000-0005-0000-0000-0000580C0000}"/>
    <cellStyle name="20% - Ênfase5 3 8 2 2" xfId="3160" xr:uid="{00000000-0005-0000-0000-0000590C0000}"/>
    <cellStyle name="20% - Ênfase5 3 8 2 3" xfId="3161" xr:uid="{00000000-0005-0000-0000-00005A0C0000}"/>
    <cellStyle name="20% - Ênfase5 3 8 2 4" xfId="3162" xr:uid="{00000000-0005-0000-0000-00005B0C0000}"/>
    <cellStyle name="20% - Ênfase5 3 8 2 5" xfId="3163" xr:uid="{00000000-0005-0000-0000-00005C0C0000}"/>
    <cellStyle name="20% - Ênfase5 3 8 2 6" xfId="3164" xr:uid="{00000000-0005-0000-0000-00005D0C0000}"/>
    <cellStyle name="20% - Ênfase5 3 8 2 7" xfId="3165" xr:uid="{00000000-0005-0000-0000-00005E0C0000}"/>
    <cellStyle name="20% - Ênfase5 3 8 3" xfId="3166" xr:uid="{00000000-0005-0000-0000-00005F0C0000}"/>
    <cellStyle name="20% - Ênfase5 3 8 4" xfId="3167" xr:uid="{00000000-0005-0000-0000-0000600C0000}"/>
    <cellStyle name="20% - Ênfase5 3 8 5" xfId="3168" xr:uid="{00000000-0005-0000-0000-0000610C0000}"/>
    <cellStyle name="20% - Ênfase5 3 8 6" xfId="3169" xr:uid="{00000000-0005-0000-0000-0000620C0000}"/>
    <cellStyle name="20% - Ênfase5 3 8 7" xfId="3170" xr:uid="{00000000-0005-0000-0000-0000630C0000}"/>
    <cellStyle name="20% - Ênfase5 3 8 8" xfId="3171" xr:uid="{00000000-0005-0000-0000-0000640C0000}"/>
    <cellStyle name="20% - Ênfase5 3 9" xfId="3172" xr:uid="{00000000-0005-0000-0000-0000650C0000}"/>
    <cellStyle name="20% - Ênfase5 3 9 2" xfId="3173" xr:uid="{00000000-0005-0000-0000-0000660C0000}"/>
    <cellStyle name="20% - Ênfase5 3 9 2 2" xfId="3174" xr:uid="{00000000-0005-0000-0000-0000670C0000}"/>
    <cellStyle name="20% - Ênfase5 3 9 2 3" xfId="3175" xr:uid="{00000000-0005-0000-0000-0000680C0000}"/>
    <cellStyle name="20% - Ênfase5 3 9 2 4" xfId="3176" xr:uid="{00000000-0005-0000-0000-0000690C0000}"/>
    <cellStyle name="20% - Ênfase5 3 9 2 5" xfId="3177" xr:uid="{00000000-0005-0000-0000-00006A0C0000}"/>
    <cellStyle name="20% - Ênfase5 3 9 2 6" xfId="3178" xr:uid="{00000000-0005-0000-0000-00006B0C0000}"/>
    <cellStyle name="20% - Ênfase5 3 9 2 7" xfId="3179" xr:uid="{00000000-0005-0000-0000-00006C0C0000}"/>
    <cellStyle name="20% - Ênfase5 3 9 3" xfId="3180" xr:uid="{00000000-0005-0000-0000-00006D0C0000}"/>
    <cellStyle name="20% - Ênfase5 3 9 4" xfId="3181" xr:uid="{00000000-0005-0000-0000-00006E0C0000}"/>
    <cellStyle name="20% - Ênfase5 3 9 5" xfId="3182" xr:uid="{00000000-0005-0000-0000-00006F0C0000}"/>
    <cellStyle name="20% - Ênfase5 3 9 6" xfId="3183" xr:uid="{00000000-0005-0000-0000-0000700C0000}"/>
    <cellStyle name="20% - Ênfase5 3 9 7" xfId="3184" xr:uid="{00000000-0005-0000-0000-0000710C0000}"/>
    <cellStyle name="20% - Ênfase5 3 9 8" xfId="3185" xr:uid="{00000000-0005-0000-0000-0000720C0000}"/>
    <cellStyle name="20% - Ênfase5 30" xfId="3186" xr:uid="{00000000-0005-0000-0000-0000730C0000}"/>
    <cellStyle name="20% - Ênfase5 30 2" xfId="3187" xr:uid="{00000000-0005-0000-0000-0000740C0000}"/>
    <cellStyle name="20% - Ênfase5 30 3" xfId="3188" xr:uid="{00000000-0005-0000-0000-0000750C0000}"/>
    <cellStyle name="20% - Ênfase5 30 4" xfId="3189" xr:uid="{00000000-0005-0000-0000-0000760C0000}"/>
    <cellStyle name="20% - Ênfase5 30 5" xfId="3190" xr:uid="{00000000-0005-0000-0000-0000770C0000}"/>
    <cellStyle name="20% - Ênfase5 30 6" xfId="3191" xr:uid="{00000000-0005-0000-0000-0000780C0000}"/>
    <cellStyle name="20% - Ênfase5 30 7" xfId="3192" xr:uid="{00000000-0005-0000-0000-0000790C0000}"/>
    <cellStyle name="20% - Ênfase5 31" xfId="3193" xr:uid="{00000000-0005-0000-0000-00007A0C0000}"/>
    <cellStyle name="20% - Ênfase5 31 2" xfId="3194" xr:uid="{00000000-0005-0000-0000-00007B0C0000}"/>
    <cellStyle name="20% - Ênfase5 31 3" xfId="3195" xr:uid="{00000000-0005-0000-0000-00007C0C0000}"/>
    <cellStyle name="20% - Ênfase5 31 4" xfId="3196" xr:uid="{00000000-0005-0000-0000-00007D0C0000}"/>
    <cellStyle name="20% - Ênfase5 31 5" xfId="3197" xr:uid="{00000000-0005-0000-0000-00007E0C0000}"/>
    <cellStyle name="20% - Ênfase5 31 6" xfId="3198" xr:uid="{00000000-0005-0000-0000-00007F0C0000}"/>
    <cellStyle name="20% - Ênfase5 31 7" xfId="3199" xr:uid="{00000000-0005-0000-0000-0000800C0000}"/>
    <cellStyle name="20% - Ênfase5 32" xfId="3200" xr:uid="{00000000-0005-0000-0000-0000810C0000}"/>
    <cellStyle name="20% - Ênfase5 32 2" xfId="3201" xr:uid="{00000000-0005-0000-0000-0000820C0000}"/>
    <cellStyle name="20% - Ênfase5 32 3" xfId="3202" xr:uid="{00000000-0005-0000-0000-0000830C0000}"/>
    <cellStyle name="20% - Ênfase5 32 4" xfId="3203" xr:uid="{00000000-0005-0000-0000-0000840C0000}"/>
    <cellStyle name="20% - Ênfase5 32 5" xfId="3204" xr:uid="{00000000-0005-0000-0000-0000850C0000}"/>
    <cellStyle name="20% - Ênfase5 32 6" xfId="3205" xr:uid="{00000000-0005-0000-0000-0000860C0000}"/>
    <cellStyle name="20% - Ênfase5 32 7" xfId="3206" xr:uid="{00000000-0005-0000-0000-0000870C0000}"/>
    <cellStyle name="20% - Ênfase5 33" xfId="3207" xr:uid="{00000000-0005-0000-0000-0000880C0000}"/>
    <cellStyle name="20% - Ênfase5 33 2" xfId="3208" xr:uid="{00000000-0005-0000-0000-0000890C0000}"/>
    <cellStyle name="20% - Ênfase5 33 3" xfId="3209" xr:uid="{00000000-0005-0000-0000-00008A0C0000}"/>
    <cellStyle name="20% - Ênfase5 33 4" xfId="3210" xr:uid="{00000000-0005-0000-0000-00008B0C0000}"/>
    <cellStyle name="20% - Ênfase5 33 5" xfId="3211" xr:uid="{00000000-0005-0000-0000-00008C0C0000}"/>
    <cellStyle name="20% - Ênfase5 33 6" xfId="3212" xr:uid="{00000000-0005-0000-0000-00008D0C0000}"/>
    <cellStyle name="20% - Ênfase5 33 7" xfId="3213" xr:uid="{00000000-0005-0000-0000-00008E0C0000}"/>
    <cellStyle name="20% - Ênfase5 34" xfId="3214" xr:uid="{00000000-0005-0000-0000-00008F0C0000}"/>
    <cellStyle name="20% - Ênfase5 34 2" xfId="3215" xr:uid="{00000000-0005-0000-0000-0000900C0000}"/>
    <cellStyle name="20% - Ênfase5 34 3" xfId="3216" xr:uid="{00000000-0005-0000-0000-0000910C0000}"/>
    <cellStyle name="20% - Ênfase5 34 4" xfId="3217" xr:uid="{00000000-0005-0000-0000-0000920C0000}"/>
    <cellStyle name="20% - Ênfase5 34 5" xfId="3218" xr:uid="{00000000-0005-0000-0000-0000930C0000}"/>
    <cellStyle name="20% - Ênfase5 34 6" xfId="3219" xr:uid="{00000000-0005-0000-0000-0000940C0000}"/>
    <cellStyle name="20% - Ênfase5 34 7" xfId="3220" xr:uid="{00000000-0005-0000-0000-0000950C0000}"/>
    <cellStyle name="20% - Ênfase5 35" xfId="3221" xr:uid="{00000000-0005-0000-0000-0000960C0000}"/>
    <cellStyle name="20% - Ênfase5 35 2" xfId="3222" xr:uid="{00000000-0005-0000-0000-0000970C0000}"/>
    <cellStyle name="20% - Ênfase5 35 3" xfId="3223" xr:uid="{00000000-0005-0000-0000-0000980C0000}"/>
    <cellStyle name="20% - Ênfase5 35 4" xfId="3224" xr:uid="{00000000-0005-0000-0000-0000990C0000}"/>
    <cellStyle name="20% - Ênfase5 35 5" xfId="3225" xr:uid="{00000000-0005-0000-0000-00009A0C0000}"/>
    <cellStyle name="20% - Ênfase5 35 6" xfId="3226" xr:uid="{00000000-0005-0000-0000-00009B0C0000}"/>
    <cellStyle name="20% - Ênfase5 35 7" xfId="3227" xr:uid="{00000000-0005-0000-0000-00009C0C0000}"/>
    <cellStyle name="20% - Ênfase5 36" xfId="3228" xr:uid="{00000000-0005-0000-0000-00009D0C0000}"/>
    <cellStyle name="20% - Ênfase5 36 2" xfId="3229" xr:uid="{00000000-0005-0000-0000-00009E0C0000}"/>
    <cellStyle name="20% - Ênfase5 36 3" xfId="3230" xr:uid="{00000000-0005-0000-0000-00009F0C0000}"/>
    <cellStyle name="20% - Ênfase5 36 4" xfId="3231" xr:uid="{00000000-0005-0000-0000-0000A00C0000}"/>
    <cellStyle name="20% - Ênfase5 36 5" xfId="3232" xr:uid="{00000000-0005-0000-0000-0000A10C0000}"/>
    <cellStyle name="20% - Ênfase5 36 6" xfId="3233" xr:uid="{00000000-0005-0000-0000-0000A20C0000}"/>
    <cellStyle name="20% - Ênfase5 36 7" xfId="3234" xr:uid="{00000000-0005-0000-0000-0000A30C0000}"/>
    <cellStyle name="20% - Ênfase5 37" xfId="3235" xr:uid="{00000000-0005-0000-0000-0000A40C0000}"/>
    <cellStyle name="20% - Ênfase5 37 2" xfId="3236" xr:uid="{00000000-0005-0000-0000-0000A50C0000}"/>
    <cellStyle name="20% - Ênfase5 37 3" xfId="3237" xr:uid="{00000000-0005-0000-0000-0000A60C0000}"/>
    <cellStyle name="20% - Ênfase5 37 4" xfId="3238" xr:uid="{00000000-0005-0000-0000-0000A70C0000}"/>
    <cellStyle name="20% - Ênfase5 37 5" xfId="3239" xr:uid="{00000000-0005-0000-0000-0000A80C0000}"/>
    <cellStyle name="20% - Ênfase5 37 6" xfId="3240" xr:uid="{00000000-0005-0000-0000-0000A90C0000}"/>
    <cellStyle name="20% - Ênfase5 37 7" xfId="3241" xr:uid="{00000000-0005-0000-0000-0000AA0C0000}"/>
    <cellStyle name="20% - Ênfase5 38" xfId="3242" xr:uid="{00000000-0005-0000-0000-0000AB0C0000}"/>
    <cellStyle name="20% - Ênfase5 38 2" xfId="3243" xr:uid="{00000000-0005-0000-0000-0000AC0C0000}"/>
    <cellStyle name="20% - Ênfase5 38 3" xfId="3244" xr:uid="{00000000-0005-0000-0000-0000AD0C0000}"/>
    <cellStyle name="20% - Ênfase5 38 4" xfId="3245" xr:uid="{00000000-0005-0000-0000-0000AE0C0000}"/>
    <cellStyle name="20% - Ênfase5 38 5" xfId="3246" xr:uid="{00000000-0005-0000-0000-0000AF0C0000}"/>
    <cellStyle name="20% - Ênfase5 38 6" xfId="3247" xr:uid="{00000000-0005-0000-0000-0000B00C0000}"/>
    <cellStyle name="20% - Ênfase5 38 7" xfId="3248" xr:uid="{00000000-0005-0000-0000-0000B10C0000}"/>
    <cellStyle name="20% - Ênfase5 39" xfId="3249" xr:uid="{00000000-0005-0000-0000-0000B20C0000}"/>
    <cellStyle name="20% - Ênfase5 39 2" xfId="3250" xr:uid="{00000000-0005-0000-0000-0000B30C0000}"/>
    <cellStyle name="20% - Ênfase5 39 3" xfId="3251" xr:uid="{00000000-0005-0000-0000-0000B40C0000}"/>
    <cellStyle name="20% - Ênfase5 39 4" xfId="3252" xr:uid="{00000000-0005-0000-0000-0000B50C0000}"/>
    <cellStyle name="20% - Ênfase5 39 5" xfId="3253" xr:uid="{00000000-0005-0000-0000-0000B60C0000}"/>
    <cellStyle name="20% - Ênfase5 39 6" xfId="3254" xr:uid="{00000000-0005-0000-0000-0000B70C0000}"/>
    <cellStyle name="20% - Ênfase5 39 7" xfId="3255" xr:uid="{00000000-0005-0000-0000-0000B80C0000}"/>
    <cellStyle name="20% - Ênfase5 4" xfId="3256" xr:uid="{00000000-0005-0000-0000-0000B90C0000}"/>
    <cellStyle name="20% - Ênfase5 4 2" xfId="3257" xr:uid="{00000000-0005-0000-0000-0000BA0C0000}"/>
    <cellStyle name="20% - Ênfase5 4 2 2" xfId="3258" xr:uid="{00000000-0005-0000-0000-0000BB0C0000}"/>
    <cellStyle name="20% - Ênfase5 4 2 3" xfId="3259" xr:uid="{00000000-0005-0000-0000-0000BC0C0000}"/>
    <cellStyle name="20% - Ênfase5 4 2 4" xfId="3260" xr:uid="{00000000-0005-0000-0000-0000BD0C0000}"/>
    <cellStyle name="20% - Ênfase5 4 2 5" xfId="3261" xr:uid="{00000000-0005-0000-0000-0000BE0C0000}"/>
    <cellStyle name="20% - Ênfase5 4 2 6" xfId="3262" xr:uid="{00000000-0005-0000-0000-0000BF0C0000}"/>
    <cellStyle name="20% - Ênfase5 4 2 7" xfId="3263" xr:uid="{00000000-0005-0000-0000-0000C00C0000}"/>
    <cellStyle name="20% - Ênfase5 4 3" xfId="3264" xr:uid="{00000000-0005-0000-0000-0000C10C0000}"/>
    <cellStyle name="20% - Ênfase5 4 4" xfId="3265" xr:uid="{00000000-0005-0000-0000-0000C20C0000}"/>
    <cellStyle name="20% - Ênfase5 4 5" xfId="3266" xr:uid="{00000000-0005-0000-0000-0000C30C0000}"/>
    <cellStyle name="20% - Ênfase5 4 6" xfId="3267" xr:uid="{00000000-0005-0000-0000-0000C40C0000}"/>
    <cellStyle name="20% - Ênfase5 4 7" xfId="3268" xr:uid="{00000000-0005-0000-0000-0000C50C0000}"/>
    <cellStyle name="20% - Ênfase5 4 8" xfId="3269" xr:uid="{00000000-0005-0000-0000-0000C60C0000}"/>
    <cellStyle name="20% - Ênfase5 4 9" xfId="24412" xr:uid="{00000000-0005-0000-0000-0000C70C0000}"/>
    <cellStyle name="20% - Ênfase5 40" xfId="3270" xr:uid="{00000000-0005-0000-0000-0000C80C0000}"/>
    <cellStyle name="20% - Ênfase5 40 2" xfId="3271" xr:uid="{00000000-0005-0000-0000-0000C90C0000}"/>
    <cellStyle name="20% - Ênfase5 40 3" xfId="3272" xr:uid="{00000000-0005-0000-0000-0000CA0C0000}"/>
    <cellStyle name="20% - Ênfase5 40 4" xfId="3273" xr:uid="{00000000-0005-0000-0000-0000CB0C0000}"/>
    <cellStyle name="20% - Ênfase5 40 5" xfId="3274" xr:uid="{00000000-0005-0000-0000-0000CC0C0000}"/>
    <cellStyle name="20% - Ênfase5 40 6" xfId="3275" xr:uid="{00000000-0005-0000-0000-0000CD0C0000}"/>
    <cellStyle name="20% - Ênfase5 40 7" xfId="3276" xr:uid="{00000000-0005-0000-0000-0000CE0C0000}"/>
    <cellStyle name="20% - Ênfase5 41" xfId="3277" xr:uid="{00000000-0005-0000-0000-0000CF0C0000}"/>
    <cellStyle name="20% - Ênfase5 41 2" xfId="3278" xr:uid="{00000000-0005-0000-0000-0000D00C0000}"/>
    <cellStyle name="20% - Ênfase5 41 3" xfId="3279" xr:uid="{00000000-0005-0000-0000-0000D10C0000}"/>
    <cellStyle name="20% - Ênfase5 41 4" xfId="3280" xr:uid="{00000000-0005-0000-0000-0000D20C0000}"/>
    <cellStyle name="20% - Ênfase5 41 5" xfId="3281" xr:uid="{00000000-0005-0000-0000-0000D30C0000}"/>
    <cellStyle name="20% - Ênfase5 41 6" xfId="3282" xr:uid="{00000000-0005-0000-0000-0000D40C0000}"/>
    <cellStyle name="20% - Ênfase5 41 7" xfId="3283" xr:uid="{00000000-0005-0000-0000-0000D50C0000}"/>
    <cellStyle name="20% - Ênfase5 42" xfId="3284" xr:uid="{00000000-0005-0000-0000-0000D60C0000}"/>
    <cellStyle name="20% - Ênfase5 42 2" xfId="3285" xr:uid="{00000000-0005-0000-0000-0000D70C0000}"/>
    <cellStyle name="20% - Ênfase5 42 3" xfId="3286" xr:uid="{00000000-0005-0000-0000-0000D80C0000}"/>
    <cellStyle name="20% - Ênfase5 42 4" xfId="3287" xr:uid="{00000000-0005-0000-0000-0000D90C0000}"/>
    <cellStyle name="20% - Ênfase5 42 5" xfId="3288" xr:uid="{00000000-0005-0000-0000-0000DA0C0000}"/>
    <cellStyle name="20% - Ênfase5 42 6" xfId="3289" xr:uid="{00000000-0005-0000-0000-0000DB0C0000}"/>
    <cellStyle name="20% - Ênfase5 42 7" xfId="3290" xr:uid="{00000000-0005-0000-0000-0000DC0C0000}"/>
    <cellStyle name="20% - Ênfase5 43" xfId="3291" xr:uid="{00000000-0005-0000-0000-0000DD0C0000}"/>
    <cellStyle name="20% - Ênfase5 43 2" xfId="3292" xr:uid="{00000000-0005-0000-0000-0000DE0C0000}"/>
    <cellStyle name="20% - Ênfase5 43 3" xfId="3293" xr:uid="{00000000-0005-0000-0000-0000DF0C0000}"/>
    <cellStyle name="20% - Ênfase5 43 4" xfId="3294" xr:uid="{00000000-0005-0000-0000-0000E00C0000}"/>
    <cellStyle name="20% - Ênfase5 43 5" xfId="3295" xr:uid="{00000000-0005-0000-0000-0000E10C0000}"/>
    <cellStyle name="20% - Ênfase5 43 6" xfId="3296" xr:uid="{00000000-0005-0000-0000-0000E20C0000}"/>
    <cellStyle name="20% - Ênfase5 43 7" xfId="3297" xr:uid="{00000000-0005-0000-0000-0000E30C0000}"/>
    <cellStyle name="20% - Ênfase5 44" xfId="3298" xr:uid="{00000000-0005-0000-0000-0000E40C0000}"/>
    <cellStyle name="20% - Ênfase5 44 2" xfId="3299" xr:uid="{00000000-0005-0000-0000-0000E50C0000}"/>
    <cellStyle name="20% - Ênfase5 44 3" xfId="3300" xr:uid="{00000000-0005-0000-0000-0000E60C0000}"/>
    <cellStyle name="20% - Ênfase5 44 4" xfId="3301" xr:uid="{00000000-0005-0000-0000-0000E70C0000}"/>
    <cellStyle name="20% - Ênfase5 44 5" xfId="3302" xr:uid="{00000000-0005-0000-0000-0000E80C0000}"/>
    <cellStyle name="20% - Ênfase5 44 6" xfId="3303" xr:uid="{00000000-0005-0000-0000-0000E90C0000}"/>
    <cellStyle name="20% - Ênfase5 44 7" xfId="3304" xr:uid="{00000000-0005-0000-0000-0000EA0C0000}"/>
    <cellStyle name="20% - Ênfase5 45" xfId="23977" xr:uid="{00000000-0005-0000-0000-0000EB0C0000}"/>
    <cellStyle name="20% - Ênfase5 46" xfId="23978" xr:uid="{00000000-0005-0000-0000-0000EC0C0000}"/>
    <cellStyle name="20% - Ênfase5 47" xfId="23979" xr:uid="{00000000-0005-0000-0000-0000ED0C0000}"/>
    <cellStyle name="20% - Ênfase5 48" xfId="24110" xr:uid="{00000000-0005-0000-0000-0000EE0C0000}"/>
    <cellStyle name="20% - Ênfase5 49" xfId="27726" xr:uid="{00000000-0005-0000-0000-0000EF0C0000}"/>
    <cellStyle name="20% - Ênfase5 5" xfId="3305" xr:uid="{00000000-0005-0000-0000-0000F00C0000}"/>
    <cellStyle name="20% - Ênfase5 5 2" xfId="3306" xr:uid="{00000000-0005-0000-0000-0000F10C0000}"/>
    <cellStyle name="20% - Ênfase5 5 2 2" xfId="3307" xr:uid="{00000000-0005-0000-0000-0000F20C0000}"/>
    <cellStyle name="20% - Ênfase5 5 2 3" xfId="3308" xr:uid="{00000000-0005-0000-0000-0000F30C0000}"/>
    <cellStyle name="20% - Ênfase5 5 2 4" xfId="3309" xr:uid="{00000000-0005-0000-0000-0000F40C0000}"/>
    <cellStyle name="20% - Ênfase5 5 2 5" xfId="3310" xr:uid="{00000000-0005-0000-0000-0000F50C0000}"/>
    <cellStyle name="20% - Ênfase5 5 2 6" xfId="3311" xr:uid="{00000000-0005-0000-0000-0000F60C0000}"/>
    <cellStyle name="20% - Ênfase5 5 2 7" xfId="3312" xr:uid="{00000000-0005-0000-0000-0000F70C0000}"/>
    <cellStyle name="20% - Ênfase5 5 3" xfId="3313" xr:uid="{00000000-0005-0000-0000-0000F80C0000}"/>
    <cellStyle name="20% - Ênfase5 5 4" xfId="3314" xr:uid="{00000000-0005-0000-0000-0000F90C0000}"/>
    <cellStyle name="20% - Ênfase5 5 5" xfId="3315" xr:uid="{00000000-0005-0000-0000-0000FA0C0000}"/>
    <cellStyle name="20% - Ênfase5 5 6" xfId="3316" xr:uid="{00000000-0005-0000-0000-0000FB0C0000}"/>
    <cellStyle name="20% - Ênfase5 5 7" xfId="3317" xr:uid="{00000000-0005-0000-0000-0000FC0C0000}"/>
    <cellStyle name="20% - Ênfase5 5 8" xfId="3318" xr:uid="{00000000-0005-0000-0000-0000FD0C0000}"/>
    <cellStyle name="20% - Ênfase5 5 9" xfId="24413" xr:uid="{00000000-0005-0000-0000-0000FE0C0000}"/>
    <cellStyle name="20% - Ênfase5 50" xfId="27768" xr:uid="{00000000-0005-0000-0000-0000FF0C0000}"/>
    <cellStyle name="20% - Ênfase5 51" xfId="27805" xr:uid="{00000000-0005-0000-0000-0000000D0000}"/>
    <cellStyle name="20% - Ênfase5 52" xfId="27834" xr:uid="{00000000-0005-0000-0000-0000010D0000}"/>
    <cellStyle name="20% - Ênfase5 6" xfId="3319" xr:uid="{00000000-0005-0000-0000-0000020D0000}"/>
    <cellStyle name="20% - Ênfase5 6 2" xfId="3320" xr:uid="{00000000-0005-0000-0000-0000030D0000}"/>
    <cellStyle name="20% - Ênfase5 6 2 2" xfId="3321" xr:uid="{00000000-0005-0000-0000-0000040D0000}"/>
    <cellStyle name="20% - Ênfase5 6 2 3" xfId="3322" xr:uid="{00000000-0005-0000-0000-0000050D0000}"/>
    <cellStyle name="20% - Ênfase5 6 2 4" xfId="3323" xr:uid="{00000000-0005-0000-0000-0000060D0000}"/>
    <cellStyle name="20% - Ênfase5 6 2 5" xfId="3324" xr:uid="{00000000-0005-0000-0000-0000070D0000}"/>
    <cellStyle name="20% - Ênfase5 6 2 6" xfId="3325" xr:uid="{00000000-0005-0000-0000-0000080D0000}"/>
    <cellStyle name="20% - Ênfase5 6 2 7" xfId="3326" xr:uid="{00000000-0005-0000-0000-0000090D0000}"/>
    <cellStyle name="20% - Ênfase5 6 3" xfId="3327" xr:uid="{00000000-0005-0000-0000-00000A0D0000}"/>
    <cellStyle name="20% - Ênfase5 6 4" xfId="3328" xr:uid="{00000000-0005-0000-0000-00000B0D0000}"/>
    <cellStyle name="20% - Ênfase5 6 5" xfId="3329" xr:uid="{00000000-0005-0000-0000-00000C0D0000}"/>
    <cellStyle name="20% - Ênfase5 6 6" xfId="3330" xr:uid="{00000000-0005-0000-0000-00000D0D0000}"/>
    <cellStyle name="20% - Ênfase5 6 7" xfId="3331" xr:uid="{00000000-0005-0000-0000-00000E0D0000}"/>
    <cellStyle name="20% - Ênfase5 6 8" xfId="3332" xr:uid="{00000000-0005-0000-0000-00000F0D0000}"/>
    <cellStyle name="20% - Ênfase5 7" xfId="3333" xr:uid="{00000000-0005-0000-0000-0000100D0000}"/>
    <cellStyle name="20% - Ênfase5 7 2" xfId="3334" xr:uid="{00000000-0005-0000-0000-0000110D0000}"/>
    <cellStyle name="20% - Ênfase5 7 2 2" xfId="3335" xr:uid="{00000000-0005-0000-0000-0000120D0000}"/>
    <cellStyle name="20% - Ênfase5 7 2 3" xfId="3336" xr:uid="{00000000-0005-0000-0000-0000130D0000}"/>
    <cellStyle name="20% - Ênfase5 7 2 4" xfId="3337" xr:uid="{00000000-0005-0000-0000-0000140D0000}"/>
    <cellStyle name="20% - Ênfase5 7 2 5" xfId="3338" xr:uid="{00000000-0005-0000-0000-0000150D0000}"/>
    <cellStyle name="20% - Ênfase5 7 2 6" xfId="3339" xr:uid="{00000000-0005-0000-0000-0000160D0000}"/>
    <cellStyle name="20% - Ênfase5 7 2 7" xfId="3340" xr:uid="{00000000-0005-0000-0000-0000170D0000}"/>
    <cellStyle name="20% - Ênfase5 7 3" xfId="3341" xr:uid="{00000000-0005-0000-0000-0000180D0000}"/>
    <cellStyle name="20% - Ênfase5 7 4" xfId="3342" xr:uid="{00000000-0005-0000-0000-0000190D0000}"/>
    <cellStyle name="20% - Ênfase5 7 5" xfId="3343" xr:uid="{00000000-0005-0000-0000-00001A0D0000}"/>
    <cellStyle name="20% - Ênfase5 7 6" xfId="3344" xr:uid="{00000000-0005-0000-0000-00001B0D0000}"/>
    <cellStyle name="20% - Ênfase5 7 7" xfId="3345" xr:uid="{00000000-0005-0000-0000-00001C0D0000}"/>
    <cellStyle name="20% - Ênfase5 7 8" xfId="3346" xr:uid="{00000000-0005-0000-0000-00001D0D0000}"/>
    <cellStyle name="20% - Ênfase5 8" xfId="3347" xr:uid="{00000000-0005-0000-0000-00001E0D0000}"/>
    <cellStyle name="20% - Ênfase5 8 2" xfId="3348" xr:uid="{00000000-0005-0000-0000-00001F0D0000}"/>
    <cellStyle name="20% - Ênfase5 8 2 2" xfId="3349" xr:uid="{00000000-0005-0000-0000-0000200D0000}"/>
    <cellStyle name="20% - Ênfase5 8 2 3" xfId="3350" xr:uid="{00000000-0005-0000-0000-0000210D0000}"/>
    <cellStyle name="20% - Ênfase5 8 2 4" xfId="3351" xr:uid="{00000000-0005-0000-0000-0000220D0000}"/>
    <cellStyle name="20% - Ênfase5 8 2 5" xfId="3352" xr:uid="{00000000-0005-0000-0000-0000230D0000}"/>
    <cellStyle name="20% - Ênfase5 8 2 6" xfId="3353" xr:uid="{00000000-0005-0000-0000-0000240D0000}"/>
    <cellStyle name="20% - Ênfase5 8 2 7" xfId="3354" xr:uid="{00000000-0005-0000-0000-0000250D0000}"/>
    <cellStyle name="20% - Ênfase5 8 3" xfId="3355" xr:uid="{00000000-0005-0000-0000-0000260D0000}"/>
    <cellStyle name="20% - Ênfase5 8 4" xfId="3356" xr:uid="{00000000-0005-0000-0000-0000270D0000}"/>
    <cellStyle name="20% - Ênfase5 8 5" xfId="3357" xr:uid="{00000000-0005-0000-0000-0000280D0000}"/>
    <cellStyle name="20% - Ênfase5 8 6" xfId="3358" xr:uid="{00000000-0005-0000-0000-0000290D0000}"/>
    <cellStyle name="20% - Ênfase5 8 7" xfId="3359" xr:uid="{00000000-0005-0000-0000-00002A0D0000}"/>
    <cellStyle name="20% - Ênfase5 8 8" xfId="3360" xr:uid="{00000000-0005-0000-0000-00002B0D0000}"/>
    <cellStyle name="20% - Ênfase5 9" xfId="3361" xr:uid="{00000000-0005-0000-0000-00002C0D0000}"/>
    <cellStyle name="20% - Ênfase5 9 2" xfId="3362" xr:uid="{00000000-0005-0000-0000-00002D0D0000}"/>
    <cellStyle name="20% - Ênfase5 9 2 2" xfId="3363" xr:uid="{00000000-0005-0000-0000-00002E0D0000}"/>
    <cellStyle name="20% - Ênfase5 9 2 3" xfId="3364" xr:uid="{00000000-0005-0000-0000-00002F0D0000}"/>
    <cellStyle name="20% - Ênfase5 9 2 4" xfId="3365" xr:uid="{00000000-0005-0000-0000-0000300D0000}"/>
    <cellStyle name="20% - Ênfase5 9 2 5" xfId="3366" xr:uid="{00000000-0005-0000-0000-0000310D0000}"/>
    <cellStyle name="20% - Ênfase5 9 2 6" xfId="3367" xr:uid="{00000000-0005-0000-0000-0000320D0000}"/>
    <cellStyle name="20% - Ênfase5 9 2 7" xfId="3368" xr:uid="{00000000-0005-0000-0000-0000330D0000}"/>
    <cellStyle name="20% - Ênfase5 9 3" xfId="3369" xr:uid="{00000000-0005-0000-0000-0000340D0000}"/>
    <cellStyle name="20% - Ênfase5 9 4" xfId="3370" xr:uid="{00000000-0005-0000-0000-0000350D0000}"/>
    <cellStyle name="20% - Ênfase5 9 5" xfId="3371" xr:uid="{00000000-0005-0000-0000-0000360D0000}"/>
    <cellStyle name="20% - Ênfase5 9 6" xfId="3372" xr:uid="{00000000-0005-0000-0000-0000370D0000}"/>
    <cellStyle name="20% - Ênfase5 9 7" xfId="3373" xr:uid="{00000000-0005-0000-0000-0000380D0000}"/>
    <cellStyle name="20% - Ênfase5 9 8" xfId="3374" xr:uid="{00000000-0005-0000-0000-0000390D0000}"/>
    <cellStyle name="20% - Ênfase6" xfId="43" builtinId="50" customBuiltin="1"/>
    <cellStyle name="20% - Ênfase6 10" xfId="3375" xr:uid="{00000000-0005-0000-0000-00003B0D0000}"/>
    <cellStyle name="20% - Ênfase6 10 2" xfId="3376" xr:uid="{00000000-0005-0000-0000-00003C0D0000}"/>
    <cellStyle name="20% - Ênfase6 10 2 2" xfId="3377" xr:uid="{00000000-0005-0000-0000-00003D0D0000}"/>
    <cellStyle name="20% - Ênfase6 10 2 3" xfId="3378" xr:uid="{00000000-0005-0000-0000-00003E0D0000}"/>
    <cellStyle name="20% - Ênfase6 10 2 4" xfId="3379" xr:uid="{00000000-0005-0000-0000-00003F0D0000}"/>
    <cellStyle name="20% - Ênfase6 10 2 5" xfId="3380" xr:uid="{00000000-0005-0000-0000-0000400D0000}"/>
    <cellStyle name="20% - Ênfase6 10 2 6" xfId="3381" xr:uid="{00000000-0005-0000-0000-0000410D0000}"/>
    <cellStyle name="20% - Ênfase6 10 2 7" xfId="3382" xr:uid="{00000000-0005-0000-0000-0000420D0000}"/>
    <cellStyle name="20% - Ênfase6 10 3" xfId="3383" xr:uid="{00000000-0005-0000-0000-0000430D0000}"/>
    <cellStyle name="20% - Ênfase6 10 4" xfId="3384" xr:uid="{00000000-0005-0000-0000-0000440D0000}"/>
    <cellStyle name="20% - Ênfase6 10 5" xfId="3385" xr:uid="{00000000-0005-0000-0000-0000450D0000}"/>
    <cellStyle name="20% - Ênfase6 10 6" xfId="3386" xr:uid="{00000000-0005-0000-0000-0000460D0000}"/>
    <cellStyle name="20% - Ênfase6 10 7" xfId="3387" xr:uid="{00000000-0005-0000-0000-0000470D0000}"/>
    <cellStyle name="20% - Ênfase6 10 8" xfId="3388" xr:uid="{00000000-0005-0000-0000-0000480D0000}"/>
    <cellStyle name="20% - Ênfase6 11" xfId="3389" xr:uid="{00000000-0005-0000-0000-0000490D0000}"/>
    <cellStyle name="20% - Ênfase6 11 2" xfId="3390" xr:uid="{00000000-0005-0000-0000-00004A0D0000}"/>
    <cellStyle name="20% - Ênfase6 11 2 2" xfId="3391" xr:uid="{00000000-0005-0000-0000-00004B0D0000}"/>
    <cellStyle name="20% - Ênfase6 11 2 3" xfId="3392" xr:uid="{00000000-0005-0000-0000-00004C0D0000}"/>
    <cellStyle name="20% - Ênfase6 11 2 4" xfId="3393" xr:uid="{00000000-0005-0000-0000-00004D0D0000}"/>
    <cellStyle name="20% - Ênfase6 11 2 5" xfId="3394" xr:uid="{00000000-0005-0000-0000-00004E0D0000}"/>
    <cellStyle name="20% - Ênfase6 11 2 6" xfId="3395" xr:uid="{00000000-0005-0000-0000-00004F0D0000}"/>
    <cellStyle name="20% - Ênfase6 11 2 7" xfId="3396" xr:uid="{00000000-0005-0000-0000-0000500D0000}"/>
    <cellStyle name="20% - Ênfase6 11 3" xfId="3397" xr:uid="{00000000-0005-0000-0000-0000510D0000}"/>
    <cellStyle name="20% - Ênfase6 11 4" xfId="3398" xr:uid="{00000000-0005-0000-0000-0000520D0000}"/>
    <cellStyle name="20% - Ênfase6 11 5" xfId="3399" xr:uid="{00000000-0005-0000-0000-0000530D0000}"/>
    <cellStyle name="20% - Ênfase6 11 6" xfId="3400" xr:uid="{00000000-0005-0000-0000-0000540D0000}"/>
    <cellStyle name="20% - Ênfase6 11 7" xfId="3401" xr:uid="{00000000-0005-0000-0000-0000550D0000}"/>
    <cellStyle name="20% - Ênfase6 11 8" xfId="3402" xr:uid="{00000000-0005-0000-0000-0000560D0000}"/>
    <cellStyle name="20% - Ênfase6 12" xfId="3403" xr:uid="{00000000-0005-0000-0000-0000570D0000}"/>
    <cellStyle name="20% - Ênfase6 12 2" xfId="3404" xr:uid="{00000000-0005-0000-0000-0000580D0000}"/>
    <cellStyle name="20% - Ênfase6 12 2 2" xfId="3405" xr:uid="{00000000-0005-0000-0000-0000590D0000}"/>
    <cellStyle name="20% - Ênfase6 12 2 3" xfId="3406" xr:uid="{00000000-0005-0000-0000-00005A0D0000}"/>
    <cellStyle name="20% - Ênfase6 12 2 4" xfId="3407" xr:uid="{00000000-0005-0000-0000-00005B0D0000}"/>
    <cellStyle name="20% - Ênfase6 12 2 5" xfId="3408" xr:uid="{00000000-0005-0000-0000-00005C0D0000}"/>
    <cellStyle name="20% - Ênfase6 12 2 6" xfId="3409" xr:uid="{00000000-0005-0000-0000-00005D0D0000}"/>
    <cellStyle name="20% - Ênfase6 12 2 7" xfId="3410" xr:uid="{00000000-0005-0000-0000-00005E0D0000}"/>
    <cellStyle name="20% - Ênfase6 12 3" xfId="3411" xr:uid="{00000000-0005-0000-0000-00005F0D0000}"/>
    <cellStyle name="20% - Ênfase6 12 4" xfId="3412" xr:uid="{00000000-0005-0000-0000-0000600D0000}"/>
    <cellStyle name="20% - Ênfase6 12 5" xfId="3413" xr:uid="{00000000-0005-0000-0000-0000610D0000}"/>
    <cellStyle name="20% - Ênfase6 12 6" xfId="3414" xr:uid="{00000000-0005-0000-0000-0000620D0000}"/>
    <cellStyle name="20% - Ênfase6 12 7" xfId="3415" xr:uid="{00000000-0005-0000-0000-0000630D0000}"/>
    <cellStyle name="20% - Ênfase6 12 8" xfId="3416" xr:uid="{00000000-0005-0000-0000-0000640D0000}"/>
    <cellStyle name="20% - Ênfase6 13" xfId="3417" xr:uid="{00000000-0005-0000-0000-0000650D0000}"/>
    <cellStyle name="20% - Ênfase6 13 2" xfId="3418" xr:uid="{00000000-0005-0000-0000-0000660D0000}"/>
    <cellStyle name="20% - Ênfase6 13 2 2" xfId="3419" xr:uid="{00000000-0005-0000-0000-0000670D0000}"/>
    <cellStyle name="20% - Ênfase6 13 2 3" xfId="3420" xr:uid="{00000000-0005-0000-0000-0000680D0000}"/>
    <cellStyle name="20% - Ênfase6 13 2 4" xfId="3421" xr:uid="{00000000-0005-0000-0000-0000690D0000}"/>
    <cellStyle name="20% - Ênfase6 13 2 5" xfId="3422" xr:uid="{00000000-0005-0000-0000-00006A0D0000}"/>
    <cellStyle name="20% - Ênfase6 13 2 6" xfId="3423" xr:uid="{00000000-0005-0000-0000-00006B0D0000}"/>
    <cellStyle name="20% - Ênfase6 13 2 7" xfId="3424" xr:uid="{00000000-0005-0000-0000-00006C0D0000}"/>
    <cellStyle name="20% - Ênfase6 13 3" xfId="3425" xr:uid="{00000000-0005-0000-0000-00006D0D0000}"/>
    <cellStyle name="20% - Ênfase6 13 4" xfId="3426" xr:uid="{00000000-0005-0000-0000-00006E0D0000}"/>
    <cellStyle name="20% - Ênfase6 13 5" xfId="3427" xr:uid="{00000000-0005-0000-0000-00006F0D0000}"/>
    <cellStyle name="20% - Ênfase6 13 6" xfId="3428" xr:uid="{00000000-0005-0000-0000-0000700D0000}"/>
    <cellStyle name="20% - Ênfase6 13 7" xfId="3429" xr:uid="{00000000-0005-0000-0000-0000710D0000}"/>
    <cellStyle name="20% - Ênfase6 13 8" xfId="3430" xr:uid="{00000000-0005-0000-0000-0000720D0000}"/>
    <cellStyle name="20% - Ênfase6 14" xfId="3431" xr:uid="{00000000-0005-0000-0000-0000730D0000}"/>
    <cellStyle name="20% - Ênfase6 14 2" xfId="3432" xr:uid="{00000000-0005-0000-0000-0000740D0000}"/>
    <cellStyle name="20% - Ênfase6 14 2 2" xfId="3433" xr:uid="{00000000-0005-0000-0000-0000750D0000}"/>
    <cellStyle name="20% - Ênfase6 14 2 3" xfId="3434" xr:uid="{00000000-0005-0000-0000-0000760D0000}"/>
    <cellStyle name="20% - Ênfase6 14 2 4" xfId="3435" xr:uid="{00000000-0005-0000-0000-0000770D0000}"/>
    <cellStyle name="20% - Ênfase6 14 2 5" xfId="3436" xr:uid="{00000000-0005-0000-0000-0000780D0000}"/>
    <cellStyle name="20% - Ênfase6 14 2 6" xfId="3437" xr:uid="{00000000-0005-0000-0000-0000790D0000}"/>
    <cellStyle name="20% - Ênfase6 14 2 7" xfId="3438" xr:uid="{00000000-0005-0000-0000-00007A0D0000}"/>
    <cellStyle name="20% - Ênfase6 14 3" xfId="3439" xr:uid="{00000000-0005-0000-0000-00007B0D0000}"/>
    <cellStyle name="20% - Ênfase6 14 4" xfId="3440" xr:uid="{00000000-0005-0000-0000-00007C0D0000}"/>
    <cellStyle name="20% - Ênfase6 14 5" xfId="3441" xr:uid="{00000000-0005-0000-0000-00007D0D0000}"/>
    <cellStyle name="20% - Ênfase6 14 6" xfId="3442" xr:uid="{00000000-0005-0000-0000-00007E0D0000}"/>
    <cellStyle name="20% - Ênfase6 14 7" xfId="3443" xr:uid="{00000000-0005-0000-0000-00007F0D0000}"/>
    <cellStyle name="20% - Ênfase6 14 8" xfId="3444" xr:uid="{00000000-0005-0000-0000-0000800D0000}"/>
    <cellStyle name="20% - Ênfase6 15" xfId="3445" xr:uid="{00000000-0005-0000-0000-0000810D0000}"/>
    <cellStyle name="20% - Ênfase6 15 2" xfId="3446" xr:uid="{00000000-0005-0000-0000-0000820D0000}"/>
    <cellStyle name="20% - Ênfase6 15 2 2" xfId="3447" xr:uid="{00000000-0005-0000-0000-0000830D0000}"/>
    <cellStyle name="20% - Ênfase6 15 2 3" xfId="3448" xr:uid="{00000000-0005-0000-0000-0000840D0000}"/>
    <cellStyle name="20% - Ênfase6 15 2 4" xfId="3449" xr:uid="{00000000-0005-0000-0000-0000850D0000}"/>
    <cellStyle name="20% - Ênfase6 15 2 5" xfId="3450" xr:uid="{00000000-0005-0000-0000-0000860D0000}"/>
    <cellStyle name="20% - Ênfase6 15 2 6" xfId="3451" xr:uid="{00000000-0005-0000-0000-0000870D0000}"/>
    <cellStyle name="20% - Ênfase6 15 2 7" xfId="3452" xr:uid="{00000000-0005-0000-0000-0000880D0000}"/>
    <cellStyle name="20% - Ênfase6 15 3" xfId="3453" xr:uid="{00000000-0005-0000-0000-0000890D0000}"/>
    <cellStyle name="20% - Ênfase6 15 4" xfId="3454" xr:uid="{00000000-0005-0000-0000-00008A0D0000}"/>
    <cellStyle name="20% - Ênfase6 15 5" xfId="3455" xr:uid="{00000000-0005-0000-0000-00008B0D0000}"/>
    <cellStyle name="20% - Ênfase6 15 6" xfId="3456" xr:uid="{00000000-0005-0000-0000-00008C0D0000}"/>
    <cellStyle name="20% - Ênfase6 15 7" xfId="3457" xr:uid="{00000000-0005-0000-0000-00008D0D0000}"/>
    <cellStyle name="20% - Ênfase6 15 8" xfId="3458" xr:uid="{00000000-0005-0000-0000-00008E0D0000}"/>
    <cellStyle name="20% - Ênfase6 16" xfId="3459" xr:uid="{00000000-0005-0000-0000-00008F0D0000}"/>
    <cellStyle name="20% - Ênfase6 16 2" xfId="3460" xr:uid="{00000000-0005-0000-0000-0000900D0000}"/>
    <cellStyle name="20% - Ênfase6 16 2 2" xfId="3461" xr:uid="{00000000-0005-0000-0000-0000910D0000}"/>
    <cellStyle name="20% - Ênfase6 16 2 3" xfId="3462" xr:uid="{00000000-0005-0000-0000-0000920D0000}"/>
    <cellStyle name="20% - Ênfase6 16 2 4" xfId="3463" xr:uid="{00000000-0005-0000-0000-0000930D0000}"/>
    <cellStyle name="20% - Ênfase6 16 2 5" xfId="3464" xr:uid="{00000000-0005-0000-0000-0000940D0000}"/>
    <cellStyle name="20% - Ênfase6 16 2 6" xfId="3465" xr:uid="{00000000-0005-0000-0000-0000950D0000}"/>
    <cellStyle name="20% - Ênfase6 16 2 7" xfId="3466" xr:uid="{00000000-0005-0000-0000-0000960D0000}"/>
    <cellStyle name="20% - Ênfase6 16 3" xfId="3467" xr:uid="{00000000-0005-0000-0000-0000970D0000}"/>
    <cellStyle name="20% - Ênfase6 16 4" xfId="3468" xr:uid="{00000000-0005-0000-0000-0000980D0000}"/>
    <cellStyle name="20% - Ênfase6 16 5" xfId="3469" xr:uid="{00000000-0005-0000-0000-0000990D0000}"/>
    <cellStyle name="20% - Ênfase6 16 6" xfId="3470" xr:uid="{00000000-0005-0000-0000-00009A0D0000}"/>
    <cellStyle name="20% - Ênfase6 16 7" xfId="3471" xr:uid="{00000000-0005-0000-0000-00009B0D0000}"/>
    <cellStyle name="20% - Ênfase6 16 8" xfId="3472" xr:uid="{00000000-0005-0000-0000-00009C0D0000}"/>
    <cellStyle name="20% - Ênfase6 17" xfId="3473" xr:uid="{00000000-0005-0000-0000-00009D0D0000}"/>
    <cellStyle name="20% - Ênfase6 17 2" xfId="3474" xr:uid="{00000000-0005-0000-0000-00009E0D0000}"/>
    <cellStyle name="20% - Ênfase6 17 3" xfId="3475" xr:uid="{00000000-0005-0000-0000-00009F0D0000}"/>
    <cellStyle name="20% - Ênfase6 17 4" xfId="3476" xr:uid="{00000000-0005-0000-0000-0000A00D0000}"/>
    <cellStyle name="20% - Ênfase6 17 5" xfId="3477" xr:uid="{00000000-0005-0000-0000-0000A10D0000}"/>
    <cellStyle name="20% - Ênfase6 17 6" xfId="3478" xr:uid="{00000000-0005-0000-0000-0000A20D0000}"/>
    <cellStyle name="20% - Ênfase6 17 7" xfId="3479" xr:uid="{00000000-0005-0000-0000-0000A30D0000}"/>
    <cellStyle name="20% - Ênfase6 18" xfId="3480" xr:uid="{00000000-0005-0000-0000-0000A40D0000}"/>
    <cellStyle name="20% - Ênfase6 18 2" xfId="3481" xr:uid="{00000000-0005-0000-0000-0000A50D0000}"/>
    <cellStyle name="20% - Ênfase6 18 3" xfId="3482" xr:uid="{00000000-0005-0000-0000-0000A60D0000}"/>
    <cellStyle name="20% - Ênfase6 18 4" xfId="3483" xr:uid="{00000000-0005-0000-0000-0000A70D0000}"/>
    <cellStyle name="20% - Ênfase6 18 5" xfId="3484" xr:uid="{00000000-0005-0000-0000-0000A80D0000}"/>
    <cellStyle name="20% - Ênfase6 18 6" xfId="3485" xr:uid="{00000000-0005-0000-0000-0000A90D0000}"/>
    <cellStyle name="20% - Ênfase6 18 7" xfId="3486" xr:uid="{00000000-0005-0000-0000-0000AA0D0000}"/>
    <cellStyle name="20% - Ênfase6 19" xfId="3487" xr:uid="{00000000-0005-0000-0000-0000AB0D0000}"/>
    <cellStyle name="20% - Ênfase6 19 2" xfId="3488" xr:uid="{00000000-0005-0000-0000-0000AC0D0000}"/>
    <cellStyle name="20% - Ênfase6 19 3" xfId="3489" xr:uid="{00000000-0005-0000-0000-0000AD0D0000}"/>
    <cellStyle name="20% - Ênfase6 19 4" xfId="3490" xr:uid="{00000000-0005-0000-0000-0000AE0D0000}"/>
    <cellStyle name="20% - Ênfase6 19 5" xfId="3491" xr:uid="{00000000-0005-0000-0000-0000AF0D0000}"/>
    <cellStyle name="20% - Ênfase6 19 6" xfId="3492" xr:uid="{00000000-0005-0000-0000-0000B00D0000}"/>
    <cellStyle name="20% - Ênfase6 19 7" xfId="3493" xr:uid="{00000000-0005-0000-0000-0000B10D0000}"/>
    <cellStyle name="20% - Ênfase6 2" xfId="3494" xr:uid="{00000000-0005-0000-0000-0000B20D0000}"/>
    <cellStyle name="20% - Ênfase6 2 10" xfId="3495" xr:uid="{00000000-0005-0000-0000-0000B30D0000}"/>
    <cellStyle name="20% - Ênfase6 2 10 2" xfId="3496" xr:uid="{00000000-0005-0000-0000-0000B40D0000}"/>
    <cellStyle name="20% - Ênfase6 2 10 2 2" xfId="3497" xr:uid="{00000000-0005-0000-0000-0000B50D0000}"/>
    <cellStyle name="20% - Ênfase6 2 10 2 3" xfId="3498" xr:uid="{00000000-0005-0000-0000-0000B60D0000}"/>
    <cellStyle name="20% - Ênfase6 2 10 2 4" xfId="3499" xr:uid="{00000000-0005-0000-0000-0000B70D0000}"/>
    <cellStyle name="20% - Ênfase6 2 10 2 5" xfId="3500" xr:uid="{00000000-0005-0000-0000-0000B80D0000}"/>
    <cellStyle name="20% - Ênfase6 2 10 2 6" xfId="3501" xr:uid="{00000000-0005-0000-0000-0000B90D0000}"/>
    <cellStyle name="20% - Ênfase6 2 10 2 7" xfId="3502" xr:uid="{00000000-0005-0000-0000-0000BA0D0000}"/>
    <cellStyle name="20% - Ênfase6 2 10 3" xfId="3503" xr:uid="{00000000-0005-0000-0000-0000BB0D0000}"/>
    <cellStyle name="20% - Ênfase6 2 10 4" xfId="3504" xr:uid="{00000000-0005-0000-0000-0000BC0D0000}"/>
    <cellStyle name="20% - Ênfase6 2 10 5" xfId="3505" xr:uid="{00000000-0005-0000-0000-0000BD0D0000}"/>
    <cellStyle name="20% - Ênfase6 2 10 6" xfId="3506" xr:uid="{00000000-0005-0000-0000-0000BE0D0000}"/>
    <cellStyle name="20% - Ênfase6 2 10 7" xfId="3507" xr:uid="{00000000-0005-0000-0000-0000BF0D0000}"/>
    <cellStyle name="20% - Ênfase6 2 10 8" xfId="3508" xr:uid="{00000000-0005-0000-0000-0000C00D0000}"/>
    <cellStyle name="20% - Ênfase6 2 11" xfId="3509" xr:uid="{00000000-0005-0000-0000-0000C10D0000}"/>
    <cellStyle name="20% - Ênfase6 2 11 2" xfId="3510" xr:uid="{00000000-0005-0000-0000-0000C20D0000}"/>
    <cellStyle name="20% - Ênfase6 2 11 3" xfId="3511" xr:uid="{00000000-0005-0000-0000-0000C30D0000}"/>
    <cellStyle name="20% - Ênfase6 2 11 4" xfId="3512" xr:uid="{00000000-0005-0000-0000-0000C40D0000}"/>
    <cellStyle name="20% - Ênfase6 2 11 5" xfId="3513" xr:uid="{00000000-0005-0000-0000-0000C50D0000}"/>
    <cellStyle name="20% - Ênfase6 2 11 6" xfId="3514" xr:uid="{00000000-0005-0000-0000-0000C60D0000}"/>
    <cellStyle name="20% - Ênfase6 2 11 7" xfId="3515" xr:uid="{00000000-0005-0000-0000-0000C70D0000}"/>
    <cellStyle name="20% - Ênfase6 2 12" xfId="3516" xr:uid="{00000000-0005-0000-0000-0000C80D0000}"/>
    <cellStyle name="20% - Ênfase6 2 13" xfId="3517" xr:uid="{00000000-0005-0000-0000-0000C90D0000}"/>
    <cellStyle name="20% - Ênfase6 2 14" xfId="3518" xr:uid="{00000000-0005-0000-0000-0000CA0D0000}"/>
    <cellStyle name="20% - Ênfase6 2 15" xfId="3519" xr:uid="{00000000-0005-0000-0000-0000CB0D0000}"/>
    <cellStyle name="20% - Ênfase6 2 16" xfId="3520" xr:uid="{00000000-0005-0000-0000-0000CC0D0000}"/>
    <cellStyle name="20% - Ênfase6 2 17" xfId="3521" xr:uid="{00000000-0005-0000-0000-0000CD0D0000}"/>
    <cellStyle name="20% - Ênfase6 2 18" xfId="24113" xr:uid="{00000000-0005-0000-0000-0000CE0D0000}"/>
    <cellStyle name="20% - Ênfase6 2 2" xfId="3522" xr:uid="{00000000-0005-0000-0000-0000CF0D0000}"/>
    <cellStyle name="20% - Ênfase6 2 2 2" xfId="3523" xr:uid="{00000000-0005-0000-0000-0000D00D0000}"/>
    <cellStyle name="20% - Ênfase6 2 2 2 2" xfId="3524" xr:uid="{00000000-0005-0000-0000-0000D10D0000}"/>
    <cellStyle name="20% - Ênfase6 2 2 2 3" xfId="3525" xr:uid="{00000000-0005-0000-0000-0000D20D0000}"/>
    <cellStyle name="20% - Ênfase6 2 2 2 4" xfId="3526" xr:uid="{00000000-0005-0000-0000-0000D30D0000}"/>
    <cellStyle name="20% - Ênfase6 2 2 2 5" xfId="3527" xr:uid="{00000000-0005-0000-0000-0000D40D0000}"/>
    <cellStyle name="20% - Ênfase6 2 2 2 6" xfId="3528" xr:uid="{00000000-0005-0000-0000-0000D50D0000}"/>
    <cellStyle name="20% - Ênfase6 2 2 2 7" xfId="3529" xr:uid="{00000000-0005-0000-0000-0000D60D0000}"/>
    <cellStyle name="20% - Ênfase6 2 2 3" xfId="3530" xr:uid="{00000000-0005-0000-0000-0000D70D0000}"/>
    <cellStyle name="20% - Ênfase6 2 2 4" xfId="3531" xr:uid="{00000000-0005-0000-0000-0000D80D0000}"/>
    <cellStyle name="20% - Ênfase6 2 2 5" xfId="3532" xr:uid="{00000000-0005-0000-0000-0000D90D0000}"/>
    <cellStyle name="20% - Ênfase6 2 2 6" xfId="3533" xr:uid="{00000000-0005-0000-0000-0000DA0D0000}"/>
    <cellStyle name="20% - Ênfase6 2 2 7" xfId="3534" xr:uid="{00000000-0005-0000-0000-0000DB0D0000}"/>
    <cellStyle name="20% - Ênfase6 2 2 8" xfId="3535" xr:uid="{00000000-0005-0000-0000-0000DC0D0000}"/>
    <cellStyle name="20% - Ênfase6 2 2 9" xfId="24414" xr:uid="{00000000-0005-0000-0000-0000DD0D0000}"/>
    <cellStyle name="20% - Ênfase6 2 3" xfId="3536" xr:uid="{00000000-0005-0000-0000-0000DE0D0000}"/>
    <cellStyle name="20% - Ênfase6 2 3 2" xfId="3537" xr:uid="{00000000-0005-0000-0000-0000DF0D0000}"/>
    <cellStyle name="20% - Ênfase6 2 3 2 2" xfId="3538" xr:uid="{00000000-0005-0000-0000-0000E00D0000}"/>
    <cellStyle name="20% - Ênfase6 2 3 2 3" xfId="3539" xr:uid="{00000000-0005-0000-0000-0000E10D0000}"/>
    <cellStyle name="20% - Ênfase6 2 3 2 4" xfId="3540" xr:uid="{00000000-0005-0000-0000-0000E20D0000}"/>
    <cellStyle name="20% - Ênfase6 2 3 2 5" xfId="3541" xr:uid="{00000000-0005-0000-0000-0000E30D0000}"/>
    <cellStyle name="20% - Ênfase6 2 3 2 6" xfId="3542" xr:uid="{00000000-0005-0000-0000-0000E40D0000}"/>
    <cellStyle name="20% - Ênfase6 2 3 2 7" xfId="3543" xr:uid="{00000000-0005-0000-0000-0000E50D0000}"/>
    <cellStyle name="20% - Ênfase6 2 3 3" xfId="3544" xr:uid="{00000000-0005-0000-0000-0000E60D0000}"/>
    <cellStyle name="20% - Ênfase6 2 3 4" xfId="3545" xr:uid="{00000000-0005-0000-0000-0000E70D0000}"/>
    <cellStyle name="20% - Ênfase6 2 3 5" xfId="3546" xr:uid="{00000000-0005-0000-0000-0000E80D0000}"/>
    <cellStyle name="20% - Ênfase6 2 3 6" xfId="3547" xr:uid="{00000000-0005-0000-0000-0000E90D0000}"/>
    <cellStyle name="20% - Ênfase6 2 3 7" xfId="3548" xr:uid="{00000000-0005-0000-0000-0000EA0D0000}"/>
    <cellStyle name="20% - Ênfase6 2 3 8" xfId="3549" xr:uid="{00000000-0005-0000-0000-0000EB0D0000}"/>
    <cellStyle name="20% - Ênfase6 2 3 9" xfId="24415" xr:uid="{00000000-0005-0000-0000-0000EC0D0000}"/>
    <cellStyle name="20% - Ênfase6 2 4" xfId="3550" xr:uid="{00000000-0005-0000-0000-0000ED0D0000}"/>
    <cellStyle name="20% - Ênfase6 2 4 2" xfId="3551" xr:uid="{00000000-0005-0000-0000-0000EE0D0000}"/>
    <cellStyle name="20% - Ênfase6 2 4 2 2" xfId="3552" xr:uid="{00000000-0005-0000-0000-0000EF0D0000}"/>
    <cellStyle name="20% - Ênfase6 2 4 2 3" xfId="3553" xr:uid="{00000000-0005-0000-0000-0000F00D0000}"/>
    <cellStyle name="20% - Ênfase6 2 4 2 4" xfId="3554" xr:uid="{00000000-0005-0000-0000-0000F10D0000}"/>
    <cellStyle name="20% - Ênfase6 2 4 2 5" xfId="3555" xr:uid="{00000000-0005-0000-0000-0000F20D0000}"/>
    <cellStyle name="20% - Ênfase6 2 4 2 6" xfId="3556" xr:uid="{00000000-0005-0000-0000-0000F30D0000}"/>
    <cellStyle name="20% - Ênfase6 2 4 2 7" xfId="3557" xr:uid="{00000000-0005-0000-0000-0000F40D0000}"/>
    <cellStyle name="20% - Ênfase6 2 4 3" xfId="3558" xr:uid="{00000000-0005-0000-0000-0000F50D0000}"/>
    <cellStyle name="20% - Ênfase6 2 4 4" xfId="3559" xr:uid="{00000000-0005-0000-0000-0000F60D0000}"/>
    <cellStyle name="20% - Ênfase6 2 4 5" xfId="3560" xr:uid="{00000000-0005-0000-0000-0000F70D0000}"/>
    <cellStyle name="20% - Ênfase6 2 4 6" xfId="3561" xr:uid="{00000000-0005-0000-0000-0000F80D0000}"/>
    <cellStyle name="20% - Ênfase6 2 4 7" xfId="3562" xr:uid="{00000000-0005-0000-0000-0000F90D0000}"/>
    <cellStyle name="20% - Ênfase6 2 4 8" xfId="3563" xr:uid="{00000000-0005-0000-0000-0000FA0D0000}"/>
    <cellStyle name="20% - Ênfase6 2 4 9" xfId="24416" xr:uid="{00000000-0005-0000-0000-0000FB0D0000}"/>
    <cellStyle name="20% - Ênfase6 2 5" xfId="3564" xr:uid="{00000000-0005-0000-0000-0000FC0D0000}"/>
    <cellStyle name="20% - Ênfase6 2 5 2" xfId="3565" xr:uid="{00000000-0005-0000-0000-0000FD0D0000}"/>
    <cellStyle name="20% - Ênfase6 2 5 2 2" xfId="3566" xr:uid="{00000000-0005-0000-0000-0000FE0D0000}"/>
    <cellStyle name="20% - Ênfase6 2 5 2 3" xfId="3567" xr:uid="{00000000-0005-0000-0000-0000FF0D0000}"/>
    <cellStyle name="20% - Ênfase6 2 5 2 4" xfId="3568" xr:uid="{00000000-0005-0000-0000-0000000E0000}"/>
    <cellStyle name="20% - Ênfase6 2 5 2 5" xfId="3569" xr:uid="{00000000-0005-0000-0000-0000010E0000}"/>
    <cellStyle name="20% - Ênfase6 2 5 2 6" xfId="3570" xr:uid="{00000000-0005-0000-0000-0000020E0000}"/>
    <cellStyle name="20% - Ênfase6 2 5 2 7" xfId="3571" xr:uid="{00000000-0005-0000-0000-0000030E0000}"/>
    <cellStyle name="20% - Ênfase6 2 5 3" xfId="3572" xr:uid="{00000000-0005-0000-0000-0000040E0000}"/>
    <cellStyle name="20% - Ênfase6 2 5 4" xfId="3573" xr:uid="{00000000-0005-0000-0000-0000050E0000}"/>
    <cellStyle name="20% - Ênfase6 2 5 5" xfId="3574" xr:uid="{00000000-0005-0000-0000-0000060E0000}"/>
    <cellStyle name="20% - Ênfase6 2 5 6" xfId="3575" xr:uid="{00000000-0005-0000-0000-0000070E0000}"/>
    <cellStyle name="20% - Ênfase6 2 5 7" xfId="3576" xr:uid="{00000000-0005-0000-0000-0000080E0000}"/>
    <cellStyle name="20% - Ênfase6 2 5 8" xfId="3577" xr:uid="{00000000-0005-0000-0000-0000090E0000}"/>
    <cellStyle name="20% - Ênfase6 2 6" xfId="3578" xr:uid="{00000000-0005-0000-0000-00000A0E0000}"/>
    <cellStyle name="20% - Ênfase6 2 6 2" xfId="3579" xr:uid="{00000000-0005-0000-0000-00000B0E0000}"/>
    <cellStyle name="20% - Ênfase6 2 6 2 2" xfId="3580" xr:uid="{00000000-0005-0000-0000-00000C0E0000}"/>
    <cellStyle name="20% - Ênfase6 2 6 2 3" xfId="3581" xr:uid="{00000000-0005-0000-0000-00000D0E0000}"/>
    <cellStyle name="20% - Ênfase6 2 6 2 4" xfId="3582" xr:uid="{00000000-0005-0000-0000-00000E0E0000}"/>
    <cellStyle name="20% - Ênfase6 2 6 2 5" xfId="3583" xr:uid="{00000000-0005-0000-0000-00000F0E0000}"/>
    <cellStyle name="20% - Ênfase6 2 6 2 6" xfId="3584" xr:uid="{00000000-0005-0000-0000-0000100E0000}"/>
    <cellStyle name="20% - Ênfase6 2 6 2 7" xfId="3585" xr:uid="{00000000-0005-0000-0000-0000110E0000}"/>
    <cellStyle name="20% - Ênfase6 2 6 3" xfId="3586" xr:uid="{00000000-0005-0000-0000-0000120E0000}"/>
    <cellStyle name="20% - Ênfase6 2 6 4" xfId="3587" xr:uid="{00000000-0005-0000-0000-0000130E0000}"/>
    <cellStyle name="20% - Ênfase6 2 6 5" xfId="3588" xr:uid="{00000000-0005-0000-0000-0000140E0000}"/>
    <cellStyle name="20% - Ênfase6 2 6 6" xfId="3589" xr:uid="{00000000-0005-0000-0000-0000150E0000}"/>
    <cellStyle name="20% - Ênfase6 2 6 7" xfId="3590" xr:uid="{00000000-0005-0000-0000-0000160E0000}"/>
    <cellStyle name="20% - Ênfase6 2 6 8" xfId="3591" xr:uid="{00000000-0005-0000-0000-0000170E0000}"/>
    <cellStyle name="20% - Ênfase6 2 7" xfId="3592" xr:uid="{00000000-0005-0000-0000-0000180E0000}"/>
    <cellStyle name="20% - Ênfase6 2 7 2" xfId="3593" xr:uid="{00000000-0005-0000-0000-0000190E0000}"/>
    <cellStyle name="20% - Ênfase6 2 7 2 2" xfId="3594" xr:uid="{00000000-0005-0000-0000-00001A0E0000}"/>
    <cellStyle name="20% - Ênfase6 2 7 2 3" xfId="3595" xr:uid="{00000000-0005-0000-0000-00001B0E0000}"/>
    <cellStyle name="20% - Ênfase6 2 7 2 4" xfId="3596" xr:uid="{00000000-0005-0000-0000-00001C0E0000}"/>
    <cellStyle name="20% - Ênfase6 2 7 2 5" xfId="3597" xr:uid="{00000000-0005-0000-0000-00001D0E0000}"/>
    <cellStyle name="20% - Ênfase6 2 7 2 6" xfId="3598" xr:uid="{00000000-0005-0000-0000-00001E0E0000}"/>
    <cellStyle name="20% - Ênfase6 2 7 2 7" xfId="3599" xr:uid="{00000000-0005-0000-0000-00001F0E0000}"/>
    <cellStyle name="20% - Ênfase6 2 7 3" xfId="3600" xr:uid="{00000000-0005-0000-0000-0000200E0000}"/>
    <cellStyle name="20% - Ênfase6 2 7 4" xfId="3601" xr:uid="{00000000-0005-0000-0000-0000210E0000}"/>
    <cellStyle name="20% - Ênfase6 2 7 5" xfId="3602" xr:uid="{00000000-0005-0000-0000-0000220E0000}"/>
    <cellStyle name="20% - Ênfase6 2 7 6" xfId="3603" xr:uid="{00000000-0005-0000-0000-0000230E0000}"/>
    <cellStyle name="20% - Ênfase6 2 7 7" xfId="3604" xr:uid="{00000000-0005-0000-0000-0000240E0000}"/>
    <cellStyle name="20% - Ênfase6 2 7 8" xfId="3605" xr:uid="{00000000-0005-0000-0000-0000250E0000}"/>
    <cellStyle name="20% - Ênfase6 2 8" xfId="3606" xr:uid="{00000000-0005-0000-0000-0000260E0000}"/>
    <cellStyle name="20% - Ênfase6 2 8 2" xfId="3607" xr:uid="{00000000-0005-0000-0000-0000270E0000}"/>
    <cellStyle name="20% - Ênfase6 2 8 2 2" xfId="3608" xr:uid="{00000000-0005-0000-0000-0000280E0000}"/>
    <cellStyle name="20% - Ênfase6 2 8 2 3" xfId="3609" xr:uid="{00000000-0005-0000-0000-0000290E0000}"/>
    <cellStyle name="20% - Ênfase6 2 8 2 4" xfId="3610" xr:uid="{00000000-0005-0000-0000-00002A0E0000}"/>
    <cellStyle name="20% - Ênfase6 2 8 2 5" xfId="3611" xr:uid="{00000000-0005-0000-0000-00002B0E0000}"/>
    <cellStyle name="20% - Ênfase6 2 8 2 6" xfId="3612" xr:uid="{00000000-0005-0000-0000-00002C0E0000}"/>
    <cellStyle name="20% - Ênfase6 2 8 2 7" xfId="3613" xr:uid="{00000000-0005-0000-0000-00002D0E0000}"/>
    <cellStyle name="20% - Ênfase6 2 8 3" xfId="3614" xr:uid="{00000000-0005-0000-0000-00002E0E0000}"/>
    <cellStyle name="20% - Ênfase6 2 8 4" xfId="3615" xr:uid="{00000000-0005-0000-0000-00002F0E0000}"/>
    <cellStyle name="20% - Ênfase6 2 8 5" xfId="3616" xr:uid="{00000000-0005-0000-0000-0000300E0000}"/>
    <cellStyle name="20% - Ênfase6 2 8 6" xfId="3617" xr:uid="{00000000-0005-0000-0000-0000310E0000}"/>
    <cellStyle name="20% - Ênfase6 2 8 7" xfId="3618" xr:uid="{00000000-0005-0000-0000-0000320E0000}"/>
    <cellStyle name="20% - Ênfase6 2 8 8" xfId="3619" xr:uid="{00000000-0005-0000-0000-0000330E0000}"/>
    <cellStyle name="20% - Ênfase6 2 9" xfId="3620" xr:uid="{00000000-0005-0000-0000-0000340E0000}"/>
    <cellStyle name="20% - Ênfase6 2 9 2" xfId="3621" xr:uid="{00000000-0005-0000-0000-0000350E0000}"/>
    <cellStyle name="20% - Ênfase6 2 9 2 2" xfId="3622" xr:uid="{00000000-0005-0000-0000-0000360E0000}"/>
    <cellStyle name="20% - Ênfase6 2 9 2 3" xfId="3623" xr:uid="{00000000-0005-0000-0000-0000370E0000}"/>
    <cellStyle name="20% - Ênfase6 2 9 2 4" xfId="3624" xr:uid="{00000000-0005-0000-0000-0000380E0000}"/>
    <cellStyle name="20% - Ênfase6 2 9 2 5" xfId="3625" xr:uid="{00000000-0005-0000-0000-0000390E0000}"/>
    <cellStyle name="20% - Ênfase6 2 9 2 6" xfId="3626" xr:uid="{00000000-0005-0000-0000-00003A0E0000}"/>
    <cellStyle name="20% - Ênfase6 2 9 2 7" xfId="3627" xr:uid="{00000000-0005-0000-0000-00003B0E0000}"/>
    <cellStyle name="20% - Ênfase6 2 9 3" xfId="3628" xr:uid="{00000000-0005-0000-0000-00003C0E0000}"/>
    <cellStyle name="20% - Ênfase6 2 9 4" xfId="3629" xr:uid="{00000000-0005-0000-0000-00003D0E0000}"/>
    <cellStyle name="20% - Ênfase6 2 9 5" xfId="3630" xr:uid="{00000000-0005-0000-0000-00003E0E0000}"/>
    <cellStyle name="20% - Ênfase6 2 9 6" xfId="3631" xr:uid="{00000000-0005-0000-0000-00003F0E0000}"/>
    <cellStyle name="20% - Ênfase6 2 9 7" xfId="3632" xr:uid="{00000000-0005-0000-0000-0000400E0000}"/>
    <cellStyle name="20% - Ênfase6 2 9 8" xfId="3633" xr:uid="{00000000-0005-0000-0000-0000410E0000}"/>
    <cellStyle name="20% - Ênfase6 2_Compo" xfId="24417" xr:uid="{00000000-0005-0000-0000-0000420E0000}"/>
    <cellStyle name="20% - Ênfase6 20" xfId="3634" xr:uid="{00000000-0005-0000-0000-0000430E0000}"/>
    <cellStyle name="20% - Ênfase6 20 2" xfId="3635" xr:uid="{00000000-0005-0000-0000-0000440E0000}"/>
    <cellStyle name="20% - Ênfase6 20 3" xfId="3636" xr:uid="{00000000-0005-0000-0000-0000450E0000}"/>
    <cellStyle name="20% - Ênfase6 20 4" xfId="3637" xr:uid="{00000000-0005-0000-0000-0000460E0000}"/>
    <cellStyle name="20% - Ênfase6 20 5" xfId="3638" xr:uid="{00000000-0005-0000-0000-0000470E0000}"/>
    <cellStyle name="20% - Ênfase6 20 6" xfId="3639" xr:uid="{00000000-0005-0000-0000-0000480E0000}"/>
    <cellStyle name="20% - Ênfase6 20 7" xfId="3640" xr:uid="{00000000-0005-0000-0000-0000490E0000}"/>
    <cellStyle name="20% - Ênfase6 21" xfId="3641" xr:uid="{00000000-0005-0000-0000-00004A0E0000}"/>
    <cellStyle name="20% - Ênfase6 21 2" xfId="3642" xr:uid="{00000000-0005-0000-0000-00004B0E0000}"/>
    <cellStyle name="20% - Ênfase6 21 3" xfId="3643" xr:uid="{00000000-0005-0000-0000-00004C0E0000}"/>
    <cellStyle name="20% - Ênfase6 21 4" xfId="3644" xr:uid="{00000000-0005-0000-0000-00004D0E0000}"/>
    <cellStyle name="20% - Ênfase6 21 5" xfId="3645" xr:uid="{00000000-0005-0000-0000-00004E0E0000}"/>
    <cellStyle name="20% - Ênfase6 21 6" xfId="3646" xr:uid="{00000000-0005-0000-0000-00004F0E0000}"/>
    <cellStyle name="20% - Ênfase6 21 7" xfId="3647" xr:uid="{00000000-0005-0000-0000-0000500E0000}"/>
    <cellStyle name="20% - Ênfase6 22" xfId="3648" xr:uid="{00000000-0005-0000-0000-0000510E0000}"/>
    <cellStyle name="20% - Ênfase6 22 2" xfId="3649" xr:uid="{00000000-0005-0000-0000-0000520E0000}"/>
    <cellStyle name="20% - Ênfase6 22 3" xfId="3650" xr:uid="{00000000-0005-0000-0000-0000530E0000}"/>
    <cellStyle name="20% - Ênfase6 22 4" xfId="3651" xr:uid="{00000000-0005-0000-0000-0000540E0000}"/>
    <cellStyle name="20% - Ênfase6 22 5" xfId="3652" xr:uid="{00000000-0005-0000-0000-0000550E0000}"/>
    <cellStyle name="20% - Ênfase6 22 6" xfId="3653" xr:uid="{00000000-0005-0000-0000-0000560E0000}"/>
    <cellStyle name="20% - Ênfase6 22 7" xfId="3654" xr:uid="{00000000-0005-0000-0000-0000570E0000}"/>
    <cellStyle name="20% - Ênfase6 23" xfId="3655" xr:uid="{00000000-0005-0000-0000-0000580E0000}"/>
    <cellStyle name="20% - Ênfase6 23 2" xfId="3656" xr:uid="{00000000-0005-0000-0000-0000590E0000}"/>
    <cellStyle name="20% - Ênfase6 23 3" xfId="3657" xr:uid="{00000000-0005-0000-0000-00005A0E0000}"/>
    <cellStyle name="20% - Ênfase6 23 4" xfId="3658" xr:uid="{00000000-0005-0000-0000-00005B0E0000}"/>
    <cellStyle name="20% - Ênfase6 23 5" xfId="3659" xr:uid="{00000000-0005-0000-0000-00005C0E0000}"/>
    <cellStyle name="20% - Ênfase6 23 6" xfId="3660" xr:uid="{00000000-0005-0000-0000-00005D0E0000}"/>
    <cellStyle name="20% - Ênfase6 23 7" xfId="3661" xr:uid="{00000000-0005-0000-0000-00005E0E0000}"/>
    <cellStyle name="20% - Ênfase6 24" xfId="3662" xr:uid="{00000000-0005-0000-0000-00005F0E0000}"/>
    <cellStyle name="20% - Ênfase6 24 2" xfId="3663" xr:uid="{00000000-0005-0000-0000-0000600E0000}"/>
    <cellStyle name="20% - Ênfase6 24 3" xfId="3664" xr:uid="{00000000-0005-0000-0000-0000610E0000}"/>
    <cellStyle name="20% - Ênfase6 24 4" xfId="3665" xr:uid="{00000000-0005-0000-0000-0000620E0000}"/>
    <cellStyle name="20% - Ênfase6 24 5" xfId="3666" xr:uid="{00000000-0005-0000-0000-0000630E0000}"/>
    <cellStyle name="20% - Ênfase6 24 6" xfId="3667" xr:uid="{00000000-0005-0000-0000-0000640E0000}"/>
    <cellStyle name="20% - Ênfase6 24 7" xfId="3668" xr:uid="{00000000-0005-0000-0000-0000650E0000}"/>
    <cellStyle name="20% - Ênfase6 25" xfId="3669" xr:uid="{00000000-0005-0000-0000-0000660E0000}"/>
    <cellStyle name="20% - Ênfase6 25 2" xfId="3670" xr:uid="{00000000-0005-0000-0000-0000670E0000}"/>
    <cellStyle name="20% - Ênfase6 25 3" xfId="3671" xr:uid="{00000000-0005-0000-0000-0000680E0000}"/>
    <cellStyle name="20% - Ênfase6 25 4" xfId="3672" xr:uid="{00000000-0005-0000-0000-0000690E0000}"/>
    <cellStyle name="20% - Ênfase6 25 5" xfId="3673" xr:uid="{00000000-0005-0000-0000-00006A0E0000}"/>
    <cellStyle name="20% - Ênfase6 25 6" xfId="3674" xr:uid="{00000000-0005-0000-0000-00006B0E0000}"/>
    <cellStyle name="20% - Ênfase6 25 7" xfId="3675" xr:uid="{00000000-0005-0000-0000-00006C0E0000}"/>
    <cellStyle name="20% - Ênfase6 26" xfId="3676" xr:uid="{00000000-0005-0000-0000-00006D0E0000}"/>
    <cellStyle name="20% - Ênfase6 26 2" xfId="3677" xr:uid="{00000000-0005-0000-0000-00006E0E0000}"/>
    <cellStyle name="20% - Ênfase6 26 3" xfId="3678" xr:uid="{00000000-0005-0000-0000-00006F0E0000}"/>
    <cellStyle name="20% - Ênfase6 26 4" xfId="3679" xr:uid="{00000000-0005-0000-0000-0000700E0000}"/>
    <cellStyle name="20% - Ênfase6 26 5" xfId="3680" xr:uid="{00000000-0005-0000-0000-0000710E0000}"/>
    <cellStyle name="20% - Ênfase6 26 6" xfId="3681" xr:uid="{00000000-0005-0000-0000-0000720E0000}"/>
    <cellStyle name="20% - Ênfase6 26 7" xfId="3682" xr:uid="{00000000-0005-0000-0000-0000730E0000}"/>
    <cellStyle name="20% - Ênfase6 27" xfId="3683" xr:uid="{00000000-0005-0000-0000-0000740E0000}"/>
    <cellStyle name="20% - Ênfase6 27 2" xfId="3684" xr:uid="{00000000-0005-0000-0000-0000750E0000}"/>
    <cellStyle name="20% - Ênfase6 27 3" xfId="3685" xr:uid="{00000000-0005-0000-0000-0000760E0000}"/>
    <cellStyle name="20% - Ênfase6 27 4" xfId="3686" xr:uid="{00000000-0005-0000-0000-0000770E0000}"/>
    <cellStyle name="20% - Ênfase6 27 5" xfId="3687" xr:uid="{00000000-0005-0000-0000-0000780E0000}"/>
    <cellStyle name="20% - Ênfase6 27 6" xfId="3688" xr:uid="{00000000-0005-0000-0000-0000790E0000}"/>
    <cellStyle name="20% - Ênfase6 27 7" xfId="3689" xr:uid="{00000000-0005-0000-0000-00007A0E0000}"/>
    <cellStyle name="20% - Ênfase6 28" xfId="3690" xr:uid="{00000000-0005-0000-0000-00007B0E0000}"/>
    <cellStyle name="20% - Ênfase6 28 2" xfId="3691" xr:uid="{00000000-0005-0000-0000-00007C0E0000}"/>
    <cellStyle name="20% - Ênfase6 28 3" xfId="3692" xr:uid="{00000000-0005-0000-0000-00007D0E0000}"/>
    <cellStyle name="20% - Ênfase6 28 4" xfId="3693" xr:uid="{00000000-0005-0000-0000-00007E0E0000}"/>
    <cellStyle name="20% - Ênfase6 28 5" xfId="3694" xr:uid="{00000000-0005-0000-0000-00007F0E0000}"/>
    <cellStyle name="20% - Ênfase6 28 6" xfId="3695" xr:uid="{00000000-0005-0000-0000-0000800E0000}"/>
    <cellStyle name="20% - Ênfase6 28 7" xfId="3696" xr:uid="{00000000-0005-0000-0000-0000810E0000}"/>
    <cellStyle name="20% - Ênfase6 29" xfId="3697" xr:uid="{00000000-0005-0000-0000-0000820E0000}"/>
    <cellStyle name="20% - Ênfase6 29 2" xfId="3698" xr:uid="{00000000-0005-0000-0000-0000830E0000}"/>
    <cellStyle name="20% - Ênfase6 29 3" xfId="3699" xr:uid="{00000000-0005-0000-0000-0000840E0000}"/>
    <cellStyle name="20% - Ênfase6 29 4" xfId="3700" xr:uid="{00000000-0005-0000-0000-0000850E0000}"/>
    <cellStyle name="20% - Ênfase6 29 5" xfId="3701" xr:uid="{00000000-0005-0000-0000-0000860E0000}"/>
    <cellStyle name="20% - Ênfase6 29 6" xfId="3702" xr:uid="{00000000-0005-0000-0000-0000870E0000}"/>
    <cellStyle name="20% - Ênfase6 29 7" xfId="3703" xr:uid="{00000000-0005-0000-0000-0000880E0000}"/>
    <cellStyle name="20% - Ênfase6 3" xfId="3704" xr:uid="{00000000-0005-0000-0000-0000890E0000}"/>
    <cellStyle name="20% - Ênfase6 3 10" xfId="3705" xr:uid="{00000000-0005-0000-0000-00008A0E0000}"/>
    <cellStyle name="20% - Ênfase6 3 10 2" xfId="3706" xr:uid="{00000000-0005-0000-0000-00008B0E0000}"/>
    <cellStyle name="20% - Ênfase6 3 10 2 2" xfId="3707" xr:uid="{00000000-0005-0000-0000-00008C0E0000}"/>
    <cellStyle name="20% - Ênfase6 3 10 2 3" xfId="3708" xr:uid="{00000000-0005-0000-0000-00008D0E0000}"/>
    <cellStyle name="20% - Ênfase6 3 10 2 4" xfId="3709" xr:uid="{00000000-0005-0000-0000-00008E0E0000}"/>
    <cellStyle name="20% - Ênfase6 3 10 2 5" xfId="3710" xr:uid="{00000000-0005-0000-0000-00008F0E0000}"/>
    <cellStyle name="20% - Ênfase6 3 10 2 6" xfId="3711" xr:uid="{00000000-0005-0000-0000-0000900E0000}"/>
    <cellStyle name="20% - Ênfase6 3 10 2 7" xfId="3712" xr:uid="{00000000-0005-0000-0000-0000910E0000}"/>
    <cellStyle name="20% - Ênfase6 3 10 3" xfId="3713" xr:uid="{00000000-0005-0000-0000-0000920E0000}"/>
    <cellStyle name="20% - Ênfase6 3 10 4" xfId="3714" xr:uid="{00000000-0005-0000-0000-0000930E0000}"/>
    <cellStyle name="20% - Ênfase6 3 10 5" xfId="3715" xr:uid="{00000000-0005-0000-0000-0000940E0000}"/>
    <cellStyle name="20% - Ênfase6 3 10 6" xfId="3716" xr:uid="{00000000-0005-0000-0000-0000950E0000}"/>
    <cellStyle name="20% - Ênfase6 3 10 7" xfId="3717" xr:uid="{00000000-0005-0000-0000-0000960E0000}"/>
    <cellStyle name="20% - Ênfase6 3 10 8" xfId="3718" xr:uid="{00000000-0005-0000-0000-0000970E0000}"/>
    <cellStyle name="20% - Ênfase6 3 11" xfId="3719" xr:uid="{00000000-0005-0000-0000-0000980E0000}"/>
    <cellStyle name="20% - Ênfase6 3 11 2" xfId="3720" xr:uid="{00000000-0005-0000-0000-0000990E0000}"/>
    <cellStyle name="20% - Ênfase6 3 11 3" xfId="3721" xr:uid="{00000000-0005-0000-0000-00009A0E0000}"/>
    <cellStyle name="20% - Ênfase6 3 11 4" xfId="3722" xr:uid="{00000000-0005-0000-0000-00009B0E0000}"/>
    <cellStyle name="20% - Ênfase6 3 11 5" xfId="3723" xr:uid="{00000000-0005-0000-0000-00009C0E0000}"/>
    <cellStyle name="20% - Ênfase6 3 11 6" xfId="3724" xr:uid="{00000000-0005-0000-0000-00009D0E0000}"/>
    <cellStyle name="20% - Ênfase6 3 11 7" xfId="3725" xr:uid="{00000000-0005-0000-0000-00009E0E0000}"/>
    <cellStyle name="20% - Ênfase6 3 12" xfId="3726" xr:uid="{00000000-0005-0000-0000-00009F0E0000}"/>
    <cellStyle name="20% - Ênfase6 3 13" xfId="3727" xr:uid="{00000000-0005-0000-0000-0000A00E0000}"/>
    <cellStyle name="20% - Ênfase6 3 14" xfId="3728" xr:uid="{00000000-0005-0000-0000-0000A10E0000}"/>
    <cellStyle name="20% - Ênfase6 3 15" xfId="3729" xr:uid="{00000000-0005-0000-0000-0000A20E0000}"/>
    <cellStyle name="20% - Ênfase6 3 16" xfId="3730" xr:uid="{00000000-0005-0000-0000-0000A30E0000}"/>
    <cellStyle name="20% - Ênfase6 3 17" xfId="3731" xr:uid="{00000000-0005-0000-0000-0000A40E0000}"/>
    <cellStyle name="20% - Ênfase6 3 18" xfId="24418" xr:uid="{00000000-0005-0000-0000-0000A50E0000}"/>
    <cellStyle name="20% - Ênfase6 3 2" xfId="3732" xr:uid="{00000000-0005-0000-0000-0000A60E0000}"/>
    <cellStyle name="20% - Ênfase6 3 2 2" xfId="3733" xr:uid="{00000000-0005-0000-0000-0000A70E0000}"/>
    <cellStyle name="20% - Ênfase6 3 2 2 2" xfId="3734" xr:uid="{00000000-0005-0000-0000-0000A80E0000}"/>
    <cellStyle name="20% - Ênfase6 3 2 2 3" xfId="3735" xr:uid="{00000000-0005-0000-0000-0000A90E0000}"/>
    <cellStyle name="20% - Ênfase6 3 2 2 4" xfId="3736" xr:uid="{00000000-0005-0000-0000-0000AA0E0000}"/>
    <cellStyle name="20% - Ênfase6 3 2 2 5" xfId="3737" xr:uid="{00000000-0005-0000-0000-0000AB0E0000}"/>
    <cellStyle name="20% - Ênfase6 3 2 2 6" xfId="3738" xr:uid="{00000000-0005-0000-0000-0000AC0E0000}"/>
    <cellStyle name="20% - Ênfase6 3 2 2 7" xfId="3739" xr:uid="{00000000-0005-0000-0000-0000AD0E0000}"/>
    <cellStyle name="20% - Ênfase6 3 2 3" xfId="3740" xr:uid="{00000000-0005-0000-0000-0000AE0E0000}"/>
    <cellStyle name="20% - Ênfase6 3 2 4" xfId="3741" xr:uid="{00000000-0005-0000-0000-0000AF0E0000}"/>
    <cellStyle name="20% - Ênfase6 3 2 5" xfId="3742" xr:uid="{00000000-0005-0000-0000-0000B00E0000}"/>
    <cellStyle name="20% - Ênfase6 3 2 6" xfId="3743" xr:uid="{00000000-0005-0000-0000-0000B10E0000}"/>
    <cellStyle name="20% - Ênfase6 3 2 7" xfId="3744" xr:uid="{00000000-0005-0000-0000-0000B20E0000}"/>
    <cellStyle name="20% - Ênfase6 3 2 8" xfId="3745" xr:uid="{00000000-0005-0000-0000-0000B30E0000}"/>
    <cellStyle name="20% - Ênfase6 3 3" xfId="3746" xr:uid="{00000000-0005-0000-0000-0000B40E0000}"/>
    <cellStyle name="20% - Ênfase6 3 3 2" xfId="3747" xr:uid="{00000000-0005-0000-0000-0000B50E0000}"/>
    <cellStyle name="20% - Ênfase6 3 3 2 2" xfId="3748" xr:uid="{00000000-0005-0000-0000-0000B60E0000}"/>
    <cellStyle name="20% - Ênfase6 3 3 2 3" xfId="3749" xr:uid="{00000000-0005-0000-0000-0000B70E0000}"/>
    <cellStyle name="20% - Ênfase6 3 3 2 4" xfId="3750" xr:uid="{00000000-0005-0000-0000-0000B80E0000}"/>
    <cellStyle name="20% - Ênfase6 3 3 2 5" xfId="3751" xr:uid="{00000000-0005-0000-0000-0000B90E0000}"/>
    <cellStyle name="20% - Ênfase6 3 3 2 6" xfId="3752" xr:uid="{00000000-0005-0000-0000-0000BA0E0000}"/>
    <cellStyle name="20% - Ênfase6 3 3 2 7" xfId="3753" xr:uid="{00000000-0005-0000-0000-0000BB0E0000}"/>
    <cellStyle name="20% - Ênfase6 3 3 3" xfId="3754" xr:uid="{00000000-0005-0000-0000-0000BC0E0000}"/>
    <cellStyle name="20% - Ênfase6 3 3 4" xfId="3755" xr:uid="{00000000-0005-0000-0000-0000BD0E0000}"/>
    <cellStyle name="20% - Ênfase6 3 3 5" xfId="3756" xr:uid="{00000000-0005-0000-0000-0000BE0E0000}"/>
    <cellStyle name="20% - Ênfase6 3 3 6" xfId="3757" xr:uid="{00000000-0005-0000-0000-0000BF0E0000}"/>
    <cellStyle name="20% - Ênfase6 3 3 7" xfId="3758" xr:uid="{00000000-0005-0000-0000-0000C00E0000}"/>
    <cellStyle name="20% - Ênfase6 3 3 8" xfId="3759" xr:uid="{00000000-0005-0000-0000-0000C10E0000}"/>
    <cellStyle name="20% - Ênfase6 3 4" xfId="3760" xr:uid="{00000000-0005-0000-0000-0000C20E0000}"/>
    <cellStyle name="20% - Ênfase6 3 4 2" xfId="3761" xr:uid="{00000000-0005-0000-0000-0000C30E0000}"/>
    <cellStyle name="20% - Ênfase6 3 4 2 2" xfId="3762" xr:uid="{00000000-0005-0000-0000-0000C40E0000}"/>
    <cellStyle name="20% - Ênfase6 3 4 2 3" xfId="3763" xr:uid="{00000000-0005-0000-0000-0000C50E0000}"/>
    <cellStyle name="20% - Ênfase6 3 4 2 4" xfId="3764" xr:uid="{00000000-0005-0000-0000-0000C60E0000}"/>
    <cellStyle name="20% - Ênfase6 3 4 2 5" xfId="3765" xr:uid="{00000000-0005-0000-0000-0000C70E0000}"/>
    <cellStyle name="20% - Ênfase6 3 4 2 6" xfId="3766" xr:uid="{00000000-0005-0000-0000-0000C80E0000}"/>
    <cellStyle name="20% - Ênfase6 3 4 2 7" xfId="3767" xr:uid="{00000000-0005-0000-0000-0000C90E0000}"/>
    <cellStyle name="20% - Ênfase6 3 4 3" xfId="3768" xr:uid="{00000000-0005-0000-0000-0000CA0E0000}"/>
    <cellStyle name="20% - Ênfase6 3 4 4" xfId="3769" xr:uid="{00000000-0005-0000-0000-0000CB0E0000}"/>
    <cellStyle name="20% - Ênfase6 3 4 5" xfId="3770" xr:uid="{00000000-0005-0000-0000-0000CC0E0000}"/>
    <cellStyle name="20% - Ênfase6 3 4 6" xfId="3771" xr:uid="{00000000-0005-0000-0000-0000CD0E0000}"/>
    <cellStyle name="20% - Ênfase6 3 4 7" xfId="3772" xr:uid="{00000000-0005-0000-0000-0000CE0E0000}"/>
    <cellStyle name="20% - Ênfase6 3 4 8" xfId="3773" xr:uid="{00000000-0005-0000-0000-0000CF0E0000}"/>
    <cellStyle name="20% - Ênfase6 3 5" xfId="3774" xr:uid="{00000000-0005-0000-0000-0000D00E0000}"/>
    <cellStyle name="20% - Ênfase6 3 5 2" xfId="3775" xr:uid="{00000000-0005-0000-0000-0000D10E0000}"/>
    <cellStyle name="20% - Ênfase6 3 5 2 2" xfId="3776" xr:uid="{00000000-0005-0000-0000-0000D20E0000}"/>
    <cellStyle name="20% - Ênfase6 3 5 2 3" xfId="3777" xr:uid="{00000000-0005-0000-0000-0000D30E0000}"/>
    <cellStyle name="20% - Ênfase6 3 5 2 4" xfId="3778" xr:uid="{00000000-0005-0000-0000-0000D40E0000}"/>
    <cellStyle name="20% - Ênfase6 3 5 2 5" xfId="3779" xr:uid="{00000000-0005-0000-0000-0000D50E0000}"/>
    <cellStyle name="20% - Ênfase6 3 5 2 6" xfId="3780" xr:uid="{00000000-0005-0000-0000-0000D60E0000}"/>
    <cellStyle name="20% - Ênfase6 3 5 2 7" xfId="3781" xr:uid="{00000000-0005-0000-0000-0000D70E0000}"/>
    <cellStyle name="20% - Ênfase6 3 5 3" xfId="3782" xr:uid="{00000000-0005-0000-0000-0000D80E0000}"/>
    <cellStyle name="20% - Ênfase6 3 5 4" xfId="3783" xr:uid="{00000000-0005-0000-0000-0000D90E0000}"/>
    <cellStyle name="20% - Ênfase6 3 5 5" xfId="3784" xr:uid="{00000000-0005-0000-0000-0000DA0E0000}"/>
    <cellStyle name="20% - Ênfase6 3 5 6" xfId="3785" xr:uid="{00000000-0005-0000-0000-0000DB0E0000}"/>
    <cellStyle name="20% - Ênfase6 3 5 7" xfId="3786" xr:uid="{00000000-0005-0000-0000-0000DC0E0000}"/>
    <cellStyle name="20% - Ênfase6 3 5 8" xfId="3787" xr:uid="{00000000-0005-0000-0000-0000DD0E0000}"/>
    <cellStyle name="20% - Ênfase6 3 6" xfId="3788" xr:uid="{00000000-0005-0000-0000-0000DE0E0000}"/>
    <cellStyle name="20% - Ênfase6 3 6 2" xfId="3789" xr:uid="{00000000-0005-0000-0000-0000DF0E0000}"/>
    <cellStyle name="20% - Ênfase6 3 6 2 2" xfId="3790" xr:uid="{00000000-0005-0000-0000-0000E00E0000}"/>
    <cellStyle name="20% - Ênfase6 3 6 2 3" xfId="3791" xr:uid="{00000000-0005-0000-0000-0000E10E0000}"/>
    <cellStyle name="20% - Ênfase6 3 6 2 4" xfId="3792" xr:uid="{00000000-0005-0000-0000-0000E20E0000}"/>
    <cellStyle name="20% - Ênfase6 3 6 2 5" xfId="3793" xr:uid="{00000000-0005-0000-0000-0000E30E0000}"/>
    <cellStyle name="20% - Ênfase6 3 6 2 6" xfId="3794" xr:uid="{00000000-0005-0000-0000-0000E40E0000}"/>
    <cellStyle name="20% - Ênfase6 3 6 2 7" xfId="3795" xr:uid="{00000000-0005-0000-0000-0000E50E0000}"/>
    <cellStyle name="20% - Ênfase6 3 6 3" xfId="3796" xr:uid="{00000000-0005-0000-0000-0000E60E0000}"/>
    <cellStyle name="20% - Ênfase6 3 6 4" xfId="3797" xr:uid="{00000000-0005-0000-0000-0000E70E0000}"/>
    <cellStyle name="20% - Ênfase6 3 6 5" xfId="3798" xr:uid="{00000000-0005-0000-0000-0000E80E0000}"/>
    <cellStyle name="20% - Ênfase6 3 6 6" xfId="3799" xr:uid="{00000000-0005-0000-0000-0000E90E0000}"/>
    <cellStyle name="20% - Ênfase6 3 6 7" xfId="3800" xr:uid="{00000000-0005-0000-0000-0000EA0E0000}"/>
    <cellStyle name="20% - Ênfase6 3 6 8" xfId="3801" xr:uid="{00000000-0005-0000-0000-0000EB0E0000}"/>
    <cellStyle name="20% - Ênfase6 3 7" xfId="3802" xr:uid="{00000000-0005-0000-0000-0000EC0E0000}"/>
    <cellStyle name="20% - Ênfase6 3 7 2" xfId="3803" xr:uid="{00000000-0005-0000-0000-0000ED0E0000}"/>
    <cellStyle name="20% - Ênfase6 3 7 2 2" xfId="3804" xr:uid="{00000000-0005-0000-0000-0000EE0E0000}"/>
    <cellStyle name="20% - Ênfase6 3 7 2 3" xfId="3805" xr:uid="{00000000-0005-0000-0000-0000EF0E0000}"/>
    <cellStyle name="20% - Ênfase6 3 7 2 4" xfId="3806" xr:uid="{00000000-0005-0000-0000-0000F00E0000}"/>
    <cellStyle name="20% - Ênfase6 3 7 2 5" xfId="3807" xr:uid="{00000000-0005-0000-0000-0000F10E0000}"/>
    <cellStyle name="20% - Ênfase6 3 7 2 6" xfId="3808" xr:uid="{00000000-0005-0000-0000-0000F20E0000}"/>
    <cellStyle name="20% - Ênfase6 3 7 2 7" xfId="3809" xr:uid="{00000000-0005-0000-0000-0000F30E0000}"/>
    <cellStyle name="20% - Ênfase6 3 7 3" xfId="3810" xr:uid="{00000000-0005-0000-0000-0000F40E0000}"/>
    <cellStyle name="20% - Ênfase6 3 7 4" xfId="3811" xr:uid="{00000000-0005-0000-0000-0000F50E0000}"/>
    <cellStyle name="20% - Ênfase6 3 7 5" xfId="3812" xr:uid="{00000000-0005-0000-0000-0000F60E0000}"/>
    <cellStyle name="20% - Ênfase6 3 7 6" xfId="3813" xr:uid="{00000000-0005-0000-0000-0000F70E0000}"/>
    <cellStyle name="20% - Ênfase6 3 7 7" xfId="3814" xr:uid="{00000000-0005-0000-0000-0000F80E0000}"/>
    <cellStyle name="20% - Ênfase6 3 7 8" xfId="3815" xr:uid="{00000000-0005-0000-0000-0000F90E0000}"/>
    <cellStyle name="20% - Ênfase6 3 8" xfId="3816" xr:uid="{00000000-0005-0000-0000-0000FA0E0000}"/>
    <cellStyle name="20% - Ênfase6 3 8 2" xfId="3817" xr:uid="{00000000-0005-0000-0000-0000FB0E0000}"/>
    <cellStyle name="20% - Ênfase6 3 8 2 2" xfId="3818" xr:uid="{00000000-0005-0000-0000-0000FC0E0000}"/>
    <cellStyle name="20% - Ênfase6 3 8 2 3" xfId="3819" xr:uid="{00000000-0005-0000-0000-0000FD0E0000}"/>
    <cellStyle name="20% - Ênfase6 3 8 2 4" xfId="3820" xr:uid="{00000000-0005-0000-0000-0000FE0E0000}"/>
    <cellStyle name="20% - Ênfase6 3 8 2 5" xfId="3821" xr:uid="{00000000-0005-0000-0000-0000FF0E0000}"/>
    <cellStyle name="20% - Ênfase6 3 8 2 6" xfId="3822" xr:uid="{00000000-0005-0000-0000-0000000F0000}"/>
    <cellStyle name="20% - Ênfase6 3 8 2 7" xfId="3823" xr:uid="{00000000-0005-0000-0000-0000010F0000}"/>
    <cellStyle name="20% - Ênfase6 3 8 3" xfId="3824" xr:uid="{00000000-0005-0000-0000-0000020F0000}"/>
    <cellStyle name="20% - Ênfase6 3 8 4" xfId="3825" xr:uid="{00000000-0005-0000-0000-0000030F0000}"/>
    <cellStyle name="20% - Ênfase6 3 8 5" xfId="3826" xr:uid="{00000000-0005-0000-0000-0000040F0000}"/>
    <cellStyle name="20% - Ênfase6 3 8 6" xfId="3827" xr:uid="{00000000-0005-0000-0000-0000050F0000}"/>
    <cellStyle name="20% - Ênfase6 3 8 7" xfId="3828" xr:uid="{00000000-0005-0000-0000-0000060F0000}"/>
    <cellStyle name="20% - Ênfase6 3 8 8" xfId="3829" xr:uid="{00000000-0005-0000-0000-0000070F0000}"/>
    <cellStyle name="20% - Ênfase6 3 9" xfId="3830" xr:uid="{00000000-0005-0000-0000-0000080F0000}"/>
    <cellStyle name="20% - Ênfase6 3 9 2" xfId="3831" xr:uid="{00000000-0005-0000-0000-0000090F0000}"/>
    <cellStyle name="20% - Ênfase6 3 9 2 2" xfId="3832" xr:uid="{00000000-0005-0000-0000-00000A0F0000}"/>
    <cellStyle name="20% - Ênfase6 3 9 2 3" xfId="3833" xr:uid="{00000000-0005-0000-0000-00000B0F0000}"/>
    <cellStyle name="20% - Ênfase6 3 9 2 4" xfId="3834" xr:uid="{00000000-0005-0000-0000-00000C0F0000}"/>
    <cellStyle name="20% - Ênfase6 3 9 2 5" xfId="3835" xr:uid="{00000000-0005-0000-0000-00000D0F0000}"/>
    <cellStyle name="20% - Ênfase6 3 9 2 6" xfId="3836" xr:uid="{00000000-0005-0000-0000-00000E0F0000}"/>
    <cellStyle name="20% - Ênfase6 3 9 2 7" xfId="3837" xr:uid="{00000000-0005-0000-0000-00000F0F0000}"/>
    <cellStyle name="20% - Ênfase6 3 9 3" xfId="3838" xr:uid="{00000000-0005-0000-0000-0000100F0000}"/>
    <cellStyle name="20% - Ênfase6 3 9 4" xfId="3839" xr:uid="{00000000-0005-0000-0000-0000110F0000}"/>
    <cellStyle name="20% - Ênfase6 3 9 5" xfId="3840" xr:uid="{00000000-0005-0000-0000-0000120F0000}"/>
    <cellStyle name="20% - Ênfase6 3 9 6" xfId="3841" xr:uid="{00000000-0005-0000-0000-0000130F0000}"/>
    <cellStyle name="20% - Ênfase6 3 9 7" xfId="3842" xr:uid="{00000000-0005-0000-0000-0000140F0000}"/>
    <cellStyle name="20% - Ênfase6 3 9 8" xfId="3843" xr:uid="{00000000-0005-0000-0000-0000150F0000}"/>
    <cellStyle name="20% - Ênfase6 30" xfId="3844" xr:uid="{00000000-0005-0000-0000-0000160F0000}"/>
    <cellStyle name="20% - Ênfase6 30 2" xfId="3845" xr:uid="{00000000-0005-0000-0000-0000170F0000}"/>
    <cellStyle name="20% - Ênfase6 30 3" xfId="3846" xr:uid="{00000000-0005-0000-0000-0000180F0000}"/>
    <cellStyle name="20% - Ênfase6 30 4" xfId="3847" xr:uid="{00000000-0005-0000-0000-0000190F0000}"/>
    <cellStyle name="20% - Ênfase6 30 5" xfId="3848" xr:uid="{00000000-0005-0000-0000-00001A0F0000}"/>
    <cellStyle name="20% - Ênfase6 30 6" xfId="3849" xr:uid="{00000000-0005-0000-0000-00001B0F0000}"/>
    <cellStyle name="20% - Ênfase6 30 7" xfId="3850" xr:uid="{00000000-0005-0000-0000-00001C0F0000}"/>
    <cellStyle name="20% - Ênfase6 31" xfId="3851" xr:uid="{00000000-0005-0000-0000-00001D0F0000}"/>
    <cellStyle name="20% - Ênfase6 31 2" xfId="3852" xr:uid="{00000000-0005-0000-0000-00001E0F0000}"/>
    <cellStyle name="20% - Ênfase6 31 3" xfId="3853" xr:uid="{00000000-0005-0000-0000-00001F0F0000}"/>
    <cellStyle name="20% - Ênfase6 31 4" xfId="3854" xr:uid="{00000000-0005-0000-0000-0000200F0000}"/>
    <cellStyle name="20% - Ênfase6 31 5" xfId="3855" xr:uid="{00000000-0005-0000-0000-0000210F0000}"/>
    <cellStyle name="20% - Ênfase6 31 6" xfId="3856" xr:uid="{00000000-0005-0000-0000-0000220F0000}"/>
    <cellStyle name="20% - Ênfase6 31 7" xfId="3857" xr:uid="{00000000-0005-0000-0000-0000230F0000}"/>
    <cellStyle name="20% - Ênfase6 32" xfId="3858" xr:uid="{00000000-0005-0000-0000-0000240F0000}"/>
    <cellStyle name="20% - Ênfase6 32 2" xfId="3859" xr:uid="{00000000-0005-0000-0000-0000250F0000}"/>
    <cellStyle name="20% - Ênfase6 32 3" xfId="3860" xr:uid="{00000000-0005-0000-0000-0000260F0000}"/>
    <cellStyle name="20% - Ênfase6 32 4" xfId="3861" xr:uid="{00000000-0005-0000-0000-0000270F0000}"/>
    <cellStyle name="20% - Ênfase6 32 5" xfId="3862" xr:uid="{00000000-0005-0000-0000-0000280F0000}"/>
    <cellStyle name="20% - Ênfase6 32 6" xfId="3863" xr:uid="{00000000-0005-0000-0000-0000290F0000}"/>
    <cellStyle name="20% - Ênfase6 32 7" xfId="3864" xr:uid="{00000000-0005-0000-0000-00002A0F0000}"/>
    <cellStyle name="20% - Ênfase6 33" xfId="3865" xr:uid="{00000000-0005-0000-0000-00002B0F0000}"/>
    <cellStyle name="20% - Ênfase6 33 2" xfId="3866" xr:uid="{00000000-0005-0000-0000-00002C0F0000}"/>
    <cellStyle name="20% - Ênfase6 33 3" xfId="3867" xr:uid="{00000000-0005-0000-0000-00002D0F0000}"/>
    <cellStyle name="20% - Ênfase6 33 4" xfId="3868" xr:uid="{00000000-0005-0000-0000-00002E0F0000}"/>
    <cellStyle name="20% - Ênfase6 33 5" xfId="3869" xr:uid="{00000000-0005-0000-0000-00002F0F0000}"/>
    <cellStyle name="20% - Ênfase6 33 6" xfId="3870" xr:uid="{00000000-0005-0000-0000-0000300F0000}"/>
    <cellStyle name="20% - Ênfase6 33 7" xfId="3871" xr:uid="{00000000-0005-0000-0000-0000310F0000}"/>
    <cellStyle name="20% - Ênfase6 34" xfId="3872" xr:uid="{00000000-0005-0000-0000-0000320F0000}"/>
    <cellStyle name="20% - Ênfase6 34 2" xfId="3873" xr:uid="{00000000-0005-0000-0000-0000330F0000}"/>
    <cellStyle name="20% - Ênfase6 34 3" xfId="3874" xr:uid="{00000000-0005-0000-0000-0000340F0000}"/>
    <cellStyle name="20% - Ênfase6 34 4" xfId="3875" xr:uid="{00000000-0005-0000-0000-0000350F0000}"/>
    <cellStyle name="20% - Ênfase6 34 5" xfId="3876" xr:uid="{00000000-0005-0000-0000-0000360F0000}"/>
    <cellStyle name="20% - Ênfase6 34 6" xfId="3877" xr:uid="{00000000-0005-0000-0000-0000370F0000}"/>
    <cellStyle name="20% - Ênfase6 34 7" xfId="3878" xr:uid="{00000000-0005-0000-0000-0000380F0000}"/>
    <cellStyle name="20% - Ênfase6 35" xfId="3879" xr:uid="{00000000-0005-0000-0000-0000390F0000}"/>
    <cellStyle name="20% - Ênfase6 35 2" xfId="3880" xr:uid="{00000000-0005-0000-0000-00003A0F0000}"/>
    <cellStyle name="20% - Ênfase6 35 3" xfId="3881" xr:uid="{00000000-0005-0000-0000-00003B0F0000}"/>
    <cellStyle name="20% - Ênfase6 35 4" xfId="3882" xr:uid="{00000000-0005-0000-0000-00003C0F0000}"/>
    <cellStyle name="20% - Ênfase6 35 5" xfId="3883" xr:uid="{00000000-0005-0000-0000-00003D0F0000}"/>
    <cellStyle name="20% - Ênfase6 35 6" xfId="3884" xr:uid="{00000000-0005-0000-0000-00003E0F0000}"/>
    <cellStyle name="20% - Ênfase6 35 7" xfId="3885" xr:uid="{00000000-0005-0000-0000-00003F0F0000}"/>
    <cellStyle name="20% - Ênfase6 36" xfId="3886" xr:uid="{00000000-0005-0000-0000-0000400F0000}"/>
    <cellStyle name="20% - Ênfase6 36 2" xfId="3887" xr:uid="{00000000-0005-0000-0000-0000410F0000}"/>
    <cellStyle name="20% - Ênfase6 36 3" xfId="3888" xr:uid="{00000000-0005-0000-0000-0000420F0000}"/>
    <cellStyle name="20% - Ênfase6 36 4" xfId="3889" xr:uid="{00000000-0005-0000-0000-0000430F0000}"/>
    <cellStyle name="20% - Ênfase6 36 5" xfId="3890" xr:uid="{00000000-0005-0000-0000-0000440F0000}"/>
    <cellStyle name="20% - Ênfase6 36 6" xfId="3891" xr:uid="{00000000-0005-0000-0000-0000450F0000}"/>
    <cellStyle name="20% - Ênfase6 36 7" xfId="3892" xr:uid="{00000000-0005-0000-0000-0000460F0000}"/>
    <cellStyle name="20% - Ênfase6 37" xfId="3893" xr:uid="{00000000-0005-0000-0000-0000470F0000}"/>
    <cellStyle name="20% - Ênfase6 37 2" xfId="3894" xr:uid="{00000000-0005-0000-0000-0000480F0000}"/>
    <cellStyle name="20% - Ênfase6 37 3" xfId="3895" xr:uid="{00000000-0005-0000-0000-0000490F0000}"/>
    <cellStyle name="20% - Ênfase6 37 4" xfId="3896" xr:uid="{00000000-0005-0000-0000-00004A0F0000}"/>
    <cellStyle name="20% - Ênfase6 37 5" xfId="3897" xr:uid="{00000000-0005-0000-0000-00004B0F0000}"/>
    <cellStyle name="20% - Ênfase6 37 6" xfId="3898" xr:uid="{00000000-0005-0000-0000-00004C0F0000}"/>
    <cellStyle name="20% - Ênfase6 37 7" xfId="3899" xr:uid="{00000000-0005-0000-0000-00004D0F0000}"/>
    <cellStyle name="20% - Ênfase6 38" xfId="3900" xr:uid="{00000000-0005-0000-0000-00004E0F0000}"/>
    <cellStyle name="20% - Ênfase6 38 2" xfId="3901" xr:uid="{00000000-0005-0000-0000-00004F0F0000}"/>
    <cellStyle name="20% - Ênfase6 38 3" xfId="3902" xr:uid="{00000000-0005-0000-0000-0000500F0000}"/>
    <cellStyle name="20% - Ênfase6 38 4" xfId="3903" xr:uid="{00000000-0005-0000-0000-0000510F0000}"/>
    <cellStyle name="20% - Ênfase6 38 5" xfId="3904" xr:uid="{00000000-0005-0000-0000-0000520F0000}"/>
    <cellStyle name="20% - Ênfase6 38 6" xfId="3905" xr:uid="{00000000-0005-0000-0000-0000530F0000}"/>
    <cellStyle name="20% - Ênfase6 38 7" xfId="3906" xr:uid="{00000000-0005-0000-0000-0000540F0000}"/>
    <cellStyle name="20% - Ênfase6 39" xfId="3907" xr:uid="{00000000-0005-0000-0000-0000550F0000}"/>
    <cellStyle name="20% - Ênfase6 39 2" xfId="3908" xr:uid="{00000000-0005-0000-0000-0000560F0000}"/>
    <cellStyle name="20% - Ênfase6 39 3" xfId="3909" xr:uid="{00000000-0005-0000-0000-0000570F0000}"/>
    <cellStyle name="20% - Ênfase6 39 4" xfId="3910" xr:uid="{00000000-0005-0000-0000-0000580F0000}"/>
    <cellStyle name="20% - Ênfase6 39 5" xfId="3911" xr:uid="{00000000-0005-0000-0000-0000590F0000}"/>
    <cellStyle name="20% - Ênfase6 39 6" xfId="3912" xr:uid="{00000000-0005-0000-0000-00005A0F0000}"/>
    <cellStyle name="20% - Ênfase6 39 7" xfId="3913" xr:uid="{00000000-0005-0000-0000-00005B0F0000}"/>
    <cellStyle name="20% - Ênfase6 4" xfId="3914" xr:uid="{00000000-0005-0000-0000-00005C0F0000}"/>
    <cellStyle name="20% - Ênfase6 4 2" xfId="3915" xr:uid="{00000000-0005-0000-0000-00005D0F0000}"/>
    <cellStyle name="20% - Ênfase6 4 2 2" xfId="3916" xr:uid="{00000000-0005-0000-0000-00005E0F0000}"/>
    <cellStyle name="20% - Ênfase6 4 2 3" xfId="3917" xr:uid="{00000000-0005-0000-0000-00005F0F0000}"/>
    <cellStyle name="20% - Ênfase6 4 2 4" xfId="3918" xr:uid="{00000000-0005-0000-0000-0000600F0000}"/>
    <cellStyle name="20% - Ênfase6 4 2 5" xfId="3919" xr:uid="{00000000-0005-0000-0000-0000610F0000}"/>
    <cellStyle name="20% - Ênfase6 4 2 6" xfId="3920" xr:uid="{00000000-0005-0000-0000-0000620F0000}"/>
    <cellStyle name="20% - Ênfase6 4 2 7" xfId="3921" xr:uid="{00000000-0005-0000-0000-0000630F0000}"/>
    <cellStyle name="20% - Ênfase6 4 3" xfId="3922" xr:uid="{00000000-0005-0000-0000-0000640F0000}"/>
    <cellStyle name="20% - Ênfase6 4 4" xfId="3923" xr:uid="{00000000-0005-0000-0000-0000650F0000}"/>
    <cellStyle name="20% - Ênfase6 4 5" xfId="3924" xr:uid="{00000000-0005-0000-0000-0000660F0000}"/>
    <cellStyle name="20% - Ênfase6 4 6" xfId="3925" xr:uid="{00000000-0005-0000-0000-0000670F0000}"/>
    <cellStyle name="20% - Ênfase6 4 7" xfId="3926" xr:uid="{00000000-0005-0000-0000-0000680F0000}"/>
    <cellStyle name="20% - Ênfase6 4 8" xfId="3927" xr:uid="{00000000-0005-0000-0000-0000690F0000}"/>
    <cellStyle name="20% - Ênfase6 4 9" xfId="24419" xr:uid="{00000000-0005-0000-0000-00006A0F0000}"/>
    <cellStyle name="20% - Ênfase6 40" xfId="3928" xr:uid="{00000000-0005-0000-0000-00006B0F0000}"/>
    <cellStyle name="20% - Ênfase6 40 2" xfId="3929" xr:uid="{00000000-0005-0000-0000-00006C0F0000}"/>
    <cellStyle name="20% - Ênfase6 40 3" xfId="3930" xr:uid="{00000000-0005-0000-0000-00006D0F0000}"/>
    <cellStyle name="20% - Ênfase6 40 4" xfId="3931" xr:uid="{00000000-0005-0000-0000-00006E0F0000}"/>
    <cellStyle name="20% - Ênfase6 40 5" xfId="3932" xr:uid="{00000000-0005-0000-0000-00006F0F0000}"/>
    <cellStyle name="20% - Ênfase6 40 6" xfId="3933" xr:uid="{00000000-0005-0000-0000-0000700F0000}"/>
    <cellStyle name="20% - Ênfase6 40 7" xfId="3934" xr:uid="{00000000-0005-0000-0000-0000710F0000}"/>
    <cellStyle name="20% - Ênfase6 41" xfId="3935" xr:uid="{00000000-0005-0000-0000-0000720F0000}"/>
    <cellStyle name="20% - Ênfase6 41 2" xfId="3936" xr:uid="{00000000-0005-0000-0000-0000730F0000}"/>
    <cellStyle name="20% - Ênfase6 41 3" xfId="3937" xr:uid="{00000000-0005-0000-0000-0000740F0000}"/>
    <cellStyle name="20% - Ênfase6 41 4" xfId="3938" xr:uid="{00000000-0005-0000-0000-0000750F0000}"/>
    <cellStyle name="20% - Ênfase6 41 5" xfId="3939" xr:uid="{00000000-0005-0000-0000-0000760F0000}"/>
    <cellStyle name="20% - Ênfase6 41 6" xfId="3940" xr:uid="{00000000-0005-0000-0000-0000770F0000}"/>
    <cellStyle name="20% - Ênfase6 41 7" xfId="3941" xr:uid="{00000000-0005-0000-0000-0000780F0000}"/>
    <cellStyle name="20% - Ênfase6 42" xfId="3942" xr:uid="{00000000-0005-0000-0000-0000790F0000}"/>
    <cellStyle name="20% - Ênfase6 42 2" xfId="3943" xr:uid="{00000000-0005-0000-0000-00007A0F0000}"/>
    <cellStyle name="20% - Ênfase6 42 3" xfId="3944" xr:uid="{00000000-0005-0000-0000-00007B0F0000}"/>
    <cellStyle name="20% - Ênfase6 42 4" xfId="3945" xr:uid="{00000000-0005-0000-0000-00007C0F0000}"/>
    <cellStyle name="20% - Ênfase6 42 5" xfId="3946" xr:uid="{00000000-0005-0000-0000-00007D0F0000}"/>
    <cellStyle name="20% - Ênfase6 42 6" xfId="3947" xr:uid="{00000000-0005-0000-0000-00007E0F0000}"/>
    <cellStyle name="20% - Ênfase6 42 7" xfId="3948" xr:uid="{00000000-0005-0000-0000-00007F0F0000}"/>
    <cellStyle name="20% - Ênfase6 43" xfId="3949" xr:uid="{00000000-0005-0000-0000-0000800F0000}"/>
    <cellStyle name="20% - Ênfase6 43 2" xfId="3950" xr:uid="{00000000-0005-0000-0000-0000810F0000}"/>
    <cellStyle name="20% - Ênfase6 43 3" xfId="3951" xr:uid="{00000000-0005-0000-0000-0000820F0000}"/>
    <cellStyle name="20% - Ênfase6 43 4" xfId="3952" xr:uid="{00000000-0005-0000-0000-0000830F0000}"/>
    <cellStyle name="20% - Ênfase6 43 5" xfId="3953" xr:uid="{00000000-0005-0000-0000-0000840F0000}"/>
    <cellStyle name="20% - Ênfase6 43 6" xfId="3954" xr:uid="{00000000-0005-0000-0000-0000850F0000}"/>
    <cellStyle name="20% - Ênfase6 43 7" xfId="3955" xr:uid="{00000000-0005-0000-0000-0000860F0000}"/>
    <cellStyle name="20% - Ênfase6 44" xfId="3956" xr:uid="{00000000-0005-0000-0000-0000870F0000}"/>
    <cellStyle name="20% - Ênfase6 44 2" xfId="3957" xr:uid="{00000000-0005-0000-0000-0000880F0000}"/>
    <cellStyle name="20% - Ênfase6 44 3" xfId="3958" xr:uid="{00000000-0005-0000-0000-0000890F0000}"/>
    <cellStyle name="20% - Ênfase6 44 4" xfId="3959" xr:uid="{00000000-0005-0000-0000-00008A0F0000}"/>
    <cellStyle name="20% - Ênfase6 44 5" xfId="3960" xr:uid="{00000000-0005-0000-0000-00008B0F0000}"/>
    <cellStyle name="20% - Ênfase6 44 6" xfId="3961" xr:uid="{00000000-0005-0000-0000-00008C0F0000}"/>
    <cellStyle name="20% - Ênfase6 44 7" xfId="3962" xr:uid="{00000000-0005-0000-0000-00008D0F0000}"/>
    <cellStyle name="20% - Ênfase6 45" xfId="23980" xr:uid="{00000000-0005-0000-0000-00008E0F0000}"/>
    <cellStyle name="20% - Ênfase6 46" xfId="23981" xr:uid="{00000000-0005-0000-0000-00008F0F0000}"/>
    <cellStyle name="20% - Ênfase6 47" xfId="23982" xr:uid="{00000000-0005-0000-0000-0000900F0000}"/>
    <cellStyle name="20% - Ênfase6 48" xfId="24112" xr:uid="{00000000-0005-0000-0000-0000910F0000}"/>
    <cellStyle name="20% - Ênfase6 48 2" xfId="27681" xr:uid="{00000000-0005-0000-0000-0000920F0000}"/>
    <cellStyle name="20% - Ênfase6 49" xfId="27727" xr:uid="{00000000-0005-0000-0000-0000930F0000}"/>
    <cellStyle name="20% - Ênfase6 5" xfId="3963" xr:uid="{00000000-0005-0000-0000-0000940F0000}"/>
    <cellStyle name="20% - Ênfase6 5 2" xfId="3964" xr:uid="{00000000-0005-0000-0000-0000950F0000}"/>
    <cellStyle name="20% - Ênfase6 5 2 2" xfId="3965" xr:uid="{00000000-0005-0000-0000-0000960F0000}"/>
    <cellStyle name="20% - Ênfase6 5 2 3" xfId="3966" xr:uid="{00000000-0005-0000-0000-0000970F0000}"/>
    <cellStyle name="20% - Ênfase6 5 2 4" xfId="3967" xr:uid="{00000000-0005-0000-0000-0000980F0000}"/>
    <cellStyle name="20% - Ênfase6 5 2 5" xfId="3968" xr:uid="{00000000-0005-0000-0000-0000990F0000}"/>
    <cellStyle name="20% - Ênfase6 5 2 6" xfId="3969" xr:uid="{00000000-0005-0000-0000-00009A0F0000}"/>
    <cellStyle name="20% - Ênfase6 5 2 7" xfId="3970" xr:uid="{00000000-0005-0000-0000-00009B0F0000}"/>
    <cellStyle name="20% - Ênfase6 5 3" xfId="3971" xr:uid="{00000000-0005-0000-0000-00009C0F0000}"/>
    <cellStyle name="20% - Ênfase6 5 4" xfId="3972" xr:uid="{00000000-0005-0000-0000-00009D0F0000}"/>
    <cellStyle name="20% - Ênfase6 5 5" xfId="3973" xr:uid="{00000000-0005-0000-0000-00009E0F0000}"/>
    <cellStyle name="20% - Ênfase6 5 6" xfId="3974" xr:uid="{00000000-0005-0000-0000-00009F0F0000}"/>
    <cellStyle name="20% - Ênfase6 5 7" xfId="3975" xr:uid="{00000000-0005-0000-0000-0000A00F0000}"/>
    <cellStyle name="20% - Ênfase6 5 8" xfId="3976" xr:uid="{00000000-0005-0000-0000-0000A10F0000}"/>
    <cellStyle name="20% - Ênfase6 5 9" xfId="24420" xr:uid="{00000000-0005-0000-0000-0000A20F0000}"/>
    <cellStyle name="20% - Ênfase6 50" xfId="27767" xr:uid="{00000000-0005-0000-0000-0000A30F0000}"/>
    <cellStyle name="20% - Ênfase6 51" xfId="27804" xr:uid="{00000000-0005-0000-0000-0000A40F0000}"/>
    <cellStyle name="20% - Ênfase6 52" xfId="27833" xr:uid="{00000000-0005-0000-0000-0000A50F0000}"/>
    <cellStyle name="20% - Ênfase6 6" xfId="3977" xr:uid="{00000000-0005-0000-0000-0000A60F0000}"/>
    <cellStyle name="20% - Ênfase6 6 2" xfId="3978" xr:uid="{00000000-0005-0000-0000-0000A70F0000}"/>
    <cellStyle name="20% - Ênfase6 6 2 2" xfId="3979" xr:uid="{00000000-0005-0000-0000-0000A80F0000}"/>
    <cellStyle name="20% - Ênfase6 6 2 3" xfId="3980" xr:uid="{00000000-0005-0000-0000-0000A90F0000}"/>
    <cellStyle name="20% - Ênfase6 6 2 4" xfId="3981" xr:uid="{00000000-0005-0000-0000-0000AA0F0000}"/>
    <cellStyle name="20% - Ênfase6 6 2 5" xfId="3982" xr:uid="{00000000-0005-0000-0000-0000AB0F0000}"/>
    <cellStyle name="20% - Ênfase6 6 2 6" xfId="3983" xr:uid="{00000000-0005-0000-0000-0000AC0F0000}"/>
    <cellStyle name="20% - Ênfase6 6 2 7" xfId="3984" xr:uid="{00000000-0005-0000-0000-0000AD0F0000}"/>
    <cellStyle name="20% - Ênfase6 6 3" xfId="3985" xr:uid="{00000000-0005-0000-0000-0000AE0F0000}"/>
    <cellStyle name="20% - Ênfase6 6 4" xfId="3986" xr:uid="{00000000-0005-0000-0000-0000AF0F0000}"/>
    <cellStyle name="20% - Ênfase6 6 5" xfId="3987" xr:uid="{00000000-0005-0000-0000-0000B00F0000}"/>
    <cellStyle name="20% - Ênfase6 6 6" xfId="3988" xr:uid="{00000000-0005-0000-0000-0000B10F0000}"/>
    <cellStyle name="20% - Ênfase6 6 7" xfId="3989" xr:uid="{00000000-0005-0000-0000-0000B20F0000}"/>
    <cellStyle name="20% - Ênfase6 6 8" xfId="3990" xr:uid="{00000000-0005-0000-0000-0000B30F0000}"/>
    <cellStyle name="20% - Ênfase6 7" xfId="3991" xr:uid="{00000000-0005-0000-0000-0000B40F0000}"/>
    <cellStyle name="20% - Ênfase6 7 2" xfId="3992" xr:uid="{00000000-0005-0000-0000-0000B50F0000}"/>
    <cellStyle name="20% - Ênfase6 7 2 2" xfId="3993" xr:uid="{00000000-0005-0000-0000-0000B60F0000}"/>
    <cellStyle name="20% - Ênfase6 7 2 3" xfId="3994" xr:uid="{00000000-0005-0000-0000-0000B70F0000}"/>
    <cellStyle name="20% - Ênfase6 7 2 4" xfId="3995" xr:uid="{00000000-0005-0000-0000-0000B80F0000}"/>
    <cellStyle name="20% - Ênfase6 7 2 5" xfId="3996" xr:uid="{00000000-0005-0000-0000-0000B90F0000}"/>
    <cellStyle name="20% - Ênfase6 7 2 6" xfId="3997" xr:uid="{00000000-0005-0000-0000-0000BA0F0000}"/>
    <cellStyle name="20% - Ênfase6 7 2 7" xfId="3998" xr:uid="{00000000-0005-0000-0000-0000BB0F0000}"/>
    <cellStyle name="20% - Ênfase6 7 3" xfId="3999" xr:uid="{00000000-0005-0000-0000-0000BC0F0000}"/>
    <cellStyle name="20% - Ênfase6 7 4" xfId="4000" xr:uid="{00000000-0005-0000-0000-0000BD0F0000}"/>
    <cellStyle name="20% - Ênfase6 7 5" xfId="4001" xr:uid="{00000000-0005-0000-0000-0000BE0F0000}"/>
    <cellStyle name="20% - Ênfase6 7 6" xfId="4002" xr:uid="{00000000-0005-0000-0000-0000BF0F0000}"/>
    <cellStyle name="20% - Ênfase6 7 7" xfId="4003" xr:uid="{00000000-0005-0000-0000-0000C00F0000}"/>
    <cellStyle name="20% - Ênfase6 7 8" xfId="4004" xr:uid="{00000000-0005-0000-0000-0000C10F0000}"/>
    <cellStyle name="20% - Ênfase6 8" xfId="4005" xr:uid="{00000000-0005-0000-0000-0000C20F0000}"/>
    <cellStyle name="20% - Ênfase6 8 2" xfId="4006" xr:uid="{00000000-0005-0000-0000-0000C30F0000}"/>
    <cellStyle name="20% - Ênfase6 8 2 2" xfId="4007" xr:uid="{00000000-0005-0000-0000-0000C40F0000}"/>
    <cellStyle name="20% - Ênfase6 8 2 3" xfId="4008" xr:uid="{00000000-0005-0000-0000-0000C50F0000}"/>
    <cellStyle name="20% - Ênfase6 8 2 4" xfId="4009" xr:uid="{00000000-0005-0000-0000-0000C60F0000}"/>
    <cellStyle name="20% - Ênfase6 8 2 5" xfId="4010" xr:uid="{00000000-0005-0000-0000-0000C70F0000}"/>
    <cellStyle name="20% - Ênfase6 8 2 6" xfId="4011" xr:uid="{00000000-0005-0000-0000-0000C80F0000}"/>
    <cellStyle name="20% - Ênfase6 8 2 7" xfId="4012" xr:uid="{00000000-0005-0000-0000-0000C90F0000}"/>
    <cellStyle name="20% - Ênfase6 8 3" xfId="4013" xr:uid="{00000000-0005-0000-0000-0000CA0F0000}"/>
    <cellStyle name="20% - Ênfase6 8 4" xfId="4014" xr:uid="{00000000-0005-0000-0000-0000CB0F0000}"/>
    <cellStyle name="20% - Ênfase6 8 5" xfId="4015" xr:uid="{00000000-0005-0000-0000-0000CC0F0000}"/>
    <cellStyle name="20% - Ênfase6 8 6" xfId="4016" xr:uid="{00000000-0005-0000-0000-0000CD0F0000}"/>
    <cellStyle name="20% - Ênfase6 8 7" xfId="4017" xr:uid="{00000000-0005-0000-0000-0000CE0F0000}"/>
    <cellStyle name="20% - Ênfase6 8 8" xfId="4018" xr:uid="{00000000-0005-0000-0000-0000CF0F0000}"/>
    <cellStyle name="20% - Ênfase6 9" xfId="4019" xr:uid="{00000000-0005-0000-0000-0000D00F0000}"/>
    <cellStyle name="20% - Ênfase6 9 2" xfId="4020" xr:uid="{00000000-0005-0000-0000-0000D10F0000}"/>
    <cellStyle name="20% - Ênfase6 9 2 2" xfId="4021" xr:uid="{00000000-0005-0000-0000-0000D20F0000}"/>
    <cellStyle name="20% - Ênfase6 9 2 3" xfId="4022" xr:uid="{00000000-0005-0000-0000-0000D30F0000}"/>
    <cellStyle name="20% - Ênfase6 9 2 4" xfId="4023" xr:uid="{00000000-0005-0000-0000-0000D40F0000}"/>
    <cellStyle name="20% - Ênfase6 9 2 5" xfId="4024" xr:uid="{00000000-0005-0000-0000-0000D50F0000}"/>
    <cellStyle name="20% - Ênfase6 9 2 6" xfId="4025" xr:uid="{00000000-0005-0000-0000-0000D60F0000}"/>
    <cellStyle name="20% - Ênfase6 9 2 7" xfId="4026" xr:uid="{00000000-0005-0000-0000-0000D70F0000}"/>
    <cellStyle name="20% - Ênfase6 9 3" xfId="4027" xr:uid="{00000000-0005-0000-0000-0000D80F0000}"/>
    <cellStyle name="20% - Ênfase6 9 4" xfId="4028" xr:uid="{00000000-0005-0000-0000-0000D90F0000}"/>
    <cellStyle name="20% - Ênfase6 9 5" xfId="4029" xr:uid="{00000000-0005-0000-0000-0000DA0F0000}"/>
    <cellStyle name="20% - Ênfase6 9 6" xfId="4030" xr:uid="{00000000-0005-0000-0000-0000DB0F0000}"/>
    <cellStyle name="20% - Ênfase6 9 7" xfId="4031" xr:uid="{00000000-0005-0000-0000-0000DC0F0000}"/>
    <cellStyle name="20% - Ênfase6 9 8" xfId="4032" xr:uid="{00000000-0005-0000-0000-0000DD0F0000}"/>
    <cellStyle name="40% - Accent1" xfId="24421" xr:uid="{00000000-0005-0000-0000-0000DE0F0000}"/>
    <cellStyle name="40% - Accent2" xfId="24422" xr:uid="{00000000-0005-0000-0000-0000DF0F0000}"/>
    <cellStyle name="40% - Accent3" xfId="24423" xr:uid="{00000000-0005-0000-0000-0000E00F0000}"/>
    <cellStyle name="40% - Accent4" xfId="24424" xr:uid="{00000000-0005-0000-0000-0000E10F0000}"/>
    <cellStyle name="40% - Accent5" xfId="24425" xr:uid="{00000000-0005-0000-0000-0000E20F0000}"/>
    <cellStyle name="40% - Accent6" xfId="24426" xr:uid="{00000000-0005-0000-0000-0000E30F0000}"/>
    <cellStyle name="40% - Ênfase1" xfId="24" builtinId="31" customBuiltin="1"/>
    <cellStyle name="40% - Ênfase1 10" xfId="4033" xr:uid="{00000000-0005-0000-0000-0000E50F0000}"/>
    <cellStyle name="40% - Ênfase1 10 2" xfId="4034" xr:uid="{00000000-0005-0000-0000-0000E60F0000}"/>
    <cellStyle name="40% - Ênfase1 10 2 2" xfId="4035" xr:uid="{00000000-0005-0000-0000-0000E70F0000}"/>
    <cellStyle name="40% - Ênfase1 10 2 3" xfId="4036" xr:uid="{00000000-0005-0000-0000-0000E80F0000}"/>
    <cellStyle name="40% - Ênfase1 10 2 4" xfId="4037" xr:uid="{00000000-0005-0000-0000-0000E90F0000}"/>
    <cellStyle name="40% - Ênfase1 10 2 5" xfId="4038" xr:uid="{00000000-0005-0000-0000-0000EA0F0000}"/>
    <cellStyle name="40% - Ênfase1 10 2 6" xfId="4039" xr:uid="{00000000-0005-0000-0000-0000EB0F0000}"/>
    <cellStyle name="40% - Ênfase1 10 2 7" xfId="4040" xr:uid="{00000000-0005-0000-0000-0000EC0F0000}"/>
    <cellStyle name="40% - Ênfase1 10 3" xfId="4041" xr:uid="{00000000-0005-0000-0000-0000ED0F0000}"/>
    <cellStyle name="40% - Ênfase1 10 4" xfId="4042" xr:uid="{00000000-0005-0000-0000-0000EE0F0000}"/>
    <cellStyle name="40% - Ênfase1 10 5" xfId="4043" xr:uid="{00000000-0005-0000-0000-0000EF0F0000}"/>
    <cellStyle name="40% - Ênfase1 10 6" xfId="4044" xr:uid="{00000000-0005-0000-0000-0000F00F0000}"/>
    <cellStyle name="40% - Ênfase1 10 7" xfId="4045" xr:uid="{00000000-0005-0000-0000-0000F10F0000}"/>
    <cellStyle name="40% - Ênfase1 10 8" xfId="4046" xr:uid="{00000000-0005-0000-0000-0000F20F0000}"/>
    <cellStyle name="40% - Ênfase1 11" xfId="4047" xr:uid="{00000000-0005-0000-0000-0000F30F0000}"/>
    <cellStyle name="40% - Ênfase1 11 2" xfId="4048" xr:uid="{00000000-0005-0000-0000-0000F40F0000}"/>
    <cellStyle name="40% - Ênfase1 11 2 2" xfId="4049" xr:uid="{00000000-0005-0000-0000-0000F50F0000}"/>
    <cellStyle name="40% - Ênfase1 11 2 3" xfId="4050" xr:uid="{00000000-0005-0000-0000-0000F60F0000}"/>
    <cellStyle name="40% - Ênfase1 11 2 4" xfId="4051" xr:uid="{00000000-0005-0000-0000-0000F70F0000}"/>
    <cellStyle name="40% - Ênfase1 11 2 5" xfId="4052" xr:uid="{00000000-0005-0000-0000-0000F80F0000}"/>
    <cellStyle name="40% - Ênfase1 11 2 6" xfId="4053" xr:uid="{00000000-0005-0000-0000-0000F90F0000}"/>
    <cellStyle name="40% - Ênfase1 11 2 7" xfId="4054" xr:uid="{00000000-0005-0000-0000-0000FA0F0000}"/>
    <cellStyle name="40% - Ênfase1 11 3" xfId="4055" xr:uid="{00000000-0005-0000-0000-0000FB0F0000}"/>
    <cellStyle name="40% - Ênfase1 11 4" xfId="4056" xr:uid="{00000000-0005-0000-0000-0000FC0F0000}"/>
    <cellStyle name="40% - Ênfase1 11 5" xfId="4057" xr:uid="{00000000-0005-0000-0000-0000FD0F0000}"/>
    <cellStyle name="40% - Ênfase1 11 6" xfId="4058" xr:uid="{00000000-0005-0000-0000-0000FE0F0000}"/>
    <cellStyle name="40% - Ênfase1 11 7" xfId="4059" xr:uid="{00000000-0005-0000-0000-0000FF0F0000}"/>
    <cellStyle name="40% - Ênfase1 11 8" xfId="4060" xr:uid="{00000000-0005-0000-0000-000000100000}"/>
    <cellStyle name="40% - Ênfase1 12" xfId="4061" xr:uid="{00000000-0005-0000-0000-000001100000}"/>
    <cellStyle name="40% - Ênfase1 12 2" xfId="4062" xr:uid="{00000000-0005-0000-0000-000002100000}"/>
    <cellStyle name="40% - Ênfase1 12 2 2" xfId="4063" xr:uid="{00000000-0005-0000-0000-000003100000}"/>
    <cellStyle name="40% - Ênfase1 12 2 3" xfId="4064" xr:uid="{00000000-0005-0000-0000-000004100000}"/>
    <cellStyle name="40% - Ênfase1 12 2 4" xfId="4065" xr:uid="{00000000-0005-0000-0000-000005100000}"/>
    <cellStyle name="40% - Ênfase1 12 2 5" xfId="4066" xr:uid="{00000000-0005-0000-0000-000006100000}"/>
    <cellStyle name="40% - Ênfase1 12 2 6" xfId="4067" xr:uid="{00000000-0005-0000-0000-000007100000}"/>
    <cellStyle name="40% - Ênfase1 12 2 7" xfId="4068" xr:uid="{00000000-0005-0000-0000-000008100000}"/>
    <cellStyle name="40% - Ênfase1 12 3" xfId="4069" xr:uid="{00000000-0005-0000-0000-000009100000}"/>
    <cellStyle name="40% - Ênfase1 12 4" xfId="4070" xr:uid="{00000000-0005-0000-0000-00000A100000}"/>
    <cellStyle name="40% - Ênfase1 12 5" xfId="4071" xr:uid="{00000000-0005-0000-0000-00000B100000}"/>
    <cellStyle name="40% - Ênfase1 12 6" xfId="4072" xr:uid="{00000000-0005-0000-0000-00000C100000}"/>
    <cellStyle name="40% - Ênfase1 12 7" xfId="4073" xr:uid="{00000000-0005-0000-0000-00000D100000}"/>
    <cellStyle name="40% - Ênfase1 12 8" xfId="4074" xr:uid="{00000000-0005-0000-0000-00000E100000}"/>
    <cellStyle name="40% - Ênfase1 13" xfId="4075" xr:uid="{00000000-0005-0000-0000-00000F100000}"/>
    <cellStyle name="40% - Ênfase1 13 2" xfId="4076" xr:uid="{00000000-0005-0000-0000-000010100000}"/>
    <cellStyle name="40% - Ênfase1 13 2 2" xfId="4077" xr:uid="{00000000-0005-0000-0000-000011100000}"/>
    <cellStyle name="40% - Ênfase1 13 2 3" xfId="4078" xr:uid="{00000000-0005-0000-0000-000012100000}"/>
    <cellStyle name="40% - Ênfase1 13 2 4" xfId="4079" xr:uid="{00000000-0005-0000-0000-000013100000}"/>
    <cellStyle name="40% - Ênfase1 13 2 5" xfId="4080" xr:uid="{00000000-0005-0000-0000-000014100000}"/>
    <cellStyle name="40% - Ênfase1 13 2 6" xfId="4081" xr:uid="{00000000-0005-0000-0000-000015100000}"/>
    <cellStyle name="40% - Ênfase1 13 2 7" xfId="4082" xr:uid="{00000000-0005-0000-0000-000016100000}"/>
    <cellStyle name="40% - Ênfase1 13 3" xfId="4083" xr:uid="{00000000-0005-0000-0000-000017100000}"/>
    <cellStyle name="40% - Ênfase1 13 4" xfId="4084" xr:uid="{00000000-0005-0000-0000-000018100000}"/>
    <cellStyle name="40% - Ênfase1 13 5" xfId="4085" xr:uid="{00000000-0005-0000-0000-000019100000}"/>
    <cellStyle name="40% - Ênfase1 13 6" xfId="4086" xr:uid="{00000000-0005-0000-0000-00001A100000}"/>
    <cellStyle name="40% - Ênfase1 13 7" xfId="4087" xr:uid="{00000000-0005-0000-0000-00001B100000}"/>
    <cellStyle name="40% - Ênfase1 13 8" xfId="4088" xr:uid="{00000000-0005-0000-0000-00001C100000}"/>
    <cellStyle name="40% - Ênfase1 14" xfId="4089" xr:uid="{00000000-0005-0000-0000-00001D100000}"/>
    <cellStyle name="40% - Ênfase1 14 2" xfId="4090" xr:uid="{00000000-0005-0000-0000-00001E100000}"/>
    <cellStyle name="40% - Ênfase1 14 2 2" xfId="4091" xr:uid="{00000000-0005-0000-0000-00001F100000}"/>
    <cellStyle name="40% - Ênfase1 14 2 3" xfId="4092" xr:uid="{00000000-0005-0000-0000-000020100000}"/>
    <cellStyle name="40% - Ênfase1 14 2 4" xfId="4093" xr:uid="{00000000-0005-0000-0000-000021100000}"/>
    <cellStyle name="40% - Ênfase1 14 2 5" xfId="4094" xr:uid="{00000000-0005-0000-0000-000022100000}"/>
    <cellStyle name="40% - Ênfase1 14 2 6" xfId="4095" xr:uid="{00000000-0005-0000-0000-000023100000}"/>
    <cellStyle name="40% - Ênfase1 14 2 7" xfId="4096" xr:uid="{00000000-0005-0000-0000-000024100000}"/>
    <cellStyle name="40% - Ênfase1 14 3" xfId="4097" xr:uid="{00000000-0005-0000-0000-000025100000}"/>
    <cellStyle name="40% - Ênfase1 14 4" xfId="4098" xr:uid="{00000000-0005-0000-0000-000026100000}"/>
    <cellStyle name="40% - Ênfase1 14 5" xfId="4099" xr:uid="{00000000-0005-0000-0000-000027100000}"/>
    <cellStyle name="40% - Ênfase1 14 6" xfId="4100" xr:uid="{00000000-0005-0000-0000-000028100000}"/>
    <cellStyle name="40% - Ênfase1 14 7" xfId="4101" xr:uid="{00000000-0005-0000-0000-000029100000}"/>
    <cellStyle name="40% - Ênfase1 14 8" xfId="4102" xr:uid="{00000000-0005-0000-0000-00002A100000}"/>
    <cellStyle name="40% - Ênfase1 15" xfId="4103" xr:uid="{00000000-0005-0000-0000-00002B100000}"/>
    <cellStyle name="40% - Ênfase1 15 2" xfId="4104" xr:uid="{00000000-0005-0000-0000-00002C100000}"/>
    <cellStyle name="40% - Ênfase1 15 2 2" xfId="4105" xr:uid="{00000000-0005-0000-0000-00002D100000}"/>
    <cellStyle name="40% - Ênfase1 15 2 3" xfId="4106" xr:uid="{00000000-0005-0000-0000-00002E100000}"/>
    <cellStyle name="40% - Ênfase1 15 2 4" xfId="4107" xr:uid="{00000000-0005-0000-0000-00002F100000}"/>
    <cellStyle name="40% - Ênfase1 15 2 5" xfId="4108" xr:uid="{00000000-0005-0000-0000-000030100000}"/>
    <cellStyle name="40% - Ênfase1 15 2 6" xfId="4109" xr:uid="{00000000-0005-0000-0000-000031100000}"/>
    <cellStyle name="40% - Ênfase1 15 2 7" xfId="4110" xr:uid="{00000000-0005-0000-0000-000032100000}"/>
    <cellStyle name="40% - Ênfase1 15 3" xfId="4111" xr:uid="{00000000-0005-0000-0000-000033100000}"/>
    <cellStyle name="40% - Ênfase1 15 4" xfId="4112" xr:uid="{00000000-0005-0000-0000-000034100000}"/>
    <cellStyle name="40% - Ênfase1 15 5" xfId="4113" xr:uid="{00000000-0005-0000-0000-000035100000}"/>
    <cellStyle name="40% - Ênfase1 15 6" xfId="4114" xr:uid="{00000000-0005-0000-0000-000036100000}"/>
    <cellStyle name="40% - Ênfase1 15 7" xfId="4115" xr:uid="{00000000-0005-0000-0000-000037100000}"/>
    <cellStyle name="40% - Ênfase1 15 8" xfId="4116" xr:uid="{00000000-0005-0000-0000-000038100000}"/>
    <cellStyle name="40% - Ênfase1 16" xfId="4117" xr:uid="{00000000-0005-0000-0000-000039100000}"/>
    <cellStyle name="40% - Ênfase1 16 2" xfId="4118" xr:uid="{00000000-0005-0000-0000-00003A100000}"/>
    <cellStyle name="40% - Ênfase1 16 2 2" xfId="4119" xr:uid="{00000000-0005-0000-0000-00003B100000}"/>
    <cellStyle name="40% - Ênfase1 16 2 3" xfId="4120" xr:uid="{00000000-0005-0000-0000-00003C100000}"/>
    <cellStyle name="40% - Ênfase1 16 2 4" xfId="4121" xr:uid="{00000000-0005-0000-0000-00003D100000}"/>
    <cellStyle name="40% - Ênfase1 16 2 5" xfId="4122" xr:uid="{00000000-0005-0000-0000-00003E100000}"/>
    <cellStyle name="40% - Ênfase1 16 2 6" xfId="4123" xr:uid="{00000000-0005-0000-0000-00003F100000}"/>
    <cellStyle name="40% - Ênfase1 16 2 7" xfId="4124" xr:uid="{00000000-0005-0000-0000-000040100000}"/>
    <cellStyle name="40% - Ênfase1 16 3" xfId="4125" xr:uid="{00000000-0005-0000-0000-000041100000}"/>
    <cellStyle name="40% - Ênfase1 16 4" xfId="4126" xr:uid="{00000000-0005-0000-0000-000042100000}"/>
    <cellStyle name="40% - Ênfase1 16 5" xfId="4127" xr:uid="{00000000-0005-0000-0000-000043100000}"/>
    <cellStyle name="40% - Ênfase1 16 6" xfId="4128" xr:uid="{00000000-0005-0000-0000-000044100000}"/>
    <cellStyle name="40% - Ênfase1 16 7" xfId="4129" xr:uid="{00000000-0005-0000-0000-000045100000}"/>
    <cellStyle name="40% - Ênfase1 16 8" xfId="4130" xr:uid="{00000000-0005-0000-0000-000046100000}"/>
    <cellStyle name="40% - Ênfase1 17" xfId="4131" xr:uid="{00000000-0005-0000-0000-000047100000}"/>
    <cellStyle name="40% - Ênfase1 17 2" xfId="4132" xr:uid="{00000000-0005-0000-0000-000048100000}"/>
    <cellStyle name="40% - Ênfase1 17 3" xfId="4133" xr:uid="{00000000-0005-0000-0000-000049100000}"/>
    <cellStyle name="40% - Ênfase1 17 4" xfId="4134" xr:uid="{00000000-0005-0000-0000-00004A100000}"/>
    <cellStyle name="40% - Ênfase1 17 5" xfId="4135" xr:uid="{00000000-0005-0000-0000-00004B100000}"/>
    <cellStyle name="40% - Ênfase1 17 6" xfId="4136" xr:uid="{00000000-0005-0000-0000-00004C100000}"/>
    <cellStyle name="40% - Ênfase1 17 7" xfId="4137" xr:uid="{00000000-0005-0000-0000-00004D100000}"/>
    <cellStyle name="40% - Ênfase1 18" xfId="4138" xr:uid="{00000000-0005-0000-0000-00004E100000}"/>
    <cellStyle name="40% - Ênfase1 18 2" xfId="4139" xr:uid="{00000000-0005-0000-0000-00004F100000}"/>
    <cellStyle name="40% - Ênfase1 18 3" xfId="4140" xr:uid="{00000000-0005-0000-0000-000050100000}"/>
    <cellStyle name="40% - Ênfase1 18 4" xfId="4141" xr:uid="{00000000-0005-0000-0000-000051100000}"/>
    <cellStyle name="40% - Ênfase1 18 5" xfId="4142" xr:uid="{00000000-0005-0000-0000-000052100000}"/>
    <cellStyle name="40% - Ênfase1 18 6" xfId="4143" xr:uid="{00000000-0005-0000-0000-000053100000}"/>
    <cellStyle name="40% - Ênfase1 18 7" xfId="4144" xr:uid="{00000000-0005-0000-0000-000054100000}"/>
    <cellStyle name="40% - Ênfase1 19" xfId="4145" xr:uid="{00000000-0005-0000-0000-000055100000}"/>
    <cellStyle name="40% - Ênfase1 19 2" xfId="4146" xr:uid="{00000000-0005-0000-0000-000056100000}"/>
    <cellStyle name="40% - Ênfase1 19 3" xfId="4147" xr:uid="{00000000-0005-0000-0000-000057100000}"/>
    <cellStyle name="40% - Ênfase1 19 4" xfId="4148" xr:uid="{00000000-0005-0000-0000-000058100000}"/>
    <cellStyle name="40% - Ênfase1 19 5" xfId="4149" xr:uid="{00000000-0005-0000-0000-000059100000}"/>
    <cellStyle name="40% - Ênfase1 19 6" xfId="4150" xr:uid="{00000000-0005-0000-0000-00005A100000}"/>
    <cellStyle name="40% - Ênfase1 19 7" xfId="4151" xr:uid="{00000000-0005-0000-0000-00005B100000}"/>
    <cellStyle name="40% - Ênfase1 2" xfId="4152" xr:uid="{00000000-0005-0000-0000-00005C100000}"/>
    <cellStyle name="40% - Ênfase1 2 10" xfId="4153" xr:uid="{00000000-0005-0000-0000-00005D100000}"/>
    <cellStyle name="40% - Ênfase1 2 10 2" xfId="4154" xr:uid="{00000000-0005-0000-0000-00005E100000}"/>
    <cellStyle name="40% - Ênfase1 2 10 2 2" xfId="4155" xr:uid="{00000000-0005-0000-0000-00005F100000}"/>
    <cellStyle name="40% - Ênfase1 2 10 2 3" xfId="4156" xr:uid="{00000000-0005-0000-0000-000060100000}"/>
    <cellStyle name="40% - Ênfase1 2 10 2 4" xfId="4157" xr:uid="{00000000-0005-0000-0000-000061100000}"/>
    <cellStyle name="40% - Ênfase1 2 10 2 5" xfId="4158" xr:uid="{00000000-0005-0000-0000-000062100000}"/>
    <cellStyle name="40% - Ênfase1 2 10 2 6" xfId="4159" xr:uid="{00000000-0005-0000-0000-000063100000}"/>
    <cellStyle name="40% - Ênfase1 2 10 2 7" xfId="4160" xr:uid="{00000000-0005-0000-0000-000064100000}"/>
    <cellStyle name="40% - Ênfase1 2 10 3" xfId="4161" xr:uid="{00000000-0005-0000-0000-000065100000}"/>
    <cellStyle name="40% - Ênfase1 2 10 4" xfId="4162" xr:uid="{00000000-0005-0000-0000-000066100000}"/>
    <cellStyle name="40% - Ênfase1 2 10 5" xfId="4163" xr:uid="{00000000-0005-0000-0000-000067100000}"/>
    <cellStyle name="40% - Ênfase1 2 10 6" xfId="4164" xr:uid="{00000000-0005-0000-0000-000068100000}"/>
    <cellStyle name="40% - Ênfase1 2 10 7" xfId="4165" xr:uid="{00000000-0005-0000-0000-000069100000}"/>
    <cellStyle name="40% - Ênfase1 2 10 8" xfId="4166" xr:uid="{00000000-0005-0000-0000-00006A100000}"/>
    <cellStyle name="40% - Ênfase1 2 11" xfId="4167" xr:uid="{00000000-0005-0000-0000-00006B100000}"/>
    <cellStyle name="40% - Ênfase1 2 11 2" xfId="4168" xr:uid="{00000000-0005-0000-0000-00006C100000}"/>
    <cellStyle name="40% - Ênfase1 2 11 3" xfId="4169" xr:uid="{00000000-0005-0000-0000-00006D100000}"/>
    <cellStyle name="40% - Ênfase1 2 11 4" xfId="4170" xr:uid="{00000000-0005-0000-0000-00006E100000}"/>
    <cellStyle name="40% - Ênfase1 2 11 5" xfId="4171" xr:uid="{00000000-0005-0000-0000-00006F100000}"/>
    <cellStyle name="40% - Ênfase1 2 11 6" xfId="4172" xr:uid="{00000000-0005-0000-0000-000070100000}"/>
    <cellStyle name="40% - Ênfase1 2 11 7" xfId="4173" xr:uid="{00000000-0005-0000-0000-000071100000}"/>
    <cellStyle name="40% - Ênfase1 2 12" xfId="4174" xr:uid="{00000000-0005-0000-0000-000072100000}"/>
    <cellStyle name="40% - Ênfase1 2 13" xfId="4175" xr:uid="{00000000-0005-0000-0000-000073100000}"/>
    <cellStyle name="40% - Ênfase1 2 14" xfId="4176" xr:uid="{00000000-0005-0000-0000-000074100000}"/>
    <cellStyle name="40% - Ênfase1 2 15" xfId="4177" xr:uid="{00000000-0005-0000-0000-000075100000}"/>
    <cellStyle name="40% - Ênfase1 2 16" xfId="4178" xr:uid="{00000000-0005-0000-0000-000076100000}"/>
    <cellStyle name="40% - Ênfase1 2 17" xfId="4179" xr:uid="{00000000-0005-0000-0000-000077100000}"/>
    <cellStyle name="40% - Ênfase1 2 18" xfId="24115" xr:uid="{00000000-0005-0000-0000-000078100000}"/>
    <cellStyle name="40% - Ênfase1 2 2" xfId="4180" xr:uid="{00000000-0005-0000-0000-000079100000}"/>
    <cellStyle name="40% - Ênfase1 2 2 2" xfId="4181" xr:uid="{00000000-0005-0000-0000-00007A100000}"/>
    <cellStyle name="40% - Ênfase1 2 2 2 2" xfId="4182" xr:uid="{00000000-0005-0000-0000-00007B100000}"/>
    <cellStyle name="40% - Ênfase1 2 2 2 3" xfId="4183" xr:uid="{00000000-0005-0000-0000-00007C100000}"/>
    <cellStyle name="40% - Ênfase1 2 2 2 4" xfId="4184" xr:uid="{00000000-0005-0000-0000-00007D100000}"/>
    <cellStyle name="40% - Ênfase1 2 2 2 5" xfId="4185" xr:uid="{00000000-0005-0000-0000-00007E100000}"/>
    <cellStyle name="40% - Ênfase1 2 2 2 6" xfId="4186" xr:uid="{00000000-0005-0000-0000-00007F100000}"/>
    <cellStyle name="40% - Ênfase1 2 2 2 7" xfId="4187" xr:uid="{00000000-0005-0000-0000-000080100000}"/>
    <cellStyle name="40% - Ênfase1 2 2 3" xfId="4188" xr:uid="{00000000-0005-0000-0000-000081100000}"/>
    <cellStyle name="40% - Ênfase1 2 2 4" xfId="4189" xr:uid="{00000000-0005-0000-0000-000082100000}"/>
    <cellStyle name="40% - Ênfase1 2 2 5" xfId="4190" xr:uid="{00000000-0005-0000-0000-000083100000}"/>
    <cellStyle name="40% - Ênfase1 2 2 6" xfId="4191" xr:uid="{00000000-0005-0000-0000-000084100000}"/>
    <cellStyle name="40% - Ênfase1 2 2 7" xfId="4192" xr:uid="{00000000-0005-0000-0000-000085100000}"/>
    <cellStyle name="40% - Ênfase1 2 2 8" xfId="4193" xr:uid="{00000000-0005-0000-0000-000086100000}"/>
    <cellStyle name="40% - Ênfase1 2 2 9" xfId="24427" xr:uid="{00000000-0005-0000-0000-000087100000}"/>
    <cellStyle name="40% - Ênfase1 2 3" xfId="4194" xr:uid="{00000000-0005-0000-0000-000088100000}"/>
    <cellStyle name="40% - Ênfase1 2 3 2" xfId="4195" xr:uid="{00000000-0005-0000-0000-000089100000}"/>
    <cellStyle name="40% - Ênfase1 2 3 2 2" xfId="4196" xr:uid="{00000000-0005-0000-0000-00008A100000}"/>
    <cellStyle name="40% - Ênfase1 2 3 2 3" xfId="4197" xr:uid="{00000000-0005-0000-0000-00008B100000}"/>
    <cellStyle name="40% - Ênfase1 2 3 2 4" xfId="4198" xr:uid="{00000000-0005-0000-0000-00008C100000}"/>
    <cellStyle name="40% - Ênfase1 2 3 2 5" xfId="4199" xr:uid="{00000000-0005-0000-0000-00008D100000}"/>
    <cellStyle name="40% - Ênfase1 2 3 2 6" xfId="4200" xr:uid="{00000000-0005-0000-0000-00008E100000}"/>
    <cellStyle name="40% - Ênfase1 2 3 2 7" xfId="4201" xr:uid="{00000000-0005-0000-0000-00008F100000}"/>
    <cellStyle name="40% - Ênfase1 2 3 3" xfId="4202" xr:uid="{00000000-0005-0000-0000-000090100000}"/>
    <cellStyle name="40% - Ênfase1 2 3 4" xfId="4203" xr:uid="{00000000-0005-0000-0000-000091100000}"/>
    <cellStyle name="40% - Ênfase1 2 3 5" xfId="4204" xr:uid="{00000000-0005-0000-0000-000092100000}"/>
    <cellStyle name="40% - Ênfase1 2 3 6" xfId="4205" xr:uid="{00000000-0005-0000-0000-000093100000}"/>
    <cellStyle name="40% - Ênfase1 2 3 7" xfId="4206" xr:uid="{00000000-0005-0000-0000-000094100000}"/>
    <cellStyle name="40% - Ênfase1 2 3 8" xfId="4207" xr:uid="{00000000-0005-0000-0000-000095100000}"/>
    <cellStyle name="40% - Ênfase1 2 3 9" xfId="24428" xr:uid="{00000000-0005-0000-0000-000096100000}"/>
    <cellStyle name="40% - Ênfase1 2 4" xfId="4208" xr:uid="{00000000-0005-0000-0000-000097100000}"/>
    <cellStyle name="40% - Ênfase1 2 4 2" xfId="4209" xr:uid="{00000000-0005-0000-0000-000098100000}"/>
    <cellStyle name="40% - Ênfase1 2 4 2 2" xfId="4210" xr:uid="{00000000-0005-0000-0000-000099100000}"/>
    <cellStyle name="40% - Ênfase1 2 4 2 3" xfId="4211" xr:uid="{00000000-0005-0000-0000-00009A100000}"/>
    <cellStyle name="40% - Ênfase1 2 4 2 4" xfId="4212" xr:uid="{00000000-0005-0000-0000-00009B100000}"/>
    <cellStyle name="40% - Ênfase1 2 4 2 5" xfId="4213" xr:uid="{00000000-0005-0000-0000-00009C100000}"/>
    <cellStyle name="40% - Ênfase1 2 4 2 6" xfId="4214" xr:uid="{00000000-0005-0000-0000-00009D100000}"/>
    <cellStyle name="40% - Ênfase1 2 4 2 7" xfId="4215" xr:uid="{00000000-0005-0000-0000-00009E100000}"/>
    <cellStyle name="40% - Ênfase1 2 4 3" xfId="4216" xr:uid="{00000000-0005-0000-0000-00009F100000}"/>
    <cellStyle name="40% - Ênfase1 2 4 4" xfId="4217" xr:uid="{00000000-0005-0000-0000-0000A0100000}"/>
    <cellStyle name="40% - Ênfase1 2 4 5" xfId="4218" xr:uid="{00000000-0005-0000-0000-0000A1100000}"/>
    <cellStyle name="40% - Ênfase1 2 4 6" xfId="4219" xr:uid="{00000000-0005-0000-0000-0000A2100000}"/>
    <cellStyle name="40% - Ênfase1 2 4 7" xfId="4220" xr:uid="{00000000-0005-0000-0000-0000A3100000}"/>
    <cellStyle name="40% - Ênfase1 2 4 8" xfId="4221" xr:uid="{00000000-0005-0000-0000-0000A4100000}"/>
    <cellStyle name="40% - Ênfase1 2 4 9" xfId="24429" xr:uid="{00000000-0005-0000-0000-0000A5100000}"/>
    <cellStyle name="40% - Ênfase1 2 5" xfId="4222" xr:uid="{00000000-0005-0000-0000-0000A6100000}"/>
    <cellStyle name="40% - Ênfase1 2 5 2" xfId="4223" xr:uid="{00000000-0005-0000-0000-0000A7100000}"/>
    <cellStyle name="40% - Ênfase1 2 5 2 2" xfId="4224" xr:uid="{00000000-0005-0000-0000-0000A8100000}"/>
    <cellStyle name="40% - Ênfase1 2 5 2 3" xfId="4225" xr:uid="{00000000-0005-0000-0000-0000A9100000}"/>
    <cellStyle name="40% - Ênfase1 2 5 2 4" xfId="4226" xr:uid="{00000000-0005-0000-0000-0000AA100000}"/>
    <cellStyle name="40% - Ênfase1 2 5 2 5" xfId="4227" xr:uid="{00000000-0005-0000-0000-0000AB100000}"/>
    <cellStyle name="40% - Ênfase1 2 5 2 6" xfId="4228" xr:uid="{00000000-0005-0000-0000-0000AC100000}"/>
    <cellStyle name="40% - Ênfase1 2 5 2 7" xfId="4229" xr:uid="{00000000-0005-0000-0000-0000AD100000}"/>
    <cellStyle name="40% - Ênfase1 2 5 3" xfId="4230" xr:uid="{00000000-0005-0000-0000-0000AE100000}"/>
    <cellStyle name="40% - Ênfase1 2 5 4" xfId="4231" xr:uid="{00000000-0005-0000-0000-0000AF100000}"/>
    <cellStyle name="40% - Ênfase1 2 5 5" xfId="4232" xr:uid="{00000000-0005-0000-0000-0000B0100000}"/>
    <cellStyle name="40% - Ênfase1 2 5 6" xfId="4233" xr:uid="{00000000-0005-0000-0000-0000B1100000}"/>
    <cellStyle name="40% - Ênfase1 2 5 7" xfId="4234" xr:uid="{00000000-0005-0000-0000-0000B2100000}"/>
    <cellStyle name="40% - Ênfase1 2 5 8" xfId="4235" xr:uid="{00000000-0005-0000-0000-0000B3100000}"/>
    <cellStyle name="40% - Ênfase1 2 6" xfId="4236" xr:uid="{00000000-0005-0000-0000-0000B4100000}"/>
    <cellStyle name="40% - Ênfase1 2 6 2" xfId="4237" xr:uid="{00000000-0005-0000-0000-0000B5100000}"/>
    <cellStyle name="40% - Ênfase1 2 6 2 2" xfId="4238" xr:uid="{00000000-0005-0000-0000-0000B6100000}"/>
    <cellStyle name="40% - Ênfase1 2 6 2 3" xfId="4239" xr:uid="{00000000-0005-0000-0000-0000B7100000}"/>
    <cellStyle name="40% - Ênfase1 2 6 2 4" xfId="4240" xr:uid="{00000000-0005-0000-0000-0000B8100000}"/>
    <cellStyle name="40% - Ênfase1 2 6 2 5" xfId="4241" xr:uid="{00000000-0005-0000-0000-0000B9100000}"/>
    <cellStyle name="40% - Ênfase1 2 6 2 6" xfId="4242" xr:uid="{00000000-0005-0000-0000-0000BA100000}"/>
    <cellStyle name="40% - Ênfase1 2 6 2 7" xfId="4243" xr:uid="{00000000-0005-0000-0000-0000BB100000}"/>
    <cellStyle name="40% - Ênfase1 2 6 3" xfId="4244" xr:uid="{00000000-0005-0000-0000-0000BC100000}"/>
    <cellStyle name="40% - Ênfase1 2 6 4" xfId="4245" xr:uid="{00000000-0005-0000-0000-0000BD100000}"/>
    <cellStyle name="40% - Ênfase1 2 6 5" xfId="4246" xr:uid="{00000000-0005-0000-0000-0000BE100000}"/>
    <cellStyle name="40% - Ênfase1 2 6 6" xfId="4247" xr:uid="{00000000-0005-0000-0000-0000BF100000}"/>
    <cellStyle name="40% - Ênfase1 2 6 7" xfId="4248" xr:uid="{00000000-0005-0000-0000-0000C0100000}"/>
    <cellStyle name="40% - Ênfase1 2 6 8" xfId="4249" xr:uid="{00000000-0005-0000-0000-0000C1100000}"/>
    <cellStyle name="40% - Ênfase1 2 7" xfId="4250" xr:uid="{00000000-0005-0000-0000-0000C2100000}"/>
    <cellStyle name="40% - Ênfase1 2 7 2" xfId="4251" xr:uid="{00000000-0005-0000-0000-0000C3100000}"/>
    <cellStyle name="40% - Ênfase1 2 7 2 2" xfId="4252" xr:uid="{00000000-0005-0000-0000-0000C4100000}"/>
    <cellStyle name="40% - Ênfase1 2 7 2 3" xfId="4253" xr:uid="{00000000-0005-0000-0000-0000C5100000}"/>
    <cellStyle name="40% - Ênfase1 2 7 2 4" xfId="4254" xr:uid="{00000000-0005-0000-0000-0000C6100000}"/>
    <cellStyle name="40% - Ênfase1 2 7 2 5" xfId="4255" xr:uid="{00000000-0005-0000-0000-0000C7100000}"/>
    <cellStyle name="40% - Ênfase1 2 7 2 6" xfId="4256" xr:uid="{00000000-0005-0000-0000-0000C8100000}"/>
    <cellStyle name="40% - Ênfase1 2 7 2 7" xfId="4257" xr:uid="{00000000-0005-0000-0000-0000C9100000}"/>
    <cellStyle name="40% - Ênfase1 2 7 3" xfId="4258" xr:uid="{00000000-0005-0000-0000-0000CA100000}"/>
    <cellStyle name="40% - Ênfase1 2 7 4" xfId="4259" xr:uid="{00000000-0005-0000-0000-0000CB100000}"/>
    <cellStyle name="40% - Ênfase1 2 7 5" xfId="4260" xr:uid="{00000000-0005-0000-0000-0000CC100000}"/>
    <cellStyle name="40% - Ênfase1 2 7 6" xfId="4261" xr:uid="{00000000-0005-0000-0000-0000CD100000}"/>
    <cellStyle name="40% - Ênfase1 2 7 7" xfId="4262" xr:uid="{00000000-0005-0000-0000-0000CE100000}"/>
    <cellStyle name="40% - Ênfase1 2 7 8" xfId="4263" xr:uid="{00000000-0005-0000-0000-0000CF100000}"/>
    <cellStyle name="40% - Ênfase1 2 8" xfId="4264" xr:uid="{00000000-0005-0000-0000-0000D0100000}"/>
    <cellStyle name="40% - Ênfase1 2 8 2" xfId="4265" xr:uid="{00000000-0005-0000-0000-0000D1100000}"/>
    <cellStyle name="40% - Ênfase1 2 8 2 2" xfId="4266" xr:uid="{00000000-0005-0000-0000-0000D2100000}"/>
    <cellStyle name="40% - Ênfase1 2 8 2 3" xfId="4267" xr:uid="{00000000-0005-0000-0000-0000D3100000}"/>
    <cellStyle name="40% - Ênfase1 2 8 2 4" xfId="4268" xr:uid="{00000000-0005-0000-0000-0000D4100000}"/>
    <cellStyle name="40% - Ênfase1 2 8 2 5" xfId="4269" xr:uid="{00000000-0005-0000-0000-0000D5100000}"/>
    <cellStyle name="40% - Ênfase1 2 8 2 6" xfId="4270" xr:uid="{00000000-0005-0000-0000-0000D6100000}"/>
    <cellStyle name="40% - Ênfase1 2 8 2 7" xfId="4271" xr:uid="{00000000-0005-0000-0000-0000D7100000}"/>
    <cellStyle name="40% - Ênfase1 2 8 3" xfId="4272" xr:uid="{00000000-0005-0000-0000-0000D8100000}"/>
    <cellStyle name="40% - Ênfase1 2 8 4" xfId="4273" xr:uid="{00000000-0005-0000-0000-0000D9100000}"/>
    <cellStyle name="40% - Ênfase1 2 8 5" xfId="4274" xr:uid="{00000000-0005-0000-0000-0000DA100000}"/>
    <cellStyle name="40% - Ênfase1 2 8 6" xfId="4275" xr:uid="{00000000-0005-0000-0000-0000DB100000}"/>
    <cellStyle name="40% - Ênfase1 2 8 7" xfId="4276" xr:uid="{00000000-0005-0000-0000-0000DC100000}"/>
    <cellStyle name="40% - Ênfase1 2 8 8" xfId="4277" xr:uid="{00000000-0005-0000-0000-0000DD100000}"/>
    <cellStyle name="40% - Ênfase1 2 9" xfId="4278" xr:uid="{00000000-0005-0000-0000-0000DE100000}"/>
    <cellStyle name="40% - Ênfase1 2 9 2" xfId="4279" xr:uid="{00000000-0005-0000-0000-0000DF100000}"/>
    <cellStyle name="40% - Ênfase1 2 9 2 2" xfId="4280" xr:uid="{00000000-0005-0000-0000-0000E0100000}"/>
    <cellStyle name="40% - Ênfase1 2 9 2 3" xfId="4281" xr:uid="{00000000-0005-0000-0000-0000E1100000}"/>
    <cellStyle name="40% - Ênfase1 2 9 2 4" xfId="4282" xr:uid="{00000000-0005-0000-0000-0000E2100000}"/>
    <cellStyle name="40% - Ênfase1 2 9 2 5" xfId="4283" xr:uid="{00000000-0005-0000-0000-0000E3100000}"/>
    <cellStyle name="40% - Ênfase1 2 9 2 6" xfId="4284" xr:uid="{00000000-0005-0000-0000-0000E4100000}"/>
    <cellStyle name="40% - Ênfase1 2 9 2 7" xfId="4285" xr:uid="{00000000-0005-0000-0000-0000E5100000}"/>
    <cellStyle name="40% - Ênfase1 2 9 3" xfId="4286" xr:uid="{00000000-0005-0000-0000-0000E6100000}"/>
    <cellStyle name="40% - Ênfase1 2 9 4" xfId="4287" xr:uid="{00000000-0005-0000-0000-0000E7100000}"/>
    <cellStyle name="40% - Ênfase1 2 9 5" xfId="4288" xr:uid="{00000000-0005-0000-0000-0000E8100000}"/>
    <cellStyle name="40% - Ênfase1 2 9 6" xfId="4289" xr:uid="{00000000-0005-0000-0000-0000E9100000}"/>
    <cellStyle name="40% - Ênfase1 2 9 7" xfId="4290" xr:uid="{00000000-0005-0000-0000-0000EA100000}"/>
    <cellStyle name="40% - Ênfase1 2 9 8" xfId="4291" xr:uid="{00000000-0005-0000-0000-0000EB100000}"/>
    <cellStyle name="40% - Ênfase1 2_Compo" xfId="24430" xr:uid="{00000000-0005-0000-0000-0000EC100000}"/>
    <cellStyle name="40% - Ênfase1 20" xfId="4292" xr:uid="{00000000-0005-0000-0000-0000ED100000}"/>
    <cellStyle name="40% - Ênfase1 20 2" xfId="4293" xr:uid="{00000000-0005-0000-0000-0000EE100000}"/>
    <cellStyle name="40% - Ênfase1 20 3" xfId="4294" xr:uid="{00000000-0005-0000-0000-0000EF100000}"/>
    <cellStyle name="40% - Ênfase1 20 4" xfId="4295" xr:uid="{00000000-0005-0000-0000-0000F0100000}"/>
    <cellStyle name="40% - Ênfase1 20 5" xfId="4296" xr:uid="{00000000-0005-0000-0000-0000F1100000}"/>
    <cellStyle name="40% - Ênfase1 20 6" xfId="4297" xr:uid="{00000000-0005-0000-0000-0000F2100000}"/>
    <cellStyle name="40% - Ênfase1 20 7" xfId="4298" xr:uid="{00000000-0005-0000-0000-0000F3100000}"/>
    <cellStyle name="40% - Ênfase1 21" xfId="4299" xr:uid="{00000000-0005-0000-0000-0000F4100000}"/>
    <cellStyle name="40% - Ênfase1 21 2" xfId="4300" xr:uid="{00000000-0005-0000-0000-0000F5100000}"/>
    <cellStyle name="40% - Ênfase1 21 3" xfId="4301" xr:uid="{00000000-0005-0000-0000-0000F6100000}"/>
    <cellStyle name="40% - Ênfase1 21 4" xfId="4302" xr:uid="{00000000-0005-0000-0000-0000F7100000}"/>
    <cellStyle name="40% - Ênfase1 21 5" xfId="4303" xr:uid="{00000000-0005-0000-0000-0000F8100000}"/>
    <cellStyle name="40% - Ênfase1 21 6" xfId="4304" xr:uid="{00000000-0005-0000-0000-0000F9100000}"/>
    <cellStyle name="40% - Ênfase1 21 7" xfId="4305" xr:uid="{00000000-0005-0000-0000-0000FA100000}"/>
    <cellStyle name="40% - Ênfase1 22" xfId="4306" xr:uid="{00000000-0005-0000-0000-0000FB100000}"/>
    <cellStyle name="40% - Ênfase1 22 2" xfId="4307" xr:uid="{00000000-0005-0000-0000-0000FC100000}"/>
    <cellStyle name="40% - Ênfase1 22 3" xfId="4308" xr:uid="{00000000-0005-0000-0000-0000FD100000}"/>
    <cellStyle name="40% - Ênfase1 22 4" xfId="4309" xr:uid="{00000000-0005-0000-0000-0000FE100000}"/>
    <cellStyle name="40% - Ênfase1 22 5" xfId="4310" xr:uid="{00000000-0005-0000-0000-0000FF100000}"/>
    <cellStyle name="40% - Ênfase1 22 6" xfId="4311" xr:uid="{00000000-0005-0000-0000-000000110000}"/>
    <cellStyle name="40% - Ênfase1 22 7" xfId="4312" xr:uid="{00000000-0005-0000-0000-000001110000}"/>
    <cellStyle name="40% - Ênfase1 23" xfId="4313" xr:uid="{00000000-0005-0000-0000-000002110000}"/>
    <cellStyle name="40% - Ênfase1 23 2" xfId="4314" xr:uid="{00000000-0005-0000-0000-000003110000}"/>
    <cellStyle name="40% - Ênfase1 23 3" xfId="4315" xr:uid="{00000000-0005-0000-0000-000004110000}"/>
    <cellStyle name="40% - Ênfase1 23 4" xfId="4316" xr:uid="{00000000-0005-0000-0000-000005110000}"/>
    <cellStyle name="40% - Ênfase1 23 5" xfId="4317" xr:uid="{00000000-0005-0000-0000-000006110000}"/>
    <cellStyle name="40% - Ênfase1 23 6" xfId="4318" xr:uid="{00000000-0005-0000-0000-000007110000}"/>
    <cellStyle name="40% - Ênfase1 23 7" xfId="4319" xr:uid="{00000000-0005-0000-0000-000008110000}"/>
    <cellStyle name="40% - Ênfase1 24" xfId="4320" xr:uid="{00000000-0005-0000-0000-000009110000}"/>
    <cellStyle name="40% - Ênfase1 24 2" xfId="4321" xr:uid="{00000000-0005-0000-0000-00000A110000}"/>
    <cellStyle name="40% - Ênfase1 24 3" xfId="4322" xr:uid="{00000000-0005-0000-0000-00000B110000}"/>
    <cellStyle name="40% - Ênfase1 24 4" xfId="4323" xr:uid="{00000000-0005-0000-0000-00000C110000}"/>
    <cellStyle name="40% - Ênfase1 24 5" xfId="4324" xr:uid="{00000000-0005-0000-0000-00000D110000}"/>
    <cellStyle name="40% - Ênfase1 24 6" xfId="4325" xr:uid="{00000000-0005-0000-0000-00000E110000}"/>
    <cellStyle name="40% - Ênfase1 24 7" xfId="4326" xr:uid="{00000000-0005-0000-0000-00000F110000}"/>
    <cellStyle name="40% - Ênfase1 25" xfId="4327" xr:uid="{00000000-0005-0000-0000-000010110000}"/>
    <cellStyle name="40% - Ênfase1 25 2" xfId="4328" xr:uid="{00000000-0005-0000-0000-000011110000}"/>
    <cellStyle name="40% - Ênfase1 25 3" xfId="4329" xr:uid="{00000000-0005-0000-0000-000012110000}"/>
    <cellStyle name="40% - Ênfase1 25 4" xfId="4330" xr:uid="{00000000-0005-0000-0000-000013110000}"/>
    <cellStyle name="40% - Ênfase1 25 5" xfId="4331" xr:uid="{00000000-0005-0000-0000-000014110000}"/>
    <cellStyle name="40% - Ênfase1 25 6" xfId="4332" xr:uid="{00000000-0005-0000-0000-000015110000}"/>
    <cellStyle name="40% - Ênfase1 25 7" xfId="4333" xr:uid="{00000000-0005-0000-0000-000016110000}"/>
    <cellStyle name="40% - Ênfase1 26" xfId="4334" xr:uid="{00000000-0005-0000-0000-000017110000}"/>
    <cellStyle name="40% - Ênfase1 26 2" xfId="4335" xr:uid="{00000000-0005-0000-0000-000018110000}"/>
    <cellStyle name="40% - Ênfase1 26 3" xfId="4336" xr:uid="{00000000-0005-0000-0000-000019110000}"/>
    <cellStyle name="40% - Ênfase1 26 4" xfId="4337" xr:uid="{00000000-0005-0000-0000-00001A110000}"/>
    <cellStyle name="40% - Ênfase1 26 5" xfId="4338" xr:uid="{00000000-0005-0000-0000-00001B110000}"/>
    <cellStyle name="40% - Ênfase1 26 6" xfId="4339" xr:uid="{00000000-0005-0000-0000-00001C110000}"/>
    <cellStyle name="40% - Ênfase1 26 7" xfId="4340" xr:uid="{00000000-0005-0000-0000-00001D110000}"/>
    <cellStyle name="40% - Ênfase1 27" xfId="4341" xr:uid="{00000000-0005-0000-0000-00001E110000}"/>
    <cellStyle name="40% - Ênfase1 27 2" xfId="4342" xr:uid="{00000000-0005-0000-0000-00001F110000}"/>
    <cellStyle name="40% - Ênfase1 27 3" xfId="4343" xr:uid="{00000000-0005-0000-0000-000020110000}"/>
    <cellStyle name="40% - Ênfase1 27 4" xfId="4344" xr:uid="{00000000-0005-0000-0000-000021110000}"/>
    <cellStyle name="40% - Ênfase1 27 5" xfId="4345" xr:uid="{00000000-0005-0000-0000-000022110000}"/>
    <cellStyle name="40% - Ênfase1 27 6" xfId="4346" xr:uid="{00000000-0005-0000-0000-000023110000}"/>
    <cellStyle name="40% - Ênfase1 27 7" xfId="4347" xr:uid="{00000000-0005-0000-0000-000024110000}"/>
    <cellStyle name="40% - Ênfase1 28" xfId="4348" xr:uid="{00000000-0005-0000-0000-000025110000}"/>
    <cellStyle name="40% - Ênfase1 28 2" xfId="4349" xr:uid="{00000000-0005-0000-0000-000026110000}"/>
    <cellStyle name="40% - Ênfase1 28 3" xfId="4350" xr:uid="{00000000-0005-0000-0000-000027110000}"/>
    <cellStyle name="40% - Ênfase1 28 4" xfId="4351" xr:uid="{00000000-0005-0000-0000-000028110000}"/>
    <cellStyle name="40% - Ênfase1 28 5" xfId="4352" xr:uid="{00000000-0005-0000-0000-000029110000}"/>
    <cellStyle name="40% - Ênfase1 28 6" xfId="4353" xr:uid="{00000000-0005-0000-0000-00002A110000}"/>
    <cellStyle name="40% - Ênfase1 28 7" xfId="4354" xr:uid="{00000000-0005-0000-0000-00002B110000}"/>
    <cellStyle name="40% - Ênfase1 29" xfId="4355" xr:uid="{00000000-0005-0000-0000-00002C110000}"/>
    <cellStyle name="40% - Ênfase1 29 2" xfId="4356" xr:uid="{00000000-0005-0000-0000-00002D110000}"/>
    <cellStyle name="40% - Ênfase1 29 3" xfId="4357" xr:uid="{00000000-0005-0000-0000-00002E110000}"/>
    <cellStyle name="40% - Ênfase1 29 4" xfId="4358" xr:uid="{00000000-0005-0000-0000-00002F110000}"/>
    <cellStyle name="40% - Ênfase1 29 5" xfId="4359" xr:uid="{00000000-0005-0000-0000-000030110000}"/>
    <cellStyle name="40% - Ênfase1 29 6" xfId="4360" xr:uid="{00000000-0005-0000-0000-000031110000}"/>
    <cellStyle name="40% - Ênfase1 29 7" xfId="4361" xr:uid="{00000000-0005-0000-0000-000032110000}"/>
    <cellStyle name="40% - Ênfase1 3" xfId="4362" xr:uid="{00000000-0005-0000-0000-000033110000}"/>
    <cellStyle name="40% - Ênfase1 3 10" xfId="4363" xr:uid="{00000000-0005-0000-0000-000034110000}"/>
    <cellStyle name="40% - Ênfase1 3 10 2" xfId="4364" xr:uid="{00000000-0005-0000-0000-000035110000}"/>
    <cellStyle name="40% - Ênfase1 3 10 2 2" xfId="4365" xr:uid="{00000000-0005-0000-0000-000036110000}"/>
    <cellStyle name="40% - Ênfase1 3 10 2 3" xfId="4366" xr:uid="{00000000-0005-0000-0000-000037110000}"/>
    <cellStyle name="40% - Ênfase1 3 10 2 4" xfId="4367" xr:uid="{00000000-0005-0000-0000-000038110000}"/>
    <cellStyle name="40% - Ênfase1 3 10 2 5" xfId="4368" xr:uid="{00000000-0005-0000-0000-000039110000}"/>
    <cellStyle name="40% - Ênfase1 3 10 2 6" xfId="4369" xr:uid="{00000000-0005-0000-0000-00003A110000}"/>
    <cellStyle name="40% - Ênfase1 3 10 2 7" xfId="4370" xr:uid="{00000000-0005-0000-0000-00003B110000}"/>
    <cellStyle name="40% - Ênfase1 3 10 3" xfId="4371" xr:uid="{00000000-0005-0000-0000-00003C110000}"/>
    <cellStyle name="40% - Ênfase1 3 10 4" xfId="4372" xr:uid="{00000000-0005-0000-0000-00003D110000}"/>
    <cellStyle name="40% - Ênfase1 3 10 5" xfId="4373" xr:uid="{00000000-0005-0000-0000-00003E110000}"/>
    <cellStyle name="40% - Ênfase1 3 10 6" xfId="4374" xr:uid="{00000000-0005-0000-0000-00003F110000}"/>
    <cellStyle name="40% - Ênfase1 3 10 7" xfId="4375" xr:uid="{00000000-0005-0000-0000-000040110000}"/>
    <cellStyle name="40% - Ênfase1 3 10 8" xfId="4376" xr:uid="{00000000-0005-0000-0000-000041110000}"/>
    <cellStyle name="40% - Ênfase1 3 11" xfId="4377" xr:uid="{00000000-0005-0000-0000-000042110000}"/>
    <cellStyle name="40% - Ênfase1 3 11 2" xfId="4378" xr:uid="{00000000-0005-0000-0000-000043110000}"/>
    <cellStyle name="40% - Ênfase1 3 11 3" xfId="4379" xr:uid="{00000000-0005-0000-0000-000044110000}"/>
    <cellStyle name="40% - Ênfase1 3 11 4" xfId="4380" xr:uid="{00000000-0005-0000-0000-000045110000}"/>
    <cellStyle name="40% - Ênfase1 3 11 5" xfId="4381" xr:uid="{00000000-0005-0000-0000-000046110000}"/>
    <cellStyle name="40% - Ênfase1 3 11 6" xfId="4382" xr:uid="{00000000-0005-0000-0000-000047110000}"/>
    <cellStyle name="40% - Ênfase1 3 11 7" xfId="4383" xr:uid="{00000000-0005-0000-0000-000048110000}"/>
    <cellStyle name="40% - Ênfase1 3 12" xfId="4384" xr:uid="{00000000-0005-0000-0000-000049110000}"/>
    <cellStyle name="40% - Ênfase1 3 13" xfId="4385" xr:uid="{00000000-0005-0000-0000-00004A110000}"/>
    <cellStyle name="40% - Ênfase1 3 14" xfId="4386" xr:uid="{00000000-0005-0000-0000-00004B110000}"/>
    <cellStyle name="40% - Ênfase1 3 15" xfId="4387" xr:uid="{00000000-0005-0000-0000-00004C110000}"/>
    <cellStyle name="40% - Ênfase1 3 16" xfId="4388" xr:uid="{00000000-0005-0000-0000-00004D110000}"/>
    <cellStyle name="40% - Ênfase1 3 17" xfId="4389" xr:uid="{00000000-0005-0000-0000-00004E110000}"/>
    <cellStyle name="40% - Ênfase1 3 18" xfId="24431" xr:uid="{00000000-0005-0000-0000-00004F110000}"/>
    <cellStyle name="40% - Ênfase1 3 2" xfId="4390" xr:uid="{00000000-0005-0000-0000-000050110000}"/>
    <cellStyle name="40% - Ênfase1 3 2 2" xfId="4391" xr:uid="{00000000-0005-0000-0000-000051110000}"/>
    <cellStyle name="40% - Ênfase1 3 2 2 2" xfId="4392" xr:uid="{00000000-0005-0000-0000-000052110000}"/>
    <cellStyle name="40% - Ênfase1 3 2 2 3" xfId="4393" xr:uid="{00000000-0005-0000-0000-000053110000}"/>
    <cellStyle name="40% - Ênfase1 3 2 2 4" xfId="4394" xr:uid="{00000000-0005-0000-0000-000054110000}"/>
    <cellStyle name="40% - Ênfase1 3 2 2 5" xfId="4395" xr:uid="{00000000-0005-0000-0000-000055110000}"/>
    <cellStyle name="40% - Ênfase1 3 2 2 6" xfId="4396" xr:uid="{00000000-0005-0000-0000-000056110000}"/>
    <cellStyle name="40% - Ênfase1 3 2 2 7" xfId="4397" xr:uid="{00000000-0005-0000-0000-000057110000}"/>
    <cellStyle name="40% - Ênfase1 3 2 3" xfId="4398" xr:uid="{00000000-0005-0000-0000-000058110000}"/>
    <cellStyle name="40% - Ênfase1 3 2 4" xfId="4399" xr:uid="{00000000-0005-0000-0000-000059110000}"/>
    <cellStyle name="40% - Ênfase1 3 2 5" xfId="4400" xr:uid="{00000000-0005-0000-0000-00005A110000}"/>
    <cellStyle name="40% - Ênfase1 3 2 6" xfId="4401" xr:uid="{00000000-0005-0000-0000-00005B110000}"/>
    <cellStyle name="40% - Ênfase1 3 2 7" xfId="4402" xr:uid="{00000000-0005-0000-0000-00005C110000}"/>
    <cellStyle name="40% - Ênfase1 3 2 8" xfId="4403" xr:uid="{00000000-0005-0000-0000-00005D110000}"/>
    <cellStyle name="40% - Ênfase1 3 3" xfId="4404" xr:uid="{00000000-0005-0000-0000-00005E110000}"/>
    <cellStyle name="40% - Ênfase1 3 3 2" xfId="4405" xr:uid="{00000000-0005-0000-0000-00005F110000}"/>
    <cellStyle name="40% - Ênfase1 3 3 2 2" xfId="4406" xr:uid="{00000000-0005-0000-0000-000060110000}"/>
    <cellStyle name="40% - Ênfase1 3 3 2 3" xfId="4407" xr:uid="{00000000-0005-0000-0000-000061110000}"/>
    <cellStyle name="40% - Ênfase1 3 3 2 4" xfId="4408" xr:uid="{00000000-0005-0000-0000-000062110000}"/>
    <cellStyle name="40% - Ênfase1 3 3 2 5" xfId="4409" xr:uid="{00000000-0005-0000-0000-000063110000}"/>
    <cellStyle name="40% - Ênfase1 3 3 2 6" xfId="4410" xr:uid="{00000000-0005-0000-0000-000064110000}"/>
    <cellStyle name="40% - Ênfase1 3 3 2 7" xfId="4411" xr:uid="{00000000-0005-0000-0000-000065110000}"/>
    <cellStyle name="40% - Ênfase1 3 3 3" xfId="4412" xr:uid="{00000000-0005-0000-0000-000066110000}"/>
    <cellStyle name="40% - Ênfase1 3 3 4" xfId="4413" xr:uid="{00000000-0005-0000-0000-000067110000}"/>
    <cellStyle name="40% - Ênfase1 3 3 5" xfId="4414" xr:uid="{00000000-0005-0000-0000-000068110000}"/>
    <cellStyle name="40% - Ênfase1 3 3 6" xfId="4415" xr:uid="{00000000-0005-0000-0000-000069110000}"/>
    <cellStyle name="40% - Ênfase1 3 3 7" xfId="4416" xr:uid="{00000000-0005-0000-0000-00006A110000}"/>
    <cellStyle name="40% - Ênfase1 3 3 8" xfId="4417" xr:uid="{00000000-0005-0000-0000-00006B110000}"/>
    <cellStyle name="40% - Ênfase1 3 4" xfId="4418" xr:uid="{00000000-0005-0000-0000-00006C110000}"/>
    <cellStyle name="40% - Ênfase1 3 4 2" xfId="4419" xr:uid="{00000000-0005-0000-0000-00006D110000}"/>
    <cellStyle name="40% - Ênfase1 3 4 2 2" xfId="4420" xr:uid="{00000000-0005-0000-0000-00006E110000}"/>
    <cellStyle name="40% - Ênfase1 3 4 2 3" xfId="4421" xr:uid="{00000000-0005-0000-0000-00006F110000}"/>
    <cellStyle name="40% - Ênfase1 3 4 2 4" xfId="4422" xr:uid="{00000000-0005-0000-0000-000070110000}"/>
    <cellStyle name="40% - Ênfase1 3 4 2 5" xfId="4423" xr:uid="{00000000-0005-0000-0000-000071110000}"/>
    <cellStyle name="40% - Ênfase1 3 4 2 6" xfId="4424" xr:uid="{00000000-0005-0000-0000-000072110000}"/>
    <cellStyle name="40% - Ênfase1 3 4 2 7" xfId="4425" xr:uid="{00000000-0005-0000-0000-000073110000}"/>
    <cellStyle name="40% - Ênfase1 3 4 3" xfId="4426" xr:uid="{00000000-0005-0000-0000-000074110000}"/>
    <cellStyle name="40% - Ênfase1 3 4 4" xfId="4427" xr:uid="{00000000-0005-0000-0000-000075110000}"/>
    <cellStyle name="40% - Ênfase1 3 4 5" xfId="4428" xr:uid="{00000000-0005-0000-0000-000076110000}"/>
    <cellStyle name="40% - Ênfase1 3 4 6" xfId="4429" xr:uid="{00000000-0005-0000-0000-000077110000}"/>
    <cellStyle name="40% - Ênfase1 3 4 7" xfId="4430" xr:uid="{00000000-0005-0000-0000-000078110000}"/>
    <cellStyle name="40% - Ênfase1 3 4 8" xfId="4431" xr:uid="{00000000-0005-0000-0000-000079110000}"/>
    <cellStyle name="40% - Ênfase1 3 5" xfId="4432" xr:uid="{00000000-0005-0000-0000-00007A110000}"/>
    <cellStyle name="40% - Ênfase1 3 5 2" xfId="4433" xr:uid="{00000000-0005-0000-0000-00007B110000}"/>
    <cellStyle name="40% - Ênfase1 3 5 2 2" xfId="4434" xr:uid="{00000000-0005-0000-0000-00007C110000}"/>
    <cellStyle name="40% - Ênfase1 3 5 2 3" xfId="4435" xr:uid="{00000000-0005-0000-0000-00007D110000}"/>
    <cellStyle name="40% - Ênfase1 3 5 2 4" xfId="4436" xr:uid="{00000000-0005-0000-0000-00007E110000}"/>
    <cellStyle name="40% - Ênfase1 3 5 2 5" xfId="4437" xr:uid="{00000000-0005-0000-0000-00007F110000}"/>
    <cellStyle name="40% - Ênfase1 3 5 2 6" xfId="4438" xr:uid="{00000000-0005-0000-0000-000080110000}"/>
    <cellStyle name="40% - Ênfase1 3 5 2 7" xfId="4439" xr:uid="{00000000-0005-0000-0000-000081110000}"/>
    <cellStyle name="40% - Ênfase1 3 5 3" xfId="4440" xr:uid="{00000000-0005-0000-0000-000082110000}"/>
    <cellStyle name="40% - Ênfase1 3 5 4" xfId="4441" xr:uid="{00000000-0005-0000-0000-000083110000}"/>
    <cellStyle name="40% - Ênfase1 3 5 5" xfId="4442" xr:uid="{00000000-0005-0000-0000-000084110000}"/>
    <cellStyle name="40% - Ênfase1 3 5 6" xfId="4443" xr:uid="{00000000-0005-0000-0000-000085110000}"/>
    <cellStyle name="40% - Ênfase1 3 5 7" xfId="4444" xr:uid="{00000000-0005-0000-0000-000086110000}"/>
    <cellStyle name="40% - Ênfase1 3 5 8" xfId="4445" xr:uid="{00000000-0005-0000-0000-000087110000}"/>
    <cellStyle name="40% - Ênfase1 3 6" xfId="4446" xr:uid="{00000000-0005-0000-0000-000088110000}"/>
    <cellStyle name="40% - Ênfase1 3 6 2" xfId="4447" xr:uid="{00000000-0005-0000-0000-000089110000}"/>
    <cellStyle name="40% - Ênfase1 3 6 2 2" xfId="4448" xr:uid="{00000000-0005-0000-0000-00008A110000}"/>
    <cellStyle name="40% - Ênfase1 3 6 2 3" xfId="4449" xr:uid="{00000000-0005-0000-0000-00008B110000}"/>
    <cellStyle name="40% - Ênfase1 3 6 2 4" xfId="4450" xr:uid="{00000000-0005-0000-0000-00008C110000}"/>
    <cellStyle name="40% - Ênfase1 3 6 2 5" xfId="4451" xr:uid="{00000000-0005-0000-0000-00008D110000}"/>
    <cellStyle name="40% - Ênfase1 3 6 2 6" xfId="4452" xr:uid="{00000000-0005-0000-0000-00008E110000}"/>
    <cellStyle name="40% - Ênfase1 3 6 2 7" xfId="4453" xr:uid="{00000000-0005-0000-0000-00008F110000}"/>
    <cellStyle name="40% - Ênfase1 3 6 3" xfId="4454" xr:uid="{00000000-0005-0000-0000-000090110000}"/>
    <cellStyle name="40% - Ênfase1 3 6 4" xfId="4455" xr:uid="{00000000-0005-0000-0000-000091110000}"/>
    <cellStyle name="40% - Ênfase1 3 6 5" xfId="4456" xr:uid="{00000000-0005-0000-0000-000092110000}"/>
    <cellStyle name="40% - Ênfase1 3 6 6" xfId="4457" xr:uid="{00000000-0005-0000-0000-000093110000}"/>
    <cellStyle name="40% - Ênfase1 3 6 7" xfId="4458" xr:uid="{00000000-0005-0000-0000-000094110000}"/>
    <cellStyle name="40% - Ênfase1 3 6 8" xfId="4459" xr:uid="{00000000-0005-0000-0000-000095110000}"/>
    <cellStyle name="40% - Ênfase1 3 7" xfId="4460" xr:uid="{00000000-0005-0000-0000-000096110000}"/>
    <cellStyle name="40% - Ênfase1 3 7 2" xfId="4461" xr:uid="{00000000-0005-0000-0000-000097110000}"/>
    <cellStyle name="40% - Ênfase1 3 7 2 2" xfId="4462" xr:uid="{00000000-0005-0000-0000-000098110000}"/>
    <cellStyle name="40% - Ênfase1 3 7 2 3" xfId="4463" xr:uid="{00000000-0005-0000-0000-000099110000}"/>
    <cellStyle name="40% - Ênfase1 3 7 2 4" xfId="4464" xr:uid="{00000000-0005-0000-0000-00009A110000}"/>
    <cellStyle name="40% - Ênfase1 3 7 2 5" xfId="4465" xr:uid="{00000000-0005-0000-0000-00009B110000}"/>
    <cellStyle name="40% - Ênfase1 3 7 2 6" xfId="4466" xr:uid="{00000000-0005-0000-0000-00009C110000}"/>
    <cellStyle name="40% - Ênfase1 3 7 2 7" xfId="4467" xr:uid="{00000000-0005-0000-0000-00009D110000}"/>
    <cellStyle name="40% - Ênfase1 3 7 3" xfId="4468" xr:uid="{00000000-0005-0000-0000-00009E110000}"/>
    <cellStyle name="40% - Ênfase1 3 7 4" xfId="4469" xr:uid="{00000000-0005-0000-0000-00009F110000}"/>
    <cellStyle name="40% - Ênfase1 3 7 5" xfId="4470" xr:uid="{00000000-0005-0000-0000-0000A0110000}"/>
    <cellStyle name="40% - Ênfase1 3 7 6" xfId="4471" xr:uid="{00000000-0005-0000-0000-0000A1110000}"/>
    <cellStyle name="40% - Ênfase1 3 7 7" xfId="4472" xr:uid="{00000000-0005-0000-0000-0000A2110000}"/>
    <cellStyle name="40% - Ênfase1 3 7 8" xfId="4473" xr:uid="{00000000-0005-0000-0000-0000A3110000}"/>
    <cellStyle name="40% - Ênfase1 3 8" xfId="4474" xr:uid="{00000000-0005-0000-0000-0000A4110000}"/>
    <cellStyle name="40% - Ênfase1 3 8 2" xfId="4475" xr:uid="{00000000-0005-0000-0000-0000A5110000}"/>
    <cellStyle name="40% - Ênfase1 3 8 2 2" xfId="4476" xr:uid="{00000000-0005-0000-0000-0000A6110000}"/>
    <cellStyle name="40% - Ênfase1 3 8 2 3" xfId="4477" xr:uid="{00000000-0005-0000-0000-0000A7110000}"/>
    <cellStyle name="40% - Ênfase1 3 8 2 4" xfId="4478" xr:uid="{00000000-0005-0000-0000-0000A8110000}"/>
    <cellStyle name="40% - Ênfase1 3 8 2 5" xfId="4479" xr:uid="{00000000-0005-0000-0000-0000A9110000}"/>
    <cellStyle name="40% - Ênfase1 3 8 2 6" xfId="4480" xr:uid="{00000000-0005-0000-0000-0000AA110000}"/>
    <cellStyle name="40% - Ênfase1 3 8 2 7" xfId="4481" xr:uid="{00000000-0005-0000-0000-0000AB110000}"/>
    <cellStyle name="40% - Ênfase1 3 8 3" xfId="4482" xr:uid="{00000000-0005-0000-0000-0000AC110000}"/>
    <cellStyle name="40% - Ênfase1 3 8 4" xfId="4483" xr:uid="{00000000-0005-0000-0000-0000AD110000}"/>
    <cellStyle name="40% - Ênfase1 3 8 5" xfId="4484" xr:uid="{00000000-0005-0000-0000-0000AE110000}"/>
    <cellStyle name="40% - Ênfase1 3 8 6" xfId="4485" xr:uid="{00000000-0005-0000-0000-0000AF110000}"/>
    <cellStyle name="40% - Ênfase1 3 8 7" xfId="4486" xr:uid="{00000000-0005-0000-0000-0000B0110000}"/>
    <cellStyle name="40% - Ênfase1 3 8 8" xfId="4487" xr:uid="{00000000-0005-0000-0000-0000B1110000}"/>
    <cellStyle name="40% - Ênfase1 3 9" xfId="4488" xr:uid="{00000000-0005-0000-0000-0000B2110000}"/>
    <cellStyle name="40% - Ênfase1 3 9 2" xfId="4489" xr:uid="{00000000-0005-0000-0000-0000B3110000}"/>
    <cellStyle name="40% - Ênfase1 3 9 2 2" xfId="4490" xr:uid="{00000000-0005-0000-0000-0000B4110000}"/>
    <cellStyle name="40% - Ênfase1 3 9 2 3" xfId="4491" xr:uid="{00000000-0005-0000-0000-0000B5110000}"/>
    <cellStyle name="40% - Ênfase1 3 9 2 4" xfId="4492" xr:uid="{00000000-0005-0000-0000-0000B6110000}"/>
    <cellStyle name="40% - Ênfase1 3 9 2 5" xfId="4493" xr:uid="{00000000-0005-0000-0000-0000B7110000}"/>
    <cellStyle name="40% - Ênfase1 3 9 2 6" xfId="4494" xr:uid="{00000000-0005-0000-0000-0000B8110000}"/>
    <cellStyle name="40% - Ênfase1 3 9 2 7" xfId="4495" xr:uid="{00000000-0005-0000-0000-0000B9110000}"/>
    <cellStyle name="40% - Ênfase1 3 9 3" xfId="4496" xr:uid="{00000000-0005-0000-0000-0000BA110000}"/>
    <cellStyle name="40% - Ênfase1 3 9 4" xfId="4497" xr:uid="{00000000-0005-0000-0000-0000BB110000}"/>
    <cellStyle name="40% - Ênfase1 3 9 5" xfId="4498" xr:uid="{00000000-0005-0000-0000-0000BC110000}"/>
    <cellStyle name="40% - Ênfase1 3 9 6" xfId="4499" xr:uid="{00000000-0005-0000-0000-0000BD110000}"/>
    <cellStyle name="40% - Ênfase1 3 9 7" xfId="4500" xr:uid="{00000000-0005-0000-0000-0000BE110000}"/>
    <cellStyle name="40% - Ênfase1 3 9 8" xfId="4501" xr:uid="{00000000-0005-0000-0000-0000BF110000}"/>
    <cellStyle name="40% - Ênfase1 30" xfId="4502" xr:uid="{00000000-0005-0000-0000-0000C0110000}"/>
    <cellStyle name="40% - Ênfase1 30 2" xfId="4503" xr:uid="{00000000-0005-0000-0000-0000C1110000}"/>
    <cellStyle name="40% - Ênfase1 30 3" xfId="4504" xr:uid="{00000000-0005-0000-0000-0000C2110000}"/>
    <cellStyle name="40% - Ênfase1 30 4" xfId="4505" xr:uid="{00000000-0005-0000-0000-0000C3110000}"/>
    <cellStyle name="40% - Ênfase1 30 5" xfId="4506" xr:uid="{00000000-0005-0000-0000-0000C4110000}"/>
    <cellStyle name="40% - Ênfase1 30 6" xfId="4507" xr:uid="{00000000-0005-0000-0000-0000C5110000}"/>
    <cellStyle name="40% - Ênfase1 30 7" xfId="4508" xr:uid="{00000000-0005-0000-0000-0000C6110000}"/>
    <cellStyle name="40% - Ênfase1 31" xfId="4509" xr:uid="{00000000-0005-0000-0000-0000C7110000}"/>
    <cellStyle name="40% - Ênfase1 31 2" xfId="4510" xr:uid="{00000000-0005-0000-0000-0000C8110000}"/>
    <cellStyle name="40% - Ênfase1 31 3" xfId="4511" xr:uid="{00000000-0005-0000-0000-0000C9110000}"/>
    <cellStyle name="40% - Ênfase1 31 4" xfId="4512" xr:uid="{00000000-0005-0000-0000-0000CA110000}"/>
    <cellStyle name="40% - Ênfase1 31 5" xfId="4513" xr:uid="{00000000-0005-0000-0000-0000CB110000}"/>
    <cellStyle name="40% - Ênfase1 31 6" xfId="4514" xr:uid="{00000000-0005-0000-0000-0000CC110000}"/>
    <cellStyle name="40% - Ênfase1 31 7" xfId="4515" xr:uid="{00000000-0005-0000-0000-0000CD110000}"/>
    <cellStyle name="40% - Ênfase1 32" xfId="4516" xr:uid="{00000000-0005-0000-0000-0000CE110000}"/>
    <cellStyle name="40% - Ênfase1 32 2" xfId="4517" xr:uid="{00000000-0005-0000-0000-0000CF110000}"/>
    <cellStyle name="40% - Ênfase1 32 3" xfId="4518" xr:uid="{00000000-0005-0000-0000-0000D0110000}"/>
    <cellStyle name="40% - Ênfase1 32 4" xfId="4519" xr:uid="{00000000-0005-0000-0000-0000D1110000}"/>
    <cellStyle name="40% - Ênfase1 32 5" xfId="4520" xr:uid="{00000000-0005-0000-0000-0000D2110000}"/>
    <cellStyle name="40% - Ênfase1 32 6" xfId="4521" xr:uid="{00000000-0005-0000-0000-0000D3110000}"/>
    <cellStyle name="40% - Ênfase1 32 7" xfId="4522" xr:uid="{00000000-0005-0000-0000-0000D4110000}"/>
    <cellStyle name="40% - Ênfase1 33" xfId="4523" xr:uid="{00000000-0005-0000-0000-0000D5110000}"/>
    <cellStyle name="40% - Ênfase1 33 2" xfId="4524" xr:uid="{00000000-0005-0000-0000-0000D6110000}"/>
    <cellStyle name="40% - Ênfase1 33 3" xfId="4525" xr:uid="{00000000-0005-0000-0000-0000D7110000}"/>
    <cellStyle name="40% - Ênfase1 33 4" xfId="4526" xr:uid="{00000000-0005-0000-0000-0000D8110000}"/>
    <cellStyle name="40% - Ênfase1 33 5" xfId="4527" xr:uid="{00000000-0005-0000-0000-0000D9110000}"/>
    <cellStyle name="40% - Ênfase1 33 6" xfId="4528" xr:uid="{00000000-0005-0000-0000-0000DA110000}"/>
    <cellStyle name="40% - Ênfase1 33 7" xfId="4529" xr:uid="{00000000-0005-0000-0000-0000DB110000}"/>
    <cellStyle name="40% - Ênfase1 34" xfId="4530" xr:uid="{00000000-0005-0000-0000-0000DC110000}"/>
    <cellStyle name="40% - Ênfase1 34 2" xfId="4531" xr:uid="{00000000-0005-0000-0000-0000DD110000}"/>
    <cellStyle name="40% - Ênfase1 34 3" xfId="4532" xr:uid="{00000000-0005-0000-0000-0000DE110000}"/>
    <cellStyle name="40% - Ênfase1 34 4" xfId="4533" xr:uid="{00000000-0005-0000-0000-0000DF110000}"/>
    <cellStyle name="40% - Ênfase1 34 5" xfId="4534" xr:uid="{00000000-0005-0000-0000-0000E0110000}"/>
    <cellStyle name="40% - Ênfase1 34 6" xfId="4535" xr:uid="{00000000-0005-0000-0000-0000E1110000}"/>
    <cellStyle name="40% - Ênfase1 34 7" xfId="4536" xr:uid="{00000000-0005-0000-0000-0000E2110000}"/>
    <cellStyle name="40% - Ênfase1 35" xfId="4537" xr:uid="{00000000-0005-0000-0000-0000E3110000}"/>
    <cellStyle name="40% - Ênfase1 35 2" xfId="4538" xr:uid="{00000000-0005-0000-0000-0000E4110000}"/>
    <cellStyle name="40% - Ênfase1 35 3" xfId="4539" xr:uid="{00000000-0005-0000-0000-0000E5110000}"/>
    <cellStyle name="40% - Ênfase1 35 4" xfId="4540" xr:uid="{00000000-0005-0000-0000-0000E6110000}"/>
    <cellStyle name="40% - Ênfase1 35 5" xfId="4541" xr:uid="{00000000-0005-0000-0000-0000E7110000}"/>
    <cellStyle name="40% - Ênfase1 35 6" xfId="4542" xr:uid="{00000000-0005-0000-0000-0000E8110000}"/>
    <cellStyle name="40% - Ênfase1 35 7" xfId="4543" xr:uid="{00000000-0005-0000-0000-0000E9110000}"/>
    <cellStyle name="40% - Ênfase1 36" xfId="4544" xr:uid="{00000000-0005-0000-0000-0000EA110000}"/>
    <cellStyle name="40% - Ênfase1 36 2" xfId="4545" xr:uid="{00000000-0005-0000-0000-0000EB110000}"/>
    <cellStyle name="40% - Ênfase1 36 3" xfId="4546" xr:uid="{00000000-0005-0000-0000-0000EC110000}"/>
    <cellStyle name="40% - Ênfase1 36 4" xfId="4547" xr:uid="{00000000-0005-0000-0000-0000ED110000}"/>
    <cellStyle name="40% - Ênfase1 36 5" xfId="4548" xr:uid="{00000000-0005-0000-0000-0000EE110000}"/>
    <cellStyle name="40% - Ênfase1 36 6" xfId="4549" xr:uid="{00000000-0005-0000-0000-0000EF110000}"/>
    <cellStyle name="40% - Ênfase1 36 7" xfId="4550" xr:uid="{00000000-0005-0000-0000-0000F0110000}"/>
    <cellStyle name="40% - Ênfase1 37" xfId="4551" xr:uid="{00000000-0005-0000-0000-0000F1110000}"/>
    <cellStyle name="40% - Ênfase1 37 2" xfId="4552" xr:uid="{00000000-0005-0000-0000-0000F2110000}"/>
    <cellStyle name="40% - Ênfase1 37 3" xfId="4553" xr:uid="{00000000-0005-0000-0000-0000F3110000}"/>
    <cellStyle name="40% - Ênfase1 37 4" xfId="4554" xr:uid="{00000000-0005-0000-0000-0000F4110000}"/>
    <cellStyle name="40% - Ênfase1 37 5" xfId="4555" xr:uid="{00000000-0005-0000-0000-0000F5110000}"/>
    <cellStyle name="40% - Ênfase1 37 6" xfId="4556" xr:uid="{00000000-0005-0000-0000-0000F6110000}"/>
    <cellStyle name="40% - Ênfase1 37 7" xfId="4557" xr:uid="{00000000-0005-0000-0000-0000F7110000}"/>
    <cellStyle name="40% - Ênfase1 38" xfId="4558" xr:uid="{00000000-0005-0000-0000-0000F8110000}"/>
    <cellStyle name="40% - Ênfase1 38 2" xfId="4559" xr:uid="{00000000-0005-0000-0000-0000F9110000}"/>
    <cellStyle name="40% - Ênfase1 38 3" xfId="4560" xr:uid="{00000000-0005-0000-0000-0000FA110000}"/>
    <cellStyle name="40% - Ênfase1 38 4" xfId="4561" xr:uid="{00000000-0005-0000-0000-0000FB110000}"/>
    <cellStyle name="40% - Ênfase1 38 5" xfId="4562" xr:uid="{00000000-0005-0000-0000-0000FC110000}"/>
    <cellStyle name="40% - Ênfase1 38 6" xfId="4563" xr:uid="{00000000-0005-0000-0000-0000FD110000}"/>
    <cellStyle name="40% - Ênfase1 38 7" xfId="4564" xr:uid="{00000000-0005-0000-0000-0000FE110000}"/>
    <cellStyle name="40% - Ênfase1 39" xfId="4565" xr:uid="{00000000-0005-0000-0000-0000FF110000}"/>
    <cellStyle name="40% - Ênfase1 39 2" xfId="4566" xr:uid="{00000000-0005-0000-0000-000000120000}"/>
    <cellStyle name="40% - Ênfase1 39 3" xfId="4567" xr:uid="{00000000-0005-0000-0000-000001120000}"/>
    <cellStyle name="40% - Ênfase1 39 4" xfId="4568" xr:uid="{00000000-0005-0000-0000-000002120000}"/>
    <cellStyle name="40% - Ênfase1 39 5" xfId="4569" xr:uid="{00000000-0005-0000-0000-000003120000}"/>
    <cellStyle name="40% - Ênfase1 39 6" xfId="4570" xr:uid="{00000000-0005-0000-0000-000004120000}"/>
    <cellStyle name="40% - Ênfase1 39 7" xfId="4571" xr:uid="{00000000-0005-0000-0000-000005120000}"/>
    <cellStyle name="40% - Ênfase1 4" xfId="4572" xr:uid="{00000000-0005-0000-0000-000006120000}"/>
    <cellStyle name="40% - Ênfase1 4 2" xfId="4573" xr:uid="{00000000-0005-0000-0000-000007120000}"/>
    <cellStyle name="40% - Ênfase1 4 2 2" xfId="4574" xr:uid="{00000000-0005-0000-0000-000008120000}"/>
    <cellStyle name="40% - Ênfase1 4 2 3" xfId="4575" xr:uid="{00000000-0005-0000-0000-000009120000}"/>
    <cellStyle name="40% - Ênfase1 4 2 4" xfId="4576" xr:uid="{00000000-0005-0000-0000-00000A120000}"/>
    <cellStyle name="40% - Ênfase1 4 2 5" xfId="4577" xr:uid="{00000000-0005-0000-0000-00000B120000}"/>
    <cellStyle name="40% - Ênfase1 4 2 6" xfId="4578" xr:uid="{00000000-0005-0000-0000-00000C120000}"/>
    <cellStyle name="40% - Ênfase1 4 2 7" xfId="4579" xr:uid="{00000000-0005-0000-0000-00000D120000}"/>
    <cellStyle name="40% - Ênfase1 4 3" xfId="4580" xr:uid="{00000000-0005-0000-0000-00000E120000}"/>
    <cellStyle name="40% - Ênfase1 4 4" xfId="4581" xr:uid="{00000000-0005-0000-0000-00000F120000}"/>
    <cellStyle name="40% - Ênfase1 4 5" xfId="4582" xr:uid="{00000000-0005-0000-0000-000010120000}"/>
    <cellStyle name="40% - Ênfase1 4 6" xfId="4583" xr:uid="{00000000-0005-0000-0000-000011120000}"/>
    <cellStyle name="40% - Ênfase1 4 7" xfId="4584" xr:uid="{00000000-0005-0000-0000-000012120000}"/>
    <cellStyle name="40% - Ênfase1 4 8" xfId="4585" xr:uid="{00000000-0005-0000-0000-000013120000}"/>
    <cellStyle name="40% - Ênfase1 4 9" xfId="24432" xr:uid="{00000000-0005-0000-0000-000014120000}"/>
    <cellStyle name="40% - Ênfase1 40" xfId="4586" xr:uid="{00000000-0005-0000-0000-000015120000}"/>
    <cellStyle name="40% - Ênfase1 40 2" xfId="4587" xr:uid="{00000000-0005-0000-0000-000016120000}"/>
    <cellStyle name="40% - Ênfase1 40 3" xfId="4588" xr:uid="{00000000-0005-0000-0000-000017120000}"/>
    <cellStyle name="40% - Ênfase1 40 4" xfId="4589" xr:uid="{00000000-0005-0000-0000-000018120000}"/>
    <cellStyle name="40% - Ênfase1 40 5" xfId="4590" xr:uid="{00000000-0005-0000-0000-000019120000}"/>
    <cellStyle name="40% - Ênfase1 40 6" xfId="4591" xr:uid="{00000000-0005-0000-0000-00001A120000}"/>
    <cellStyle name="40% - Ênfase1 40 7" xfId="4592" xr:uid="{00000000-0005-0000-0000-00001B120000}"/>
    <cellStyle name="40% - Ênfase1 41" xfId="4593" xr:uid="{00000000-0005-0000-0000-00001C120000}"/>
    <cellStyle name="40% - Ênfase1 41 2" xfId="4594" xr:uid="{00000000-0005-0000-0000-00001D120000}"/>
    <cellStyle name="40% - Ênfase1 41 3" xfId="4595" xr:uid="{00000000-0005-0000-0000-00001E120000}"/>
    <cellStyle name="40% - Ênfase1 41 4" xfId="4596" xr:uid="{00000000-0005-0000-0000-00001F120000}"/>
    <cellStyle name="40% - Ênfase1 41 5" xfId="4597" xr:uid="{00000000-0005-0000-0000-000020120000}"/>
    <cellStyle name="40% - Ênfase1 41 6" xfId="4598" xr:uid="{00000000-0005-0000-0000-000021120000}"/>
    <cellStyle name="40% - Ênfase1 41 7" xfId="4599" xr:uid="{00000000-0005-0000-0000-000022120000}"/>
    <cellStyle name="40% - Ênfase1 42" xfId="4600" xr:uid="{00000000-0005-0000-0000-000023120000}"/>
    <cellStyle name="40% - Ênfase1 42 2" xfId="4601" xr:uid="{00000000-0005-0000-0000-000024120000}"/>
    <cellStyle name="40% - Ênfase1 42 3" xfId="4602" xr:uid="{00000000-0005-0000-0000-000025120000}"/>
    <cellStyle name="40% - Ênfase1 42 4" xfId="4603" xr:uid="{00000000-0005-0000-0000-000026120000}"/>
    <cellStyle name="40% - Ênfase1 42 5" xfId="4604" xr:uid="{00000000-0005-0000-0000-000027120000}"/>
    <cellStyle name="40% - Ênfase1 42 6" xfId="4605" xr:uid="{00000000-0005-0000-0000-000028120000}"/>
    <cellStyle name="40% - Ênfase1 42 7" xfId="4606" xr:uid="{00000000-0005-0000-0000-000029120000}"/>
    <cellStyle name="40% - Ênfase1 43" xfId="4607" xr:uid="{00000000-0005-0000-0000-00002A120000}"/>
    <cellStyle name="40% - Ênfase1 43 2" xfId="4608" xr:uid="{00000000-0005-0000-0000-00002B120000}"/>
    <cellStyle name="40% - Ênfase1 43 3" xfId="4609" xr:uid="{00000000-0005-0000-0000-00002C120000}"/>
    <cellStyle name="40% - Ênfase1 43 4" xfId="4610" xr:uid="{00000000-0005-0000-0000-00002D120000}"/>
    <cellStyle name="40% - Ênfase1 43 5" xfId="4611" xr:uid="{00000000-0005-0000-0000-00002E120000}"/>
    <cellStyle name="40% - Ênfase1 43 6" xfId="4612" xr:uid="{00000000-0005-0000-0000-00002F120000}"/>
    <cellStyle name="40% - Ênfase1 43 7" xfId="4613" xr:uid="{00000000-0005-0000-0000-000030120000}"/>
    <cellStyle name="40% - Ênfase1 44" xfId="4614" xr:uid="{00000000-0005-0000-0000-000031120000}"/>
    <cellStyle name="40% - Ênfase1 44 2" xfId="4615" xr:uid="{00000000-0005-0000-0000-000032120000}"/>
    <cellStyle name="40% - Ênfase1 44 3" xfId="4616" xr:uid="{00000000-0005-0000-0000-000033120000}"/>
    <cellStyle name="40% - Ênfase1 44 4" xfId="4617" xr:uid="{00000000-0005-0000-0000-000034120000}"/>
    <cellStyle name="40% - Ênfase1 44 5" xfId="4618" xr:uid="{00000000-0005-0000-0000-000035120000}"/>
    <cellStyle name="40% - Ênfase1 44 6" xfId="4619" xr:uid="{00000000-0005-0000-0000-000036120000}"/>
    <cellStyle name="40% - Ênfase1 44 7" xfId="4620" xr:uid="{00000000-0005-0000-0000-000037120000}"/>
    <cellStyle name="40% - Ênfase1 45" xfId="23983" xr:uid="{00000000-0005-0000-0000-000038120000}"/>
    <cellStyle name="40% - Ênfase1 46" xfId="23984" xr:uid="{00000000-0005-0000-0000-000039120000}"/>
    <cellStyle name="40% - Ênfase1 47" xfId="23985" xr:uid="{00000000-0005-0000-0000-00003A120000}"/>
    <cellStyle name="40% - Ênfase1 48" xfId="24114" xr:uid="{00000000-0005-0000-0000-00003B120000}"/>
    <cellStyle name="40% - Ênfase1 48 2" xfId="27682" xr:uid="{00000000-0005-0000-0000-00003C120000}"/>
    <cellStyle name="40% - Ênfase1 49" xfId="27734" xr:uid="{00000000-0005-0000-0000-00003D120000}"/>
    <cellStyle name="40% - Ênfase1 5" xfId="4621" xr:uid="{00000000-0005-0000-0000-00003E120000}"/>
    <cellStyle name="40% - Ênfase1 5 2" xfId="4622" xr:uid="{00000000-0005-0000-0000-00003F120000}"/>
    <cellStyle name="40% - Ênfase1 5 2 2" xfId="4623" xr:uid="{00000000-0005-0000-0000-000040120000}"/>
    <cellStyle name="40% - Ênfase1 5 2 3" xfId="4624" xr:uid="{00000000-0005-0000-0000-000041120000}"/>
    <cellStyle name="40% - Ênfase1 5 2 4" xfId="4625" xr:uid="{00000000-0005-0000-0000-000042120000}"/>
    <cellStyle name="40% - Ênfase1 5 2 5" xfId="4626" xr:uid="{00000000-0005-0000-0000-000043120000}"/>
    <cellStyle name="40% - Ênfase1 5 2 6" xfId="4627" xr:uid="{00000000-0005-0000-0000-000044120000}"/>
    <cellStyle name="40% - Ênfase1 5 2 7" xfId="4628" xr:uid="{00000000-0005-0000-0000-000045120000}"/>
    <cellStyle name="40% - Ênfase1 5 3" xfId="4629" xr:uid="{00000000-0005-0000-0000-000046120000}"/>
    <cellStyle name="40% - Ênfase1 5 4" xfId="4630" xr:uid="{00000000-0005-0000-0000-000047120000}"/>
    <cellStyle name="40% - Ênfase1 5 5" xfId="4631" xr:uid="{00000000-0005-0000-0000-000048120000}"/>
    <cellStyle name="40% - Ênfase1 5 6" xfId="4632" xr:uid="{00000000-0005-0000-0000-000049120000}"/>
    <cellStyle name="40% - Ênfase1 5 7" xfId="4633" xr:uid="{00000000-0005-0000-0000-00004A120000}"/>
    <cellStyle name="40% - Ênfase1 5 8" xfId="4634" xr:uid="{00000000-0005-0000-0000-00004B120000}"/>
    <cellStyle name="40% - Ênfase1 5 9" xfId="24433" xr:uid="{00000000-0005-0000-0000-00004C120000}"/>
    <cellStyle name="40% - Ênfase1 50" xfId="27751" xr:uid="{00000000-0005-0000-0000-00004D120000}"/>
    <cellStyle name="40% - Ênfase1 51" xfId="27716" xr:uid="{00000000-0005-0000-0000-00004E120000}"/>
    <cellStyle name="40% - Ênfase1 52" xfId="27782" xr:uid="{00000000-0005-0000-0000-00004F120000}"/>
    <cellStyle name="40% - Ênfase1 6" xfId="4635" xr:uid="{00000000-0005-0000-0000-000050120000}"/>
    <cellStyle name="40% - Ênfase1 6 2" xfId="4636" xr:uid="{00000000-0005-0000-0000-000051120000}"/>
    <cellStyle name="40% - Ênfase1 6 2 2" xfId="4637" xr:uid="{00000000-0005-0000-0000-000052120000}"/>
    <cellStyle name="40% - Ênfase1 6 2 3" xfId="4638" xr:uid="{00000000-0005-0000-0000-000053120000}"/>
    <cellStyle name="40% - Ênfase1 6 2 4" xfId="4639" xr:uid="{00000000-0005-0000-0000-000054120000}"/>
    <cellStyle name="40% - Ênfase1 6 2 5" xfId="4640" xr:uid="{00000000-0005-0000-0000-000055120000}"/>
    <cellStyle name="40% - Ênfase1 6 2 6" xfId="4641" xr:uid="{00000000-0005-0000-0000-000056120000}"/>
    <cellStyle name="40% - Ênfase1 6 2 7" xfId="4642" xr:uid="{00000000-0005-0000-0000-000057120000}"/>
    <cellStyle name="40% - Ênfase1 6 3" xfId="4643" xr:uid="{00000000-0005-0000-0000-000058120000}"/>
    <cellStyle name="40% - Ênfase1 6 4" xfId="4644" xr:uid="{00000000-0005-0000-0000-000059120000}"/>
    <cellStyle name="40% - Ênfase1 6 5" xfId="4645" xr:uid="{00000000-0005-0000-0000-00005A120000}"/>
    <cellStyle name="40% - Ênfase1 6 6" xfId="4646" xr:uid="{00000000-0005-0000-0000-00005B120000}"/>
    <cellStyle name="40% - Ênfase1 6 7" xfId="4647" xr:uid="{00000000-0005-0000-0000-00005C120000}"/>
    <cellStyle name="40% - Ênfase1 6 8" xfId="4648" xr:uid="{00000000-0005-0000-0000-00005D120000}"/>
    <cellStyle name="40% - Ênfase1 7" xfId="4649" xr:uid="{00000000-0005-0000-0000-00005E120000}"/>
    <cellStyle name="40% - Ênfase1 7 2" xfId="4650" xr:uid="{00000000-0005-0000-0000-00005F120000}"/>
    <cellStyle name="40% - Ênfase1 7 2 2" xfId="4651" xr:uid="{00000000-0005-0000-0000-000060120000}"/>
    <cellStyle name="40% - Ênfase1 7 2 3" xfId="4652" xr:uid="{00000000-0005-0000-0000-000061120000}"/>
    <cellStyle name="40% - Ênfase1 7 2 4" xfId="4653" xr:uid="{00000000-0005-0000-0000-000062120000}"/>
    <cellStyle name="40% - Ênfase1 7 2 5" xfId="4654" xr:uid="{00000000-0005-0000-0000-000063120000}"/>
    <cellStyle name="40% - Ênfase1 7 2 6" xfId="4655" xr:uid="{00000000-0005-0000-0000-000064120000}"/>
    <cellStyle name="40% - Ênfase1 7 2 7" xfId="4656" xr:uid="{00000000-0005-0000-0000-000065120000}"/>
    <cellStyle name="40% - Ênfase1 7 3" xfId="4657" xr:uid="{00000000-0005-0000-0000-000066120000}"/>
    <cellStyle name="40% - Ênfase1 7 4" xfId="4658" xr:uid="{00000000-0005-0000-0000-000067120000}"/>
    <cellStyle name="40% - Ênfase1 7 5" xfId="4659" xr:uid="{00000000-0005-0000-0000-000068120000}"/>
    <cellStyle name="40% - Ênfase1 7 6" xfId="4660" xr:uid="{00000000-0005-0000-0000-000069120000}"/>
    <cellStyle name="40% - Ênfase1 7 7" xfId="4661" xr:uid="{00000000-0005-0000-0000-00006A120000}"/>
    <cellStyle name="40% - Ênfase1 7 8" xfId="4662" xr:uid="{00000000-0005-0000-0000-00006B120000}"/>
    <cellStyle name="40% - Ênfase1 8" xfId="4663" xr:uid="{00000000-0005-0000-0000-00006C120000}"/>
    <cellStyle name="40% - Ênfase1 8 2" xfId="4664" xr:uid="{00000000-0005-0000-0000-00006D120000}"/>
    <cellStyle name="40% - Ênfase1 8 2 2" xfId="4665" xr:uid="{00000000-0005-0000-0000-00006E120000}"/>
    <cellStyle name="40% - Ênfase1 8 2 3" xfId="4666" xr:uid="{00000000-0005-0000-0000-00006F120000}"/>
    <cellStyle name="40% - Ênfase1 8 2 4" xfId="4667" xr:uid="{00000000-0005-0000-0000-000070120000}"/>
    <cellStyle name="40% - Ênfase1 8 2 5" xfId="4668" xr:uid="{00000000-0005-0000-0000-000071120000}"/>
    <cellStyle name="40% - Ênfase1 8 2 6" xfId="4669" xr:uid="{00000000-0005-0000-0000-000072120000}"/>
    <cellStyle name="40% - Ênfase1 8 2 7" xfId="4670" xr:uid="{00000000-0005-0000-0000-000073120000}"/>
    <cellStyle name="40% - Ênfase1 8 3" xfId="4671" xr:uid="{00000000-0005-0000-0000-000074120000}"/>
    <cellStyle name="40% - Ênfase1 8 4" xfId="4672" xr:uid="{00000000-0005-0000-0000-000075120000}"/>
    <cellStyle name="40% - Ênfase1 8 5" xfId="4673" xr:uid="{00000000-0005-0000-0000-000076120000}"/>
    <cellStyle name="40% - Ênfase1 8 6" xfId="4674" xr:uid="{00000000-0005-0000-0000-000077120000}"/>
    <cellStyle name="40% - Ênfase1 8 7" xfId="4675" xr:uid="{00000000-0005-0000-0000-000078120000}"/>
    <cellStyle name="40% - Ênfase1 8 8" xfId="4676" xr:uid="{00000000-0005-0000-0000-000079120000}"/>
    <cellStyle name="40% - Ênfase1 9" xfId="4677" xr:uid="{00000000-0005-0000-0000-00007A120000}"/>
    <cellStyle name="40% - Ênfase1 9 2" xfId="4678" xr:uid="{00000000-0005-0000-0000-00007B120000}"/>
    <cellStyle name="40% - Ênfase1 9 2 2" xfId="4679" xr:uid="{00000000-0005-0000-0000-00007C120000}"/>
    <cellStyle name="40% - Ênfase1 9 2 3" xfId="4680" xr:uid="{00000000-0005-0000-0000-00007D120000}"/>
    <cellStyle name="40% - Ênfase1 9 2 4" xfId="4681" xr:uid="{00000000-0005-0000-0000-00007E120000}"/>
    <cellStyle name="40% - Ênfase1 9 2 5" xfId="4682" xr:uid="{00000000-0005-0000-0000-00007F120000}"/>
    <cellStyle name="40% - Ênfase1 9 2 6" xfId="4683" xr:uid="{00000000-0005-0000-0000-000080120000}"/>
    <cellStyle name="40% - Ênfase1 9 2 7" xfId="4684" xr:uid="{00000000-0005-0000-0000-000081120000}"/>
    <cellStyle name="40% - Ênfase1 9 3" xfId="4685" xr:uid="{00000000-0005-0000-0000-000082120000}"/>
    <cellStyle name="40% - Ênfase1 9 4" xfId="4686" xr:uid="{00000000-0005-0000-0000-000083120000}"/>
    <cellStyle name="40% - Ênfase1 9 5" xfId="4687" xr:uid="{00000000-0005-0000-0000-000084120000}"/>
    <cellStyle name="40% - Ênfase1 9 6" xfId="4688" xr:uid="{00000000-0005-0000-0000-000085120000}"/>
    <cellStyle name="40% - Ênfase1 9 7" xfId="4689" xr:uid="{00000000-0005-0000-0000-000086120000}"/>
    <cellStyle name="40% - Ênfase1 9 8" xfId="4690" xr:uid="{00000000-0005-0000-0000-000087120000}"/>
    <cellStyle name="40% - Ênfase2" xfId="28" builtinId="35" customBuiltin="1"/>
    <cellStyle name="40% - Ênfase2 10" xfId="4691" xr:uid="{00000000-0005-0000-0000-000089120000}"/>
    <cellStyle name="40% - Ênfase2 10 2" xfId="4692" xr:uid="{00000000-0005-0000-0000-00008A120000}"/>
    <cellStyle name="40% - Ênfase2 10 2 2" xfId="4693" xr:uid="{00000000-0005-0000-0000-00008B120000}"/>
    <cellStyle name="40% - Ênfase2 10 2 3" xfId="4694" xr:uid="{00000000-0005-0000-0000-00008C120000}"/>
    <cellStyle name="40% - Ênfase2 10 2 4" xfId="4695" xr:uid="{00000000-0005-0000-0000-00008D120000}"/>
    <cellStyle name="40% - Ênfase2 10 2 5" xfId="4696" xr:uid="{00000000-0005-0000-0000-00008E120000}"/>
    <cellStyle name="40% - Ênfase2 10 2 6" xfId="4697" xr:uid="{00000000-0005-0000-0000-00008F120000}"/>
    <cellStyle name="40% - Ênfase2 10 2 7" xfId="4698" xr:uid="{00000000-0005-0000-0000-000090120000}"/>
    <cellStyle name="40% - Ênfase2 10 3" xfId="4699" xr:uid="{00000000-0005-0000-0000-000091120000}"/>
    <cellStyle name="40% - Ênfase2 10 4" xfId="4700" xr:uid="{00000000-0005-0000-0000-000092120000}"/>
    <cellStyle name="40% - Ênfase2 10 5" xfId="4701" xr:uid="{00000000-0005-0000-0000-000093120000}"/>
    <cellStyle name="40% - Ênfase2 10 6" xfId="4702" xr:uid="{00000000-0005-0000-0000-000094120000}"/>
    <cellStyle name="40% - Ênfase2 10 7" xfId="4703" xr:uid="{00000000-0005-0000-0000-000095120000}"/>
    <cellStyle name="40% - Ênfase2 10 8" xfId="4704" xr:uid="{00000000-0005-0000-0000-000096120000}"/>
    <cellStyle name="40% - Ênfase2 11" xfId="4705" xr:uid="{00000000-0005-0000-0000-000097120000}"/>
    <cellStyle name="40% - Ênfase2 11 2" xfId="4706" xr:uid="{00000000-0005-0000-0000-000098120000}"/>
    <cellStyle name="40% - Ênfase2 11 2 2" xfId="4707" xr:uid="{00000000-0005-0000-0000-000099120000}"/>
    <cellStyle name="40% - Ênfase2 11 2 3" xfId="4708" xr:uid="{00000000-0005-0000-0000-00009A120000}"/>
    <cellStyle name="40% - Ênfase2 11 2 4" xfId="4709" xr:uid="{00000000-0005-0000-0000-00009B120000}"/>
    <cellStyle name="40% - Ênfase2 11 2 5" xfId="4710" xr:uid="{00000000-0005-0000-0000-00009C120000}"/>
    <cellStyle name="40% - Ênfase2 11 2 6" xfId="4711" xr:uid="{00000000-0005-0000-0000-00009D120000}"/>
    <cellStyle name="40% - Ênfase2 11 2 7" xfId="4712" xr:uid="{00000000-0005-0000-0000-00009E120000}"/>
    <cellStyle name="40% - Ênfase2 11 3" xfId="4713" xr:uid="{00000000-0005-0000-0000-00009F120000}"/>
    <cellStyle name="40% - Ênfase2 11 4" xfId="4714" xr:uid="{00000000-0005-0000-0000-0000A0120000}"/>
    <cellStyle name="40% - Ênfase2 11 5" xfId="4715" xr:uid="{00000000-0005-0000-0000-0000A1120000}"/>
    <cellStyle name="40% - Ênfase2 11 6" xfId="4716" xr:uid="{00000000-0005-0000-0000-0000A2120000}"/>
    <cellStyle name="40% - Ênfase2 11 7" xfId="4717" xr:uid="{00000000-0005-0000-0000-0000A3120000}"/>
    <cellStyle name="40% - Ênfase2 11 8" xfId="4718" xr:uid="{00000000-0005-0000-0000-0000A4120000}"/>
    <cellStyle name="40% - Ênfase2 12" xfId="4719" xr:uid="{00000000-0005-0000-0000-0000A5120000}"/>
    <cellStyle name="40% - Ênfase2 12 2" xfId="4720" xr:uid="{00000000-0005-0000-0000-0000A6120000}"/>
    <cellStyle name="40% - Ênfase2 12 2 2" xfId="4721" xr:uid="{00000000-0005-0000-0000-0000A7120000}"/>
    <cellStyle name="40% - Ênfase2 12 2 3" xfId="4722" xr:uid="{00000000-0005-0000-0000-0000A8120000}"/>
    <cellStyle name="40% - Ênfase2 12 2 4" xfId="4723" xr:uid="{00000000-0005-0000-0000-0000A9120000}"/>
    <cellStyle name="40% - Ênfase2 12 2 5" xfId="4724" xr:uid="{00000000-0005-0000-0000-0000AA120000}"/>
    <cellStyle name="40% - Ênfase2 12 2 6" xfId="4725" xr:uid="{00000000-0005-0000-0000-0000AB120000}"/>
    <cellStyle name="40% - Ênfase2 12 2 7" xfId="4726" xr:uid="{00000000-0005-0000-0000-0000AC120000}"/>
    <cellStyle name="40% - Ênfase2 12 3" xfId="4727" xr:uid="{00000000-0005-0000-0000-0000AD120000}"/>
    <cellStyle name="40% - Ênfase2 12 4" xfId="4728" xr:uid="{00000000-0005-0000-0000-0000AE120000}"/>
    <cellStyle name="40% - Ênfase2 12 5" xfId="4729" xr:uid="{00000000-0005-0000-0000-0000AF120000}"/>
    <cellStyle name="40% - Ênfase2 12 6" xfId="4730" xr:uid="{00000000-0005-0000-0000-0000B0120000}"/>
    <cellStyle name="40% - Ênfase2 12 7" xfId="4731" xr:uid="{00000000-0005-0000-0000-0000B1120000}"/>
    <cellStyle name="40% - Ênfase2 12 8" xfId="4732" xr:uid="{00000000-0005-0000-0000-0000B2120000}"/>
    <cellStyle name="40% - Ênfase2 13" xfId="4733" xr:uid="{00000000-0005-0000-0000-0000B3120000}"/>
    <cellStyle name="40% - Ênfase2 13 2" xfId="4734" xr:uid="{00000000-0005-0000-0000-0000B4120000}"/>
    <cellStyle name="40% - Ênfase2 13 2 2" xfId="4735" xr:uid="{00000000-0005-0000-0000-0000B5120000}"/>
    <cellStyle name="40% - Ênfase2 13 2 3" xfId="4736" xr:uid="{00000000-0005-0000-0000-0000B6120000}"/>
    <cellStyle name="40% - Ênfase2 13 2 4" xfId="4737" xr:uid="{00000000-0005-0000-0000-0000B7120000}"/>
    <cellStyle name="40% - Ênfase2 13 2 5" xfId="4738" xr:uid="{00000000-0005-0000-0000-0000B8120000}"/>
    <cellStyle name="40% - Ênfase2 13 2 6" xfId="4739" xr:uid="{00000000-0005-0000-0000-0000B9120000}"/>
    <cellStyle name="40% - Ênfase2 13 2 7" xfId="4740" xr:uid="{00000000-0005-0000-0000-0000BA120000}"/>
    <cellStyle name="40% - Ênfase2 13 3" xfId="4741" xr:uid="{00000000-0005-0000-0000-0000BB120000}"/>
    <cellStyle name="40% - Ênfase2 13 4" xfId="4742" xr:uid="{00000000-0005-0000-0000-0000BC120000}"/>
    <cellStyle name="40% - Ênfase2 13 5" xfId="4743" xr:uid="{00000000-0005-0000-0000-0000BD120000}"/>
    <cellStyle name="40% - Ênfase2 13 6" xfId="4744" xr:uid="{00000000-0005-0000-0000-0000BE120000}"/>
    <cellStyle name="40% - Ênfase2 13 7" xfId="4745" xr:uid="{00000000-0005-0000-0000-0000BF120000}"/>
    <cellStyle name="40% - Ênfase2 13 8" xfId="4746" xr:uid="{00000000-0005-0000-0000-0000C0120000}"/>
    <cellStyle name="40% - Ênfase2 14" xfId="4747" xr:uid="{00000000-0005-0000-0000-0000C1120000}"/>
    <cellStyle name="40% - Ênfase2 14 2" xfId="4748" xr:uid="{00000000-0005-0000-0000-0000C2120000}"/>
    <cellStyle name="40% - Ênfase2 14 2 2" xfId="4749" xr:uid="{00000000-0005-0000-0000-0000C3120000}"/>
    <cellStyle name="40% - Ênfase2 14 2 3" xfId="4750" xr:uid="{00000000-0005-0000-0000-0000C4120000}"/>
    <cellStyle name="40% - Ênfase2 14 2 4" xfId="4751" xr:uid="{00000000-0005-0000-0000-0000C5120000}"/>
    <cellStyle name="40% - Ênfase2 14 2 5" xfId="4752" xr:uid="{00000000-0005-0000-0000-0000C6120000}"/>
    <cellStyle name="40% - Ênfase2 14 2 6" xfId="4753" xr:uid="{00000000-0005-0000-0000-0000C7120000}"/>
    <cellStyle name="40% - Ênfase2 14 2 7" xfId="4754" xr:uid="{00000000-0005-0000-0000-0000C8120000}"/>
    <cellStyle name="40% - Ênfase2 14 3" xfId="4755" xr:uid="{00000000-0005-0000-0000-0000C9120000}"/>
    <cellStyle name="40% - Ênfase2 14 4" xfId="4756" xr:uid="{00000000-0005-0000-0000-0000CA120000}"/>
    <cellStyle name="40% - Ênfase2 14 5" xfId="4757" xr:uid="{00000000-0005-0000-0000-0000CB120000}"/>
    <cellStyle name="40% - Ênfase2 14 6" xfId="4758" xr:uid="{00000000-0005-0000-0000-0000CC120000}"/>
    <cellStyle name="40% - Ênfase2 14 7" xfId="4759" xr:uid="{00000000-0005-0000-0000-0000CD120000}"/>
    <cellStyle name="40% - Ênfase2 14 8" xfId="4760" xr:uid="{00000000-0005-0000-0000-0000CE120000}"/>
    <cellStyle name="40% - Ênfase2 15" xfId="4761" xr:uid="{00000000-0005-0000-0000-0000CF120000}"/>
    <cellStyle name="40% - Ênfase2 15 2" xfId="4762" xr:uid="{00000000-0005-0000-0000-0000D0120000}"/>
    <cellStyle name="40% - Ênfase2 15 2 2" xfId="4763" xr:uid="{00000000-0005-0000-0000-0000D1120000}"/>
    <cellStyle name="40% - Ênfase2 15 2 3" xfId="4764" xr:uid="{00000000-0005-0000-0000-0000D2120000}"/>
    <cellStyle name="40% - Ênfase2 15 2 4" xfId="4765" xr:uid="{00000000-0005-0000-0000-0000D3120000}"/>
    <cellStyle name="40% - Ênfase2 15 2 5" xfId="4766" xr:uid="{00000000-0005-0000-0000-0000D4120000}"/>
    <cellStyle name="40% - Ênfase2 15 2 6" xfId="4767" xr:uid="{00000000-0005-0000-0000-0000D5120000}"/>
    <cellStyle name="40% - Ênfase2 15 2 7" xfId="4768" xr:uid="{00000000-0005-0000-0000-0000D6120000}"/>
    <cellStyle name="40% - Ênfase2 15 3" xfId="4769" xr:uid="{00000000-0005-0000-0000-0000D7120000}"/>
    <cellStyle name="40% - Ênfase2 15 4" xfId="4770" xr:uid="{00000000-0005-0000-0000-0000D8120000}"/>
    <cellStyle name="40% - Ênfase2 15 5" xfId="4771" xr:uid="{00000000-0005-0000-0000-0000D9120000}"/>
    <cellStyle name="40% - Ênfase2 15 6" xfId="4772" xr:uid="{00000000-0005-0000-0000-0000DA120000}"/>
    <cellStyle name="40% - Ênfase2 15 7" xfId="4773" xr:uid="{00000000-0005-0000-0000-0000DB120000}"/>
    <cellStyle name="40% - Ênfase2 15 8" xfId="4774" xr:uid="{00000000-0005-0000-0000-0000DC120000}"/>
    <cellStyle name="40% - Ênfase2 16" xfId="4775" xr:uid="{00000000-0005-0000-0000-0000DD120000}"/>
    <cellStyle name="40% - Ênfase2 16 2" xfId="4776" xr:uid="{00000000-0005-0000-0000-0000DE120000}"/>
    <cellStyle name="40% - Ênfase2 16 2 2" xfId="4777" xr:uid="{00000000-0005-0000-0000-0000DF120000}"/>
    <cellStyle name="40% - Ênfase2 16 2 3" xfId="4778" xr:uid="{00000000-0005-0000-0000-0000E0120000}"/>
    <cellStyle name="40% - Ênfase2 16 2 4" xfId="4779" xr:uid="{00000000-0005-0000-0000-0000E1120000}"/>
    <cellStyle name="40% - Ênfase2 16 2 5" xfId="4780" xr:uid="{00000000-0005-0000-0000-0000E2120000}"/>
    <cellStyle name="40% - Ênfase2 16 2 6" xfId="4781" xr:uid="{00000000-0005-0000-0000-0000E3120000}"/>
    <cellStyle name="40% - Ênfase2 16 2 7" xfId="4782" xr:uid="{00000000-0005-0000-0000-0000E4120000}"/>
    <cellStyle name="40% - Ênfase2 16 3" xfId="4783" xr:uid="{00000000-0005-0000-0000-0000E5120000}"/>
    <cellStyle name="40% - Ênfase2 16 4" xfId="4784" xr:uid="{00000000-0005-0000-0000-0000E6120000}"/>
    <cellStyle name="40% - Ênfase2 16 5" xfId="4785" xr:uid="{00000000-0005-0000-0000-0000E7120000}"/>
    <cellStyle name="40% - Ênfase2 16 6" xfId="4786" xr:uid="{00000000-0005-0000-0000-0000E8120000}"/>
    <cellStyle name="40% - Ênfase2 16 7" xfId="4787" xr:uid="{00000000-0005-0000-0000-0000E9120000}"/>
    <cellStyle name="40% - Ênfase2 16 8" xfId="4788" xr:uid="{00000000-0005-0000-0000-0000EA120000}"/>
    <cellStyle name="40% - Ênfase2 17" xfId="4789" xr:uid="{00000000-0005-0000-0000-0000EB120000}"/>
    <cellStyle name="40% - Ênfase2 17 2" xfId="4790" xr:uid="{00000000-0005-0000-0000-0000EC120000}"/>
    <cellStyle name="40% - Ênfase2 17 3" xfId="4791" xr:uid="{00000000-0005-0000-0000-0000ED120000}"/>
    <cellStyle name="40% - Ênfase2 17 4" xfId="4792" xr:uid="{00000000-0005-0000-0000-0000EE120000}"/>
    <cellStyle name="40% - Ênfase2 17 5" xfId="4793" xr:uid="{00000000-0005-0000-0000-0000EF120000}"/>
    <cellStyle name="40% - Ênfase2 17 6" xfId="4794" xr:uid="{00000000-0005-0000-0000-0000F0120000}"/>
    <cellStyle name="40% - Ênfase2 17 7" xfId="4795" xr:uid="{00000000-0005-0000-0000-0000F1120000}"/>
    <cellStyle name="40% - Ênfase2 18" xfId="4796" xr:uid="{00000000-0005-0000-0000-0000F2120000}"/>
    <cellStyle name="40% - Ênfase2 18 2" xfId="4797" xr:uid="{00000000-0005-0000-0000-0000F3120000}"/>
    <cellStyle name="40% - Ênfase2 18 3" xfId="4798" xr:uid="{00000000-0005-0000-0000-0000F4120000}"/>
    <cellStyle name="40% - Ênfase2 18 4" xfId="4799" xr:uid="{00000000-0005-0000-0000-0000F5120000}"/>
    <cellStyle name="40% - Ênfase2 18 5" xfId="4800" xr:uid="{00000000-0005-0000-0000-0000F6120000}"/>
    <cellStyle name="40% - Ênfase2 18 6" xfId="4801" xr:uid="{00000000-0005-0000-0000-0000F7120000}"/>
    <cellStyle name="40% - Ênfase2 18 7" xfId="4802" xr:uid="{00000000-0005-0000-0000-0000F8120000}"/>
    <cellStyle name="40% - Ênfase2 19" xfId="4803" xr:uid="{00000000-0005-0000-0000-0000F9120000}"/>
    <cellStyle name="40% - Ênfase2 19 2" xfId="4804" xr:uid="{00000000-0005-0000-0000-0000FA120000}"/>
    <cellStyle name="40% - Ênfase2 19 3" xfId="4805" xr:uid="{00000000-0005-0000-0000-0000FB120000}"/>
    <cellStyle name="40% - Ênfase2 19 4" xfId="4806" xr:uid="{00000000-0005-0000-0000-0000FC120000}"/>
    <cellStyle name="40% - Ênfase2 19 5" xfId="4807" xr:uid="{00000000-0005-0000-0000-0000FD120000}"/>
    <cellStyle name="40% - Ênfase2 19 6" xfId="4808" xr:uid="{00000000-0005-0000-0000-0000FE120000}"/>
    <cellStyle name="40% - Ênfase2 19 7" xfId="4809" xr:uid="{00000000-0005-0000-0000-0000FF120000}"/>
    <cellStyle name="40% - Ênfase2 2" xfId="4810" xr:uid="{00000000-0005-0000-0000-000000130000}"/>
    <cellStyle name="40% - Ênfase2 2 10" xfId="4811" xr:uid="{00000000-0005-0000-0000-000001130000}"/>
    <cellStyle name="40% - Ênfase2 2 10 2" xfId="4812" xr:uid="{00000000-0005-0000-0000-000002130000}"/>
    <cellStyle name="40% - Ênfase2 2 10 2 2" xfId="4813" xr:uid="{00000000-0005-0000-0000-000003130000}"/>
    <cellStyle name="40% - Ênfase2 2 10 2 3" xfId="4814" xr:uid="{00000000-0005-0000-0000-000004130000}"/>
    <cellStyle name="40% - Ênfase2 2 10 2 4" xfId="4815" xr:uid="{00000000-0005-0000-0000-000005130000}"/>
    <cellStyle name="40% - Ênfase2 2 10 2 5" xfId="4816" xr:uid="{00000000-0005-0000-0000-000006130000}"/>
    <cellStyle name="40% - Ênfase2 2 10 2 6" xfId="4817" xr:uid="{00000000-0005-0000-0000-000007130000}"/>
    <cellStyle name="40% - Ênfase2 2 10 2 7" xfId="4818" xr:uid="{00000000-0005-0000-0000-000008130000}"/>
    <cellStyle name="40% - Ênfase2 2 10 3" xfId="4819" xr:uid="{00000000-0005-0000-0000-000009130000}"/>
    <cellStyle name="40% - Ênfase2 2 10 4" xfId="4820" xr:uid="{00000000-0005-0000-0000-00000A130000}"/>
    <cellStyle name="40% - Ênfase2 2 10 5" xfId="4821" xr:uid="{00000000-0005-0000-0000-00000B130000}"/>
    <cellStyle name="40% - Ênfase2 2 10 6" xfId="4822" xr:uid="{00000000-0005-0000-0000-00000C130000}"/>
    <cellStyle name="40% - Ênfase2 2 10 7" xfId="4823" xr:uid="{00000000-0005-0000-0000-00000D130000}"/>
    <cellStyle name="40% - Ênfase2 2 10 8" xfId="4824" xr:uid="{00000000-0005-0000-0000-00000E130000}"/>
    <cellStyle name="40% - Ênfase2 2 11" xfId="4825" xr:uid="{00000000-0005-0000-0000-00000F130000}"/>
    <cellStyle name="40% - Ênfase2 2 11 2" xfId="4826" xr:uid="{00000000-0005-0000-0000-000010130000}"/>
    <cellStyle name="40% - Ênfase2 2 11 3" xfId="4827" xr:uid="{00000000-0005-0000-0000-000011130000}"/>
    <cellStyle name="40% - Ênfase2 2 11 4" xfId="4828" xr:uid="{00000000-0005-0000-0000-000012130000}"/>
    <cellStyle name="40% - Ênfase2 2 11 5" xfId="4829" xr:uid="{00000000-0005-0000-0000-000013130000}"/>
    <cellStyle name="40% - Ênfase2 2 11 6" xfId="4830" xr:uid="{00000000-0005-0000-0000-000014130000}"/>
    <cellStyle name="40% - Ênfase2 2 11 7" xfId="4831" xr:uid="{00000000-0005-0000-0000-000015130000}"/>
    <cellStyle name="40% - Ênfase2 2 12" xfId="4832" xr:uid="{00000000-0005-0000-0000-000016130000}"/>
    <cellStyle name="40% - Ênfase2 2 13" xfId="4833" xr:uid="{00000000-0005-0000-0000-000017130000}"/>
    <cellStyle name="40% - Ênfase2 2 14" xfId="4834" xr:uid="{00000000-0005-0000-0000-000018130000}"/>
    <cellStyle name="40% - Ênfase2 2 15" xfId="4835" xr:uid="{00000000-0005-0000-0000-000019130000}"/>
    <cellStyle name="40% - Ênfase2 2 16" xfId="4836" xr:uid="{00000000-0005-0000-0000-00001A130000}"/>
    <cellStyle name="40% - Ênfase2 2 17" xfId="4837" xr:uid="{00000000-0005-0000-0000-00001B130000}"/>
    <cellStyle name="40% - Ênfase2 2 18" xfId="24117" xr:uid="{00000000-0005-0000-0000-00001C130000}"/>
    <cellStyle name="40% - Ênfase2 2 2" xfId="4838" xr:uid="{00000000-0005-0000-0000-00001D130000}"/>
    <cellStyle name="40% - Ênfase2 2 2 2" xfId="4839" xr:uid="{00000000-0005-0000-0000-00001E130000}"/>
    <cellStyle name="40% - Ênfase2 2 2 2 2" xfId="4840" xr:uid="{00000000-0005-0000-0000-00001F130000}"/>
    <cellStyle name="40% - Ênfase2 2 2 2 3" xfId="4841" xr:uid="{00000000-0005-0000-0000-000020130000}"/>
    <cellStyle name="40% - Ênfase2 2 2 2 4" xfId="4842" xr:uid="{00000000-0005-0000-0000-000021130000}"/>
    <cellStyle name="40% - Ênfase2 2 2 2 5" xfId="4843" xr:uid="{00000000-0005-0000-0000-000022130000}"/>
    <cellStyle name="40% - Ênfase2 2 2 2 6" xfId="4844" xr:uid="{00000000-0005-0000-0000-000023130000}"/>
    <cellStyle name="40% - Ênfase2 2 2 2 7" xfId="4845" xr:uid="{00000000-0005-0000-0000-000024130000}"/>
    <cellStyle name="40% - Ênfase2 2 2 3" xfId="4846" xr:uid="{00000000-0005-0000-0000-000025130000}"/>
    <cellStyle name="40% - Ênfase2 2 2 4" xfId="4847" xr:uid="{00000000-0005-0000-0000-000026130000}"/>
    <cellStyle name="40% - Ênfase2 2 2 5" xfId="4848" xr:uid="{00000000-0005-0000-0000-000027130000}"/>
    <cellStyle name="40% - Ênfase2 2 2 6" xfId="4849" xr:uid="{00000000-0005-0000-0000-000028130000}"/>
    <cellStyle name="40% - Ênfase2 2 2 7" xfId="4850" xr:uid="{00000000-0005-0000-0000-000029130000}"/>
    <cellStyle name="40% - Ênfase2 2 2 8" xfId="4851" xr:uid="{00000000-0005-0000-0000-00002A130000}"/>
    <cellStyle name="40% - Ênfase2 2 2 9" xfId="24434" xr:uid="{00000000-0005-0000-0000-00002B130000}"/>
    <cellStyle name="40% - Ênfase2 2 3" xfId="4852" xr:uid="{00000000-0005-0000-0000-00002C130000}"/>
    <cellStyle name="40% - Ênfase2 2 3 2" xfId="4853" xr:uid="{00000000-0005-0000-0000-00002D130000}"/>
    <cellStyle name="40% - Ênfase2 2 3 2 2" xfId="4854" xr:uid="{00000000-0005-0000-0000-00002E130000}"/>
    <cellStyle name="40% - Ênfase2 2 3 2 3" xfId="4855" xr:uid="{00000000-0005-0000-0000-00002F130000}"/>
    <cellStyle name="40% - Ênfase2 2 3 2 4" xfId="4856" xr:uid="{00000000-0005-0000-0000-000030130000}"/>
    <cellStyle name="40% - Ênfase2 2 3 2 5" xfId="4857" xr:uid="{00000000-0005-0000-0000-000031130000}"/>
    <cellStyle name="40% - Ênfase2 2 3 2 6" xfId="4858" xr:uid="{00000000-0005-0000-0000-000032130000}"/>
    <cellStyle name="40% - Ênfase2 2 3 2 7" xfId="4859" xr:uid="{00000000-0005-0000-0000-000033130000}"/>
    <cellStyle name="40% - Ênfase2 2 3 3" xfId="4860" xr:uid="{00000000-0005-0000-0000-000034130000}"/>
    <cellStyle name="40% - Ênfase2 2 3 4" xfId="4861" xr:uid="{00000000-0005-0000-0000-000035130000}"/>
    <cellStyle name="40% - Ênfase2 2 3 5" xfId="4862" xr:uid="{00000000-0005-0000-0000-000036130000}"/>
    <cellStyle name="40% - Ênfase2 2 3 6" xfId="4863" xr:uid="{00000000-0005-0000-0000-000037130000}"/>
    <cellStyle name="40% - Ênfase2 2 3 7" xfId="4864" xr:uid="{00000000-0005-0000-0000-000038130000}"/>
    <cellStyle name="40% - Ênfase2 2 3 8" xfId="4865" xr:uid="{00000000-0005-0000-0000-000039130000}"/>
    <cellStyle name="40% - Ênfase2 2 3 9" xfId="24435" xr:uid="{00000000-0005-0000-0000-00003A130000}"/>
    <cellStyle name="40% - Ênfase2 2 4" xfId="4866" xr:uid="{00000000-0005-0000-0000-00003B130000}"/>
    <cellStyle name="40% - Ênfase2 2 4 2" xfId="4867" xr:uid="{00000000-0005-0000-0000-00003C130000}"/>
    <cellStyle name="40% - Ênfase2 2 4 2 2" xfId="4868" xr:uid="{00000000-0005-0000-0000-00003D130000}"/>
    <cellStyle name="40% - Ênfase2 2 4 2 3" xfId="4869" xr:uid="{00000000-0005-0000-0000-00003E130000}"/>
    <cellStyle name="40% - Ênfase2 2 4 2 4" xfId="4870" xr:uid="{00000000-0005-0000-0000-00003F130000}"/>
    <cellStyle name="40% - Ênfase2 2 4 2 5" xfId="4871" xr:uid="{00000000-0005-0000-0000-000040130000}"/>
    <cellStyle name="40% - Ênfase2 2 4 2 6" xfId="4872" xr:uid="{00000000-0005-0000-0000-000041130000}"/>
    <cellStyle name="40% - Ênfase2 2 4 2 7" xfId="4873" xr:uid="{00000000-0005-0000-0000-000042130000}"/>
    <cellStyle name="40% - Ênfase2 2 4 3" xfId="4874" xr:uid="{00000000-0005-0000-0000-000043130000}"/>
    <cellStyle name="40% - Ênfase2 2 4 4" xfId="4875" xr:uid="{00000000-0005-0000-0000-000044130000}"/>
    <cellStyle name="40% - Ênfase2 2 4 5" xfId="4876" xr:uid="{00000000-0005-0000-0000-000045130000}"/>
    <cellStyle name="40% - Ênfase2 2 4 6" xfId="4877" xr:uid="{00000000-0005-0000-0000-000046130000}"/>
    <cellStyle name="40% - Ênfase2 2 4 7" xfId="4878" xr:uid="{00000000-0005-0000-0000-000047130000}"/>
    <cellStyle name="40% - Ênfase2 2 4 8" xfId="4879" xr:uid="{00000000-0005-0000-0000-000048130000}"/>
    <cellStyle name="40% - Ênfase2 2 4 9" xfId="24436" xr:uid="{00000000-0005-0000-0000-000049130000}"/>
    <cellStyle name="40% - Ênfase2 2 5" xfId="4880" xr:uid="{00000000-0005-0000-0000-00004A130000}"/>
    <cellStyle name="40% - Ênfase2 2 5 2" xfId="4881" xr:uid="{00000000-0005-0000-0000-00004B130000}"/>
    <cellStyle name="40% - Ênfase2 2 5 2 2" xfId="4882" xr:uid="{00000000-0005-0000-0000-00004C130000}"/>
    <cellStyle name="40% - Ênfase2 2 5 2 3" xfId="4883" xr:uid="{00000000-0005-0000-0000-00004D130000}"/>
    <cellStyle name="40% - Ênfase2 2 5 2 4" xfId="4884" xr:uid="{00000000-0005-0000-0000-00004E130000}"/>
    <cellStyle name="40% - Ênfase2 2 5 2 5" xfId="4885" xr:uid="{00000000-0005-0000-0000-00004F130000}"/>
    <cellStyle name="40% - Ênfase2 2 5 2 6" xfId="4886" xr:uid="{00000000-0005-0000-0000-000050130000}"/>
    <cellStyle name="40% - Ênfase2 2 5 2 7" xfId="4887" xr:uid="{00000000-0005-0000-0000-000051130000}"/>
    <cellStyle name="40% - Ênfase2 2 5 3" xfId="4888" xr:uid="{00000000-0005-0000-0000-000052130000}"/>
    <cellStyle name="40% - Ênfase2 2 5 4" xfId="4889" xr:uid="{00000000-0005-0000-0000-000053130000}"/>
    <cellStyle name="40% - Ênfase2 2 5 5" xfId="4890" xr:uid="{00000000-0005-0000-0000-000054130000}"/>
    <cellStyle name="40% - Ênfase2 2 5 6" xfId="4891" xr:uid="{00000000-0005-0000-0000-000055130000}"/>
    <cellStyle name="40% - Ênfase2 2 5 7" xfId="4892" xr:uid="{00000000-0005-0000-0000-000056130000}"/>
    <cellStyle name="40% - Ênfase2 2 5 8" xfId="4893" xr:uid="{00000000-0005-0000-0000-000057130000}"/>
    <cellStyle name="40% - Ênfase2 2 6" xfId="4894" xr:uid="{00000000-0005-0000-0000-000058130000}"/>
    <cellStyle name="40% - Ênfase2 2 6 2" xfId="4895" xr:uid="{00000000-0005-0000-0000-000059130000}"/>
    <cellStyle name="40% - Ênfase2 2 6 2 2" xfId="4896" xr:uid="{00000000-0005-0000-0000-00005A130000}"/>
    <cellStyle name="40% - Ênfase2 2 6 2 3" xfId="4897" xr:uid="{00000000-0005-0000-0000-00005B130000}"/>
    <cellStyle name="40% - Ênfase2 2 6 2 4" xfId="4898" xr:uid="{00000000-0005-0000-0000-00005C130000}"/>
    <cellStyle name="40% - Ênfase2 2 6 2 5" xfId="4899" xr:uid="{00000000-0005-0000-0000-00005D130000}"/>
    <cellStyle name="40% - Ênfase2 2 6 2 6" xfId="4900" xr:uid="{00000000-0005-0000-0000-00005E130000}"/>
    <cellStyle name="40% - Ênfase2 2 6 2 7" xfId="4901" xr:uid="{00000000-0005-0000-0000-00005F130000}"/>
    <cellStyle name="40% - Ênfase2 2 6 3" xfId="4902" xr:uid="{00000000-0005-0000-0000-000060130000}"/>
    <cellStyle name="40% - Ênfase2 2 6 4" xfId="4903" xr:uid="{00000000-0005-0000-0000-000061130000}"/>
    <cellStyle name="40% - Ênfase2 2 6 5" xfId="4904" xr:uid="{00000000-0005-0000-0000-000062130000}"/>
    <cellStyle name="40% - Ênfase2 2 6 6" xfId="4905" xr:uid="{00000000-0005-0000-0000-000063130000}"/>
    <cellStyle name="40% - Ênfase2 2 6 7" xfId="4906" xr:uid="{00000000-0005-0000-0000-000064130000}"/>
    <cellStyle name="40% - Ênfase2 2 6 8" xfId="4907" xr:uid="{00000000-0005-0000-0000-000065130000}"/>
    <cellStyle name="40% - Ênfase2 2 7" xfId="4908" xr:uid="{00000000-0005-0000-0000-000066130000}"/>
    <cellStyle name="40% - Ênfase2 2 7 2" xfId="4909" xr:uid="{00000000-0005-0000-0000-000067130000}"/>
    <cellStyle name="40% - Ênfase2 2 7 2 2" xfId="4910" xr:uid="{00000000-0005-0000-0000-000068130000}"/>
    <cellStyle name="40% - Ênfase2 2 7 2 3" xfId="4911" xr:uid="{00000000-0005-0000-0000-000069130000}"/>
    <cellStyle name="40% - Ênfase2 2 7 2 4" xfId="4912" xr:uid="{00000000-0005-0000-0000-00006A130000}"/>
    <cellStyle name="40% - Ênfase2 2 7 2 5" xfId="4913" xr:uid="{00000000-0005-0000-0000-00006B130000}"/>
    <cellStyle name="40% - Ênfase2 2 7 2 6" xfId="4914" xr:uid="{00000000-0005-0000-0000-00006C130000}"/>
    <cellStyle name="40% - Ênfase2 2 7 2 7" xfId="4915" xr:uid="{00000000-0005-0000-0000-00006D130000}"/>
    <cellStyle name="40% - Ênfase2 2 7 3" xfId="4916" xr:uid="{00000000-0005-0000-0000-00006E130000}"/>
    <cellStyle name="40% - Ênfase2 2 7 4" xfId="4917" xr:uid="{00000000-0005-0000-0000-00006F130000}"/>
    <cellStyle name="40% - Ênfase2 2 7 5" xfId="4918" xr:uid="{00000000-0005-0000-0000-000070130000}"/>
    <cellStyle name="40% - Ênfase2 2 7 6" xfId="4919" xr:uid="{00000000-0005-0000-0000-000071130000}"/>
    <cellStyle name="40% - Ênfase2 2 7 7" xfId="4920" xr:uid="{00000000-0005-0000-0000-000072130000}"/>
    <cellStyle name="40% - Ênfase2 2 7 8" xfId="4921" xr:uid="{00000000-0005-0000-0000-000073130000}"/>
    <cellStyle name="40% - Ênfase2 2 8" xfId="4922" xr:uid="{00000000-0005-0000-0000-000074130000}"/>
    <cellStyle name="40% - Ênfase2 2 8 2" xfId="4923" xr:uid="{00000000-0005-0000-0000-000075130000}"/>
    <cellStyle name="40% - Ênfase2 2 8 2 2" xfId="4924" xr:uid="{00000000-0005-0000-0000-000076130000}"/>
    <cellStyle name="40% - Ênfase2 2 8 2 3" xfId="4925" xr:uid="{00000000-0005-0000-0000-000077130000}"/>
    <cellStyle name="40% - Ênfase2 2 8 2 4" xfId="4926" xr:uid="{00000000-0005-0000-0000-000078130000}"/>
    <cellStyle name="40% - Ênfase2 2 8 2 5" xfId="4927" xr:uid="{00000000-0005-0000-0000-000079130000}"/>
    <cellStyle name="40% - Ênfase2 2 8 2 6" xfId="4928" xr:uid="{00000000-0005-0000-0000-00007A130000}"/>
    <cellStyle name="40% - Ênfase2 2 8 2 7" xfId="4929" xr:uid="{00000000-0005-0000-0000-00007B130000}"/>
    <cellStyle name="40% - Ênfase2 2 8 3" xfId="4930" xr:uid="{00000000-0005-0000-0000-00007C130000}"/>
    <cellStyle name="40% - Ênfase2 2 8 4" xfId="4931" xr:uid="{00000000-0005-0000-0000-00007D130000}"/>
    <cellStyle name="40% - Ênfase2 2 8 5" xfId="4932" xr:uid="{00000000-0005-0000-0000-00007E130000}"/>
    <cellStyle name="40% - Ênfase2 2 8 6" xfId="4933" xr:uid="{00000000-0005-0000-0000-00007F130000}"/>
    <cellStyle name="40% - Ênfase2 2 8 7" xfId="4934" xr:uid="{00000000-0005-0000-0000-000080130000}"/>
    <cellStyle name="40% - Ênfase2 2 8 8" xfId="4935" xr:uid="{00000000-0005-0000-0000-000081130000}"/>
    <cellStyle name="40% - Ênfase2 2 9" xfId="4936" xr:uid="{00000000-0005-0000-0000-000082130000}"/>
    <cellStyle name="40% - Ênfase2 2 9 2" xfId="4937" xr:uid="{00000000-0005-0000-0000-000083130000}"/>
    <cellStyle name="40% - Ênfase2 2 9 2 2" xfId="4938" xr:uid="{00000000-0005-0000-0000-000084130000}"/>
    <cellStyle name="40% - Ênfase2 2 9 2 3" xfId="4939" xr:uid="{00000000-0005-0000-0000-000085130000}"/>
    <cellStyle name="40% - Ênfase2 2 9 2 4" xfId="4940" xr:uid="{00000000-0005-0000-0000-000086130000}"/>
    <cellStyle name="40% - Ênfase2 2 9 2 5" xfId="4941" xr:uid="{00000000-0005-0000-0000-000087130000}"/>
    <cellStyle name="40% - Ênfase2 2 9 2 6" xfId="4942" xr:uid="{00000000-0005-0000-0000-000088130000}"/>
    <cellStyle name="40% - Ênfase2 2 9 2 7" xfId="4943" xr:uid="{00000000-0005-0000-0000-000089130000}"/>
    <cellStyle name="40% - Ênfase2 2 9 3" xfId="4944" xr:uid="{00000000-0005-0000-0000-00008A130000}"/>
    <cellStyle name="40% - Ênfase2 2 9 4" xfId="4945" xr:uid="{00000000-0005-0000-0000-00008B130000}"/>
    <cellStyle name="40% - Ênfase2 2 9 5" xfId="4946" xr:uid="{00000000-0005-0000-0000-00008C130000}"/>
    <cellStyle name="40% - Ênfase2 2 9 6" xfId="4947" xr:uid="{00000000-0005-0000-0000-00008D130000}"/>
    <cellStyle name="40% - Ênfase2 2 9 7" xfId="4948" xr:uid="{00000000-0005-0000-0000-00008E130000}"/>
    <cellStyle name="40% - Ênfase2 2 9 8" xfId="4949" xr:uid="{00000000-0005-0000-0000-00008F130000}"/>
    <cellStyle name="40% - Ênfase2 2_Compo" xfId="24437" xr:uid="{00000000-0005-0000-0000-000090130000}"/>
    <cellStyle name="40% - Ênfase2 20" xfId="4950" xr:uid="{00000000-0005-0000-0000-000091130000}"/>
    <cellStyle name="40% - Ênfase2 20 2" xfId="4951" xr:uid="{00000000-0005-0000-0000-000092130000}"/>
    <cellStyle name="40% - Ênfase2 20 3" xfId="4952" xr:uid="{00000000-0005-0000-0000-000093130000}"/>
    <cellStyle name="40% - Ênfase2 20 4" xfId="4953" xr:uid="{00000000-0005-0000-0000-000094130000}"/>
    <cellStyle name="40% - Ênfase2 20 5" xfId="4954" xr:uid="{00000000-0005-0000-0000-000095130000}"/>
    <cellStyle name="40% - Ênfase2 20 6" xfId="4955" xr:uid="{00000000-0005-0000-0000-000096130000}"/>
    <cellStyle name="40% - Ênfase2 20 7" xfId="4956" xr:uid="{00000000-0005-0000-0000-000097130000}"/>
    <cellStyle name="40% - Ênfase2 21" xfId="4957" xr:uid="{00000000-0005-0000-0000-000098130000}"/>
    <cellStyle name="40% - Ênfase2 21 2" xfId="4958" xr:uid="{00000000-0005-0000-0000-000099130000}"/>
    <cellStyle name="40% - Ênfase2 21 3" xfId="4959" xr:uid="{00000000-0005-0000-0000-00009A130000}"/>
    <cellStyle name="40% - Ênfase2 21 4" xfId="4960" xr:uid="{00000000-0005-0000-0000-00009B130000}"/>
    <cellStyle name="40% - Ênfase2 21 5" xfId="4961" xr:uid="{00000000-0005-0000-0000-00009C130000}"/>
    <cellStyle name="40% - Ênfase2 21 6" xfId="4962" xr:uid="{00000000-0005-0000-0000-00009D130000}"/>
    <cellStyle name="40% - Ênfase2 21 7" xfId="4963" xr:uid="{00000000-0005-0000-0000-00009E130000}"/>
    <cellStyle name="40% - Ênfase2 22" xfId="4964" xr:uid="{00000000-0005-0000-0000-00009F130000}"/>
    <cellStyle name="40% - Ênfase2 22 2" xfId="4965" xr:uid="{00000000-0005-0000-0000-0000A0130000}"/>
    <cellStyle name="40% - Ênfase2 22 3" xfId="4966" xr:uid="{00000000-0005-0000-0000-0000A1130000}"/>
    <cellStyle name="40% - Ênfase2 22 4" xfId="4967" xr:uid="{00000000-0005-0000-0000-0000A2130000}"/>
    <cellStyle name="40% - Ênfase2 22 5" xfId="4968" xr:uid="{00000000-0005-0000-0000-0000A3130000}"/>
    <cellStyle name="40% - Ênfase2 22 6" xfId="4969" xr:uid="{00000000-0005-0000-0000-0000A4130000}"/>
    <cellStyle name="40% - Ênfase2 22 7" xfId="4970" xr:uid="{00000000-0005-0000-0000-0000A5130000}"/>
    <cellStyle name="40% - Ênfase2 23" xfId="4971" xr:uid="{00000000-0005-0000-0000-0000A6130000}"/>
    <cellStyle name="40% - Ênfase2 23 2" xfId="4972" xr:uid="{00000000-0005-0000-0000-0000A7130000}"/>
    <cellStyle name="40% - Ênfase2 23 3" xfId="4973" xr:uid="{00000000-0005-0000-0000-0000A8130000}"/>
    <cellStyle name="40% - Ênfase2 23 4" xfId="4974" xr:uid="{00000000-0005-0000-0000-0000A9130000}"/>
    <cellStyle name="40% - Ênfase2 23 5" xfId="4975" xr:uid="{00000000-0005-0000-0000-0000AA130000}"/>
    <cellStyle name="40% - Ênfase2 23 6" xfId="4976" xr:uid="{00000000-0005-0000-0000-0000AB130000}"/>
    <cellStyle name="40% - Ênfase2 23 7" xfId="4977" xr:uid="{00000000-0005-0000-0000-0000AC130000}"/>
    <cellStyle name="40% - Ênfase2 24" xfId="4978" xr:uid="{00000000-0005-0000-0000-0000AD130000}"/>
    <cellStyle name="40% - Ênfase2 24 2" xfId="4979" xr:uid="{00000000-0005-0000-0000-0000AE130000}"/>
    <cellStyle name="40% - Ênfase2 24 3" xfId="4980" xr:uid="{00000000-0005-0000-0000-0000AF130000}"/>
    <cellStyle name="40% - Ênfase2 24 4" xfId="4981" xr:uid="{00000000-0005-0000-0000-0000B0130000}"/>
    <cellStyle name="40% - Ênfase2 24 5" xfId="4982" xr:uid="{00000000-0005-0000-0000-0000B1130000}"/>
    <cellStyle name="40% - Ênfase2 24 6" xfId="4983" xr:uid="{00000000-0005-0000-0000-0000B2130000}"/>
    <cellStyle name="40% - Ênfase2 24 7" xfId="4984" xr:uid="{00000000-0005-0000-0000-0000B3130000}"/>
    <cellStyle name="40% - Ênfase2 25" xfId="4985" xr:uid="{00000000-0005-0000-0000-0000B4130000}"/>
    <cellStyle name="40% - Ênfase2 25 2" xfId="4986" xr:uid="{00000000-0005-0000-0000-0000B5130000}"/>
    <cellStyle name="40% - Ênfase2 25 3" xfId="4987" xr:uid="{00000000-0005-0000-0000-0000B6130000}"/>
    <cellStyle name="40% - Ênfase2 25 4" xfId="4988" xr:uid="{00000000-0005-0000-0000-0000B7130000}"/>
    <cellStyle name="40% - Ênfase2 25 5" xfId="4989" xr:uid="{00000000-0005-0000-0000-0000B8130000}"/>
    <cellStyle name="40% - Ênfase2 25 6" xfId="4990" xr:uid="{00000000-0005-0000-0000-0000B9130000}"/>
    <cellStyle name="40% - Ênfase2 25 7" xfId="4991" xr:uid="{00000000-0005-0000-0000-0000BA130000}"/>
    <cellStyle name="40% - Ênfase2 26" xfId="4992" xr:uid="{00000000-0005-0000-0000-0000BB130000}"/>
    <cellStyle name="40% - Ênfase2 26 2" xfId="4993" xr:uid="{00000000-0005-0000-0000-0000BC130000}"/>
    <cellStyle name="40% - Ênfase2 26 3" xfId="4994" xr:uid="{00000000-0005-0000-0000-0000BD130000}"/>
    <cellStyle name="40% - Ênfase2 26 4" xfId="4995" xr:uid="{00000000-0005-0000-0000-0000BE130000}"/>
    <cellStyle name="40% - Ênfase2 26 5" xfId="4996" xr:uid="{00000000-0005-0000-0000-0000BF130000}"/>
    <cellStyle name="40% - Ênfase2 26 6" xfId="4997" xr:uid="{00000000-0005-0000-0000-0000C0130000}"/>
    <cellStyle name="40% - Ênfase2 26 7" xfId="4998" xr:uid="{00000000-0005-0000-0000-0000C1130000}"/>
    <cellStyle name="40% - Ênfase2 27" xfId="4999" xr:uid="{00000000-0005-0000-0000-0000C2130000}"/>
    <cellStyle name="40% - Ênfase2 27 2" xfId="5000" xr:uid="{00000000-0005-0000-0000-0000C3130000}"/>
    <cellStyle name="40% - Ênfase2 27 3" xfId="5001" xr:uid="{00000000-0005-0000-0000-0000C4130000}"/>
    <cellStyle name="40% - Ênfase2 27 4" xfId="5002" xr:uid="{00000000-0005-0000-0000-0000C5130000}"/>
    <cellStyle name="40% - Ênfase2 27 5" xfId="5003" xr:uid="{00000000-0005-0000-0000-0000C6130000}"/>
    <cellStyle name="40% - Ênfase2 27 6" xfId="5004" xr:uid="{00000000-0005-0000-0000-0000C7130000}"/>
    <cellStyle name="40% - Ênfase2 27 7" xfId="5005" xr:uid="{00000000-0005-0000-0000-0000C8130000}"/>
    <cellStyle name="40% - Ênfase2 28" xfId="5006" xr:uid="{00000000-0005-0000-0000-0000C9130000}"/>
    <cellStyle name="40% - Ênfase2 28 2" xfId="5007" xr:uid="{00000000-0005-0000-0000-0000CA130000}"/>
    <cellStyle name="40% - Ênfase2 28 3" xfId="5008" xr:uid="{00000000-0005-0000-0000-0000CB130000}"/>
    <cellStyle name="40% - Ênfase2 28 4" xfId="5009" xr:uid="{00000000-0005-0000-0000-0000CC130000}"/>
    <cellStyle name="40% - Ênfase2 28 5" xfId="5010" xr:uid="{00000000-0005-0000-0000-0000CD130000}"/>
    <cellStyle name="40% - Ênfase2 28 6" xfId="5011" xr:uid="{00000000-0005-0000-0000-0000CE130000}"/>
    <cellStyle name="40% - Ênfase2 28 7" xfId="5012" xr:uid="{00000000-0005-0000-0000-0000CF130000}"/>
    <cellStyle name="40% - Ênfase2 29" xfId="5013" xr:uid="{00000000-0005-0000-0000-0000D0130000}"/>
    <cellStyle name="40% - Ênfase2 29 2" xfId="5014" xr:uid="{00000000-0005-0000-0000-0000D1130000}"/>
    <cellStyle name="40% - Ênfase2 29 3" xfId="5015" xr:uid="{00000000-0005-0000-0000-0000D2130000}"/>
    <cellStyle name="40% - Ênfase2 29 4" xfId="5016" xr:uid="{00000000-0005-0000-0000-0000D3130000}"/>
    <cellStyle name="40% - Ênfase2 29 5" xfId="5017" xr:uid="{00000000-0005-0000-0000-0000D4130000}"/>
    <cellStyle name="40% - Ênfase2 29 6" xfId="5018" xr:uid="{00000000-0005-0000-0000-0000D5130000}"/>
    <cellStyle name="40% - Ênfase2 29 7" xfId="5019" xr:uid="{00000000-0005-0000-0000-0000D6130000}"/>
    <cellStyle name="40% - Ênfase2 3" xfId="5020" xr:uid="{00000000-0005-0000-0000-0000D7130000}"/>
    <cellStyle name="40% - Ênfase2 3 10" xfId="5021" xr:uid="{00000000-0005-0000-0000-0000D8130000}"/>
    <cellStyle name="40% - Ênfase2 3 10 2" xfId="5022" xr:uid="{00000000-0005-0000-0000-0000D9130000}"/>
    <cellStyle name="40% - Ênfase2 3 10 2 2" xfId="5023" xr:uid="{00000000-0005-0000-0000-0000DA130000}"/>
    <cellStyle name="40% - Ênfase2 3 10 2 3" xfId="5024" xr:uid="{00000000-0005-0000-0000-0000DB130000}"/>
    <cellStyle name="40% - Ênfase2 3 10 2 4" xfId="5025" xr:uid="{00000000-0005-0000-0000-0000DC130000}"/>
    <cellStyle name="40% - Ênfase2 3 10 2 5" xfId="5026" xr:uid="{00000000-0005-0000-0000-0000DD130000}"/>
    <cellStyle name="40% - Ênfase2 3 10 2 6" xfId="5027" xr:uid="{00000000-0005-0000-0000-0000DE130000}"/>
    <cellStyle name="40% - Ênfase2 3 10 2 7" xfId="5028" xr:uid="{00000000-0005-0000-0000-0000DF130000}"/>
    <cellStyle name="40% - Ênfase2 3 10 3" xfId="5029" xr:uid="{00000000-0005-0000-0000-0000E0130000}"/>
    <cellStyle name="40% - Ênfase2 3 10 4" xfId="5030" xr:uid="{00000000-0005-0000-0000-0000E1130000}"/>
    <cellStyle name="40% - Ênfase2 3 10 5" xfId="5031" xr:uid="{00000000-0005-0000-0000-0000E2130000}"/>
    <cellStyle name="40% - Ênfase2 3 10 6" xfId="5032" xr:uid="{00000000-0005-0000-0000-0000E3130000}"/>
    <cellStyle name="40% - Ênfase2 3 10 7" xfId="5033" xr:uid="{00000000-0005-0000-0000-0000E4130000}"/>
    <cellStyle name="40% - Ênfase2 3 10 8" xfId="5034" xr:uid="{00000000-0005-0000-0000-0000E5130000}"/>
    <cellStyle name="40% - Ênfase2 3 11" xfId="5035" xr:uid="{00000000-0005-0000-0000-0000E6130000}"/>
    <cellStyle name="40% - Ênfase2 3 11 2" xfId="5036" xr:uid="{00000000-0005-0000-0000-0000E7130000}"/>
    <cellStyle name="40% - Ênfase2 3 11 3" xfId="5037" xr:uid="{00000000-0005-0000-0000-0000E8130000}"/>
    <cellStyle name="40% - Ênfase2 3 11 4" xfId="5038" xr:uid="{00000000-0005-0000-0000-0000E9130000}"/>
    <cellStyle name="40% - Ênfase2 3 11 5" xfId="5039" xr:uid="{00000000-0005-0000-0000-0000EA130000}"/>
    <cellStyle name="40% - Ênfase2 3 11 6" xfId="5040" xr:uid="{00000000-0005-0000-0000-0000EB130000}"/>
    <cellStyle name="40% - Ênfase2 3 11 7" xfId="5041" xr:uid="{00000000-0005-0000-0000-0000EC130000}"/>
    <cellStyle name="40% - Ênfase2 3 12" xfId="5042" xr:uid="{00000000-0005-0000-0000-0000ED130000}"/>
    <cellStyle name="40% - Ênfase2 3 13" xfId="5043" xr:uid="{00000000-0005-0000-0000-0000EE130000}"/>
    <cellStyle name="40% - Ênfase2 3 14" xfId="5044" xr:uid="{00000000-0005-0000-0000-0000EF130000}"/>
    <cellStyle name="40% - Ênfase2 3 15" xfId="5045" xr:uid="{00000000-0005-0000-0000-0000F0130000}"/>
    <cellStyle name="40% - Ênfase2 3 16" xfId="5046" xr:uid="{00000000-0005-0000-0000-0000F1130000}"/>
    <cellStyle name="40% - Ênfase2 3 17" xfId="5047" xr:uid="{00000000-0005-0000-0000-0000F2130000}"/>
    <cellStyle name="40% - Ênfase2 3 18" xfId="24438" xr:uid="{00000000-0005-0000-0000-0000F3130000}"/>
    <cellStyle name="40% - Ênfase2 3 2" xfId="5048" xr:uid="{00000000-0005-0000-0000-0000F4130000}"/>
    <cellStyle name="40% - Ênfase2 3 2 2" xfId="5049" xr:uid="{00000000-0005-0000-0000-0000F5130000}"/>
    <cellStyle name="40% - Ênfase2 3 2 2 2" xfId="5050" xr:uid="{00000000-0005-0000-0000-0000F6130000}"/>
    <cellStyle name="40% - Ênfase2 3 2 2 3" xfId="5051" xr:uid="{00000000-0005-0000-0000-0000F7130000}"/>
    <cellStyle name="40% - Ênfase2 3 2 2 4" xfId="5052" xr:uid="{00000000-0005-0000-0000-0000F8130000}"/>
    <cellStyle name="40% - Ênfase2 3 2 2 5" xfId="5053" xr:uid="{00000000-0005-0000-0000-0000F9130000}"/>
    <cellStyle name="40% - Ênfase2 3 2 2 6" xfId="5054" xr:uid="{00000000-0005-0000-0000-0000FA130000}"/>
    <cellStyle name="40% - Ênfase2 3 2 2 7" xfId="5055" xr:uid="{00000000-0005-0000-0000-0000FB130000}"/>
    <cellStyle name="40% - Ênfase2 3 2 3" xfId="5056" xr:uid="{00000000-0005-0000-0000-0000FC130000}"/>
    <cellStyle name="40% - Ênfase2 3 2 4" xfId="5057" xr:uid="{00000000-0005-0000-0000-0000FD130000}"/>
    <cellStyle name="40% - Ênfase2 3 2 5" xfId="5058" xr:uid="{00000000-0005-0000-0000-0000FE130000}"/>
    <cellStyle name="40% - Ênfase2 3 2 6" xfId="5059" xr:uid="{00000000-0005-0000-0000-0000FF130000}"/>
    <cellStyle name="40% - Ênfase2 3 2 7" xfId="5060" xr:uid="{00000000-0005-0000-0000-000000140000}"/>
    <cellStyle name="40% - Ênfase2 3 2 8" xfId="5061" xr:uid="{00000000-0005-0000-0000-000001140000}"/>
    <cellStyle name="40% - Ênfase2 3 3" xfId="5062" xr:uid="{00000000-0005-0000-0000-000002140000}"/>
    <cellStyle name="40% - Ênfase2 3 3 2" xfId="5063" xr:uid="{00000000-0005-0000-0000-000003140000}"/>
    <cellStyle name="40% - Ênfase2 3 3 2 2" xfId="5064" xr:uid="{00000000-0005-0000-0000-000004140000}"/>
    <cellStyle name="40% - Ênfase2 3 3 2 3" xfId="5065" xr:uid="{00000000-0005-0000-0000-000005140000}"/>
    <cellStyle name="40% - Ênfase2 3 3 2 4" xfId="5066" xr:uid="{00000000-0005-0000-0000-000006140000}"/>
    <cellStyle name="40% - Ênfase2 3 3 2 5" xfId="5067" xr:uid="{00000000-0005-0000-0000-000007140000}"/>
    <cellStyle name="40% - Ênfase2 3 3 2 6" xfId="5068" xr:uid="{00000000-0005-0000-0000-000008140000}"/>
    <cellStyle name="40% - Ênfase2 3 3 2 7" xfId="5069" xr:uid="{00000000-0005-0000-0000-000009140000}"/>
    <cellStyle name="40% - Ênfase2 3 3 3" xfId="5070" xr:uid="{00000000-0005-0000-0000-00000A140000}"/>
    <cellStyle name="40% - Ênfase2 3 3 4" xfId="5071" xr:uid="{00000000-0005-0000-0000-00000B140000}"/>
    <cellStyle name="40% - Ênfase2 3 3 5" xfId="5072" xr:uid="{00000000-0005-0000-0000-00000C140000}"/>
    <cellStyle name="40% - Ênfase2 3 3 6" xfId="5073" xr:uid="{00000000-0005-0000-0000-00000D140000}"/>
    <cellStyle name="40% - Ênfase2 3 3 7" xfId="5074" xr:uid="{00000000-0005-0000-0000-00000E140000}"/>
    <cellStyle name="40% - Ênfase2 3 3 8" xfId="5075" xr:uid="{00000000-0005-0000-0000-00000F140000}"/>
    <cellStyle name="40% - Ênfase2 3 4" xfId="5076" xr:uid="{00000000-0005-0000-0000-000010140000}"/>
    <cellStyle name="40% - Ênfase2 3 4 2" xfId="5077" xr:uid="{00000000-0005-0000-0000-000011140000}"/>
    <cellStyle name="40% - Ênfase2 3 4 2 2" xfId="5078" xr:uid="{00000000-0005-0000-0000-000012140000}"/>
    <cellStyle name="40% - Ênfase2 3 4 2 3" xfId="5079" xr:uid="{00000000-0005-0000-0000-000013140000}"/>
    <cellStyle name="40% - Ênfase2 3 4 2 4" xfId="5080" xr:uid="{00000000-0005-0000-0000-000014140000}"/>
    <cellStyle name="40% - Ênfase2 3 4 2 5" xfId="5081" xr:uid="{00000000-0005-0000-0000-000015140000}"/>
    <cellStyle name="40% - Ênfase2 3 4 2 6" xfId="5082" xr:uid="{00000000-0005-0000-0000-000016140000}"/>
    <cellStyle name="40% - Ênfase2 3 4 2 7" xfId="5083" xr:uid="{00000000-0005-0000-0000-000017140000}"/>
    <cellStyle name="40% - Ênfase2 3 4 3" xfId="5084" xr:uid="{00000000-0005-0000-0000-000018140000}"/>
    <cellStyle name="40% - Ênfase2 3 4 4" xfId="5085" xr:uid="{00000000-0005-0000-0000-000019140000}"/>
    <cellStyle name="40% - Ênfase2 3 4 5" xfId="5086" xr:uid="{00000000-0005-0000-0000-00001A140000}"/>
    <cellStyle name="40% - Ênfase2 3 4 6" xfId="5087" xr:uid="{00000000-0005-0000-0000-00001B140000}"/>
    <cellStyle name="40% - Ênfase2 3 4 7" xfId="5088" xr:uid="{00000000-0005-0000-0000-00001C140000}"/>
    <cellStyle name="40% - Ênfase2 3 4 8" xfId="5089" xr:uid="{00000000-0005-0000-0000-00001D140000}"/>
    <cellStyle name="40% - Ênfase2 3 5" xfId="5090" xr:uid="{00000000-0005-0000-0000-00001E140000}"/>
    <cellStyle name="40% - Ênfase2 3 5 2" xfId="5091" xr:uid="{00000000-0005-0000-0000-00001F140000}"/>
    <cellStyle name="40% - Ênfase2 3 5 2 2" xfId="5092" xr:uid="{00000000-0005-0000-0000-000020140000}"/>
    <cellStyle name="40% - Ênfase2 3 5 2 3" xfId="5093" xr:uid="{00000000-0005-0000-0000-000021140000}"/>
    <cellStyle name="40% - Ênfase2 3 5 2 4" xfId="5094" xr:uid="{00000000-0005-0000-0000-000022140000}"/>
    <cellStyle name="40% - Ênfase2 3 5 2 5" xfId="5095" xr:uid="{00000000-0005-0000-0000-000023140000}"/>
    <cellStyle name="40% - Ênfase2 3 5 2 6" xfId="5096" xr:uid="{00000000-0005-0000-0000-000024140000}"/>
    <cellStyle name="40% - Ênfase2 3 5 2 7" xfId="5097" xr:uid="{00000000-0005-0000-0000-000025140000}"/>
    <cellStyle name="40% - Ênfase2 3 5 3" xfId="5098" xr:uid="{00000000-0005-0000-0000-000026140000}"/>
    <cellStyle name="40% - Ênfase2 3 5 4" xfId="5099" xr:uid="{00000000-0005-0000-0000-000027140000}"/>
    <cellStyle name="40% - Ênfase2 3 5 5" xfId="5100" xr:uid="{00000000-0005-0000-0000-000028140000}"/>
    <cellStyle name="40% - Ênfase2 3 5 6" xfId="5101" xr:uid="{00000000-0005-0000-0000-000029140000}"/>
    <cellStyle name="40% - Ênfase2 3 5 7" xfId="5102" xr:uid="{00000000-0005-0000-0000-00002A140000}"/>
    <cellStyle name="40% - Ênfase2 3 5 8" xfId="5103" xr:uid="{00000000-0005-0000-0000-00002B140000}"/>
    <cellStyle name="40% - Ênfase2 3 6" xfId="5104" xr:uid="{00000000-0005-0000-0000-00002C140000}"/>
    <cellStyle name="40% - Ênfase2 3 6 2" xfId="5105" xr:uid="{00000000-0005-0000-0000-00002D140000}"/>
    <cellStyle name="40% - Ênfase2 3 6 2 2" xfId="5106" xr:uid="{00000000-0005-0000-0000-00002E140000}"/>
    <cellStyle name="40% - Ênfase2 3 6 2 3" xfId="5107" xr:uid="{00000000-0005-0000-0000-00002F140000}"/>
    <cellStyle name="40% - Ênfase2 3 6 2 4" xfId="5108" xr:uid="{00000000-0005-0000-0000-000030140000}"/>
    <cellStyle name="40% - Ênfase2 3 6 2 5" xfId="5109" xr:uid="{00000000-0005-0000-0000-000031140000}"/>
    <cellStyle name="40% - Ênfase2 3 6 2 6" xfId="5110" xr:uid="{00000000-0005-0000-0000-000032140000}"/>
    <cellStyle name="40% - Ênfase2 3 6 2 7" xfId="5111" xr:uid="{00000000-0005-0000-0000-000033140000}"/>
    <cellStyle name="40% - Ênfase2 3 6 3" xfId="5112" xr:uid="{00000000-0005-0000-0000-000034140000}"/>
    <cellStyle name="40% - Ênfase2 3 6 4" xfId="5113" xr:uid="{00000000-0005-0000-0000-000035140000}"/>
    <cellStyle name="40% - Ênfase2 3 6 5" xfId="5114" xr:uid="{00000000-0005-0000-0000-000036140000}"/>
    <cellStyle name="40% - Ênfase2 3 6 6" xfId="5115" xr:uid="{00000000-0005-0000-0000-000037140000}"/>
    <cellStyle name="40% - Ênfase2 3 6 7" xfId="5116" xr:uid="{00000000-0005-0000-0000-000038140000}"/>
    <cellStyle name="40% - Ênfase2 3 6 8" xfId="5117" xr:uid="{00000000-0005-0000-0000-000039140000}"/>
    <cellStyle name="40% - Ênfase2 3 7" xfId="5118" xr:uid="{00000000-0005-0000-0000-00003A140000}"/>
    <cellStyle name="40% - Ênfase2 3 7 2" xfId="5119" xr:uid="{00000000-0005-0000-0000-00003B140000}"/>
    <cellStyle name="40% - Ênfase2 3 7 2 2" xfId="5120" xr:uid="{00000000-0005-0000-0000-00003C140000}"/>
    <cellStyle name="40% - Ênfase2 3 7 2 3" xfId="5121" xr:uid="{00000000-0005-0000-0000-00003D140000}"/>
    <cellStyle name="40% - Ênfase2 3 7 2 4" xfId="5122" xr:uid="{00000000-0005-0000-0000-00003E140000}"/>
    <cellStyle name="40% - Ênfase2 3 7 2 5" xfId="5123" xr:uid="{00000000-0005-0000-0000-00003F140000}"/>
    <cellStyle name="40% - Ênfase2 3 7 2 6" xfId="5124" xr:uid="{00000000-0005-0000-0000-000040140000}"/>
    <cellStyle name="40% - Ênfase2 3 7 2 7" xfId="5125" xr:uid="{00000000-0005-0000-0000-000041140000}"/>
    <cellStyle name="40% - Ênfase2 3 7 3" xfId="5126" xr:uid="{00000000-0005-0000-0000-000042140000}"/>
    <cellStyle name="40% - Ênfase2 3 7 4" xfId="5127" xr:uid="{00000000-0005-0000-0000-000043140000}"/>
    <cellStyle name="40% - Ênfase2 3 7 5" xfId="5128" xr:uid="{00000000-0005-0000-0000-000044140000}"/>
    <cellStyle name="40% - Ênfase2 3 7 6" xfId="5129" xr:uid="{00000000-0005-0000-0000-000045140000}"/>
    <cellStyle name="40% - Ênfase2 3 7 7" xfId="5130" xr:uid="{00000000-0005-0000-0000-000046140000}"/>
    <cellStyle name="40% - Ênfase2 3 7 8" xfId="5131" xr:uid="{00000000-0005-0000-0000-000047140000}"/>
    <cellStyle name="40% - Ênfase2 3 8" xfId="5132" xr:uid="{00000000-0005-0000-0000-000048140000}"/>
    <cellStyle name="40% - Ênfase2 3 8 2" xfId="5133" xr:uid="{00000000-0005-0000-0000-000049140000}"/>
    <cellStyle name="40% - Ênfase2 3 8 2 2" xfId="5134" xr:uid="{00000000-0005-0000-0000-00004A140000}"/>
    <cellStyle name="40% - Ênfase2 3 8 2 3" xfId="5135" xr:uid="{00000000-0005-0000-0000-00004B140000}"/>
    <cellStyle name="40% - Ênfase2 3 8 2 4" xfId="5136" xr:uid="{00000000-0005-0000-0000-00004C140000}"/>
    <cellStyle name="40% - Ênfase2 3 8 2 5" xfId="5137" xr:uid="{00000000-0005-0000-0000-00004D140000}"/>
    <cellStyle name="40% - Ênfase2 3 8 2 6" xfId="5138" xr:uid="{00000000-0005-0000-0000-00004E140000}"/>
    <cellStyle name="40% - Ênfase2 3 8 2 7" xfId="5139" xr:uid="{00000000-0005-0000-0000-00004F140000}"/>
    <cellStyle name="40% - Ênfase2 3 8 3" xfId="5140" xr:uid="{00000000-0005-0000-0000-000050140000}"/>
    <cellStyle name="40% - Ênfase2 3 8 4" xfId="5141" xr:uid="{00000000-0005-0000-0000-000051140000}"/>
    <cellStyle name="40% - Ênfase2 3 8 5" xfId="5142" xr:uid="{00000000-0005-0000-0000-000052140000}"/>
    <cellStyle name="40% - Ênfase2 3 8 6" xfId="5143" xr:uid="{00000000-0005-0000-0000-000053140000}"/>
    <cellStyle name="40% - Ênfase2 3 8 7" xfId="5144" xr:uid="{00000000-0005-0000-0000-000054140000}"/>
    <cellStyle name="40% - Ênfase2 3 8 8" xfId="5145" xr:uid="{00000000-0005-0000-0000-000055140000}"/>
    <cellStyle name="40% - Ênfase2 3 9" xfId="5146" xr:uid="{00000000-0005-0000-0000-000056140000}"/>
    <cellStyle name="40% - Ênfase2 3 9 2" xfId="5147" xr:uid="{00000000-0005-0000-0000-000057140000}"/>
    <cellStyle name="40% - Ênfase2 3 9 2 2" xfId="5148" xr:uid="{00000000-0005-0000-0000-000058140000}"/>
    <cellStyle name="40% - Ênfase2 3 9 2 3" xfId="5149" xr:uid="{00000000-0005-0000-0000-000059140000}"/>
    <cellStyle name="40% - Ênfase2 3 9 2 4" xfId="5150" xr:uid="{00000000-0005-0000-0000-00005A140000}"/>
    <cellStyle name="40% - Ênfase2 3 9 2 5" xfId="5151" xr:uid="{00000000-0005-0000-0000-00005B140000}"/>
    <cellStyle name="40% - Ênfase2 3 9 2 6" xfId="5152" xr:uid="{00000000-0005-0000-0000-00005C140000}"/>
    <cellStyle name="40% - Ênfase2 3 9 2 7" xfId="5153" xr:uid="{00000000-0005-0000-0000-00005D140000}"/>
    <cellStyle name="40% - Ênfase2 3 9 3" xfId="5154" xr:uid="{00000000-0005-0000-0000-00005E140000}"/>
    <cellStyle name="40% - Ênfase2 3 9 4" xfId="5155" xr:uid="{00000000-0005-0000-0000-00005F140000}"/>
    <cellStyle name="40% - Ênfase2 3 9 5" xfId="5156" xr:uid="{00000000-0005-0000-0000-000060140000}"/>
    <cellStyle name="40% - Ênfase2 3 9 6" xfId="5157" xr:uid="{00000000-0005-0000-0000-000061140000}"/>
    <cellStyle name="40% - Ênfase2 3 9 7" xfId="5158" xr:uid="{00000000-0005-0000-0000-000062140000}"/>
    <cellStyle name="40% - Ênfase2 3 9 8" xfId="5159" xr:uid="{00000000-0005-0000-0000-000063140000}"/>
    <cellStyle name="40% - Ênfase2 30" xfId="5160" xr:uid="{00000000-0005-0000-0000-000064140000}"/>
    <cellStyle name="40% - Ênfase2 30 2" xfId="5161" xr:uid="{00000000-0005-0000-0000-000065140000}"/>
    <cellStyle name="40% - Ênfase2 30 3" xfId="5162" xr:uid="{00000000-0005-0000-0000-000066140000}"/>
    <cellStyle name="40% - Ênfase2 30 4" xfId="5163" xr:uid="{00000000-0005-0000-0000-000067140000}"/>
    <cellStyle name="40% - Ênfase2 30 5" xfId="5164" xr:uid="{00000000-0005-0000-0000-000068140000}"/>
    <cellStyle name="40% - Ênfase2 30 6" xfId="5165" xr:uid="{00000000-0005-0000-0000-000069140000}"/>
    <cellStyle name="40% - Ênfase2 30 7" xfId="5166" xr:uid="{00000000-0005-0000-0000-00006A140000}"/>
    <cellStyle name="40% - Ênfase2 31" xfId="5167" xr:uid="{00000000-0005-0000-0000-00006B140000}"/>
    <cellStyle name="40% - Ênfase2 31 2" xfId="5168" xr:uid="{00000000-0005-0000-0000-00006C140000}"/>
    <cellStyle name="40% - Ênfase2 31 3" xfId="5169" xr:uid="{00000000-0005-0000-0000-00006D140000}"/>
    <cellStyle name="40% - Ênfase2 31 4" xfId="5170" xr:uid="{00000000-0005-0000-0000-00006E140000}"/>
    <cellStyle name="40% - Ênfase2 31 5" xfId="5171" xr:uid="{00000000-0005-0000-0000-00006F140000}"/>
    <cellStyle name="40% - Ênfase2 31 6" xfId="5172" xr:uid="{00000000-0005-0000-0000-000070140000}"/>
    <cellStyle name="40% - Ênfase2 31 7" xfId="5173" xr:uid="{00000000-0005-0000-0000-000071140000}"/>
    <cellStyle name="40% - Ênfase2 32" xfId="5174" xr:uid="{00000000-0005-0000-0000-000072140000}"/>
    <cellStyle name="40% - Ênfase2 32 2" xfId="5175" xr:uid="{00000000-0005-0000-0000-000073140000}"/>
    <cellStyle name="40% - Ênfase2 32 3" xfId="5176" xr:uid="{00000000-0005-0000-0000-000074140000}"/>
    <cellStyle name="40% - Ênfase2 32 4" xfId="5177" xr:uid="{00000000-0005-0000-0000-000075140000}"/>
    <cellStyle name="40% - Ênfase2 32 5" xfId="5178" xr:uid="{00000000-0005-0000-0000-000076140000}"/>
    <cellStyle name="40% - Ênfase2 32 6" xfId="5179" xr:uid="{00000000-0005-0000-0000-000077140000}"/>
    <cellStyle name="40% - Ênfase2 32 7" xfId="5180" xr:uid="{00000000-0005-0000-0000-000078140000}"/>
    <cellStyle name="40% - Ênfase2 33" xfId="5181" xr:uid="{00000000-0005-0000-0000-000079140000}"/>
    <cellStyle name="40% - Ênfase2 33 2" xfId="5182" xr:uid="{00000000-0005-0000-0000-00007A140000}"/>
    <cellStyle name="40% - Ênfase2 33 3" xfId="5183" xr:uid="{00000000-0005-0000-0000-00007B140000}"/>
    <cellStyle name="40% - Ênfase2 33 4" xfId="5184" xr:uid="{00000000-0005-0000-0000-00007C140000}"/>
    <cellStyle name="40% - Ênfase2 33 5" xfId="5185" xr:uid="{00000000-0005-0000-0000-00007D140000}"/>
    <cellStyle name="40% - Ênfase2 33 6" xfId="5186" xr:uid="{00000000-0005-0000-0000-00007E140000}"/>
    <cellStyle name="40% - Ênfase2 33 7" xfId="5187" xr:uid="{00000000-0005-0000-0000-00007F140000}"/>
    <cellStyle name="40% - Ênfase2 34" xfId="5188" xr:uid="{00000000-0005-0000-0000-000080140000}"/>
    <cellStyle name="40% - Ênfase2 34 2" xfId="5189" xr:uid="{00000000-0005-0000-0000-000081140000}"/>
    <cellStyle name="40% - Ênfase2 34 3" xfId="5190" xr:uid="{00000000-0005-0000-0000-000082140000}"/>
    <cellStyle name="40% - Ênfase2 34 4" xfId="5191" xr:uid="{00000000-0005-0000-0000-000083140000}"/>
    <cellStyle name="40% - Ênfase2 34 5" xfId="5192" xr:uid="{00000000-0005-0000-0000-000084140000}"/>
    <cellStyle name="40% - Ênfase2 34 6" xfId="5193" xr:uid="{00000000-0005-0000-0000-000085140000}"/>
    <cellStyle name="40% - Ênfase2 34 7" xfId="5194" xr:uid="{00000000-0005-0000-0000-000086140000}"/>
    <cellStyle name="40% - Ênfase2 35" xfId="5195" xr:uid="{00000000-0005-0000-0000-000087140000}"/>
    <cellStyle name="40% - Ênfase2 35 2" xfId="5196" xr:uid="{00000000-0005-0000-0000-000088140000}"/>
    <cellStyle name="40% - Ênfase2 35 3" xfId="5197" xr:uid="{00000000-0005-0000-0000-000089140000}"/>
    <cellStyle name="40% - Ênfase2 35 4" xfId="5198" xr:uid="{00000000-0005-0000-0000-00008A140000}"/>
    <cellStyle name="40% - Ênfase2 35 5" xfId="5199" xr:uid="{00000000-0005-0000-0000-00008B140000}"/>
    <cellStyle name="40% - Ênfase2 35 6" xfId="5200" xr:uid="{00000000-0005-0000-0000-00008C140000}"/>
    <cellStyle name="40% - Ênfase2 35 7" xfId="5201" xr:uid="{00000000-0005-0000-0000-00008D140000}"/>
    <cellStyle name="40% - Ênfase2 36" xfId="5202" xr:uid="{00000000-0005-0000-0000-00008E140000}"/>
    <cellStyle name="40% - Ênfase2 36 2" xfId="5203" xr:uid="{00000000-0005-0000-0000-00008F140000}"/>
    <cellStyle name="40% - Ênfase2 36 3" xfId="5204" xr:uid="{00000000-0005-0000-0000-000090140000}"/>
    <cellStyle name="40% - Ênfase2 36 4" xfId="5205" xr:uid="{00000000-0005-0000-0000-000091140000}"/>
    <cellStyle name="40% - Ênfase2 36 5" xfId="5206" xr:uid="{00000000-0005-0000-0000-000092140000}"/>
    <cellStyle name="40% - Ênfase2 36 6" xfId="5207" xr:uid="{00000000-0005-0000-0000-000093140000}"/>
    <cellStyle name="40% - Ênfase2 36 7" xfId="5208" xr:uid="{00000000-0005-0000-0000-000094140000}"/>
    <cellStyle name="40% - Ênfase2 37" xfId="5209" xr:uid="{00000000-0005-0000-0000-000095140000}"/>
    <cellStyle name="40% - Ênfase2 37 2" xfId="5210" xr:uid="{00000000-0005-0000-0000-000096140000}"/>
    <cellStyle name="40% - Ênfase2 37 3" xfId="5211" xr:uid="{00000000-0005-0000-0000-000097140000}"/>
    <cellStyle name="40% - Ênfase2 37 4" xfId="5212" xr:uid="{00000000-0005-0000-0000-000098140000}"/>
    <cellStyle name="40% - Ênfase2 37 5" xfId="5213" xr:uid="{00000000-0005-0000-0000-000099140000}"/>
    <cellStyle name="40% - Ênfase2 37 6" xfId="5214" xr:uid="{00000000-0005-0000-0000-00009A140000}"/>
    <cellStyle name="40% - Ênfase2 37 7" xfId="5215" xr:uid="{00000000-0005-0000-0000-00009B140000}"/>
    <cellStyle name="40% - Ênfase2 38" xfId="5216" xr:uid="{00000000-0005-0000-0000-00009C140000}"/>
    <cellStyle name="40% - Ênfase2 38 2" xfId="5217" xr:uid="{00000000-0005-0000-0000-00009D140000}"/>
    <cellStyle name="40% - Ênfase2 38 3" xfId="5218" xr:uid="{00000000-0005-0000-0000-00009E140000}"/>
    <cellStyle name="40% - Ênfase2 38 4" xfId="5219" xr:uid="{00000000-0005-0000-0000-00009F140000}"/>
    <cellStyle name="40% - Ênfase2 38 5" xfId="5220" xr:uid="{00000000-0005-0000-0000-0000A0140000}"/>
    <cellStyle name="40% - Ênfase2 38 6" xfId="5221" xr:uid="{00000000-0005-0000-0000-0000A1140000}"/>
    <cellStyle name="40% - Ênfase2 38 7" xfId="5222" xr:uid="{00000000-0005-0000-0000-0000A2140000}"/>
    <cellStyle name="40% - Ênfase2 39" xfId="5223" xr:uid="{00000000-0005-0000-0000-0000A3140000}"/>
    <cellStyle name="40% - Ênfase2 39 2" xfId="5224" xr:uid="{00000000-0005-0000-0000-0000A4140000}"/>
    <cellStyle name="40% - Ênfase2 39 3" xfId="5225" xr:uid="{00000000-0005-0000-0000-0000A5140000}"/>
    <cellStyle name="40% - Ênfase2 39 4" xfId="5226" xr:uid="{00000000-0005-0000-0000-0000A6140000}"/>
    <cellStyle name="40% - Ênfase2 39 5" xfId="5227" xr:uid="{00000000-0005-0000-0000-0000A7140000}"/>
    <cellStyle name="40% - Ênfase2 39 6" xfId="5228" xr:uid="{00000000-0005-0000-0000-0000A8140000}"/>
    <cellStyle name="40% - Ênfase2 39 7" xfId="5229" xr:uid="{00000000-0005-0000-0000-0000A9140000}"/>
    <cellStyle name="40% - Ênfase2 4" xfId="5230" xr:uid="{00000000-0005-0000-0000-0000AA140000}"/>
    <cellStyle name="40% - Ênfase2 4 2" xfId="5231" xr:uid="{00000000-0005-0000-0000-0000AB140000}"/>
    <cellStyle name="40% - Ênfase2 4 2 2" xfId="5232" xr:uid="{00000000-0005-0000-0000-0000AC140000}"/>
    <cellStyle name="40% - Ênfase2 4 2 3" xfId="5233" xr:uid="{00000000-0005-0000-0000-0000AD140000}"/>
    <cellStyle name="40% - Ênfase2 4 2 4" xfId="5234" xr:uid="{00000000-0005-0000-0000-0000AE140000}"/>
    <cellStyle name="40% - Ênfase2 4 2 5" xfId="5235" xr:uid="{00000000-0005-0000-0000-0000AF140000}"/>
    <cellStyle name="40% - Ênfase2 4 2 6" xfId="5236" xr:uid="{00000000-0005-0000-0000-0000B0140000}"/>
    <cellStyle name="40% - Ênfase2 4 2 7" xfId="5237" xr:uid="{00000000-0005-0000-0000-0000B1140000}"/>
    <cellStyle name="40% - Ênfase2 4 3" xfId="5238" xr:uid="{00000000-0005-0000-0000-0000B2140000}"/>
    <cellStyle name="40% - Ênfase2 4 4" xfId="5239" xr:uid="{00000000-0005-0000-0000-0000B3140000}"/>
    <cellStyle name="40% - Ênfase2 4 5" xfId="5240" xr:uid="{00000000-0005-0000-0000-0000B4140000}"/>
    <cellStyle name="40% - Ênfase2 4 6" xfId="5241" xr:uid="{00000000-0005-0000-0000-0000B5140000}"/>
    <cellStyle name="40% - Ênfase2 4 7" xfId="5242" xr:uid="{00000000-0005-0000-0000-0000B6140000}"/>
    <cellStyle name="40% - Ênfase2 4 8" xfId="5243" xr:uid="{00000000-0005-0000-0000-0000B7140000}"/>
    <cellStyle name="40% - Ênfase2 4 9" xfId="24439" xr:uid="{00000000-0005-0000-0000-0000B8140000}"/>
    <cellStyle name="40% - Ênfase2 40" xfId="5244" xr:uid="{00000000-0005-0000-0000-0000B9140000}"/>
    <cellStyle name="40% - Ênfase2 40 2" xfId="5245" xr:uid="{00000000-0005-0000-0000-0000BA140000}"/>
    <cellStyle name="40% - Ênfase2 40 3" xfId="5246" xr:uid="{00000000-0005-0000-0000-0000BB140000}"/>
    <cellStyle name="40% - Ênfase2 40 4" xfId="5247" xr:uid="{00000000-0005-0000-0000-0000BC140000}"/>
    <cellStyle name="40% - Ênfase2 40 5" xfId="5248" xr:uid="{00000000-0005-0000-0000-0000BD140000}"/>
    <cellStyle name="40% - Ênfase2 40 6" xfId="5249" xr:uid="{00000000-0005-0000-0000-0000BE140000}"/>
    <cellStyle name="40% - Ênfase2 40 7" xfId="5250" xr:uid="{00000000-0005-0000-0000-0000BF140000}"/>
    <cellStyle name="40% - Ênfase2 41" xfId="5251" xr:uid="{00000000-0005-0000-0000-0000C0140000}"/>
    <cellStyle name="40% - Ênfase2 41 2" xfId="5252" xr:uid="{00000000-0005-0000-0000-0000C1140000}"/>
    <cellStyle name="40% - Ênfase2 41 3" xfId="5253" xr:uid="{00000000-0005-0000-0000-0000C2140000}"/>
    <cellStyle name="40% - Ênfase2 41 4" xfId="5254" xr:uid="{00000000-0005-0000-0000-0000C3140000}"/>
    <cellStyle name="40% - Ênfase2 41 5" xfId="5255" xr:uid="{00000000-0005-0000-0000-0000C4140000}"/>
    <cellStyle name="40% - Ênfase2 41 6" xfId="5256" xr:uid="{00000000-0005-0000-0000-0000C5140000}"/>
    <cellStyle name="40% - Ênfase2 41 7" xfId="5257" xr:uid="{00000000-0005-0000-0000-0000C6140000}"/>
    <cellStyle name="40% - Ênfase2 42" xfId="5258" xr:uid="{00000000-0005-0000-0000-0000C7140000}"/>
    <cellStyle name="40% - Ênfase2 42 2" xfId="5259" xr:uid="{00000000-0005-0000-0000-0000C8140000}"/>
    <cellStyle name="40% - Ênfase2 42 3" xfId="5260" xr:uid="{00000000-0005-0000-0000-0000C9140000}"/>
    <cellStyle name="40% - Ênfase2 42 4" xfId="5261" xr:uid="{00000000-0005-0000-0000-0000CA140000}"/>
    <cellStyle name="40% - Ênfase2 42 5" xfId="5262" xr:uid="{00000000-0005-0000-0000-0000CB140000}"/>
    <cellStyle name="40% - Ênfase2 42 6" xfId="5263" xr:uid="{00000000-0005-0000-0000-0000CC140000}"/>
    <cellStyle name="40% - Ênfase2 42 7" xfId="5264" xr:uid="{00000000-0005-0000-0000-0000CD140000}"/>
    <cellStyle name="40% - Ênfase2 43" xfId="5265" xr:uid="{00000000-0005-0000-0000-0000CE140000}"/>
    <cellStyle name="40% - Ênfase2 43 2" xfId="5266" xr:uid="{00000000-0005-0000-0000-0000CF140000}"/>
    <cellStyle name="40% - Ênfase2 43 3" xfId="5267" xr:uid="{00000000-0005-0000-0000-0000D0140000}"/>
    <cellStyle name="40% - Ênfase2 43 4" xfId="5268" xr:uid="{00000000-0005-0000-0000-0000D1140000}"/>
    <cellStyle name="40% - Ênfase2 43 5" xfId="5269" xr:uid="{00000000-0005-0000-0000-0000D2140000}"/>
    <cellStyle name="40% - Ênfase2 43 6" xfId="5270" xr:uid="{00000000-0005-0000-0000-0000D3140000}"/>
    <cellStyle name="40% - Ênfase2 43 7" xfId="5271" xr:uid="{00000000-0005-0000-0000-0000D4140000}"/>
    <cellStyle name="40% - Ênfase2 44" xfId="5272" xr:uid="{00000000-0005-0000-0000-0000D5140000}"/>
    <cellStyle name="40% - Ênfase2 44 2" xfId="5273" xr:uid="{00000000-0005-0000-0000-0000D6140000}"/>
    <cellStyle name="40% - Ênfase2 44 3" xfId="5274" xr:uid="{00000000-0005-0000-0000-0000D7140000}"/>
    <cellStyle name="40% - Ênfase2 44 4" xfId="5275" xr:uid="{00000000-0005-0000-0000-0000D8140000}"/>
    <cellStyle name="40% - Ênfase2 44 5" xfId="5276" xr:uid="{00000000-0005-0000-0000-0000D9140000}"/>
    <cellStyle name="40% - Ênfase2 44 6" xfId="5277" xr:uid="{00000000-0005-0000-0000-0000DA140000}"/>
    <cellStyle name="40% - Ênfase2 44 7" xfId="5278" xr:uid="{00000000-0005-0000-0000-0000DB140000}"/>
    <cellStyle name="40% - Ênfase2 45" xfId="23986" xr:uid="{00000000-0005-0000-0000-0000DC140000}"/>
    <cellStyle name="40% - Ênfase2 46" xfId="23987" xr:uid="{00000000-0005-0000-0000-0000DD140000}"/>
    <cellStyle name="40% - Ênfase2 47" xfId="23988" xr:uid="{00000000-0005-0000-0000-0000DE140000}"/>
    <cellStyle name="40% - Ênfase2 48" xfId="24116" xr:uid="{00000000-0005-0000-0000-0000DF140000}"/>
    <cellStyle name="40% - Ênfase2 49" xfId="27735" xr:uid="{00000000-0005-0000-0000-0000E0140000}"/>
    <cellStyle name="40% - Ênfase2 5" xfId="5279" xr:uid="{00000000-0005-0000-0000-0000E1140000}"/>
    <cellStyle name="40% - Ênfase2 5 2" xfId="5280" xr:uid="{00000000-0005-0000-0000-0000E2140000}"/>
    <cellStyle name="40% - Ênfase2 5 2 2" xfId="5281" xr:uid="{00000000-0005-0000-0000-0000E3140000}"/>
    <cellStyle name="40% - Ênfase2 5 2 3" xfId="5282" xr:uid="{00000000-0005-0000-0000-0000E4140000}"/>
    <cellStyle name="40% - Ênfase2 5 2 4" xfId="5283" xr:uid="{00000000-0005-0000-0000-0000E5140000}"/>
    <cellStyle name="40% - Ênfase2 5 2 5" xfId="5284" xr:uid="{00000000-0005-0000-0000-0000E6140000}"/>
    <cellStyle name="40% - Ênfase2 5 2 6" xfId="5285" xr:uid="{00000000-0005-0000-0000-0000E7140000}"/>
    <cellStyle name="40% - Ênfase2 5 2 7" xfId="5286" xr:uid="{00000000-0005-0000-0000-0000E8140000}"/>
    <cellStyle name="40% - Ênfase2 5 3" xfId="5287" xr:uid="{00000000-0005-0000-0000-0000E9140000}"/>
    <cellStyle name="40% - Ênfase2 5 4" xfId="5288" xr:uid="{00000000-0005-0000-0000-0000EA140000}"/>
    <cellStyle name="40% - Ênfase2 5 5" xfId="5289" xr:uid="{00000000-0005-0000-0000-0000EB140000}"/>
    <cellStyle name="40% - Ênfase2 5 6" xfId="5290" xr:uid="{00000000-0005-0000-0000-0000EC140000}"/>
    <cellStyle name="40% - Ênfase2 5 7" xfId="5291" xr:uid="{00000000-0005-0000-0000-0000ED140000}"/>
    <cellStyle name="40% - Ênfase2 5 8" xfId="5292" xr:uid="{00000000-0005-0000-0000-0000EE140000}"/>
    <cellStyle name="40% - Ênfase2 5 9" xfId="24440" xr:uid="{00000000-0005-0000-0000-0000EF140000}"/>
    <cellStyle name="40% - Ênfase2 50" xfId="27750" xr:uid="{00000000-0005-0000-0000-0000F0140000}"/>
    <cellStyle name="40% - Ênfase2 51" xfId="27717" xr:uid="{00000000-0005-0000-0000-0000F1140000}"/>
    <cellStyle name="40% - Ênfase2 52" xfId="27780" xr:uid="{00000000-0005-0000-0000-0000F2140000}"/>
    <cellStyle name="40% - Ênfase2 6" xfId="5293" xr:uid="{00000000-0005-0000-0000-0000F3140000}"/>
    <cellStyle name="40% - Ênfase2 6 2" xfId="5294" xr:uid="{00000000-0005-0000-0000-0000F4140000}"/>
    <cellStyle name="40% - Ênfase2 6 2 2" xfId="5295" xr:uid="{00000000-0005-0000-0000-0000F5140000}"/>
    <cellStyle name="40% - Ênfase2 6 2 3" xfId="5296" xr:uid="{00000000-0005-0000-0000-0000F6140000}"/>
    <cellStyle name="40% - Ênfase2 6 2 4" xfId="5297" xr:uid="{00000000-0005-0000-0000-0000F7140000}"/>
    <cellStyle name="40% - Ênfase2 6 2 5" xfId="5298" xr:uid="{00000000-0005-0000-0000-0000F8140000}"/>
    <cellStyle name="40% - Ênfase2 6 2 6" xfId="5299" xr:uid="{00000000-0005-0000-0000-0000F9140000}"/>
    <cellStyle name="40% - Ênfase2 6 2 7" xfId="5300" xr:uid="{00000000-0005-0000-0000-0000FA140000}"/>
    <cellStyle name="40% - Ênfase2 6 3" xfId="5301" xr:uid="{00000000-0005-0000-0000-0000FB140000}"/>
    <cellStyle name="40% - Ênfase2 6 4" xfId="5302" xr:uid="{00000000-0005-0000-0000-0000FC140000}"/>
    <cellStyle name="40% - Ênfase2 6 5" xfId="5303" xr:uid="{00000000-0005-0000-0000-0000FD140000}"/>
    <cellStyle name="40% - Ênfase2 6 6" xfId="5304" xr:uid="{00000000-0005-0000-0000-0000FE140000}"/>
    <cellStyle name="40% - Ênfase2 6 7" xfId="5305" xr:uid="{00000000-0005-0000-0000-0000FF140000}"/>
    <cellStyle name="40% - Ênfase2 6 8" xfId="5306" xr:uid="{00000000-0005-0000-0000-000000150000}"/>
    <cellStyle name="40% - Ênfase2 7" xfId="5307" xr:uid="{00000000-0005-0000-0000-000001150000}"/>
    <cellStyle name="40% - Ênfase2 7 2" xfId="5308" xr:uid="{00000000-0005-0000-0000-000002150000}"/>
    <cellStyle name="40% - Ênfase2 7 2 2" xfId="5309" xr:uid="{00000000-0005-0000-0000-000003150000}"/>
    <cellStyle name="40% - Ênfase2 7 2 3" xfId="5310" xr:uid="{00000000-0005-0000-0000-000004150000}"/>
    <cellStyle name="40% - Ênfase2 7 2 4" xfId="5311" xr:uid="{00000000-0005-0000-0000-000005150000}"/>
    <cellStyle name="40% - Ênfase2 7 2 5" xfId="5312" xr:uid="{00000000-0005-0000-0000-000006150000}"/>
    <cellStyle name="40% - Ênfase2 7 2 6" xfId="5313" xr:uid="{00000000-0005-0000-0000-000007150000}"/>
    <cellStyle name="40% - Ênfase2 7 2 7" xfId="5314" xr:uid="{00000000-0005-0000-0000-000008150000}"/>
    <cellStyle name="40% - Ênfase2 7 3" xfId="5315" xr:uid="{00000000-0005-0000-0000-000009150000}"/>
    <cellStyle name="40% - Ênfase2 7 4" xfId="5316" xr:uid="{00000000-0005-0000-0000-00000A150000}"/>
    <cellStyle name="40% - Ênfase2 7 5" xfId="5317" xr:uid="{00000000-0005-0000-0000-00000B150000}"/>
    <cellStyle name="40% - Ênfase2 7 6" xfId="5318" xr:uid="{00000000-0005-0000-0000-00000C150000}"/>
    <cellStyle name="40% - Ênfase2 7 7" xfId="5319" xr:uid="{00000000-0005-0000-0000-00000D150000}"/>
    <cellStyle name="40% - Ênfase2 7 8" xfId="5320" xr:uid="{00000000-0005-0000-0000-00000E150000}"/>
    <cellStyle name="40% - Ênfase2 8" xfId="5321" xr:uid="{00000000-0005-0000-0000-00000F150000}"/>
    <cellStyle name="40% - Ênfase2 8 2" xfId="5322" xr:uid="{00000000-0005-0000-0000-000010150000}"/>
    <cellStyle name="40% - Ênfase2 8 2 2" xfId="5323" xr:uid="{00000000-0005-0000-0000-000011150000}"/>
    <cellStyle name="40% - Ênfase2 8 2 3" xfId="5324" xr:uid="{00000000-0005-0000-0000-000012150000}"/>
    <cellStyle name="40% - Ênfase2 8 2 4" xfId="5325" xr:uid="{00000000-0005-0000-0000-000013150000}"/>
    <cellStyle name="40% - Ênfase2 8 2 5" xfId="5326" xr:uid="{00000000-0005-0000-0000-000014150000}"/>
    <cellStyle name="40% - Ênfase2 8 2 6" xfId="5327" xr:uid="{00000000-0005-0000-0000-000015150000}"/>
    <cellStyle name="40% - Ênfase2 8 2 7" xfId="5328" xr:uid="{00000000-0005-0000-0000-000016150000}"/>
    <cellStyle name="40% - Ênfase2 8 3" xfId="5329" xr:uid="{00000000-0005-0000-0000-000017150000}"/>
    <cellStyle name="40% - Ênfase2 8 4" xfId="5330" xr:uid="{00000000-0005-0000-0000-000018150000}"/>
    <cellStyle name="40% - Ênfase2 8 5" xfId="5331" xr:uid="{00000000-0005-0000-0000-000019150000}"/>
    <cellStyle name="40% - Ênfase2 8 6" xfId="5332" xr:uid="{00000000-0005-0000-0000-00001A150000}"/>
    <cellStyle name="40% - Ênfase2 8 7" xfId="5333" xr:uid="{00000000-0005-0000-0000-00001B150000}"/>
    <cellStyle name="40% - Ênfase2 8 8" xfId="5334" xr:uid="{00000000-0005-0000-0000-00001C150000}"/>
    <cellStyle name="40% - Ênfase2 9" xfId="5335" xr:uid="{00000000-0005-0000-0000-00001D150000}"/>
    <cellStyle name="40% - Ênfase2 9 2" xfId="5336" xr:uid="{00000000-0005-0000-0000-00001E150000}"/>
    <cellStyle name="40% - Ênfase2 9 2 2" xfId="5337" xr:uid="{00000000-0005-0000-0000-00001F150000}"/>
    <cellStyle name="40% - Ênfase2 9 2 3" xfId="5338" xr:uid="{00000000-0005-0000-0000-000020150000}"/>
    <cellStyle name="40% - Ênfase2 9 2 4" xfId="5339" xr:uid="{00000000-0005-0000-0000-000021150000}"/>
    <cellStyle name="40% - Ênfase2 9 2 5" xfId="5340" xr:uid="{00000000-0005-0000-0000-000022150000}"/>
    <cellStyle name="40% - Ênfase2 9 2 6" xfId="5341" xr:uid="{00000000-0005-0000-0000-000023150000}"/>
    <cellStyle name="40% - Ênfase2 9 2 7" xfId="5342" xr:uid="{00000000-0005-0000-0000-000024150000}"/>
    <cellStyle name="40% - Ênfase2 9 3" xfId="5343" xr:uid="{00000000-0005-0000-0000-000025150000}"/>
    <cellStyle name="40% - Ênfase2 9 4" xfId="5344" xr:uid="{00000000-0005-0000-0000-000026150000}"/>
    <cellStyle name="40% - Ênfase2 9 5" xfId="5345" xr:uid="{00000000-0005-0000-0000-000027150000}"/>
    <cellStyle name="40% - Ênfase2 9 6" xfId="5346" xr:uid="{00000000-0005-0000-0000-000028150000}"/>
    <cellStyle name="40% - Ênfase2 9 7" xfId="5347" xr:uid="{00000000-0005-0000-0000-000029150000}"/>
    <cellStyle name="40% - Ênfase2 9 8" xfId="5348" xr:uid="{00000000-0005-0000-0000-00002A150000}"/>
    <cellStyle name="40% - Ênfase3" xfId="32" builtinId="39" customBuiltin="1"/>
    <cellStyle name="40% - Ênfase3 10" xfId="5349" xr:uid="{00000000-0005-0000-0000-00002C150000}"/>
    <cellStyle name="40% - Ênfase3 10 2" xfId="5350" xr:uid="{00000000-0005-0000-0000-00002D150000}"/>
    <cellStyle name="40% - Ênfase3 10 2 2" xfId="5351" xr:uid="{00000000-0005-0000-0000-00002E150000}"/>
    <cellStyle name="40% - Ênfase3 10 2 3" xfId="5352" xr:uid="{00000000-0005-0000-0000-00002F150000}"/>
    <cellStyle name="40% - Ênfase3 10 2 4" xfId="5353" xr:uid="{00000000-0005-0000-0000-000030150000}"/>
    <cellStyle name="40% - Ênfase3 10 2 5" xfId="5354" xr:uid="{00000000-0005-0000-0000-000031150000}"/>
    <cellStyle name="40% - Ênfase3 10 2 6" xfId="5355" xr:uid="{00000000-0005-0000-0000-000032150000}"/>
    <cellStyle name="40% - Ênfase3 10 2 7" xfId="5356" xr:uid="{00000000-0005-0000-0000-000033150000}"/>
    <cellStyle name="40% - Ênfase3 10 3" xfId="5357" xr:uid="{00000000-0005-0000-0000-000034150000}"/>
    <cellStyle name="40% - Ênfase3 10 4" xfId="5358" xr:uid="{00000000-0005-0000-0000-000035150000}"/>
    <cellStyle name="40% - Ênfase3 10 5" xfId="5359" xr:uid="{00000000-0005-0000-0000-000036150000}"/>
    <cellStyle name="40% - Ênfase3 10 6" xfId="5360" xr:uid="{00000000-0005-0000-0000-000037150000}"/>
    <cellStyle name="40% - Ênfase3 10 7" xfId="5361" xr:uid="{00000000-0005-0000-0000-000038150000}"/>
    <cellStyle name="40% - Ênfase3 10 8" xfId="5362" xr:uid="{00000000-0005-0000-0000-000039150000}"/>
    <cellStyle name="40% - Ênfase3 11" xfId="5363" xr:uid="{00000000-0005-0000-0000-00003A150000}"/>
    <cellStyle name="40% - Ênfase3 11 2" xfId="5364" xr:uid="{00000000-0005-0000-0000-00003B150000}"/>
    <cellStyle name="40% - Ênfase3 11 2 2" xfId="5365" xr:uid="{00000000-0005-0000-0000-00003C150000}"/>
    <cellStyle name="40% - Ênfase3 11 2 3" xfId="5366" xr:uid="{00000000-0005-0000-0000-00003D150000}"/>
    <cellStyle name="40% - Ênfase3 11 2 4" xfId="5367" xr:uid="{00000000-0005-0000-0000-00003E150000}"/>
    <cellStyle name="40% - Ênfase3 11 2 5" xfId="5368" xr:uid="{00000000-0005-0000-0000-00003F150000}"/>
    <cellStyle name="40% - Ênfase3 11 2 6" xfId="5369" xr:uid="{00000000-0005-0000-0000-000040150000}"/>
    <cellStyle name="40% - Ênfase3 11 2 7" xfId="5370" xr:uid="{00000000-0005-0000-0000-000041150000}"/>
    <cellStyle name="40% - Ênfase3 11 3" xfId="5371" xr:uid="{00000000-0005-0000-0000-000042150000}"/>
    <cellStyle name="40% - Ênfase3 11 4" xfId="5372" xr:uid="{00000000-0005-0000-0000-000043150000}"/>
    <cellStyle name="40% - Ênfase3 11 5" xfId="5373" xr:uid="{00000000-0005-0000-0000-000044150000}"/>
    <cellStyle name="40% - Ênfase3 11 6" xfId="5374" xr:uid="{00000000-0005-0000-0000-000045150000}"/>
    <cellStyle name="40% - Ênfase3 11 7" xfId="5375" xr:uid="{00000000-0005-0000-0000-000046150000}"/>
    <cellStyle name="40% - Ênfase3 11 8" xfId="5376" xr:uid="{00000000-0005-0000-0000-000047150000}"/>
    <cellStyle name="40% - Ênfase3 12" xfId="5377" xr:uid="{00000000-0005-0000-0000-000048150000}"/>
    <cellStyle name="40% - Ênfase3 12 2" xfId="5378" xr:uid="{00000000-0005-0000-0000-000049150000}"/>
    <cellStyle name="40% - Ênfase3 12 2 2" xfId="5379" xr:uid="{00000000-0005-0000-0000-00004A150000}"/>
    <cellStyle name="40% - Ênfase3 12 2 3" xfId="5380" xr:uid="{00000000-0005-0000-0000-00004B150000}"/>
    <cellStyle name="40% - Ênfase3 12 2 4" xfId="5381" xr:uid="{00000000-0005-0000-0000-00004C150000}"/>
    <cellStyle name="40% - Ênfase3 12 2 5" xfId="5382" xr:uid="{00000000-0005-0000-0000-00004D150000}"/>
    <cellStyle name="40% - Ênfase3 12 2 6" xfId="5383" xr:uid="{00000000-0005-0000-0000-00004E150000}"/>
    <cellStyle name="40% - Ênfase3 12 2 7" xfId="5384" xr:uid="{00000000-0005-0000-0000-00004F150000}"/>
    <cellStyle name="40% - Ênfase3 12 3" xfId="5385" xr:uid="{00000000-0005-0000-0000-000050150000}"/>
    <cellStyle name="40% - Ênfase3 12 4" xfId="5386" xr:uid="{00000000-0005-0000-0000-000051150000}"/>
    <cellStyle name="40% - Ênfase3 12 5" xfId="5387" xr:uid="{00000000-0005-0000-0000-000052150000}"/>
    <cellStyle name="40% - Ênfase3 12 6" xfId="5388" xr:uid="{00000000-0005-0000-0000-000053150000}"/>
    <cellStyle name="40% - Ênfase3 12 7" xfId="5389" xr:uid="{00000000-0005-0000-0000-000054150000}"/>
    <cellStyle name="40% - Ênfase3 12 8" xfId="5390" xr:uid="{00000000-0005-0000-0000-000055150000}"/>
    <cellStyle name="40% - Ênfase3 13" xfId="5391" xr:uid="{00000000-0005-0000-0000-000056150000}"/>
    <cellStyle name="40% - Ênfase3 13 2" xfId="5392" xr:uid="{00000000-0005-0000-0000-000057150000}"/>
    <cellStyle name="40% - Ênfase3 13 2 2" xfId="5393" xr:uid="{00000000-0005-0000-0000-000058150000}"/>
    <cellStyle name="40% - Ênfase3 13 2 3" xfId="5394" xr:uid="{00000000-0005-0000-0000-000059150000}"/>
    <cellStyle name="40% - Ênfase3 13 2 4" xfId="5395" xr:uid="{00000000-0005-0000-0000-00005A150000}"/>
    <cellStyle name="40% - Ênfase3 13 2 5" xfId="5396" xr:uid="{00000000-0005-0000-0000-00005B150000}"/>
    <cellStyle name="40% - Ênfase3 13 2 6" xfId="5397" xr:uid="{00000000-0005-0000-0000-00005C150000}"/>
    <cellStyle name="40% - Ênfase3 13 2 7" xfId="5398" xr:uid="{00000000-0005-0000-0000-00005D150000}"/>
    <cellStyle name="40% - Ênfase3 13 3" xfId="5399" xr:uid="{00000000-0005-0000-0000-00005E150000}"/>
    <cellStyle name="40% - Ênfase3 13 4" xfId="5400" xr:uid="{00000000-0005-0000-0000-00005F150000}"/>
    <cellStyle name="40% - Ênfase3 13 5" xfId="5401" xr:uid="{00000000-0005-0000-0000-000060150000}"/>
    <cellStyle name="40% - Ênfase3 13 6" xfId="5402" xr:uid="{00000000-0005-0000-0000-000061150000}"/>
    <cellStyle name="40% - Ênfase3 13 7" xfId="5403" xr:uid="{00000000-0005-0000-0000-000062150000}"/>
    <cellStyle name="40% - Ênfase3 13 8" xfId="5404" xr:uid="{00000000-0005-0000-0000-000063150000}"/>
    <cellStyle name="40% - Ênfase3 14" xfId="5405" xr:uid="{00000000-0005-0000-0000-000064150000}"/>
    <cellStyle name="40% - Ênfase3 14 2" xfId="5406" xr:uid="{00000000-0005-0000-0000-000065150000}"/>
    <cellStyle name="40% - Ênfase3 14 2 2" xfId="5407" xr:uid="{00000000-0005-0000-0000-000066150000}"/>
    <cellStyle name="40% - Ênfase3 14 2 3" xfId="5408" xr:uid="{00000000-0005-0000-0000-000067150000}"/>
    <cellStyle name="40% - Ênfase3 14 2 4" xfId="5409" xr:uid="{00000000-0005-0000-0000-000068150000}"/>
    <cellStyle name="40% - Ênfase3 14 2 5" xfId="5410" xr:uid="{00000000-0005-0000-0000-000069150000}"/>
    <cellStyle name="40% - Ênfase3 14 2 6" xfId="5411" xr:uid="{00000000-0005-0000-0000-00006A150000}"/>
    <cellStyle name="40% - Ênfase3 14 2 7" xfId="5412" xr:uid="{00000000-0005-0000-0000-00006B150000}"/>
    <cellStyle name="40% - Ênfase3 14 3" xfId="5413" xr:uid="{00000000-0005-0000-0000-00006C150000}"/>
    <cellStyle name="40% - Ênfase3 14 4" xfId="5414" xr:uid="{00000000-0005-0000-0000-00006D150000}"/>
    <cellStyle name="40% - Ênfase3 14 5" xfId="5415" xr:uid="{00000000-0005-0000-0000-00006E150000}"/>
    <cellStyle name="40% - Ênfase3 14 6" xfId="5416" xr:uid="{00000000-0005-0000-0000-00006F150000}"/>
    <cellStyle name="40% - Ênfase3 14 7" xfId="5417" xr:uid="{00000000-0005-0000-0000-000070150000}"/>
    <cellStyle name="40% - Ênfase3 14 8" xfId="5418" xr:uid="{00000000-0005-0000-0000-000071150000}"/>
    <cellStyle name="40% - Ênfase3 15" xfId="5419" xr:uid="{00000000-0005-0000-0000-000072150000}"/>
    <cellStyle name="40% - Ênfase3 15 2" xfId="5420" xr:uid="{00000000-0005-0000-0000-000073150000}"/>
    <cellStyle name="40% - Ênfase3 15 2 2" xfId="5421" xr:uid="{00000000-0005-0000-0000-000074150000}"/>
    <cellStyle name="40% - Ênfase3 15 2 3" xfId="5422" xr:uid="{00000000-0005-0000-0000-000075150000}"/>
    <cellStyle name="40% - Ênfase3 15 2 4" xfId="5423" xr:uid="{00000000-0005-0000-0000-000076150000}"/>
    <cellStyle name="40% - Ênfase3 15 2 5" xfId="5424" xr:uid="{00000000-0005-0000-0000-000077150000}"/>
    <cellStyle name="40% - Ênfase3 15 2 6" xfId="5425" xr:uid="{00000000-0005-0000-0000-000078150000}"/>
    <cellStyle name="40% - Ênfase3 15 2 7" xfId="5426" xr:uid="{00000000-0005-0000-0000-000079150000}"/>
    <cellStyle name="40% - Ênfase3 15 3" xfId="5427" xr:uid="{00000000-0005-0000-0000-00007A150000}"/>
    <cellStyle name="40% - Ênfase3 15 4" xfId="5428" xr:uid="{00000000-0005-0000-0000-00007B150000}"/>
    <cellStyle name="40% - Ênfase3 15 5" xfId="5429" xr:uid="{00000000-0005-0000-0000-00007C150000}"/>
    <cellStyle name="40% - Ênfase3 15 6" xfId="5430" xr:uid="{00000000-0005-0000-0000-00007D150000}"/>
    <cellStyle name="40% - Ênfase3 15 7" xfId="5431" xr:uid="{00000000-0005-0000-0000-00007E150000}"/>
    <cellStyle name="40% - Ênfase3 15 8" xfId="5432" xr:uid="{00000000-0005-0000-0000-00007F150000}"/>
    <cellStyle name="40% - Ênfase3 16" xfId="5433" xr:uid="{00000000-0005-0000-0000-000080150000}"/>
    <cellStyle name="40% - Ênfase3 16 2" xfId="5434" xr:uid="{00000000-0005-0000-0000-000081150000}"/>
    <cellStyle name="40% - Ênfase3 16 2 2" xfId="5435" xr:uid="{00000000-0005-0000-0000-000082150000}"/>
    <cellStyle name="40% - Ênfase3 16 2 3" xfId="5436" xr:uid="{00000000-0005-0000-0000-000083150000}"/>
    <cellStyle name="40% - Ênfase3 16 2 4" xfId="5437" xr:uid="{00000000-0005-0000-0000-000084150000}"/>
    <cellStyle name="40% - Ênfase3 16 2 5" xfId="5438" xr:uid="{00000000-0005-0000-0000-000085150000}"/>
    <cellStyle name="40% - Ênfase3 16 2 6" xfId="5439" xr:uid="{00000000-0005-0000-0000-000086150000}"/>
    <cellStyle name="40% - Ênfase3 16 2 7" xfId="5440" xr:uid="{00000000-0005-0000-0000-000087150000}"/>
    <cellStyle name="40% - Ênfase3 16 3" xfId="5441" xr:uid="{00000000-0005-0000-0000-000088150000}"/>
    <cellStyle name="40% - Ênfase3 16 4" xfId="5442" xr:uid="{00000000-0005-0000-0000-000089150000}"/>
    <cellStyle name="40% - Ênfase3 16 5" xfId="5443" xr:uid="{00000000-0005-0000-0000-00008A150000}"/>
    <cellStyle name="40% - Ênfase3 16 6" xfId="5444" xr:uid="{00000000-0005-0000-0000-00008B150000}"/>
    <cellStyle name="40% - Ênfase3 16 7" xfId="5445" xr:uid="{00000000-0005-0000-0000-00008C150000}"/>
    <cellStyle name="40% - Ênfase3 16 8" xfId="5446" xr:uid="{00000000-0005-0000-0000-00008D150000}"/>
    <cellStyle name="40% - Ênfase3 17" xfId="5447" xr:uid="{00000000-0005-0000-0000-00008E150000}"/>
    <cellStyle name="40% - Ênfase3 17 2" xfId="5448" xr:uid="{00000000-0005-0000-0000-00008F150000}"/>
    <cellStyle name="40% - Ênfase3 17 3" xfId="5449" xr:uid="{00000000-0005-0000-0000-000090150000}"/>
    <cellStyle name="40% - Ênfase3 17 4" xfId="5450" xr:uid="{00000000-0005-0000-0000-000091150000}"/>
    <cellStyle name="40% - Ênfase3 17 5" xfId="5451" xr:uid="{00000000-0005-0000-0000-000092150000}"/>
    <cellStyle name="40% - Ênfase3 17 6" xfId="5452" xr:uid="{00000000-0005-0000-0000-000093150000}"/>
    <cellStyle name="40% - Ênfase3 17 7" xfId="5453" xr:uid="{00000000-0005-0000-0000-000094150000}"/>
    <cellStyle name="40% - Ênfase3 18" xfId="5454" xr:uid="{00000000-0005-0000-0000-000095150000}"/>
    <cellStyle name="40% - Ênfase3 18 2" xfId="5455" xr:uid="{00000000-0005-0000-0000-000096150000}"/>
    <cellStyle name="40% - Ênfase3 18 3" xfId="5456" xr:uid="{00000000-0005-0000-0000-000097150000}"/>
    <cellStyle name="40% - Ênfase3 18 4" xfId="5457" xr:uid="{00000000-0005-0000-0000-000098150000}"/>
    <cellStyle name="40% - Ênfase3 18 5" xfId="5458" xr:uid="{00000000-0005-0000-0000-000099150000}"/>
    <cellStyle name="40% - Ênfase3 18 6" xfId="5459" xr:uid="{00000000-0005-0000-0000-00009A150000}"/>
    <cellStyle name="40% - Ênfase3 18 7" xfId="5460" xr:uid="{00000000-0005-0000-0000-00009B150000}"/>
    <cellStyle name="40% - Ênfase3 19" xfId="5461" xr:uid="{00000000-0005-0000-0000-00009C150000}"/>
    <cellStyle name="40% - Ênfase3 19 2" xfId="5462" xr:uid="{00000000-0005-0000-0000-00009D150000}"/>
    <cellStyle name="40% - Ênfase3 19 3" xfId="5463" xr:uid="{00000000-0005-0000-0000-00009E150000}"/>
    <cellStyle name="40% - Ênfase3 19 4" xfId="5464" xr:uid="{00000000-0005-0000-0000-00009F150000}"/>
    <cellStyle name="40% - Ênfase3 19 5" xfId="5465" xr:uid="{00000000-0005-0000-0000-0000A0150000}"/>
    <cellStyle name="40% - Ênfase3 19 6" xfId="5466" xr:uid="{00000000-0005-0000-0000-0000A1150000}"/>
    <cellStyle name="40% - Ênfase3 19 7" xfId="5467" xr:uid="{00000000-0005-0000-0000-0000A2150000}"/>
    <cellStyle name="40% - Ênfase3 2" xfId="5468" xr:uid="{00000000-0005-0000-0000-0000A3150000}"/>
    <cellStyle name="40% - Ênfase3 2 10" xfId="5469" xr:uid="{00000000-0005-0000-0000-0000A4150000}"/>
    <cellStyle name="40% - Ênfase3 2 10 2" xfId="5470" xr:uid="{00000000-0005-0000-0000-0000A5150000}"/>
    <cellStyle name="40% - Ênfase3 2 10 2 2" xfId="5471" xr:uid="{00000000-0005-0000-0000-0000A6150000}"/>
    <cellStyle name="40% - Ênfase3 2 10 2 3" xfId="5472" xr:uid="{00000000-0005-0000-0000-0000A7150000}"/>
    <cellStyle name="40% - Ênfase3 2 10 2 4" xfId="5473" xr:uid="{00000000-0005-0000-0000-0000A8150000}"/>
    <cellStyle name="40% - Ênfase3 2 10 2 5" xfId="5474" xr:uid="{00000000-0005-0000-0000-0000A9150000}"/>
    <cellStyle name="40% - Ênfase3 2 10 2 6" xfId="5475" xr:uid="{00000000-0005-0000-0000-0000AA150000}"/>
    <cellStyle name="40% - Ênfase3 2 10 2 7" xfId="5476" xr:uid="{00000000-0005-0000-0000-0000AB150000}"/>
    <cellStyle name="40% - Ênfase3 2 10 3" xfId="5477" xr:uid="{00000000-0005-0000-0000-0000AC150000}"/>
    <cellStyle name="40% - Ênfase3 2 10 4" xfId="5478" xr:uid="{00000000-0005-0000-0000-0000AD150000}"/>
    <cellStyle name="40% - Ênfase3 2 10 5" xfId="5479" xr:uid="{00000000-0005-0000-0000-0000AE150000}"/>
    <cellStyle name="40% - Ênfase3 2 10 6" xfId="5480" xr:uid="{00000000-0005-0000-0000-0000AF150000}"/>
    <cellStyle name="40% - Ênfase3 2 10 7" xfId="5481" xr:uid="{00000000-0005-0000-0000-0000B0150000}"/>
    <cellStyle name="40% - Ênfase3 2 10 8" xfId="5482" xr:uid="{00000000-0005-0000-0000-0000B1150000}"/>
    <cellStyle name="40% - Ênfase3 2 11" xfId="5483" xr:uid="{00000000-0005-0000-0000-0000B2150000}"/>
    <cellStyle name="40% - Ênfase3 2 11 2" xfId="5484" xr:uid="{00000000-0005-0000-0000-0000B3150000}"/>
    <cellStyle name="40% - Ênfase3 2 11 3" xfId="5485" xr:uid="{00000000-0005-0000-0000-0000B4150000}"/>
    <cellStyle name="40% - Ênfase3 2 11 4" xfId="5486" xr:uid="{00000000-0005-0000-0000-0000B5150000}"/>
    <cellStyle name="40% - Ênfase3 2 11 5" xfId="5487" xr:uid="{00000000-0005-0000-0000-0000B6150000}"/>
    <cellStyle name="40% - Ênfase3 2 11 6" xfId="5488" xr:uid="{00000000-0005-0000-0000-0000B7150000}"/>
    <cellStyle name="40% - Ênfase3 2 11 7" xfId="5489" xr:uid="{00000000-0005-0000-0000-0000B8150000}"/>
    <cellStyle name="40% - Ênfase3 2 12" xfId="5490" xr:uid="{00000000-0005-0000-0000-0000B9150000}"/>
    <cellStyle name="40% - Ênfase3 2 13" xfId="5491" xr:uid="{00000000-0005-0000-0000-0000BA150000}"/>
    <cellStyle name="40% - Ênfase3 2 14" xfId="5492" xr:uid="{00000000-0005-0000-0000-0000BB150000}"/>
    <cellStyle name="40% - Ênfase3 2 15" xfId="5493" xr:uid="{00000000-0005-0000-0000-0000BC150000}"/>
    <cellStyle name="40% - Ênfase3 2 16" xfId="5494" xr:uid="{00000000-0005-0000-0000-0000BD150000}"/>
    <cellStyle name="40% - Ênfase3 2 17" xfId="5495" xr:uid="{00000000-0005-0000-0000-0000BE150000}"/>
    <cellStyle name="40% - Ênfase3 2 18" xfId="24119" xr:uid="{00000000-0005-0000-0000-0000BF150000}"/>
    <cellStyle name="40% - Ênfase3 2 2" xfId="5496" xr:uid="{00000000-0005-0000-0000-0000C0150000}"/>
    <cellStyle name="40% - Ênfase3 2 2 2" xfId="5497" xr:uid="{00000000-0005-0000-0000-0000C1150000}"/>
    <cellStyle name="40% - Ênfase3 2 2 2 2" xfId="5498" xr:uid="{00000000-0005-0000-0000-0000C2150000}"/>
    <cellStyle name="40% - Ênfase3 2 2 2 3" xfId="5499" xr:uid="{00000000-0005-0000-0000-0000C3150000}"/>
    <cellStyle name="40% - Ênfase3 2 2 2 4" xfId="5500" xr:uid="{00000000-0005-0000-0000-0000C4150000}"/>
    <cellStyle name="40% - Ênfase3 2 2 2 5" xfId="5501" xr:uid="{00000000-0005-0000-0000-0000C5150000}"/>
    <cellStyle name="40% - Ênfase3 2 2 2 6" xfId="5502" xr:uid="{00000000-0005-0000-0000-0000C6150000}"/>
    <cellStyle name="40% - Ênfase3 2 2 2 7" xfId="5503" xr:uid="{00000000-0005-0000-0000-0000C7150000}"/>
    <cellStyle name="40% - Ênfase3 2 2 3" xfId="5504" xr:uid="{00000000-0005-0000-0000-0000C8150000}"/>
    <cellStyle name="40% - Ênfase3 2 2 4" xfId="5505" xr:uid="{00000000-0005-0000-0000-0000C9150000}"/>
    <cellStyle name="40% - Ênfase3 2 2 5" xfId="5506" xr:uid="{00000000-0005-0000-0000-0000CA150000}"/>
    <cellStyle name="40% - Ênfase3 2 2 6" xfId="5507" xr:uid="{00000000-0005-0000-0000-0000CB150000}"/>
    <cellStyle name="40% - Ênfase3 2 2 7" xfId="5508" xr:uid="{00000000-0005-0000-0000-0000CC150000}"/>
    <cellStyle name="40% - Ênfase3 2 2 8" xfId="5509" xr:uid="{00000000-0005-0000-0000-0000CD150000}"/>
    <cellStyle name="40% - Ênfase3 2 2 9" xfId="24441" xr:uid="{00000000-0005-0000-0000-0000CE150000}"/>
    <cellStyle name="40% - Ênfase3 2 3" xfId="5510" xr:uid="{00000000-0005-0000-0000-0000CF150000}"/>
    <cellStyle name="40% - Ênfase3 2 3 2" xfId="5511" xr:uid="{00000000-0005-0000-0000-0000D0150000}"/>
    <cellStyle name="40% - Ênfase3 2 3 2 2" xfId="5512" xr:uid="{00000000-0005-0000-0000-0000D1150000}"/>
    <cellStyle name="40% - Ênfase3 2 3 2 3" xfId="5513" xr:uid="{00000000-0005-0000-0000-0000D2150000}"/>
    <cellStyle name="40% - Ênfase3 2 3 2 4" xfId="5514" xr:uid="{00000000-0005-0000-0000-0000D3150000}"/>
    <cellStyle name="40% - Ênfase3 2 3 2 5" xfId="5515" xr:uid="{00000000-0005-0000-0000-0000D4150000}"/>
    <cellStyle name="40% - Ênfase3 2 3 2 6" xfId="5516" xr:uid="{00000000-0005-0000-0000-0000D5150000}"/>
    <cellStyle name="40% - Ênfase3 2 3 2 7" xfId="5517" xr:uid="{00000000-0005-0000-0000-0000D6150000}"/>
    <cellStyle name="40% - Ênfase3 2 3 3" xfId="5518" xr:uid="{00000000-0005-0000-0000-0000D7150000}"/>
    <cellStyle name="40% - Ênfase3 2 3 4" xfId="5519" xr:uid="{00000000-0005-0000-0000-0000D8150000}"/>
    <cellStyle name="40% - Ênfase3 2 3 5" xfId="5520" xr:uid="{00000000-0005-0000-0000-0000D9150000}"/>
    <cellStyle name="40% - Ênfase3 2 3 6" xfId="5521" xr:uid="{00000000-0005-0000-0000-0000DA150000}"/>
    <cellStyle name="40% - Ênfase3 2 3 7" xfId="5522" xr:uid="{00000000-0005-0000-0000-0000DB150000}"/>
    <cellStyle name="40% - Ênfase3 2 3 8" xfId="5523" xr:uid="{00000000-0005-0000-0000-0000DC150000}"/>
    <cellStyle name="40% - Ênfase3 2 3 9" xfId="24442" xr:uid="{00000000-0005-0000-0000-0000DD150000}"/>
    <cellStyle name="40% - Ênfase3 2 4" xfId="5524" xr:uid="{00000000-0005-0000-0000-0000DE150000}"/>
    <cellStyle name="40% - Ênfase3 2 4 2" xfId="5525" xr:uid="{00000000-0005-0000-0000-0000DF150000}"/>
    <cellStyle name="40% - Ênfase3 2 4 2 2" xfId="5526" xr:uid="{00000000-0005-0000-0000-0000E0150000}"/>
    <cellStyle name="40% - Ênfase3 2 4 2 3" xfId="5527" xr:uid="{00000000-0005-0000-0000-0000E1150000}"/>
    <cellStyle name="40% - Ênfase3 2 4 2 4" xfId="5528" xr:uid="{00000000-0005-0000-0000-0000E2150000}"/>
    <cellStyle name="40% - Ênfase3 2 4 2 5" xfId="5529" xr:uid="{00000000-0005-0000-0000-0000E3150000}"/>
    <cellStyle name="40% - Ênfase3 2 4 2 6" xfId="5530" xr:uid="{00000000-0005-0000-0000-0000E4150000}"/>
    <cellStyle name="40% - Ênfase3 2 4 2 7" xfId="5531" xr:uid="{00000000-0005-0000-0000-0000E5150000}"/>
    <cellStyle name="40% - Ênfase3 2 4 3" xfId="5532" xr:uid="{00000000-0005-0000-0000-0000E6150000}"/>
    <cellStyle name="40% - Ênfase3 2 4 4" xfId="5533" xr:uid="{00000000-0005-0000-0000-0000E7150000}"/>
    <cellStyle name="40% - Ênfase3 2 4 5" xfId="5534" xr:uid="{00000000-0005-0000-0000-0000E8150000}"/>
    <cellStyle name="40% - Ênfase3 2 4 6" xfId="5535" xr:uid="{00000000-0005-0000-0000-0000E9150000}"/>
    <cellStyle name="40% - Ênfase3 2 4 7" xfId="5536" xr:uid="{00000000-0005-0000-0000-0000EA150000}"/>
    <cellStyle name="40% - Ênfase3 2 4 8" xfId="5537" xr:uid="{00000000-0005-0000-0000-0000EB150000}"/>
    <cellStyle name="40% - Ênfase3 2 4 9" xfId="24443" xr:uid="{00000000-0005-0000-0000-0000EC150000}"/>
    <cellStyle name="40% - Ênfase3 2 5" xfId="5538" xr:uid="{00000000-0005-0000-0000-0000ED150000}"/>
    <cellStyle name="40% - Ênfase3 2 5 2" xfId="5539" xr:uid="{00000000-0005-0000-0000-0000EE150000}"/>
    <cellStyle name="40% - Ênfase3 2 5 2 2" xfId="5540" xr:uid="{00000000-0005-0000-0000-0000EF150000}"/>
    <cellStyle name="40% - Ênfase3 2 5 2 3" xfId="5541" xr:uid="{00000000-0005-0000-0000-0000F0150000}"/>
    <cellStyle name="40% - Ênfase3 2 5 2 4" xfId="5542" xr:uid="{00000000-0005-0000-0000-0000F1150000}"/>
    <cellStyle name="40% - Ênfase3 2 5 2 5" xfId="5543" xr:uid="{00000000-0005-0000-0000-0000F2150000}"/>
    <cellStyle name="40% - Ênfase3 2 5 2 6" xfId="5544" xr:uid="{00000000-0005-0000-0000-0000F3150000}"/>
    <cellStyle name="40% - Ênfase3 2 5 2 7" xfId="5545" xr:uid="{00000000-0005-0000-0000-0000F4150000}"/>
    <cellStyle name="40% - Ênfase3 2 5 3" xfId="5546" xr:uid="{00000000-0005-0000-0000-0000F5150000}"/>
    <cellStyle name="40% - Ênfase3 2 5 4" xfId="5547" xr:uid="{00000000-0005-0000-0000-0000F6150000}"/>
    <cellStyle name="40% - Ênfase3 2 5 5" xfId="5548" xr:uid="{00000000-0005-0000-0000-0000F7150000}"/>
    <cellStyle name="40% - Ênfase3 2 5 6" xfId="5549" xr:uid="{00000000-0005-0000-0000-0000F8150000}"/>
    <cellStyle name="40% - Ênfase3 2 5 7" xfId="5550" xr:uid="{00000000-0005-0000-0000-0000F9150000}"/>
    <cellStyle name="40% - Ênfase3 2 5 8" xfId="5551" xr:uid="{00000000-0005-0000-0000-0000FA150000}"/>
    <cellStyle name="40% - Ênfase3 2 6" xfId="5552" xr:uid="{00000000-0005-0000-0000-0000FB150000}"/>
    <cellStyle name="40% - Ênfase3 2 6 2" xfId="5553" xr:uid="{00000000-0005-0000-0000-0000FC150000}"/>
    <cellStyle name="40% - Ênfase3 2 6 2 2" xfId="5554" xr:uid="{00000000-0005-0000-0000-0000FD150000}"/>
    <cellStyle name="40% - Ênfase3 2 6 2 3" xfId="5555" xr:uid="{00000000-0005-0000-0000-0000FE150000}"/>
    <cellStyle name="40% - Ênfase3 2 6 2 4" xfId="5556" xr:uid="{00000000-0005-0000-0000-0000FF150000}"/>
    <cellStyle name="40% - Ênfase3 2 6 2 5" xfId="5557" xr:uid="{00000000-0005-0000-0000-000000160000}"/>
    <cellStyle name="40% - Ênfase3 2 6 2 6" xfId="5558" xr:uid="{00000000-0005-0000-0000-000001160000}"/>
    <cellStyle name="40% - Ênfase3 2 6 2 7" xfId="5559" xr:uid="{00000000-0005-0000-0000-000002160000}"/>
    <cellStyle name="40% - Ênfase3 2 6 3" xfId="5560" xr:uid="{00000000-0005-0000-0000-000003160000}"/>
    <cellStyle name="40% - Ênfase3 2 6 4" xfId="5561" xr:uid="{00000000-0005-0000-0000-000004160000}"/>
    <cellStyle name="40% - Ênfase3 2 6 5" xfId="5562" xr:uid="{00000000-0005-0000-0000-000005160000}"/>
    <cellStyle name="40% - Ênfase3 2 6 6" xfId="5563" xr:uid="{00000000-0005-0000-0000-000006160000}"/>
    <cellStyle name="40% - Ênfase3 2 6 7" xfId="5564" xr:uid="{00000000-0005-0000-0000-000007160000}"/>
    <cellStyle name="40% - Ênfase3 2 6 8" xfId="5565" xr:uid="{00000000-0005-0000-0000-000008160000}"/>
    <cellStyle name="40% - Ênfase3 2 7" xfId="5566" xr:uid="{00000000-0005-0000-0000-000009160000}"/>
    <cellStyle name="40% - Ênfase3 2 7 2" xfId="5567" xr:uid="{00000000-0005-0000-0000-00000A160000}"/>
    <cellStyle name="40% - Ênfase3 2 7 2 2" xfId="5568" xr:uid="{00000000-0005-0000-0000-00000B160000}"/>
    <cellStyle name="40% - Ênfase3 2 7 2 3" xfId="5569" xr:uid="{00000000-0005-0000-0000-00000C160000}"/>
    <cellStyle name="40% - Ênfase3 2 7 2 4" xfId="5570" xr:uid="{00000000-0005-0000-0000-00000D160000}"/>
    <cellStyle name="40% - Ênfase3 2 7 2 5" xfId="5571" xr:uid="{00000000-0005-0000-0000-00000E160000}"/>
    <cellStyle name="40% - Ênfase3 2 7 2 6" xfId="5572" xr:uid="{00000000-0005-0000-0000-00000F160000}"/>
    <cellStyle name="40% - Ênfase3 2 7 2 7" xfId="5573" xr:uid="{00000000-0005-0000-0000-000010160000}"/>
    <cellStyle name="40% - Ênfase3 2 7 3" xfId="5574" xr:uid="{00000000-0005-0000-0000-000011160000}"/>
    <cellStyle name="40% - Ênfase3 2 7 4" xfId="5575" xr:uid="{00000000-0005-0000-0000-000012160000}"/>
    <cellStyle name="40% - Ênfase3 2 7 5" xfId="5576" xr:uid="{00000000-0005-0000-0000-000013160000}"/>
    <cellStyle name="40% - Ênfase3 2 7 6" xfId="5577" xr:uid="{00000000-0005-0000-0000-000014160000}"/>
    <cellStyle name="40% - Ênfase3 2 7 7" xfId="5578" xr:uid="{00000000-0005-0000-0000-000015160000}"/>
    <cellStyle name="40% - Ênfase3 2 7 8" xfId="5579" xr:uid="{00000000-0005-0000-0000-000016160000}"/>
    <cellStyle name="40% - Ênfase3 2 8" xfId="5580" xr:uid="{00000000-0005-0000-0000-000017160000}"/>
    <cellStyle name="40% - Ênfase3 2 8 2" xfId="5581" xr:uid="{00000000-0005-0000-0000-000018160000}"/>
    <cellStyle name="40% - Ênfase3 2 8 2 2" xfId="5582" xr:uid="{00000000-0005-0000-0000-000019160000}"/>
    <cellStyle name="40% - Ênfase3 2 8 2 3" xfId="5583" xr:uid="{00000000-0005-0000-0000-00001A160000}"/>
    <cellStyle name="40% - Ênfase3 2 8 2 4" xfId="5584" xr:uid="{00000000-0005-0000-0000-00001B160000}"/>
    <cellStyle name="40% - Ênfase3 2 8 2 5" xfId="5585" xr:uid="{00000000-0005-0000-0000-00001C160000}"/>
    <cellStyle name="40% - Ênfase3 2 8 2 6" xfId="5586" xr:uid="{00000000-0005-0000-0000-00001D160000}"/>
    <cellStyle name="40% - Ênfase3 2 8 2 7" xfId="5587" xr:uid="{00000000-0005-0000-0000-00001E160000}"/>
    <cellStyle name="40% - Ênfase3 2 8 3" xfId="5588" xr:uid="{00000000-0005-0000-0000-00001F160000}"/>
    <cellStyle name="40% - Ênfase3 2 8 4" xfId="5589" xr:uid="{00000000-0005-0000-0000-000020160000}"/>
    <cellStyle name="40% - Ênfase3 2 8 5" xfId="5590" xr:uid="{00000000-0005-0000-0000-000021160000}"/>
    <cellStyle name="40% - Ênfase3 2 8 6" xfId="5591" xr:uid="{00000000-0005-0000-0000-000022160000}"/>
    <cellStyle name="40% - Ênfase3 2 8 7" xfId="5592" xr:uid="{00000000-0005-0000-0000-000023160000}"/>
    <cellStyle name="40% - Ênfase3 2 8 8" xfId="5593" xr:uid="{00000000-0005-0000-0000-000024160000}"/>
    <cellStyle name="40% - Ênfase3 2 9" xfId="5594" xr:uid="{00000000-0005-0000-0000-000025160000}"/>
    <cellStyle name="40% - Ênfase3 2 9 2" xfId="5595" xr:uid="{00000000-0005-0000-0000-000026160000}"/>
    <cellStyle name="40% - Ênfase3 2 9 2 2" xfId="5596" xr:uid="{00000000-0005-0000-0000-000027160000}"/>
    <cellStyle name="40% - Ênfase3 2 9 2 3" xfId="5597" xr:uid="{00000000-0005-0000-0000-000028160000}"/>
    <cellStyle name="40% - Ênfase3 2 9 2 4" xfId="5598" xr:uid="{00000000-0005-0000-0000-000029160000}"/>
    <cellStyle name="40% - Ênfase3 2 9 2 5" xfId="5599" xr:uid="{00000000-0005-0000-0000-00002A160000}"/>
    <cellStyle name="40% - Ênfase3 2 9 2 6" xfId="5600" xr:uid="{00000000-0005-0000-0000-00002B160000}"/>
    <cellStyle name="40% - Ênfase3 2 9 2 7" xfId="5601" xr:uid="{00000000-0005-0000-0000-00002C160000}"/>
    <cellStyle name="40% - Ênfase3 2 9 3" xfId="5602" xr:uid="{00000000-0005-0000-0000-00002D160000}"/>
    <cellStyle name="40% - Ênfase3 2 9 4" xfId="5603" xr:uid="{00000000-0005-0000-0000-00002E160000}"/>
    <cellStyle name="40% - Ênfase3 2 9 5" xfId="5604" xr:uid="{00000000-0005-0000-0000-00002F160000}"/>
    <cellStyle name="40% - Ênfase3 2 9 6" xfId="5605" xr:uid="{00000000-0005-0000-0000-000030160000}"/>
    <cellStyle name="40% - Ênfase3 2 9 7" xfId="5606" xr:uid="{00000000-0005-0000-0000-000031160000}"/>
    <cellStyle name="40% - Ênfase3 2 9 8" xfId="5607" xr:uid="{00000000-0005-0000-0000-000032160000}"/>
    <cellStyle name="40% - Ênfase3 2_Compo" xfId="24444" xr:uid="{00000000-0005-0000-0000-000033160000}"/>
    <cellStyle name="40% - Ênfase3 20" xfId="5608" xr:uid="{00000000-0005-0000-0000-000034160000}"/>
    <cellStyle name="40% - Ênfase3 20 2" xfId="5609" xr:uid="{00000000-0005-0000-0000-000035160000}"/>
    <cellStyle name="40% - Ênfase3 20 3" xfId="5610" xr:uid="{00000000-0005-0000-0000-000036160000}"/>
    <cellStyle name="40% - Ênfase3 20 4" xfId="5611" xr:uid="{00000000-0005-0000-0000-000037160000}"/>
    <cellStyle name="40% - Ênfase3 20 5" xfId="5612" xr:uid="{00000000-0005-0000-0000-000038160000}"/>
    <cellStyle name="40% - Ênfase3 20 6" xfId="5613" xr:uid="{00000000-0005-0000-0000-000039160000}"/>
    <cellStyle name="40% - Ênfase3 20 7" xfId="5614" xr:uid="{00000000-0005-0000-0000-00003A160000}"/>
    <cellStyle name="40% - Ênfase3 21" xfId="5615" xr:uid="{00000000-0005-0000-0000-00003B160000}"/>
    <cellStyle name="40% - Ênfase3 21 2" xfId="5616" xr:uid="{00000000-0005-0000-0000-00003C160000}"/>
    <cellStyle name="40% - Ênfase3 21 3" xfId="5617" xr:uid="{00000000-0005-0000-0000-00003D160000}"/>
    <cellStyle name="40% - Ênfase3 21 4" xfId="5618" xr:uid="{00000000-0005-0000-0000-00003E160000}"/>
    <cellStyle name="40% - Ênfase3 21 5" xfId="5619" xr:uid="{00000000-0005-0000-0000-00003F160000}"/>
    <cellStyle name="40% - Ênfase3 21 6" xfId="5620" xr:uid="{00000000-0005-0000-0000-000040160000}"/>
    <cellStyle name="40% - Ênfase3 21 7" xfId="5621" xr:uid="{00000000-0005-0000-0000-000041160000}"/>
    <cellStyle name="40% - Ênfase3 22" xfId="5622" xr:uid="{00000000-0005-0000-0000-000042160000}"/>
    <cellStyle name="40% - Ênfase3 22 2" xfId="5623" xr:uid="{00000000-0005-0000-0000-000043160000}"/>
    <cellStyle name="40% - Ênfase3 22 3" xfId="5624" xr:uid="{00000000-0005-0000-0000-000044160000}"/>
    <cellStyle name="40% - Ênfase3 22 4" xfId="5625" xr:uid="{00000000-0005-0000-0000-000045160000}"/>
    <cellStyle name="40% - Ênfase3 22 5" xfId="5626" xr:uid="{00000000-0005-0000-0000-000046160000}"/>
    <cellStyle name="40% - Ênfase3 22 6" xfId="5627" xr:uid="{00000000-0005-0000-0000-000047160000}"/>
    <cellStyle name="40% - Ênfase3 22 7" xfId="5628" xr:uid="{00000000-0005-0000-0000-000048160000}"/>
    <cellStyle name="40% - Ênfase3 23" xfId="5629" xr:uid="{00000000-0005-0000-0000-000049160000}"/>
    <cellStyle name="40% - Ênfase3 23 2" xfId="5630" xr:uid="{00000000-0005-0000-0000-00004A160000}"/>
    <cellStyle name="40% - Ênfase3 23 3" xfId="5631" xr:uid="{00000000-0005-0000-0000-00004B160000}"/>
    <cellStyle name="40% - Ênfase3 23 4" xfId="5632" xr:uid="{00000000-0005-0000-0000-00004C160000}"/>
    <cellStyle name="40% - Ênfase3 23 5" xfId="5633" xr:uid="{00000000-0005-0000-0000-00004D160000}"/>
    <cellStyle name="40% - Ênfase3 23 6" xfId="5634" xr:uid="{00000000-0005-0000-0000-00004E160000}"/>
    <cellStyle name="40% - Ênfase3 23 7" xfId="5635" xr:uid="{00000000-0005-0000-0000-00004F160000}"/>
    <cellStyle name="40% - Ênfase3 24" xfId="5636" xr:uid="{00000000-0005-0000-0000-000050160000}"/>
    <cellStyle name="40% - Ênfase3 24 2" xfId="5637" xr:uid="{00000000-0005-0000-0000-000051160000}"/>
    <cellStyle name="40% - Ênfase3 24 3" xfId="5638" xr:uid="{00000000-0005-0000-0000-000052160000}"/>
    <cellStyle name="40% - Ênfase3 24 4" xfId="5639" xr:uid="{00000000-0005-0000-0000-000053160000}"/>
    <cellStyle name="40% - Ênfase3 24 5" xfId="5640" xr:uid="{00000000-0005-0000-0000-000054160000}"/>
    <cellStyle name="40% - Ênfase3 24 6" xfId="5641" xr:uid="{00000000-0005-0000-0000-000055160000}"/>
    <cellStyle name="40% - Ênfase3 24 7" xfId="5642" xr:uid="{00000000-0005-0000-0000-000056160000}"/>
    <cellStyle name="40% - Ênfase3 25" xfId="5643" xr:uid="{00000000-0005-0000-0000-000057160000}"/>
    <cellStyle name="40% - Ênfase3 25 2" xfId="5644" xr:uid="{00000000-0005-0000-0000-000058160000}"/>
    <cellStyle name="40% - Ênfase3 25 3" xfId="5645" xr:uid="{00000000-0005-0000-0000-000059160000}"/>
    <cellStyle name="40% - Ênfase3 25 4" xfId="5646" xr:uid="{00000000-0005-0000-0000-00005A160000}"/>
    <cellStyle name="40% - Ênfase3 25 5" xfId="5647" xr:uid="{00000000-0005-0000-0000-00005B160000}"/>
    <cellStyle name="40% - Ênfase3 25 6" xfId="5648" xr:uid="{00000000-0005-0000-0000-00005C160000}"/>
    <cellStyle name="40% - Ênfase3 25 7" xfId="5649" xr:uid="{00000000-0005-0000-0000-00005D160000}"/>
    <cellStyle name="40% - Ênfase3 26" xfId="5650" xr:uid="{00000000-0005-0000-0000-00005E160000}"/>
    <cellStyle name="40% - Ênfase3 26 2" xfId="5651" xr:uid="{00000000-0005-0000-0000-00005F160000}"/>
    <cellStyle name="40% - Ênfase3 26 3" xfId="5652" xr:uid="{00000000-0005-0000-0000-000060160000}"/>
    <cellStyle name="40% - Ênfase3 26 4" xfId="5653" xr:uid="{00000000-0005-0000-0000-000061160000}"/>
    <cellStyle name="40% - Ênfase3 26 5" xfId="5654" xr:uid="{00000000-0005-0000-0000-000062160000}"/>
    <cellStyle name="40% - Ênfase3 26 6" xfId="5655" xr:uid="{00000000-0005-0000-0000-000063160000}"/>
    <cellStyle name="40% - Ênfase3 26 7" xfId="5656" xr:uid="{00000000-0005-0000-0000-000064160000}"/>
    <cellStyle name="40% - Ênfase3 27" xfId="5657" xr:uid="{00000000-0005-0000-0000-000065160000}"/>
    <cellStyle name="40% - Ênfase3 27 2" xfId="5658" xr:uid="{00000000-0005-0000-0000-000066160000}"/>
    <cellStyle name="40% - Ênfase3 27 3" xfId="5659" xr:uid="{00000000-0005-0000-0000-000067160000}"/>
    <cellStyle name="40% - Ênfase3 27 4" xfId="5660" xr:uid="{00000000-0005-0000-0000-000068160000}"/>
    <cellStyle name="40% - Ênfase3 27 5" xfId="5661" xr:uid="{00000000-0005-0000-0000-000069160000}"/>
    <cellStyle name="40% - Ênfase3 27 6" xfId="5662" xr:uid="{00000000-0005-0000-0000-00006A160000}"/>
    <cellStyle name="40% - Ênfase3 27 7" xfId="5663" xr:uid="{00000000-0005-0000-0000-00006B160000}"/>
    <cellStyle name="40% - Ênfase3 28" xfId="5664" xr:uid="{00000000-0005-0000-0000-00006C160000}"/>
    <cellStyle name="40% - Ênfase3 28 2" xfId="5665" xr:uid="{00000000-0005-0000-0000-00006D160000}"/>
    <cellStyle name="40% - Ênfase3 28 3" xfId="5666" xr:uid="{00000000-0005-0000-0000-00006E160000}"/>
    <cellStyle name="40% - Ênfase3 28 4" xfId="5667" xr:uid="{00000000-0005-0000-0000-00006F160000}"/>
    <cellStyle name="40% - Ênfase3 28 5" xfId="5668" xr:uid="{00000000-0005-0000-0000-000070160000}"/>
    <cellStyle name="40% - Ênfase3 28 6" xfId="5669" xr:uid="{00000000-0005-0000-0000-000071160000}"/>
    <cellStyle name="40% - Ênfase3 28 7" xfId="5670" xr:uid="{00000000-0005-0000-0000-000072160000}"/>
    <cellStyle name="40% - Ênfase3 29" xfId="5671" xr:uid="{00000000-0005-0000-0000-000073160000}"/>
    <cellStyle name="40% - Ênfase3 29 2" xfId="5672" xr:uid="{00000000-0005-0000-0000-000074160000}"/>
    <cellStyle name="40% - Ênfase3 29 3" xfId="5673" xr:uid="{00000000-0005-0000-0000-000075160000}"/>
    <cellStyle name="40% - Ênfase3 29 4" xfId="5674" xr:uid="{00000000-0005-0000-0000-000076160000}"/>
    <cellStyle name="40% - Ênfase3 29 5" xfId="5675" xr:uid="{00000000-0005-0000-0000-000077160000}"/>
    <cellStyle name="40% - Ênfase3 29 6" xfId="5676" xr:uid="{00000000-0005-0000-0000-000078160000}"/>
    <cellStyle name="40% - Ênfase3 29 7" xfId="5677" xr:uid="{00000000-0005-0000-0000-000079160000}"/>
    <cellStyle name="40% - Ênfase3 3" xfId="5678" xr:uid="{00000000-0005-0000-0000-00007A160000}"/>
    <cellStyle name="40% - Ênfase3 3 10" xfId="5679" xr:uid="{00000000-0005-0000-0000-00007B160000}"/>
    <cellStyle name="40% - Ênfase3 3 10 2" xfId="5680" xr:uid="{00000000-0005-0000-0000-00007C160000}"/>
    <cellStyle name="40% - Ênfase3 3 10 2 2" xfId="5681" xr:uid="{00000000-0005-0000-0000-00007D160000}"/>
    <cellStyle name="40% - Ênfase3 3 10 2 3" xfId="5682" xr:uid="{00000000-0005-0000-0000-00007E160000}"/>
    <cellStyle name="40% - Ênfase3 3 10 2 4" xfId="5683" xr:uid="{00000000-0005-0000-0000-00007F160000}"/>
    <cellStyle name="40% - Ênfase3 3 10 2 5" xfId="5684" xr:uid="{00000000-0005-0000-0000-000080160000}"/>
    <cellStyle name="40% - Ênfase3 3 10 2 6" xfId="5685" xr:uid="{00000000-0005-0000-0000-000081160000}"/>
    <cellStyle name="40% - Ênfase3 3 10 2 7" xfId="5686" xr:uid="{00000000-0005-0000-0000-000082160000}"/>
    <cellStyle name="40% - Ênfase3 3 10 3" xfId="5687" xr:uid="{00000000-0005-0000-0000-000083160000}"/>
    <cellStyle name="40% - Ênfase3 3 10 4" xfId="5688" xr:uid="{00000000-0005-0000-0000-000084160000}"/>
    <cellStyle name="40% - Ênfase3 3 10 5" xfId="5689" xr:uid="{00000000-0005-0000-0000-000085160000}"/>
    <cellStyle name="40% - Ênfase3 3 10 6" xfId="5690" xr:uid="{00000000-0005-0000-0000-000086160000}"/>
    <cellStyle name="40% - Ênfase3 3 10 7" xfId="5691" xr:uid="{00000000-0005-0000-0000-000087160000}"/>
    <cellStyle name="40% - Ênfase3 3 10 8" xfId="5692" xr:uid="{00000000-0005-0000-0000-000088160000}"/>
    <cellStyle name="40% - Ênfase3 3 11" xfId="5693" xr:uid="{00000000-0005-0000-0000-000089160000}"/>
    <cellStyle name="40% - Ênfase3 3 11 2" xfId="5694" xr:uid="{00000000-0005-0000-0000-00008A160000}"/>
    <cellStyle name="40% - Ênfase3 3 11 3" xfId="5695" xr:uid="{00000000-0005-0000-0000-00008B160000}"/>
    <cellStyle name="40% - Ênfase3 3 11 4" xfId="5696" xr:uid="{00000000-0005-0000-0000-00008C160000}"/>
    <cellStyle name="40% - Ênfase3 3 11 5" xfId="5697" xr:uid="{00000000-0005-0000-0000-00008D160000}"/>
    <cellStyle name="40% - Ênfase3 3 11 6" xfId="5698" xr:uid="{00000000-0005-0000-0000-00008E160000}"/>
    <cellStyle name="40% - Ênfase3 3 11 7" xfId="5699" xr:uid="{00000000-0005-0000-0000-00008F160000}"/>
    <cellStyle name="40% - Ênfase3 3 12" xfId="5700" xr:uid="{00000000-0005-0000-0000-000090160000}"/>
    <cellStyle name="40% - Ênfase3 3 13" xfId="5701" xr:uid="{00000000-0005-0000-0000-000091160000}"/>
    <cellStyle name="40% - Ênfase3 3 14" xfId="5702" xr:uid="{00000000-0005-0000-0000-000092160000}"/>
    <cellStyle name="40% - Ênfase3 3 15" xfId="5703" xr:uid="{00000000-0005-0000-0000-000093160000}"/>
    <cellStyle name="40% - Ênfase3 3 16" xfId="5704" xr:uid="{00000000-0005-0000-0000-000094160000}"/>
    <cellStyle name="40% - Ênfase3 3 17" xfId="5705" xr:uid="{00000000-0005-0000-0000-000095160000}"/>
    <cellStyle name="40% - Ênfase3 3 18" xfId="24445" xr:uid="{00000000-0005-0000-0000-000096160000}"/>
    <cellStyle name="40% - Ênfase3 3 2" xfId="5706" xr:uid="{00000000-0005-0000-0000-000097160000}"/>
    <cellStyle name="40% - Ênfase3 3 2 2" xfId="5707" xr:uid="{00000000-0005-0000-0000-000098160000}"/>
    <cellStyle name="40% - Ênfase3 3 2 2 2" xfId="5708" xr:uid="{00000000-0005-0000-0000-000099160000}"/>
    <cellStyle name="40% - Ênfase3 3 2 2 3" xfId="5709" xr:uid="{00000000-0005-0000-0000-00009A160000}"/>
    <cellStyle name="40% - Ênfase3 3 2 2 4" xfId="5710" xr:uid="{00000000-0005-0000-0000-00009B160000}"/>
    <cellStyle name="40% - Ênfase3 3 2 2 5" xfId="5711" xr:uid="{00000000-0005-0000-0000-00009C160000}"/>
    <cellStyle name="40% - Ênfase3 3 2 2 6" xfId="5712" xr:uid="{00000000-0005-0000-0000-00009D160000}"/>
    <cellStyle name="40% - Ênfase3 3 2 2 7" xfId="5713" xr:uid="{00000000-0005-0000-0000-00009E160000}"/>
    <cellStyle name="40% - Ênfase3 3 2 3" xfId="5714" xr:uid="{00000000-0005-0000-0000-00009F160000}"/>
    <cellStyle name="40% - Ênfase3 3 2 4" xfId="5715" xr:uid="{00000000-0005-0000-0000-0000A0160000}"/>
    <cellStyle name="40% - Ênfase3 3 2 5" xfId="5716" xr:uid="{00000000-0005-0000-0000-0000A1160000}"/>
    <cellStyle name="40% - Ênfase3 3 2 6" xfId="5717" xr:uid="{00000000-0005-0000-0000-0000A2160000}"/>
    <cellStyle name="40% - Ênfase3 3 2 7" xfId="5718" xr:uid="{00000000-0005-0000-0000-0000A3160000}"/>
    <cellStyle name="40% - Ênfase3 3 2 8" xfId="5719" xr:uid="{00000000-0005-0000-0000-0000A4160000}"/>
    <cellStyle name="40% - Ênfase3 3 3" xfId="5720" xr:uid="{00000000-0005-0000-0000-0000A5160000}"/>
    <cellStyle name="40% - Ênfase3 3 3 2" xfId="5721" xr:uid="{00000000-0005-0000-0000-0000A6160000}"/>
    <cellStyle name="40% - Ênfase3 3 3 2 2" xfId="5722" xr:uid="{00000000-0005-0000-0000-0000A7160000}"/>
    <cellStyle name="40% - Ênfase3 3 3 2 3" xfId="5723" xr:uid="{00000000-0005-0000-0000-0000A8160000}"/>
    <cellStyle name="40% - Ênfase3 3 3 2 4" xfId="5724" xr:uid="{00000000-0005-0000-0000-0000A9160000}"/>
    <cellStyle name="40% - Ênfase3 3 3 2 5" xfId="5725" xr:uid="{00000000-0005-0000-0000-0000AA160000}"/>
    <cellStyle name="40% - Ênfase3 3 3 2 6" xfId="5726" xr:uid="{00000000-0005-0000-0000-0000AB160000}"/>
    <cellStyle name="40% - Ênfase3 3 3 2 7" xfId="5727" xr:uid="{00000000-0005-0000-0000-0000AC160000}"/>
    <cellStyle name="40% - Ênfase3 3 3 3" xfId="5728" xr:uid="{00000000-0005-0000-0000-0000AD160000}"/>
    <cellStyle name="40% - Ênfase3 3 3 4" xfId="5729" xr:uid="{00000000-0005-0000-0000-0000AE160000}"/>
    <cellStyle name="40% - Ênfase3 3 3 5" xfId="5730" xr:uid="{00000000-0005-0000-0000-0000AF160000}"/>
    <cellStyle name="40% - Ênfase3 3 3 6" xfId="5731" xr:uid="{00000000-0005-0000-0000-0000B0160000}"/>
    <cellStyle name="40% - Ênfase3 3 3 7" xfId="5732" xr:uid="{00000000-0005-0000-0000-0000B1160000}"/>
    <cellStyle name="40% - Ênfase3 3 3 8" xfId="5733" xr:uid="{00000000-0005-0000-0000-0000B2160000}"/>
    <cellStyle name="40% - Ênfase3 3 4" xfId="5734" xr:uid="{00000000-0005-0000-0000-0000B3160000}"/>
    <cellStyle name="40% - Ênfase3 3 4 2" xfId="5735" xr:uid="{00000000-0005-0000-0000-0000B4160000}"/>
    <cellStyle name="40% - Ênfase3 3 4 2 2" xfId="5736" xr:uid="{00000000-0005-0000-0000-0000B5160000}"/>
    <cellStyle name="40% - Ênfase3 3 4 2 3" xfId="5737" xr:uid="{00000000-0005-0000-0000-0000B6160000}"/>
    <cellStyle name="40% - Ênfase3 3 4 2 4" xfId="5738" xr:uid="{00000000-0005-0000-0000-0000B7160000}"/>
    <cellStyle name="40% - Ênfase3 3 4 2 5" xfId="5739" xr:uid="{00000000-0005-0000-0000-0000B8160000}"/>
    <cellStyle name="40% - Ênfase3 3 4 2 6" xfId="5740" xr:uid="{00000000-0005-0000-0000-0000B9160000}"/>
    <cellStyle name="40% - Ênfase3 3 4 2 7" xfId="5741" xr:uid="{00000000-0005-0000-0000-0000BA160000}"/>
    <cellStyle name="40% - Ênfase3 3 4 3" xfId="5742" xr:uid="{00000000-0005-0000-0000-0000BB160000}"/>
    <cellStyle name="40% - Ênfase3 3 4 4" xfId="5743" xr:uid="{00000000-0005-0000-0000-0000BC160000}"/>
    <cellStyle name="40% - Ênfase3 3 4 5" xfId="5744" xr:uid="{00000000-0005-0000-0000-0000BD160000}"/>
    <cellStyle name="40% - Ênfase3 3 4 6" xfId="5745" xr:uid="{00000000-0005-0000-0000-0000BE160000}"/>
    <cellStyle name="40% - Ênfase3 3 4 7" xfId="5746" xr:uid="{00000000-0005-0000-0000-0000BF160000}"/>
    <cellStyle name="40% - Ênfase3 3 4 8" xfId="5747" xr:uid="{00000000-0005-0000-0000-0000C0160000}"/>
    <cellStyle name="40% - Ênfase3 3 5" xfId="5748" xr:uid="{00000000-0005-0000-0000-0000C1160000}"/>
    <cellStyle name="40% - Ênfase3 3 5 2" xfId="5749" xr:uid="{00000000-0005-0000-0000-0000C2160000}"/>
    <cellStyle name="40% - Ênfase3 3 5 2 2" xfId="5750" xr:uid="{00000000-0005-0000-0000-0000C3160000}"/>
    <cellStyle name="40% - Ênfase3 3 5 2 3" xfId="5751" xr:uid="{00000000-0005-0000-0000-0000C4160000}"/>
    <cellStyle name="40% - Ênfase3 3 5 2 4" xfId="5752" xr:uid="{00000000-0005-0000-0000-0000C5160000}"/>
    <cellStyle name="40% - Ênfase3 3 5 2 5" xfId="5753" xr:uid="{00000000-0005-0000-0000-0000C6160000}"/>
    <cellStyle name="40% - Ênfase3 3 5 2 6" xfId="5754" xr:uid="{00000000-0005-0000-0000-0000C7160000}"/>
    <cellStyle name="40% - Ênfase3 3 5 2 7" xfId="5755" xr:uid="{00000000-0005-0000-0000-0000C8160000}"/>
    <cellStyle name="40% - Ênfase3 3 5 3" xfId="5756" xr:uid="{00000000-0005-0000-0000-0000C9160000}"/>
    <cellStyle name="40% - Ênfase3 3 5 4" xfId="5757" xr:uid="{00000000-0005-0000-0000-0000CA160000}"/>
    <cellStyle name="40% - Ênfase3 3 5 5" xfId="5758" xr:uid="{00000000-0005-0000-0000-0000CB160000}"/>
    <cellStyle name="40% - Ênfase3 3 5 6" xfId="5759" xr:uid="{00000000-0005-0000-0000-0000CC160000}"/>
    <cellStyle name="40% - Ênfase3 3 5 7" xfId="5760" xr:uid="{00000000-0005-0000-0000-0000CD160000}"/>
    <cellStyle name="40% - Ênfase3 3 5 8" xfId="5761" xr:uid="{00000000-0005-0000-0000-0000CE160000}"/>
    <cellStyle name="40% - Ênfase3 3 6" xfId="5762" xr:uid="{00000000-0005-0000-0000-0000CF160000}"/>
    <cellStyle name="40% - Ênfase3 3 6 2" xfId="5763" xr:uid="{00000000-0005-0000-0000-0000D0160000}"/>
    <cellStyle name="40% - Ênfase3 3 6 2 2" xfId="5764" xr:uid="{00000000-0005-0000-0000-0000D1160000}"/>
    <cellStyle name="40% - Ênfase3 3 6 2 3" xfId="5765" xr:uid="{00000000-0005-0000-0000-0000D2160000}"/>
    <cellStyle name="40% - Ênfase3 3 6 2 4" xfId="5766" xr:uid="{00000000-0005-0000-0000-0000D3160000}"/>
    <cellStyle name="40% - Ênfase3 3 6 2 5" xfId="5767" xr:uid="{00000000-0005-0000-0000-0000D4160000}"/>
    <cellStyle name="40% - Ênfase3 3 6 2 6" xfId="5768" xr:uid="{00000000-0005-0000-0000-0000D5160000}"/>
    <cellStyle name="40% - Ênfase3 3 6 2 7" xfId="5769" xr:uid="{00000000-0005-0000-0000-0000D6160000}"/>
    <cellStyle name="40% - Ênfase3 3 6 3" xfId="5770" xr:uid="{00000000-0005-0000-0000-0000D7160000}"/>
    <cellStyle name="40% - Ênfase3 3 6 4" xfId="5771" xr:uid="{00000000-0005-0000-0000-0000D8160000}"/>
    <cellStyle name="40% - Ênfase3 3 6 5" xfId="5772" xr:uid="{00000000-0005-0000-0000-0000D9160000}"/>
    <cellStyle name="40% - Ênfase3 3 6 6" xfId="5773" xr:uid="{00000000-0005-0000-0000-0000DA160000}"/>
    <cellStyle name="40% - Ênfase3 3 6 7" xfId="5774" xr:uid="{00000000-0005-0000-0000-0000DB160000}"/>
    <cellStyle name="40% - Ênfase3 3 6 8" xfId="5775" xr:uid="{00000000-0005-0000-0000-0000DC160000}"/>
    <cellStyle name="40% - Ênfase3 3 7" xfId="5776" xr:uid="{00000000-0005-0000-0000-0000DD160000}"/>
    <cellStyle name="40% - Ênfase3 3 7 2" xfId="5777" xr:uid="{00000000-0005-0000-0000-0000DE160000}"/>
    <cellStyle name="40% - Ênfase3 3 7 2 2" xfId="5778" xr:uid="{00000000-0005-0000-0000-0000DF160000}"/>
    <cellStyle name="40% - Ênfase3 3 7 2 3" xfId="5779" xr:uid="{00000000-0005-0000-0000-0000E0160000}"/>
    <cellStyle name="40% - Ênfase3 3 7 2 4" xfId="5780" xr:uid="{00000000-0005-0000-0000-0000E1160000}"/>
    <cellStyle name="40% - Ênfase3 3 7 2 5" xfId="5781" xr:uid="{00000000-0005-0000-0000-0000E2160000}"/>
    <cellStyle name="40% - Ênfase3 3 7 2 6" xfId="5782" xr:uid="{00000000-0005-0000-0000-0000E3160000}"/>
    <cellStyle name="40% - Ênfase3 3 7 2 7" xfId="5783" xr:uid="{00000000-0005-0000-0000-0000E4160000}"/>
    <cellStyle name="40% - Ênfase3 3 7 3" xfId="5784" xr:uid="{00000000-0005-0000-0000-0000E5160000}"/>
    <cellStyle name="40% - Ênfase3 3 7 4" xfId="5785" xr:uid="{00000000-0005-0000-0000-0000E6160000}"/>
    <cellStyle name="40% - Ênfase3 3 7 5" xfId="5786" xr:uid="{00000000-0005-0000-0000-0000E7160000}"/>
    <cellStyle name="40% - Ênfase3 3 7 6" xfId="5787" xr:uid="{00000000-0005-0000-0000-0000E8160000}"/>
    <cellStyle name="40% - Ênfase3 3 7 7" xfId="5788" xr:uid="{00000000-0005-0000-0000-0000E9160000}"/>
    <cellStyle name="40% - Ênfase3 3 7 8" xfId="5789" xr:uid="{00000000-0005-0000-0000-0000EA160000}"/>
    <cellStyle name="40% - Ênfase3 3 8" xfId="5790" xr:uid="{00000000-0005-0000-0000-0000EB160000}"/>
    <cellStyle name="40% - Ênfase3 3 8 2" xfId="5791" xr:uid="{00000000-0005-0000-0000-0000EC160000}"/>
    <cellStyle name="40% - Ênfase3 3 8 2 2" xfId="5792" xr:uid="{00000000-0005-0000-0000-0000ED160000}"/>
    <cellStyle name="40% - Ênfase3 3 8 2 3" xfId="5793" xr:uid="{00000000-0005-0000-0000-0000EE160000}"/>
    <cellStyle name="40% - Ênfase3 3 8 2 4" xfId="5794" xr:uid="{00000000-0005-0000-0000-0000EF160000}"/>
    <cellStyle name="40% - Ênfase3 3 8 2 5" xfId="5795" xr:uid="{00000000-0005-0000-0000-0000F0160000}"/>
    <cellStyle name="40% - Ênfase3 3 8 2 6" xfId="5796" xr:uid="{00000000-0005-0000-0000-0000F1160000}"/>
    <cellStyle name="40% - Ênfase3 3 8 2 7" xfId="5797" xr:uid="{00000000-0005-0000-0000-0000F2160000}"/>
    <cellStyle name="40% - Ênfase3 3 8 3" xfId="5798" xr:uid="{00000000-0005-0000-0000-0000F3160000}"/>
    <cellStyle name="40% - Ênfase3 3 8 4" xfId="5799" xr:uid="{00000000-0005-0000-0000-0000F4160000}"/>
    <cellStyle name="40% - Ênfase3 3 8 5" xfId="5800" xr:uid="{00000000-0005-0000-0000-0000F5160000}"/>
    <cellStyle name="40% - Ênfase3 3 8 6" xfId="5801" xr:uid="{00000000-0005-0000-0000-0000F6160000}"/>
    <cellStyle name="40% - Ênfase3 3 8 7" xfId="5802" xr:uid="{00000000-0005-0000-0000-0000F7160000}"/>
    <cellStyle name="40% - Ênfase3 3 8 8" xfId="5803" xr:uid="{00000000-0005-0000-0000-0000F8160000}"/>
    <cellStyle name="40% - Ênfase3 3 9" xfId="5804" xr:uid="{00000000-0005-0000-0000-0000F9160000}"/>
    <cellStyle name="40% - Ênfase3 3 9 2" xfId="5805" xr:uid="{00000000-0005-0000-0000-0000FA160000}"/>
    <cellStyle name="40% - Ênfase3 3 9 2 2" xfId="5806" xr:uid="{00000000-0005-0000-0000-0000FB160000}"/>
    <cellStyle name="40% - Ênfase3 3 9 2 3" xfId="5807" xr:uid="{00000000-0005-0000-0000-0000FC160000}"/>
    <cellStyle name="40% - Ênfase3 3 9 2 4" xfId="5808" xr:uid="{00000000-0005-0000-0000-0000FD160000}"/>
    <cellStyle name="40% - Ênfase3 3 9 2 5" xfId="5809" xr:uid="{00000000-0005-0000-0000-0000FE160000}"/>
    <cellStyle name="40% - Ênfase3 3 9 2 6" xfId="5810" xr:uid="{00000000-0005-0000-0000-0000FF160000}"/>
    <cellStyle name="40% - Ênfase3 3 9 2 7" xfId="5811" xr:uid="{00000000-0005-0000-0000-000000170000}"/>
    <cellStyle name="40% - Ênfase3 3 9 3" xfId="5812" xr:uid="{00000000-0005-0000-0000-000001170000}"/>
    <cellStyle name="40% - Ênfase3 3 9 4" xfId="5813" xr:uid="{00000000-0005-0000-0000-000002170000}"/>
    <cellStyle name="40% - Ênfase3 3 9 5" xfId="5814" xr:uid="{00000000-0005-0000-0000-000003170000}"/>
    <cellStyle name="40% - Ênfase3 3 9 6" xfId="5815" xr:uid="{00000000-0005-0000-0000-000004170000}"/>
    <cellStyle name="40% - Ênfase3 3 9 7" xfId="5816" xr:uid="{00000000-0005-0000-0000-000005170000}"/>
    <cellStyle name="40% - Ênfase3 3 9 8" xfId="5817" xr:uid="{00000000-0005-0000-0000-000006170000}"/>
    <cellStyle name="40% - Ênfase3 30" xfId="5818" xr:uid="{00000000-0005-0000-0000-000007170000}"/>
    <cellStyle name="40% - Ênfase3 30 2" xfId="5819" xr:uid="{00000000-0005-0000-0000-000008170000}"/>
    <cellStyle name="40% - Ênfase3 30 3" xfId="5820" xr:uid="{00000000-0005-0000-0000-000009170000}"/>
    <cellStyle name="40% - Ênfase3 30 4" xfId="5821" xr:uid="{00000000-0005-0000-0000-00000A170000}"/>
    <cellStyle name="40% - Ênfase3 30 5" xfId="5822" xr:uid="{00000000-0005-0000-0000-00000B170000}"/>
    <cellStyle name="40% - Ênfase3 30 6" xfId="5823" xr:uid="{00000000-0005-0000-0000-00000C170000}"/>
    <cellStyle name="40% - Ênfase3 30 7" xfId="5824" xr:uid="{00000000-0005-0000-0000-00000D170000}"/>
    <cellStyle name="40% - Ênfase3 31" xfId="5825" xr:uid="{00000000-0005-0000-0000-00000E170000}"/>
    <cellStyle name="40% - Ênfase3 31 2" xfId="5826" xr:uid="{00000000-0005-0000-0000-00000F170000}"/>
    <cellStyle name="40% - Ênfase3 31 3" xfId="5827" xr:uid="{00000000-0005-0000-0000-000010170000}"/>
    <cellStyle name="40% - Ênfase3 31 4" xfId="5828" xr:uid="{00000000-0005-0000-0000-000011170000}"/>
    <cellStyle name="40% - Ênfase3 31 5" xfId="5829" xr:uid="{00000000-0005-0000-0000-000012170000}"/>
    <cellStyle name="40% - Ênfase3 31 6" xfId="5830" xr:uid="{00000000-0005-0000-0000-000013170000}"/>
    <cellStyle name="40% - Ênfase3 31 7" xfId="5831" xr:uid="{00000000-0005-0000-0000-000014170000}"/>
    <cellStyle name="40% - Ênfase3 32" xfId="5832" xr:uid="{00000000-0005-0000-0000-000015170000}"/>
    <cellStyle name="40% - Ênfase3 32 2" xfId="5833" xr:uid="{00000000-0005-0000-0000-000016170000}"/>
    <cellStyle name="40% - Ênfase3 32 3" xfId="5834" xr:uid="{00000000-0005-0000-0000-000017170000}"/>
    <cellStyle name="40% - Ênfase3 32 4" xfId="5835" xr:uid="{00000000-0005-0000-0000-000018170000}"/>
    <cellStyle name="40% - Ênfase3 32 5" xfId="5836" xr:uid="{00000000-0005-0000-0000-000019170000}"/>
    <cellStyle name="40% - Ênfase3 32 6" xfId="5837" xr:uid="{00000000-0005-0000-0000-00001A170000}"/>
    <cellStyle name="40% - Ênfase3 32 7" xfId="5838" xr:uid="{00000000-0005-0000-0000-00001B170000}"/>
    <cellStyle name="40% - Ênfase3 33" xfId="5839" xr:uid="{00000000-0005-0000-0000-00001C170000}"/>
    <cellStyle name="40% - Ênfase3 33 2" xfId="5840" xr:uid="{00000000-0005-0000-0000-00001D170000}"/>
    <cellStyle name="40% - Ênfase3 33 3" xfId="5841" xr:uid="{00000000-0005-0000-0000-00001E170000}"/>
    <cellStyle name="40% - Ênfase3 33 4" xfId="5842" xr:uid="{00000000-0005-0000-0000-00001F170000}"/>
    <cellStyle name="40% - Ênfase3 33 5" xfId="5843" xr:uid="{00000000-0005-0000-0000-000020170000}"/>
    <cellStyle name="40% - Ênfase3 33 6" xfId="5844" xr:uid="{00000000-0005-0000-0000-000021170000}"/>
    <cellStyle name="40% - Ênfase3 33 7" xfId="5845" xr:uid="{00000000-0005-0000-0000-000022170000}"/>
    <cellStyle name="40% - Ênfase3 34" xfId="5846" xr:uid="{00000000-0005-0000-0000-000023170000}"/>
    <cellStyle name="40% - Ênfase3 34 2" xfId="5847" xr:uid="{00000000-0005-0000-0000-000024170000}"/>
    <cellStyle name="40% - Ênfase3 34 3" xfId="5848" xr:uid="{00000000-0005-0000-0000-000025170000}"/>
    <cellStyle name="40% - Ênfase3 34 4" xfId="5849" xr:uid="{00000000-0005-0000-0000-000026170000}"/>
    <cellStyle name="40% - Ênfase3 34 5" xfId="5850" xr:uid="{00000000-0005-0000-0000-000027170000}"/>
    <cellStyle name="40% - Ênfase3 34 6" xfId="5851" xr:uid="{00000000-0005-0000-0000-000028170000}"/>
    <cellStyle name="40% - Ênfase3 34 7" xfId="5852" xr:uid="{00000000-0005-0000-0000-000029170000}"/>
    <cellStyle name="40% - Ênfase3 35" xfId="5853" xr:uid="{00000000-0005-0000-0000-00002A170000}"/>
    <cellStyle name="40% - Ênfase3 35 2" xfId="5854" xr:uid="{00000000-0005-0000-0000-00002B170000}"/>
    <cellStyle name="40% - Ênfase3 35 3" xfId="5855" xr:uid="{00000000-0005-0000-0000-00002C170000}"/>
    <cellStyle name="40% - Ênfase3 35 4" xfId="5856" xr:uid="{00000000-0005-0000-0000-00002D170000}"/>
    <cellStyle name="40% - Ênfase3 35 5" xfId="5857" xr:uid="{00000000-0005-0000-0000-00002E170000}"/>
    <cellStyle name="40% - Ênfase3 35 6" xfId="5858" xr:uid="{00000000-0005-0000-0000-00002F170000}"/>
    <cellStyle name="40% - Ênfase3 35 7" xfId="5859" xr:uid="{00000000-0005-0000-0000-000030170000}"/>
    <cellStyle name="40% - Ênfase3 36" xfId="5860" xr:uid="{00000000-0005-0000-0000-000031170000}"/>
    <cellStyle name="40% - Ênfase3 36 2" xfId="5861" xr:uid="{00000000-0005-0000-0000-000032170000}"/>
    <cellStyle name="40% - Ênfase3 36 3" xfId="5862" xr:uid="{00000000-0005-0000-0000-000033170000}"/>
    <cellStyle name="40% - Ênfase3 36 4" xfId="5863" xr:uid="{00000000-0005-0000-0000-000034170000}"/>
    <cellStyle name="40% - Ênfase3 36 5" xfId="5864" xr:uid="{00000000-0005-0000-0000-000035170000}"/>
    <cellStyle name="40% - Ênfase3 36 6" xfId="5865" xr:uid="{00000000-0005-0000-0000-000036170000}"/>
    <cellStyle name="40% - Ênfase3 36 7" xfId="5866" xr:uid="{00000000-0005-0000-0000-000037170000}"/>
    <cellStyle name="40% - Ênfase3 37" xfId="5867" xr:uid="{00000000-0005-0000-0000-000038170000}"/>
    <cellStyle name="40% - Ênfase3 37 2" xfId="5868" xr:uid="{00000000-0005-0000-0000-000039170000}"/>
    <cellStyle name="40% - Ênfase3 37 3" xfId="5869" xr:uid="{00000000-0005-0000-0000-00003A170000}"/>
    <cellStyle name="40% - Ênfase3 37 4" xfId="5870" xr:uid="{00000000-0005-0000-0000-00003B170000}"/>
    <cellStyle name="40% - Ênfase3 37 5" xfId="5871" xr:uid="{00000000-0005-0000-0000-00003C170000}"/>
    <cellStyle name="40% - Ênfase3 37 6" xfId="5872" xr:uid="{00000000-0005-0000-0000-00003D170000}"/>
    <cellStyle name="40% - Ênfase3 37 7" xfId="5873" xr:uid="{00000000-0005-0000-0000-00003E170000}"/>
    <cellStyle name="40% - Ênfase3 38" xfId="5874" xr:uid="{00000000-0005-0000-0000-00003F170000}"/>
    <cellStyle name="40% - Ênfase3 38 2" xfId="5875" xr:uid="{00000000-0005-0000-0000-000040170000}"/>
    <cellStyle name="40% - Ênfase3 38 3" xfId="5876" xr:uid="{00000000-0005-0000-0000-000041170000}"/>
    <cellStyle name="40% - Ênfase3 38 4" xfId="5877" xr:uid="{00000000-0005-0000-0000-000042170000}"/>
    <cellStyle name="40% - Ênfase3 38 5" xfId="5878" xr:uid="{00000000-0005-0000-0000-000043170000}"/>
    <cellStyle name="40% - Ênfase3 38 6" xfId="5879" xr:uid="{00000000-0005-0000-0000-000044170000}"/>
    <cellStyle name="40% - Ênfase3 38 7" xfId="5880" xr:uid="{00000000-0005-0000-0000-000045170000}"/>
    <cellStyle name="40% - Ênfase3 39" xfId="5881" xr:uid="{00000000-0005-0000-0000-000046170000}"/>
    <cellStyle name="40% - Ênfase3 39 2" xfId="5882" xr:uid="{00000000-0005-0000-0000-000047170000}"/>
    <cellStyle name="40% - Ênfase3 39 3" xfId="5883" xr:uid="{00000000-0005-0000-0000-000048170000}"/>
    <cellStyle name="40% - Ênfase3 39 4" xfId="5884" xr:uid="{00000000-0005-0000-0000-000049170000}"/>
    <cellStyle name="40% - Ênfase3 39 5" xfId="5885" xr:uid="{00000000-0005-0000-0000-00004A170000}"/>
    <cellStyle name="40% - Ênfase3 39 6" xfId="5886" xr:uid="{00000000-0005-0000-0000-00004B170000}"/>
    <cellStyle name="40% - Ênfase3 39 7" xfId="5887" xr:uid="{00000000-0005-0000-0000-00004C170000}"/>
    <cellStyle name="40% - Ênfase3 4" xfId="5888" xr:uid="{00000000-0005-0000-0000-00004D170000}"/>
    <cellStyle name="40% - Ênfase3 4 2" xfId="5889" xr:uid="{00000000-0005-0000-0000-00004E170000}"/>
    <cellStyle name="40% - Ênfase3 4 2 2" xfId="5890" xr:uid="{00000000-0005-0000-0000-00004F170000}"/>
    <cellStyle name="40% - Ênfase3 4 2 3" xfId="5891" xr:uid="{00000000-0005-0000-0000-000050170000}"/>
    <cellStyle name="40% - Ênfase3 4 2 4" xfId="5892" xr:uid="{00000000-0005-0000-0000-000051170000}"/>
    <cellStyle name="40% - Ênfase3 4 2 5" xfId="5893" xr:uid="{00000000-0005-0000-0000-000052170000}"/>
    <cellStyle name="40% - Ênfase3 4 2 6" xfId="5894" xr:uid="{00000000-0005-0000-0000-000053170000}"/>
    <cellStyle name="40% - Ênfase3 4 2 7" xfId="5895" xr:uid="{00000000-0005-0000-0000-000054170000}"/>
    <cellStyle name="40% - Ênfase3 4 3" xfId="5896" xr:uid="{00000000-0005-0000-0000-000055170000}"/>
    <cellStyle name="40% - Ênfase3 4 4" xfId="5897" xr:uid="{00000000-0005-0000-0000-000056170000}"/>
    <cellStyle name="40% - Ênfase3 4 5" xfId="5898" xr:uid="{00000000-0005-0000-0000-000057170000}"/>
    <cellStyle name="40% - Ênfase3 4 6" xfId="5899" xr:uid="{00000000-0005-0000-0000-000058170000}"/>
    <cellStyle name="40% - Ênfase3 4 7" xfId="5900" xr:uid="{00000000-0005-0000-0000-000059170000}"/>
    <cellStyle name="40% - Ênfase3 4 8" xfId="5901" xr:uid="{00000000-0005-0000-0000-00005A170000}"/>
    <cellStyle name="40% - Ênfase3 4 9" xfId="24446" xr:uid="{00000000-0005-0000-0000-00005B170000}"/>
    <cellStyle name="40% - Ênfase3 40" xfId="5902" xr:uid="{00000000-0005-0000-0000-00005C170000}"/>
    <cellStyle name="40% - Ênfase3 40 2" xfId="5903" xr:uid="{00000000-0005-0000-0000-00005D170000}"/>
    <cellStyle name="40% - Ênfase3 40 3" xfId="5904" xr:uid="{00000000-0005-0000-0000-00005E170000}"/>
    <cellStyle name="40% - Ênfase3 40 4" xfId="5905" xr:uid="{00000000-0005-0000-0000-00005F170000}"/>
    <cellStyle name="40% - Ênfase3 40 5" xfId="5906" xr:uid="{00000000-0005-0000-0000-000060170000}"/>
    <cellStyle name="40% - Ênfase3 40 6" xfId="5907" xr:uid="{00000000-0005-0000-0000-000061170000}"/>
    <cellStyle name="40% - Ênfase3 40 7" xfId="5908" xr:uid="{00000000-0005-0000-0000-000062170000}"/>
    <cellStyle name="40% - Ênfase3 41" xfId="5909" xr:uid="{00000000-0005-0000-0000-000063170000}"/>
    <cellStyle name="40% - Ênfase3 41 2" xfId="5910" xr:uid="{00000000-0005-0000-0000-000064170000}"/>
    <cellStyle name="40% - Ênfase3 41 3" xfId="5911" xr:uid="{00000000-0005-0000-0000-000065170000}"/>
    <cellStyle name="40% - Ênfase3 41 4" xfId="5912" xr:uid="{00000000-0005-0000-0000-000066170000}"/>
    <cellStyle name="40% - Ênfase3 41 5" xfId="5913" xr:uid="{00000000-0005-0000-0000-000067170000}"/>
    <cellStyle name="40% - Ênfase3 41 6" xfId="5914" xr:uid="{00000000-0005-0000-0000-000068170000}"/>
    <cellStyle name="40% - Ênfase3 41 7" xfId="5915" xr:uid="{00000000-0005-0000-0000-000069170000}"/>
    <cellStyle name="40% - Ênfase3 42" xfId="5916" xr:uid="{00000000-0005-0000-0000-00006A170000}"/>
    <cellStyle name="40% - Ênfase3 42 2" xfId="5917" xr:uid="{00000000-0005-0000-0000-00006B170000}"/>
    <cellStyle name="40% - Ênfase3 42 3" xfId="5918" xr:uid="{00000000-0005-0000-0000-00006C170000}"/>
    <cellStyle name="40% - Ênfase3 42 4" xfId="5919" xr:uid="{00000000-0005-0000-0000-00006D170000}"/>
    <cellStyle name="40% - Ênfase3 42 5" xfId="5920" xr:uid="{00000000-0005-0000-0000-00006E170000}"/>
    <cellStyle name="40% - Ênfase3 42 6" xfId="5921" xr:uid="{00000000-0005-0000-0000-00006F170000}"/>
    <cellStyle name="40% - Ênfase3 42 7" xfId="5922" xr:uid="{00000000-0005-0000-0000-000070170000}"/>
    <cellStyle name="40% - Ênfase3 43" xfId="5923" xr:uid="{00000000-0005-0000-0000-000071170000}"/>
    <cellStyle name="40% - Ênfase3 43 2" xfId="5924" xr:uid="{00000000-0005-0000-0000-000072170000}"/>
    <cellStyle name="40% - Ênfase3 43 3" xfId="5925" xr:uid="{00000000-0005-0000-0000-000073170000}"/>
    <cellStyle name="40% - Ênfase3 43 4" xfId="5926" xr:uid="{00000000-0005-0000-0000-000074170000}"/>
    <cellStyle name="40% - Ênfase3 43 5" xfId="5927" xr:uid="{00000000-0005-0000-0000-000075170000}"/>
    <cellStyle name="40% - Ênfase3 43 6" xfId="5928" xr:uid="{00000000-0005-0000-0000-000076170000}"/>
    <cellStyle name="40% - Ênfase3 43 7" xfId="5929" xr:uid="{00000000-0005-0000-0000-000077170000}"/>
    <cellStyle name="40% - Ênfase3 44" xfId="5930" xr:uid="{00000000-0005-0000-0000-000078170000}"/>
    <cellStyle name="40% - Ênfase3 44 2" xfId="5931" xr:uid="{00000000-0005-0000-0000-000079170000}"/>
    <cellStyle name="40% - Ênfase3 44 3" xfId="5932" xr:uid="{00000000-0005-0000-0000-00007A170000}"/>
    <cellStyle name="40% - Ênfase3 44 4" xfId="5933" xr:uid="{00000000-0005-0000-0000-00007B170000}"/>
    <cellStyle name="40% - Ênfase3 44 5" xfId="5934" xr:uid="{00000000-0005-0000-0000-00007C170000}"/>
    <cellStyle name="40% - Ênfase3 44 6" xfId="5935" xr:uid="{00000000-0005-0000-0000-00007D170000}"/>
    <cellStyle name="40% - Ênfase3 44 7" xfId="5936" xr:uid="{00000000-0005-0000-0000-00007E170000}"/>
    <cellStyle name="40% - Ênfase3 45" xfId="23989" xr:uid="{00000000-0005-0000-0000-00007F170000}"/>
    <cellStyle name="40% - Ênfase3 46" xfId="23990" xr:uid="{00000000-0005-0000-0000-000080170000}"/>
    <cellStyle name="40% - Ênfase3 47" xfId="23991" xr:uid="{00000000-0005-0000-0000-000081170000}"/>
    <cellStyle name="40% - Ênfase3 48" xfId="24118" xr:uid="{00000000-0005-0000-0000-000082170000}"/>
    <cellStyle name="40% - Ênfase3 48 2" xfId="27683" xr:uid="{00000000-0005-0000-0000-000083170000}"/>
    <cellStyle name="40% - Ênfase3 49" xfId="27736" xr:uid="{00000000-0005-0000-0000-000084170000}"/>
    <cellStyle name="40% - Ênfase3 5" xfId="5937" xr:uid="{00000000-0005-0000-0000-000085170000}"/>
    <cellStyle name="40% - Ênfase3 5 2" xfId="5938" xr:uid="{00000000-0005-0000-0000-000086170000}"/>
    <cellStyle name="40% - Ênfase3 5 2 2" xfId="5939" xr:uid="{00000000-0005-0000-0000-000087170000}"/>
    <cellStyle name="40% - Ênfase3 5 2 3" xfId="5940" xr:uid="{00000000-0005-0000-0000-000088170000}"/>
    <cellStyle name="40% - Ênfase3 5 2 4" xfId="5941" xr:uid="{00000000-0005-0000-0000-000089170000}"/>
    <cellStyle name="40% - Ênfase3 5 2 5" xfId="5942" xr:uid="{00000000-0005-0000-0000-00008A170000}"/>
    <cellStyle name="40% - Ênfase3 5 2 6" xfId="5943" xr:uid="{00000000-0005-0000-0000-00008B170000}"/>
    <cellStyle name="40% - Ênfase3 5 2 7" xfId="5944" xr:uid="{00000000-0005-0000-0000-00008C170000}"/>
    <cellStyle name="40% - Ênfase3 5 3" xfId="5945" xr:uid="{00000000-0005-0000-0000-00008D170000}"/>
    <cellStyle name="40% - Ênfase3 5 4" xfId="5946" xr:uid="{00000000-0005-0000-0000-00008E170000}"/>
    <cellStyle name="40% - Ênfase3 5 5" xfId="5947" xr:uid="{00000000-0005-0000-0000-00008F170000}"/>
    <cellStyle name="40% - Ênfase3 5 6" xfId="5948" xr:uid="{00000000-0005-0000-0000-000090170000}"/>
    <cellStyle name="40% - Ênfase3 5 7" xfId="5949" xr:uid="{00000000-0005-0000-0000-000091170000}"/>
    <cellStyle name="40% - Ênfase3 5 8" xfId="5950" xr:uid="{00000000-0005-0000-0000-000092170000}"/>
    <cellStyle name="40% - Ênfase3 5 9" xfId="24447" xr:uid="{00000000-0005-0000-0000-000093170000}"/>
    <cellStyle name="40% - Ênfase3 50" xfId="27749" xr:uid="{00000000-0005-0000-0000-000094170000}"/>
    <cellStyle name="40% - Ênfase3 51" xfId="27718" xr:uid="{00000000-0005-0000-0000-000095170000}"/>
    <cellStyle name="40% - Ênfase3 52" xfId="27779" xr:uid="{00000000-0005-0000-0000-000096170000}"/>
    <cellStyle name="40% - Ênfase3 6" xfId="5951" xr:uid="{00000000-0005-0000-0000-000097170000}"/>
    <cellStyle name="40% - Ênfase3 6 2" xfId="5952" xr:uid="{00000000-0005-0000-0000-000098170000}"/>
    <cellStyle name="40% - Ênfase3 6 2 2" xfId="5953" xr:uid="{00000000-0005-0000-0000-000099170000}"/>
    <cellStyle name="40% - Ênfase3 6 2 3" xfId="5954" xr:uid="{00000000-0005-0000-0000-00009A170000}"/>
    <cellStyle name="40% - Ênfase3 6 2 4" xfId="5955" xr:uid="{00000000-0005-0000-0000-00009B170000}"/>
    <cellStyle name="40% - Ênfase3 6 2 5" xfId="5956" xr:uid="{00000000-0005-0000-0000-00009C170000}"/>
    <cellStyle name="40% - Ênfase3 6 2 6" xfId="5957" xr:uid="{00000000-0005-0000-0000-00009D170000}"/>
    <cellStyle name="40% - Ênfase3 6 2 7" xfId="5958" xr:uid="{00000000-0005-0000-0000-00009E170000}"/>
    <cellStyle name="40% - Ênfase3 6 3" xfId="5959" xr:uid="{00000000-0005-0000-0000-00009F170000}"/>
    <cellStyle name="40% - Ênfase3 6 4" xfId="5960" xr:uid="{00000000-0005-0000-0000-0000A0170000}"/>
    <cellStyle name="40% - Ênfase3 6 5" xfId="5961" xr:uid="{00000000-0005-0000-0000-0000A1170000}"/>
    <cellStyle name="40% - Ênfase3 6 6" xfId="5962" xr:uid="{00000000-0005-0000-0000-0000A2170000}"/>
    <cellStyle name="40% - Ênfase3 6 7" xfId="5963" xr:uid="{00000000-0005-0000-0000-0000A3170000}"/>
    <cellStyle name="40% - Ênfase3 6 8" xfId="5964" xr:uid="{00000000-0005-0000-0000-0000A4170000}"/>
    <cellStyle name="40% - Ênfase3 7" xfId="5965" xr:uid="{00000000-0005-0000-0000-0000A5170000}"/>
    <cellStyle name="40% - Ênfase3 7 2" xfId="5966" xr:uid="{00000000-0005-0000-0000-0000A6170000}"/>
    <cellStyle name="40% - Ênfase3 7 2 2" xfId="5967" xr:uid="{00000000-0005-0000-0000-0000A7170000}"/>
    <cellStyle name="40% - Ênfase3 7 2 3" xfId="5968" xr:uid="{00000000-0005-0000-0000-0000A8170000}"/>
    <cellStyle name="40% - Ênfase3 7 2 4" xfId="5969" xr:uid="{00000000-0005-0000-0000-0000A9170000}"/>
    <cellStyle name="40% - Ênfase3 7 2 5" xfId="5970" xr:uid="{00000000-0005-0000-0000-0000AA170000}"/>
    <cellStyle name="40% - Ênfase3 7 2 6" xfId="5971" xr:uid="{00000000-0005-0000-0000-0000AB170000}"/>
    <cellStyle name="40% - Ênfase3 7 2 7" xfId="5972" xr:uid="{00000000-0005-0000-0000-0000AC170000}"/>
    <cellStyle name="40% - Ênfase3 7 3" xfId="5973" xr:uid="{00000000-0005-0000-0000-0000AD170000}"/>
    <cellStyle name="40% - Ênfase3 7 4" xfId="5974" xr:uid="{00000000-0005-0000-0000-0000AE170000}"/>
    <cellStyle name="40% - Ênfase3 7 5" xfId="5975" xr:uid="{00000000-0005-0000-0000-0000AF170000}"/>
    <cellStyle name="40% - Ênfase3 7 6" xfId="5976" xr:uid="{00000000-0005-0000-0000-0000B0170000}"/>
    <cellStyle name="40% - Ênfase3 7 7" xfId="5977" xr:uid="{00000000-0005-0000-0000-0000B1170000}"/>
    <cellStyle name="40% - Ênfase3 7 8" xfId="5978" xr:uid="{00000000-0005-0000-0000-0000B2170000}"/>
    <cellStyle name="40% - Ênfase3 8" xfId="5979" xr:uid="{00000000-0005-0000-0000-0000B3170000}"/>
    <cellStyle name="40% - Ênfase3 8 2" xfId="5980" xr:uid="{00000000-0005-0000-0000-0000B4170000}"/>
    <cellStyle name="40% - Ênfase3 8 2 2" xfId="5981" xr:uid="{00000000-0005-0000-0000-0000B5170000}"/>
    <cellStyle name="40% - Ênfase3 8 2 3" xfId="5982" xr:uid="{00000000-0005-0000-0000-0000B6170000}"/>
    <cellStyle name="40% - Ênfase3 8 2 4" xfId="5983" xr:uid="{00000000-0005-0000-0000-0000B7170000}"/>
    <cellStyle name="40% - Ênfase3 8 2 5" xfId="5984" xr:uid="{00000000-0005-0000-0000-0000B8170000}"/>
    <cellStyle name="40% - Ênfase3 8 2 6" xfId="5985" xr:uid="{00000000-0005-0000-0000-0000B9170000}"/>
    <cellStyle name="40% - Ênfase3 8 2 7" xfId="5986" xr:uid="{00000000-0005-0000-0000-0000BA170000}"/>
    <cellStyle name="40% - Ênfase3 8 3" xfId="5987" xr:uid="{00000000-0005-0000-0000-0000BB170000}"/>
    <cellStyle name="40% - Ênfase3 8 4" xfId="5988" xr:uid="{00000000-0005-0000-0000-0000BC170000}"/>
    <cellStyle name="40% - Ênfase3 8 5" xfId="5989" xr:uid="{00000000-0005-0000-0000-0000BD170000}"/>
    <cellStyle name="40% - Ênfase3 8 6" xfId="5990" xr:uid="{00000000-0005-0000-0000-0000BE170000}"/>
    <cellStyle name="40% - Ênfase3 8 7" xfId="5991" xr:uid="{00000000-0005-0000-0000-0000BF170000}"/>
    <cellStyle name="40% - Ênfase3 8 8" xfId="5992" xr:uid="{00000000-0005-0000-0000-0000C0170000}"/>
    <cellStyle name="40% - Ênfase3 9" xfId="5993" xr:uid="{00000000-0005-0000-0000-0000C1170000}"/>
    <cellStyle name="40% - Ênfase3 9 2" xfId="5994" xr:uid="{00000000-0005-0000-0000-0000C2170000}"/>
    <cellStyle name="40% - Ênfase3 9 2 2" xfId="5995" xr:uid="{00000000-0005-0000-0000-0000C3170000}"/>
    <cellStyle name="40% - Ênfase3 9 2 3" xfId="5996" xr:uid="{00000000-0005-0000-0000-0000C4170000}"/>
    <cellStyle name="40% - Ênfase3 9 2 4" xfId="5997" xr:uid="{00000000-0005-0000-0000-0000C5170000}"/>
    <cellStyle name="40% - Ênfase3 9 2 5" xfId="5998" xr:uid="{00000000-0005-0000-0000-0000C6170000}"/>
    <cellStyle name="40% - Ênfase3 9 2 6" xfId="5999" xr:uid="{00000000-0005-0000-0000-0000C7170000}"/>
    <cellStyle name="40% - Ênfase3 9 2 7" xfId="6000" xr:uid="{00000000-0005-0000-0000-0000C8170000}"/>
    <cellStyle name="40% - Ênfase3 9 3" xfId="6001" xr:uid="{00000000-0005-0000-0000-0000C9170000}"/>
    <cellStyle name="40% - Ênfase3 9 4" xfId="6002" xr:uid="{00000000-0005-0000-0000-0000CA170000}"/>
    <cellStyle name="40% - Ênfase3 9 5" xfId="6003" xr:uid="{00000000-0005-0000-0000-0000CB170000}"/>
    <cellStyle name="40% - Ênfase3 9 6" xfId="6004" xr:uid="{00000000-0005-0000-0000-0000CC170000}"/>
    <cellStyle name="40% - Ênfase3 9 7" xfId="6005" xr:uid="{00000000-0005-0000-0000-0000CD170000}"/>
    <cellStyle name="40% - Ênfase3 9 8" xfId="6006" xr:uid="{00000000-0005-0000-0000-0000CE170000}"/>
    <cellStyle name="40% - Ênfase4" xfId="36" builtinId="43" customBuiltin="1"/>
    <cellStyle name="40% - Ênfase4 10" xfId="6007" xr:uid="{00000000-0005-0000-0000-0000D0170000}"/>
    <cellStyle name="40% - Ênfase4 10 2" xfId="6008" xr:uid="{00000000-0005-0000-0000-0000D1170000}"/>
    <cellStyle name="40% - Ênfase4 10 2 2" xfId="6009" xr:uid="{00000000-0005-0000-0000-0000D2170000}"/>
    <cellStyle name="40% - Ênfase4 10 2 3" xfId="6010" xr:uid="{00000000-0005-0000-0000-0000D3170000}"/>
    <cellStyle name="40% - Ênfase4 10 2 4" xfId="6011" xr:uid="{00000000-0005-0000-0000-0000D4170000}"/>
    <cellStyle name="40% - Ênfase4 10 2 5" xfId="6012" xr:uid="{00000000-0005-0000-0000-0000D5170000}"/>
    <cellStyle name="40% - Ênfase4 10 2 6" xfId="6013" xr:uid="{00000000-0005-0000-0000-0000D6170000}"/>
    <cellStyle name="40% - Ênfase4 10 2 7" xfId="6014" xr:uid="{00000000-0005-0000-0000-0000D7170000}"/>
    <cellStyle name="40% - Ênfase4 10 3" xfId="6015" xr:uid="{00000000-0005-0000-0000-0000D8170000}"/>
    <cellStyle name="40% - Ênfase4 10 4" xfId="6016" xr:uid="{00000000-0005-0000-0000-0000D9170000}"/>
    <cellStyle name="40% - Ênfase4 10 5" xfId="6017" xr:uid="{00000000-0005-0000-0000-0000DA170000}"/>
    <cellStyle name="40% - Ênfase4 10 6" xfId="6018" xr:uid="{00000000-0005-0000-0000-0000DB170000}"/>
    <cellStyle name="40% - Ênfase4 10 7" xfId="6019" xr:uid="{00000000-0005-0000-0000-0000DC170000}"/>
    <cellStyle name="40% - Ênfase4 10 8" xfId="6020" xr:uid="{00000000-0005-0000-0000-0000DD170000}"/>
    <cellStyle name="40% - Ênfase4 11" xfId="6021" xr:uid="{00000000-0005-0000-0000-0000DE170000}"/>
    <cellStyle name="40% - Ênfase4 11 2" xfId="6022" xr:uid="{00000000-0005-0000-0000-0000DF170000}"/>
    <cellStyle name="40% - Ênfase4 11 2 2" xfId="6023" xr:uid="{00000000-0005-0000-0000-0000E0170000}"/>
    <cellStyle name="40% - Ênfase4 11 2 3" xfId="6024" xr:uid="{00000000-0005-0000-0000-0000E1170000}"/>
    <cellStyle name="40% - Ênfase4 11 2 4" xfId="6025" xr:uid="{00000000-0005-0000-0000-0000E2170000}"/>
    <cellStyle name="40% - Ênfase4 11 2 5" xfId="6026" xr:uid="{00000000-0005-0000-0000-0000E3170000}"/>
    <cellStyle name="40% - Ênfase4 11 2 6" xfId="6027" xr:uid="{00000000-0005-0000-0000-0000E4170000}"/>
    <cellStyle name="40% - Ênfase4 11 2 7" xfId="6028" xr:uid="{00000000-0005-0000-0000-0000E5170000}"/>
    <cellStyle name="40% - Ênfase4 11 3" xfId="6029" xr:uid="{00000000-0005-0000-0000-0000E6170000}"/>
    <cellStyle name="40% - Ênfase4 11 4" xfId="6030" xr:uid="{00000000-0005-0000-0000-0000E7170000}"/>
    <cellStyle name="40% - Ênfase4 11 5" xfId="6031" xr:uid="{00000000-0005-0000-0000-0000E8170000}"/>
    <cellStyle name="40% - Ênfase4 11 6" xfId="6032" xr:uid="{00000000-0005-0000-0000-0000E9170000}"/>
    <cellStyle name="40% - Ênfase4 11 7" xfId="6033" xr:uid="{00000000-0005-0000-0000-0000EA170000}"/>
    <cellStyle name="40% - Ênfase4 11 8" xfId="6034" xr:uid="{00000000-0005-0000-0000-0000EB170000}"/>
    <cellStyle name="40% - Ênfase4 12" xfId="6035" xr:uid="{00000000-0005-0000-0000-0000EC170000}"/>
    <cellStyle name="40% - Ênfase4 12 2" xfId="6036" xr:uid="{00000000-0005-0000-0000-0000ED170000}"/>
    <cellStyle name="40% - Ênfase4 12 2 2" xfId="6037" xr:uid="{00000000-0005-0000-0000-0000EE170000}"/>
    <cellStyle name="40% - Ênfase4 12 2 3" xfId="6038" xr:uid="{00000000-0005-0000-0000-0000EF170000}"/>
    <cellStyle name="40% - Ênfase4 12 2 4" xfId="6039" xr:uid="{00000000-0005-0000-0000-0000F0170000}"/>
    <cellStyle name="40% - Ênfase4 12 2 5" xfId="6040" xr:uid="{00000000-0005-0000-0000-0000F1170000}"/>
    <cellStyle name="40% - Ênfase4 12 2 6" xfId="6041" xr:uid="{00000000-0005-0000-0000-0000F2170000}"/>
    <cellStyle name="40% - Ênfase4 12 2 7" xfId="6042" xr:uid="{00000000-0005-0000-0000-0000F3170000}"/>
    <cellStyle name="40% - Ênfase4 12 3" xfId="6043" xr:uid="{00000000-0005-0000-0000-0000F4170000}"/>
    <cellStyle name="40% - Ênfase4 12 4" xfId="6044" xr:uid="{00000000-0005-0000-0000-0000F5170000}"/>
    <cellStyle name="40% - Ênfase4 12 5" xfId="6045" xr:uid="{00000000-0005-0000-0000-0000F6170000}"/>
    <cellStyle name="40% - Ênfase4 12 6" xfId="6046" xr:uid="{00000000-0005-0000-0000-0000F7170000}"/>
    <cellStyle name="40% - Ênfase4 12 7" xfId="6047" xr:uid="{00000000-0005-0000-0000-0000F8170000}"/>
    <cellStyle name="40% - Ênfase4 12 8" xfId="6048" xr:uid="{00000000-0005-0000-0000-0000F9170000}"/>
    <cellStyle name="40% - Ênfase4 13" xfId="6049" xr:uid="{00000000-0005-0000-0000-0000FA170000}"/>
    <cellStyle name="40% - Ênfase4 13 2" xfId="6050" xr:uid="{00000000-0005-0000-0000-0000FB170000}"/>
    <cellStyle name="40% - Ênfase4 13 2 2" xfId="6051" xr:uid="{00000000-0005-0000-0000-0000FC170000}"/>
    <cellStyle name="40% - Ênfase4 13 2 3" xfId="6052" xr:uid="{00000000-0005-0000-0000-0000FD170000}"/>
    <cellStyle name="40% - Ênfase4 13 2 4" xfId="6053" xr:uid="{00000000-0005-0000-0000-0000FE170000}"/>
    <cellStyle name="40% - Ênfase4 13 2 5" xfId="6054" xr:uid="{00000000-0005-0000-0000-0000FF170000}"/>
    <cellStyle name="40% - Ênfase4 13 2 6" xfId="6055" xr:uid="{00000000-0005-0000-0000-000000180000}"/>
    <cellStyle name="40% - Ênfase4 13 2 7" xfId="6056" xr:uid="{00000000-0005-0000-0000-000001180000}"/>
    <cellStyle name="40% - Ênfase4 13 3" xfId="6057" xr:uid="{00000000-0005-0000-0000-000002180000}"/>
    <cellStyle name="40% - Ênfase4 13 4" xfId="6058" xr:uid="{00000000-0005-0000-0000-000003180000}"/>
    <cellStyle name="40% - Ênfase4 13 5" xfId="6059" xr:uid="{00000000-0005-0000-0000-000004180000}"/>
    <cellStyle name="40% - Ênfase4 13 6" xfId="6060" xr:uid="{00000000-0005-0000-0000-000005180000}"/>
    <cellStyle name="40% - Ênfase4 13 7" xfId="6061" xr:uid="{00000000-0005-0000-0000-000006180000}"/>
    <cellStyle name="40% - Ênfase4 13 8" xfId="6062" xr:uid="{00000000-0005-0000-0000-000007180000}"/>
    <cellStyle name="40% - Ênfase4 14" xfId="6063" xr:uid="{00000000-0005-0000-0000-000008180000}"/>
    <cellStyle name="40% - Ênfase4 14 2" xfId="6064" xr:uid="{00000000-0005-0000-0000-000009180000}"/>
    <cellStyle name="40% - Ênfase4 14 2 2" xfId="6065" xr:uid="{00000000-0005-0000-0000-00000A180000}"/>
    <cellStyle name="40% - Ênfase4 14 2 3" xfId="6066" xr:uid="{00000000-0005-0000-0000-00000B180000}"/>
    <cellStyle name="40% - Ênfase4 14 2 4" xfId="6067" xr:uid="{00000000-0005-0000-0000-00000C180000}"/>
    <cellStyle name="40% - Ênfase4 14 2 5" xfId="6068" xr:uid="{00000000-0005-0000-0000-00000D180000}"/>
    <cellStyle name="40% - Ênfase4 14 2 6" xfId="6069" xr:uid="{00000000-0005-0000-0000-00000E180000}"/>
    <cellStyle name="40% - Ênfase4 14 2 7" xfId="6070" xr:uid="{00000000-0005-0000-0000-00000F180000}"/>
    <cellStyle name="40% - Ênfase4 14 3" xfId="6071" xr:uid="{00000000-0005-0000-0000-000010180000}"/>
    <cellStyle name="40% - Ênfase4 14 4" xfId="6072" xr:uid="{00000000-0005-0000-0000-000011180000}"/>
    <cellStyle name="40% - Ênfase4 14 5" xfId="6073" xr:uid="{00000000-0005-0000-0000-000012180000}"/>
    <cellStyle name="40% - Ênfase4 14 6" xfId="6074" xr:uid="{00000000-0005-0000-0000-000013180000}"/>
    <cellStyle name="40% - Ênfase4 14 7" xfId="6075" xr:uid="{00000000-0005-0000-0000-000014180000}"/>
    <cellStyle name="40% - Ênfase4 14 8" xfId="6076" xr:uid="{00000000-0005-0000-0000-000015180000}"/>
    <cellStyle name="40% - Ênfase4 15" xfId="6077" xr:uid="{00000000-0005-0000-0000-000016180000}"/>
    <cellStyle name="40% - Ênfase4 15 2" xfId="6078" xr:uid="{00000000-0005-0000-0000-000017180000}"/>
    <cellStyle name="40% - Ênfase4 15 2 2" xfId="6079" xr:uid="{00000000-0005-0000-0000-000018180000}"/>
    <cellStyle name="40% - Ênfase4 15 2 3" xfId="6080" xr:uid="{00000000-0005-0000-0000-000019180000}"/>
    <cellStyle name="40% - Ênfase4 15 2 4" xfId="6081" xr:uid="{00000000-0005-0000-0000-00001A180000}"/>
    <cellStyle name="40% - Ênfase4 15 2 5" xfId="6082" xr:uid="{00000000-0005-0000-0000-00001B180000}"/>
    <cellStyle name="40% - Ênfase4 15 2 6" xfId="6083" xr:uid="{00000000-0005-0000-0000-00001C180000}"/>
    <cellStyle name="40% - Ênfase4 15 2 7" xfId="6084" xr:uid="{00000000-0005-0000-0000-00001D180000}"/>
    <cellStyle name="40% - Ênfase4 15 3" xfId="6085" xr:uid="{00000000-0005-0000-0000-00001E180000}"/>
    <cellStyle name="40% - Ênfase4 15 4" xfId="6086" xr:uid="{00000000-0005-0000-0000-00001F180000}"/>
    <cellStyle name="40% - Ênfase4 15 5" xfId="6087" xr:uid="{00000000-0005-0000-0000-000020180000}"/>
    <cellStyle name="40% - Ênfase4 15 6" xfId="6088" xr:uid="{00000000-0005-0000-0000-000021180000}"/>
    <cellStyle name="40% - Ênfase4 15 7" xfId="6089" xr:uid="{00000000-0005-0000-0000-000022180000}"/>
    <cellStyle name="40% - Ênfase4 15 8" xfId="6090" xr:uid="{00000000-0005-0000-0000-000023180000}"/>
    <cellStyle name="40% - Ênfase4 16" xfId="6091" xr:uid="{00000000-0005-0000-0000-000024180000}"/>
    <cellStyle name="40% - Ênfase4 16 2" xfId="6092" xr:uid="{00000000-0005-0000-0000-000025180000}"/>
    <cellStyle name="40% - Ênfase4 16 2 2" xfId="6093" xr:uid="{00000000-0005-0000-0000-000026180000}"/>
    <cellStyle name="40% - Ênfase4 16 2 3" xfId="6094" xr:uid="{00000000-0005-0000-0000-000027180000}"/>
    <cellStyle name="40% - Ênfase4 16 2 4" xfId="6095" xr:uid="{00000000-0005-0000-0000-000028180000}"/>
    <cellStyle name="40% - Ênfase4 16 2 5" xfId="6096" xr:uid="{00000000-0005-0000-0000-000029180000}"/>
    <cellStyle name="40% - Ênfase4 16 2 6" xfId="6097" xr:uid="{00000000-0005-0000-0000-00002A180000}"/>
    <cellStyle name="40% - Ênfase4 16 2 7" xfId="6098" xr:uid="{00000000-0005-0000-0000-00002B180000}"/>
    <cellStyle name="40% - Ênfase4 16 3" xfId="6099" xr:uid="{00000000-0005-0000-0000-00002C180000}"/>
    <cellStyle name="40% - Ênfase4 16 4" xfId="6100" xr:uid="{00000000-0005-0000-0000-00002D180000}"/>
    <cellStyle name="40% - Ênfase4 16 5" xfId="6101" xr:uid="{00000000-0005-0000-0000-00002E180000}"/>
    <cellStyle name="40% - Ênfase4 16 6" xfId="6102" xr:uid="{00000000-0005-0000-0000-00002F180000}"/>
    <cellStyle name="40% - Ênfase4 16 7" xfId="6103" xr:uid="{00000000-0005-0000-0000-000030180000}"/>
    <cellStyle name="40% - Ênfase4 16 8" xfId="6104" xr:uid="{00000000-0005-0000-0000-000031180000}"/>
    <cellStyle name="40% - Ênfase4 17" xfId="6105" xr:uid="{00000000-0005-0000-0000-000032180000}"/>
    <cellStyle name="40% - Ênfase4 17 2" xfId="6106" xr:uid="{00000000-0005-0000-0000-000033180000}"/>
    <cellStyle name="40% - Ênfase4 17 3" xfId="6107" xr:uid="{00000000-0005-0000-0000-000034180000}"/>
    <cellStyle name="40% - Ênfase4 17 4" xfId="6108" xr:uid="{00000000-0005-0000-0000-000035180000}"/>
    <cellStyle name="40% - Ênfase4 17 5" xfId="6109" xr:uid="{00000000-0005-0000-0000-000036180000}"/>
    <cellStyle name="40% - Ênfase4 17 6" xfId="6110" xr:uid="{00000000-0005-0000-0000-000037180000}"/>
    <cellStyle name="40% - Ênfase4 17 7" xfId="6111" xr:uid="{00000000-0005-0000-0000-000038180000}"/>
    <cellStyle name="40% - Ênfase4 18" xfId="6112" xr:uid="{00000000-0005-0000-0000-000039180000}"/>
    <cellStyle name="40% - Ênfase4 18 2" xfId="6113" xr:uid="{00000000-0005-0000-0000-00003A180000}"/>
    <cellStyle name="40% - Ênfase4 18 3" xfId="6114" xr:uid="{00000000-0005-0000-0000-00003B180000}"/>
    <cellStyle name="40% - Ênfase4 18 4" xfId="6115" xr:uid="{00000000-0005-0000-0000-00003C180000}"/>
    <cellStyle name="40% - Ênfase4 18 5" xfId="6116" xr:uid="{00000000-0005-0000-0000-00003D180000}"/>
    <cellStyle name="40% - Ênfase4 18 6" xfId="6117" xr:uid="{00000000-0005-0000-0000-00003E180000}"/>
    <cellStyle name="40% - Ênfase4 18 7" xfId="6118" xr:uid="{00000000-0005-0000-0000-00003F180000}"/>
    <cellStyle name="40% - Ênfase4 19" xfId="6119" xr:uid="{00000000-0005-0000-0000-000040180000}"/>
    <cellStyle name="40% - Ênfase4 19 2" xfId="6120" xr:uid="{00000000-0005-0000-0000-000041180000}"/>
    <cellStyle name="40% - Ênfase4 19 3" xfId="6121" xr:uid="{00000000-0005-0000-0000-000042180000}"/>
    <cellStyle name="40% - Ênfase4 19 4" xfId="6122" xr:uid="{00000000-0005-0000-0000-000043180000}"/>
    <cellStyle name="40% - Ênfase4 19 5" xfId="6123" xr:uid="{00000000-0005-0000-0000-000044180000}"/>
    <cellStyle name="40% - Ênfase4 19 6" xfId="6124" xr:uid="{00000000-0005-0000-0000-000045180000}"/>
    <cellStyle name="40% - Ênfase4 19 7" xfId="6125" xr:uid="{00000000-0005-0000-0000-000046180000}"/>
    <cellStyle name="40% - Ênfase4 2" xfId="6126" xr:uid="{00000000-0005-0000-0000-000047180000}"/>
    <cellStyle name="40% - Ênfase4 2 10" xfId="6127" xr:uid="{00000000-0005-0000-0000-000048180000}"/>
    <cellStyle name="40% - Ênfase4 2 10 2" xfId="6128" xr:uid="{00000000-0005-0000-0000-000049180000}"/>
    <cellStyle name="40% - Ênfase4 2 10 2 2" xfId="6129" xr:uid="{00000000-0005-0000-0000-00004A180000}"/>
    <cellStyle name="40% - Ênfase4 2 10 2 3" xfId="6130" xr:uid="{00000000-0005-0000-0000-00004B180000}"/>
    <cellStyle name="40% - Ênfase4 2 10 2 4" xfId="6131" xr:uid="{00000000-0005-0000-0000-00004C180000}"/>
    <cellStyle name="40% - Ênfase4 2 10 2 5" xfId="6132" xr:uid="{00000000-0005-0000-0000-00004D180000}"/>
    <cellStyle name="40% - Ênfase4 2 10 2 6" xfId="6133" xr:uid="{00000000-0005-0000-0000-00004E180000}"/>
    <cellStyle name="40% - Ênfase4 2 10 2 7" xfId="6134" xr:uid="{00000000-0005-0000-0000-00004F180000}"/>
    <cellStyle name="40% - Ênfase4 2 10 3" xfId="6135" xr:uid="{00000000-0005-0000-0000-000050180000}"/>
    <cellStyle name="40% - Ênfase4 2 10 4" xfId="6136" xr:uid="{00000000-0005-0000-0000-000051180000}"/>
    <cellStyle name="40% - Ênfase4 2 10 5" xfId="6137" xr:uid="{00000000-0005-0000-0000-000052180000}"/>
    <cellStyle name="40% - Ênfase4 2 10 6" xfId="6138" xr:uid="{00000000-0005-0000-0000-000053180000}"/>
    <cellStyle name="40% - Ênfase4 2 10 7" xfId="6139" xr:uid="{00000000-0005-0000-0000-000054180000}"/>
    <cellStyle name="40% - Ênfase4 2 10 8" xfId="6140" xr:uid="{00000000-0005-0000-0000-000055180000}"/>
    <cellStyle name="40% - Ênfase4 2 11" xfId="6141" xr:uid="{00000000-0005-0000-0000-000056180000}"/>
    <cellStyle name="40% - Ênfase4 2 11 2" xfId="6142" xr:uid="{00000000-0005-0000-0000-000057180000}"/>
    <cellStyle name="40% - Ênfase4 2 11 3" xfId="6143" xr:uid="{00000000-0005-0000-0000-000058180000}"/>
    <cellStyle name="40% - Ênfase4 2 11 4" xfId="6144" xr:uid="{00000000-0005-0000-0000-000059180000}"/>
    <cellStyle name="40% - Ênfase4 2 11 5" xfId="6145" xr:uid="{00000000-0005-0000-0000-00005A180000}"/>
    <cellStyle name="40% - Ênfase4 2 11 6" xfId="6146" xr:uid="{00000000-0005-0000-0000-00005B180000}"/>
    <cellStyle name="40% - Ênfase4 2 11 7" xfId="6147" xr:uid="{00000000-0005-0000-0000-00005C180000}"/>
    <cellStyle name="40% - Ênfase4 2 12" xfId="6148" xr:uid="{00000000-0005-0000-0000-00005D180000}"/>
    <cellStyle name="40% - Ênfase4 2 13" xfId="6149" xr:uid="{00000000-0005-0000-0000-00005E180000}"/>
    <cellStyle name="40% - Ênfase4 2 14" xfId="6150" xr:uid="{00000000-0005-0000-0000-00005F180000}"/>
    <cellStyle name="40% - Ênfase4 2 15" xfId="6151" xr:uid="{00000000-0005-0000-0000-000060180000}"/>
    <cellStyle name="40% - Ênfase4 2 16" xfId="6152" xr:uid="{00000000-0005-0000-0000-000061180000}"/>
    <cellStyle name="40% - Ênfase4 2 17" xfId="6153" xr:uid="{00000000-0005-0000-0000-000062180000}"/>
    <cellStyle name="40% - Ênfase4 2 18" xfId="24121" xr:uid="{00000000-0005-0000-0000-000063180000}"/>
    <cellStyle name="40% - Ênfase4 2 2" xfId="6154" xr:uid="{00000000-0005-0000-0000-000064180000}"/>
    <cellStyle name="40% - Ênfase4 2 2 2" xfId="6155" xr:uid="{00000000-0005-0000-0000-000065180000}"/>
    <cellStyle name="40% - Ênfase4 2 2 2 2" xfId="6156" xr:uid="{00000000-0005-0000-0000-000066180000}"/>
    <cellStyle name="40% - Ênfase4 2 2 2 3" xfId="6157" xr:uid="{00000000-0005-0000-0000-000067180000}"/>
    <cellStyle name="40% - Ênfase4 2 2 2 4" xfId="6158" xr:uid="{00000000-0005-0000-0000-000068180000}"/>
    <cellStyle name="40% - Ênfase4 2 2 2 5" xfId="6159" xr:uid="{00000000-0005-0000-0000-000069180000}"/>
    <cellStyle name="40% - Ênfase4 2 2 2 6" xfId="6160" xr:uid="{00000000-0005-0000-0000-00006A180000}"/>
    <cellStyle name="40% - Ênfase4 2 2 2 7" xfId="6161" xr:uid="{00000000-0005-0000-0000-00006B180000}"/>
    <cellStyle name="40% - Ênfase4 2 2 3" xfId="6162" xr:uid="{00000000-0005-0000-0000-00006C180000}"/>
    <cellStyle name="40% - Ênfase4 2 2 4" xfId="6163" xr:uid="{00000000-0005-0000-0000-00006D180000}"/>
    <cellStyle name="40% - Ênfase4 2 2 5" xfId="6164" xr:uid="{00000000-0005-0000-0000-00006E180000}"/>
    <cellStyle name="40% - Ênfase4 2 2 6" xfId="6165" xr:uid="{00000000-0005-0000-0000-00006F180000}"/>
    <cellStyle name="40% - Ênfase4 2 2 7" xfId="6166" xr:uid="{00000000-0005-0000-0000-000070180000}"/>
    <cellStyle name="40% - Ênfase4 2 2 8" xfId="6167" xr:uid="{00000000-0005-0000-0000-000071180000}"/>
    <cellStyle name="40% - Ênfase4 2 2 9" xfId="24448" xr:uid="{00000000-0005-0000-0000-000072180000}"/>
    <cellStyle name="40% - Ênfase4 2 3" xfId="6168" xr:uid="{00000000-0005-0000-0000-000073180000}"/>
    <cellStyle name="40% - Ênfase4 2 3 2" xfId="6169" xr:uid="{00000000-0005-0000-0000-000074180000}"/>
    <cellStyle name="40% - Ênfase4 2 3 2 2" xfId="6170" xr:uid="{00000000-0005-0000-0000-000075180000}"/>
    <cellStyle name="40% - Ênfase4 2 3 2 3" xfId="6171" xr:uid="{00000000-0005-0000-0000-000076180000}"/>
    <cellStyle name="40% - Ênfase4 2 3 2 4" xfId="6172" xr:uid="{00000000-0005-0000-0000-000077180000}"/>
    <cellStyle name="40% - Ênfase4 2 3 2 5" xfId="6173" xr:uid="{00000000-0005-0000-0000-000078180000}"/>
    <cellStyle name="40% - Ênfase4 2 3 2 6" xfId="6174" xr:uid="{00000000-0005-0000-0000-000079180000}"/>
    <cellStyle name="40% - Ênfase4 2 3 2 7" xfId="6175" xr:uid="{00000000-0005-0000-0000-00007A180000}"/>
    <cellStyle name="40% - Ênfase4 2 3 3" xfId="6176" xr:uid="{00000000-0005-0000-0000-00007B180000}"/>
    <cellStyle name="40% - Ênfase4 2 3 4" xfId="6177" xr:uid="{00000000-0005-0000-0000-00007C180000}"/>
    <cellStyle name="40% - Ênfase4 2 3 5" xfId="6178" xr:uid="{00000000-0005-0000-0000-00007D180000}"/>
    <cellStyle name="40% - Ênfase4 2 3 6" xfId="6179" xr:uid="{00000000-0005-0000-0000-00007E180000}"/>
    <cellStyle name="40% - Ênfase4 2 3 7" xfId="6180" xr:uid="{00000000-0005-0000-0000-00007F180000}"/>
    <cellStyle name="40% - Ênfase4 2 3 8" xfId="6181" xr:uid="{00000000-0005-0000-0000-000080180000}"/>
    <cellStyle name="40% - Ênfase4 2 3 9" xfId="24449" xr:uid="{00000000-0005-0000-0000-000081180000}"/>
    <cellStyle name="40% - Ênfase4 2 4" xfId="6182" xr:uid="{00000000-0005-0000-0000-000082180000}"/>
    <cellStyle name="40% - Ênfase4 2 4 2" xfId="6183" xr:uid="{00000000-0005-0000-0000-000083180000}"/>
    <cellStyle name="40% - Ênfase4 2 4 2 2" xfId="6184" xr:uid="{00000000-0005-0000-0000-000084180000}"/>
    <cellStyle name="40% - Ênfase4 2 4 2 3" xfId="6185" xr:uid="{00000000-0005-0000-0000-000085180000}"/>
    <cellStyle name="40% - Ênfase4 2 4 2 4" xfId="6186" xr:uid="{00000000-0005-0000-0000-000086180000}"/>
    <cellStyle name="40% - Ênfase4 2 4 2 5" xfId="6187" xr:uid="{00000000-0005-0000-0000-000087180000}"/>
    <cellStyle name="40% - Ênfase4 2 4 2 6" xfId="6188" xr:uid="{00000000-0005-0000-0000-000088180000}"/>
    <cellStyle name="40% - Ênfase4 2 4 2 7" xfId="6189" xr:uid="{00000000-0005-0000-0000-000089180000}"/>
    <cellStyle name="40% - Ênfase4 2 4 3" xfId="6190" xr:uid="{00000000-0005-0000-0000-00008A180000}"/>
    <cellStyle name="40% - Ênfase4 2 4 4" xfId="6191" xr:uid="{00000000-0005-0000-0000-00008B180000}"/>
    <cellStyle name="40% - Ênfase4 2 4 5" xfId="6192" xr:uid="{00000000-0005-0000-0000-00008C180000}"/>
    <cellStyle name="40% - Ênfase4 2 4 6" xfId="6193" xr:uid="{00000000-0005-0000-0000-00008D180000}"/>
    <cellStyle name="40% - Ênfase4 2 4 7" xfId="6194" xr:uid="{00000000-0005-0000-0000-00008E180000}"/>
    <cellStyle name="40% - Ênfase4 2 4 8" xfId="6195" xr:uid="{00000000-0005-0000-0000-00008F180000}"/>
    <cellStyle name="40% - Ênfase4 2 4 9" xfId="24450" xr:uid="{00000000-0005-0000-0000-000090180000}"/>
    <cellStyle name="40% - Ênfase4 2 5" xfId="6196" xr:uid="{00000000-0005-0000-0000-000091180000}"/>
    <cellStyle name="40% - Ênfase4 2 5 2" xfId="6197" xr:uid="{00000000-0005-0000-0000-000092180000}"/>
    <cellStyle name="40% - Ênfase4 2 5 2 2" xfId="6198" xr:uid="{00000000-0005-0000-0000-000093180000}"/>
    <cellStyle name="40% - Ênfase4 2 5 2 3" xfId="6199" xr:uid="{00000000-0005-0000-0000-000094180000}"/>
    <cellStyle name="40% - Ênfase4 2 5 2 4" xfId="6200" xr:uid="{00000000-0005-0000-0000-000095180000}"/>
    <cellStyle name="40% - Ênfase4 2 5 2 5" xfId="6201" xr:uid="{00000000-0005-0000-0000-000096180000}"/>
    <cellStyle name="40% - Ênfase4 2 5 2 6" xfId="6202" xr:uid="{00000000-0005-0000-0000-000097180000}"/>
    <cellStyle name="40% - Ênfase4 2 5 2 7" xfId="6203" xr:uid="{00000000-0005-0000-0000-000098180000}"/>
    <cellStyle name="40% - Ênfase4 2 5 3" xfId="6204" xr:uid="{00000000-0005-0000-0000-000099180000}"/>
    <cellStyle name="40% - Ênfase4 2 5 4" xfId="6205" xr:uid="{00000000-0005-0000-0000-00009A180000}"/>
    <cellStyle name="40% - Ênfase4 2 5 5" xfId="6206" xr:uid="{00000000-0005-0000-0000-00009B180000}"/>
    <cellStyle name="40% - Ênfase4 2 5 6" xfId="6207" xr:uid="{00000000-0005-0000-0000-00009C180000}"/>
    <cellStyle name="40% - Ênfase4 2 5 7" xfId="6208" xr:uid="{00000000-0005-0000-0000-00009D180000}"/>
    <cellStyle name="40% - Ênfase4 2 5 8" xfId="6209" xr:uid="{00000000-0005-0000-0000-00009E180000}"/>
    <cellStyle name="40% - Ênfase4 2 6" xfId="6210" xr:uid="{00000000-0005-0000-0000-00009F180000}"/>
    <cellStyle name="40% - Ênfase4 2 6 2" xfId="6211" xr:uid="{00000000-0005-0000-0000-0000A0180000}"/>
    <cellStyle name="40% - Ênfase4 2 6 2 2" xfId="6212" xr:uid="{00000000-0005-0000-0000-0000A1180000}"/>
    <cellStyle name="40% - Ênfase4 2 6 2 3" xfId="6213" xr:uid="{00000000-0005-0000-0000-0000A2180000}"/>
    <cellStyle name="40% - Ênfase4 2 6 2 4" xfId="6214" xr:uid="{00000000-0005-0000-0000-0000A3180000}"/>
    <cellStyle name="40% - Ênfase4 2 6 2 5" xfId="6215" xr:uid="{00000000-0005-0000-0000-0000A4180000}"/>
    <cellStyle name="40% - Ênfase4 2 6 2 6" xfId="6216" xr:uid="{00000000-0005-0000-0000-0000A5180000}"/>
    <cellStyle name="40% - Ênfase4 2 6 2 7" xfId="6217" xr:uid="{00000000-0005-0000-0000-0000A6180000}"/>
    <cellStyle name="40% - Ênfase4 2 6 3" xfId="6218" xr:uid="{00000000-0005-0000-0000-0000A7180000}"/>
    <cellStyle name="40% - Ênfase4 2 6 4" xfId="6219" xr:uid="{00000000-0005-0000-0000-0000A8180000}"/>
    <cellStyle name="40% - Ênfase4 2 6 5" xfId="6220" xr:uid="{00000000-0005-0000-0000-0000A9180000}"/>
    <cellStyle name="40% - Ênfase4 2 6 6" xfId="6221" xr:uid="{00000000-0005-0000-0000-0000AA180000}"/>
    <cellStyle name="40% - Ênfase4 2 6 7" xfId="6222" xr:uid="{00000000-0005-0000-0000-0000AB180000}"/>
    <cellStyle name="40% - Ênfase4 2 6 8" xfId="6223" xr:uid="{00000000-0005-0000-0000-0000AC180000}"/>
    <cellStyle name="40% - Ênfase4 2 7" xfId="6224" xr:uid="{00000000-0005-0000-0000-0000AD180000}"/>
    <cellStyle name="40% - Ênfase4 2 7 2" xfId="6225" xr:uid="{00000000-0005-0000-0000-0000AE180000}"/>
    <cellStyle name="40% - Ênfase4 2 7 2 2" xfId="6226" xr:uid="{00000000-0005-0000-0000-0000AF180000}"/>
    <cellStyle name="40% - Ênfase4 2 7 2 3" xfId="6227" xr:uid="{00000000-0005-0000-0000-0000B0180000}"/>
    <cellStyle name="40% - Ênfase4 2 7 2 4" xfId="6228" xr:uid="{00000000-0005-0000-0000-0000B1180000}"/>
    <cellStyle name="40% - Ênfase4 2 7 2 5" xfId="6229" xr:uid="{00000000-0005-0000-0000-0000B2180000}"/>
    <cellStyle name="40% - Ênfase4 2 7 2 6" xfId="6230" xr:uid="{00000000-0005-0000-0000-0000B3180000}"/>
    <cellStyle name="40% - Ênfase4 2 7 2 7" xfId="6231" xr:uid="{00000000-0005-0000-0000-0000B4180000}"/>
    <cellStyle name="40% - Ênfase4 2 7 3" xfId="6232" xr:uid="{00000000-0005-0000-0000-0000B5180000}"/>
    <cellStyle name="40% - Ênfase4 2 7 4" xfId="6233" xr:uid="{00000000-0005-0000-0000-0000B6180000}"/>
    <cellStyle name="40% - Ênfase4 2 7 5" xfId="6234" xr:uid="{00000000-0005-0000-0000-0000B7180000}"/>
    <cellStyle name="40% - Ênfase4 2 7 6" xfId="6235" xr:uid="{00000000-0005-0000-0000-0000B8180000}"/>
    <cellStyle name="40% - Ênfase4 2 7 7" xfId="6236" xr:uid="{00000000-0005-0000-0000-0000B9180000}"/>
    <cellStyle name="40% - Ênfase4 2 7 8" xfId="6237" xr:uid="{00000000-0005-0000-0000-0000BA180000}"/>
    <cellStyle name="40% - Ênfase4 2 8" xfId="6238" xr:uid="{00000000-0005-0000-0000-0000BB180000}"/>
    <cellStyle name="40% - Ênfase4 2 8 2" xfId="6239" xr:uid="{00000000-0005-0000-0000-0000BC180000}"/>
    <cellStyle name="40% - Ênfase4 2 8 2 2" xfId="6240" xr:uid="{00000000-0005-0000-0000-0000BD180000}"/>
    <cellStyle name="40% - Ênfase4 2 8 2 3" xfId="6241" xr:uid="{00000000-0005-0000-0000-0000BE180000}"/>
    <cellStyle name="40% - Ênfase4 2 8 2 4" xfId="6242" xr:uid="{00000000-0005-0000-0000-0000BF180000}"/>
    <cellStyle name="40% - Ênfase4 2 8 2 5" xfId="6243" xr:uid="{00000000-0005-0000-0000-0000C0180000}"/>
    <cellStyle name="40% - Ênfase4 2 8 2 6" xfId="6244" xr:uid="{00000000-0005-0000-0000-0000C1180000}"/>
    <cellStyle name="40% - Ênfase4 2 8 2 7" xfId="6245" xr:uid="{00000000-0005-0000-0000-0000C2180000}"/>
    <cellStyle name="40% - Ênfase4 2 8 3" xfId="6246" xr:uid="{00000000-0005-0000-0000-0000C3180000}"/>
    <cellStyle name="40% - Ênfase4 2 8 4" xfId="6247" xr:uid="{00000000-0005-0000-0000-0000C4180000}"/>
    <cellStyle name="40% - Ênfase4 2 8 5" xfId="6248" xr:uid="{00000000-0005-0000-0000-0000C5180000}"/>
    <cellStyle name="40% - Ênfase4 2 8 6" xfId="6249" xr:uid="{00000000-0005-0000-0000-0000C6180000}"/>
    <cellStyle name="40% - Ênfase4 2 8 7" xfId="6250" xr:uid="{00000000-0005-0000-0000-0000C7180000}"/>
    <cellStyle name="40% - Ênfase4 2 8 8" xfId="6251" xr:uid="{00000000-0005-0000-0000-0000C8180000}"/>
    <cellStyle name="40% - Ênfase4 2 9" xfId="6252" xr:uid="{00000000-0005-0000-0000-0000C9180000}"/>
    <cellStyle name="40% - Ênfase4 2 9 2" xfId="6253" xr:uid="{00000000-0005-0000-0000-0000CA180000}"/>
    <cellStyle name="40% - Ênfase4 2 9 2 2" xfId="6254" xr:uid="{00000000-0005-0000-0000-0000CB180000}"/>
    <cellStyle name="40% - Ênfase4 2 9 2 3" xfId="6255" xr:uid="{00000000-0005-0000-0000-0000CC180000}"/>
    <cellStyle name="40% - Ênfase4 2 9 2 4" xfId="6256" xr:uid="{00000000-0005-0000-0000-0000CD180000}"/>
    <cellStyle name="40% - Ênfase4 2 9 2 5" xfId="6257" xr:uid="{00000000-0005-0000-0000-0000CE180000}"/>
    <cellStyle name="40% - Ênfase4 2 9 2 6" xfId="6258" xr:uid="{00000000-0005-0000-0000-0000CF180000}"/>
    <cellStyle name="40% - Ênfase4 2 9 2 7" xfId="6259" xr:uid="{00000000-0005-0000-0000-0000D0180000}"/>
    <cellStyle name="40% - Ênfase4 2 9 3" xfId="6260" xr:uid="{00000000-0005-0000-0000-0000D1180000}"/>
    <cellStyle name="40% - Ênfase4 2 9 4" xfId="6261" xr:uid="{00000000-0005-0000-0000-0000D2180000}"/>
    <cellStyle name="40% - Ênfase4 2 9 5" xfId="6262" xr:uid="{00000000-0005-0000-0000-0000D3180000}"/>
    <cellStyle name="40% - Ênfase4 2 9 6" xfId="6263" xr:uid="{00000000-0005-0000-0000-0000D4180000}"/>
    <cellStyle name="40% - Ênfase4 2 9 7" xfId="6264" xr:uid="{00000000-0005-0000-0000-0000D5180000}"/>
    <cellStyle name="40% - Ênfase4 2 9 8" xfId="6265" xr:uid="{00000000-0005-0000-0000-0000D6180000}"/>
    <cellStyle name="40% - Ênfase4 2_Compo" xfId="24451" xr:uid="{00000000-0005-0000-0000-0000D7180000}"/>
    <cellStyle name="40% - Ênfase4 20" xfId="6266" xr:uid="{00000000-0005-0000-0000-0000D8180000}"/>
    <cellStyle name="40% - Ênfase4 20 2" xfId="6267" xr:uid="{00000000-0005-0000-0000-0000D9180000}"/>
    <cellStyle name="40% - Ênfase4 20 3" xfId="6268" xr:uid="{00000000-0005-0000-0000-0000DA180000}"/>
    <cellStyle name="40% - Ênfase4 20 4" xfId="6269" xr:uid="{00000000-0005-0000-0000-0000DB180000}"/>
    <cellStyle name="40% - Ênfase4 20 5" xfId="6270" xr:uid="{00000000-0005-0000-0000-0000DC180000}"/>
    <cellStyle name="40% - Ênfase4 20 6" xfId="6271" xr:uid="{00000000-0005-0000-0000-0000DD180000}"/>
    <cellStyle name="40% - Ênfase4 20 7" xfId="6272" xr:uid="{00000000-0005-0000-0000-0000DE180000}"/>
    <cellStyle name="40% - Ênfase4 21" xfId="6273" xr:uid="{00000000-0005-0000-0000-0000DF180000}"/>
    <cellStyle name="40% - Ênfase4 21 2" xfId="6274" xr:uid="{00000000-0005-0000-0000-0000E0180000}"/>
    <cellStyle name="40% - Ênfase4 21 3" xfId="6275" xr:uid="{00000000-0005-0000-0000-0000E1180000}"/>
    <cellStyle name="40% - Ênfase4 21 4" xfId="6276" xr:uid="{00000000-0005-0000-0000-0000E2180000}"/>
    <cellStyle name="40% - Ênfase4 21 5" xfId="6277" xr:uid="{00000000-0005-0000-0000-0000E3180000}"/>
    <cellStyle name="40% - Ênfase4 21 6" xfId="6278" xr:uid="{00000000-0005-0000-0000-0000E4180000}"/>
    <cellStyle name="40% - Ênfase4 21 7" xfId="6279" xr:uid="{00000000-0005-0000-0000-0000E5180000}"/>
    <cellStyle name="40% - Ênfase4 22" xfId="6280" xr:uid="{00000000-0005-0000-0000-0000E6180000}"/>
    <cellStyle name="40% - Ênfase4 22 2" xfId="6281" xr:uid="{00000000-0005-0000-0000-0000E7180000}"/>
    <cellStyle name="40% - Ênfase4 22 3" xfId="6282" xr:uid="{00000000-0005-0000-0000-0000E8180000}"/>
    <cellStyle name="40% - Ênfase4 22 4" xfId="6283" xr:uid="{00000000-0005-0000-0000-0000E9180000}"/>
    <cellStyle name="40% - Ênfase4 22 5" xfId="6284" xr:uid="{00000000-0005-0000-0000-0000EA180000}"/>
    <cellStyle name="40% - Ênfase4 22 6" xfId="6285" xr:uid="{00000000-0005-0000-0000-0000EB180000}"/>
    <cellStyle name="40% - Ênfase4 22 7" xfId="6286" xr:uid="{00000000-0005-0000-0000-0000EC180000}"/>
    <cellStyle name="40% - Ênfase4 23" xfId="6287" xr:uid="{00000000-0005-0000-0000-0000ED180000}"/>
    <cellStyle name="40% - Ênfase4 23 2" xfId="6288" xr:uid="{00000000-0005-0000-0000-0000EE180000}"/>
    <cellStyle name="40% - Ênfase4 23 3" xfId="6289" xr:uid="{00000000-0005-0000-0000-0000EF180000}"/>
    <cellStyle name="40% - Ênfase4 23 4" xfId="6290" xr:uid="{00000000-0005-0000-0000-0000F0180000}"/>
    <cellStyle name="40% - Ênfase4 23 5" xfId="6291" xr:uid="{00000000-0005-0000-0000-0000F1180000}"/>
    <cellStyle name="40% - Ênfase4 23 6" xfId="6292" xr:uid="{00000000-0005-0000-0000-0000F2180000}"/>
    <cellStyle name="40% - Ênfase4 23 7" xfId="6293" xr:uid="{00000000-0005-0000-0000-0000F3180000}"/>
    <cellStyle name="40% - Ênfase4 24" xfId="6294" xr:uid="{00000000-0005-0000-0000-0000F4180000}"/>
    <cellStyle name="40% - Ênfase4 24 2" xfId="6295" xr:uid="{00000000-0005-0000-0000-0000F5180000}"/>
    <cellStyle name="40% - Ênfase4 24 3" xfId="6296" xr:uid="{00000000-0005-0000-0000-0000F6180000}"/>
    <cellStyle name="40% - Ênfase4 24 4" xfId="6297" xr:uid="{00000000-0005-0000-0000-0000F7180000}"/>
    <cellStyle name="40% - Ênfase4 24 5" xfId="6298" xr:uid="{00000000-0005-0000-0000-0000F8180000}"/>
    <cellStyle name="40% - Ênfase4 24 6" xfId="6299" xr:uid="{00000000-0005-0000-0000-0000F9180000}"/>
    <cellStyle name="40% - Ênfase4 24 7" xfId="6300" xr:uid="{00000000-0005-0000-0000-0000FA180000}"/>
    <cellStyle name="40% - Ênfase4 25" xfId="6301" xr:uid="{00000000-0005-0000-0000-0000FB180000}"/>
    <cellStyle name="40% - Ênfase4 25 2" xfId="6302" xr:uid="{00000000-0005-0000-0000-0000FC180000}"/>
    <cellStyle name="40% - Ênfase4 25 3" xfId="6303" xr:uid="{00000000-0005-0000-0000-0000FD180000}"/>
    <cellStyle name="40% - Ênfase4 25 4" xfId="6304" xr:uid="{00000000-0005-0000-0000-0000FE180000}"/>
    <cellStyle name="40% - Ênfase4 25 5" xfId="6305" xr:uid="{00000000-0005-0000-0000-0000FF180000}"/>
    <cellStyle name="40% - Ênfase4 25 6" xfId="6306" xr:uid="{00000000-0005-0000-0000-000000190000}"/>
    <cellStyle name="40% - Ênfase4 25 7" xfId="6307" xr:uid="{00000000-0005-0000-0000-000001190000}"/>
    <cellStyle name="40% - Ênfase4 26" xfId="6308" xr:uid="{00000000-0005-0000-0000-000002190000}"/>
    <cellStyle name="40% - Ênfase4 26 2" xfId="6309" xr:uid="{00000000-0005-0000-0000-000003190000}"/>
    <cellStyle name="40% - Ênfase4 26 3" xfId="6310" xr:uid="{00000000-0005-0000-0000-000004190000}"/>
    <cellStyle name="40% - Ênfase4 26 4" xfId="6311" xr:uid="{00000000-0005-0000-0000-000005190000}"/>
    <cellStyle name="40% - Ênfase4 26 5" xfId="6312" xr:uid="{00000000-0005-0000-0000-000006190000}"/>
    <cellStyle name="40% - Ênfase4 26 6" xfId="6313" xr:uid="{00000000-0005-0000-0000-000007190000}"/>
    <cellStyle name="40% - Ênfase4 26 7" xfId="6314" xr:uid="{00000000-0005-0000-0000-000008190000}"/>
    <cellStyle name="40% - Ênfase4 27" xfId="6315" xr:uid="{00000000-0005-0000-0000-000009190000}"/>
    <cellStyle name="40% - Ênfase4 27 2" xfId="6316" xr:uid="{00000000-0005-0000-0000-00000A190000}"/>
    <cellStyle name="40% - Ênfase4 27 3" xfId="6317" xr:uid="{00000000-0005-0000-0000-00000B190000}"/>
    <cellStyle name="40% - Ênfase4 27 4" xfId="6318" xr:uid="{00000000-0005-0000-0000-00000C190000}"/>
    <cellStyle name="40% - Ênfase4 27 5" xfId="6319" xr:uid="{00000000-0005-0000-0000-00000D190000}"/>
    <cellStyle name="40% - Ênfase4 27 6" xfId="6320" xr:uid="{00000000-0005-0000-0000-00000E190000}"/>
    <cellStyle name="40% - Ênfase4 27 7" xfId="6321" xr:uid="{00000000-0005-0000-0000-00000F190000}"/>
    <cellStyle name="40% - Ênfase4 28" xfId="6322" xr:uid="{00000000-0005-0000-0000-000010190000}"/>
    <cellStyle name="40% - Ênfase4 28 2" xfId="6323" xr:uid="{00000000-0005-0000-0000-000011190000}"/>
    <cellStyle name="40% - Ênfase4 28 3" xfId="6324" xr:uid="{00000000-0005-0000-0000-000012190000}"/>
    <cellStyle name="40% - Ênfase4 28 4" xfId="6325" xr:uid="{00000000-0005-0000-0000-000013190000}"/>
    <cellStyle name="40% - Ênfase4 28 5" xfId="6326" xr:uid="{00000000-0005-0000-0000-000014190000}"/>
    <cellStyle name="40% - Ênfase4 28 6" xfId="6327" xr:uid="{00000000-0005-0000-0000-000015190000}"/>
    <cellStyle name="40% - Ênfase4 28 7" xfId="6328" xr:uid="{00000000-0005-0000-0000-000016190000}"/>
    <cellStyle name="40% - Ênfase4 29" xfId="6329" xr:uid="{00000000-0005-0000-0000-000017190000}"/>
    <cellStyle name="40% - Ênfase4 29 2" xfId="6330" xr:uid="{00000000-0005-0000-0000-000018190000}"/>
    <cellStyle name="40% - Ênfase4 29 3" xfId="6331" xr:uid="{00000000-0005-0000-0000-000019190000}"/>
    <cellStyle name="40% - Ênfase4 29 4" xfId="6332" xr:uid="{00000000-0005-0000-0000-00001A190000}"/>
    <cellStyle name="40% - Ênfase4 29 5" xfId="6333" xr:uid="{00000000-0005-0000-0000-00001B190000}"/>
    <cellStyle name="40% - Ênfase4 29 6" xfId="6334" xr:uid="{00000000-0005-0000-0000-00001C190000}"/>
    <cellStyle name="40% - Ênfase4 29 7" xfId="6335" xr:uid="{00000000-0005-0000-0000-00001D190000}"/>
    <cellStyle name="40% - Ênfase4 3" xfId="6336" xr:uid="{00000000-0005-0000-0000-00001E190000}"/>
    <cellStyle name="40% - Ênfase4 3 10" xfId="6337" xr:uid="{00000000-0005-0000-0000-00001F190000}"/>
    <cellStyle name="40% - Ênfase4 3 10 2" xfId="6338" xr:uid="{00000000-0005-0000-0000-000020190000}"/>
    <cellStyle name="40% - Ênfase4 3 10 2 2" xfId="6339" xr:uid="{00000000-0005-0000-0000-000021190000}"/>
    <cellStyle name="40% - Ênfase4 3 10 2 3" xfId="6340" xr:uid="{00000000-0005-0000-0000-000022190000}"/>
    <cellStyle name="40% - Ênfase4 3 10 2 4" xfId="6341" xr:uid="{00000000-0005-0000-0000-000023190000}"/>
    <cellStyle name="40% - Ênfase4 3 10 2 5" xfId="6342" xr:uid="{00000000-0005-0000-0000-000024190000}"/>
    <cellStyle name="40% - Ênfase4 3 10 2 6" xfId="6343" xr:uid="{00000000-0005-0000-0000-000025190000}"/>
    <cellStyle name="40% - Ênfase4 3 10 2 7" xfId="6344" xr:uid="{00000000-0005-0000-0000-000026190000}"/>
    <cellStyle name="40% - Ênfase4 3 10 3" xfId="6345" xr:uid="{00000000-0005-0000-0000-000027190000}"/>
    <cellStyle name="40% - Ênfase4 3 10 4" xfId="6346" xr:uid="{00000000-0005-0000-0000-000028190000}"/>
    <cellStyle name="40% - Ênfase4 3 10 5" xfId="6347" xr:uid="{00000000-0005-0000-0000-000029190000}"/>
    <cellStyle name="40% - Ênfase4 3 10 6" xfId="6348" xr:uid="{00000000-0005-0000-0000-00002A190000}"/>
    <cellStyle name="40% - Ênfase4 3 10 7" xfId="6349" xr:uid="{00000000-0005-0000-0000-00002B190000}"/>
    <cellStyle name="40% - Ênfase4 3 10 8" xfId="6350" xr:uid="{00000000-0005-0000-0000-00002C190000}"/>
    <cellStyle name="40% - Ênfase4 3 11" xfId="6351" xr:uid="{00000000-0005-0000-0000-00002D190000}"/>
    <cellStyle name="40% - Ênfase4 3 11 2" xfId="6352" xr:uid="{00000000-0005-0000-0000-00002E190000}"/>
    <cellStyle name="40% - Ênfase4 3 11 3" xfId="6353" xr:uid="{00000000-0005-0000-0000-00002F190000}"/>
    <cellStyle name="40% - Ênfase4 3 11 4" xfId="6354" xr:uid="{00000000-0005-0000-0000-000030190000}"/>
    <cellStyle name="40% - Ênfase4 3 11 5" xfId="6355" xr:uid="{00000000-0005-0000-0000-000031190000}"/>
    <cellStyle name="40% - Ênfase4 3 11 6" xfId="6356" xr:uid="{00000000-0005-0000-0000-000032190000}"/>
    <cellStyle name="40% - Ênfase4 3 11 7" xfId="6357" xr:uid="{00000000-0005-0000-0000-000033190000}"/>
    <cellStyle name="40% - Ênfase4 3 12" xfId="6358" xr:uid="{00000000-0005-0000-0000-000034190000}"/>
    <cellStyle name="40% - Ênfase4 3 13" xfId="6359" xr:uid="{00000000-0005-0000-0000-000035190000}"/>
    <cellStyle name="40% - Ênfase4 3 14" xfId="6360" xr:uid="{00000000-0005-0000-0000-000036190000}"/>
    <cellStyle name="40% - Ênfase4 3 15" xfId="6361" xr:uid="{00000000-0005-0000-0000-000037190000}"/>
    <cellStyle name="40% - Ênfase4 3 16" xfId="6362" xr:uid="{00000000-0005-0000-0000-000038190000}"/>
    <cellStyle name="40% - Ênfase4 3 17" xfId="6363" xr:uid="{00000000-0005-0000-0000-000039190000}"/>
    <cellStyle name="40% - Ênfase4 3 18" xfId="24452" xr:uid="{00000000-0005-0000-0000-00003A190000}"/>
    <cellStyle name="40% - Ênfase4 3 2" xfId="6364" xr:uid="{00000000-0005-0000-0000-00003B190000}"/>
    <cellStyle name="40% - Ênfase4 3 2 2" xfId="6365" xr:uid="{00000000-0005-0000-0000-00003C190000}"/>
    <cellStyle name="40% - Ênfase4 3 2 2 2" xfId="6366" xr:uid="{00000000-0005-0000-0000-00003D190000}"/>
    <cellStyle name="40% - Ênfase4 3 2 2 3" xfId="6367" xr:uid="{00000000-0005-0000-0000-00003E190000}"/>
    <cellStyle name="40% - Ênfase4 3 2 2 4" xfId="6368" xr:uid="{00000000-0005-0000-0000-00003F190000}"/>
    <cellStyle name="40% - Ênfase4 3 2 2 5" xfId="6369" xr:uid="{00000000-0005-0000-0000-000040190000}"/>
    <cellStyle name="40% - Ênfase4 3 2 2 6" xfId="6370" xr:uid="{00000000-0005-0000-0000-000041190000}"/>
    <cellStyle name="40% - Ênfase4 3 2 2 7" xfId="6371" xr:uid="{00000000-0005-0000-0000-000042190000}"/>
    <cellStyle name="40% - Ênfase4 3 2 3" xfId="6372" xr:uid="{00000000-0005-0000-0000-000043190000}"/>
    <cellStyle name="40% - Ênfase4 3 2 4" xfId="6373" xr:uid="{00000000-0005-0000-0000-000044190000}"/>
    <cellStyle name="40% - Ênfase4 3 2 5" xfId="6374" xr:uid="{00000000-0005-0000-0000-000045190000}"/>
    <cellStyle name="40% - Ênfase4 3 2 6" xfId="6375" xr:uid="{00000000-0005-0000-0000-000046190000}"/>
    <cellStyle name="40% - Ênfase4 3 2 7" xfId="6376" xr:uid="{00000000-0005-0000-0000-000047190000}"/>
    <cellStyle name="40% - Ênfase4 3 2 8" xfId="6377" xr:uid="{00000000-0005-0000-0000-000048190000}"/>
    <cellStyle name="40% - Ênfase4 3 3" xfId="6378" xr:uid="{00000000-0005-0000-0000-000049190000}"/>
    <cellStyle name="40% - Ênfase4 3 3 2" xfId="6379" xr:uid="{00000000-0005-0000-0000-00004A190000}"/>
    <cellStyle name="40% - Ênfase4 3 3 2 2" xfId="6380" xr:uid="{00000000-0005-0000-0000-00004B190000}"/>
    <cellStyle name="40% - Ênfase4 3 3 2 3" xfId="6381" xr:uid="{00000000-0005-0000-0000-00004C190000}"/>
    <cellStyle name="40% - Ênfase4 3 3 2 4" xfId="6382" xr:uid="{00000000-0005-0000-0000-00004D190000}"/>
    <cellStyle name="40% - Ênfase4 3 3 2 5" xfId="6383" xr:uid="{00000000-0005-0000-0000-00004E190000}"/>
    <cellStyle name="40% - Ênfase4 3 3 2 6" xfId="6384" xr:uid="{00000000-0005-0000-0000-00004F190000}"/>
    <cellStyle name="40% - Ênfase4 3 3 2 7" xfId="6385" xr:uid="{00000000-0005-0000-0000-000050190000}"/>
    <cellStyle name="40% - Ênfase4 3 3 3" xfId="6386" xr:uid="{00000000-0005-0000-0000-000051190000}"/>
    <cellStyle name="40% - Ênfase4 3 3 4" xfId="6387" xr:uid="{00000000-0005-0000-0000-000052190000}"/>
    <cellStyle name="40% - Ênfase4 3 3 5" xfId="6388" xr:uid="{00000000-0005-0000-0000-000053190000}"/>
    <cellStyle name="40% - Ênfase4 3 3 6" xfId="6389" xr:uid="{00000000-0005-0000-0000-000054190000}"/>
    <cellStyle name="40% - Ênfase4 3 3 7" xfId="6390" xr:uid="{00000000-0005-0000-0000-000055190000}"/>
    <cellStyle name="40% - Ênfase4 3 3 8" xfId="6391" xr:uid="{00000000-0005-0000-0000-000056190000}"/>
    <cellStyle name="40% - Ênfase4 3 4" xfId="6392" xr:uid="{00000000-0005-0000-0000-000057190000}"/>
    <cellStyle name="40% - Ênfase4 3 4 2" xfId="6393" xr:uid="{00000000-0005-0000-0000-000058190000}"/>
    <cellStyle name="40% - Ênfase4 3 4 2 2" xfId="6394" xr:uid="{00000000-0005-0000-0000-000059190000}"/>
    <cellStyle name="40% - Ênfase4 3 4 2 3" xfId="6395" xr:uid="{00000000-0005-0000-0000-00005A190000}"/>
    <cellStyle name="40% - Ênfase4 3 4 2 4" xfId="6396" xr:uid="{00000000-0005-0000-0000-00005B190000}"/>
    <cellStyle name="40% - Ênfase4 3 4 2 5" xfId="6397" xr:uid="{00000000-0005-0000-0000-00005C190000}"/>
    <cellStyle name="40% - Ênfase4 3 4 2 6" xfId="6398" xr:uid="{00000000-0005-0000-0000-00005D190000}"/>
    <cellStyle name="40% - Ênfase4 3 4 2 7" xfId="6399" xr:uid="{00000000-0005-0000-0000-00005E190000}"/>
    <cellStyle name="40% - Ênfase4 3 4 3" xfId="6400" xr:uid="{00000000-0005-0000-0000-00005F190000}"/>
    <cellStyle name="40% - Ênfase4 3 4 4" xfId="6401" xr:uid="{00000000-0005-0000-0000-000060190000}"/>
    <cellStyle name="40% - Ênfase4 3 4 5" xfId="6402" xr:uid="{00000000-0005-0000-0000-000061190000}"/>
    <cellStyle name="40% - Ênfase4 3 4 6" xfId="6403" xr:uid="{00000000-0005-0000-0000-000062190000}"/>
    <cellStyle name="40% - Ênfase4 3 4 7" xfId="6404" xr:uid="{00000000-0005-0000-0000-000063190000}"/>
    <cellStyle name="40% - Ênfase4 3 4 8" xfId="6405" xr:uid="{00000000-0005-0000-0000-000064190000}"/>
    <cellStyle name="40% - Ênfase4 3 5" xfId="6406" xr:uid="{00000000-0005-0000-0000-000065190000}"/>
    <cellStyle name="40% - Ênfase4 3 5 2" xfId="6407" xr:uid="{00000000-0005-0000-0000-000066190000}"/>
    <cellStyle name="40% - Ênfase4 3 5 2 2" xfId="6408" xr:uid="{00000000-0005-0000-0000-000067190000}"/>
    <cellStyle name="40% - Ênfase4 3 5 2 3" xfId="6409" xr:uid="{00000000-0005-0000-0000-000068190000}"/>
    <cellStyle name="40% - Ênfase4 3 5 2 4" xfId="6410" xr:uid="{00000000-0005-0000-0000-000069190000}"/>
    <cellStyle name="40% - Ênfase4 3 5 2 5" xfId="6411" xr:uid="{00000000-0005-0000-0000-00006A190000}"/>
    <cellStyle name="40% - Ênfase4 3 5 2 6" xfId="6412" xr:uid="{00000000-0005-0000-0000-00006B190000}"/>
    <cellStyle name="40% - Ênfase4 3 5 2 7" xfId="6413" xr:uid="{00000000-0005-0000-0000-00006C190000}"/>
    <cellStyle name="40% - Ênfase4 3 5 3" xfId="6414" xr:uid="{00000000-0005-0000-0000-00006D190000}"/>
    <cellStyle name="40% - Ênfase4 3 5 4" xfId="6415" xr:uid="{00000000-0005-0000-0000-00006E190000}"/>
    <cellStyle name="40% - Ênfase4 3 5 5" xfId="6416" xr:uid="{00000000-0005-0000-0000-00006F190000}"/>
    <cellStyle name="40% - Ênfase4 3 5 6" xfId="6417" xr:uid="{00000000-0005-0000-0000-000070190000}"/>
    <cellStyle name="40% - Ênfase4 3 5 7" xfId="6418" xr:uid="{00000000-0005-0000-0000-000071190000}"/>
    <cellStyle name="40% - Ênfase4 3 5 8" xfId="6419" xr:uid="{00000000-0005-0000-0000-000072190000}"/>
    <cellStyle name="40% - Ênfase4 3 6" xfId="6420" xr:uid="{00000000-0005-0000-0000-000073190000}"/>
    <cellStyle name="40% - Ênfase4 3 6 2" xfId="6421" xr:uid="{00000000-0005-0000-0000-000074190000}"/>
    <cellStyle name="40% - Ênfase4 3 6 2 2" xfId="6422" xr:uid="{00000000-0005-0000-0000-000075190000}"/>
    <cellStyle name="40% - Ênfase4 3 6 2 3" xfId="6423" xr:uid="{00000000-0005-0000-0000-000076190000}"/>
    <cellStyle name="40% - Ênfase4 3 6 2 4" xfId="6424" xr:uid="{00000000-0005-0000-0000-000077190000}"/>
    <cellStyle name="40% - Ênfase4 3 6 2 5" xfId="6425" xr:uid="{00000000-0005-0000-0000-000078190000}"/>
    <cellStyle name="40% - Ênfase4 3 6 2 6" xfId="6426" xr:uid="{00000000-0005-0000-0000-000079190000}"/>
    <cellStyle name="40% - Ênfase4 3 6 2 7" xfId="6427" xr:uid="{00000000-0005-0000-0000-00007A190000}"/>
    <cellStyle name="40% - Ênfase4 3 6 3" xfId="6428" xr:uid="{00000000-0005-0000-0000-00007B190000}"/>
    <cellStyle name="40% - Ênfase4 3 6 4" xfId="6429" xr:uid="{00000000-0005-0000-0000-00007C190000}"/>
    <cellStyle name="40% - Ênfase4 3 6 5" xfId="6430" xr:uid="{00000000-0005-0000-0000-00007D190000}"/>
    <cellStyle name="40% - Ênfase4 3 6 6" xfId="6431" xr:uid="{00000000-0005-0000-0000-00007E190000}"/>
    <cellStyle name="40% - Ênfase4 3 6 7" xfId="6432" xr:uid="{00000000-0005-0000-0000-00007F190000}"/>
    <cellStyle name="40% - Ênfase4 3 6 8" xfId="6433" xr:uid="{00000000-0005-0000-0000-000080190000}"/>
    <cellStyle name="40% - Ênfase4 3 7" xfId="6434" xr:uid="{00000000-0005-0000-0000-000081190000}"/>
    <cellStyle name="40% - Ênfase4 3 7 2" xfId="6435" xr:uid="{00000000-0005-0000-0000-000082190000}"/>
    <cellStyle name="40% - Ênfase4 3 7 2 2" xfId="6436" xr:uid="{00000000-0005-0000-0000-000083190000}"/>
    <cellStyle name="40% - Ênfase4 3 7 2 3" xfId="6437" xr:uid="{00000000-0005-0000-0000-000084190000}"/>
    <cellStyle name="40% - Ênfase4 3 7 2 4" xfId="6438" xr:uid="{00000000-0005-0000-0000-000085190000}"/>
    <cellStyle name="40% - Ênfase4 3 7 2 5" xfId="6439" xr:uid="{00000000-0005-0000-0000-000086190000}"/>
    <cellStyle name="40% - Ênfase4 3 7 2 6" xfId="6440" xr:uid="{00000000-0005-0000-0000-000087190000}"/>
    <cellStyle name="40% - Ênfase4 3 7 2 7" xfId="6441" xr:uid="{00000000-0005-0000-0000-000088190000}"/>
    <cellStyle name="40% - Ênfase4 3 7 3" xfId="6442" xr:uid="{00000000-0005-0000-0000-000089190000}"/>
    <cellStyle name="40% - Ênfase4 3 7 4" xfId="6443" xr:uid="{00000000-0005-0000-0000-00008A190000}"/>
    <cellStyle name="40% - Ênfase4 3 7 5" xfId="6444" xr:uid="{00000000-0005-0000-0000-00008B190000}"/>
    <cellStyle name="40% - Ênfase4 3 7 6" xfId="6445" xr:uid="{00000000-0005-0000-0000-00008C190000}"/>
    <cellStyle name="40% - Ênfase4 3 7 7" xfId="6446" xr:uid="{00000000-0005-0000-0000-00008D190000}"/>
    <cellStyle name="40% - Ênfase4 3 7 8" xfId="6447" xr:uid="{00000000-0005-0000-0000-00008E190000}"/>
    <cellStyle name="40% - Ênfase4 3 8" xfId="6448" xr:uid="{00000000-0005-0000-0000-00008F190000}"/>
    <cellStyle name="40% - Ênfase4 3 8 2" xfId="6449" xr:uid="{00000000-0005-0000-0000-000090190000}"/>
    <cellStyle name="40% - Ênfase4 3 8 2 2" xfId="6450" xr:uid="{00000000-0005-0000-0000-000091190000}"/>
    <cellStyle name="40% - Ênfase4 3 8 2 3" xfId="6451" xr:uid="{00000000-0005-0000-0000-000092190000}"/>
    <cellStyle name="40% - Ênfase4 3 8 2 4" xfId="6452" xr:uid="{00000000-0005-0000-0000-000093190000}"/>
    <cellStyle name="40% - Ênfase4 3 8 2 5" xfId="6453" xr:uid="{00000000-0005-0000-0000-000094190000}"/>
    <cellStyle name="40% - Ênfase4 3 8 2 6" xfId="6454" xr:uid="{00000000-0005-0000-0000-000095190000}"/>
    <cellStyle name="40% - Ênfase4 3 8 2 7" xfId="6455" xr:uid="{00000000-0005-0000-0000-000096190000}"/>
    <cellStyle name="40% - Ênfase4 3 8 3" xfId="6456" xr:uid="{00000000-0005-0000-0000-000097190000}"/>
    <cellStyle name="40% - Ênfase4 3 8 4" xfId="6457" xr:uid="{00000000-0005-0000-0000-000098190000}"/>
    <cellStyle name="40% - Ênfase4 3 8 5" xfId="6458" xr:uid="{00000000-0005-0000-0000-000099190000}"/>
    <cellStyle name="40% - Ênfase4 3 8 6" xfId="6459" xr:uid="{00000000-0005-0000-0000-00009A190000}"/>
    <cellStyle name="40% - Ênfase4 3 8 7" xfId="6460" xr:uid="{00000000-0005-0000-0000-00009B190000}"/>
    <cellStyle name="40% - Ênfase4 3 8 8" xfId="6461" xr:uid="{00000000-0005-0000-0000-00009C190000}"/>
    <cellStyle name="40% - Ênfase4 3 9" xfId="6462" xr:uid="{00000000-0005-0000-0000-00009D190000}"/>
    <cellStyle name="40% - Ênfase4 3 9 2" xfId="6463" xr:uid="{00000000-0005-0000-0000-00009E190000}"/>
    <cellStyle name="40% - Ênfase4 3 9 2 2" xfId="6464" xr:uid="{00000000-0005-0000-0000-00009F190000}"/>
    <cellStyle name="40% - Ênfase4 3 9 2 3" xfId="6465" xr:uid="{00000000-0005-0000-0000-0000A0190000}"/>
    <cellStyle name="40% - Ênfase4 3 9 2 4" xfId="6466" xr:uid="{00000000-0005-0000-0000-0000A1190000}"/>
    <cellStyle name="40% - Ênfase4 3 9 2 5" xfId="6467" xr:uid="{00000000-0005-0000-0000-0000A2190000}"/>
    <cellStyle name="40% - Ênfase4 3 9 2 6" xfId="6468" xr:uid="{00000000-0005-0000-0000-0000A3190000}"/>
    <cellStyle name="40% - Ênfase4 3 9 2 7" xfId="6469" xr:uid="{00000000-0005-0000-0000-0000A4190000}"/>
    <cellStyle name="40% - Ênfase4 3 9 3" xfId="6470" xr:uid="{00000000-0005-0000-0000-0000A5190000}"/>
    <cellStyle name="40% - Ênfase4 3 9 4" xfId="6471" xr:uid="{00000000-0005-0000-0000-0000A6190000}"/>
    <cellStyle name="40% - Ênfase4 3 9 5" xfId="6472" xr:uid="{00000000-0005-0000-0000-0000A7190000}"/>
    <cellStyle name="40% - Ênfase4 3 9 6" xfId="6473" xr:uid="{00000000-0005-0000-0000-0000A8190000}"/>
    <cellStyle name="40% - Ênfase4 3 9 7" xfId="6474" xr:uid="{00000000-0005-0000-0000-0000A9190000}"/>
    <cellStyle name="40% - Ênfase4 3 9 8" xfId="6475" xr:uid="{00000000-0005-0000-0000-0000AA190000}"/>
    <cellStyle name="40% - Ênfase4 30" xfId="6476" xr:uid="{00000000-0005-0000-0000-0000AB190000}"/>
    <cellStyle name="40% - Ênfase4 30 2" xfId="6477" xr:uid="{00000000-0005-0000-0000-0000AC190000}"/>
    <cellStyle name="40% - Ênfase4 30 3" xfId="6478" xr:uid="{00000000-0005-0000-0000-0000AD190000}"/>
    <cellStyle name="40% - Ênfase4 30 4" xfId="6479" xr:uid="{00000000-0005-0000-0000-0000AE190000}"/>
    <cellStyle name="40% - Ênfase4 30 5" xfId="6480" xr:uid="{00000000-0005-0000-0000-0000AF190000}"/>
    <cellStyle name="40% - Ênfase4 30 6" xfId="6481" xr:uid="{00000000-0005-0000-0000-0000B0190000}"/>
    <cellStyle name="40% - Ênfase4 30 7" xfId="6482" xr:uid="{00000000-0005-0000-0000-0000B1190000}"/>
    <cellStyle name="40% - Ênfase4 31" xfId="6483" xr:uid="{00000000-0005-0000-0000-0000B2190000}"/>
    <cellStyle name="40% - Ênfase4 31 2" xfId="6484" xr:uid="{00000000-0005-0000-0000-0000B3190000}"/>
    <cellStyle name="40% - Ênfase4 31 3" xfId="6485" xr:uid="{00000000-0005-0000-0000-0000B4190000}"/>
    <cellStyle name="40% - Ênfase4 31 4" xfId="6486" xr:uid="{00000000-0005-0000-0000-0000B5190000}"/>
    <cellStyle name="40% - Ênfase4 31 5" xfId="6487" xr:uid="{00000000-0005-0000-0000-0000B6190000}"/>
    <cellStyle name="40% - Ênfase4 31 6" xfId="6488" xr:uid="{00000000-0005-0000-0000-0000B7190000}"/>
    <cellStyle name="40% - Ênfase4 31 7" xfId="6489" xr:uid="{00000000-0005-0000-0000-0000B8190000}"/>
    <cellStyle name="40% - Ênfase4 32" xfId="6490" xr:uid="{00000000-0005-0000-0000-0000B9190000}"/>
    <cellStyle name="40% - Ênfase4 32 2" xfId="6491" xr:uid="{00000000-0005-0000-0000-0000BA190000}"/>
    <cellStyle name="40% - Ênfase4 32 3" xfId="6492" xr:uid="{00000000-0005-0000-0000-0000BB190000}"/>
    <cellStyle name="40% - Ênfase4 32 4" xfId="6493" xr:uid="{00000000-0005-0000-0000-0000BC190000}"/>
    <cellStyle name="40% - Ênfase4 32 5" xfId="6494" xr:uid="{00000000-0005-0000-0000-0000BD190000}"/>
    <cellStyle name="40% - Ênfase4 32 6" xfId="6495" xr:uid="{00000000-0005-0000-0000-0000BE190000}"/>
    <cellStyle name="40% - Ênfase4 32 7" xfId="6496" xr:uid="{00000000-0005-0000-0000-0000BF190000}"/>
    <cellStyle name="40% - Ênfase4 33" xfId="6497" xr:uid="{00000000-0005-0000-0000-0000C0190000}"/>
    <cellStyle name="40% - Ênfase4 33 2" xfId="6498" xr:uid="{00000000-0005-0000-0000-0000C1190000}"/>
    <cellStyle name="40% - Ênfase4 33 3" xfId="6499" xr:uid="{00000000-0005-0000-0000-0000C2190000}"/>
    <cellStyle name="40% - Ênfase4 33 4" xfId="6500" xr:uid="{00000000-0005-0000-0000-0000C3190000}"/>
    <cellStyle name="40% - Ênfase4 33 5" xfId="6501" xr:uid="{00000000-0005-0000-0000-0000C4190000}"/>
    <cellStyle name="40% - Ênfase4 33 6" xfId="6502" xr:uid="{00000000-0005-0000-0000-0000C5190000}"/>
    <cellStyle name="40% - Ênfase4 33 7" xfId="6503" xr:uid="{00000000-0005-0000-0000-0000C6190000}"/>
    <cellStyle name="40% - Ênfase4 34" xfId="6504" xr:uid="{00000000-0005-0000-0000-0000C7190000}"/>
    <cellStyle name="40% - Ênfase4 34 2" xfId="6505" xr:uid="{00000000-0005-0000-0000-0000C8190000}"/>
    <cellStyle name="40% - Ênfase4 34 3" xfId="6506" xr:uid="{00000000-0005-0000-0000-0000C9190000}"/>
    <cellStyle name="40% - Ênfase4 34 4" xfId="6507" xr:uid="{00000000-0005-0000-0000-0000CA190000}"/>
    <cellStyle name="40% - Ênfase4 34 5" xfId="6508" xr:uid="{00000000-0005-0000-0000-0000CB190000}"/>
    <cellStyle name="40% - Ênfase4 34 6" xfId="6509" xr:uid="{00000000-0005-0000-0000-0000CC190000}"/>
    <cellStyle name="40% - Ênfase4 34 7" xfId="6510" xr:uid="{00000000-0005-0000-0000-0000CD190000}"/>
    <cellStyle name="40% - Ênfase4 35" xfId="6511" xr:uid="{00000000-0005-0000-0000-0000CE190000}"/>
    <cellStyle name="40% - Ênfase4 35 2" xfId="6512" xr:uid="{00000000-0005-0000-0000-0000CF190000}"/>
    <cellStyle name="40% - Ênfase4 35 3" xfId="6513" xr:uid="{00000000-0005-0000-0000-0000D0190000}"/>
    <cellStyle name="40% - Ênfase4 35 4" xfId="6514" xr:uid="{00000000-0005-0000-0000-0000D1190000}"/>
    <cellStyle name="40% - Ênfase4 35 5" xfId="6515" xr:uid="{00000000-0005-0000-0000-0000D2190000}"/>
    <cellStyle name="40% - Ênfase4 35 6" xfId="6516" xr:uid="{00000000-0005-0000-0000-0000D3190000}"/>
    <cellStyle name="40% - Ênfase4 35 7" xfId="6517" xr:uid="{00000000-0005-0000-0000-0000D4190000}"/>
    <cellStyle name="40% - Ênfase4 36" xfId="6518" xr:uid="{00000000-0005-0000-0000-0000D5190000}"/>
    <cellStyle name="40% - Ênfase4 36 2" xfId="6519" xr:uid="{00000000-0005-0000-0000-0000D6190000}"/>
    <cellStyle name="40% - Ênfase4 36 3" xfId="6520" xr:uid="{00000000-0005-0000-0000-0000D7190000}"/>
    <cellStyle name="40% - Ênfase4 36 4" xfId="6521" xr:uid="{00000000-0005-0000-0000-0000D8190000}"/>
    <cellStyle name="40% - Ênfase4 36 5" xfId="6522" xr:uid="{00000000-0005-0000-0000-0000D9190000}"/>
    <cellStyle name="40% - Ênfase4 36 6" xfId="6523" xr:uid="{00000000-0005-0000-0000-0000DA190000}"/>
    <cellStyle name="40% - Ênfase4 36 7" xfId="6524" xr:uid="{00000000-0005-0000-0000-0000DB190000}"/>
    <cellStyle name="40% - Ênfase4 37" xfId="6525" xr:uid="{00000000-0005-0000-0000-0000DC190000}"/>
    <cellStyle name="40% - Ênfase4 37 2" xfId="6526" xr:uid="{00000000-0005-0000-0000-0000DD190000}"/>
    <cellStyle name="40% - Ênfase4 37 3" xfId="6527" xr:uid="{00000000-0005-0000-0000-0000DE190000}"/>
    <cellStyle name="40% - Ênfase4 37 4" xfId="6528" xr:uid="{00000000-0005-0000-0000-0000DF190000}"/>
    <cellStyle name="40% - Ênfase4 37 5" xfId="6529" xr:uid="{00000000-0005-0000-0000-0000E0190000}"/>
    <cellStyle name="40% - Ênfase4 37 6" xfId="6530" xr:uid="{00000000-0005-0000-0000-0000E1190000}"/>
    <cellStyle name="40% - Ênfase4 37 7" xfId="6531" xr:uid="{00000000-0005-0000-0000-0000E2190000}"/>
    <cellStyle name="40% - Ênfase4 38" xfId="6532" xr:uid="{00000000-0005-0000-0000-0000E3190000}"/>
    <cellStyle name="40% - Ênfase4 38 2" xfId="6533" xr:uid="{00000000-0005-0000-0000-0000E4190000}"/>
    <cellStyle name="40% - Ênfase4 38 3" xfId="6534" xr:uid="{00000000-0005-0000-0000-0000E5190000}"/>
    <cellStyle name="40% - Ênfase4 38 4" xfId="6535" xr:uid="{00000000-0005-0000-0000-0000E6190000}"/>
    <cellStyle name="40% - Ênfase4 38 5" xfId="6536" xr:uid="{00000000-0005-0000-0000-0000E7190000}"/>
    <cellStyle name="40% - Ênfase4 38 6" xfId="6537" xr:uid="{00000000-0005-0000-0000-0000E8190000}"/>
    <cellStyle name="40% - Ênfase4 38 7" xfId="6538" xr:uid="{00000000-0005-0000-0000-0000E9190000}"/>
    <cellStyle name="40% - Ênfase4 39" xfId="6539" xr:uid="{00000000-0005-0000-0000-0000EA190000}"/>
    <cellStyle name="40% - Ênfase4 39 2" xfId="6540" xr:uid="{00000000-0005-0000-0000-0000EB190000}"/>
    <cellStyle name="40% - Ênfase4 39 3" xfId="6541" xr:uid="{00000000-0005-0000-0000-0000EC190000}"/>
    <cellStyle name="40% - Ênfase4 39 4" xfId="6542" xr:uid="{00000000-0005-0000-0000-0000ED190000}"/>
    <cellStyle name="40% - Ênfase4 39 5" xfId="6543" xr:uid="{00000000-0005-0000-0000-0000EE190000}"/>
    <cellStyle name="40% - Ênfase4 39 6" xfId="6544" xr:uid="{00000000-0005-0000-0000-0000EF190000}"/>
    <cellStyle name="40% - Ênfase4 39 7" xfId="6545" xr:uid="{00000000-0005-0000-0000-0000F0190000}"/>
    <cellStyle name="40% - Ênfase4 4" xfId="6546" xr:uid="{00000000-0005-0000-0000-0000F1190000}"/>
    <cellStyle name="40% - Ênfase4 4 2" xfId="6547" xr:uid="{00000000-0005-0000-0000-0000F2190000}"/>
    <cellStyle name="40% - Ênfase4 4 2 2" xfId="6548" xr:uid="{00000000-0005-0000-0000-0000F3190000}"/>
    <cellStyle name="40% - Ênfase4 4 2 3" xfId="6549" xr:uid="{00000000-0005-0000-0000-0000F4190000}"/>
    <cellStyle name="40% - Ênfase4 4 2 4" xfId="6550" xr:uid="{00000000-0005-0000-0000-0000F5190000}"/>
    <cellStyle name="40% - Ênfase4 4 2 5" xfId="6551" xr:uid="{00000000-0005-0000-0000-0000F6190000}"/>
    <cellStyle name="40% - Ênfase4 4 2 6" xfId="6552" xr:uid="{00000000-0005-0000-0000-0000F7190000}"/>
    <cellStyle name="40% - Ênfase4 4 2 7" xfId="6553" xr:uid="{00000000-0005-0000-0000-0000F8190000}"/>
    <cellStyle name="40% - Ênfase4 4 3" xfId="6554" xr:uid="{00000000-0005-0000-0000-0000F9190000}"/>
    <cellStyle name="40% - Ênfase4 4 4" xfId="6555" xr:uid="{00000000-0005-0000-0000-0000FA190000}"/>
    <cellStyle name="40% - Ênfase4 4 5" xfId="6556" xr:uid="{00000000-0005-0000-0000-0000FB190000}"/>
    <cellStyle name="40% - Ênfase4 4 6" xfId="6557" xr:uid="{00000000-0005-0000-0000-0000FC190000}"/>
    <cellStyle name="40% - Ênfase4 4 7" xfId="6558" xr:uid="{00000000-0005-0000-0000-0000FD190000}"/>
    <cellStyle name="40% - Ênfase4 4 8" xfId="6559" xr:uid="{00000000-0005-0000-0000-0000FE190000}"/>
    <cellStyle name="40% - Ênfase4 4 9" xfId="24453" xr:uid="{00000000-0005-0000-0000-0000FF190000}"/>
    <cellStyle name="40% - Ênfase4 40" xfId="6560" xr:uid="{00000000-0005-0000-0000-0000001A0000}"/>
    <cellStyle name="40% - Ênfase4 40 2" xfId="6561" xr:uid="{00000000-0005-0000-0000-0000011A0000}"/>
    <cellStyle name="40% - Ênfase4 40 3" xfId="6562" xr:uid="{00000000-0005-0000-0000-0000021A0000}"/>
    <cellStyle name="40% - Ênfase4 40 4" xfId="6563" xr:uid="{00000000-0005-0000-0000-0000031A0000}"/>
    <cellStyle name="40% - Ênfase4 40 5" xfId="6564" xr:uid="{00000000-0005-0000-0000-0000041A0000}"/>
    <cellStyle name="40% - Ênfase4 40 6" xfId="6565" xr:uid="{00000000-0005-0000-0000-0000051A0000}"/>
    <cellStyle name="40% - Ênfase4 40 7" xfId="6566" xr:uid="{00000000-0005-0000-0000-0000061A0000}"/>
    <cellStyle name="40% - Ênfase4 41" xfId="6567" xr:uid="{00000000-0005-0000-0000-0000071A0000}"/>
    <cellStyle name="40% - Ênfase4 41 2" xfId="6568" xr:uid="{00000000-0005-0000-0000-0000081A0000}"/>
    <cellStyle name="40% - Ênfase4 41 3" xfId="6569" xr:uid="{00000000-0005-0000-0000-0000091A0000}"/>
    <cellStyle name="40% - Ênfase4 41 4" xfId="6570" xr:uid="{00000000-0005-0000-0000-00000A1A0000}"/>
    <cellStyle name="40% - Ênfase4 41 5" xfId="6571" xr:uid="{00000000-0005-0000-0000-00000B1A0000}"/>
    <cellStyle name="40% - Ênfase4 41 6" xfId="6572" xr:uid="{00000000-0005-0000-0000-00000C1A0000}"/>
    <cellStyle name="40% - Ênfase4 41 7" xfId="6573" xr:uid="{00000000-0005-0000-0000-00000D1A0000}"/>
    <cellStyle name="40% - Ênfase4 42" xfId="6574" xr:uid="{00000000-0005-0000-0000-00000E1A0000}"/>
    <cellStyle name="40% - Ênfase4 42 2" xfId="6575" xr:uid="{00000000-0005-0000-0000-00000F1A0000}"/>
    <cellStyle name="40% - Ênfase4 42 3" xfId="6576" xr:uid="{00000000-0005-0000-0000-0000101A0000}"/>
    <cellStyle name="40% - Ênfase4 42 4" xfId="6577" xr:uid="{00000000-0005-0000-0000-0000111A0000}"/>
    <cellStyle name="40% - Ênfase4 42 5" xfId="6578" xr:uid="{00000000-0005-0000-0000-0000121A0000}"/>
    <cellStyle name="40% - Ênfase4 42 6" xfId="6579" xr:uid="{00000000-0005-0000-0000-0000131A0000}"/>
    <cellStyle name="40% - Ênfase4 42 7" xfId="6580" xr:uid="{00000000-0005-0000-0000-0000141A0000}"/>
    <cellStyle name="40% - Ênfase4 43" xfId="6581" xr:uid="{00000000-0005-0000-0000-0000151A0000}"/>
    <cellStyle name="40% - Ênfase4 43 2" xfId="6582" xr:uid="{00000000-0005-0000-0000-0000161A0000}"/>
    <cellStyle name="40% - Ênfase4 43 3" xfId="6583" xr:uid="{00000000-0005-0000-0000-0000171A0000}"/>
    <cellStyle name="40% - Ênfase4 43 4" xfId="6584" xr:uid="{00000000-0005-0000-0000-0000181A0000}"/>
    <cellStyle name="40% - Ênfase4 43 5" xfId="6585" xr:uid="{00000000-0005-0000-0000-0000191A0000}"/>
    <cellStyle name="40% - Ênfase4 43 6" xfId="6586" xr:uid="{00000000-0005-0000-0000-00001A1A0000}"/>
    <cellStyle name="40% - Ênfase4 43 7" xfId="6587" xr:uid="{00000000-0005-0000-0000-00001B1A0000}"/>
    <cellStyle name="40% - Ênfase4 44" xfId="6588" xr:uid="{00000000-0005-0000-0000-00001C1A0000}"/>
    <cellStyle name="40% - Ênfase4 44 2" xfId="6589" xr:uid="{00000000-0005-0000-0000-00001D1A0000}"/>
    <cellStyle name="40% - Ênfase4 44 3" xfId="6590" xr:uid="{00000000-0005-0000-0000-00001E1A0000}"/>
    <cellStyle name="40% - Ênfase4 44 4" xfId="6591" xr:uid="{00000000-0005-0000-0000-00001F1A0000}"/>
    <cellStyle name="40% - Ênfase4 44 5" xfId="6592" xr:uid="{00000000-0005-0000-0000-0000201A0000}"/>
    <cellStyle name="40% - Ênfase4 44 6" xfId="6593" xr:uid="{00000000-0005-0000-0000-0000211A0000}"/>
    <cellStyle name="40% - Ênfase4 44 7" xfId="6594" xr:uid="{00000000-0005-0000-0000-0000221A0000}"/>
    <cellStyle name="40% - Ênfase4 45" xfId="23992" xr:uid="{00000000-0005-0000-0000-0000231A0000}"/>
    <cellStyle name="40% - Ênfase4 46" xfId="23993" xr:uid="{00000000-0005-0000-0000-0000241A0000}"/>
    <cellStyle name="40% - Ênfase4 47" xfId="23994" xr:uid="{00000000-0005-0000-0000-0000251A0000}"/>
    <cellStyle name="40% - Ênfase4 48" xfId="24120" xr:uid="{00000000-0005-0000-0000-0000261A0000}"/>
    <cellStyle name="40% - Ênfase4 48 2" xfId="27684" xr:uid="{00000000-0005-0000-0000-0000271A0000}"/>
    <cellStyle name="40% - Ênfase4 49" xfId="27737" xr:uid="{00000000-0005-0000-0000-0000281A0000}"/>
    <cellStyle name="40% - Ênfase4 5" xfId="6595" xr:uid="{00000000-0005-0000-0000-0000291A0000}"/>
    <cellStyle name="40% - Ênfase4 5 2" xfId="6596" xr:uid="{00000000-0005-0000-0000-00002A1A0000}"/>
    <cellStyle name="40% - Ênfase4 5 2 2" xfId="6597" xr:uid="{00000000-0005-0000-0000-00002B1A0000}"/>
    <cellStyle name="40% - Ênfase4 5 2 3" xfId="6598" xr:uid="{00000000-0005-0000-0000-00002C1A0000}"/>
    <cellStyle name="40% - Ênfase4 5 2 4" xfId="6599" xr:uid="{00000000-0005-0000-0000-00002D1A0000}"/>
    <cellStyle name="40% - Ênfase4 5 2 5" xfId="6600" xr:uid="{00000000-0005-0000-0000-00002E1A0000}"/>
    <cellStyle name="40% - Ênfase4 5 2 6" xfId="6601" xr:uid="{00000000-0005-0000-0000-00002F1A0000}"/>
    <cellStyle name="40% - Ênfase4 5 2 7" xfId="6602" xr:uid="{00000000-0005-0000-0000-0000301A0000}"/>
    <cellStyle name="40% - Ênfase4 5 3" xfId="6603" xr:uid="{00000000-0005-0000-0000-0000311A0000}"/>
    <cellStyle name="40% - Ênfase4 5 4" xfId="6604" xr:uid="{00000000-0005-0000-0000-0000321A0000}"/>
    <cellStyle name="40% - Ênfase4 5 5" xfId="6605" xr:uid="{00000000-0005-0000-0000-0000331A0000}"/>
    <cellStyle name="40% - Ênfase4 5 6" xfId="6606" xr:uid="{00000000-0005-0000-0000-0000341A0000}"/>
    <cellStyle name="40% - Ênfase4 5 7" xfId="6607" xr:uid="{00000000-0005-0000-0000-0000351A0000}"/>
    <cellStyle name="40% - Ênfase4 5 8" xfId="6608" xr:uid="{00000000-0005-0000-0000-0000361A0000}"/>
    <cellStyle name="40% - Ênfase4 5 9" xfId="24454" xr:uid="{00000000-0005-0000-0000-0000371A0000}"/>
    <cellStyle name="40% - Ênfase4 50" xfId="27748" xr:uid="{00000000-0005-0000-0000-0000381A0000}"/>
    <cellStyle name="40% - Ênfase4 51" xfId="27719" xr:uid="{00000000-0005-0000-0000-0000391A0000}"/>
    <cellStyle name="40% - Ênfase4 52" xfId="27777" xr:uid="{00000000-0005-0000-0000-00003A1A0000}"/>
    <cellStyle name="40% - Ênfase4 6" xfId="6609" xr:uid="{00000000-0005-0000-0000-00003B1A0000}"/>
    <cellStyle name="40% - Ênfase4 6 2" xfId="6610" xr:uid="{00000000-0005-0000-0000-00003C1A0000}"/>
    <cellStyle name="40% - Ênfase4 6 2 2" xfId="6611" xr:uid="{00000000-0005-0000-0000-00003D1A0000}"/>
    <cellStyle name="40% - Ênfase4 6 2 3" xfId="6612" xr:uid="{00000000-0005-0000-0000-00003E1A0000}"/>
    <cellStyle name="40% - Ênfase4 6 2 4" xfId="6613" xr:uid="{00000000-0005-0000-0000-00003F1A0000}"/>
    <cellStyle name="40% - Ênfase4 6 2 5" xfId="6614" xr:uid="{00000000-0005-0000-0000-0000401A0000}"/>
    <cellStyle name="40% - Ênfase4 6 2 6" xfId="6615" xr:uid="{00000000-0005-0000-0000-0000411A0000}"/>
    <cellStyle name="40% - Ênfase4 6 2 7" xfId="6616" xr:uid="{00000000-0005-0000-0000-0000421A0000}"/>
    <cellStyle name="40% - Ênfase4 6 3" xfId="6617" xr:uid="{00000000-0005-0000-0000-0000431A0000}"/>
    <cellStyle name="40% - Ênfase4 6 4" xfId="6618" xr:uid="{00000000-0005-0000-0000-0000441A0000}"/>
    <cellStyle name="40% - Ênfase4 6 5" xfId="6619" xr:uid="{00000000-0005-0000-0000-0000451A0000}"/>
    <cellStyle name="40% - Ênfase4 6 6" xfId="6620" xr:uid="{00000000-0005-0000-0000-0000461A0000}"/>
    <cellStyle name="40% - Ênfase4 6 7" xfId="6621" xr:uid="{00000000-0005-0000-0000-0000471A0000}"/>
    <cellStyle name="40% - Ênfase4 6 8" xfId="6622" xr:uid="{00000000-0005-0000-0000-0000481A0000}"/>
    <cellStyle name="40% - Ênfase4 7" xfId="6623" xr:uid="{00000000-0005-0000-0000-0000491A0000}"/>
    <cellStyle name="40% - Ênfase4 7 2" xfId="6624" xr:uid="{00000000-0005-0000-0000-00004A1A0000}"/>
    <cellStyle name="40% - Ênfase4 7 2 2" xfId="6625" xr:uid="{00000000-0005-0000-0000-00004B1A0000}"/>
    <cellStyle name="40% - Ênfase4 7 2 3" xfId="6626" xr:uid="{00000000-0005-0000-0000-00004C1A0000}"/>
    <cellStyle name="40% - Ênfase4 7 2 4" xfId="6627" xr:uid="{00000000-0005-0000-0000-00004D1A0000}"/>
    <cellStyle name="40% - Ênfase4 7 2 5" xfId="6628" xr:uid="{00000000-0005-0000-0000-00004E1A0000}"/>
    <cellStyle name="40% - Ênfase4 7 2 6" xfId="6629" xr:uid="{00000000-0005-0000-0000-00004F1A0000}"/>
    <cellStyle name="40% - Ênfase4 7 2 7" xfId="6630" xr:uid="{00000000-0005-0000-0000-0000501A0000}"/>
    <cellStyle name="40% - Ênfase4 7 3" xfId="6631" xr:uid="{00000000-0005-0000-0000-0000511A0000}"/>
    <cellStyle name="40% - Ênfase4 7 4" xfId="6632" xr:uid="{00000000-0005-0000-0000-0000521A0000}"/>
    <cellStyle name="40% - Ênfase4 7 5" xfId="6633" xr:uid="{00000000-0005-0000-0000-0000531A0000}"/>
    <cellStyle name="40% - Ênfase4 7 6" xfId="6634" xr:uid="{00000000-0005-0000-0000-0000541A0000}"/>
    <cellStyle name="40% - Ênfase4 7 7" xfId="6635" xr:uid="{00000000-0005-0000-0000-0000551A0000}"/>
    <cellStyle name="40% - Ênfase4 7 8" xfId="6636" xr:uid="{00000000-0005-0000-0000-0000561A0000}"/>
    <cellStyle name="40% - Ênfase4 8" xfId="6637" xr:uid="{00000000-0005-0000-0000-0000571A0000}"/>
    <cellStyle name="40% - Ênfase4 8 2" xfId="6638" xr:uid="{00000000-0005-0000-0000-0000581A0000}"/>
    <cellStyle name="40% - Ênfase4 8 2 2" xfId="6639" xr:uid="{00000000-0005-0000-0000-0000591A0000}"/>
    <cellStyle name="40% - Ênfase4 8 2 3" xfId="6640" xr:uid="{00000000-0005-0000-0000-00005A1A0000}"/>
    <cellStyle name="40% - Ênfase4 8 2 4" xfId="6641" xr:uid="{00000000-0005-0000-0000-00005B1A0000}"/>
    <cellStyle name="40% - Ênfase4 8 2 5" xfId="6642" xr:uid="{00000000-0005-0000-0000-00005C1A0000}"/>
    <cellStyle name="40% - Ênfase4 8 2 6" xfId="6643" xr:uid="{00000000-0005-0000-0000-00005D1A0000}"/>
    <cellStyle name="40% - Ênfase4 8 2 7" xfId="6644" xr:uid="{00000000-0005-0000-0000-00005E1A0000}"/>
    <cellStyle name="40% - Ênfase4 8 3" xfId="6645" xr:uid="{00000000-0005-0000-0000-00005F1A0000}"/>
    <cellStyle name="40% - Ênfase4 8 4" xfId="6646" xr:uid="{00000000-0005-0000-0000-0000601A0000}"/>
    <cellStyle name="40% - Ênfase4 8 5" xfId="6647" xr:uid="{00000000-0005-0000-0000-0000611A0000}"/>
    <cellStyle name="40% - Ênfase4 8 6" xfId="6648" xr:uid="{00000000-0005-0000-0000-0000621A0000}"/>
    <cellStyle name="40% - Ênfase4 8 7" xfId="6649" xr:uid="{00000000-0005-0000-0000-0000631A0000}"/>
    <cellStyle name="40% - Ênfase4 8 8" xfId="6650" xr:uid="{00000000-0005-0000-0000-0000641A0000}"/>
    <cellStyle name="40% - Ênfase4 9" xfId="6651" xr:uid="{00000000-0005-0000-0000-0000651A0000}"/>
    <cellStyle name="40% - Ênfase4 9 2" xfId="6652" xr:uid="{00000000-0005-0000-0000-0000661A0000}"/>
    <cellStyle name="40% - Ênfase4 9 2 2" xfId="6653" xr:uid="{00000000-0005-0000-0000-0000671A0000}"/>
    <cellStyle name="40% - Ênfase4 9 2 3" xfId="6654" xr:uid="{00000000-0005-0000-0000-0000681A0000}"/>
    <cellStyle name="40% - Ênfase4 9 2 4" xfId="6655" xr:uid="{00000000-0005-0000-0000-0000691A0000}"/>
    <cellStyle name="40% - Ênfase4 9 2 5" xfId="6656" xr:uid="{00000000-0005-0000-0000-00006A1A0000}"/>
    <cellStyle name="40% - Ênfase4 9 2 6" xfId="6657" xr:uid="{00000000-0005-0000-0000-00006B1A0000}"/>
    <cellStyle name="40% - Ênfase4 9 2 7" xfId="6658" xr:uid="{00000000-0005-0000-0000-00006C1A0000}"/>
    <cellStyle name="40% - Ênfase4 9 3" xfId="6659" xr:uid="{00000000-0005-0000-0000-00006D1A0000}"/>
    <cellStyle name="40% - Ênfase4 9 4" xfId="6660" xr:uid="{00000000-0005-0000-0000-00006E1A0000}"/>
    <cellStyle name="40% - Ênfase4 9 5" xfId="6661" xr:uid="{00000000-0005-0000-0000-00006F1A0000}"/>
    <cellStyle name="40% - Ênfase4 9 6" xfId="6662" xr:uid="{00000000-0005-0000-0000-0000701A0000}"/>
    <cellStyle name="40% - Ênfase4 9 7" xfId="6663" xr:uid="{00000000-0005-0000-0000-0000711A0000}"/>
    <cellStyle name="40% - Ênfase4 9 8" xfId="6664" xr:uid="{00000000-0005-0000-0000-0000721A0000}"/>
    <cellStyle name="40% - Ênfase5" xfId="40" builtinId="47" customBuiltin="1"/>
    <cellStyle name="40% - Ênfase5 10" xfId="6665" xr:uid="{00000000-0005-0000-0000-0000741A0000}"/>
    <cellStyle name="40% - Ênfase5 10 2" xfId="6666" xr:uid="{00000000-0005-0000-0000-0000751A0000}"/>
    <cellStyle name="40% - Ênfase5 10 2 2" xfId="6667" xr:uid="{00000000-0005-0000-0000-0000761A0000}"/>
    <cellStyle name="40% - Ênfase5 10 2 3" xfId="6668" xr:uid="{00000000-0005-0000-0000-0000771A0000}"/>
    <cellStyle name="40% - Ênfase5 10 2 4" xfId="6669" xr:uid="{00000000-0005-0000-0000-0000781A0000}"/>
    <cellStyle name="40% - Ênfase5 10 2 5" xfId="6670" xr:uid="{00000000-0005-0000-0000-0000791A0000}"/>
    <cellStyle name="40% - Ênfase5 10 2 6" xfId="6671" xr:uid="{00000000-0005-0000-0000-00007A1A0000}"/>
    <cellStyle name="40% - Ênfase5 10 2 7" xfId="6672" xr:uid="{00000000-0005-0000-0000-00007B1A0000}"/>
    <cellStyle name="40% - Ênfase5 10 3" xfId="6673" xr:uid="{00000000-0005-0000-0000-00007C1A0000}"/>
    <cellStyle name="40% - Ênfase5 10 4" xfId="6674" xr:uid="{00000000-0005-0000-0000-00007D1A0000}"/>
    <cellStyle name="40% - Ênfase5 10 5" xfId="6675" xr:uid="{00000000-0005-0000-0000-00007E1A0000}"/>
    <cellStyle name="40% - Ênfase5 10 6" xfId="6676" xr:uid="{00000000-0005-0000-0000-00007F1A0000}"/>
    <cellStyle name="40% - Ênfase5 10 7" xfId="6677" xr:uid="{00000000-0005-0000-0000-0000801A0000}"/>
    <cellStyle name="40% - Ênfase5 10 8" xfId="6678" xr:uid="{00000000-0005-0000-0000-0000811A0000}"/>
    <cellStyle name="40% - Ênfase5 11" xfId="6679" xr:uid="{00000000-0005-0000-0000-0000821A0000}"/>
    <cellStyle name="40% - Ênfase5 11 2" xfId="6680" xr:uid="{00000000-0005-0000-0000-0000831A0000}"/>
    <cellStyle name="40% - Ênfase5 11 2 2" xfId="6681" xr:uid="{00000000-0005-0000-0000-0000841A0000}"/>
    <cellStyle name="40% - Ênfase5 11 2 3" xfId="6682" xr:uid="{00000000-0005-0000-0000-0000851A0000}"/>
    <cellStyle name="40% - Ênfase5 11 2 4" xfId="6683" xr:uid="{00000000-0005-0000-0000-0000861A0000}"/>
    <cellStyle name="40% - Ênfase5 11 2 5" xfId="6684" xr:uid="{00000000-0005-0000-0000-0000871A0000}"/>
    <cellStyle name="40% - Ênfase5 11 2 6" xfId="6685" xr:uid="{00000000-0005-0000-0000-0000881A0000}"/>
    <cellStyle name="40% - Ênfase5 11 2 7" xfId="6686" xr:uid="{00000000-0005-0000-0000-0000891A0000}"/>
    <cellStyle name="40% - Ênfase5 11 3" xfId="6687" xr:uid="{00000000-0005-0000-0000-00008A1A0000}"/>
    <cellStyle name="40% - Ênfase5 11 4" xfId="6688" xr:uid="{00000000-0005-0000-0000-00008B1A0000}"/>
    <cellStyle name="40% - Ênfase5 11 5" xfId="6689" xr:uid="{00000000-0005-0000-0000-00008C1A0000}"/>
    <cellStyle name="40% - Ênfase5 11 6" xfId="6690" xr:uid="{00000000-0005-0000-0000-00008D1A0000}"/>
    <cellStyle name="40% - Ênfase5 11 7" xfId="6691" xr:uid="{00000000-0005-0000-0000-00008E1A0000}"/>
    <cellStyle name="40% - Ênfase5 11 8" xfId="6692" xr:uid="{00000000-0005-0000-0000-00008F1A0000}"/>
    <cellStyle name="40% - Ênfase5 12" xfId="6693" xr:uid="{00000000-0005-0000-0000-0000901A0000}"/>
    <cellStyle name="40% - Ênfase5 12 2" xfId="6694" xr:uid="{00000000-0005-0000-0000-0000911A0000}"/>
    <cellStyle name="40% - Ênfase5 12 2 2" xfId="6695" xr:uid="{00000000-0005-0000-0000-0000921A0000}"/>
    <cellStyle name="40% - Ênfase5 12 2 3" xfId="6696" xr:uid="{00000000-0005-0000-0000-0000931A0000}"/>
    <cellStyle name="40% - Ênfase5 12 2 4" xfId="6697" xr:uid="{00000000-0005-0000-0000-0000941A0000}"/>
    <cellStyle name="40% - Ênfase5 12 2 5" xfId="6698" xr:uid="{00000000-0005-0000-0000-0000951A0000}"/>
    <cellStyle name="40% - Ênfase5 12 2 6" xfId="6699" xr:uid="{00000000-0005-0000-0000-0000961A0000}"/>
    <cellStyle name="40% - Ênfase5 12 2 7" xfId="6700" xr:uid="{00000000-0005-0000-0000-0000971A0000}"/>
    <cellStyle name="40% - Ênfase5 12 3" xfId="6701" xr:uid="{00000000-0005-0000-0000-0000981A0000}"/>
    <cellStyle name="40% - Ênfase5 12 4" xfId="6702" xr:uid="{00000000-0005-0000-0000-0000991A0000}"/>
    <cellStyle name="40% - Ênfase5 12 5" xfId="6703" xr:uid="{00000000-0005-0000-0000-00009A1A0000}"/>
    <cellStyle name="40% - Ênfase5 12 6" xfId="6704" xr:uid="{00000000-0005-0000-0000-00009B1A0000}"/>
    <cellStyle name="40% - Ênfase5 12 7" xfId="6705" xr:uid="{00000000-0005-0000-0000-00009C1A0000}"/>
    <cellStyle name="40% - Ênfase5 12 8" xfId="6706" xr:uid="{00000000-0005-0000-0000-00009D1A0000}"/>
    <cellStyle name="40% - Ênfase5 13" xfId="6707" xr:uid="{00000000-0005-0000-0000-00009E1A0000}"/>
    <cellStyle name="40% - Ênfase5 13 2" xfId="6708" xr:uid="{00000000-0005-0000-0000-00009F1A0000}"/>
    <cellStyle name="40% - Ênfase5 13 2 2" xfId="6709" xr:uid="{00000000-0005-0000-0000-0000A01A0000}"/>
    <cellStyle name="40% - Ênfase5 13 2 3" xfId="6710" xr:uid="{00000000-0005-0000-0000-0000A11A0000}"/>
    <cellStyle name="40% - Ênfase5 13 2 4" xfId="6711" xr:uid="{00000000-0005-0000-0000-0000A21A0000}"/>
    <cellStyle name="40% - Ênfase5 13 2 5" xfId="6712" xr:uid="{00000000-0005-0000-0000-0000A31A0000}"/>
    <cellStyle name="40% - Ênfase5 13 2 6" xfId="6713" xr:uid="{00000000-0005-0000-0000-0000A41A0000}"/>
    <cellStyle name="40% - Ênfase5 13 2 7" xfId="6714" xr:uid="{00000000-0005-0000-0000-0000A51A0000}"/>
    <cellStyle name="40% - Ênfase5 13 3" xfId="6715" xr:uid="{00000000-0005-0000-0000-0000A61A0000}"/>
    <cellStyle name="40% - Ênfase5 13 4" xfId="6716" xr:uid="{00000000-0005-0000-0000-0000A71A0000}"/>
    <cellStyle name="40% - Ênfase5 13 5" xfId="6717" xr:uid="{00000000-0005-0000-0000-0000A81A0000}"/>
    <cellStyle name="40% - Ênfase5 13 6" xfId="6718" xr:uid="{00000000-0005-0000-0000-0000A91A0000}"/>
    <cellStyle name="40% - Ênfase5 13 7" xfId="6719" xr:uid="{00000000-0005-0000-0000-0000AA1A0000}"/>
    <cellStyle name="40% - Ênfase5 13 8" xfId="6720" xr:uid="{00000000-0005-0000-0000-0000AB1A0000}"/>
    <cellStyle name="40% - Ênfase5 14" xfId="6721" xr:uid="{00000000-0005-0000-0000-0000AC1A0000}"/>
    <cellStyle name="40% - Ênfase5 14 2" xfId="6722" xr:uid="{00000000-0005-0000-0000-0000AD1A0000}"/>
    <cellStyle name="40% - Ênfase5 14 2 2" xfId="6723" xr:uid="{00000000-0005-0000-0000-0000AE1A0000}"/>
    <cellStyle name="40% - Ênfase5 14 2 3" xfId="6724" xr:uid="{00000000-0005-0000-0000-0000AF1A0000}"/>
    <cellStyle name="40% - Ênfase5 14 2 4" xfId="6725" xr:uid="{00000000-0005-0000-0000-0000B01A0000}"/>
    <cellStyle name="40% - Ênfase5 14 2 5" xfId="6726" xr:uid="{00000000-0005-0000-0000-0000B11A0000}"/>
    <cellStyle name="40% - Ênfase5 14 2 6" xfId="6727" xr:uid="{00000000-0005-0000-0000-0000B21A0000}"/>
    <cellStyle name="40% - Ênfase5 14 2 7" xfId="6728" xr:uid="{00000000-0005-0000-0000-0000B31A0000}"/>
    <cellStyle name="40% - Ênfase5 14 3" xfId="6729" xr:uid="{00000000-0005-0000-0000-0000B41A0000}"/>
    <cellStyle name="40% - Ênfase5 14 4" xfId="6730" xr:uid="{00000000-0005-0000-0000-0000B51A0000}"/>
    <cellStyle name="40% - Ênfase5 14 5" xfId="6731" xr:uid="{00000000-0005-0000-0000-0000B61A0000}"/>
    <cellStyle name="40% - Ênfase5 14 6" xfId="6732" xr:uid="{00000000-0005-0000-0000-0000B71A0000}"/>
    <cellStyle name="40% - Ênfase5 14 7" xfId="6733" xr:uid="{00000000-0005-0000-0000-0000B81A0000}"/>
    <cellStyle name="40% - Ênfase5 14 8" xfId="6734" xr:uid="{00000000-0005-0000-0000-0000B91A0000}"/>
    <cellStyle name="40% - Ênfase5 15" xfId="6735" xr:uid="{00000000-0005-0000-0000-0000BA1A0000}"/>
    <cellStyle name="40% - Ênfase5 15 2" xfId="6736" xr:uid="{00000000-0005-0000-0000-0000BB1A0000}"/>
    <cellStyle name="40% - Ênfase5 15 2 2" xfId="6737" xr:uid="{00000000-0005-0000-0000-0000BC1A0000}"/>
    <cellStyle name="40% - Ênfase5 15 2 3" xfId="6738" xr:uid="{00000000-0005-0000-0000-0000BD1A0000}"/>
    <cellStyle name="40% - Ênfase5 15 2 4" xfId="6739" xr:uid="{00000000-0005-0000-0000-0000BE1A0000}"/>
    <cellStyle name="40% - Ênfase5 15 2 5" xfId="6740" xr:uid="{00000000-0005-0000-0000-0000BF1A0000}"/>
    <cellStyle name="40% - Ênfase5 15 2 6" xfId="6741" xr:uid="{00000000-0005-0000-0000-0000C01A0000}"/>
    <cellStyle name="40% - Ênfase5 15 2 7" xfId="6742" xr:uid="{00000000-0005-0000-0000-0000C11A0000}"/>
    <cellStyle name="40% - Ênfase5 15 3" xfId="6743" xr:uid="{00000000-0005-0000-0000-0000C21A0000}"/>
    <cellStyle name="40% - Ênfase5 15 4" xfId="6744" xr:uid="{00000000-0005-0000-0000-0000C31A0000}"/>
    <cellStyle name="40% - Ênfase5 15 5" xfId="6745" xr:uid="{00000000-0005-0000-0000-0000C41A0000}"/>
    <cellStyle name="40% - Ênfase5 15 6" xfId="6746" xr:uid="{00000000-0005-0000-0000-0000C51A0000}"/>
    <cellStyle name="40% - Ênfase5 15 7" xfId="6747" xr:uid="{00000000-0005-0000-0000-0000C61A0000}"/>
    <cellStyle name="40% - Ênfase5 15 8" xfId="6748" xr:uid="{00000000-0005-0000-0000-0000C71A0000}"/>
    <cellStyle name="40% - Ênfase5 16" xfId="6749" xr:uid="{00000000-0005-0000-0000-0000C81A0000}"/>
    <cellStyle name="40% - Ênfase5 16 2" xfId="6750" xr:uid="{00000000-0005-0000-0000-0000C91A0000}"/>
    <cellStyle name="40% - Ênfase5 16 2 2" xfId="6751" xr:uid="{00000000-0005-0000-0000-0000CA1A0000}"/>
    <cellStyle name="40% - Ênfase5 16 2 3" xfId="6752" xr:uid="{00000000-0005-0000-0000-0000CB1A0000}"/>
    <cellStyle name="40% - Ênfase5 16 2 4" xfId="6753" xr:uid="{00000000-0005-0000-0000-0000CC1A0000}"/>
    <cellStyle name="40% - Ênfase5 16 2 5" xfId="6754" xr:uid="{00000000-0005-0000-0000-0000CD1A0000}"/>
    <cellStyle name="40% - Ênfase5 16 2 6" xfId="6755" xr:uid="{00000000-0005-0000-0000-0000CE1A0000}"/>
    <cellStyle name="40% - Ênfase5 16 2 7" xfId="6756" xr:uid="{00000000-0005-0000-0000-0000CF1A0000}"/>
    <cellStyle name="40% - Ênfase5 16 3" xfId="6757" xr:uid="{00000000-0005-0000-0000-0000D01A0000}"/>
    <cellStyle name="40% - Ênfase5 16 4" xfId="6758" xr:uid="{00000000-0005-0000-0000-0000D11A0000}"/>
    <cellStyle name="40% - Ênfase5 16 5" xfId="6759" xr:uid="{00000000-0005-0000-0000-0000D21A0000}"/>
    <cellStyle name="40% - Ênfase5 16 6" xfId="6760" xr:uid="{00000000-0005-0000-0000-0000D31A0000}"/>
    <cellStyle name="40% - Ênfase5 16 7" xfId="6761" xr:uid="{00000000-0005-0000-0000-0000D41A0000}"/>
    <cellStyle name="40% - Ênfase5 16 8" xfId="6762" xr:uid="{00000000-0005-0000-0000-0000D51A0000}"/>
    <cellStyle name="40% - Ênfase5 17" xfId="6763" xr:uid="{00000000-0005-0000-0000-0000D61A0000}"/>
    <cellStyle name="40% - Ênfase5 17 2" xfId="6764" xr:uid="{00000000-0005-0000-0000-0000D71A0000}"/>
    <cellStyle name="40% - Ênfase5 17 3" xfId="6765" xr:uid="{00000000-0005-0000-0000-0000D81A0000}"/>
    <cellStyle name="40% - Ênfase5 17 4" xfId="6766" xr:uid="{00000000-0005-0000-0000-0000D91A0000}"/>
    <cellStyle name="40% - Ênfase5 17 5" xfId="6767" xr:uid="{00000000-0005-0000-0000-0000DA1A0000}"/>
    <cellStyle name="40% - Ênfase5 17 6" xfId="6768" xr:uid="{00000000-0005-0000-0000-0000DB1A0000}"/>
    <cellStyle name="40% - Ênfase5 17 7" xfId="6769" xr:uid="{00000000-0005-0000-0000-0000DC1A0000}"/>
    <cellStyle name="40% - Ênfase5 18" xfId="6770" xr:uid="{00000000-0005-0000-0000-0000DD1A0000}"/>
    <cellStyle name="40% - Ênfase5 18 2" xfId="6771" xr:uid="{00000000-0005-0000-0000-0000DE1A0000}"/>
    <cellStyle name="40% - Ênfase5 18 3" xfId="6772" xr:uid="{00000000-0005-0000-0000-0000DF1A0000}"/>
    <cellStyle name="40% - Ênfase5 18 4" xfId="6773" xr:uid="{00000000-0005-0000-0000-0000E01A0000}"/>
    <cellStyle name="40% - Ênfase5 18 5" xfId="6774" xr:uid="{00000000-0005-0000-0000-0000E11A0000}"/>
    <cellStyle name="40% - Ênfase5 18 6" xfId="6775" xr:uid="{00000000-0005-0000-0000-0000E21A0000}"/>
    <cellStyle name="40% - Ênfase5 18 7" xfId="6776" xr:uid="{00000000-0005-0000-0000-0000E31A0000}"/>
    <cellStyle name="40% - Ênfase5 19" xfId="6777" xr:uid="{00000000-0005-0000-0000-0000E41A0000}"/>
    <cellStyle name="40% - Ênfase5 19 2" xfId="6778" xr:uid="{00000000-0005-0000-0000-0000E51A0000}"/>
    <cellStyle name="40% - Ênfase5 19 3" xfId="6779" xr:uid="{00000000-0005-0000-0000-0000E61A0000}"/>
    <cellStyle name="40% - Ênfase5 19 4" xfId="6780" xr:uid="{00000000-0005-0000-0000-0000E71A0000}"/>
    <cellStyle name="40% - Ênfase5 19 5" xfId="6781" xr:uid="{00000000-0005-0000-0000-0000E81A0000}"/>
    <cellStyle name="40% - Ênfase5 19 6" xfId="6782" xr:uid="{00000000-0005-0000-0000-0000E91A0000}"/>
    <cellStyle name="40% - Ênfase5 19 7" xfId="6783" xr:uid="{00000000-0005-0000-0000-0000EA1A0000}"/>
    <cellStyle name="40% - Ênfase5 2" xfId="6784" xr:uid="{00000000-0005-0000-0000-0000EB1A0000}"/>
    <cellStyle name="40% - Ênfase5 2 10" xfId="6785" xr:uid="{00000000-0005-0000-0000-0000EC1A0000}"/>
    <cellStyle name="40% - Ênfase5 2 10 2" xfId="6786" xr:uid="{00000000-0005-0000-0000-0000ED1A0000}"/>
    <cellStyle name="40% - Ênfase5 2 10 2 2" xfId="6787" xr:uid="{00000000-0005-0000-0000-0000EE1A0000}"/>
    <cellStyle name="40% - Ênfase5 2 10 2 3" xfId="6788" xr:uid="{00000000-0005-0000-0000-0000EF1A0000}"/>
    <cellStyle name="40% - Ênfase5 2 10 2 4" xfId="6789" xr:uid="{00000000-0005-0000-0000-0000F01A0000}"/>
    <cellStyle name="40% - Ênfase5 2 10 2 5" xfId="6790" xr:uid="{00000000-0005-0000-0000-0000F11A0000}"/>
    <cellStyle name="40% - Ênfase5 2 10 2 6" xfId="6791" xr:uid="{00000000-0005-0000-0000-0000F21A0000}"/>
    <cellStyle name="40% - Ênfase5 2 10 2 7" xfId="6792" xr:uid="{00000000-0005-0000-0000-0000F31A0000}"/>
    <cellStyle name="40% - Ênfase5 2 10 3" xfId="6793" xr:uid="{00000000-0005-0000-0000-0000F41A0000}"/>
    <cellStyle name="40% - Ênfase5 2 10 4" xfId="6794" xr:uid="{00000000-0005-0000-0000-0000F51A0000}"/>
    <cellStyle name="40% - Ênfase5 2 10 5" xfId="6795" xr:uid="{00000000-0005-0000-0000-0000F61A0000}"/>
    <cellStyle name="40% - Ênfase5 2 10 6" xfId="6796" xr:uid="{00000000-0005-0000-0000-0000F71A0000}"/>
    <cellStyle name="40% - Ênfase5 2 10 7" xfId="6797" xr:uid="{00000000-0005-0000-0000-0000F81A0000}"/>
    <cellStyle name="40% - Ênfase5 2 10 8" xfId="6798" xr:uid="{00000000-0005-0000-0000-0000F91A0000}"/>
    <cellStyle name="40% - Ênfase5 2 11" xfId="6799" xr:uid="{00000000-0005-0000-0000-0000FA1A0000}"/>
    <cellStyle name="40% - Ênfase5 2 11 2" xfId="6800" xr:uid="{00000000-0005-0000-0000-0000FB1A0000}"/>
    <cellStyle name="40% - Ênfase5 2 11 3" xfId="6801" xr:uid="{00000000-0005-0000-0000-0000FC1A0000}"/>
    <cellStyle name="40% - Ênfase5 2 11 4" xfId="6802" xr:uid="{00000000-0005-0000-0000-0000FD1A0000}"/>
    <cellStyle name="40% - Ênfase5 2 11 5" xfId="6803" xr:uid="{00000000-0005-0000-0000-0000FE1A0000}"/>
    <cellStyle name="40% - Ênfase5 2 11 6" xfId="6804" xr:uid="{00000000-0005-0000-0000-0000FF1A0000}"/>
    <cellStyle name="40% - Ênfase5 2 11 7" xfId="6805" xr:uid="{00000000-0005-0000-0000-0000001B0000}"/>
    <cellStyle name="40% - Ênfase5 2 12" xfId="6806" xr:uid="{00000000-0005-0000-0000-0000011B0000}"/>
    <cellStyle name="40% - Ênfase5 2 13" xfId="6807" xr:uid="{00000000-0005-0000-0000-0000021B0000}"/>
    <cellStyle name="40% - Ênfase5 2 14" xfId="6808" xr:uid="{00000000-0005-0000-0000-0000031B0000}"/>
    <cellStyle name="40% - Ênfase5 2 15" xfId="6809" xr:uid="{00000000-0005-0000-0000-0000041B0000}"/>
    <cellStyle name="40% - Ênfase5 2 16" xfId="6810" xr:uid="{00000000-0005-0000-0000-0000051B0000}"/>
    <cellStyle name="40% - Ênfase5 2 17" xfId="6811" xr:uid="{00000000-0005-0000-0000-0000061B0000}"/>
    <cellStyle name="40% - Ênfase5 2 18" xfId="24123" xr:uid="{00000000-0005-0000-0000-0000071B0000}"/>
    <cellStyle name="40% - Ênfase5 2 2" xfId="6812" xr:uid="{00000000-0005-0000-0000-0000081B0000}"/>
    <cellStyle name="40% - Ênfase5 2 2 2" xfId="6813" xr:uid="{00000000-0005-0000-0000-0000091B0000}"/>
    <cellStyle name="40% - Ênfase5 2 2 2 2" xfId="6814" xr:uid="{00000000-0005-0000-0000-00000A1B0000}"/>
    <cellStyle name="40% - Ênfase5 2 2 2 3" xfId="6815" xr:uid="{00000000-0005-0000-0000-00000B1B0000}"/>
    <cellStyle name="40% - Ênfase5 2 2 2 4" xfId="6816" xr:uid="{00000000-0005-0000-0000-00000C1B0000}"/>
    <cellStyle name="40% - Ênfase5 2 2 2 5" xfId="6817" xr:uid="{00000000-0005-0000-0000-00000D1B0000}"/>
    <cellStyle name="40% - Ênfase5 2 2 2 6" xfId="6818" xr:uid="{00000000-0005-0000-0000-00000E1B0000}"/>
    <cellStyle name="40% - Ênfase5 2 2 2 7" xfId="6819" xr:uid="{00000000-0005-0000-0000-00000F1B0000}"/>
    <cellStyle name="40% - Ênfase5 2 2 3" xfId="6820" xr:uid="{00000000-0005-0000-0000-0000101B0000}"/>
    <cellStyle name="40% - Ênfase5 2 2 4" xfId="6821" xr:uid="{00000000-0005-0000-0000-0000111B0000}"/>
    <cellStyle name="40% - Ênfase5 2 2 5" xfId="6822" xr:uid="{00000000-0005-0000-0000-0000121B0000}"/>
    <cellStyle name="40% - Ênfase5 2 2 6" xfId="6823" xr:uid="{00000000-0005-0000-0000-0000131B0000}"/>
    <cellStyle name="40% - Ênfase5 2 2 7" xfId="6824" xr:uid="{00000000-0005-0000-0000-0000141B0000}"/>
    <cellStyle name="40% - Ênfase5 2 2 8" xfId="6825" xr:uid="{00000000-0005-0000-0000-0000151B0000}"/>
    <cellStyle name="40% - Ênfase5 2 2 9" xfId="24455" xr:uid="{00000000-0005-0000-0000-0000161B0000}"/>
    <cellStyle name="40% - Ênfase5 2 3" xfId="6826" xr:uid="{00000000-0005-0000-0000-0000171B0000}"/>
    <cellStyle name="40% - Ênfase5 2 3 2" xfId="6827" xr:uid="{00000000-0005-0000-0000-0000181B0000}"/>
    <cellStyle name="40% - Ênfase5 2 3 2 2" xfId="6828" xr:uid="{00000000-0005-0000-0000-0000191B0000}"/>
    <cellStyle name="40% - Ênfase5 2 3 2 3" xfId="6829" xr:uid="{00000000-0005-0000-0000-00001A1B0000}"/>
    <cellStyle name="40% - Ênfase5 2 3 2 4" xfId="6830" xr:uid="{00000000-0005-0000-0000-00001B1B0000}"/>
    <cellStyle name="40% - Ênfase5 2 3 2 5" xfId="6831" xr:uid="{00000000-0005-0000-0000-00001C1B0000}"/>
    <cellStyle name="40% - Ênfase5 2 3 2 6" xfId="6832" xr:uid="{00000000-0005-0000-0000-00001D1B0000}"/>
    <cellStyle name="40% - Ênfase5 2 3 2 7" xfId="6833" xr:uid="{00000000-0005-0000-0000-00001E1B0000}"/>
    <cellStyle name="40% - Ênfase5 2 3 3" xfId="6834" xr:uid="{00000000-0005-0000-0000-00001F1B0000}"/>
    <cellStyle name="40% - Ênfase5 2 3 4" xfId="6835" xr:uid="{00000000-0005-0000-0000-0000201B0000}"/>
    <cellStyle name="40% - Ênfase5 2 3 5" xfId="6836" xr:uid="{00000000-0005-0000-0000-0000211B0000}"/>
    <cellStyle name="40% - Ênfase5 2 3 6" xfId="6837" xr:uid="{00000000-0005-0000-0000-0000221B0000}"/>
    <cellStyle name="40% - Ênfase5 2 3 7" xfId="6838" xr:uid="{00000000-0005-0000-0000-0000231B0000}"/>
    <cellStyle name="40% - Ênfase5 2 3 8" xfId="6839" xr:uid="{00000000-0005-0000-0000-0000241B0000}"/>
    <cellStyle name="40% - Ênfase5 2 3 9" xfId="24456" xr:uid="{00000000-0005-0000-0000-0000251B0000}"/>
    <cellStyle name="40% - Ênfase5 2 4" xfId="6840" xr:uid="{00000000-0005-0000-0000-0000261B0000}"/>
    <cellStyle name="40% - Ênfase5 2 4 2" xfId="6841" xr:uid="{00000000-0005-0000-0000-0000271B0000}"/>
    <cellStyle name="40% - Ênfase5 2 4 2 2" xfId="6842" xr:uid="{00000000-0005-0000-0000-0000281B0000}"/>
    <cellStyle name="40% - Ênfase5 2 4 2 3" xfId="6843" xr:uid="{00000000-0005-0000-0000-0000291B0000}"/>
    <cellStyle name="40% - Ênfase5 2 4 2 4" xfId="6844" xr:uid="{00000000-0005-0000-0000-00002A1B0000}"/>
    <cellStyle name="40% - Ênfase5 2 4 2 5" xfId="6845" xr:uid="{00000000-0005-0000-0000-00002B1B0000}"/>
    <cellStyle name="40% - Ênfase5 2 4 2 6" xfId="6846" xr:uid="{00000000-0005-0000-0000-00002C1B0000}"/>
    <cellStyle name="40% - Ênfase5 2 4 2 7" xfId="6847" xr:uid="{00000000-0005-0000-0000-00002D1B0000}"/>
    <cellStyle name="40% - Ênfase5 2 4 3" xfId="6848" xr:uid="{00000000-0005-0000-0000-00002E1B0000}"/>
    <cellStyle name="40% - Ênfase5 2 4 4" xfId="6849" xr:uid="{00000000-0005-0000-0000-00002F1B0000}"/>
    <cellStyle name="40% - Ênfase5 2 4 5" xfId="6850" xr:uid="{00000000-0005-0000-0000-0000301B0000}"/>
    <cellStyle name="40% - Ênfase5 2 4 6" xfId="6851" xr:uid="{00000000-0005-0000-0000-0000311B0000}"/>
    <cellStyle name="40% - Ênfase5 2 4 7" xfId="6852" xr:uid="{00000000-0005-0000-0000-0000321B0000}"/>
    <cellStyle name="40% - Ênfase5 2 4 8" xfId="6853" xr:uid="{00000000-0005-0000-0000-0000331B0000}"/>
    <cellStyle name="40% - Ênfase5 2 4 9" xfId="24457" xr:uid="{00000000-0005-0000-0000-0000341B0000}"/>
    <cellStyle name="40% - Ênfase5 2 5" xfId="6854" xr:uid="{00000000-0005-0000-0000-0000351B0000}"/>
    <cellStyle name="40% - Ênfase5 2 5 2" xfId="6855" xr:uid="{00000000-0005-0000-0000-0000361B0000}"/>
    <cellStyle name="40% - Ênfase5 2 5 2 2" xfId="6856" xr:uid="{00000000-0005-0000-0000-0000371B0000}"/>
    <cellStyle name="40% - Ênfase5 2 5 2 3" xfId="6857" xr:uid="{00000000-0005-0000-0000-0000381B0000}"/>
    <cellStyle name="40% - Ênfase5 2 5 2 4" xfId="6858" xr:uid="{00000000-0005-0000-0000-0000391B0000}"/>
    <cellStyle name="40% - Ênfase5 2 5 2 5" xfId="6859" xr:uid="{00000000-0005-0000-0000-00003A1B0000}"/>
    <cellStyle name="40% - Ênfase5 2 5 2 6" xfId="6860" xr:uid="{00000000-0005-0000-0000-00003B1B0000}"/>
    <cellStyle name="40% - Ênfase5 2 5 2 7" xfId="6861" xr:uid="{00000000-0005-0000-0000-00003C1B0000}"/>
    <cellStyle name="40% - Ênfase5 2 5 3" xfId="6862" xr:uid="{00000000-0005-0000-0000-00003D1B0000}"/>
    <cellStyle name="40% - Ênfase5 2 5 4" xfId="6863" xr:uid="{00000000-0005-0000-0000-00003E1B0000}"/>
    <cellStyle name="40% - Ênfase5 2 5 5" xfId="6864" xr:uid="{00000000-0005-0000-0000-00003F1B0000}"/>
    <cellStyle name="40% - Ênfase5 2 5 6" xfId="6865" xr:uid="{00000000-0005-0000-0000-0000401B0000}"/>
    <cellStyle name="40% - Ênfase5 2 5 7" xfId="6866" xr:uid="{00000000-0005-0000-0000-0000411B0000}"/>
    <cellStyle name="40% - Ênfase5 2 5 8" xfId="6867" xr:uid="{00000000-0005-0000-0000-0000421B0000}"/>
    <cellStyle name="40% - Ênfase5 2 6" xfId="6868" xr:uid="{00000000-0005-0000-0000-0000431B0000}"/>
    <cellStyle name="40% - Ênfase5 2 6 2" xfId="6869" xr:uid="{00000000-0005-0000-0000-0000441B0000}"/>
    <cellStyle name="40% - Ênfase5 2 6 2 2" xfId="6870" xr:uid="{00000000-0005-0000-0000-0000451B0000}"/>
    <cellStyle name="40% - Ênfase5 2 6 2 3" xfId="6871" xr:uid="{00000000-0005-0000-0000-0000461B0000}"/>
    <cellStyle name="40% - Ênfase5 2 6 2 4" xfId="6872" xr:uid="{00000000-0005-0000-0000-0000471B0000}"/>
    <cellStyle name="40% - Ênfase5 2 6 2 5" xfId="6873" xr:uid="{00000000-0005-0000-0000-0000481B0000}"/>
    <cellStyle name="40% - Ênfase5 2 6 2 6" xfId="6874" xr:uid="{00000000-0005-0000-0000-0000491B0000}"/>
    <cellStyle name="40% - Ênfase5 2 6 2 7" xfId="6875" xr:uid="{00000000-0005-0000-0000-00004A1B0000}"/>
    <cellStyle name="40% - Ênfase5 2 6 3" xfId="6876" xr:uid="{00000000-0005-0000-0000-00004B1B0000}"/>
    <cellStyle name="40% - Ênfase5 2 6 4" xfId="6877" xr:uid="{00000000-0005-0000-0000-00004C1B0000}"/>
    <cellStyle name="40% - Ênfase5 2 6 5" xfId="6878" xr:uid="{00000000-0005-0000-0000-00004D1B0000}"/>
    <cellStyle name="40% - Ênfase5 2 6 6" xfId="6879" xr:uid="{00000000-0005-0000-0000-00004E1B0000}"/>
    <cellStyle name="40% - Ênfase5 2 6 7" xfId="6880" xr:uid="{00000000-0005-0000-0000-00004F1B0000}"/>
    <cellStyle name="40% - Ênfase5 2 6 8" xfId="6881" xr:uid="{00000000-0005-0000-0000-0000501B0000}"/>
    <cellStyle name="40% - Ênfase5 2 7" xfId="6882" xr:uid="{00000000-0005-0000-0000-0000511B0000}"/>
    <cellStyle name="40% - Ênfase5 2 7 2" xfId="6883" xr:uid="{00000000-0005-0000-0000-0000521B0000}"/>
    <cellStyle name="40% - Ênfase5 2 7 2 2" xfId="6884" xr:uid="{00000000-0005-0000-0000-0000531B0000}"/>
    <cellStyle name="40% - Ênfase5 2 7 2 3" xfId="6885" xr:uid="{00000000-0005-0000-0000-0000541B0000}"/>
    <cellStyle name="40% - Ênfase5 2 7 2 4" xfId="6886" xr:uid="{00000000-0005-0000-0000-0000551B0000}"/>
    <cellStyle name="40% - Ênfase5 2 7 2 5" xfId="6887" xr:uid="{00000000-0005-0000-0000-0000561B0000}"/>
    <cellStyle name="40% - Ênfase5 2 7 2 6" xfId="6888" xr:uid="{00000000-0005-0000-0000-0000571B0000}"/>
    <cellStyle name="40% - Ênfase5 2 7 2 7" xfId="6889" xr:uid="{00000000-0005-0000-0000-0000581B0000}"/>
    <cellStyle name="40% - Ênfase5 2 7 3" xfId="6890" xr:uid="{00000000-0005-0000-0000-0000591B0000}"/>
    <cellStyle name="40% - Ênfase5 2 7 4" xfId="6891" xr:uid="{00000000-0005-0000-0000-00005A1B0000}"/>
    <cellStyle name="40% - Ênfase5 2 7 5" xfId="6892" xr:uid="{00000000-0005-0000-0000-00005B1B0000}"/>
    <cellStyle name="40% - Ênfase5 2 7 6" xfId="6893" xr:uid="{00000000-0005-0000-0000-00005C1B0000}"/>
    <cellStyle name="40% - Ênfase5 2 7 7" xfId="6894" xr:uid="{00000000-0005-0000-0000-00005D1B0000}"/>
    <cellStyle name="40% - Ênfase5 2 7 8" xfId="6895" xr:uid="{00000000-0005-0000-0000-00005E1B0000}"/>
    <cellStyle name="40% - Ênfase5 2 8" xfId="6896" xr:uid="{00000000-0005-0000-0000-00005F1B0000}"/>
    <cellStyle name="40% - Ênfase5 2 8 2" xfId="6897" xr:uid="{00000000-0005-0000-0000-0000601B0000}"/>
    <cellStyle name="40% - Ênfase5 2 8 2 2" xfId="6898" xr:uid="{00000000-0005-0000-0000-0000611B0000}"/>
    <cellStyle name="40% - Ênfase5 2 8 2 3" xfId="6899" xr:uid="{00000000-0005-0000-0000-0000621B0000}"/>
    <cellStyle name="40% - Ênfase5 2 8 2 4" xfId="6900" xr:uid="{00000000-0005-0000-0000-0000631B0000}"/>
    <cellStyle name="40% - Ênfase5 2 8 2 5" xfId="6901" xr:uid="{00000000-0005-0000-0000-0000641B0000}"/>
    <cellStyle name="40% - Ênfase5 2 8 2 6" xfId="6902" xr:uid="{00000000-0005-0000-0000-0000651B0000}"/>
    <cellStyle name="40% - Ênfase5 2 8 2 7" xfId="6903" xr:uid="{00000000-0005-0000-0000-0000661B0000}"/>
    <cellStyle name="40% - Ênfase5 2 8 3" xfId="6904" xr:uid="{00000000-0005-0000-0000-0000671B0000}"/>
    <cellStyle name="40% - Ênfase5 2 8 4" xfId="6905" xr:uid="{00000000-0005-0000-0000-0000681B0000}"/>
    <cellStyle name="40% - Ênfase5 2 8 5" xfId="6906" xr:uid="{00000000-0005-0000-0000-0000691B0000}"/>
    <cellStyle name="40% - Ênfase5 2 8 6" xfId="6907" xr:uid="{00000000-0005-0000-0000-00006A1B0000}"/>
    <cellStyle name="40% - Ênfase5 2 8 7" xfId="6908" xr:uid="{00000000-0005-0000-0000-00006B1B0000}"/>
    <cellStyle name="40% - Ênfase5 2 8 8" xfId="6909" xr:uid="{00000000-0005-0000-0000-00006C1B0000}"/>
    <cellStyle name="40% - Ênfase5 2 9" xfId="6910" xr:uid="{00000000-0005-0000-0000-00006D1B0000}"/>
    <cellStyle name="40% - Ênfase5 2 9 2" xfId="6911" xr:uid="{00000000-0005-0000-0000-00006E1B0000}"/>
    <cellStyle name="40% - Ênfase5 2 9 2 2" xfId="6912" xr:uid="{00000000-0005-0000-0000-00006F1B0000}"/>
    <cellStyle name="40% - Ênfase5 2 9 2 3" xfId="6913" xr:uid="{00000000-0005-0000-0000-0000701B0000}"/>
    <cellStyle name="40% - Ênfase5 2 9 2 4" xfId="6914" xr:uid="{00000000-0005-0000-0000-0000711B0000}"/>
    <cellStyle name="40% - Ênfase5 2 9 2 5" xfId="6915" xr:uid="{00000000-0005-0000-0000-0000721B0000}"/>
    <cellStyle name="40% - Ênfase5 2 9 2 6" xfId="6916" xr:uid="{00000000-0005-0000-0000-0000731B0000}"/>
    <cellStyle name="40% - Ênfase5 2 9 2 7" xfId="6917" xr:uid="{00000000-0005-0000-0000-0000741B0000}"/>
    <cellStyle name="40% - Ênfase5 2 9 3" xfId="6918" xr:uid="{00000000-0005-0000-0000-0000751B0000}"/>
    <cellStyle name="40% - Ênfase5 2 9 4" xfId="6919" xr:uid="{00000000-0005-0000-0000-0000761B0000}"/>
    <cellStyle name="40% - Ênfase5 2 9 5" xfId="6920" xr:uid="{00000000-0005-0000-0000-0000771B0000}"/>
    <cellStyle name="40% - Ênfase5 2 9 6" xfId="6921" xr:uid="{00000000-0005-0000-0000-0000781B0000}"/>
    <cellStyle name="40% - Ênfase5 2 9 7" xfId="6922" xr:uid="{00000000-0005-0000-0000-0000791B0000}"/>
    <cellStyle name="40% - Ênfase5 2 9 8" xfId="6923" xr:uid="{00000000-0005-0000-0000-00007A1B0000}"/>
    <cellStyle name="40% - Ênfase5 2_Compo" xfId="24458" xr:uid="{00000000-0005-0000-0000-00007B1B0000}"/>
    <cellStyle name="40% - Ênfase5 20" xfId="6924" xr:uid="{00000000-0005-0000-0000-00007C1B0000}"/>
    <cellStyle name="40% - Ênfase5 20 2" xfId="6925" xr:uid="{00000000-0005-0000-0000-00007D1B0000}"/>
    <cellStyle name="40% - Ênfase5 20 3" xfId="6926" xr:uid="{00000000-0005-0000-0000-00007E1B0000}"/>
    <cellStyle name="40% - Ênfase5 20 4" xfId="6927" xr:uid="{00000000-0005-0000-0000-00007F1B0000}"/>
    <cellStyle name="40% - Ênfase5 20 5" xfId="6928" xr:uid="{00000000-0005-0000-0000-0000801B0000}"/>
    <cellStyle name="40% - Ênfase5 20 6" xfId="6929" xr:uid="{00000000-0005-0000-0000-0000811B0000}"/>
    <cellStyle name="40% - Ênfase5 20 7" xfId="6930" xr:uid="{00000000-0005-0000-0000-0000821B0000}"/>
    <cellStyle name="40% - Ênfase5 21" xfId="6931" xr:uid="{00000000-0005-0000-0000-0000831B0000}"/>
    <cellStyle name="40% - Ênfase5 21 2" xfId="6932" xr:uid="{00000000-0005-0000-0000-0000841B0000}"/>
    <cellStyle name="40% - Ênfase5 21 3" xfId="6933" xr:uid="{00000000-0005-0000-0000-0000851B0000}"/>
    <cellStyle name="40% - Ênfase5 21 4" xfId="6934" xr:uid="{00000000-0005-0000-0000-0000861B0000}"/>
    <cellStyle name="40% - Ênfase5 21 5" xfId="6935" xr:uid="{00000000-0005-0000-0000-0000871B0000}"/>
    <cellStyle name="40% - Ênfase5 21 6" xfId="6936" xr:uid="{00000000-0005-0000-0000-0000881B0000}"/>
    <cellStyle name="40% - Ênfase5 21 7" xfId="6937" xr:uid="{00000000-0005-0000-0000-0000891B0000}"/>
    <cellStyle name="40% - Ênfase5 22" xfId="6938" xr:uid="{00000000-0005-0000-0000-00008A1B0000}"/>
    <cellStyle name="40% - Ênfase5 22 2" xfId="6939" xr:uid="{00000000-0005-0000-0000-00008B1B0000}"/>
    <cellStyle name="40% - Ênfase5 22 3" xfId="6940" xr:uid="{00000000-0005-0000-0000-00008C1B0000}"/>
    <cellStyle name="40% - Ênfase5 22 4" xfId="6941" xr:uid="{00000000-0005-0000-0000-00008D1B0000}"/>
    <cellStyle name="40% - Ênfase5 22 5" xfId="6942" xr:uid="{00000000-0005-0000-0000-00008E1B0000}"/>
    <cellStyle name="40% - Ênfase5 22 6" xfId="6943" xr:uid="{00000000-0005-0000-0000-00008F1B0000}"/>
    <cellStyle name="40% - Ênfase5 22 7" xfId="6944" xr:uid="{00000000-0005-0000-0000-0000901B0000}"/>
    <cellStyle name="40% - Ênfase5 23" xfId="6945" xr:uid="{00000000-0005-0000-0000-0000911B0000}"/>
    <cellStyle name="40% - Ênfase5 23 2" xfId="6946" xr:uid="{00000000-0005-0000-0000-0000921B0000}"/>
    <cellStyle name="40% - Ênfase5 23 3" xfId="6947" xr:uid="{00000000-0005-0000-0000-0000931B0000}"/>
    <cellStyle name="40% - Ênfase5 23 4" xfId="6948" xr:uid="{00000000-0005-0000-0000-0000941B0000}"/>
    <cellStyle name="40% - Ênfase5 23 5" xfId="6949" xr:uid="{00000000-0005-0000-0000-0000951B0000}"/>
    <cellStyle name="40% - Ênfase5 23 6" xfId="6950" xr:uid="{00000000-0005-0000-0000-0000961B0000}"/>
    <cellStyle name="40% - Ênfase5 23 7" xfId="6951" xr:uid="{00000000-0005-0000-0000-0000971B0000}"/>
    <cellStyle name="40% - Ênfase5 24" xfId="6952" xr:uid="{00000000-0005-0000-0000-0000981B0000}"/>
    <cellStyle name="40% - Ênfase5 24 2" xfId="6953" xr:uid="{00000000-0005-0000-0000-0000991B0000}"/>
    <cellStyle name="40% - Ênfase5 24 3" xfId="6954" xr:uid="{00000000-0005-0000-0000-00009A1B0000}"/>
    <cellStyle name="40% - Ênfase5 24 4" xfId="6955" xr:uid="{00000000-0005-0000-0000-00009B1B0000}"/>
    <cellStyle name="40% - Ênfase5 24 5" xfId="6956" xr:uid="{00000000-0005-0000-0000-00009C1B0000}"/>
    <cellStyle name="40% - Ênfase5 24 6" xfId="6957" xr:uid="{00000000-0005-0000-0000-00009D1B0000}"/>
    <cellStyle name="40% - Ênfase5 24 7" xfId="6958" xr:uid="{00000000-0005-0000-0000-00009E1B0000}"/>
    <cellStyle name="40% - Ênfase5 25" xfId="6959" xr:uid="{00000000-0005-0000-0000-00009F1B0000}"/>
    <cellStyle name="40% - Ênfase5 25 2" xfId="6960" xr:uid="{00000000-0005-0000-0000-0000A01B0000}"/>
    <cellStyle name="40% - Ênfase5 25 3" xfId="6961" xr:uid="{00000000-0005-0000-0000-0000A11B0000}"/>
    <cellStyle name="40% - Ênfase5 25 4" xfId="6962" xr:uid="{00000000-0005-0000-0000-0000A21B0000}"/>
    <cellStyle name="40% - Ênfase5 25 5" xfId="6963" xr:uid="{00000000-0005-0000-0000-0000A31B0000}"/>
    <cellStyle name="40% - Ênfase5 25 6" xfId="6964" xr:uid="{00000000-0005-0000-0000-0000A41B0000}"/>
    <cellStyle name="40% - Ênfase5 25 7" xfId="6965" xr:uid="{00000000-0005-0000-0000-0000A51B0000}"/>
    <cellStyle name="40% - Ênfase5 26" xfId="6966" xr:uid="{00000000-0005-0000-0000-0000A61B0000}"/>
    <cellStyle name="40% - Ênfase5 26 2" xfId="6967" xr:uid="{00000000-0005-0000-0000-0000A71B0000}"/>
    <cellStyle name="40% - Ênfase5 26 3" xfId="6968" xr:uid="{00000000-0005-0000-0000-0000A81B0000}"/>
    <cellStyle name="40% - Ênfase5 26 4" xfId="6969" xr:uid="{00000000-0005-0000-0000-0000A91B0000}"/>
    <cellStyle name="40% - Ênfase5 26 5" xfId="6970" xr:uid="{00000000-0005-0000-0000-0000AA1B0000}"/>
    <cellStyle name="40% - Ênfase5 26 6" xfId="6971" xr:uid="{00000000-0005-0000-0000-0000AB1B0000}"/>
    <cellStyle name="40% - Ênfase5 26 7" xfId="6972" xr:uid="{00000000-0005-0000-0000-0000AC1B0000}"/>
    <cellStyle name="40% - Ênfase5 27" xfId="6973" xr:uid="{00000000-0005-0000-0000-0000AD1B0000}"/>
    <cellStyle name="40% - Ênfase5 27 2" xfId="6974" xr:uid="{00000000-0005-0000-0000-0000AE1B0000}"/>
    <cellStyle name="40% - Ênfase5 27 3" xfId="6975" xr:uid="{00000000-0005-0000-0000-0000AF1B0000}"/>
    <cellStyle name="40% - Ênfase5 27 4" xfId="6976" xr:uid="{00000000-0005-0000-0000-0000B01B0000}"/>
    <cellStyle name="40% - Ênfase5 27 5" xfId="6977" xr:uid="{00000000-0005-0000-0000-0000B11B0000}"/>
    <cellStyle name="40% - Ênfase5 27 6" xfId="6978" xr:uid="{00000000-0005-0000-0000-0000B21B0000}"/>
    <cellStyle name="40% - Ênfase5 27 7" xfId="6979" xr:uid="{00000000-0005-0000-0000-0000B31B0000}"/>
    <cellStyle name="40% - Ênfase5 28" xfId="6980" xr:uid="{00000000-0005-0000-0000-0000B41B0000}"/>
    <cellStyle name="40% - Ênfase5 28 2" xfId="6981" xr:uid="{00000000-0005-0000-0000-0000B51B0000}"/>
    <cellStyle name="40% - Ênfase5 28 3" xfId="6982" xr:uid="{00000000-0005-0000-0000-0000B61B0000}"/>
    <cellStyle name="40% - Ênfase5 28 4" xfId="6983" xr:uid="{00000000-0005-0000-0000-0000B71B0000}"/>
    <cellStyle name="40% - Ênfase5 28 5" xfId="6984" xr:uid="{00000000-0005-0000-0000-0000B81B0000}"/>
    <cellStyle name="40% - Ênfase5 28 6" xfId="6985" xr:uid="{00000000-0005-0000-0000-0000B91B0000}"/>
    <cellStyle name="40% - Ênfase5 28 7" xfId="6986" xr:uid="{00000000-0005-0000-0000-0000BA1B0000}"/>
    <cellStyle name="40% - Ênfase5 29" xfId="6987" xr:uid="{00000000-0005-0000-0000-0000BB1B0000}"/>
    <cellStyle name="40% - Ênfase5 29 2" xfId="6988" xr:uid="{00000000-0005-0000-0000-0000BC1B0000}"/>
    <cellStyle name="40% - Ênfase5 29 3" xfId="6989" xr:uid="{00000000-0005-0000-0000-0000BD1B0000}"/>
    <cellStyle name="40% - Ênfase5 29 4" xfId="6990" xr:uid="{00000000-0005-0000-0000-0000BE1B0000}"/>
    <cellStyle name="40% - Ênfase5 29 5" xfId="6991" xr:uid="{00000000-0005-0000-0000-0000BF1B0000}"/>
    <cellStyle name="40% - Ênfase5 29 6" xfId="6992" xr:uid="{00000000-0005-0000-0000-0000C01B0000}"/>
    <cellStyle name="40% - Ênfase5 29 7" xfId="6993" xr:uid="{00000000-0005-0000-0000-0000C11B0000}"/>
    <cellStyle name="40% - Ênfase5 3" xfId="6994" xr:uid="{00000000-0005-0000-0000-0000C21B0000}"/>
    <cellStyle name="40% - Ênfase5 3 10" xfId="6995" xr:uid="{00000000-0005-0000-0000-0000C31B0000}"/>
    <cellStyle name="40% - Ênfase5 3 10 2" xfId="6996" xr:uid="{00000000-0005-0000-0000-0000C41B0000}"/>
    <cellStyle name="40% - Ênfase5 3 10 2 2" xfId="6997" xr:uid="{00000000-0005-0000-0000-0000C51B0000}"/>
    <cellStyle name="40% - Ênfase5 3 10 2 3" xfId="6998" xr:uid="{00000000-0005-0000-0000-0000C61B0000}"/>
    <cellStyle name="40% - Ênfase5 3 10 2 4" xfId="6999" xr:uid="{00000000-0005-0000-0000-0000C71B0000}"/>
    <cellStyle name="40% - Ênfase5 3 10 2 5" xfId="7000" xr:uid="{00000000-0005-0000-0000-0000C81B0000}"/>
    <cellStyle name="40% - Ênfase5 3 10 2 6" xfId="7001" xr:uid="{00000000-0005-0000-0000-0000C91B0000}"/>
    <cellStyle name="40% - Ênfase5 3 10 2 7" xfId="7002" xr:uid="{00000000-0005-0000-0000-0000CA1B0000}"/>
    <cellStyle name="40% - Ênfase5 3 10 3" xfId="7003" xr:uid="{00000000-0005-0000-0000-0000CB1B0000}"/>
    <cellStyle name="40% - Ênfase5 3 10 4" xfId="7004" xr:uid="{00000000-0005-0000-0000-0000CC1B0000}"/>
    <cellStyle name="40% - Ênfase5 3 10 5" xfId="7005" xr:uid="{00000000-0005-0000-0000-0000CD1B0000}"/>
    <cellStyle name="40% - Ênfase5 3 10 6" xfId="7006" xr:uid="{00000000-0005-0000-0000-0000CE1B0000}"/>
    <cellStyle name="40% - Ênfase5 3 10 7" xfId="7007" xr:uid="{00000000-0005-0000-0000-0000CF1B0000}"/>
    <cellStyle name="40% - Ênfase5 3 10 8" xfId="7008" xr:uid="{00000000-0005-0000-0000-0000D01B0000}"/>
    <cellStyle name="40% - Ênfase5 3 11" xfId="7009" xr:uid="{00000000-0005-0000-0000-0000D11B0000}"/>
    <cellStyle name="40% - Ênfase5 3 11 2" xfId="7010" xr:uid="{00000000-0005-0000-0000-0000D21B0000}"/>
    <cellStyle name="40% - Ênfase5 3 11 3" xfId="7011" xr:uid="{00000000-0005-0000-0000-0000D31B0000}"/>
    <cellStyle name="40% - Ênfase5 3 11 4" xfId="7012" xr:uid="{00000000-0005-0000-0000-0000D41B0000}"/>
    <cellStyle name="40% - Ênfase5 3 11 5" xfId="7013" xr:uid="{00000000-0005-0000-0000-0000D51B0000}"/>
    <cellStyle name="40% - Ênfase5 3 11 6" xfId="7014" xr:uid="{00000000-0005-0000-0000-0000D61B0000}"/>
    <cellStyle name="40% - Ênfase5 3 11 7" xfId="7015" xr:uid="{00000000-0005-0000-0000-0000D71B0000}"/>
    <cellStyle name="40% - Ênfase5 3 12" xfId="7016" xr:uid="{00000000-0005-0000-0000-0000D81B0000}"/>
    <cellStyle name="40% - Ênfase5 3 13" xfId="7017" xr:uid="{00000000-0005-0000-0000-0000D91B0000}"/>
    <cellStyle name="40% - Ênfase5 3 14" xfId="7018" xr:uid="{00000000-0005-0000-0000-0000DA1B0000}"/>
    <cellStyle name="40% - Ênfase5 3 15" xfId="7019" xr:uid="{00000000-0005-0000-0000-0000DB1B0000}"/>
    <cellStyle name="40% - Ênfase5 3 16" xfId="7020" xr:uid="{00000000-0005-0000-0000-0000DC1B0000}"/>
    <cellStyle name="40% - Ênfase5 3 17" xfId="7021" xr:uid="{00000000-0005-0000-0000-0000DD1B0000}"/>
    <cellStyle name="40% - Ênfase5 3 18" xfId="24459" xr:uid="{00000000-0005-0000-0000-0000DE1B0000}"/>
    <cellStyle name="40% - Ênfase5 3 2" xfId="7022" xr:uid="{00000000-0005-0000-0000-0000DF1B0000}"/>
    <cellStyle name="40% - Ênfase5 3 2 2" xfId="7023" xr:uid="{00000000-0005-0000-0000-0000E01B0000}"/>
    <cellStyle name="40% - Ênfase5 3 2 2 2" xfId="7024" xr:uid="{00000000-0005-0000-0000-0000E11B0000}"/>
    <cellStyle name="40% - Ênfase5 3 2 2 3" xfId="7025" xr:uid="{00000000-0005-0000-0000-0000E21B0000}"/>
    <cellStyle name="40% - Ênfase5 3 2 2 4" xfId="7026" xr:uid="{00000000-0005-0000-0000-0000E31B0000}"/>
    <cellStyle name="40% - Ênfase5 3 2 2 5" xfId="7027" xr:uid="{00000000-0005-0000-0000-0000E41B0000}"/>
    <cellStyle name="40% - Ênfase5 3 2 2 6" xfId="7028" xr:uid="{00000000-0005-0000-0000-0000E51B0000}"/>
    <cellStyle name="40% - Ênfase5 3 2 2 7" xfId="7029" xr:uid="{00000000-0005-0000-0000-0000E61B0000}"/>
    <cellStyle name="40% - Ênfase5 3 2 3" xfId="7030" xr:uid="{00000000-0005-0000-0000-0000E71B0000}"/>
    <cellStyle name="40% - Ênfase5 3 2 4" xfId="7031" xr:uid="{00000000-0005-0000-0000-0000E81B0000}"/>
    <cellStyle name="40% - Ênfase5 3 2 5" xfId="7032" xr:uid="{00000000-0005-0000-0000-0000E91B0000}"/>
    <cellStyle name="40% - Ênfase5 3 2 6" xfId="7033" xr:uid="{00000000-0005-0000-0000-0000EA1B0000}"/>
    <cellStyle name="40% - Ênfase5 3 2 7" xfId="7034" xr:uid="{00000000-0005-0000-0000-0000EB1B0000}"/>
    <cellStyle name="40% - Ênfase5 3 2 8" xfId="7035" xr:uid="{00000000-0005-0000-0000-0000EC1B0000}"/>
    <cellStyle name="40% - Ênfase5 3 3" xfId="7036" xr:uid="{00000000-0005-0000-0000-0000ED1B0000}"/>
    <cellStyle name="40% - Ênfase5 3 3 2" xfId="7037" xr:uid="{00000000-0005-0000-0000-0000EE1B0000}"/>
    <cellStyle name="40% - Ênfase5 3 3 2 2" xfId="7038" xr:uid="{00000000-0005-0000-0000-0000EF1B0000}"/>
    <cellStyle name="40% - Ênfase5 3 3 2 3" xfId="7039" xr:uid="{00000000-0005-0000-0000-0000F01B0000}"/>
    <cellStyle name="40% - Ênfase5 3 3 2 4" xfId="7040" xr:uid="{00000000-0005-0000-0000-0000F11B0000}"/>
    <cellStyle name="40% - Ênfase5 3 3 2 5" xfId="7041" xr:uid="{00000000-0005-0000-0000-0000F21B0000}"/>
    <cellStyle name="40% - Ênfase5 3 3 2 6" xfId="7042" xr:uid="{00000000-0005-0000-0000-0000F31B0000}"/>
    <cellStyle name="40% - Ênfase5 3 3 2 7" xfId="7043" xr:uid="{00000000-0005-0000-0000-0000F41B0000}"/>
    <cellStyle name="40% - Ênfase5 3 3 3" xfId="7044" xr:uid="{00000000-0005-0000-0000-0000F51B0000}"/>
    <cellStyle name="40% - Ênfase5 3 3 4" xfId="7045" xr:uid="{00000000-0005-0000-0000-0000F61B0000}"/>
    <cellStyle name="40% - Ênfase5 3 3 5" xfId="7046" xr:uid="{00000000-0005-0000-0000-0000F71B0000}"/>
    <cellStyle name="40% - Ênfase5 3 3 6" xfId="7047" xr:uid="{00000000-0005-0000-0000-0000F81B0000}"/>
    <cellStyle name="40% - Ênfase5 3 3 7" xfId="7048" xr:uid="{00000000-0005-0000-0000-0000F91B0000}"/>
    <cellStyle name="40% - Ênfase5 3 3 8" xfId="7049" xr:uid="{00000000-0005-0000-0000-0000FA1B0000}"/>
    <cellStyle name="40% - Ênfase5 3 4" xfId="7050" xr:uid="{00000000-0005-0000-0000-0000FB1B0000}"/>
    <cellStyle name="40% - Ênfase5 3 4 2" xfId="7051" xr:uid="{00000000-0005-0000-0000-0000FC1B0000}"/>
    <cellStyle name="40% - Ênfase5 3 4 2 2" xfId="7052" xr:uid="{00000000-0005-0000-0000-0000FD1B0000}"/>
    <cellStyle name="40% - Ênfase5 3 4 2 3" xfId="7053" xr:uid="{00000000-0005-0000-0000-0000FE1B0000}"/>
    <cellStyle name="40% - Ênfase5 3 4 2 4" xfId="7054" xr:uid="{00000000-0005-0000-0000-0000FF1B0000}"/>
    <cellStyle name="40% - Ênfase5 3 4 2 5" xfId="7055" xr:uid="{00000000-0005-0000-0000-0000001C0000}"/>
    <cellStyle name="40% - Ênfase5 3 4 2 6" xfId="7056" xr:uid="{00000000-0005-0000-0000-0000011C0000}"/>
    <cellStyle name="40% - Ênfase5 3 4 2 7" xfId="7057" xr:uid="{00000000-0005-0000-0000-0000021C0000}"/>
    <cellStyle name="40% - Ênfase5 3 4 3" xfId="7058" xr:uid="{00000000-0005-0000-0000-0000031C0000}"/>
    <cellStyle name="40% - Ênfase5 3 4 4" xfId="7059" xr:uid="{00000000-0005-0000-0000-0000041C0000}"/>
    <cellStyle name="40% - Ênfase5 3 4 5" xfId="7060" xr:uid="{00000000-0005-0000-0000-0000051C0000}"/>
    <cellStyle name="40% - Ênfase5 3 4 6" xfId="7061" xr:uid="{00000000-0005-0000-0000-0000061C0000}"/>
    <cellStyle name="40% - Ênfase5 3 4 7" xfId="7062" xr:uid="{00000000-0005-0000-0000-0000071C0000}"/>
    <cellStyle name="40% - Ênfase5 3 4 8" xfId="7063" xr:uid="{00000000-0005-0000-0000-0000081C0000}"/>
    <cellStyle name="40% - Ênfase5 3 5" xfId="7064" xr:uid="{00000000-0005-0000-0000-0000091C0000}"/>
    <cellStyle name="40% - Ênfase5 3 5 2" xfId="7065" xr:uid="{00000000-0005-0000-0000-00000A1C0000}"/>
    <cellStyle name="40% - Ênfase5 3 5 2 2" xfId="7066" xr:uid="{00000000-0005-0000-0000-00000B1C0000}"/>
    <cellStyle name="40% - Ênfase5 3 5 2 3" xfId="7067" xr:uid="{00000000-0005-0000-0000-00000C1C0000}"/>
    <cellStyle name="40% - Ênfase5 3 5 2 4" xfId="7068" xr:uid="{00000000-0005-0000-0000-00000D1C0000}"/>
    <cellStyle name="40% - Ênfase5 3 5 2 5" xfId="7069" xr:uid="{00000000-0005-0000-0000-00000E1C0000}"/>
    <cellStyle name="40% - Ênfase5 3 5 2 6" xfId="7070" xr:uid="{00000000-0005-0000-0000-00000F1C0000}"/>
    <cellStyle name="40% - Ênfase5 3 5 2 7" xfId="7071" xr:uid="{00000000-0005-0000-0000-0000101C0000}"/>
    <cellStyle name="40% - Ênfase5 3 5 3" xfId="7072" xr:uid="{00000000-0005-0000-0000-0000111C0000}"/>
    <cellStyle name="40% - Ênfase5 3 5 4" xfId="7073" xr:uid="{00000000-0005-0000-0000-0000121C0000}"/>
    <cellStyle name="40% - Ênfase5 3 5 5" xfId="7074" xr:uid="{00000000-0005-0000-0000-0000131C0000}"/>
    <cellStyle name="40% - Ênfase5 3 5 6" xfId="7075" xr:uid="{00000000-0005-0000-0000-0000141C0000}"/>
    <cellStyle name="40% - Ênfase5 3 5 7" xfId="7076" xr:uid="{00000000-0005-0000-0000-0000151C0000}"/>
    <cellStyle name="40% - Ênfase5 3 5 8" xfId="7077" xr:uid="{00000000-0005-0000-0000-0000161C0000}"/>
    <cellStyle name="40% - Ênfase5 3 6" xfId="7078" xr:uid="{00000000-0005-0000-0000-0000171C0000}"/>
    <cellStyle name="40% - Ênfase5 3 6 2" xfId="7079" xr:uid="{00000000-0005-0000-0000-0000181C0000}"/>
    <cellStyle name="40% - Ênfase5 3 6 2 2" xfId="7080" xr:uid="{00000000-0005-0000-0000-0000191C0000}"/>
    <cellStyle name="40% - Ênfase5 3 6 2 3" xfId="7081" xr:uid="{00000000-0005-0000-0000-00001A1C0000}"/>
    <cellStyle name="40% - Ênfase5 3 6 2 4" xfId="7082" xr:uid="{00000000-0005-0000-0000-00001B1C0000}"/>
    <cellStyle name="40% - Ênfase5 3 6 2 5" xfId="7083" xr:uid="{00000000-0005-0000-0000-00001C1C0000}"/>
    <cellStyle name="40% - Ênfase5 3 6 2 6" xfId="7084" xr:uid="{00000000-0005-0000-0000-00001D1C0000}"/>
    <cellStyle name="40% - Ênfase5 3 6 2 7" xfId="7085" xr:uid="{00000000-0005-0000-0000-00001E1C0000}"/>
    <cellStyle name="40% - Ênfase5 3 6 3" xfId="7086" xr:uid="{00000000-0005-0000-0000-00001F1C0000}"/>
    <cellStyle name="40% - Ênfase5 3 6 4" xfId="7087" xr:uid="{00000000-0005-0000-0000-0000201C0000}"/>
    <cellStyle name="40% - Ênfase5 3 6 5" xfId="7088" xr:uid="{00000000-0005-0000-0000-0000211C0000}"/>
    <cellStyle name="40% - Ênfase5 3 6 6" xfId="7089" xr:uid="{00000000-0005-0000-0000-0000221C0000}"/>
    <cellStyle name="40% - Ênfase5 3 6 7" xfId="7090" xr:uid="{00000000-0005-0000-0000-0000231C0000}"/>
    <cellStyle name="40% - Ênfase5 3 6 8" xfId="7091" xr:uid="{00000000-0005-0000-0000-0000241C0000}"/>
    <cellStyle name="40% - Ênfase5 3 7" xfId="7092" xr:uid="{00000000-0005-0000-0000-0000251C0000}"/>
    <cellStyle name="40% - Ênfase5 3 7 2" xfId="7093" xr:uid="{00000000-0005-0000-0000-0000261C0000}"/>
    <cellStyle name="40% - Ênfase5 3 7 2 2" xfId="7094" xr:uid="{00000000-0005-0000-0000-0000271C0000}"/>
    <cellStyle name="40% - Ênfase5 3 7 2 3" xfId="7095" xr:uid="{00000000-0005-0000-0000-0000281C0000}"/>
    <cellStyle name="40% - Ênfase5 3 7 2 4" xfId="7096" xr:uid="{00000000-0005-0000-0000-0000291C0000}"/>
    <cellStyle name="40% - Ênfase5 3 7 2 5" xfId="7097" xr:uid="{00000000-0005-0000-0000-00002A1C0000}"/>
    <cellStyle name="40% - Ênfase5 3 7 2 6" xfId="7098" xr:uid="{00000000-0005-0000-0000-00002B1C0000}"/>
    <cellStyle name="40% - Ênfase5 3 7 2 7" xfId="7099" xr:uid="{00000000-0005-0000-0000-00002C1C0000}"/>
    <cellStyle name="40% - Ênfase5 3 7 3" xfId="7100" xr:uid="{00000000-0005-0000-0000-00002D1C0000}"/>
    <cellStyle name="40% - Ênfase5 3 7 4" xfId="7101" xr:uid="{00000000-0005-0000-0000-00002E1C0000}"/>
    <cellStyle name="40% - Ênfase5 3 7 5" xfId="7102" xr:uid="{00000000-0005-0000-0000-00002F1C0000}"/>
    <cellStyle name="40% - Ênfase5 3 7 6" xfId="7103" xr:uid="{00000000-0005-0000-0000-0000301C0000}"/>
    <cellStyle name="40% - Ênfase5 3 7 7" xfId="7104" xr:uid="{00000000-0005-0000-0000-0000311C0000}"/>
    <cellStyle name="40% - Ênfase5 3 7 8" xfId="7105" xr:uid="{00000000-0005-0000-0000-0000321C0000}"/>
    <cellStyle name="40% - Ênfase5 3 8" xfId="7106" xr:uid="{00000000-0005-0000-0000-0000331C0000}"/>
    <cellStyle name="40% - Ênfase5 3 8 2" xfId="7107" xr:uid="{00000000-0005-0000-0000-0000341C0000}"/>
    <cellStyle name="40% - Ênfase5 3 8 2 2" xfId="7108" xr:uid="{00000000-0005-0000-0000-0000351C0000}"/>
    <cellStyle name="40% - Ênfase5 3 8 2 3" xfId="7109" xr:uid="{00000000-0005-0000-0000-0000361C0000}"/>
    <cellStyle name="40% - Ênfase5 3 8 2 4" xfId="7110" xr:uid="{00000000-0005-0000-0000-0000371C0000}"/>
    <cellStyle name="40% - Ênfase5 3 8 2 5" xfId="7111" xr:uid="{00000000-0005-0000-0000-0000381C0000}"/>
    <cellStyle name="40% - Ênfase5 3 8 2 6" xfId="7112" xr:uid="{00000000-0005-0000-0000-0000391C0000}"/>
    <cellStyle name="40% - Ênfase5 3 8 2 7" xfId="7113" xr:uid="{00000000-0005-0000-0000-00003A1C0000}"/>
    <cellStyle name="40% - Ênfase5 3 8 3" xfId="7114" xr:uid="{00000000-0005-0000-0000-00003B1C0000}"/>
    <cellStyle name="40% - Ênfase5 3 8 4" xfId="7115" xr:uid="{00000000-0005-0000-0000-00003C1C0000}"/>
    <cellStyle name="40% - Ênfase5 3 8 5" xfId="7116" xr:uid="{00000000-0005-0000-0000-00003D1C0000}"/>
    <cellStyle name="40% - Ênfase5 3 8 6" xfId="7117" xr:uid="{00000000-0005-0000-0000-00003E1C0000}"/>
    <cellStyle name="40% - Ênfase5 3 8 7" xfId="7118" xr:uid="{00000000-0005-0000-0000-00003F1C0000}"/>
    <cellStyle name="40% - Ênfase5 3 8 8" xfId="7119" xr:uid="{00000000-0005-0000-0000-0000401C0000}"/>
    <cellStyle name="40% - Ênfase5 3 9" xfId="7120" xr:uid="{00000000-0005-0000-0000-0000411C0000}"/>
    <cellStyle name="40% - Ênfase5 3 9 2" xfId="7121" xr:uid="{00000000-0005-0000-0000-0000421C0000}"/>
    <cellStyle name="40% - Ênfase5 3 9 2 2" xfId="7122" xr:uid="{00000000-0005-0000-0000-0000431C0000}"/>
    <cellStyle name="40% - Ênfase5 3 9 2 3" xfId="7123" xr:uid="{00000000-0005-0000-0000-0000441C0000}"/>
    <cellStyle name="40% - Ênfase5 3 9 2 4" xfId="7124" xr:uid="{00000000-0005-0000-0000-0000451C0000}"/>
    <cellStyle name="40% - Ênfase5 3 9 2 5" xfId="7125" xr:uid="{00000000-0005-0000-0000-0000461C0000}"/>
    <cellStyle name="40% - Ênfase5 3 9 2 6" xfId="7126" xr:uid="{00000000-0005-0000-0000-0000471C0000}"/>
    <cellStyle name="40% - Ênfase5 3 9 2 7" xfId="7127" xr:uid="{00000000-0005-0000-0000-0000481C0000}"/>
    <cellStyle name="40% - Ênfase5 3 9 3" xfId="7128" xr:uid="{00000000-0005-0000-0000-0000491C0000}"/>
    <cellStyle name="40% - Ênfase5 3 9 4" xfId="7129" xr:uid="{00000000-0005-0000-0000-00004A1C0000}"/>
    <cellStyle name="40% - Ênfase5 3 9 5" xfId="7130" xr:uid="{00000000-0005-0000-0000-00004B1C0000}"/>
    <cellStyle name="40% - Ênfase5 3 9 6" xfId="7131" xr:uid="{00000000-0005-0000-0000-00004C1C0000}"/>
    <cellStyle name="40% - Ênfase5 3 9 7" xfId="7132" xr:uid="{00000000-0005-0000-0000-00004D1C0000}"/>
    <cellStyle name="40% - Ênfase5 3 9 8" xfId="7133" xr:uid="{00000000-0005-0000-0000-00004E1C0000}"/>
    <cellStyle name="40% - Ênfase5 30" xfId="7134" xr:uid="{00000000-0005-0000-0000-00004F1C0000}"/>
    <cellStyle name="40% - Ênfase5 30 2" xfId="7135" xr:uid="{00000000-0005-0000-0000-0000501C0000}"/>
    <cellStyle name="40% - Ênfase5 30 3" xfId="7136" xr:uid="{00000000-0005-0000-0000-0000511C0000}"/>
    <cellStyle name="40% - Ênfase5 30 4" xfId="7137" xr:uid="{00000000-0005-0000-0000-0000521C0000}"/>
    <cellStyle name="40% - Ênfase5 30 5" xfId="7138" xr:uid="{00000000-0005-0000-0000-0000531C0000}"/>
    <cellStyle name="40% - Ênfase5 30 6" xfId="7139" xr:uid="{00000000-0005-0000-0000-0000541C0000}"/>
    <cellStyle name="40% - Ênfase5 30 7" xfId="7140" xr:uid="{00000000-0005-0000-0000-0000551C0000}"/>
    <cellStyle name="40% - Ênfase5 31" xfId="7141" xr:uid="{00000000-0005-0000-0000-0000561C0000}"/>
    <cellStyle name="40% - Ênfase5 31 2" xfId="7142" xr:uid="{00000000-0005-0000-0000-0000571C0000}"/>
    <cellStyle name="40% - Ênfase5 31 3" xfId="7143" xr:uid="{00000000-0005-0000-0000-0000581C0000}"/>
    <cellStyle name="40% - Ênfase5 31 4" xfId="7144" xr:uid="{00000000-0005-0000-0000-0000591C0000}"/>
    <cellStyle name="40% - Ênfase5 31 5" xfId="7145" xr:uid="{00000000-0005-0000-0000-00005A1C0000}"/>
    <cellStyle name="40% - Ênfase5 31 6" xfId="7146" xr:uid="{00000000-0005-0000-0000-00005B1C0000}"/>
    <cellStyle name="40% - Ênfase5 31 7" xfId="7147" xr:uid="{00000000-0005-0000-0000-00005C1C0000}"/>
    <cellStyle name="40% - Ênfase5 32" xfId="7148" xr:uid="{00000000-0005-0000-0000-00005D1C0000}"/>
    <cellStyle name="40% - Ênfase5 32 2" xfId="7149" xr:uid="{00000000-0005-0000-0000-00005E1C0000}"/>
    <cellStyle name="40% - Ênfase5 32 3" xfId="7150" xr:uid="{00000000-0005-0000-0000-00005F1C0000}"/>
    <cellStyle name="40% - Ênfase5 32 4" xfId="7151" xr:uid="{00000000-0005-0000-0000-0000601C0000}"/>
    <cellStyle name="40% - Ênfase5 32 5" xfId="7152" xr:uid="{00000000-0005-0000-0000-0000611C0000}"/>
    <cellStyle name="40% - Ênfase5 32 6" xfId="7153" xr:uid="{00000000-0005-0000-0000-0000621C0000}"/>
    <cellStyle name="40% - Ênfase5 32 7" xfId="7154" xr:uid="{00000000-0005-0000-0000-0000631C0000}"/>
    <cellStyle name="40% - Ênfase5 33" xfId="7155" xr:uid="{00000000-0005-0000-0000-0000641C0000}"/>
    <cellStyle name="40% - Ênfase5 33 2" xfId="7156" xr:uid="{00000000-0005-0000-0000-0000651C0000}"/>
    <cellStyle name="40% - Ênfase5 33 3" xfId="7157" xr:uid="{00000000-0005-0000-0000-0000661C0000}"/>
    <cellStyle name="40% - Ênfase5 33 4" xfId="7158" xr:uid="{00000000-0005-0000-0000-0000671C0000}"/>
    <cellStyle name="40% - Ênfase5 33 5" xfId="7159" xr:uid="{00000000-0005-0000-0000-0000681C0000}"/>
    <cellStyle name="40% - Ênfase5 33 6" xfId="7160" xr:uid="{00000000-0005-0000-0000-0000691C0000}"/>
    <cellStyle name="40% - Ênfase5 33 7" xfId="7161" xr:uid="{00000000-0005-0000-0000-00006A1C0000}"/>
    <cellStyle name="40% - Ênfase5 34" xfId="7162" xr:uid="{00000000-0005-0000-0000-00006B1C0000}"/>
    <cellStyle name="40% - Ênfase5 34 2" xfId="7163" xr:uid="{00000000-0005-0000-0000-00006C1C0000}"/>
    <cellStyle name="40% - Ênfase5 34 3" xfId="7164" xr:uid="{00000000-0005-0000-0000-00006D1C0000}"/>
    <cellStyle name="40% - Ênfase5 34 4" xfId="7165" xr:uid="{00000000-0005-0000-0000-00006E1C0000}"/>
    <cellStyle name="40% - Ênfase5 34 5" xfId="7166" xr:uid="{00000000-0005-0000-0000-00006F1C0000}"/>
    <cellStyle name="40% - Ênfase5 34 6" xfId="7167" xr:uid="{00000000-0005-0000-0000-0000701C0000}"/>
    <cellStyle name="40% - Ênfase5 34 7" xfId="7168" xr:uid="{00000000-0005-0000-0000-0000711C0000}"/>
    <cellStyle name="40% - Ênfase5 35" xfId="7169" xr:uid="{00000000-0005-0000-0000-0000721C0000}"/>
    <cellStyle name="40% - Ênfase5 35 2" xfId="7170" xr:uid="{00000000-0005-0000-0000-0000731C0000}"/>
    <cellStyle name="40% - Ênfase5 35 3" xfId="7171" xr:uid="{00000000-0005-0000-0000-0000741C0000}"/>
    <cellStyle name="40% - Ênfase5 35 4" xfId="7172" xr:uid="{00000000-0005-0000-0000-0000751C0000}"/>
    <cellStyle name="40% - Ênfase5 35 5" xfId="7173" xr:uid="{00000000-0005-0000-0000-0000761C0000}"/>
    <cellStyle name="40% - Ênfase5 35 6" xfId="7174" xr:uid="{00000000-0005-0000-0000-0000771C0000}"/>
    <cellStyle name="40% - Ênfase5 35 7" xfId="7175" xr:uid="{00000000-0005-0000-0000-0000781C0000}"/>
    <cellStyle name="40% - Ênfase5 36" xfId="7176" xr:uid="{00000000-0005-0000-0000-0000791C0000}"/>
    <cellStyle name="40% - Ênfase5 36 2" xfId="7177" xr:uid="{00000000-0005-0000-0000-00007A1C0000}"/>
    <cellStyle name="40% - Ênfase5 36 3" xfId="7178" xr:uid="{00000000-0005-0000-0000-00007B1C0000}"/>
    <cellStyle name="40% - Ênfase5 36 4" xfId="7179" xr:uid="{00000000-0005-0000-0000-00007C1C0000}"/>
    <cellStyle name="40% - Ênfase5 36 5" xfId="7180" xr:uid="{00000000-0005-0000-0000-00007D1C0000}"/>
    <cellStyle name="40% - Ênfase5 36 6" xfId="7181" xr:uid="{00000000-0005-0000-0000-00007E1C0000}"/>
    <cellStyle name="40% - Ênfase5 36 7" xfId="7182" xr:uid="{00000000-0005-0000-0000-00007F1C0000}"/>
    <cellStyle name="40% - Ênfase5 37" xfId="7183" xr:uid="{00000000-0005-0000-0000-0000801C0000}"/>
    <cellStyle name="40% - Ênfase5 37 2" xfId="7184" xr:uid="{00000000-0005-0000-0000-0000811C0000}"/>
    <cellStyle name="40% - Ênfase5 37 3" xfId="7185" xr:uid="{00000000-0005-0000-0000-0000821C0000}"/>
    <cellStyle name="40% - Ênfase5 37 4" xfId="7186" xr:uid="{00000000-0005-0000-0000-0000831C0000}"/>
    <cellStyle name="40% - Ênfase5 37 5" xfId="7187" xr:uid="{00000000-0005-0000-0000-0000841C0000}"/>
    <cellStyle name="40% - Ênfase5 37 6" xfId="7188" xr:uid="{00000000-0005-0000-0000-0000851C0000}"/>
    <cellStyle name="40% - Ênfase5 37 7" xfId="7189" xr:uid="{00000000-0005-0000-0000-0000861C0000}"/>
    <cellStyle name="40% - Ênfase5 38" xfId="7190" xr:uid="{00000000-0005-0000-0000-0000871C0000}"/>
    <cellStyle name="40% - Ênfase5 38 2" xfId="7191" xr:uid="{00000000-0005-0000-0000-0000881C0000}"/>
    <cellStyle name="40% - Ênfase5 38 3" xfId="7192" xr:uid="{00000000-0005-0000-0000-0000891C0000}"/>
    <cellStyle name="40% - Ênfase5 38 4" xfId="7193" xr:uid="{00000000-0005-0000-0000-00008A1C0000}"/>
    <cellStyle name="40% - Ênfase5 38 5" xfId="7194" xr:uid="{00000000-0005-0000-0000-00008B1C0000}"/>
    <cellStyle name="40% - Ênfase5 38 6" xfId="7195" xr:uid="{00000000-0005-0000-0000-00008C1C0000}"/>
    <cellStyle name="40% - Ênfase5 38 7" xfId="7196" xr:uid="{00000000-0005-0000-0000-00008D1C0000}"/>
    <cellStyle name="40% - Ênfase5 39" xfId="7197" xr:uid="{00000000-0005-0000-0000-00008E1C0000}"/>
    <cellStyle name="40% - Ênfase5 39 2" xfId="7198" xr:uid="{00000000-0005-0000-0000-00008F1C0000}"/>
    <cellStyle name="40% - Ênfase5 39 3" xfId="7199" xr:uid="{00000000-0005-0000-0000-0000901C0000}"/>
    <cellStyle name="40% - Ênfase5 39 4" xfId="7200" xr:uid="{00000000-0005-0000-0000-0000911C0000}"/>
    <cellStyle name="40% - Ênfase5 39 5" xfId="7201" xr:uid="{00000000-0005-0000-0000-0000921C0000}"/>
    <cellStyle name="40% - Ênfase5 39 6" xfId="7202" xr:uid="{00000000-0005-0000-0000-0000931C0000}"/>
    <cellStyle name="40% - Ênfase5 39 7" xfId="7203" xr:uid="{00000000-0005-0000-0000-0000941C0000}"/>
    <cellStyle name="40% - Ênfase5 4" xfId="7204" xr:uid="{00000000-0005-0000-0000-0000951C0000}"/>
    <cellStyle name="40% - Ênfase5 4 2" xfId="7205" xr:uid="{00000000-0005-0000-0000-0000961C0000}"/>
    <cellStyle name="40% - Ênfase5 4 2 2" xfId="7206" xr:uid="{00000000-0005-0000-0000-0000971C0000}"/>
    <cellStyle name="40% - Ênfase5 4 2 3" xfId="7207" xr:uid="{00000000-0005-0000-0000-0000981C0000}"/>
    <cellStyle name="40% - Ênfase5 4 2 4" xfId="7208" xr:uid="{00000000-0005-0000-0000-0000991C0000}"/>
    <cellStyle name="40% - Ênfase5 4 2 5" xfId="7209" xr:uid="{00000000-0005-0000-0000-00009A1C0000}"/>
    <cellStyle name="40% - Ênfase5 4 2 6" xfId="7210" xr:uid="{00000000-0005-0000-0000-00009B1C0000}"/>
    <cellStyle name="40% - Ênfase5 4 2 7" xfId="7211" xr:uid="{00000000-0005-0000-0000-00009C1C0000}"/>
    <cellStyle name="40% - Ênfase5 4 3" xfId="7212" xr:uid="{00000000-0005-0000-0000-00009D1C0000}"/>
    <cellStyle name="40% - Ênfase5 4 4" xfId="7213" xr:uid="{00000000-0005-0000-0000-00009E1C0000}"/>
    <cellStyle name="40% - Ênfase5 4 5" xfId="7214" xr:uid="{00000000-0005-0000-0000-00009F1C0000}"/>
    <cellStyle name="40% - Ênfase5 4 6" xfId="7215" xr:uid="{00000000-0005-0000-0000-0000A01C0000}"/>
    <cellStyle name="40% - Ênfase5 4 7" xfId="7216" xr:uid="{00000000-0005-0000-0000-0000A11C0000}"/>
    <cellStyle name="40% - Ênfase5 4 8" xfId="7217" xr:uid="{00000000-0005-0000-0000-0000A21C0000}"/>
    <cellStyle name="40% - Ênfase5 4 9" xfId="24460" xr:uid="{00000000-0005-0000-0000-0000A31C0000}"/>
    <cellStyle name="40% - Ênfase5 40" xfId="7218" xr:uid="{00000000-0005-0000-0000-0000A41C0000}"/>
    <cellStyle name="40% - Ênfase5 40 2" xfId="7219" xr:uid="{00000000-0005-0000-0000-0000A51C0000}"/>
    <cellStyle name="40% - Ênfase5 40 3" xfId="7220" xr:uid="{00000000-0005-0000-0000-0000A61C0000}"/>
    <cellStyle name="40% - Ênfase5 40 4" xfId="7221" xr:uid="{00000000-0005-0000-0000-0000A71C0000}"/>
    <cellStyle name="40% - Ênfase5 40 5" xfId="7222" xr:uid="{00000000-0005-0000-0000-0000A81C0000}"/>
    <cellStyle name="40% - Ênfase5 40 6" xfId="7223" xr:uid="{00000000-0005-0000-0000-0000A91C0000}"/>
    <cellStyle name="40% - Ênfase5 40 7" xfId="7224" xr:uid="{00000000-0005-0000-0000-0000AA1C0000}"/>
    <cellStyle name="40% - Ênfase5 41" xfId="7225" xr:uid="{00000000-0005-0000-0000-0000AB1C0000}"/>
    <cellStyle name="40% - Ênfase5 41 2" xfId="7226" xr:uid="{00000000-0005-0000-0000-0000AC1C0000}"/>
    <cellStyle name="40% - Ênfase5 41 3" xfId="7227" xr:uid="{00000000-0005-0000-0000-0000AD1C0000}"/>
    <cellStyle name="40% - Ênfase5 41 4" xfId="7228" xr:uid="{00000000-0005-0000-0000-0000AE1C0000}"/>
    <cellStyle name="40% - Ênfase5 41 5" xfId="7229" xr:uid="{00000000-0005-0000-0000-0000AF1C0000}"/>
    <cellStyle name="40% - Ênfase5 41 6" xfId="7230" xr:uid="{00000000-0005-0000-0000-0000B01C0000}"/>
    <cellStyle name="40% - Ênfase5 41 7" xfId="7231" xr:uid="{00000000-0005-0000-0000-0000B11C0000}"/>
    <cellStyle name="40% - Ênfase5 42" xfId="7232" xr:uid="{00000000-0005-0000-0000-0000B21C0000}"/>
    <cellStyle name="40% - Ênfase5 42 2" xfId="7233" xr:uid="{00000000-0005-0000-0000-0000B31C0000}"/>
    <cellStyle name="40% - Ênfase5 42 3" xfId="7234" xr:uid="{00000000-0005-0000-0000-0000B41C0000}"/>
    <cellStyle name="40% - Ênfase5 42 4" xfId="7235" xr:uid="{00000000-0005-0000-0000-0000B51C0000}"/>
    <cellStyle name="40% - Ênfase5 42 5" xfId="7236" xr:uid="{00000000-0005-0000-0000-0000B61C0000}"/>
    <cellStyle name="40% - Ênfase5 42 6" xfId="7237" xr:uid="{00000000-0005-0000-0000-0000B71C0000}"/>
    <cellStyle name="40% - Ênfase5 42 7" xfId="7238" xr:uid="{00000000-0005-0000-0000-0000B81C0000}"/>
    <cellStyle name="40% - Ênfase5 43" xfId="7239" xr:uid="{00000000-0005-0000-0000-0000B91C0000}"/>
    <cellStyle name="40% - Ênfase5 43 2" xfId="7240" xr:uid="{00000000-0005-0000-0000-0000BA1C0000}"/>
    <cellStyle name="40% - Ênfase5 43 3" xfId="7241" xr:uid="{00000000-0005-0000-0000-0000BB1C0000}"/>
    <cellStyle name="40% - Ênfase5 43 4" xfId="7242" xr:uid="{00000000-0005-0000-0000-0000BC1C0000}"/>
    <cellStyle name="40% - Ênfase5 43 5" xfId="7243" xr:uid="{00000000-0005-0000-0000-0000BD1C0000}"/>
    <cellStyle name="40% - Ênfase5 43 6" xfId="7244" xr:uid="{00000000-0005-0000-0000-0000BE1C0000}"/>
    <cellStyle name="40% - Ênfase5 43 7" xfId="7245" xr:uid="{00000000-0005-0000-0000-0000BF1C0000}"/>
    <cellStyle name="40% - Ênfase5 44" xfId="7246" xr:uid="{00000000-0005-0000-0000-0000C01C0000}"/>
    <cellStyle name="40% - Ênfase5 44 2" xfId="7247" xr:uid="{00000000-0005-0000-0000-0000C11C0000}"/>
    <cellStyle name="40% - Ênfase5 44 3" xfId="7248" xr:uid="{00000000-0005-0000-0000-0000C21C0000}"/>
    <cellStyle name="40% - Ênfase5 44 4" xfId="7249" xr:uid="{00000000-0005-0000-0000-0000C31C0000}"/>
    <cellStyle name="40% - Ênfase5 44 5" xfId="7250" xr:uid="{00000000-0005-0000-0000-0000C41C0000}"/>
    <cellStyle name="40% - Ênfase5 44 6" xfId="7251" xr:uid="{00000000-0005-0000-0000-0000C51C0000}"/>
    <cellStyle name="40% - Ênfase5 44 7" xfId="7252" xr:uid="{00000000-0005-0000-0000-0000C61C0000}"/>
    <cellStyle name="40% - Ênfase5 45" xfId="23995" xr:uid="{00000000-0005-0000-0000-0000C71C0000}"/>
    <cellStyle name="40% - Ênfase5 46" xfId="23996" xr:uid="{00000000-0005-0000-0000-0000C81C0000}"/>
    <cellStyle name="40% - Ênfase5 47" xfId="23997" xr:uid="{00000000-0005-0000-0000-0000C91C0000}"/>
    <cellStyle name="40% - Ênfase5 48" xfId="24122" xr:uid="{00000000-0005-0000-0000-0000CA1C0000}"/>
    <cellStyle name="40% - Ênfase5 48 2" xfId="27685" xr:uid="{00000000-0005-0000-0000-0000CB1C0000}"/>
    <cellStyle name="40% - Ênfase5 49" xfId="27738" xr:uid="{00000000-0005-0000-0000-0000CC1C0000}"/>
    <cellStyle name="40% - Ênfase5 5" xfId="7253" xr:uid="{00000000-0005-0000-0000-0000CD1C0000}"/>
    <cellStyle name="40% - Ênfase5 5 2" xfId="7254" xr:uid="{00000000-0005-0000-0000-0000CE1C0000}"/>
    <cellStyle name="40% - Ênfase5 5 2 2" xfId="7255" xr:uid="{00000000-0005-0000-0000-0000CF1C0000}"/>
    <cellStyle name="40% - Ênfase5 5 2 3" xfId="7256" xr:uid="{00000000-0005-0000-0000-0000D01C0000}"/>
    <cellStyle name="40% - Ênfase5 5 2 4" xfId="7257" xr:uid="{00000000-0005-0000-0000-0000D11C0000}"/>
    <cellStyle name="40% - Ênfase5 5 2 5" xfId="7258" xr:uid="{00000000-0005-0000-0000-0000D21C0000}"/>
    <cellStyle name="40% - Ênfase5 5 2 6" xfId="7259" xr:uid="{00000000-0005-0000-0000-0000D31C0000}"/>
    <cellStyle name="40% - Ênfase5 5 2 7" xfId="7260" xr:uid="{00000000-0005-0000-0000-0000D41C0000}"/>
    <cellStyle name="40% - Ênfase5 5 3" xfId="7261" xr:uid="{00000000-0005-0000-0000-0000D51C0000}"/>
    <cellStyle name="40% - Ênfase5 5 4" xfId="7262" xr:uid="{00000000-0005-0000-0000-0000D61C0000}"/>
    <cellStyle name="40% - Ênfase5 5 5" xfId="7263" xr:uid="{00000000-0005-0000-0000-0000D71C0000}"/>
    <cellStyle name="40% - Ênfase5 5 6" xfId="7264" xr:uid="{00000000-0005-0000-0000-0000D81C0000}"/>
    <cellStyle name="40% - Ênfase5 5 7" xfId="7265" xr:uid="{00000000-0005-0000-0000-0000D91C0000}"/>
    <cellStyle name="40% - Ênfase5 5 8" xfId="7266" xr:uid="{00000000-0005-0000-0000-0000DA1C0000}"/>
    <cellStyle name="40% - Ênfase5 5 9" xfId="24461" xr:uid="{00000000-0005-0000-0000-0000DB1C0000}"/>
    <cellStyle name="40% - Ênfase5 50" xfId="27741" xr:uid="{00000000-0005-0000-0000-0000DC1C0000}"/>
    <cellStyle name="40% - Ênfase5 51" xfId="27732" xr:uid="{00000000-0005-0000-0000-0000DD1C0000}"/>
    <cellStyle name="40% - Ênfase5 52" xfId="27753" xr:uid="{00000000-0005-0000-0000-0000DE1C0000}"/>
    <cellStyle name="40% - Ênfase5 6" xfId="7267" xr:uid="{00000000-0005-0000-0000-0000DF1C0000}"/>
    <cellStyle name="40% - Ênfase5 6 2" xfId="7268" xr:uid="{00000000-0005-0000-0000-0000E01C0000}"/>
    <cellStyle name="40% - Ênfase5 6 2 2" xfId="7269" xr:uid="{00000000-0005-0000-0000-0000E11C0000}"/>
    <cellStyle name="40% - Ênfase5 6 2 3" xfId="7270" xr:uid="{00000000-0005-0000-0000-0000E21C0000}"/>
    <cellStyle name="40% - Ênfase5 6 2 4" xfId="7271" xr:uid="{00000000-0005-0000-0000-0000E31C0000}"/>
    <cellStyle name="40% - Ênfase5 6 2 5" xfId="7272" xr:uid="{00000000-0005-0000-0000-0000E41C0000}"/>
    <cellStyle name="40% - Ênfase5 6 2 6" xfId="7273" xr:uid="{00000000-0005-0000-0000-0000E51C0000}"/>
    <cellStyle name="40% - Ênfase5 6 2 7" xfId="7274" xr:uid="{00000000-0005-0000-0000-0000E61C0000}"/>
    <cellStyle name="40% - Ênfase5 6 3" xfId="7275" xr:uid="{00000000-0005-0000-0000-0000E71C0000}"/>
    <cellStyle name="40% - Ênfase5 6 4" xfId="7276" xr:uid="{00000000-0005-0000-0000-0000E81C0000}"/>
    <cellStyle name="40% - Ênfase5 6 5" xfId="7277" xr:uid="{00000000-0005-0000-0000-0000E91C0000}"/>
    <cellStyle name="40% - Ênfase5 6 6" xfId="7278" xr:uid="{00000000-0005-0000-0000-0000EA1C0000}"/>
    <cellStyle name="40% - Ênfase5 6 7" xfId="7279" xr:uid="{00000000-0005-0000-0000-0000EB1C0000}"/>
    <cellStyle name="40% - Ênfase5 6 8" xfId="7280" xr:uid="{00000000-0005-0000-0000-0000EC1C0000}"/>
    <cellStyle name="40% - Ênfase5 7" xfId="7281" xr:uid="{00000000-0005-0000-0000-0000ED1C0000}"/>
    <cellStyle name="40% - Ênfase5 7 2" xfId="7282" xr:uid="{00000000-0005-0000-0000-0000EE1C0000}"/>
    <cellStyle name="40% - Ênfase5 7 2 2" xfId="7283" xr:uid="{00000000-0005-0000-0000-0000EF1C0000}"/>
    <cellStyle name="40% - Ênfase5 7 2 3" xfId="7284" xr:uid="{00000000-0005-0000-0000-0000F01C0000}"/>
    <cellStyle name="40% - Ênfase5 7 2 4" xfId="7285" xr:uid="{00000000-0005-0000-0000-0000F11C0000}"/>
    <cellStyle name="40% - Ênfase5 7 2 5" xfId="7286" xr:uid="{00000000-0005-0000-0000-0000F21C0000}"/>
    <cellStyle name="40% - Ênfase5 7 2 6" xfId="7287" xr:uid="{00000000-0005-0000-0000-0000F31C0000}"/>
    <cellStyle name="40% - Ênfase5 7 2 7" xfId="7288" xr:uid="{00000000-0005-0000-0000-0000F41C0000}"/>
    <cellStyle name="40% - Ênfase5 7 3" xfId="7289" xr:uid="{00000000-0005-0000-0000-0000F51C0000}"/>
    <cellStyle name="40% - Ênfase5 7 4" xfId="7290" xr:uid="{00000000-0005-0000-0000-0000F61C0000}"/>
    <cellStyle name="40% - Ênfase5 7 5" xfId="7291" xr:uid="{00000000-0005-0000-0000-0000F71C0000}"/>
    <cellStyle name="40% - Ênfase5 7 6" xfId="7292" xr:uid="{00000000-0005-0000-0000-0000F81C0000}"/>
    <cellStyle name="40% - Ênfase5 7 7" xfId="7293" xr:uid="{00000000-0005-0000-0000-0000F91C0000}"/>
    <cellStyle name="40% - Ênfase5 7 8" xfId="7294" xr:uid="{00000000-0005-0000-0000-0000FA1C0000}"/>
    <cellStyle name="40% - Ênfase5 8" xfId="7295" xr:uid="{00000000-0005-0000-0000-0000FB1C0000}"/>
    <cellStyle name="40% - Ênfase5 8 2" xfId="7296" xr:uid="{00000000-0005-0000-0000-0000FC1C0000}"/>
    <cellStyle name="40% - Ênfase5 8 2 2" xfId="7297" xr:uid="{00000000-0005-0000-0000-0000FD1C0000}"/>
    <cellStyle name="40% - Ênfase5 8 2 3" xfId="7298" xr:uid="{00000000-0005-0000-0000-0000FE1C0000}"/>
    <cellStyle name="40% - Ênfase5 8 2 4" xfId="7299" xr:uid="{00000000-0005-0000-0000-0000FF1C0000}"/>
    <cellStyle name="40% - Ênfase5 8 2 5" xfId="7300" xr:uid="{00000000-0005-0000-0000-0000001D0000}"/>
    <cellStyle name="40% - Ênfase5 8 2 6" xfId="7301" xr:uid="{00000000-0005-0000-0000-0000011D0000}"/>
    <cellStyle name="40% - Ênfase5 8 2 7" xfId="7302" xr:uid="{00000000-0005-0000-0000-0000021D0000}"/>
    <cellStyle name="40% - Ênfase5 8 3" xfId="7303" xr:uid="{00000000-0005-0000-0000-0000031D0000}"/>
    <cellStyle name="40% - Ênfase5 8 4" xfId="7304" xr:uid="{00000000-0005-0000-0000-0000041D0000}"/>
    <cellStyle name="40% - Ênfase5 8 5" xfId="7305" xr:uid="{00000000-0005-0000-0000-0000051D0000}"/>
    <cellStyle name="40% - Ênfase5 8 6" xfId="7306" xr:uid="{00000000-0005-0000-0000-0000061D0000}"/>
    <cellStyle name="40% - Ênfase5 8 7" xfId="7307" xr:uid="{00000000-0005-0000-0000-0000071D0000}"/>
    <cellStyle name="40% - Ênfase5 8 8" xfId="7308" xr:uid="{00000000-0005-0000-0000-0000081D0000}"/>
    <cellStyle name="40% - Ênfase5 9" xfId="7309" xr:uid="{00000000-0005-0000-0000-0000091D0000}"/>
    <cellStyle name="40% - Ênfase5 9 2" xfId="7310" xr:uid="{00000000-0005-0000-0000-00000A1D0000}"/>
    <cellStyle name="40% - Ênfase5 9 2 2" xfId="7311" xr:uid="{00000000-0005-0000-0000-00000B1D0000}"/>
    <cellStyle name="40% - Ênfase5 9 2 3" xfId="7312" xr:uid="{00000000-0005-0000-0000-00000C1D0000}"/>
    <cellStyle name="40% - Ênfase5 9 2 4" xfId="7313" xr:uid="{00000000-0005-0000-0000-00000D1D0000}"/>
    <cellStyle name="40% - Ênfase5 9 2 5" xfId="7314" xr:uid="{00000000-0005-0000-0000-00000E1D0000}"/>
    <cellStyle name="40% - Ênfase5 9 2 6" xfId="7315" xr:uid="{00000000-0005-0000-0000-00000F1D0000}"/>
    <cellStyle name="40% - Ênfase5 9 2 7" xfId="7316" xr:uid="{00000000-0005-0000-0000-0000101D0000}"/>
    <cellStyle name="40% - Ênfase5 9 3" xfId="7317" xr:uid="{00000000-0005-0000-0000-0000111D0000}"/>
    <cellStyle name="40% - Ênfase5 9 4" xfId="7318" xr:uid="{00000000-0005-0000-0000-0000121D0000}"/>
    <cellStyle name="40% - Ênfase5 9 5" xfId="7319" xr:uid="{00000000-0005-0000-0000-0000131D0000}"/>
    <cellStyle name="40% - Ênfase5 9 6" xfId="7320" xr:uid="{00000000-0005-0000-0000-0000141D0000}"/>
    <cellStyle name="40% - Ênfase5 9 7" xfId="7321" xr:uid="{00000000-0005-0000-0000-0000151D0000}"/>
    <cellStyle name="40% - Ênfase5 9 8" xfId="7322" xr:uid="{00000000-0005-0000-0000-0000161D0000}"/>
    <cellStyle name="40% - Ênfase6" xfId="44" builtinId="51" customBuiltin="1"/>
    <cellStyle name="40% - Ênfase6 10" xfId="7323" xr:uid="{00000000-0005-0000-0000-0000181D0000}"/>
    <cellStyle name="40% - Ênfase6 10 2" xfId="7324" xr:uid="{00000000-0005-0000-0000-0000191D0000}"/>
    <cellStyle name="40% - Ênfase6 10 2 2" xfId="7325" xr:uid="{00000000-0005-0000-0000-00001A1D0000}"/>
    <cellStyle name="40% - Ênfase6 10 2 3" xfId="7326" xr:uid="{00000000-0005-0000-0000-00001B1D0000}"/>
    <cellStyle name="40% - Ênfase6 10 2 4" xfId="7327" xr:uid="{00000000-0005-0000-0000-00001C1D0000}"/>
    <cellStyle name="40% - Ênfase6 10 2 5" xfId="7328" xr:uid="{00000000-0005-0000-0000-00001D1D0000}"/>
    <cellStyle name="40% - Ênfase6 10 2 6" xfId="7329" xr:uid="{00000000-0005-0000-0000-00001E1D0000}"/>
    <cellStyle name="40% - Ênfase6 10 2 7" xfId="7330" xr:uid="{00000000-0005-0000-0000-00001F1D0000}"/>
    <cellStyle name="40% - Ênfase6 10 3" xfId="7331" xr:uid="{00000000-0005-0000-0000-0000201D0000}"/>
    <cellStyle name="40% - Ênfase6 10 4" xfId="7332" xr:uid="{00000000-0005-0000-0000-0000211D0000}"/>
    <cellStyle name="40% - Ênfase6 10 5" xfId="7333" xr:uid="{00000000-0005-0000-0000-0000221D0000}"/>
    <cellStyle name="40% - Ênfase6 10 6" xfId="7334" xr:uid="{00000000-0005-0000-0000-0000231D0000}"/>
    <cellStyle name="40% - Ênfase6 10 7" xfId="7335" xr:uid="{00000000-0005-0000-0000-0000241D0000}"/>
    <cellStyle name="40% - Ênfase6 10 8" xfId="7336" xr:uid="{00000000-0005-0000-0000-0000251D0000}"/>
    <cellStyle name="40% - Ênfase6 11" xfId="7337" xr:uid="{00000000-0005-0000-0000-0000261D0000}"/>
    <cellStyle name="40% - Ênfase6 11 2" xfId="7338" xr:uid="{00000000-0005-0000-0000-0000271D0000}"/>
    <cellStyle name="40% - Ênfase6 11 2 2" xfId="7339" xr:uid="{00000000-0005-0000-0000-0000281D0000}"/>
    <cellStyle name="40% - Ênfase6 11 2 3" xfId="7340" xr:uid="{00000000-0005-0000-0000-0000291D0000}"/>
    <cellStyle name="40% - Ênfase6 11 2 4" xfId="7341" xr:uid="{00000000-0005-0000-0000-00002A1D0000}"/>
    <cellStyle name="40% - Ênfase6 11 2 5" xfId="7342" xr:uid="{00000000-0005-0000-0000-00002B1D0000}"/>
    <cellStyle name="40% - Ênfase6 11 2 6" xfId="7343" xr:uid="{00000000-0005-0000-0000-00002C1D0000}"/>
    <cellStyle name="40% - Ênfase6 11 2 7" xfId="7344" xr:uid="{00000000-0005-0000-0000-00002D1D0000}"/>
    <cellStyle name="40% - Ênfase6 11 3" xfId="7345" xr:uid="{00000000-0005-0000-0000-00002E1D0000}"/>
    <cellStyle name="40% - Ênfase6 11 4" xfId="7346" xr:uid="{00000000-0005-0000-0000-00002F1D0000}"/>
    <cellStyle name="40% - Ênfase6 11 5" xfId="7347" xr:uid="{00000000-0005-0000-0000-0000301D0000}"/>
    <cellStyle name="40% - Ênfase6 11 6" xfId="7348" xr:uid="{00000000-0005-0000-0000-0000311D0000}"/>
    <cellStyle name="40% - Ênfase6 11 7" xfId="7349" xr:uid="{00000000-0005-0000-0000-0000321D0000}"/>
    <cellStyle name="40% - Ênfase6 11 8" xfId="7350" xr:uid="{00000000-0005-0000-0000-0000331D0000}"/>
    <cellStyle name="40% - Ênfase6 12" xfId="7351" xr:uid="{00000000-0005-0000-0000-0000341D0000}"/>
    <cellStyle name="40% - Ênfase6 12 2" xfId="7352" xr:uid="{00000000-0005-0000-0000-0000351D0000}"/>
    <cellStyle name="40% - Ênfase6 12 2 2" xfId="7353" xr:uid="{00000000-0005-0000-0000-0000361D0000}"/>
    <cellStyle name="40% - Ênfase6 12 2 3" xfId="7354" xr:uid="{00000000-0005-0000-0000-0000371D0000}"/>
    <cellStyle name="40% - Ênfase6 12 2 4" xfId="7355" xr:uid="{00000000-0005-0000-0000-0000381D0000}"/>
    <cellStyle name="40% - Ênfase6 12 2 5" xfId="7356" xr:uid="{00000000-0005-0000-0000-0000391D0000}"/>
    <cellStyle name="40% - Ênfase6 12 2 6" xfId="7357" xr:uid="{00000000-0005-0000-0000-00003A1D0000}"/>
    <cellStyle name="40% - Ênfase6 12 2 7" xfId="7358" xr:uid="{00000000-0005-0000-0000-00003B1D0000}"/>
    <cellStyle name="40% - Ênfase6 12 3" xfId="7359" xr:uid="{00000000-0005-0000-0000-00003C1D0000}"/>
    <cellStyle name="40% - Ênfase6 12 4" xfId="7360" xr:uid="{00000000-0005-0000-0000-00003D1D0000}"/>
    <cellStyle name="40% - Ênfase6 12 5" xfId="7361" xr:uid="{00000000-0005-0000-0000-00003E1D0000}"/>
    <cellStyle name="40% - Ênfase6 12 6" xfId="7362" xr:uid="{00000000-0005-0000-0000-00003F1D0000}"/>
    <cellStyle name="40% - Ênfase6 12 7" xfId="7363" xr:uid="{00000000-0005-0000-0000-0000401D0000}"/>
    <cellStyle name="40% - Ênfase6 12 8" xfId="7364" xr:uid="{00000000-0005-0000-0000-0000411D0000}"/>
    <cellStyle name="40% - Ênfase6 13" xfId="7365" xr:uid="{00000000-0005-0000-0000-0000421D0000}"/>
    <cellStyle name="40% - Ênfase6 13 2" xfId="7366" xr:uid="{00000000-0005-0000-0000-0000431D0000}"/>
    <cellStyle name="40% - Ênfase6 13 2 2" xfId="7367" xr:uid="{00000000-0005-0000-0000-0000441D0000}"/>
    <cellStyle name="40% - Ênfase6 13 2 3" xfId="7368" xr:uid="{00000000-0005-0000-0000-0000451D0000}"/>
    <cellStyle name="40% - Ênfase6 13 2 4" xfId="7369" xr:uid="{00000000-0005-0000-0000-0000461D0000}"/>
    <cellStyle name="40% - Ênfase6 13 2 5" xfId="7370" xr:uid="{00000000-0005-0000-0000-0000471D0000}"/>
    <cellStyle name="40% - Ênfase6 13 2 6" xfId="7371" xr:uid="{00000000-0005-0000-0000-0000481D0000}"/>
    <cellStyle name="40% - Ênfase6 13 2 7" xfId="7372" xr:uid="{00000000-0005-0000-0000-0000491D0000}"/>
    <cellStyle name="40% - Ênfase6 13 3" xfId="7373" xr:uid="{00000000-0005-0000-0000-00004A1D0000}"/>
    <cellStyle name="40% - Ênfase6 13 4" xfId="7374" xr:uid="{00000000-0005-0000-0000-00004B1D0000}"/>
    <cellStyle name="40% - Ênfase6 13 5" xfId="7375" xr:uid="{00000000-0005-0000-0000-00004C1D0000}"/>
    <cellStyle name="40% - Ênfase6 13 6" xfId="7376" xr:uid="{00000000-0005-0000-0000-00004D1D0000}"/>
    <cellStyle name="40% - Ênfase6 13 7" xfId="7377" xr:uid="{00000000-0005-0000-0000-00004E1D0000}"/>
    <cellStyle name="40% - Ênfase6 13 8" xfId="7378" xr:uid="{00000000-0005-0000-0000-00004F1D0000}"/>
    <cellStyle name="40% - Ênfase6 14" xfId="7379" xr:uid="{00000000-0005-0000-0000-0000501D0000}"/>
    <cellStyle name="40% - Ênfase6 14 2" xfId="7380" xr:uid="{00000000-0005-0000-0000-0000511D0000}"/>
    <cellStyle name="40% - Ênfase6 14 2 2" xfId="7381" xr:uid="{00000000-0005-0000-0000-0000521D0000}"/>
    <cellStyle name="40% - Ênfase6 14 2 3" xfId="7382" xr:uid="{00000000-0005-0000-0000-0000531D0000}"/>
    <cellStyle name="40% - Ênfase6 14 2 4" xfId="7383" xr:uid="{00000000-0005-0000-0000-0000541D0000}"/>
    <cellStyle name="40% - Ênfase6 14 2 5" xfId="7384" xr:uid="{00000000-0005-0000-0000-0000551D0000}"/>
    <cellStyle name="40% - Ênfase6 14 2 6" xfId="7385" xr:uid="{00000000-0005-0000-0000-0000561D0000}"/>
    <cellStyle name="40% - Ênfase6 14 2 7" xfId="7386" xr:uid="{00000000-0005-0000-0000-0000571D0000}"/>
    <cellStyle name="40% - Ênfase6 14 3" xfId="7387" xr:uid="{00000000-0005-0000-0000-0000581D0000}"/>
    <cellStyle name="40% - Ênfase6 14 4" xfId="7388" xr:uid="{00000000-0005-0000-0000-0000591D0000}"/>
    <cellStyle name="40% - Ênfase6 14 5" xfId="7389" xr:uid="{00000000-0005-0000-0000-00005A1D0000}"/>
    <cellStyle name="40% - Ênfase6 14 6" xfId="7390" xr:uid="{00000000-0005-0000-0000-00005B1D0000}"/>
    <cellStyle name="40% - Ênfase6 14 7" xfId="7391" xr:uid="{00000000-0005-0000-0000-00005C1D0000}"/>
    <cellStyle name="40% - Ênfase6 14 8" xfId="7392" xr:uid="{00000000-0005-0000-0000-00005D1D0000}"/>
    <cellStyle name="40% - Ênfase6 15" xfId="7393" xr:uid="{00000000-0005-0000-0000-00005E1D0000}"/>
    <cellStyle name="40% - Ênfase6 15 2" xfId="7394" xr:uid="{00000000-0005-0000-0000-00005F1D0000}"/>
    <cellStyle name="40% - Ênfase6 15 2 2" xfId="7395" xr:uid="{00000000-0005-0000-0000-0000601D0000}"/>
    <cellStyle name="40% - Ênfase6 15 2 3" xfId="7396" xr:uid="{00000000-0005-0000-0000-0000611D0000}"/>
    <cellStyle name="40% - Ênfase6 15 2 4" xfId="7397" xr:uid="{00000000-0005-0000-0000-0000621D0000}"/>
    <cellStyle name="40% - Ênfase6 15 2 5" xfId="7398" xr:uid="{00000000-0005-0000-0000-0000631D0000}"/>
    <cellStyle name="40% - Ênfase6 15 2 6" xfId="7399" xr:uid="{00000000-0005-0000-0000-0000641D0000}"/>
    <cellStyle name="40% - Ênfase6 15 2 7" xfId="7400" xr:uid="{00000000-0005-0000-0000-0000651D0000}"/>
    <cellStyle name="40% - Ênfase6 15 3" xfId="7401" xr:uid="{00000000-0005-0000-0000-0000661D0000}"/>
    <cellStyle name="40% - Ênfase6 15 4" xfId="7402" xr:uid="{00000000-0005-0000-0000-0000671D0000}"/>
    <cellStyle name="40% - Ênfase6 15 5" xfId="7403" xr:uid="{00000000-0005-0000-0000-0000681D0000}"/>
    <cellStyle name="40% - Ênfase6 15 6" xfId="7404" xr:uid="{00000000-0005-0000-0000-0000691D0000}"/>
    <cellStyle name="40% - Ênfase6 15 7" xfId="7405" xr:uid="{00000000-0005-0000-0000-00006A1D0000}"/>
    <cellStyle name="40% - Ênfase6 15 8" xfId="7406" xr:uid="{00000000-0005-0000-0000-00006B1D0000}"/>
    <cellStyle name="40% - Ênfase6 16" xfId="7407" xr:uid="{00000000-0005-0000-0000-00006C1D0000}"/>
    <cellStyle name="40% - Ênfase6 16 2" xfId="7408" xr:uid="{00000000-0005-0000-0000-00006D1D0000}"/>
    <cellStyle name="40% - Ênfase6 16 2 2" xfId="7409" xr:uid="{00000000-0005-0000-0000-00006E1D0000}"/>
    <cellStyle name="40% - Ênfase6 16 2 3" xfId="7410" xr:uid="{00000000-0005-0000-0000-00006F1D0000}"/>
    <cellStyle name="40% - Ênfase6 16 2 4" xfId="7411" xr:uid="{00000000-0005-0000-0000-0000701D0000}"/>
    <cellStyle name="40% - Ênfase6 16 2 5" xfId="7412" xr:uid="{00000000-0005-0000-0000-0000711D0000}"/>
    <cellStyle name="40% - Ênfase6 16 2 6" xfId="7413" xr:uid="{00000000-0005-0000-0000-0000721D0000}"/>
    <cellStyle name="40% - Ênfase6 16 2 7" xfId="7414" xr:uid="{00000000-0005-0000-0000-0000731D0000}"/>
    <cellStyle name="40% - Ênfase6 16 3" xfId="7415" xr:uid="{00000000-0005-0000-0000-0000741D0000}"/>
    <cellStyle name="40% - Ênfase6 16 4" xfId="7416" xr:uid="{00000000-0005-0000-0000-0000751D0000}"/>
    <cellStyle name="40% - Ênfase6 16 5" xfId="7417" xr:uid="{00000000-0005-0000-0000-0000761D0000}"/>
    <cellStyle name="40% - Ênfase6 16 6" xfId="7418" xr:uid="{00000000-0005-0000-0000-0000771D0000}"/>
    <cellStyle name="40% - Ênfase6 16 7" xfId="7419" xr:uid="{00000000-0005-0000-0000-0000781D0000}"/>
    <cellStyle name="40% - Ênfase6 16 8" xfId="7420" xr:uid="{00000000-0005-0000-0000-0000791D0000}"/>
    <cellStyle name="40% - Ênfase6 17" xfId="7421" xr:uid="{00000000-0005-0000-0000-00007A1D0000}"/>
    <cellStyle name="40% - Ênfase6 17 2" xfId="7422" xr:uid="{00000000-0005-0000-0000-00007B1D0000}"/>
    <cellStyle name="40% - Ênfase6 17 3" xfId="7423" xr:uid="{00000000-0005-0000-0000-00007C1D0000}"/>
    <cellStyle name="40% - Ênfase6 17 4" xfId="7424" xr:uid="{00000000-0005-0000-0000-00007D1D0000}"/>
    <cellStyle name="40% - Ênfase6 17 5" xfId="7425" xr:uid="{00000000-0005-0000-0000-00007E1D0000}"/>
    <cellStyle name="40% - Ênfase6 17 6" xfId="7426" xr:uid="{00000000-0005-0000-0000-00007F1D0000}"/>
    <cellStyle name="40% - Ênfase6 17 7" xfId="7427" xr:uid="{00000000-0005-0000-0000-0000801D0000}"/>
    <cellStyle name="40% - Ênfase6 18" xfId="7428" xr:uid="{00000000-0005-0000-0000-0000811D0000}"/>
    <cellStyle name="40% - Ênfase6 18 2" xfId="7429" xr:uid="{00000000-0005-0000-0000-0000821D0000}"/>
    <cellStyle name="40% - Ênfase6 18 3" xfId="7430" xr:uid="{00000000-0005-0000-0000-0000831D0000}"/>
    <cellStyle name="40% - Ênfase6 18 4" xfId="7431" xr:uid="{00000000-0005-0000-0000-0000841D0000}"/>
    <cellStyle name="40% - Ênfase6 18 5" xfId="7432" xr:uid="{00000000-0005-0000-0000-0000851D0000}"/>
    <cellStyle name="40% - Ênfase6 18 6" xfId="7433" xr:uid="{00000000-0005-0000-0000-0000861D0000}"/>
    <cellStyle name="40% - Ênfase6 18 7" xfId="7434" xr:uid="{00000000-0005-0000-0000-0000871D0000}"/>
    <cellStyle name="40% - Ênfase6 19" xfId="7435" xr:uid="{00000000-0005-0000-0000-0000881D0000}"/>
    <cellStyle name="40% - Ênfase6 19 2" xfId="7436" xr:uid="{00000000-0005-0000-0000-0000891D0000}"/>
    <cellStyle name="40% - Ênfase6 19 3" xfId="7437" xr:uid="{00000000-0005-0000-0000-00008A1D0000}"/>
    <cellStyle name="40% - Ênfase6 19 4" xfId="7438" xr:uid="{00000000-0005-0000-0000-00008B1D0000}"/>
    <cellStyle name="40% - Ênfase6 19 5" xfId="7439" xr:uid="{00000000-0005-0000-0000-00008C1D0000}"/>
    <cellStyle name="40% - Ênfase6 19 6" xfId="7440" xr:uid="{00000000-0005-0000-0000-00008D1D0000}"/>
    <cellStyle name="40% - Ênfase6 19 7" xfId="7441" xr:uid="{00000000-0005-0000-0000-00008E1D0000}"/>
    <cellStyle name="40% - Ênfase6 2" xfId="7442" xr:uid="{00000000-0005-0000-0000-00008F1D0000}"/>
    <cellStyle name="40% - Ênfase6 2 10" xfId="7443" xr:uid="{00000000-0005-0000-0000-0000901D0000}"/>
    <cellStyle name="40% - Ênfase6 2 10 2" xfId="7444" xr:uid="{00000000-0005-0000-0000-0000911D0000}"/>
    <cellStyle name="40% - Ênfase6 2 10 2 2" xfId="7445" xr:uid="{00000000-0005-0000-0000-0000921D0000}"/>
    <cellStyle name="40% - Ênfase6 2 10 2 3" xfId="7446" xr:uid="{00000000-0005-0000-0000-0000931D0000}"/>
    <cellStyle name="40% - Ênfase6 2 10 2 4" xfId="7447" xr:uid="{00000000-0005-0000-0000-0000941D0000}"/>
    <cellStyle name="40% - Ênfase6 2 10 2 5" xfId="7448" xr:uid="{00000000-0005-0000-0000-0000951D0000}"/>
    <cellStyle name="40% - Ênfase6 2 10 2 6" xfId="7449" xr:uid="{00000000-0005-0000-0000-0000961D0000}"/>
    <cellStyle name="40% - Ênfase6 2 10 2 7" xfId="7450" xr:uid="{00000000-0005-0000-0000-0000971D0000}"/>
    <cellStyle name="40% - Ênfase6 2 10 3" xfId="7451" xr:uid="{00000000-0005-0000-0000-0000981D0000}"/>
    <cellStyle name="40% - Ênfase6 2 10 4" xfId="7452" xr:uid="{00000000-0005-0000-0000-0000991D0000}"/>
    <cellStyle name="40% - Ênfase6 2 10 5" xfId="7453" xr:uid="{00000000-0005-0000-0000-00009A1D0000}"/>
    <cellStyle name="40% - Ênfase6 2 10 6" xfId="7454" xr:uid="{00000000-0005-0000-0000-00009B1D0000}"/>
    <cellStyle name="40% - Ênfase6 2 10 7" xfId="7455" xr:uid="{00000000-0005-0000-0000-00009C1D0000}"/>
    <cellStyle name="40% - Ênfase6 2 10 8" xfId="7456" xr:uid="{00000000-0005-0000-0000-00009D1D0000}"/>
    <cellStyle name="40% - Ênfase6 2 11" xfId="7457" xr:uid="{00000000-0005-0000-0000-00009E1D0000}"/>
    <cellStyle name="40% - Ênfase6 2 11 2" xfId="7458" xr:uid="{00000000-0005-0000-0000-00009F1D0000}"/>
    <cellStyle name="40% - Ênfase6 2 11 3" xfId="7459" xr:uid="{00000000-0005-0000-0000-0000A01D0000}"/>
    <cellStyle name="40% - Ênfase6 2 11 4" xfId="7460" xr:uid="{00000000-0005-0000-0000-0000A11D0000}"/>
    <cellStyle name="40% - Ênfase6 2 11 5" xfId="7461" xr:uid="{00000000-0005-0000-0000-0000A21D0000}"/>
    <cellStyle name="40% - Ênfase6 2 11 6" xfId="7462" xr:uid="{00000000-0005-0000-0000-0000A31D0000}"/>
    <cellStyle name="40% - Ênfase6 2 11 7" xfId="7463" xr:uid="{00000000-0005-0000-0000-0000A41D0000}"/>
    <cellStyle name="40% - Ênfase6 2 12" xfId="7464" xr:uid="{00000000-0005-0000-0000-0000A51D0000}"/>
    <cellStyle name="40% - Ênfase6 2 13" xfId="7465" xr:uid="{00000000-0005-0000-0000-0000A61D0000}"/>
    <cellStyle name="40% - Ênfase6 2 14" xfId="7466" xr:uid="{00000000-0005-0000-0000-0000A71D0000}"/>
    <cellStyle name="40% - Ênfase6 2 15" xfId="7467" xr:uid="{00000000-0005-0000-0000-0000A81D0000}"/>
    <cellStyle name="40% - Ênfase6 2 16" xfId="7468" xr:uid="{00000000-0005-0000-0000-0000A91D0000}"/>
    <cellStyle name="40% - Ênfase6 2 17" xfId="7469" xr:uid="{00000000-0005-0000-0000-0000AA1D0000}"/>
    <cellStyle name="40% - Ênfase6 2 18" xfId="24125" xr:uid="{00000000-0005-0000-0000-0000AB1D0000}"/>
    <cellStyle name="40% - Ênfase6 2 2" xfId="7470" xr:uid="{00000000-0005-0000-0000-0000AC1D0000}"/>
    <cellStyle name="40% - Ênfase6 2 2 2" xfId="7471" xr:uid="{00000000-0005-0000-0000-0000AD1D0000}"/>
    <cellStyle name="40% - Ênfase6 2 2 2 2" xfId="7472" xr:uid="{00000000-0005-0000-0000-0000AE1D0000}"/>
    <cellStyle name="40% - Ênfase6 2 2 2 3" xfId="7473" xr:uid="{00000000-0005-0000-0000-0000AF1D0000}"/>
    <cellStyle name="40% - Ênfase6 2 2 2 4" xfId="7474" xr:uid="{00000000-0005-0000-0000-0000B01D0000}"/>
    <cellStyle name="40% - Ênfase6 2 2 2 5" xfId="7475" xr:uid="{00000000-0005-0000-0000-0000B11D0000}"/>
    <cellStyle name="40% - Ênfase6 2 2 2 6" xfId="7476" xr:uid="{00000000-0005-0000-0000-0000B21D0000}"/>
    <cellStyle name="40% - Ênfase6 2 2 2 7" xfId="7477" xr:uid="{00000000-0005-0000-0000-0000B31D0000}"/>
    <cellStyle name="40% - Ênfase6 2 2 3" xfId="7478" xr:uid="{00000000-0005-0000-0000-0000B41D0000}"/>
    <cellStyle name="40% - Ênfase6 2 2 4" xfId="7479" xr:uid="{00000000-0005-0000-0000-0000B51D0000}"/>
    <cellStyle name="40% - Ênfase6 2 2 5" xfId="7480" xr:uid="{00000000-0005-0000-0000-0000B61D0000}"/>
    <cellStyle name="40% - Ênfase6 2 2 6" xfId="7481" xr:uid="{00000000-0005-0000-0000-0000B71D0000}"/>
    <cellStyle name="40% - Ênfase6 2 2 7" xfId="7482" xr:uid="{00000000-0005-0000-0000-0000B81D0000}"/>
    <cellStyle name="40% - Ênfase6 2 2 8" xfId="7483" xr:uid="{00000000-0005-0000-0000-0000B91D0000}"/>
    <cellStyle name="40% - Ênfase6 2 2 9" xfId="24462" xr:uid="{00000000-0005-0000-0000-0000BA1D0000}"/>
    <cellStyle name="40% - Ênfase6 2 3" xfId="7484" xr:uid="{00000000-0005-0000-0000-0000BB1D0000}"/>
    <cellStyle name="40% - Ênfase6 2 3 2" xfId="7485" xr:uid="{00000000-0005-0000-0000-0000BC1D0000}"/>
    <cellStyle name="40% - Ênfase6 2 3 2 2" xfId="7486" xr:uid="{00000000-0005-0000-0000-0000BD1D0000}"/>
    <cellStyle name="40% - Ênfase6 2 3 2 3" xfId="7487" xr:uid="{00000000-0005-0000-0000-0000BE1D0000}"/>
    <cellStyle name="40% - Ênfase6 2 3 2 4" xfId="7488" xr:uid="{00000000-0005-0000-0000-0000BF1D0000}"/>
    <cellStyle name="40% - Ênfase6 2 3 2 5" xfId="7489" xr:uid="{00000000-0005-0000-0000-0000C01D0000}"/>
    <cellStyle name="40% - Ênfase6 2 3 2 6" xfId="7490" xr:uid="{00000000-0005-0000-0000-0000C11D0000}"/>
    <cellStyle name="40% - Ênfase6 2 3 2 7" xfId="7491" xr:uid="{00000000-0005-0000-0000-0000C21D0000}"/>
    <cellStyle name="40% - Ênfase6 2 3 3" xfId="7492" xr:uid="{00000000-0005-0000-0000-0000C31D0000}"/>
    <cellStyle name="40% - Ênfase6 2 3 4" xfId="7493" xr:uid="{00000000-0005-0000-0000-0000C41D0000}"/>
    <cellStyle name="40% - Ênfase6 2 3 5" xfId="7494" xr:uid="{00000000-0005-0000-0000-0000C51D0000}"/>
    <cellStyle name="40% - Ênfase6 2 3 6" xfId="7495" xr:uid="{00000000-0005-0000-0000-0000C61D0000}"/>
    <cellStyle name="40% - Ênfase6 2 3 7" xfId="7496" xr:uid="{00000000-0005-0000-0000-0000C71D0000}"/>
    <cellStyle name="40% - Ênfase6 2 3 8" xfId="7497" xr:uid="{00000000-0005-0000-0000-0000C81D0000}"/>
    <cellStyle name="40% - Ênfase6 2 3 9" xfId="24463" xr:uid="{00000000-0005-0000-0000-0000C91D0000}"/>
    <cellStyle name="40% - Ênfase6 2 4" xfId="7498" xr:uid="{00000000-0005-0000-0000-0000CA1D0000}"/>
    <cellStyle name="40% - Ênfase6 2 4 2" xfId="7499" xr:uid="{00000000-0005-0000-0000-0000CB1D0000}"/>
    <cellStyle name="40% - Ênfase6 2 4 2 2" xfId="7500" xr:uid="{00000000-0005-0000-0000-0000CC1D0000}"/>
    <cellStyle name="40% - Ênfase6 2 4 2 3" xfId="7501" xr:uid="{00000000-0005-0000-0000-0000CD1D0000}"/>
    <cellStyle name="40% - Ênfase6 2 4 2 4" xfId="7502" xr:uid="{00000000-0005-0000-0000-0000CE1D0000}"/>
    <cellStyle name="40% - Ênfase6 2 4 2 5" xfId="7503" xr:uid="{00000000-0005-0000-0000-0000CF1D0000}"/>
    <cellStyle name="40% - Ênfase6 2 4 2 6" xfId="7504" xr:uid="{00000000-0005-0000-0000-0000D01D0000}"/>
    <cellStyle name="40% - Ênfase6 2 4 2 7" xfId="7505" xr:uid="{00000000-0005-0000-0000-0000D11D0000}"/>
    <cellStyle name="40% - Ênfase6 2 4 3" xfId="7506" xr:uid="{00000000-0005-0000-0000-0000D21D0000}"/>
    <cellStyle name="40% - Ênfase6 2 4 4" xfId="7507" xr:uid="{00000000-0005-0000-0000-0000D31D0000}"/>
    <cellStyle name="40% - Ênfase6 2 4 5" xfId="7508" xr:uid="{00000000-0005-0000-0000-0000D41D0000}"/>
    <cellStyle name="40% - Ênfase6 2 4 6" xfId="7509" xr:uid="{00000000-0005-0000-0000-0000D51D0000}"/>
    <cellStyle name="40% - Ênfase6 2 4 7" xfId="7510" xr:uid="{00000000-0005-0000-0000-0000D61D0000}"/>
    <cellStyle name="40% - Ênfase6 2 4 8" xfId="7511" xr:uid="{00000000-0005-0000-0000-0000D71D0000}"/>
    <cellStyle name="40% - Ênfase6 2 4 9" xfId="24464" xr:uid="{00000000-0005-0000-0000-0000D81D0000}"/>
    <cellStyle name="40% - Ênfase6 2 5" xfId="7512" xr:uid="{00000000-0005-0000-0000-0000D91D0000}"/>
    <cellStyle name="40% - Ênfase6 2 5 2" xfId="7513" xr:uid="{00000000-0005-0000-0000-0000DA1D0000}"/>
    <cellStyle name="40% - Ênfase6 2 5 2 2" xfId="7514" xr:uid="{00000000-0005-0000-0000-0000DB1D0000}"/>
    <cellStyle name="40% - Ênfase6 2 5 2 3" xfId="7515" xr:uid="{00000000-0005-0000-0000-0000DC1D0000}"/>
    <cellStyle name="40% - Ênfase6 2 5 2 4" xfId="7516" xr:uid="{00000000-0005-0000-0000-0000DD1D0000}"/>
    <cellStyle name="40% - Ênfase6 2 5 2 5" xfId="7517" xr:uid="{00000000-0005-0000-0000-0000DE1D0000}"/>
    <cellStyle name="40% - Ênfase6 2 5 2 6" xfId="7518" xr:uid="{00000000-0005-0000-0000-0000DF1D0000}"/>
    <cellStyle name="40% - Ênfase6 2 5 2 7" xfId="7519" xr:uid="{00000000-0005-0000-0000-0000E01D0000}"/>
    <cellStyle name="40% - Ênfase6 2 5 3" xfId="7520" xr:uid="{00000000-0005-0000-0000-0000E11D0000}"/>
    <cellStyle name="40% - Ênfase6 2 5 4" xfId="7521" xr:uid="{00000000-0005-0000-0000-0000E21D0000}"/>
    <cellStyle name="40% - Ênfase6 2 5 5" xfId="7522" xr:uid="{00000000-0005-0000-0000-0000E31D0000}"/>
    <cellStyle name="40% - Ênfase6 2 5 6" xfId="7523" xr:uid="{00000000-0005-0000-0000-0000E41D0000}"/>
    <cellStyle name="40% - Ênfase6 2 5 7" xfId="7524" xr:uid="{00000000-0005-0000-0000-0000E51D0000}"/>
    <cellStyle name="40% - Ênfase6 2 5 8" xfId="7525" xr:uid="{00000000-0005-0000-0000-0000E61D0000}"/>
    <cellStyle name="40% - Ênfase6 2 6" xfId="7526" xr:uid="{00000000-0005-0000-0000-0000E71D0000}"/>
    <cellStyle name="40% - Ênfase6 2 6 2" xfId="7527" xr:uid="{00000000-0005-0000-0000-0000E81D0000}"/>
    <cellStyle name="40% - Ênfase6 2 6 2 2" xfId="7528" xr:uid="{00000000-0005-0000-0000-0000E91D0000}"/>
    <cellStyle name="40% - Ênfase6 2 6 2 3" xfId="7529" xr:uid="{00000000-0005-0000-0000-0000EA1D0000}"/>
    <cellStyle name="40% - Ênfase6 2 6 2 4" xfId="7530" xr:uid="{00000000-0005-0000-0000-0000EB1D0000}"/>
    <cellStyle name="40% - Ênfase6 2 6 2 5" xfId="7531" xr:uid="{00000000-0005-0000-0000-0000EC1D0000}"/>
    <cellStyle name="40% - Ênfase6 2 6 2 6" xfId="7532" xr:uid="{00000000-0005-0000-0000-0000ED1D0000}"/>
    <cellStyle name="40% - Ênfase6 2 6 2 7" xfId="7533" xr:uid="{00000000-0005-0000-0000-0000EE1D0000}"/>
    <cellStyle name="40% - Ênfase6 2 6 3" xfId="7534" xr:uid="{00000000-0005-0000-0000-0000EF1D0000}"/>
    <cellStyle name="40% - Ênfase6 2 6 4" xfId="7535" xr:uid="{00000000-0005-0000-0000-0000F01D0000}"/>
    <cellStyle name="40% - Ênfase6 2 6 5" xfId="7536" xr:uid="{00000000-0005-0000-0000-0000F11D0000}"/>
    <cellStyle name="40% - Ênfase6 2 6 6" xfId="7537" xr:uid="{00000000-0005-0000-0000-0000F21D0000}"/>
    <cellStyle name="40% - Ênfase6 2 6 7" xfId="7538" xr:uid="{00000000-0005-0000-0000-0000F31D0000}"/>
    <cellStyle name="40% - Ênfase6 2 6 8" xfId="7539" xr:uid="{00000000-0005-0000-0000-0000F41D0000}"/>
    <cellStyle name="40% - Ênfase6 2 7" xfId="7540" xr:uid="{00000000-0005-0000-0000-0000F51D0000}"/>
    <cellStyle name="40% - Ênfase6 2 7 2" xfId="7541" xr:uid="{00000000-0005-0000-0000-0000F61D0000}"/>
    <cellStyle name="40% - Ênfase6 2 7 2 2" xfId="7542" xr:uid="{00000000-0005-0000-0000-0000F71D0000}"/>
    <cellStyle name="40% - Ênfase6 2 7 2 3" xfId="7543" xr:uid="{00000000-0005-0000-0000-0000F81D0000}"/>
    <cellStyle name="40% - Ênfase6 2 7 2 4" xfId="7544" xr:uid="{00000000-0005-0000-0000-0000F91D0000}"/>
    <cellStyle name="40% - Ênfase6 2 7 2 5" xfId="7545" xr:uid="{00000000-0005-0000-0000-0000FA1D0000}"/>
    <cellStyle name="40% - Ênfase6 2 7 2 6" xfId="7546" xr:uid="{00000000-0005-0000-0000-0000FB1D0000}"/>
    <cellStyle name="40% - Ênfase6 2 7 2 7" xfId="7547" xr:uid="{00000000-0005-0000-0000-0000FC1D0000}"/>
    <cellStyle name="40% - Ênfase6 2 7 3" xfId="7548" xr:uid="{00000000-0005-0000-0000-0000FD1D0000}"/>
    <cellStyle name="40% - Ênfase6 2 7 4" xfId="7549" xr:uid="{00000000-0005-0000-0000-0000FE1D0000}"/>
    <cellStyle name="40% - Ênfase6 2 7 5" xfId="7550" xr:uid="{00000000-0005-0000-0000-0000FF1D0000}"/>
    <cellStyle name="40% - Ênfase6 2 7 6" xfId="7551" xr:uid="{00000000-0005-0000-0000-0000001E0000}"/>
    <cellStyle name="40% - Ênfase6 2 7 7" xfId="7552" xr:uid="{00000000-0005-0000-0000-0000011E0000}"/>
    <cellStyle name="40% - Ênfase6 2 7 8" xfId="7553" xr:uid="{00000000-0005-0000-0000-0000021E0000}"/>
    <cellStyle name="40% - Ênfase6 2 8" xfId="7554" xr:uid="{00000000-0005-0000-0000-0000031E0000}"/>
    <cellStyle name="40% - Ênfase6 2 8 2" xfId="7555" xr:uid="{00000000-0005-0000-0000-0000041E0000}"/>
    <cellStyle name="40% - Ênfase6 2 8 2 2" xfId="7556" xr:uid="{00000000-0005-0000-0000-0000051E0000}"/>
    <cellStyle name="40% - Ênfase6 2 8 2 3" xfId="7557" xr:uid="{00000000-0005-0000-0000-0000061E0000}"/>
    <cellStyle name="40% - Ênfase6 2 8 2 4" xfId="7558" xr:uid="{00000000-0005-0000-0000-0000071E0000}"/>
    <cellStyle name="40% - Ênfase6 2 8 2 5" xfId="7559" xr:uid="{00000000-0005-0000-0000-0000081E0000}"/>
    <cellStyle name="40% - Ênfase6 2 8 2 6" xfId="7560" xr:uid="{00000000-0005-0000-0000-0000091E0000}"/>
    <cellStyle name="40% - Ênfase6 2 8 2 7" xfId="7561" xr:uid="{00000000-0005-0000-0000-00000A1E0000}"/>
    <cellStyle name="40% - Ênfase6 2 8 3" xfId="7562" xr:uid="{00000000-0005-0000-0000-00000B1E0000}"/>
    <cellStyle name="40% - Ênfase6 2 8 4" xfId="7563" xr:uid="{00000000-0005-0000-0000-00000C1E0000}"/>
    <cellStyle name="40% - Ênfase6 2 8 5" xfId="7564" xr:uid="{00000000-0005-0000-0000-00000D1E0000}"/>
    <cellStyle name="40% - Ênfase6 2 8 6" xfId="7565" xr:uid="{00000000-0005-0000-0000-00000E1E0000}"/>
    <cellStyle name="40% - Ênfase6 2 8 7" xfId="7566" xr:uid="{00000000-0005-0000-0000-00000F1E0000}"/>
    <cellStyle name="40% - Ênfase6 2 8 8" xfId="7567" xr:uid="{00000000-0005-0000-0000-0000101E0000}"/>
    <cellStyle name="40% - Ênfase6 2 9" xfId="7568" xr:uid="{00000000-0005-0000-0000-0000111E0000}"/>
    <cellStyle name="40% - Ênfase6 2 9 2" xfId="7569" xr:uid="{00000000-0005-0000-0000-0000121E0000}"/>
    <cellStyle name="40% - Ênfase6 2 9 2 2" xfId="7570" xr:uid="{00000000-0005-0000-0000-0000131E0000}"/>
    <cellStyle name="40% - Ênfase6 2 9 2 3" xfId="7571" xr:uid="{00000000-0005-0000-0000-0000141E0000}"/>
    <cellStyle name="40% - Ênfase6 2 9 2 4" xfId="7572" xr:uid="{00000000-0005-0000-0000-0000151E0000}"/>
    <cellStyle name="40% - Ênfase6 2 9 2 5" xfId="7573" xr:uid="{00000000-0005-0000-0000-0000161E0000}"/>
    <cellStyle name="40% - Ênfase6 2 9 2 6" xfId="7574" xr:uid="{00000000-0005-0000-0000-0000171E0000}"/>
    <cellStyle name="40% - Ênfase6 2 9 2 7" xfId="7575" xr:uid="{00000000-0005-0000-0000-0000181E0000}"/>
    <cellStyle name="40% - Ênfase6 2 9 3" xfId="7576" xr:uid="{00000000-0005-0000-0000-0000191E0000}"/>
    <cellStyle name="40% - Ênfase6 2 9 4" xfId="7577" xr:uid="{00000000-0005-0000-0000-00001A1E0000}"/>
    <cellStyle name="40% - Ênfase6 2 9 5" xfId="7578" xr:uid="{00000000-0005-0000-0000-00001B1E0000}"/>
    <cellStyle name="40% - Ênfase6 2 9 6" xfId="7579" xr:uid="{00000000-0005-0000-0000-00001C1E0000}"/>
    <cellStyle name="40% - Ênfase6 2 9 7" xfId="7580" xr:uid="{00000000-0005-0000-0000-00001D1E0000}"/>
    <cellStyle name="40% - Ênfase6 2 9 8" xfId="7581" xr:uid="{00000000-0005-0000-0000-00001E1E0000}"/>
    <cellStyle name="40% - Ênfase6 2_Compo" xfId="24465" xr:uid="{00000000-0005-0000-0000-00001F1E0000}"/>
    <cellStyle name="40% - Ênfase6 20" xfId="7582" xr:uid="{00000000-0005-0000-0000-0000201E0000}"/>
    <cellStyle name="40% - Ênfase6 20 2" xfId="7583" xr:uid="{00000000-0005-0000-0000-0000211E0000}"/>
    <cellStyle name="40% - Ênfase6 20 3" xfId="7584" xr:uid="{00000000-0005-0000-0000-0000221E0000}"/>
    <cellStyle name="40% - Ênfase6 20 4" xfId="7585" xr:uid="{00000000-0005-0000-0000-0000231E0000}"/>
    <cellStyle name="40% - Ênfase6 20 5" xfId="7586" xr:uid="{00000000-0005-0000-0000-0000241E0000}"/>
    <cellStyle name="40% - Ênfase6 20 6" xfId="7587" xr:uid="{00000000-0005-0000-0000-0000251E0000}"/>
    <cellStyle name="40% - Ênfase6 20 7" xfId="7588" xr:uid="{00000000-0005-0000-0000-0000261E0000}"/>
    <cellStyle name="40% - Ênfase6 21" xfId="7589" xr:uid="{00000000-0005-0000-0000-0000271E0000}"/>
    <cellStyle name="40% - Ênfase6 21 2" xfId="7590" xr:uid="{00000000-0005-0000-0000-0000281E0000}"/>
    <cellStyle name="40% - Ênfase6 21 3" xfId="7591" xr:uid="{00000000-0005-0000-0000-0000291E0000}"/>
    <cellStyle name="40% - Ênfase6 21 4" xfId="7592" xr:uid="{00000000-0005-0000-0000-00002A1E0000}"/>
    <cellStyle name="40% - Ênfase6 21 5" xfId="7593" xr:uid="{00000000-0005-0000-0000-00002B1E0000}"/>
    <cellStyle name="40% - Ênfase6 21 6" xfId="7594" xr:uid="{00000000-0005-0000-0000-00002C1E0000}"/>
    <cellStyle name="40% - Ênfase6 21 7" xfId="7595" xr:uid="{00000000-0005-0000-0000-00002D1E0000}"/>
    <cellStyle name="40% - Ênfase6 22" xfId="7596" xr:uid="{00000000-0005-0000-0000-00002E1E0000}"/>
    <cellStyle name="40% - Ênfase6 22 2" xfId="7597" xr:uid="{00000000-0005-0000-0000-00002F1E0000}"/>
    <cellStyle name="40% - Ênfase6 22 3" xfId="7598" xr:uid="{00000000-0005-0000-0000-0000301E0000}"/>
    <cellStyle name="40% - Ênfase6 22 4" xfId="7599" xr:uid="{00000000-0005-0000-0000-0000311E0000}"/>
    <cellStyle name="40% - Ênfase6 22 5" xfId="7600" xr:uid="{00000000-0005-0000-0000-0000321E0000}"/>
    <cellStyle name="40% - Ênfase6 22 6" xfId="7601" xr:uid="{00000000-0005-0000-0000-0000331E0000}"/>
    <cellStyle name="40% - Ênfase6 22 7" xfId="7602" xr:uid="{00000000-0005-0000-0000-0000341E0000}"/>
    <cellStyle name="40% - Ênfase6 23" xfId="7603" xr:uid="{00000000-0005-0000-0000-0000351E0000}"/>
    <cellStyle name="40% - Ênfase6 23 2" xfId="7604" xr:uid="{00000000-0005-0000-0000-0000361E0000}"/>
    <cellStyle name="40% - Ênfase6 23 3" xfId="7605" xr:uid="{00000000-0005-0000-0000-0000371E0000}"/>
    <cellStyle name="40% - Ênfase6 23 4" xfId="7606" xr:uid="{00000000-0005-0000-0000-0000381E0000}"/>
    <cellStyle name="40% - Ênfase6 23 5" xfId="7607" xr:uid="{00000000-0005-0000-0000-0000391E0000}"/>
    <cellStyle name="40% - Ênfase6 23 6" xfId="7608" xr:uid="{00000000-0005-0000-0000-00003A1E0000}"/>
    <cellStyle name="40% - Ênfase6 23 7" xfId="7609" xr:uid="{00000000-0005-0000-0000-00003B1E0000}"/>
    <cellStyle name="40% - Ênfase6 24" xfId="7610" xr:uid="{00000000-0005-0000-0000-00003C1E0000}"/>
    <cellStyle name="40% - Ênfase6 24 2" xfId="7611" xr:uid="{00000000-0005-0000-0000-00003D1E0000}"/>
    <cellStyle name="40% - Ênfase6 24 3" xfId="7612" xr:uid="{00000000-0005-0000-0000-00003E1E0000}"/>
    <cellStyle name="40% - Ênfase6 24 4" xfId="7613" xr:uid="{00000000-0005-0000-0000-00003F1E0000}"/>
    <cellStyle name="40% - Ênfase6 24 5" xfId="7614" xr:uid="{00000000-0005-0000-0000-0000401E0000}"/>
    <cellStyle name="40% - Ênfase6 24 6" xfId="7615" xr:uid="{00000000-0005-0000-0000-0000411E0000}"/>
    <cellStyle name="40% - Ênfase6 24 7" xfId="7616" xr:uid="{00000000-0005-0000-0000-0000421E0000}"/>
    <cellStyle name="40% - Ênfase6 25" xfId="7617" xr:uid="{00000000-0005-0000-0000-0000431E0000}"/>
    <cellStyle name="40% - Ênfase6 25 2" xfId="7618" xr:uid="{00000000-0005-0000-0000-0000441E0000}"/>
    <cellStyle name="40% - Ênfase6 25 3" xfId="7619" xr:uid="{00000000-0005-0000-0000-0000451E0000}"/>
    <cellStyle name="40% - Ênfase6 25 4" xfId="7620" xr:uid="{00000000-0005-0000-0000-0000461E0000}"/>
    <cellStyle name="40% - Ênfase6 25 5" xfId="7621" xr:uid="{00000000-0005-0000-0000-0000471E0000}"/>
    <cellStyle name="40% - Ênfase6 25 6" xfId="7622" xr:uid="{00000000-0005-0000-0000-0000481E0000}"/>
    <cellStyle name="40% - Ênfase6 25 7" xfId="7623" xr:uid="{00000000-0005-0000-0000-0000491E0000}"/>
    <cellStyle name="40% - Ênfase6 26" xfId="7624" xr:uid="{00000000-0005-0000-0000-00004A1E0000}"/>
    <cellStyle name="40% - Ênfase6 26 2" xfId="7625" xr:uid="{00000000-0005-0000-0000-00004B1E0000}"/>
    <cellStyle name="40% - Ênfase6 26 3" xfId="7626" xr:uid="{00000000-0005-0000-0000-00004C1E0000}"/>
    <cellStyle name="40% - Ênfase6 26 4" xfId="7627" xr:uid="{00000000-0005-0000-0000-00004D1E0000}"/>
    <cellStyle name="40% - Ênfase6 26 5" xfId="7628" xr:uid="{00000000-0005-0000-0000-00004E1E0000}"/>
    <cellStyle name="40% - Ênfase6 26 6" xfId="7629" xr:uid="{00000000-0005-0000-0000-00004F1E0000}"/>
    <cellStyle name="40% - Ênfase6 26 7" xfId="7630" xr:uid="{00000000-0005-0000-0000-0000501E0000}"/>
    <cellStyle name="40% - Ênfase6 27" xfId="7631" xr:uid="{00000000-0005-0000-0000-0000511E0000}"/>
    <cellStyle name="40% - Ênfase6 27 2" xfId="7632" xr:uid="{00000000-0005-0000-0000-0000521E0000}"/>
    <cellStyle name="40% - Ênfase6 27 3" xfId="7633" xr:uid="{00000000-0005-0000-0000-0000531E0000}"/>
    <cellStyle name="40% - Ênfase6 27 4" xfId="7634" xr:uid="{00000000-0005-0000-0000-0000541E0000}"/>
    <cellStyle name="40% - Ênfase6 27 5" xfId="7635" xr:uid="{00000000-0005-0000-0000-0000551E0000}"/>
    <cellStyle name="40% - Ênfase6 27 6" xfId="7636" xr:uid="{00000000-0005-0000-0000-0000561E0000}"/>
    <cellStyle name="40% - Ênfase6 27 7" xfId="7637" xr:uid="{00000000-0005-0000-0000-0000571E0000}"/>
    <cellStyle name="40% - Ênfase6 28" xfId="7638" xr:uid="{00000000-0005-0000-0000-0000581E0000}"/>
    <cellStyle name="40% - Ênfase6 28 2" xfId="7639" xr:uid="{00000000-0005-0000-0000-0000591E0000}"/>
    <cellStyle name="40% - Ênfase6 28 3" xfId="7640" xr:uid="{00000000-0005-0000-0000-00005A1E0000}"/>
    <cellStyle name="40% - Ênfase6 28 4" xfId="7641" xr:uid="{00000000-0005-0000-0000-00005B1E0000}"/>
    <cellStyle name="40% - Ênfase6 28 5" xfId="7642" xr:uid="{00000000-0005-0000-0000-00005C1E0000}"/>
    <cellStyle name="40% - Ênfase6 28 6" xfId="7643" xr:uid="{00000000-0005-0000-0000-00005D1E0000}"/>
    <cellStyle name="40% - Ênfase6 28 7" xfId="7644" xr:uid="{00000000-0005-0000-0000-00005E1E0000}"/>
    <cellStyle name="40% - Ênfase6 29" xfId="7645" xr:uid="{00000000-0005-0000-0000-00005F1E0000}"/>
    <cellStyle name="40% - Ênfase6 29 2" xfId="7646" xr:uid="{00000000-0005-0000-0000-0000601E0000}"/>
    <cellStyle name="40% - Ênfase6 29 3" xfId="7647" xr:uid="{00000000-0005-0000-0000-0000611E0000}"/>
    <cellStyle name="40% - Ênfase6 29 4" xfId="7648" xr:uid="{00000000-0005-0000-0000-0000621E0000}"/>
    <cellStyle name="40% - Ênfase6 29 5" xfId="7649" xr:uid="{00000000-0005-0000-0000-0000631E0000}"/>
    <cellStyle name="40% - Ênfase6 29 6" xfId="7650" xr:uid="{00000000-0005-0000-0000-0000641E0000}"/>
    <cellStyle name="40% - Ênfase6 29 7" xfId="7651" xr:uid="{00000000-0005-0000-0000-0000651E0000}"/>
    <cellStyle name="40% - Ênfase6 3" xfId="7652" xr:uid="{00000000-0005-0000-0000-0000661E0000}"/>
    <cellStyle name="40% - Ênfase6 3 10" xfId="7653" xr:uid="{00000000-0005-0000-0000-0000671E0000}"/>
    <cellStyle name="40% - Ênfase6 3 10 2" xfId="7654" xr:uid="{00000000-0005-0000-0000-0000681E0000}"/>
    <cellStyle name="40% - Ênfase6 3 10 2 2" xfId="7655" xr:uid="{00000000-0005-0000-0000-0000691E0000}"/>
    <cellStyle name="40% - Ênfase6 3 10 2 3" xfId="7656" xr:uid="{00000000-0005-0000-0000-00006A1E0000}"/>
    <cellStyle name="40% - Ênfase6 3 10 2 4" xfId="7657" xr:uid="{00000000-0005-0000-0000-00006B1E0000}"/>
    <cellStyle name="40% - Ênfase6 3 10 2 5" xfId="7658" xr:uid="{00000000-0005-0000-0000-00006C1E0000}"/>
    <cellStyle name="40% - Ênfase6 3 10 2 6" xfId="7659" xr:uid="{00000000-0005-0000-0000-00006D1E0000}"/>
    <cellStyle name="40% - Ênfase6 3 10 2 7" xfId="7660" xr:uid="{00000000-0005-0000-0000-00006E1E0000}"/>
    <cellStyle name="40% - Ênfase6 3 10 3" xfId="7661" xr:uid="{00000000-0005-0000-0000-00006F1E0000}"/>
    <cellStyle name="40% - Ênfase6 3 10 4" xfId="7662" xr:uid="{00000000-0005-0000-0000-0000701E0000}"/>
    <cellStyle name="40% - Ênfase6 3 10 5" xfId="7663" xr:uid="{00000000-0005-0000-0000-0000711E0000}"/>
    <cellStyle name="40% - Ênfase6 3 10 6" xfId="7664" xr:uid="{00000000-0005-0000-0000-0000721E0000}"/>
    <cellStyle name="40% - Ênfase6 3 10 7" xfId="7665" xr:uid="{00000000-0005-0000-0000-0000731E0000}"/>
    <cellStyle name="40% - Ênfase6 3 10 8" xfId="7666" xr:uid="{00000000-0005-0000-0000-0000741E0000}"/>
    <cellStyle name="40% - Ênfase6 3 11" xfId="7667" xr:uid="{00000000-0005-0000-0000-0000751E0000}"/>
    <cellStyle name="40% - Ênfase6 3 11 2" xfId="7668" xr:uid="{00000000-0005-0000-0000-0000761E0000}"/>
    <cellStyle name="40% - Ênfase6 3 11 3" xfId="7669" xr:uid="{00000000-0005-0000-0000-0000771E0000}"/>
    <cellStyle name="40% - Ênfase6 3 11 4" xfId="7670" xr:uid="{00000000-0005-0000-0000-0000781E0000}"/>
    <cellStyle name="40% - Ênfase6 3 11 5" xfId="7671" xr:uid="{00000000-0005-0000-0000-0000791E0000}"/>
    <cellStyle name="40% - Ênfase6 3 11 6" xfId="7672" xr:uid="{00000000-0005-0000-0000-00007A1E0000}"/>
    <cellStyle name="40% - Ênfase6 3 11 7" xfId="7673" xr:uid="{00000000-0005-0000-0000-00007B1E0000}"/>
    <cellStyle name="40% - Ênfase6 3 12" xfId="7674" xr:uid="{00000000-0005-0000-0000-00007C1E0000}"/>
    <cellStyle name="40% - Ênfase6 3 13" xfId="7675" xr:uid="{00000000-0005-0000-0000-00007D1E0000}"/>
    <cellStyle name="40% - Ênfase6 3 14" xfId="7676" xr:uid="{00000000-0005-0000-0000-00007E1E0000}"/>
    <cellStyle name="40% - Ênfase6 3 15" xfId="7677" xr:uid="{00000000-0005-0000-0000-00007F1E0000}"/>
    <cellStyle name="40% - Ênfase6 3 16" xfId="7678" xr:uid="{00000000-0005-0000-0000-0000801E0000}"/>
    <cellStyle name="40% - Ênfase6 3 17" xfId="7679" xr:uid="{00000000-0005-0000-0000-0000811E0000}"/>
    <cellStyle name="40% - Ênfase6 3 18" xfId="24466" xr:uid="{00000000-0005-0000-0000-0000821E0000}"/>
    <cellStyle name="40% - Ênfase6 3 2" xfId="7680" xr:uid="{00000000-0005-0000-0000-0000831E0000}"/>
    <cellStyle name="40% - Ênfase6 3 2 2" xfId="7681" xr:uid="{00000000-0005-0000-0000-0000841E0000}"/>
    <cellStyle name="40% - Ênfase6 3 2 2 2" xfId="7682" xr:uid="{00000000-0005-0000-0000-0000851E0000}"/>
    <cellStyle name="40% - Ênfase6 3 2 2 3" xfId="7683" xr:uid="{00000000-0005-0000-0000-0000861E0000}"/>
    <cellStyle name="40% - Ênfase6 3 2 2 4" xfId="7684" xr:uid="{00000000-0005-0000-0000-0000871E0000}"/>
    <cellStyle name="40% - Ênfase6 3 2 2 5" xfId="7685" xr:uid="{00000000-0005-0000-0000-0000881E0000}"/>
    <cellStyle name="40% - Ênfase6 3 2 2 6" xfId="7686" xr:uid="{00000000-0005-0000-0000-0000891E0000}"/>
    <cellStyle name="40% - Ênfase6 3 2 2 7" xfId="7687" xr:uid="{00000000-0005-0000-0000-00008A1E0000}"/>
    <cellStyle name="40% - Ênfase6 3 2 3" xfId="7688" xr:uid="{00000000-0005-0000-0000-00008B1E0000}"/>
    <cellStyle name="40% - Ênfase6 3 2 4" xfId="7689" xr:uid="{00000000-0005-0000-0000-00008C1E0000}"/>
    <cellStyle name="40% - Ênfase6 3 2 5" xfId="7690" xr:uid="{00000000-0005-0000-0000-00008D1E0000}"/>
    <cellStyle name="40% - Ênfase6 3 2 6" xfId="7691" xr:uid="{00000000-0005-0000-0000-00008E1E0000}"/>
    <cellStyle name="40% - Ênfase6 3 2 7" xfId="7692" xr:uid="{00000000-0005-0000-0000-00008F1E0000}"/>
    <cellStyle name="40% - Ênfase6 3 2 8" xfId="7693" xr:uid="{00000000-0005-0000-0000-0000901E0000}"/>
    <cellStyle name="40% - Ênfase6 3 3" xfId="7694" xr:uid="{00000000-0005-0000-0000-0000911E0000}"/>
    <cellStyle name="40% - Ênfase6 3 3 2" xfId="7695" xr:uid="{00000000-0005-0000-0000-0000921E0000}"/>
    <cellStyle name="40% - Ênfase6 3 3 2 2" xfId="7696" xr:uid="{00000000-0005-0000-0000-0000931E0000}"/>
    <cellStyle name="40% - Ênfase6 3 3 2 3" xfId="7697" xr:uid="{00000000-0005-0000-0000-0000941E0000}"/>
    <cellStyle name="40% - Ênfase6 3 3 2 4" xfId="7698" xr:uid="{00000000-0005-0000-0000-0000951E0000}"/>
    <cellStyle name="40% - Ênfase6 3 3 2 5" xfId="7699" xr:uid="{00000000-0005-0000-0000-0000961E0000}"/>
    <cellStyle name="40% - Ênfase6 3 3 2 6" xfId="7700" xr:uid="{00000000-0005-0000-0000-0000971E0000}"/>
    <cellStyle name="40% - Ênfase6 3 3 2 7" xfId="7701" xr:uid="{00000000-0005-0000-0000-0000981E0000}"/>
    <cellStyle name="40% - Ênfase6 3 3 3" xfId="7702" xr:uid="{00000000-0005-0000-0000-0000991E0000}"/>
    <cellStyle name="40% - Ênfase6 3 3 4" xfId="7703" xr:uid="{00000000-0005-0000-0000-00009A1E0000}"/>
    <cellStyle name="40% - Ênfase6 3 3 5" xfId="7704" xr:uid="{00000000-0005-0000-0000-00009B1E0000}"/>
    <cellStyle name="40% - Ênfase6 3 3 6" xfId="7705" xr:uid="{00000000-0005-0000-0000-00009C1E0000}"/>
    <cellStyle name="40% - Ênfase6 3 3 7" xfId="7706" xr:uid="{00000000-0005-0000-0000-00009D1E0000}"/>
    <cellStyle name="40% - Ênfase6 3 3 8" xfId="7707" xr:uid="{00000000-0005-0000-0000-00009E1E0000}"/>
    <cellStyle name="40% - Ênfase6 3 4" xfId="7708" xr:uid="{00000000-0005-0000-0000-00009F1E0000}"/>
    <cellStyle name="40% - Ênfase6 3 4 2" xfId="7709" xr:uid="{00000000-0005-0000-0000-0000A01E0000}"/>
    <cellStyle name="40% - Ênfase6 3 4 2 2" xfId="7710" xr:uid="{00000000-0005-0000-0000-0000A11E0000}"/>
    <cellStyle name="40% - Ênfase6 3 4 2 3" xfId="7711" xr:uid="{00000000-0005-0000-0000-0000A21E0000}"/>
    <cellStyle name="40% - Ênfase6 3 4 2 4" xfId="7712" xr:uid="{00000000-0005-0000-0000-0000A31E0000}"/>
    <cellStyle name="40% - Ênfase6 3 4 2 5" xfId="7713" xr:uid="{00000000-0005-0000-0000-0000A41E0000}"/>
    <cellStyle name="40% - Ênfase6 3 4 2 6" xfId="7714" xr:uid="{00000000-0005-0000-0000-0000A51E0000}"/>
    <cellStyle name="40% - Ênfase6 3 4 2 7" xfId="7715" xr:uid="{00000000-0005-0000-0000-0000A61E0000}"/>
    <cellStyle name="40% - Ênfase6 3 4 3" xfId="7716" xr:uid="{00000000-0005-0000-0000-0000A71E0000}"/>
    <cellStyle name="40% - Ênfase6 3 4 4" xfId="7717" xr:uid="{00000000-0005-0000-0000-0000A81E0000}"/>
    <cellStyle name="40% - Ênfase6 3 4 5" xfId="7718" xr:uid="{00000000-0005-0000-0000-0000A91E0000}"/>
    <cellStyle name="40% - Ênfase6 3 4 6" xfId="7719" xr:uid="{00000000-0005-0000-0000-0000AA1E0000}"/>
    <cellStyle name="40% - Ênfase6 3 4 7" xfId="7720" xr:uid="{00000000-0005-0000-0000-0000AB1E0000}"/>
    <cellStyle name="40% - Ênfase6 3 4 8" xfId="7721" xr:uid="{00000000-0005-0000-0000-0000AC1E0000}"/>
    <cellStyle name="40% - Ênfase6 3 5" xfId="7722" xr:uid="{00000000-0005-0000-0000-0000AD1E0000}"/>
    <cellStyle name="40% - Ênfase6 3 5 2" xfId="7723" xr:uid="{00000000-0005-0000-0000-0000AE1E0000}"/>
    <cellStyle name="40% - Ênfase6 3 5 2 2" xfId="7724" xr:uid="{00000000-0005-0000-0000-0000AF1E0000}"/>
    <cellStyle name="40% - Ênfase6 3 5 2 3" xfId="7725" xr:uid="{00000000-0005-0000-0000-0000B01E0000}"/>
    <cellStyle name="40% - Ênfase6 3 5 2 4" xfId="7726" xr:uid="{00000000-0005-0000-0000-0000B11E0000}"/>
    <cellStyle name="40% - Ênfase6 3 5 2 5" xfId="7727" xr:uid="{00000000-0005-0000-0000-0000B21E0000}"/>
    <cellStyle name="40% - Ênfase6 3 5 2 6" xfId="7728" xr:uid="{00000000-0005-0000-0000-0000B31E0000}"/>
    <cellStyle name="40% - Ênfase6 3 5 2 7" xfId="7729" xr:uid="{00000000-0005-0000-0000-0000B41E0000}"/>
    <cellStyle name="40% - Ênfase6 3 5 3" xfId="7730" xr:uid="{00000000-0005-0000-0000-0000B51E0000}"/>
    <cellStyle name="40% - Ênfase6 3 5 4" xfId="7731" xr:uid="{00000000-0005-0000-0000-0000B61E0000}"/>
    <cellStyle name="40% - Ênfase6 3 5 5" xfId="7732" xr:uid="{00000000-0005-0000-0000-0000B71E0000}"/>
    <cellStyle name="40% - Ênfase6 3 5 6" xfId="7733" xr:uid="{00000000-0005-0000-0000-0000B81E0000}"/>
    <cellStyle name="40% - Ênfase6 3 5 7" xfId="7734" xr:uid="{00000000-0005-0000-0000-0000B91E0000}"/>
    <cellStyle name="40% - Ênfase6 3 5 8" xfId="7735" xr:uid="{00000000-0005-0000-0000-0000BA1E0000}"/>
    <cellStyle name="40% - Ênfase6 3 6" xfId="7736" xr:uid="{00000000-0005-0000-0000-0000BB1E0000}"/>
    <cellStyle name="40% - Ênfase6 3 6 2" xfId="7737" xr:uid="{00000000-0005-0000-0000-0000BC1E0000}"/>
    <cellStyle name="40% - Ênfase6 3 6 2 2" xfId="7738" xr:uid="{00000000-0005-0000-0000-0000BD1E0000}"/>
    <cellStyle name="40% - Ênfase6 3 6 2 3" xfId="7739" xr:uid="{00000000-0005-0000-0000-0000BE1E0000}"/>
    <cellStyle name="40% - Ênfase6 3 6 2 4" xfId="7740" xr:uid="{00000000-0005-0000-0000-0000BF1E0000}"/>
    <cellStyle name="40% - Ênfase6 3 6 2 5" xfId="7741" xr:uid="{00000000-0005-0000-0000-0000C01E0000}"/>
    <cellStyle name="40% - Ênfase6 3 6 2 6" xfId="7742" xr:uid="{00000000-0005-0000-0000-0000C11E0000}"/>
    <cellStyle name="40% - Ênfase6 3 6 2 7" xfId="7743" xr:uid="{00000000-0005-0000-0000-0000C21E0000}"/>
    <cellStyle name="40% - Ênfase6 3 6 3" xfId="7744" xr:uid="{00000000-0005-0000-0000-0000C31E0000}"/>
    <cellStyle name="40% - Ênfase6 3 6 4" xfId="7745" xr:uid="{00000000-0005-0000-0000-0000C41E0000}"/>
    <cellStyle name="40% - Ênfase6 3 6 5" xfId="7746" xr:uid="{00000000-0005-0000-0000-0000C51E0000}"/>
    <cellStyle name="40% - Ênfase6 3 6 6" xfId="7747" xr:uid="{00000000-0005-0000-0000-0000C61E0000}"/>
    <cellStyle name="40% - Ênfase6 3 6 7" xfId="7748" xr:uid="{00000000-0005-0000-0000-0000C71E0000}"/>
    <cellStyle name="40% - Ênfase6 3 6 8" xfId="7749" xr:uid="{00000000-0005-0000-0000-0000C81E0000}"/>
    <cellStyle name="40% - Ênfase6 3 7" xfId="7750" xr:uid="{00000000-0005-0000-0000-0000C91E0000}"/>
    <cellStyle name="40% - Ênfase6 3 7 2" xfId="7751" xr:uid="{00000000-0005-0000-0000-0000CA1E0000}"/>
    <cellStyle name="40% - Ênfase6 3 7 2 2" xfId="7752" xr:uid="{00000000-0005-0000-0000-0000CB1E0000}"/>
    <cellStyle name="40% - Ênfase6 3 7 2 3" xfId="7753" xr:uid="{00000000-0005-0000-0000-0000CC1E0000}"/>
    <cellStyle name="40% - Ênfase6 3 7 2 4" xfId="7754" xr:uid="{00000000-0005-0000-0000-0000CD1E0000}"/>
    <cellStyle name="40% - Ênfase6 3 7 2 5" xfId="7755" xr:uid="{00000000-0005-0000-0000-0000CE1E0000}"/>
    <cellStyle name="40% - Ênfase6 3 7 2 6" xfId="7756" xr:uid="{00000000-0005-0000-0000-0000CF1E0000}"/>
    <cellStyle name="40% - Ênfase6 3 7 2 7" xfId="7757" xr:uid="{00000000-0005-0000-0000-0000D01E0000}"/>
    <cellStyle name="40% - Ênfase6 3 7 3" xfId="7758" xr:uid="{00000000-0005-0000-0000-0000D11E0000}"/>
    <cellStyle name="40% - Ênfase6 3 7 4" xfId="7759" xr:uid="{00000000-0005-0000-0000-0000D21E0000}"/>
    <cellStyle name="40% - Ênfase6 3 7 5" xfId="7760" xr:uid="{00000000-0005-0000-0000-0000D31E0000}"/>
    <cellStyle name="40% - Ênfase6 3 7 6" xfId="7761" xr:uid="{00000000-0005-0000-0000-0000D41E0000}"/>
    <cellStyle name="40% - Ênfase6 3 7 7" xfId="7762" xr:uid="{00000000-0005-0000-0000-0000D51E0000}"/>
    <cellStyle name="40% - Ênfase6 3 7 8" xfId="7763" xr:uid="{00000000-0005-0000-0000-0000D61E0000}"/>
    <cellStyle name="40% - Ênfase6 3 8" xfId="7764" xr:uid="{00000000-0005-0000-0000-0000D71E0000}"/>
    <cellStyle name="40% - Ênfase6 3 8 2" xfId="7765" xr:uid="{00000000-0005-0000-0000-0000D81E0000}"/>
    <cellStyle name="40% - Ênfase6 3 8 2 2" xfId="7766" xr:uid="{00000000-0005-0000-0000-0000D91E0000}"/>
    <cellStyle name="40% - Ênfase6 3 8 2 3" xfId="7767" xr:uid="{00000000-0005-0000-0000-0000DA1E0000}"/>
    <cellStyle name="40% - Ênfase6 3 8 2 4" xfId="7768" xr:uid="{00000000-0005-0000-0000-0000DB1E0000}"/>
    <cellStyle name="40% - Ênfase6 3 8 2 5" xfId="7769" xr:uid="{00000000-0005-0000-0000-0000DC1E0000}"/>
    <cellStyle name="40% - Ênfase6 3 8 2 6" xfId="7770" xr:uid="{00000000-0005-0000-0000-0000DD1E0000}"/>
    <cellStyle name="40% - Ênfase6 3 8 2 7" xfId="7771" xr:uid="{00000000-0005-0000-0000-0000DE1E0000}"/>
    <cellStyle name="40% - Ênfase6 3 8 3" xfId="7772" xr:uid="{00000000-0005-0000-0000-0000DF1E0000}"/>
    <cellStyle name="40% - Ênfase6 3 8 4" xfId="7773" xr:uid="{00000000-0005-0000-0000-0000E01E0000}"/>
    <cellStyle name="40% - Ênfase6 3 8 5" xfId="7774" xr:uid="{00000000-0005-0000-0000-0000E11E0000}"/>
    <cellStyle name="40% - Ênfase6 3 8 6" xfId="7775" xr:uid="{00000000-0005-0000-0000-0000E21E0000}"/>
    <cellStyle name="40% - Ênfase6 3 8 7" xfId="7776" xr:uid="{00000000-0005-0000-0000-0000E31E0000}"/>
    <cellStyle name="40% - Ênfase6 3 8 8" xfId="7777" xr:uid="{00000000-0005-0000-0000-0000E41E0000}"/>
    <cellStyle name="40% - Ênfase6 3 9" xfId="7778" xr:uid="{00000000-0005-0000-0000-0000E51E0000}"/>
    <cellStyle name="40% - Ênfase6 3 9 2" xfId="7779" xr:uid="{00000000-0005-0000-0000-0000E61E0000}"/>
    <cellStyle name="40% - Ênfase6 3 9 2 2" xfId="7780" xr:uid="{00000000-0005-0000-0000-0000E71E0000}"/>
    <cellStyle name="40% - Ênfase6 3 9 2 3" xfId="7781" xr:uid="{00000000-0005-0000-0000-0000E81E0000}"/>
    <cellStyle name="40% - Ênfase6 3 9 2 4" xfId="7782" xr:uid="{00000000-0005-0000-0000-0000E91E0000}"/>
    <cellStyle name="40% - Ênfase6 3 9 2 5" xfId="7783" xr:uid="{00000000-0005-0000-0000-0000EA1E0000}"/>
    <cellStyle name="40% - Ênfase6 3 9 2 6" xfId="7784" xr:uid="{00000000-0005-0000-0000-0000EB1E0000}"/>
    <cellStyle name="40% - Ênfase6 3 9 2 7" xfId="7785" xr:uid="{00000000-0005-0000-0000-0000EC1E0000}"/>
    <cellStyle name="40% - Ênfase6 3 9 3" xfId="7786" xr:uid="{00000000-0005-0000-0000-0000ED1E0000}"/>
    <cellStyle name="40% - Ênfase6 3 9 4" xfId="7787" xr:uid="{00000000-0005-0000-0000-0000EE1E0000}"/>
    <cellStyle name="40% - Ênfase6 3 9 5" xfId="7788" xr:uid="{00000000-0005-0000-0000-0000EF1E0000}"/>
    <cellStyle name="40% - Ênfase6 3 9 6" xfId="7789" xr:uid="{00000000-0005-0000-0000-0000F01E0000}"/>
    <cellStyle name="40% - Ênfase6 3 9 7" xfId="7790" xr:uid="{00000000-0005-0000-0000-0000F11E0000}"/>
    <cellStyle name="40% - Ênfase6 3 9 8" xfId="7791" xr:uid="{00000000-0005-0000-0000-0000F21E0000}"/>
    <cellStyle name="40% - Ênfase6 30" xfId="7792" xr:uid="{00000000-0005-0000-0000-0000F31E0000}"/>
    <cellStyle name="40% - Ênfase6 30 2" xfId="7793" xr:uid="{00000000-0005-0000-0000-0000F41E0000}"/>
    <cellStyle name="40% - Ênfase6 30 3" xfId="7794" xr:uid="{00000000-0005-0000-0000-0000F51E0000}"/>
    <cellStyle name="40% - Ênfase6 30 4" xfId="7795" xr:uid="{00000000-0005-0000-0000-0000F61E0000}"/>
    <cellStyle name="40% - Ênfase6 30 5" xfId="7796" xr:uid="{00000000-0005-0000-0000-0000F71E0000}"/>
    <cellStyle name="40% - Ênfase6 30 6" xfId="7797" xr:uid="{00000000-0005-0000-0000-0000F81E0000}"/>
    <cellStyle name="40% - Ênfase6 30 7" xfId="7798" xr:uid="{00000000-0005-0000-0000-0000F91E0000}"/>
    <cellStyle name="40% - Ênfase6 31" xfId="7799" xr:uid="{00000000-0005-0000-0000-0000FA1E0000}"/>
    <cellStyle name="40% - Ênfase6 31 2" xfId="7800" xr:uid="{00000000-0005-0000-0000-0000FB1E0000}"/>
    <cellStyle name="40% - Ênfase6 31 3" xfId="7801" xr:uid="{00000000-0005-0000-0000-0000FC1E0000}"/>
    <cellStyle name="40% - Ênfase6 31 4" xfId="7802" xr:uid="{00000000-0005-0000-0000-0000FD1E0000}"/>
    <cellStyle name="40% - Ênfase6 31 5" xfId="7803" xr:uid="{00000000-0005-0000-0000-0000FE1E0000}"/>
    <cellStyle name="40% - Ênfase6 31 6" xfId="7804" xr:uid="{00000000-0005-0000-0000-0000FF1E0000}"/>
    <cellStyle name="40% - Ênfase6 31 7" xfId="7805" xr:uid="{00000000-0005-0000-0000-0000001F0000}"/>
    <cellStyle name="40% - Ênfase6 32" xfId="7806" xr:uid="{00000000-0005-0000-0000-0000011F0000}"/>
    <cellStyle name="40% - Ênfase6 32 2" xfId="7807" xr:uid="{00000000-0005-0000-0000-0000021F0000}"/>
    <cellStyle name="40% - Ênfase6 32 3" xfId="7808" xr:uid="{00000000-0005-0000-0000-0000031F0000}"/>
    <cellStyle name="40% - Ênfase6 32 4" xfId="7809" xr:uid="{00000000-0005-0000-0000-0000041F0000}"/>
    <cellStyle name="40% - Ênfase6 32 5" xfId="7810" xr:uid="{00000000-0005-0000-0000-0000051F0000}"/>
    <cellStyle name="40% - Ênfase6 32 6" xfId="7811" xr:uid="{00000000-0005-0000-0000-0000061F0000}"/>
    <cellStyle name="40% - Ênfase6 32 7" xfId="7812" xr:uid="{00000000-0005-0000-0000-0000071F0000}"/>
    <cellStyle name="40% - Ênfase6 33" xfId="7813" xr:uid="{00000000-0005-0000-0000-0000081F0000}"/>
    <cellStyle name="40% - Ênfase6 33 2" xfId="7814" xr:uid="{00000000-0005-0000-0000-0000091F0000}"/>
    <cellStyle name="40% - Ênfase6 33 3" xfId="7815" xr:uid="{00000000-0005-0000-0000-00000A1F0000}"/>
    <cellStyle name="40% - Ênfase6 33 4" xfId="7816" xr:uid="{00000000-0005-0000-0000-00000B1F0000}"/>
    <cellStyle name="40% - Ênfase6 33 5" xfId="7817" xr:uid="{00000000-0005-0000-0000-00000C1F0000}"/>
    <cellStyle name="40% - Ênfase6 33 6" xfId="7818" xr:uid="{00000000-0005-0000-0000-00000D1F0000}"/>
    <cellStyle name="40% - Ênfase6 33 7" xfId="7819" xr:uid="{00000000-0005-0000-0000-00000E1F0000}"/>
    <cellStyle name="40% - Ênfase6 34" xfId="7820" xr:uid="{00000000-0005-0000-0000-00000F1F0000}"/>
    <cellStyle name="40% - Ênfase6 34 2" xfId="7821" xr:uid="{00000000-0005-0000-0000-0000101F0000}"/>
    <cellStyle name="40% - Ênfase6 34 3" xfId="7822" xr:uid="{00000000-0005-0000-0000-0000111F0000}"/>
    <cellStyle name="40% - Ênfase6 34 4" xfId="7823" xr:uid="{00000000-0005-0000-0000-0000121F0000}"/>
    <cellStyle name="40% - Ênfase6 34 5" xfId="7824" xr:uid="{00000000-0005-0000-0000-0000131F0000}"/>
    <cellStyle name="40% - Ênfase6 34 6" xfId="7825" xr:uid="{00000000-0005-0000-0000-0000141F0000}"/>
    <cellStyle name="40% - Ênfase6 34 7" xfId="7826" xr:uid="{00000000-0005-0000-0000-0000151F0000}"/>
    <cellStyle name="40% - Ênfase6 35" xfId="7827" xr:uid="{00000000-0005-0000-0000-0000161F0000}"/>
    <cellStyle name="40% - Ênfase6 35 2" xfId="7828" xr:uid="{00000000-0005-0000-0000-0000171F0000}"/>
    <cellStyle name="40% - Ênfase6 35 3" xfId="7829" xr:uid="{00000000-0005-0000-0000-0000181F0000}"/>
    <cellStyle name="40% - Ênfase6 35 4" xfId="7830" xr:uid="{00000000-0005-0000-0000-0000191F0000}"/>
    <cellStyle name="40% - Ênfase6 35 5" xfId="7831" xr:uid="{00000000-0005-0000-0000-00001A1F0000}"/>
    <cellStyle name="40% - Ênfase6 35 6" xfId="7832" xr:uid="{00000000-0005-0000-0000-00001B1F0000}"/>
    <cellStyle name="40% - Ênfase6 35 7" xfId="7833" xr:uid="{00000000-0005-0000-0000-00001C1F0000}"/>
    <cellStyle name="40% - Ênfase6 36" xfId="7834" xr:uid="{00000000-0005-0000-0000-00001D1F0000}"/>
    <cellStyle name="40% - Ênfase6 36 2" xfId="7835" xr:uid="{00000000-0005-0000-0000-00001E1F0000}"/>
    <cellStyle name="40% - Ênfase6 36 3" xfId="7836" xr:uid="{00000000-0005-0000-0000-00001F1F0000}"/>
    <cellStyle name="40% - Ênfase6 36 4" xfId="7837" xr:uid="{00000000-0005-0000-0000-0000201F0000}"/>
    <cellStyle name="40% - Ênfase6 36 5" xfId="7838" xr:uid="{00000000-0005-0000-0000-0000211F0000}"/>
    <cellStyle name="40% - Ênfase6 36 6" xfId="7839" xr:uid="{00000000-0005-0000-0000-0000221F0000}"/>
    <cellStyle name="40% - Ênfase6 36 7" xfId="7840" xr:uid="{00000000-0005-0000-0000-0000231F0000}"/>
    <cellStyle name="40% - Ênfase6 37" xfId="7841" xr:uid="{00000000-0005-0000-0000-0000241F0000}"/>
    <cellStyle name="40% - Ênfase6 37 2" xfId="7842" xr:uid="{00000000-0005-0000-0000-0000251F0000}"/>
    <cellStyle name="40% - Ênfase6 37 3" xfId="7843" xr:uid="{00000000-0005-0000-0000-0000261F0000}"/>
    <cellStyle name="40% - Ênfase6 37 4" xfId="7844" xr:uid="{00000000-0005-0000-0000-0000271F0000}"/>
    <cellStyle name="40% - Ênfase6 37 5" xfId="7845" xr:uid="{00000000-0005-0000-0000-0000281F0000}"/>
    <cellStyle name="40% - Ênfase6 37 6" xfId="7846" xr:uid="{00000000-0005-0000-0000-0000291F0000}"/>
    <cellStyle name="40% - Ênfase6 37 7" xfId="7847" xr:uid="{00000000-0005-0000-0000-00002A1F0000}"/>
    <cellStyle name="40% - Ênfase6 38" xfId="7848" xr:uid="{00000000-0005-0000-0000-00002B1F0000}"/>
    <cellStyle name="40% - Ênfase6 38 2" xfId="7849" xr:uid="{00000000-0005-0000-0000-00002C1F0000}"/>
    <cellStyle name="40% - Ênfase6 38 3" xfId="7850" xr:uid="{00000000-0005-0000-0000-00002D1F0000}"/>
    <cellStyle name="40% - Ênfase6 38 4" xfId="7851" xr:uid="{00000000-0005-0000-0000-00002E1F0000}"/>
    <cellStyle name="40% - Ênfase6 38 5" xfId="7852" xr:uid="{00000000-0005-0000-0000-00002F1F0000}"/>
    <cellStyle name="40% - Ênfase6 38 6" xfId="7853" xr:uid="{00000000-0005-0000-0000-0000301F0000}"/>
    <cellStyle name="40% - Ênfase6 38 7" xfId="7854" xr:uid="{00000000-0005-0000-0000-0000311F0000}"/>
    <cellStyle name="40% - Ênfase6 39" xfId="7855" xr:uid="{00000000-0005-0000-0000-0000321F0000}"/>
    <cellStyle name="40% - Ênfase6 39 2" xfId="7856" xr:uid="{00000000-0005-0000-0000-0000331F0000}"/>
    <cellStyle name="40% - Ênfase6 39 3" xfId="7857" xr:uid="{00000000-0005-0000-0000-0000341F0000}"/>
    <cellStyle name="40% - Ênfase6 39 4" xfId="7858" xr:uid="{00000000-0005-0000-0000-0000351F0000}"/>
    <cellStyle name="40% - Ênfase6 39 5" xfId="7859" xr:uid="{00000000-0005-0000-0000-0000361F0000}"/>
    <cellStyle name="40% - Ênfase6 39 6" xfId="7860" xr:uid="{00000000-0005-0000-0000-0000371F0000}"/>
    <cellStyle name="40% - Ênfase6 39 7" xfId="7861" xr:uid="{00000000-0005-0000-0000-0000381F0000}"/>
    <cellStyle name="40% - Ênfase6 4" xfId="7862" xr:uid="{00000000-0005-0000-0000-0000391F0000}"/>
    <cellStyle name="40% - Ênfase6 4 2" xfId="7863" xr:uid="{00000000-0005-0000-0000-00003A1F0000}"/>
    <cellStyle name="40% - Ênfase6 4 2 2" xfId="7864" xr:uid="{00000000-0005-0000-0000-00003B1F0000}"/>
    <cellStyle name="40% - Ênfase6 4 2 3" xfId="7865" xr:uid="{00000000-0005-0000-0000-00003C1F0000}"/>
    <cellStyle name="40% - Ênfase6 4 2 4" xfId="7866" xr:uid="{00000000-0005-0000-0000-00003D1F0000}"/>
    <cellStyle name="40% - Ênfase6 4 2 5" xfId="7867" xr:uid="{00000000-0005-0000-0000-00003E1F0000}"/>
    <cellStyle name="40% - Ênfase6 4 2 6" xfId="7868" xr:uid="{00000000-0005-0000-0000-00003F1F0000}"/>
    <cellStyle name="40% - Ênfase6 4 2 7" xfId="7869" xr:uid="{00000000-0005-0000-0000-0000401F0000}"/>
    <cellStyle name="40% - Ênfase6 4 3" xfId="7870" xr:uid="{00000000-0005-0000-0000-0000411F0000}"/>
    <cellStyle name="40% - Ênfase6 4 4" xfId="7871" xr:uid="{00000000-0005-0000-0000-0000421F0000}"/>
    <cellStyle name="40% - Ênfase6 4 5" xfId="7872" xr:uid="{00000000-0005-0000-0000-0000431F0000}"/>
    <cellStyle name="40% - Ênfase6 4 6" xfId="7873" xr:uid="{00000000-0005-0000-0000-0000441F0000}"/>
    <cellStyle name="40% - Ênfase6 4 7" xfId="7874" xr:uid="{00000000-0005-0000-0000-0000451F0000}"/>
    <cellStyle name="40% - Ênfase6 4 8" xfId="7875" xr:uid="{00000000-0005-0000-0000-0000461F0000}"/>
    <cellStyle name="40% - Ênfase6 4 9" xfId="24467" xr:uid="{00000000-0005-0000-0000-0000471F0000}"/>
    <cellStyle name="40% - Ênfase6 40" xfId="7876" xr:uid="{00000000-0005-0000-0000-0000481F0000}"/>
    <cellStyle name="40% - Ênfase6 40 2" xfId="7877" xr:uid="{00000000-0005-0000-0000-0000491F0000}"/>
    <cellStyle name="40% - Ênfase6 40 3" xfId="7878" xr:uid="{00000000-0005-0000-0000-00004A1F0000}"/>
    <cellStyle name="40% - Ênfase6 40 4" xfId="7879" xr:uid="{00000000-0005-0000-0000-00004B1F0000}"/>
    <cellStyle name="40% - Ênfase6 40 5" xfId="7880" xr:uid="{00000000-0005-0000-0000-00004C1F0000}"/>
    <cellStyle name="40% - Ênfase6 40 6" xfId="7881" xr:uid="{00000000-0005-0000-0000-00004D1F0000}"/>
    <cellStyle name="40% - Ênfase6 40 7" xfId="7882" xr:uid="{00000000-0005-0000-0000-00004E1F0000}"/>
    <cellStyle name="40% - Ênfase6 41" xfId="7883" xr:uid="{00000000-0005-0000-0000-00004F1F0000}"/>
    <cellStyle name="40% - Ênfase6 41 2" xfId="7884" xr:uid="{00000000-0005-0000-0000-0000501F0000}"/>
    <cellStyle name="40% - Ênfase6 41 3" xfId="7885" xr:uid="{00000000-0005-0000-0000-0000511F0000}"/>
    <cellStyle name="40% - Ênfase6 41 4" xfId="7886" xr:uid="{00000000-0005-0000-0000-0000521F0000}"/>
    <cellStyle name="40% - Ênfase6 41 5" xfId="7887" xr:uid="{00000000-0005-0000-0000-0000531F0000}"/>
    <cellStyle name="40% - Ênfase6 41 6" xfId="7888" xr:uid="{00000000-0005-0000-0000-0000541F0000}"/>
    <cellStyle name="40% - Ênfase6 41 7" xfId="7889" xr:uid="{00000000-0005-0000-0000-0000551F0000}"/>
    <cellStyle name="40% - Ênfase6 42" xfId="7890" xr:uid="{00000000-0005-0000-0000-0000561F0000}"/>
    <cellStyle name="40% - Ênfase6 42 2" xfId="7891" xr:uid="{00000000-0005-0000-0000-0000571F0000}"/>
    <cellStyle name="40% - Ênfase6 42 3" xfId="7892" xr:uid="{00000000-0005-0000-0000-0000581F0000}"/>
    <cellStyle name="40% - Ênfase6 42 4" xfId="7893" xr:uid="{00000000-0005-0000-0000-0000591F0000}"/>
    <cellStyle name="40% - Ênfase6 42 5" xfId="7894" xr:uid="{00000000-0005-0000-0000-00005A1F0000}"/>
    <cellStyle name="40% - Ênfase6 42 6" xfId="7895" xr:uid="{00000000-0005-0000-0000-00005B1F0000}"/>
    <cellStyle name="40% - Ênfase6 42 7" xfId="7896" xr:uid="{00000000-0005-0000-0000-00005C1F0000}"/>
    <cellStyle name="40% - Ênfase6 43" xfId="7897" xr:uid="{00000000-0005-0000-0000-00005D1F0000}"/>
    <cellStyle name="40% - Ênfase6 43 2" xfId="7898" xr:uid="{00000000-0005-0000-0000-00005E1F0000}"/>
    <cellStyle name="40% - Ênfase6 43 3" xfId="7899" xr:uid="{00000000-0005-0000-0000-00005F1F0000}"/>
    <cellStyle name="40% - Ênfase6 43 4" xfId="7900" xr:uid="{00000000-0005-0000-0000-0000601F0000}"/>
    <cellStyle name="40% - Ênfase6 43 5" xfId="7901" xr:uid="{00000000-0005-0000-0000-0000611F0000}"/>
    <cellStyle name="40% - Ênfase6 43 6" xfId="7902" xr:uid="{00000000-0005-0000-0000-0000621F0000}"/>
    <cellStyle name="40% - Ênfase6 43 7" xfId="7903" xr:uid="{00000000-0005-0000-0000-0000631F0000}"/>
    <cellStyle name="40% - Ênfase6 44" xfId="7904" xr:uid="{00000000-0005-0000-0000-0000641F0000}"/>
    <cellStyle name="40% - Ênfase6 44 2" xfId="7905" xr:uid="{00000000-0005-0000-0000-0000651F0000}"/>
    <cellStyle name="40% - Ênfase6 44 3" xfId="7906" xr:uid="{00000000-0005-0000-0000-0000661F0000}"/>
    <cellStyle name="40% - Ênfase6 44 4" xfId="7907" xr:uid="{00000000-0005-0000-0000-0000671F0000}"/>
    <cellStyle name="40% - Ênfase6 44 5" xfId="7908" xr:uid="{00000000-0005-0000-0000-0000681F0000}"/>
    <cellStyle name="40% - Ênfase6 44 6" xfId="7909" xr:uid="{00000000-0005-0000-0000-0000691F0000}"/>
    <cellStyle name="40% - Ênfase6 44 7" xfId="7910" xr:uid="{00000000-0005-0000-0000-00006A1F0000}"/>
    <cellStyle name="40% - Ênfase6 45" xfId="23998" xr:uid="{00000000-0005-0000-0000-00006B1F0000}"/>
    <cellStyle name="40% - Ênfase6 46" xfId="23999" xr:uid="{00000000-0005-0000-0000-00006C1F0000}"/>
    <cellStyle name="40% - Ênfase6 47" xfId="24000" xr:uid="{00000000-0005-0000-0000-00006D1F0000}"/>
    <cellStyle name="40% - Ênfase6 48" xfId="24124" xr:uid="{00000000-0005-0000-0000-00006E1F0000}"/>
    <cellStyle name="40% - Ênfase6 48 2" xfId="27686" xr:uid="{00000000-0005-0000-0000-00006F1F0000}"/>
    <cellStyle name="40% - Ênfase6 49" xfId="27739" xr:uid="{00000000-0005-0000-0000-0000701F0000}"/>
    <cellStyle name="40% - Ênfase6 5" xfId="7911" xr:uid="{00000000-0005-0000-0000-0000711F0000}"/>
    <cellStyle name="40% - Ênfase6 5 2" xfId="7912" xr:uid="{00000000-0005-0000-0000-0000721F0000}"/>
    <cellStyle name="40% - Ênfase6 5 2 2" xfId="7913" xr:uid="{00000000-0005-0000-0000-0000731F0000}"/>
    <cellStyle name="40% - Ênfase6 5 2 3" xfId="7914" xr:uid="{00000000-0005-0000-0000-0000741F0000}"/>
    <cellStyle name="40% - Ênfase6 5 2 4" xfId="7915" xr:uid="{00000000-0005-0000-0000-0000751F0000}"/>
    <cellStyle name="40% - Ênfase6 5 2 5" xfId="7916" xr:uid="{00000000-0005-0000-0000-0000761F0000}"/>
    <cellStyle name="40% - Ênfase6 5 2 6" xfId="7917" xr:uid="{00000000-0005-0000-0000-0000771F0000}"/>
    <cellStyle name="40% - Ênfase6 5 2 7" xfId="7918" xr:uid="{00000000-0005-0000-0000-0000781F0000}"/>
    <cellStyle name="40% - Ênfase6 5 3" xfId="7919" xr:uid="{00000000-0005-0000-0000-0000791F0000}"/>
    <cellStyle name="40% - Ênfase6 5 4" xfId="7920" xr:uid="{00000000-0005-0000-0000-00007A1F0000}"/>
    <cellStyle name="40% - Ênfase6 5 5" xfId="7921" xr:uid="{00000000-0005-0000-0000-00007B1F0000}"/>
    <cellStyle name="40% - Ênfase6 5 6" xfId="7922" xr:uid="{00000000-0005-0000-0000-00007C1F0000}"/>
    <cellStyle name="40% - Ênfase6 5 7" xfId="7923" xr:uid="{00000000-0005-0000-0000-00007D1F0000}"/>
    <cellStyle name="40% - Ênfase6 5 8" xfId="7924" xr:uid="{00000000-0005-0000-0000-00007E1F0000}"/>
    <cellStyle name="40% - Ênfase6 5 9" xfId="24468" xr:uid="{00000000-0005-0000-0000-00007F1F0000}"/>
    <cellStyle name="40% - Ênfase6 50" xfId="27740" xr:uid="{00000000-0005-0000-0000-0000801F0000}"/>
    <cellStyle name="40% - Ênfase6 51" xfId="27733" xr:uid="{00000000-0005-0000-0000-0000811F0000}"/>
    <cellStyle name="40% - Ênfase6 52" xfId="27752" xr:uid="{00000000-0005-0000-0000-0000821F0000}"/>
    <cellStyle name="40% - Ênfase6 6" xfId="7925" xr:uid="{00000000-0005-0000-0000-0000831F0000}"/>
    <cellStyle name="40% - Ênfase6 6 2" xfId="7926" xr:uid="{00000000-0005-0000-0000-0000841F0000}"/>
    <cellStyle name="40% - Ênfase6 6 2 2" xfId="7927" xr:uid="{00000000-0005-0000-0000-0000851F0000}"/>
    <cellStyle name="40% - Ênfase6 6 2 3" xfId="7928" xr:uid="{00000000-0005-0000-0000-0000861F0000}"/>
    <cellStyle name="40% - Ênfase6 6 2 4" xfId="7929" xr:uid="{00000000-0005-0000-0000-0000871F0000}"/>
    <cellStyle name="40% - Ênfase6 6 2 5" xfId="7930" xr:uid="{00000000-0005-0000-0000-0000881F0000}"/>
    <cellStyle name="40% - Ênfase6 6 2 6" xfId="7931" xr:uid="{00000000-0005-0000-0000-0000891F0000}"/>
    <cellStyle name="40% - Ênfase6 6 2 7" xfId="7932" xr:uid="{00000000-0005-0000-0000-00008A1F0000}"/>
    <cellStyle name="40% - Ênfase6 6 3" xfId="7933" xr:uid="{00000000-0005-0000-0000-00008B1F0000}"/>
    <cellStyle name="40% - Ênfase6 6 4" xfId="7934" xr:uid="{00000000-0005-0000-0000-00008C1F0000}"/>
    <cellStyle name="40% - Ênfase6 6 5" xfId="7935" xr:uid="{00000000-0005-0000-0000-00008D1F0000}"/>
    <cellStyle name="40% - Ênfase6 6 6" xfId="7936" xr:uid="{00000000-0005-0000-0000-00008E1F0000}"/>
    <cellStyle name="40% - Ênfase6 6 7" xfId="7937" xr:uid="{00000000-0005-0000-0000-00008F1F0000}"/>
    <cellStyle name="40% - Ênfase6 6 8" xfId="7938" xr:uid="{00000000-0005-0000-0000-0000901F0000}"/>
    <cellStyle name="40% - Ênfase6 7" xfId="7939" xr:uid="{00000000-0005-0000-0000-0000911F0000}"/>
    <cellStyle name="40% - Ênfase6 7 2" xfId="7940" xr:uid="{00000000-0005-0000-0000-0000921F0000}"/>
    <cellStyle name="40% - Ênfase6 7 2 2" xfId="7941" xr:uid="{00000000-0005-0000-0000-0000931F0000}"/>
    <cellStyle name="40% - Ênfase6 7 2 3" xfId="7942" xr:uid="{00000000-0005-0000-0000-0000941F0000}"/>
    <cellStyle name="40% - Ênfase6 7 2 4" xfId="7943" xr:uid="{00000000-0005-0000-0000-0000951F0000}"/>
    <cellStyle name="40% - Ênfase6 7 2 5" xfId="7944" xr:uid="{00000000-0005-0000-0000-0000961F0000}"/>
    <cellStyle name="40% - Ênfase6 7 2 6" xfId="7945" xr:uid="{00000000-0005-0000-0000-0000971F0000}"/>
    <cellStyle name="40% - Ênfase6 7 2 7" xfId="7946" xr:uid="{00000000-0005-0000-0000-0000981F0000}"/>
    <cellStyle name="40% - Ênfase6 7 3" xfId="7947" xr:uid="{00000000-0005-0000-0000-0000991F0000}"/>
    <cellStyle name="40% - Ênfase6 7 4" xfId="7948" xr:uid="{00000000-0005-0000-0000-00009A1F0000}"/>
    <cellStyle name="40% - Ênfase6 7 5" xfId="7949" xr:uid="{00000000-0005-0000-0000-00009B1F0000}"/>
    <cellStyle name="40% - Ênfase6 7 6" xfId="7950" xr:uid="{00000000-0005-0000-0000-00009C1F0000}"/>
    <cellStyle name="40% - Ênfase6 7 7" xfId="7951" xr:uid="{00000000-0005-0000-0000-00009D1F0000}"/>
    <cellStyle name="40% - Ênfase6 7 8" xfId="7952" xr:uid="{00000000-0005-0000-0000-00009E1F0000}"/>
    <cellStyle name="40% - Ênfase6 8" xfId="7953" xr:uid="{00000000-0005-0000-0000-00009F1F0000}"/>
    <cellStyle name="40% - Ênfase6 8 2" xfId="7954" xr:uid="{00000000-0005-0000-0000-0000A01F0000}"/>
    <cellStyle name="40% - Ênfase6 8 2 2" xfId="7955" xr:uid="{00000000-0005-0000-0000-0000A11F0000}"/>
    <cellStyle name="40% - Ênfase6 8 2 3" xfId="7956" xr:uid="{00000000-0005-0000-0000-0000A21F0000}"/>
    <cellStyle name="40% - Ênfase6 8 2 4" xfId="7957" xr:uid="{00000000-0005-0000-0000-0000A31F0000}"/>
    <cellStyle name="40% - Ênfase6 8 2 5" xfId="7958" xr:uid="{00000000-0005-0000-0000-0000A41F0000}"/>
    <cellStyle name="40% - Ênfase6 8 2 6" xfId="7959" xr:uid="{00000000-0005-0000-0000-0000A51F0000}"/>
    <cellStyle name="40% - Ênfase6 8 2 7" xfId="7960" xr:uid="{00000000-0005-0000-0000-0000A61F0000}"/>
    <cellStyle name="40% - Ênfase6 8 3" xfId="7961" xr:uid="{00000000-0005-0000-0000-0000A71F0000}"/>
    <cellStyle name="40% - Ênfase6 8 4" xfId="7962" xr:uid="{00000000-0005-0000-0000-0000A81F0000}"/>
    <cellStyle name="40% - Ênfase6 8 5" xfId="7963" xr:uid="{00000000-0005-0000-0000-0000A91F0000}"/>
    <cellStyle name="40% - Ênfase6 8 6" xfId="7964" xr:uid="{00000000-0005-0000-0000-0000AA1F0000}"/>
    <cellStyle name="40% - Ênfase6 8 7" xfId="7965" xr:uid="{00000000-0005-0000-0000-0000AB1F0000}"/>
    <cellStyle name="40% - Ênfase6 8 8" xfId="7966" xr:uid="{00000000-0005-0000-0000-0000AC1F0000}"/>
    <cellStyle name="40% - Ênfase6 9" xfId="7967" xr:uid="{00000000-0005-0000-0000-0000AD1F0000}"/>
    <cellStyle name="40% - Ênfase6 9 2" xfId="7968" xr:uid="{00000000-0005-0000-0000-0000AE1F0000}"/>
    <cellStyle name="40% - Ênfase6 9 2 2" xfId="7969" xr:uid="{00000000-0005-0000-0000-0000AF1F0000}"/>
    <cellStyle name="40% - Ênfase6 9 2 3" xfId="7970" xr:uid="{00000000-0005-0000-0000-0000B01F0000}"/>
    <cellStyle name="40% - Ênfase6 9 2 4" xfId="7971" xr:uid="{00000000-0005-0000-0000-0000B11F0000}"/>
    <cellStyle name="40% - Ênfase6 9 2 5" xfId="7972" xr:uid="{00000000-0005-0000-0000-0000B21F0000}"/>
    <cellStyle name="40% - Ênfase6 9 2 6" xfId="7973" xr:uid="{00000000-0005-0000-0000-0000B31F0000}"/>
    <cellStyle name="40% - Ênfase6 9 2 7" xfId="7974" xr:uid="{00000000-0005-0000-0000-0000B41F0000}"/>
    <cellStyle name="40% - Ênfase6 9 3" xfId="7975" xr:uid="{00000000-0005-0000-0000-0000B51F0000}"/>
    <cellStyle name="40% - Ênfase6 9 4" xfId="7976" xr:uid="{00000000-0005-0000-0000-0000B61F0000}"/>
    <cellStyle name="40% - Ênfase6 9 5" xfId="7977" xr:uid="{00000000-0005-0000-0000-0000B71F0000}"/>
    <cellStyle name="40% - Ênfase6 9 6" xfId="7978" xr:uid="{00000000-0005-0000-0000-0000B81F0000}"/>
    <cellStyle name="40% - Ênfase6 9 7" xfId="7979" xr:uid="{00000000-0005-0000-0000-0000B91F0000}"/>
    <cellStyle name="40% - Ênfase6 9 8" xfId="7980" xr:uid="{00000000-0005-0000-0000-0000BA1F0000}"/>
    <cellStyle name="60% - Accent1" xfId="24469" xr:uid="{00000000-0005-0000-0000-0000BB1F0000}"/>
    <cellStyle name="60% - Accent2" xfId="24470" xr:uid="{00000000-0005-0000-0000-0000BC1F0000}"/>
    <cellStyle name="60% - Accent3" xfId="24471" xr:uid="{00000000-0005-0000-0000-0000BD1F0000}"/>
    <cellStyle name="60% - Accent4" xfId="24472" xr:uid="{00000000-0005-0000-0000-0000BE1F0000}"/>
    <cellStyle name="60% - Accent5" xfId="24473" xr:uid="{00000000-0005-0000-0000-0000BF1F0000}"/>
    <cellStyle name="60% - Accent6" xfId="24474" xr:uid="{00000000-0005-0000-0000-0000C01F0000}"/>
    <cellStyle name="60% - Ênfase1" xfId="25" builtinId="32" customBuiltin="1"/>
    <cellStyle name="60% - Ênfase1 2" xfId="24127" xr:uid="{00000000-0005-0000-0000-0000C21F0000}"/>
    <cellStyle name="60% - Ênfase1 2 2" xfId="24475" xr:uid="{00000000-0005-0000-0000-0000C31F0000}"/>
    <cellStyle name="60% - Ênfase1 2 3" xfId="24476" xr:uid="{00000000-0005-0000-0000-0000C41F0000}"/>
    <cellStyle name="60% - Ênfase1 2 4" xfId="27687" xr:uid="{00000000-0005-0000-0000-0000C51F0000}"/>
    <cellStyle name="60% - Ênfase1 2 5" xfId="32143" xr:uid="{00000000-0005-0000-0000-0000C61F0000}"/>
    <cellStyle name="60% - Ênfase1 2_ORÇAMENTO - FORUM DE V. GRANDE" xfId="24477" xr:uid="{00000000-0005-0000-0000-0000C71F0000}"/>
    <cellStyle name="60% - Ênfase1 3" xfId="24478" xr:uid="{00000000-0005-0000-0000-0000C81F0000}"/>
    <cellStyle name="60% - Ênfase1 3 2" xfId="27742" xr:uid="{00000000-0005-0000-0000-0000C91F0000}"/>
    <cellStyle name="60% - Ênfase1 4" xfId="24479" xr:uid="{00000000-0005-0000-0000-0000CA1F0000}"/>
    <cellStyle name="60% - Ênfase1 4 2" xfId="27731" xr:uid="{00000000-0005-0000-0000-0000CB1F0000}"/>
    <cellStyle name="60% - Ênfase1 5" xfId="24480" xr:uid="{00000000-0005-0000-0000-0000CC1F0000}"/>
    <cellStyle name="60% - Ênfase1 5 2" xfId="27754" xr:uid="{00000000-0005-0000-0000-0000CD1F0000}"/>
    <cellStyle name="60% - Ênfase1 6" xfId="24481" xr:uid="{00000000-0005-0000-0000-0000CE1F0000}"/>
    <cellStyle name="60% - Ênfase1 6 2" xfId="27789" xr:uid="{00000000-0005-0000-0000-0000CF1F0000}"/>
    <cellStyle name="60% - Ênfase1 7" xfId="24830" xr:uid="{00000000-0005-0000-0000-0000D01F0000}"/>
    <cellStyle name="60% - Ênfase1 8" xfId="24126" xr:uid="{00000000-0005-0000-0000-0000D11F0000}"/>
    <cellStyle name="60% - Ênfase2" xfId="29" builtinId="36" customBuiltin="1"/>
    <cellStyle name="60% - Ênfase2 2" xfId="24129" xr:uid="{00000000-0005-0000-0000-0000D31F0000}"/>
    <cellStyle name="60% - Ênfase2 2 2" xfId="24482" xr:uid="{00000000-0005-0000-0000-0000D41F0000}"/>
    <cellStyle name="60% - Ênfase2 2 3" xfId="24483" xr:uid="{00000000-0005-0000-0000-0000D51F0000}"/>
    <cellStyle name="60% - Ênfase2 2 4" xfId="27688" xr:uid="{00000000-0005-0000-0000-0000D61F0000}"/>
    <cellStyle name="60% - Ênfase2 2 5" xfId="32144" xr:uid="{00000000-0005-0000-0000-0000D71F0000}"/>
    <cellStyle name="60% - Ênfase2 2_ORÇAMENTO - FORUM DE V. GRANDE" xfId="24484" xr:uid="{00000000-0005-0000-0000-0000D81F0000}"/>
    <cellStyle name="60% - Ênfase2 3" xfId="24485" xr:uid="{00000000-0005-0000-0000-0000D91F0000}"/>
    <cellStyle name="60% - Ênfase2 3 2" xfId="27743" xr:uid="{00000000-0005-0000-0000-0000DA1F0000}"/>
    <cellStyle name="60% - Ênfase2 4" xfId="24486" xr:uid="{00000000-0005-0000-0000-0000DB1F0000}"/>
    <cellStyle name="60% - Ênfase2 4 2" xfId="27730" xr:uid="{00000000-0005-0000-0000-0000DC1F0000}"/>
    <cellStyle name="60% - Ênfase2 5" xfId="24487" xr:uid="{00000000-0005-0000-0000-0000DD1F0000}"/>
    <cellStyle name="60% - Ênfase2 5 2" xfId="27756" xr:uid="{00000000-0005-0000-0000-0000DE1F0000}"/>
    <cellStyle name="60% - Ênfase2 6" xfId="24488" xr:uid="{00000000-0005-0000-0000-0000DF1F0000}"/>
    <cellStyle name="60% - Ênfase2 6 2" xfId="27791" xr:uid="{00000000-0005-0000-0000-0000E01F0000}"/>
    <cellStyle name="60% - Ênfase2 7" xfId="24831" xr:uid="{00000000-0005-0000-0000-0000E11F0000}"/>
    <cellStyle name="60% - Ênfase2 8" xfId="24128" xr:uid="{00000000-0005-0000-0000-0000E21F0000}"/>
    <cellStyle name="60% - Ênfase3" xfId="33" builtinId="40" customBuiltin="1"/>
    <cellStyle name="60% - Ênfase3 2" xfId="24131" xr:uid="{00000000-0005-0000-0000-0000E41F0000}"/>
    <cellStyle name="60% - Ênfase3 2 2" xfId="24489" xr:uid="{00000000-0005-0000-0000-0000E51F0000}"/>
    <cellStyle name="60% - Ênfase3 2 3" xfId="24490" xr:uid="{00000000-0005-0000-0000-0000E61F0000}"/>
    <cellStyle name="60% - Ênfase3 2 4" xfId="27689" xr:uid="{00000000-0005-0000-0000-0000E71F0000}"/>
    <cellStyle name="60% - Ênfase3 2 5" xfId="32145" xr:uid="{00000000-0005-0000-0000-0000E81F0000}"/>
    <cellStyle name="60% - Ênfase3 2_ORÇAMENTO - FORUM DE V. GRANDE" xfId="24491" xr:uid="{00000000-0005-0000-0000-0000E91F0000}"/>
    <cellStyle name="60% - Ênfase3 3" xfId="24492" xr:uid="{00000000-0005-0000-0000-0000EA1F0000}"/>
    <cellStyle name="60% - Ênfase3 3 2" xfId="27744" xr:uid="{00000000-0005-0000-0000-0000EB1F0000}"/>
    <cellStyle name="60% - Ênfase3 4" xfId="24493" xr:uid="{00000000-0005-0000-0000-0000EC1F0000}"/>
    <cellStyle name="60% - Ênfase3 4 2" xfId="27729" xr:uid="{00000000-0005-0000-0000-0000ED1F0000}"/>
    <cellStyle name="60% - Ênfase3 5" xfId="24494" xr:uid="{00000000-0005-0000-0000-0000EE1F0000}"/>
    <cellStyle name="60% - Ênfase3 5 2" xfId="27759" xr:uid="{00000000-0005-0000-0000-0000EF1F0000}"/>
    <cellStyle name="60% - Ênfase3 6" xfId="24495" xr:uid="{00000000-0005-0000-0000-0000F01F0000}"/>
    <cellStyle name="60% - Ênfase3 6 2" xfId="27795" xr:uid="{00000000-0005-0000-0000-0000F11F0000}"/>
    <cellStyle name="60% - Ênfase3 7" xfId="24832" xr:uid="{00000000-0005-0000-0000-0000F21F0000}"/>
    <cellStyle name="60% - Ênfase3 8" xfId="24130" xr:uid="{00000000-0005-0000-0000-0000F31F0000}"/>
    <cellStyle name="60% - Ênfase4" xfId="37" builtinId="44" customBuiltin="1"/>
    <cellStyle name="60% - Ênfase4 2" xfId="24133" xr:uid="{00000000-0005-0000-0000-0000F51F0000}"/>
    <cellStyle name="60% - Ênfase4 2 2" xfId="24496" xr:uid="{00000000-0005-0000-0000-0000F61F0000}"/>
    <cellStyle name="60% - Ênfase4 2 3" xfId="24497" xr:uid="{00000000-0005-0000-0000-0000F71F0000}"/>
    <cellStyle name="60% - Ênfase4 2 4" xfId="27690" xr:uid="{00000000-0005-0000-0000-0000F81F0000}"/>
    <cellStyle name="60% - Ênfase4 2 5" xfId="32146" xr:uid="{00000000-0005-0000-0000-0000F91F0000}"/>
    <cellStyle name="60% - Ênfase4 2_ORÇAMENTO - FORUM DE V. GRANDE" xfId="24498" xr:uid="{00000000-0005-0000-0000-0000FA1F0000}"/>
    <cellStyle name="60% - Ênfase4 3" xfId="24499" xr:uid="{00000000-0005-0000-0000-0000FB1F0000}"/>
    <cellStyle name="60% - Ênfase4 3 2" xfId="27745" xr:uid="{00000000-0005-0000-0000-0000FC1F0000}"/>
    <cellStyle name="60% - Ênfase4 4" xfId="24500" xr:uid="{00000000-0005-0000-0000-0000FD1F0000}"/>
    <cellStyle name="60% - Ênfase4 4 2" xfId="27728" xr:uid="{00000000-0005-0000-0000-0000FE1F0000}"/>
    <cellStyle name="60% - Ênfase4 5" xfId="24501" xr:uid="{00000000-0005-0000-0000-0000FF1F0000}"/>
    <cellStyle name="60% - Ênfase4 5 2" xfId="27766" xr:uid="{00000000-0005-0000-0000-000000200000}"/>
    <cellStyle name="60% - Ênfase4 6" xfId="24502" xr:uid="{00000000-0005-0000-0000-000001200000}"/>
    <cellStyle name="60% - Ênfase4 6 2" xfId="27803" xr:uid="{00000000-0005-0000-0000-000002200000}"/>
    <cellStyle name="60% - Ênfase4 7" xfId="24833" xr:uid="{00000000-0005-0000-0000-000003200000}"/>
    <cellStyle name="60% - Ênfase4 8" xfId="24132" xr:uid="{00000000-0005-0000-0000-000004200000}"/>
    <cellStyle name="60% - Ênfase5" xfId="41" builtinId="48" customBuiltin="1"/>
    <cellStyle name="60% - Ênfase5 2" xfId="24135" xr:uid="{00000000-0005-0000-0000-000006200000}"/>
    <cellStyle name="60% - Ênfase5 2 2" xfId="24503" xr:uid="{00000000-0005-0000-0000-000007200000}"/>
    <cellStyle name="60% - Ênfase5 2 3" xfId="24504" xr:uid="{00000000-0005-0000-0000-000008200000}"/>
    <cellStyle name="60% - Ênfase5 2 4" xfId="27691" xr:uid="{00000000-0005-0000-0000-000009200000}"/>
    <cellStyle name="60% - Ênfase5 2 5" xfId="32147" xr:uid="{00000000-0005-0000-0000-00000A200000}"/>
    <cellStyle name="60% - Ênfase5 2_ORÇAMENTO - FORUM DE V. GRANDE" xfId="24505" xr:uid="{00000000-0005-0000-0000-00000B200000}"/>
    <cellStyle name="60% - Ênfase5 3" xfId="24506" xr:uid="{00000000-0005-0000-0000-00000C200000}"/>
    <cellStyle name="60% - Ênfase5 3 2" xfId="27746" xr:uid="{00000000-0005-0000-0000-00000D200000}"/>
    <cellStyle name="60% - Ênfase5 4" xfId="24507" xr:uid="{00000000-0005-0000-0000-00000E200000}"/>
    <cellStyle name="60% - Ênfase5 4 2" xfId="27721" xr:uid="{00000000-0005-0000-0000-00000F200000}"/>
    <cellStyle name="60% - Ênfase5 5" xfId="24508" xr:uid="{00000000-0005-0000-0000-000010200000}"/>
    <cellStyle name="60% - Ênfase5 5 2" xfId="27774" xr:uid="{00000000-0005-0000-0000-000011200000}"/>
    <cellStyle name="60% - Ênfase5 6" xfId="24509" xr:uid="{00000000-0005-0000-0000-000012200000}"/>
    <cellStyle name="60% - Ênfase5 6 2" xfId="27811" xr:uid="{00000000-0005-0000-0000-000013200000}"/>
    <cellStyle name="60% - Ênfase5 7" xfId="24834" xr:uid="{00000000-0005-0000-0000-000014200000}"/>
    <cellStyle name="60% - Ênfase5 8" xfId="24134" xr:uid="{00000000-0005-0000-0000-000015200000}"/>
    <cellStyle name="60% - Ênfase6" xfId="45" builtinId="52" customBuiltin="1"/>
    <cellStyle name="60% - Ênfase6 2" xfId="24137" xr:uid="{00000000-0005-0000-0000-000017200000}"/>
    <cellStyle name="60% - Ênfase6 2 2" xfId="24510" xr:uid="{00000000-0005-0000-0000-000018200000}"/>
    <cellStyle name="60% - Ênfase6 2 3" xfId="24511" xr:uid="{00000000-0005-0000-0000-000019200000}"/>
    <cellStyle name="60% - Ênfase6 2 4" xfId="27692" xr:uid="{00000000-0005-0000-0000-00001A200000}"/>
    <cellStyle name="60% - Ênfase6 2 5" xfId="32148" xr:uid="{00000000-0005-0000-0000-00001B200000}"/>
    <cellStyle name="60% - Ênfase6 2_ORÇAMENTO - FORUM DE V. GRANDE" xfId="24512" xr:uid="{00000000-0005-0000-0000-00001C200000}"/>
    <cellStyle name="60% - Ênfase6 3" xfId="24513" xr:uid="{00000000-0005-0000-0000-00001D200000}"/>
    <cellStyle name="60% - Ênfase6 3 2" xfId="27747" xr:uid="{00000000-0005-0000-0000-00001E200000}"/>
    <cellStyle name="60% - Ênfase6 4" xfId="24514" xr:uid="{00000000-0005-0000-0000-00001F200000}"/>
    <cellStyle name="60% - Ênfase6 4 2" xfId="27720" xr:uid="{00000000-0005-0000-0000-000020200000}"/>
    <cellStyle name="60% - Ênfase6 5" xfId="24515" xr:uid="{00000000-0005-0000-0000-000021200000}"/>
    <cellStyle name="60% - Ênfase6 5 2" xfId="27776" xr:uid="{00000000-0005-0000-0000-000022200000}"/>
    <cellStyle name="60% - Ênfase6 6" xfId="24516" xr:uid="{00000000-0005-0000-0000-000023200000}"/>
    <cellStyle name="60% - Ênfase6 6 2" xfId="27813" xr:uid="{00000000-0005-0000-0000-000024200000}"/>
    <cellStyle name="60% - Ênfase6 7" xfId="24835" xr:uid="{00000000-0005-0000-0000-000025200000}"/>
    <cellStyle name="60% - Ênfase6 8" xfId="24136" xr:uid="{00000000-0005-0000-0000-000026200000}"/>
    <cellStyle name="Accent1" xfId="24517" xr:uid="{00000000-0005-0000-0000-000027200000}"/>
    <cellStyle name="Accent2" xfId="24518" xr:uid="{00000000-0005-0000-0000-000028200000}"/>
    <cellStyle name="Accent3" xfId="24519" xr:uid="{00000000-0005-0000-0000-000029200000}"/>
    <cellStyle name="Accent4" xfId="24520" xr:uid="{00000000-0005-0000-0000-00002A200000}"/>
    <cellStyle name="Accent5" xfId="24521" xr:uid="{00000000-0005-0000-0000-00002B200000}"/>
    <cellStyle name="Accent6" xfId="24522" xr:uid="{00000000-0005-0000-0000-00002C200000}"/>
    <cellStyle name="Bad" xfId="24523" xr:uid="{00000000-0005-0000-0000-00002D200000}"/>
    <cellStyle name="Bom" xfId="10" builtinId="26" customBuiltin="1"/>
    <cellStyle name="Bom 2" xfId="24139" xr:uid="{00000000-0005-0000-0000-00002F200000}"/>
    <cellStyle name="Bom 2 2" xfId="24524" xr:uid="{00000000-0005-0000-0000-000030200000}"/>
    <cellStyle name="Bom 2 3" xfId="24525" xr:uid="{00000000-0005-0000-0000-000031200000}"/>
    <cellStyle name="Bom 2 4" xfId="27693" xr:uid="{00000000-0005-0000-0000-000032200000}"/>
    <cellStyle name="Bom 2_ORÇAMENTO - FORUM DE V. GRANDE" xfId="24526" xr:uid="{00000000-0005-0000-0000-000033200000}"/>
    <cellStyle name="Bom 3" xfId="24527" xr:uid="{00000000-0005-0000-0000-000034200000}"/>
    <cellStyle name="Bom 3 2" xfId="27755" xr:uid="{00000000-0005-0000-0000-000035200000}"/>
    <cellStyle name="Bom 4" xfId="24528" xr:uid="{00000000-0005-0000-0000-000036200000}"/>
    <cellStyle name="Bom 4 2" xfId="27790" xr:uid="{00000000-0005-0000-0000-000037200000}"/>
    <cellStyle name="Bom 5" xfId="24529" xr:uid="{00000000-0005-0000-0000-000038200000}"/>
    <cellStyle name="Bom 5 2" xfId="27824" xr:uid="{00000000-0005-0000-0000-000039200000}"/>
    <cellStyle name="Bom 6" xfId="24530" xr:uid="{00000000-0005-0000-0000-00003A200000}"/>
    <cellStyle name="Bom 6 2" xfId="27849" xr:uid="{00000000-0005-0000-0000-00003B200000}"/>
    <cellStyle name="Bom 7" xfId="24836" xr:uid="{00000000-0005-0000-0000-00003C200000}"/>
    <cellStyle name="Bom 8" xfId="24138" xr:uid="{00000000-0005-0000-0000-00003D200000}"/>
    <cellStyle name="Calculation" xfId="24531" xr:uid="{00000000-0005-0000-0000-00003E200000}"/>
    <cellStyle name="Calculation 10" xfId="27884" xr:uid="{00000000-0005-0000-0000-00003F200000}"/>
    <cellStyle name="Calculation 10 2" xfId="30735" xr:uid="{00000000-0005-0000-0000-000040200000}"/>
    <cellStyle name="Calculation 2" xfId="24837" xr:uid="{00000000-0005-0000-0000-000041200000}"/>
    <cellStyle name="Calculation 2 2" xfId="25105" xr:uid="{00000000-0005-0000-0000-000042200000}"/>
    <cellStyle name="Calculation 2 2 2" xfId="25735" xr:uid="{00000000-0005-0000-0000-000043200000}"/>
    <cellStyle name="Calculation 2 2 2 2" xfId="27145" xr:uid="{00000000-0005-0000-0000-000044200000}"/>
    <cellStyle name="Calculation 2 2 2 2 2" xfId="30167" xr:uid="{00000000-0005-0000-0000-000045200000}"/>
    <cellStyle name="Calculation 2 2 2 3" xfId="28757" xr:uid="{00000000-0005-0000-0000-000046200000}"/>
    <cellStyle name="Calculation 2 2 2 3 2" xfId="31608" xr:uid="{00000000-0005-0000-0000-000047200000}"/>
    <cellStyle name="Calculation 2 2 3" xfId="25903" xr:uid="{00000000-0005-0000-0000-000048200000}"/>
    <cellStyle name="Calculation 2 2 3 2" xfId="27313" xr:uid="{00000000-0005-0000-0000-000049200000}"/>
    <cellStyle name="Calculation 2 2 3 2 2" xfId="30335" xr:uid="{00000000-0005-0000-0000-00004A200000}"/>
    <cellStyle name="Calculation 2 2 3 3" xfId="28925" xr:uid="{00000000-0005-0000-0000-00004B200000}"/>
    <cellStyle name="Calculation 2 2 3 3 2" xfId="31776" xr:uid="{00000000-0005-0000-0000-00004C200000}"/>
    <cellStyle name="Calculation 2 2 4" xfId="26069" xr:uid="{00000000-0005-0000-0000-00004D200000}"/>
    <cellStyle name="Calculation 2 2 4 2" xfId="27479" xr:uid="{00000000-0005-0000-0000-00004E200000}"/>
    <cellStyle name="Calculation 2 2 4 2 2" xfId="30501" xr:uid="{00000000-0005-0000-0000-00004F200000}"/>
    <cellStyle name="Calculation 2 2 4 3" xfId="29091" xr:uid="{00000000-0005-0000-0000-000050200000}"/>
    <cellStyle name="Calculation 2 2 4 3 2" xfId="31942" xr:uid="{00000000-0005-0000-0000-000051200000}"/>
    <cellStyle name="Calculation 2 2 5" xfId="26234" xr:uid="{00000000-0005-0000-0000-000052200000}"/>
    <cellStyle name="Calculation 2 2 5 2" xfId="27644" xr:uid="{00000000-0005-0000-0000-000053200000}"/>
    <cellStyle name="Calculation 2 2 5 2 2" xfId="30666" xr:uid="{00000000-0005-0000-0000-000054200000}"/>
    <cellStyle name="Calculation 2 2 5 3" xfId="29256" xr:uid="{00000000-0005-0000-0000-000055200000}"/>
    <cellStyle name="Calculation 2 2 5 3 2" xfId="32107" xr:uid="{00000000-0005-0000-0000-000056200000}"/>
    <cellStyle name="Calculation 2 2 6" xfId="26516" xr:uid="{00000000-0005-0000-0000-000057200000}"/>
    <cellStyle name="Calculation 2 2 6 2" xfId="29538" xr:uid="{00000000-0005-0000-0000-000058200000}"/>
    <cellStyle name="Calculation 2 2 7" xfId="28128" xr:uid="{00000000-0005-0000-0000-000059200000}"/>
    <cellStyle name="Calculation 2 2 7 2" xfId="30979" xr:uid="{00000000-0005-0000-0000-00005A200000}"/>
    <cellStyle name="Calculation 2 3" xfId="25589" xr:uid="{00000000-0005-0000-0000-00005B200000}"/>
    <cellStyle name="Calculation 2 3 2" xfId="26999" xr:uid="{00000000-0005-0000-0000-00005C200000}"/>
    <cellStyle name="Calculation 2 3 2 2" xfId="30021" xr:uid="{00000000-0005-0000-0000-00005D200000}"/>
    <cellStyle name="Calculation 2 3 3" xfId="28611" xr:uid="{00000000-0005-0000-0000-00005E200000}"/>
    <cellStyle name="Calculation 2 3 3 2" xfId="31462" xr:uid="{00000000-0005-0000-0000-00005F200000}"/>
    <cellStyle name="Calculation 2 4" xfId="25140" xr:uid="{00000000-0005-0000-0000-000060200000}"/>
    <cellStyle name="Calculation 2 4 2" xfId="26550" xr:uid="{00000000-0005-0000-0000-000061200000}"/>
    <cellStyle name="Calculation 2 4 2 2" xfId="29572" xr:uid="{00000000-0005-0000-0000-000062200000}"/>
    <cellStyle name="Calculation 2 4 3" xfId="28162" xr:uid="{00000000-0005-0000-0000-000063200000}"/>
    <cellStyle name="Calculation 2 4 3 2" xfId="31013" xr:uid="{00000000-0005-0000-0000-000064200000}"/>
    <cellStyle name="Calculation 2 5" xfId="25581" xr:uid="{00000000-0005-0000-0000-000065200000}"/>
    <cellStyle name="Calculation 2 5 2" xfId="26991" xr:uid="{00000000-0005-0000-0000-000066200000}"/>
    <cellStyle name="Calculation 2 5 2 2" xfId="30013" xr:uid="{00000000-0005-0000-0000-000067200000}"/>
    <cellStyle name="Calculation 2 5 3" xfId="28603" xr:uid="{00000000-0005-0000-0000-000068200000}"/>
    <cellStyle name="Calculation 2 5 3 2" xfId="31454" xr:uid="{00000000-0005-0000-0000-000069200000}"/>
    <cellStyle name="Calculation 2 6" xfId="25148" xr:uid="{00000000-0005-0000-0000-00006A200000}"/>
    <cellStyle name="Calculation 2 6 2" xfId="26558" xr:uid="{00000000-0005-0000-0000-00006B200000}"/>
    <cellStyle name="Calculation 2 6 2 2" xfId="29580" xr:uid="{00000000-0005-0000-0000-00006C200000}"/>
    <cellStyle name="Calculation 2 6 3" xfId="28170" xr:uid="{00000000-0005-0000-0000-00006D200000}"/>
    <cellStyle name="Calculation 2 6 3 2" xfId="31021" xr:uid="{00000000-0005-0000-0000-00006E200000}"/>
    <cellStyle name="Calculation 2 7" xfId="26375" xr:uid="{00000000-0005-0000-0000-00006F200000}"/>
    <cellStyle name="Calculation 2 7 2" xfId="29397" xr:uid="{00000000-0005-0000-0000-000070200000}"/>
    <cellStyle name="Calculation 2 8" xfId="27987" xr:uid="{00000000-0005-0000-0000-000071200000}"/>
    <cellStyle name="Calculation 2 8 2" xfId="30838" xr:uid="{00000000-0005-0000-0000-000072200000}"/>
    <cellStyle name="Calculation 3" xfId="25002" xr:uid="{00000000-0005-0000-0000-000073200000}"/>
    <cellStyle name="Calculation 3 2" xfId="25632" xr:uid="{00000000-0005-0000-0000-000074200000}"/>
    <cellStyle name="Calculation 3 2 2" xfId="27042" xr:uid="{00000000-0005-0000-0000-000075200000}"/>
    <cellStyle name="Calculation 3 2 2 2" xfId="30064" xr:uid="{00000000-0005-0000-0000-000076200000}"/>
    <cellStyle name="Calculation 3 2 3" xfId="28654" xr:uid="{00000000-0005-0000-0000-000077200000}"/>
    <cellStyle name="Calculation 3 2 3 2" xfId="31505" xr:uid="{00000000-0005-0000-0000-000078200000}"/>
    <cellStyle name="Calculation 3 3" xfId="25800" xr:uid="{00000000-0005-0000-0000-000079200000}"/>
    <cellStyle name="Calculation 3 3 2" xfId="27210" xr:uid="{00000000-0005-0000-0000-00007A200000}"/>
    <cellStyle name="Calculation 3 3 2 2" xfId="30232" xr:uid="{00000000-0005-0000-0000-00007B200000}"/>
    <cellStyle name="Calculation 3 3 3" xfId="28822" xr:uid="{00000000-0005-0000-0000-00007C200000}"/>
    <cellStyle name="Calculation 3 3 3 2" xfId="31673" xr:uid="{00000000-0005-0000-0000-00007D200000}"/>
    <cellStyle name="Calculation 3 4" xfId="25966" xr:uid="{00000000-0005-0000-0000-00007E200000}"/>
    <cellStyle name="Calculation 3 4 2" xfId="27376" xr:uid="{00000000-0005-0000-0000-00007F200000}"/>
    <cellStyle name="Calculation 3 4 2 2" xfId="30398" xr:uid="{00000000-0005-0000-0000-000080200000}"/>
    <cellStyle name="Calculation 3 4 3" xfId="28988" xr:uid="{00000000-0005-0000-0000-000081200000}"/>
    <cellStyle name="Calculation 3 4 3 2" xfId="31839" xr:uid="{00000000-0005-0000-0000-000082200000}"/>
    <cellStyle name="Calculation 3 5" xfId="26131" xr:uid="{00000000-0005-0000-0000-000083200000}"/>
    <cellStyle name="Calculation 3 5 2" xfId="27541" xr:uid="{00000000-0005-0000-0000-000084200000}"/>
    <cellStyle name="Calculation 3 5 2 2" xfId="30563" xr:uid="{00000000-0005-0000-0000-000085200000}"/>
    <cellStyle name="Calculation 3 5 3" xfId="29153" xr:uid="{00000000-0005-0000-0000-000086200000}"/>
    <cellStyle name="Calculation 3 5 3 2" xfId="32004" xr:uid="{00000000-0005-0000-0000-000087200000}"/>
    <cellStyle name="Calculation 3 6" xfId="26413" xr:uid="{00000000-0005-0000-0000-000088200000}"/>
    <cellStyle name="Calculation 3 6 2" xfId="29435" xr:uid="{00000000-0005-0000-0000-000089200000}"/>
    <cellStyle name="Calculation 3 7" xfId="28025" xr:uid="{00000000-0005-0000-0000-00008A200000}"/>
    <cellStyle name="Calculation 3 7 2" xfId="30876" xr:uid="{00000000-0005-0000-0000-00008B200000}"/>
    <cellStyle name="Calculation 4" xfId="25466" xr:uid="{00000000-0005-0000-0000-00008C200000}"/>
    <cellStyle name="Calculation 4 2" xfId="26876" xr:uid="{00000000-0005-0000-0000-00008D200000}"/>
    <cellStyle name="Calculation 4 2 2" xfId="29898" xr:uid="{00000000-0005-0000-0000-00008E200000}"/>
    <cellStyle name="Calculation 4 3" xfId="28488" xr:uid="{00000000-0005-0000-0000-00008F200000}"/>
    <cellStyle name="Calculation 4 3 2" xfId="31339" xr:uid="{00000000-0005-0000-0000-000090200000}"/>
    <cellStyle name="Calculation 5" xfId="25263" xr:uid="{00000000-0005-0000-0000-000091200000}"/>
    <cellStyle name="Calculation 5 2" xfId="26673" xr:uid="{00000000-0005-0000-0000-000092200000}"/>
    <cellStyle name="Calculation 5 2 2" xfId="29695" xr:uid="{00000000-0005-0000-0000-000093200000}"/>
    <cellStyle name="Calculation 5 3" xfId="28285" xr:uid="{00000000-0005-0000-0000-000094200000}"/>
    <cellStyle name="Calculation 5 3 2" xfId="31136" xr:uid="{00000000-0005-0000-0000-000095200000}"/>
    <cellStyle name="Calculation 6" xfId="25374" xr:uid="{00000000-0005-0000-0000-000096200000}"/>
    <cellStyle name="Calculation 6 2" xfId="26784" xr:uid="{00000000-0005-0000-0000-000097200000}"/>
    <cellStyle name="Calculation 6 2 2" xfId="29806" xr:uid="{00000000-0005-0000-0000-000098200000}"/>
    <cellStyle name="Calculation 6 3" xfId="28396" xr:uid="{00000000-0005-0000-0000-000099200000}"/>
    <cellStyle name="Calculation 6 3 2" xfId="31247" xr:uid="{00000000-0005-0000-0000-00009A200000}"/>
    <cellStyle name="Calculation 7" xfId="25350" xr:uid="{00000000-0005-0000-0000-00009B200000}"/>
    <cellStyle name="Calculation 7 2" xfId="26760" xr:uid="{00000000-0005-0000-0000-00009C200000}"/>
    <cellStyle name="Calculation 7 2 2" xfId="29782" xr:uid="{00000000-0005-0000-0000-00009D200000}"/>
    <cellStyle name="Calculation 7 3" xfId="28372" xr:uid="{00000000-0005-0000-0000-00009E200000}"/>
    <cellStyle name="Calculation 7 3 2" xfId="31223" xr:uid="{00000000-0005-0000-0000-00009F200000}"/>
    <cellStyle name="Calculation 8" xfId="26272" xr:uid="{00000000-0005-0000-0000-0000A0200000}"/>
    <cellStyle name="Calculation 8 2" xfId="29294" xr:uid="{00000000-0005-0000-0000-0000A1200000}"/>
    <cellStyle name="Calculation 9" xfId="27694" xr:uid="{00000000-0005-0000-0000-0000A2200000}"/>
    <cellStyle name="Calculation 9 2" xfId="30694" xr:uid="{00000000-0005-0000-0000-0000A3200000}"/>
    <cellStyle name="Cálculo" xfId="15" builtinId="22" customBuiltin="1"/>
    <cellStyle name="Cálculo 2" xfId="24141" xr:uid="{00000000-0005-0000-0000-0000A5200000}"/>
    <cellStyle name="Cálculo 2 10" xfId="26263" xr:uid="{00000000-0005-0000-0000-0000A6200000}"/>
    <cellStyle name="Cálculo 2 10 2" xfId="29285" xr:uid="{00000000-0005-0000-0000-0000A7200000}"/>
    <cellStyle name="Cálculo 2 11" xfId="27695" xr:uid="{00000000-0005-0000-0000-0000A8200000}"/>
    <cellStyle name="Cálculo 2 11 2" xfId="30695" xr:uid="{00000000-0005-0000-0000-0000A9200000}"/>
    <cellStyle name="Cálculo 2 12" xfId="27875" xr:uid="{00000000-0005-0000-0000-0000AA200000}"/>
    <cellStyle name="Cálculo 2 12 2" xfId="30726" xr:uid="{00000000-0005-0000-0000-0000AB200000}"/>
    <cellStyle name="Cálculo 2 2" xfId="24532" xr:uid="{00000000-0005-0000-0000-0000AC200000}"/>
    <cellStyle name="Cálculo 2 2 2" xfId="25003" xr:uid="{00000000-0005-0000-0000-0000AD200000}"/>
    <cellStyle name="Cálculo 2 2 2 2" xfId="25633" xr:uid="{00000000-0005-0000-0000-0000AE200000}"/>
    <cellStyle name="Cálculo 2 2 2 2 2" xfId="27043" xr:uid="{00000000-0005-0000-0000-0000AF200000}"/>
    <cellStyle name="Cálculo 2 2 2 2 2 2" xfId="30065" xr:uid="{00000000-0005-0000-0000-0000B0200000}"/>
    <cellStyle name="Cálculo 2 2 2 2 3" xfId="28655" xr:uid="{00000000-0005-0000-0000-0000B1200000}"/>
    <cellStyle name="Cálculo 2 2 2 2 3 2" xfId="31506" xr:uid="{00000000-0005-0000-0000-0000B2200000}"/>
    <cellStyle name="Cálculo 2 2 2 3" xfId="25801" xr:uid="{00000000-0005-0000-0000-0000B3200000}"/>
    <cellStyle name="Cálculo 2 2 2 3 2" xfId="27211" xr:uid="{00000000-0005-0000-0000-0000B4200000}"/>
    <cellStyle name="Cálculo 2 2 2 3 2 2" xfId="30233" xr:uid="{00000000-0005-0000-0000-0000B5200000}"/>
    <cellStyle name="Cálculo 2 2 2 3 3" xfId="28823" xr:uid="{00000000-0005-0000-0000-0000B6200000}"/>
    <cellStyle name="Cálculo 2 2 2 3 3 2" xfId="31674" xr:uid="{00000000-0005-0000-0000-0000B7200000}"/>
    <cellStyle name="Cálculo 2 2 2 4" xfId="25967" xr:uid="{00000000-0005-0000-0000-0000B8200000}"/>
    <cellStyle name="Cálculo 2 2 2 4 2" xfId="27377" xr:uid="{00000000-0005-0000-0000-0000B9200000}"/>
    <cellStyle name="Cálculo 2 2 2 4 2 2" xfId="30399" xr:uid="{00000000-0005-0000-0000-0000BA200000}"/>
    <cellStyle name="Cálculo 2 2 2 4 3" xfId="28989" xr:uid="{00000000-0005-0000-0000-0000BB200000}"/>
    <cellStyle name="Cálculo 2 2 2 4 3 2" xfId="31840" xr:uid="{00000000-0005-0000-0000-0000BC200000}"/>
    <cellStyle name="Cálculo 2 2 2 5" xfId="26132" xr:uid="{00000000-0005-0000-0000-0000BD200000}"/>
    <cellStyle name="Cálculo 2 2 2 5 2" xfId="27542" xr:uid="{00000000-0005-0000-0000-0000BE200000}"/>
    <cellStyle name="Cálculo 2 2 2 5 2 2" xfId="30564" xr:uid="{00000000-0005-0000-0000-0000BF200000}"/>
    <cellStyle name="Cálculo 2 2 2 5 3" xfId="29154" xr:uid="{00000000-0005-0000-0000-0000C0200000}"/>
    <cellStyle name="Cálculo 2 2 2 5 3 2" xfId="32005" xr:uid="{00000000-0005-0000-0000-0000C1200000}"/>
    <cellStyle name="Cálculo 2 2 2 6" xfId="26414" xr:uid="{00000000-0005-0000-0000-0000C2200000}"/>
    <cellStyle name="Cálculo 2 2 2 6 2" xfId="29436" xr:uid="{00000000-0005-0000-0000-0000C3200000}"/>
    <cellStyle name="Cálculo 2 2 2 7" xfId="28026" xr:uid="{00000000-0005-0000-0000-0000C4200000}"/>
    <cellStyle name="Cálculo 2 2 2 7 2" xfId="30877" xr:uid="{00000000-0005-0000-0000-0000C5200000}"/>
    <cellStyle name="Cálculo 2 2 3" xfId="25467" xr:uid="{00000000-0005-0000-0000-0000C6200000}"/>
    <cellStyle name="Cálculo 2 2 3 2" xfId="26877" xr:uid="{00000000-0005-0000-0000-0000C7200000}"/>
    <cellStyle name="Cálculo 2 2 3 2 2" xfId="29899" xr:uid="{00000000-0005-0000-0000-0000C8200000}"/>
    <cellStyle name="Cálculo 2 2 3 3" xfId="28489" xr:uid="{00000000-0005-0000-0000-0000C9200000}"/>
    <cellStyle name="Cálculo 2 2 3 3 2" xfId="31340" xr:uid="{00000000-0005-0000-0000-0000CA200000}"/>
    <cellStyle name="Cálculo 2 2 4" xfId="25262" xr:uid="{00000000-0005-0000-0000-0000CB200000}"/>
    <cellStyle name="Cálculo 2 2 4 2" xfId="26672" xr:uid="{00000000-0005-0000-0000-0000CC200000}"/>
    <cellStyle name="Cálculo 2 2 4 2 2" xfId="29694" xr:uid="{00000000-0005-0000-0000-0000CD200000}"/>
    <cellStyle name="Cálculo 2 2 4 3" xfId="28284" xr:uid="{00000000-0005-0000-0000-0000CE200000}"/>
    <cellStyle name="Cálculo 2 2 4 3 2" xfId="31135" xr:uid="{00000000-0005-0000-0000-0000CF200000}"/>
    <cellStyle name="Cálculo 2 2 5" xfId="25375" xr:uid="{00000000-0005-0000-0000-0000D0200000}"/>
    <cellStyle name="Cálculo 2 2 5 2" xfId="26785" xr:uid="{00000000-0005-0000-0000-0000D1200000}"/>
    <cellStyle name="Cálculo 2 2 5 2 2" xfId="29807" xr:uid="{00000000-0005-0000-0000-0000D2200000}"/>
    <cellStyle name="Cálculo 2 2 5 3" xfId="28397" xr:uid="{00000000-0005-0000-0000-0000D3200000}"/>
    <cellStyle name="Cálculo 2 2 5 3 2" xfId="31248" xr:uid="{00000000-0005-0000-0000-0000D4200000}"/>
    <cellStyle name="Cálculo 2 2 6" xfId="25349" xr:uid="{00000000-0005-0000-0000-0000D5200000}"/>
    <cellStyle name="Cálculo 2 2 6 2" xfId="26759" xr:uid="{00000000-0005-0000-0000-0000D6200000}"/>
    <cellStyle name="Cálculo 2 2 6 2 2" xfId="29781" xr:uid="{00000000-0005-0000-0000-0000D7200000}"/>
    <cellStyle name="Cálculo 2 2 6 3" xfId="28371" xr:uid="{00000000-0005-0000-0000-0000D8200000}"/>
    <cellStyle name="Cálculo 2 2 6 3 2" xfId="31222" xr:uid="{00000000-0005-0000-0000-0000D9200000}"/>
    <cellStyle name="Cálculo 2 2 7" xfId="26273" xr:uid="{00000000-0005-0000-0000-0000DA200000}"/>
    <cellStyle name="Cálculo 2 2 7 2" xfId="29295" xr:uid="{00000000-0005-0000-0000-0000DB200000}"/>
    <cellStyle name="Cálculo 2 2 8" xfId="27885" xr:uid="{00000000-0005-0000-0000-0000DC200000}"/>
    <cellStyle name="Cálculo 2 2 8 2" xfId="30736" xr:uid="{00000000-0005-0000-0000-0000DD200000}"/>
    <cellStyle name="Cálculo 2 3" xfId="24533" xr:uid="{00000000-0005-0000-0000-0000DE200000}"/>
    <cellStyle name="Cálculo 2 3 2" xfId="25004" xr:uid="{00000000-0005-0000-0000-0000DF200000}"/>
    <cellStyle name="Cálculo 2 3 2 2" xfId="25634" xr:uid="{00000000-0005-0000-0000-0000E0200000}"/>
    <cellStyle name="Cálculo 2 3 2 2 2" xfId="27044" xr:uid="{00000000-0005-0000-0000-0000E1200000}"/>
    <cellStyle name="Cálculo 2 3 2 2 2 2" xfId="30066" xr:uid="{00000000-0005-0000-0000-0000E2200000}"/>
    <cellStyle name="Cálculo 2 3 2 2 3" xfId="28656" xr:uid="{00000000-0005-0000-0000-0000E3200000}"/>
    <cellStyle name="Cálculo 2 3 2 2 3 2" xfId="31507" xr:uid="{00000000-0005-0000-0000-0000E4200000}"/>
    <cellStyle name="Cálculo 2 3 2 3" xfId="25802" xr:uid="{00000000-0005-0000-0000-0000E5200000}"/>
    <cellStyle name="Cálculo 2 3 2 3 2" xfId="27212" xr:uid="{00000000-0005-0000-0000-0000E6200000}"/>
    <cellStyle name="Cálculo 2 3 2 3 2 2" xfId="30234" xr:uid="{00000000-0005-0000-0000-0000E7200000}"/>
    <cellStyle name="Cálculo 2 3 2 3 3" xfId="28824" xr:uid="{00000000-0005-0000-0000-0000E8200000}"/>
    <cellStyle name="Cálculo 2 3 2 3 3 2" xfId="31675" xr:uid="{00000000-0005-0000-0000-0000E9200000}"/>
    <cellStyle name="Cálculo 2 3 2 4" xfId="25968" xr:uid="{00000000-0005-0000-0000-0000EA200000}"/>
    <cellStyle name="Cálculo 2 3 2 4 2" xfId="27378" xr:uid="{00000000-0005-0000-0000-0000EB200000}"/>
    <cellStyle name="Cálculo 2 3 2 4 2 2" xfId="30400" xr:uid="{00000000-0005-0000-0000-0000EC200000}"/>
    <cellStyle name="Cálculo 2 3 2 4 3" xfId="28990" xr:uid="{00000000-0005-0000-0000-0000ED200000}"/>
    <cellStyle name="Cálculo 2 3 2 4 3 2" xfId="31841" xr:uid="{00000000-0005-0000-0000-0000EE200000}"/>
    <cellStyle name="Cálculo 2 3 2 5" xfId="26133" xr:uid="{00000000-0005-0000-0000-0000EF200000}"/>
    <cellStyle name="Cálculo 2 3 2 5 2" xfId="27543" xr:uid="{00000000-0005-0000-0000-0000F0200000}"/>
    <cellStyle name="Cálculo 2 3 2 5 2 2" xfId="30565" xr:uid="{00000000-0005-0000-0000-0000F1200000}"/>
    <cellStyle name="Cálculo 2 3 2 5 3" xfId="29155" xr:uid="{00000000-0005-0000-0000-0000F2200000}"/>
    <cellStyle name="Cálculo 2 3 2 5 3 2" xfId="32006" xr:uid="{00000000-0005-0000-0000-0000F3200000}"/>
    <cellStyle name="Cálculo 2 3 2 6" xfId="26415" xr:uid="{00000000-0005-0000-0000-0000F4200000}"/>
    <cellStyle name="Cálculo 2 3 2 6 2" xfId="29437" xr:uid="{00000000-0005-0000-0000-0000F5200000}"/>
    <cellStyle name="Cálculo 2 3 2 7" xfId="28027" xr:uid="{00000000-0005-0000-0000-0000F6200000}"/>
    <cellStyle name="Cálculo 2 3 2 7 2" xfId="30878" xr:uid="{00000000-0005-0000-0000-0000F7200000}"/>
    <cellStyle name="Cálculo 2 3 3" xfId="25468" xr:uid="{00000000-0005-0000-0000-0000F8200000}"/>
    <cellStyle name="Cálculo 2 3 3 2" xfId="26878" xr:uid="{00000000-0005-0000-0000-0000F9200000}"/>
    <cellStyle name="Cálculo 2 3 3 2 2" xfId="29900" xr:uid="{00000000-0005-0000-0000-0000FA200000}"/>
    <cellStyle name="Cálculo 2 3 3 3" xfId="28490" xr:uid="{00000000-0005-0000-0000-0000FB200000}"/>
    <cellStyle name="Cálculo 2 3 3 3 2" xfId="31341" xr:uid="{00000000-0005-0000-0000-0000FC200000}"/>
    <cellStyle name="Cálculo 2 3 4" xfId="25261" xr:uid="{00000000-0005-0000-0000-0000FD200000}"/>
    <cellStyle name="Cálculo 2 3 4 2" xfId="26671" xr:uid="{00000000-0005-0000-0000-0000FE200000}"/>
    <cellStyle name="Cálculo 2 3 4 2 2" xfId="29693" xr:uid="{00000000-0005-0000-0000-0000FF200000}"/>
    <cellStyle name="Cálculo 2 3 4 3" xfId="28283" xr:uid="{00000000-0005-0000-0000-000000210000}"/>
    <cellStyle name="Cálculo 2 3 4 3 2" xfId="31134" xr:uid="{00000000-0005-0000-0000-000001210000}"/>
    <cellStyle name="Cálculo 2 3 5" xfId="25376" xr:uid="{00000000-0005-0000-0000-000002210000}"/>
    <cellStyle name="Cálculo 2 3 5 2" xfId="26786" xr:uid="{00000000-0005-0000-0000-000003210000}"/>
    <cellStyle name="Cálculo 2 3 5 2 2" xfId="29808" xr:uid="{00000000-0005-0000-0000-000004210000}"/>
    <cellStyle name="Cálculo 2 3 5 3" xfId="28398" xr:uid="{00000000-0005-0000-0000-000005210000}"/>
    <cellStyle name="Cálculo 2 3 5 3 2" xfId="31249" xr:uid="{00000000-0005-0000-0000-000006210000}"/>
    <cellStyle name="Cálculo 2 3 6" xfId="25348" xr:uid="{00000000-0005-0000-0000-000007210000}"/>
    <cellStyle name="Cálculo 2 3 6 2" xfId="26758" xr:uid="{00000000-0005-0000-0000-000008210000}"/>
    <cellStyle name="Cálculo 2 3 6 2 2" xfId="29780" xr:uid="{00000000-0005-0000-0000-000009210000}"/>
    <cellStyle name="Cálculo 2 3 6 3" xfId="28370" xr:uid="{00000000-0005-0000-0000-00000A210000}"/>
    <cellStyle name="Cálculo 2 3 6 3 2" xfId="31221" xr:uid="{00000000-0005-0000-0000-00000B210000}"/>
    <cellStyle name="Cálculo 2 3 7" xfId="26274" xr:uid="{00000000-0005-0000-0000-00000C210000}"/>
    <cellStyle name="Cálculo 2 3 7 2" xfId="29296" xr:uid="{00000000-0005-0000-0000-00000D210000}"/>
    <cellStyle name="Cálculo 2 3 8" xfId="27886" xr:uid="{00000000-0005-0000-0000-00000E210000}"/>
    <cellStyle name="Cálculo 2 3 8 2" xfId="30737" xr:uid="{00000000-0005-0000-0000-00000F210000}"/>
    <cellStyle name="Cálculo 2 4" xfId="24860" xr:uid="{00000000-0005-0000-0000-000010210000}"/>
    <cellStyle name="Cálculo 2 4 2" xfId="25115" xr:uid="{00000000-0005-0000-0000-000011210000}"/>
    <cellStyle name="Cálculo 2 4 2 2" xfId="25745" xr:uid="{00000000-0005-0000-0000-000012210000}"/>
    <cellStyle name="Cálculo 2 4 2 2 2" xfId="27155" xr:uid="{00000000-0005-0000-0000-000013210000}"/>
    <cellStyle name="Cálculo 2 4 2 2 2 2" xfId="30177" xr:uid="{00000000-0005-0000-0000-000014210000}"/>
    <cellStyle name="Cálculo 2 4 2 2 3" xfId="28767" xr:uid="{00000000-0005-0000-0000-000015210000}"/>
    <cellStyle name="Cálculo 2 4 2 2 3 2" xfId="31618" xr:uid="{00000000-0005-0000-0000-000016210000}"/>
    <cellStyle name="Cálculo 2 4 2 3" xfId="25913" xr:uid="{00000000-0005-0000-0000-000017210000}"/>
    <cellStyle name="Cálculo 2 4 2 3 2" xfId="27323" xr:uid="{00000000-0005-0000-0000-000018210000}"/>
    <cellStyle name="Cálculo 2 4 2 3 2 2" xfId="30345" xr:uid="{00000000-0005-0000-0000-000019210000}"/>
    <cellStyle name="Cálculo 2 4 2 3 3" xfId="28935" xr:uid="{00000000-0005-0000-0000-00001A210000}"/>
    <cellStyle name="Cálculo 2 4 2 3 3 2" xfId="31786" xr:uid="{00000000-0005-0000-0000-00001B210000}"/>
    <cellStyle name="Cálculo 2 4 2 4" xfId="26079" xr:uid="{00000000-0005-0000-0000-00001C210000}"/>
    <cellStyle name="Cálculo 2 4 2 4 2" xfId="27489" xr:uid="{00000000-0005-0000-0000-00001D210000}"/>
    <cellStyle name="Cálculo 2 4 2 4 2 2" xfId="30511" xr:uid="{00000000-0005-0000-0000-00001E210000}"/>
    <cellStyle name="Cálculo 2 4 2 4 3" xfId="29101" xr:uid="{00000000-0005-0000-0000-00001F210000}"/>
    <cellStyle name="Cálculo 2 4 2 4 3 2" xfId="31952" xr:uid="{00000000-0005-0000-0000-000020210000}"/>
    <cellStyle name="Cálculo 2 4 2 5" xfId="26244" xr:uid="{00000000-0005-0000-0000-000021210000}"/>
    <cellStyle name="Cálculo 2 4 2 5 2" xfId="27654" xr:uid="{00000000-0005-0000-0000-000022210000}"/>
    <cellStyle name="Cálculo 2 4 2 5 2 2" xfId="30676" xr:uid="{00000000-0005-0000-0000-000023210000}"/>
    <cellStyle name="Cálculo 2 4 2 5 3" xfId="29266" xr:uid="{00000000-0005-0000-0000-000024210000}"/>
    <cellStyle name="Cálculo 2 4 2 5 3 2" xfId="32117" xr:uid="{00000000-0005-0000-0000-000025210000}"/>
    <cellStyle name="Cálculo 2 4 2 6" xfId="26526" xr:uid="{00000000-0005-0000-0000-000026210000}"/>
    <cellStyle name="Cálculo 2 4 2 6 2" xfId="29548" xr:uid="{00000000-0005-0000-0000-000027210000}"/>
    <cellStyle name="Cálculo 2 4 2 7" xfId="28138" xr:uid="{00000000-0005-0000-0000-000028210000}"/>
    <cellStyle name="Cálculo 2 4 2 7 2" xfId="30989" xr:uid="{00000000-0005-0000-0000-000029210000}"/>
    <cellStyle name="Cálculo 2 4 3" xfId="25599" xr:uid="{00000000-0005-0000-0000-00002A210000}"/>
    <cellStyle name="Cálculo 2 4 3 2" xfId="27009" xr:uid="{00000000-0005-0000-0000-00002B210000}"/>
    <cellStyle name="Cálculo 2 4 3 2 2" xfId="30031" xr:uid="{00000000-0005-0000-0000-00002C210000}"/>
    <cellStyle name="Cálculo 2 4 3 3" xfId="28621" xr:uid="{00000000-0005-0000-0000-00002D210000}"/>
    <cellStyle name="Cálculo 2 4 3 3 2" xfId="31472" xr:uid="{00000000-0005-0000-0000-00002E210000}"/>
    <cellStyle name="Cálculo 2 4 4" xfId="25769" xr:uid="{00000000-0005-0000-0000-00002F210000}"/>
    <cellStyle name="Cálculo 2 4 4 2" xfId="27179" xr:uid="{00000000-0005-0000-0000-000030210000}"/>
    <cellStyle name="Cálculo 2 4 4 2 2" xfId="30201" xr:uid="{00000000-0005-0000-0000-000031210000}"/>
    <cellStyle name="Cálculo 2 4 4 3" xfId="28791" xr:uid="{00000000-0005-0000-0000-000032210000}"/>
    <cellStyle name="Cálculo 2 4 4 3 2" xfId="31642" xr:uid="{00000000-0005-0000-0000-000033210000}"/>
    <cellStyle name="Cálculo 2 4 5" xfId="25938" xr:uid="{00000000-0005-0000-0000-000034210000}"/>
    <cellStyle name="Cálculo 2 4 5 2" xfId="27348" xr:uid="{00000000-0005-0000-0000-000035210000}"/>
    <cellStyle name="Cálculo 2 4 5 2 2" xfId="30370" xr:uid="{00000000-0005-0000-0000-000036210000}"/>
    <cellStyle name="Cálculo 2 4 5 3" xfId="28960" xr:uid="{00000000-0005-0000-0000-000037210000}"/>
    <cellStyle name="Cálculo 2 4 5 3 2" xfId="31811" xr:uid="{00000000-0005-0000-0000-000038210000}"/>
    <cellStyle name="Cálculo 2 4 6" xfId="26103" xr:uid="{00000000-0005-0000-0000-000039210000}"/>
    <cellStyle name="Cálculo 2 4 6 2" xfId="27513" xr:uid="{00000000-0005-0000-0000-00003A210000}"/>
    <cellStyle name="Cálculo 2 4 6 2 2" xfId="30535" xr:uid="{00000000-0005-0000-0000-00003B210000}"/>
    <cellStyle name="Cálculo 2 4 6 3" xfId="29125" xr:uid="{00000000-0005-0000-0000-00003C210000}"/>
    <cellStyle name="Cálculo 2 4 6 3 2" xfId="31976" xr:uid="{00000000-0005-0000-0000-00003D210000}"/>
    <cellStyle name="Cálculo 2 4 7" xfId="26385" xr:uid="{00000000-0005-0000-0000-00003E210000}"/>
    <cellStyle name="Cálculo 2 4 7 2" xfId="29407" xr:uid="{00000000-0005-0000-0000-00003F210000}"/>
    <cellStyle name="Cálculo 2 4 8" xfId="27997" xr:uid="{00000000-0005-0000-0000-000040210000}"/>
    <cellStyle name="Cálculo 2 4 8 2" xfId="30848" xr:uid="{00000000-0005-0000-0000-000041210000}"/>
    <cellStyle name="Cálculo 2 5" xfId="24993" xr:uid="{00000000-0005-0000-0000-000042210000}"/>
    <cellStyle name="Cálculo 2 5 2" xfId="25623" xr:uid="{00000000-0005-0000-0000-000043210000}"/>
    <cellStyle name="Cálculo 2 5 2 2" xfId="27033" xr:uid="{00000000-0005-0000-0000-000044210000}"/>
    <cellStyle name="Cálculo 2 5 2 2 2" xfId="30055" xr:uid="{00000000-0005-0000-0000-000045210000}"/>
    <cellStyle name="Cálculo 2 5 2 3" xfId="28645" xr:uid="{00000000-0005-0000-0000-000046210000}"/>
    <cellStyle name="Cálculo 2 5 2 3 2" xfId="31496" xr:uid="{00000000-0005-0000-0000-000047210000}"/>
    <cellStyle name="Cálculo 2 5 3" xfId="25791" xr:uid="{00000000-0005-0000-0000-000048210000}"/>
    <cellStyle name="Cálculo 2 5 3 2" xfId="27201" xr:uid="{00000000-0005-0000-0000-000049210000}"/>
    <cellStyle name="Cálculo 2 5 3 2 2" xfId="30223" xr:uid="{00000000-0005-0000-0000-00004A210000}"/>
    <cellStyle name="Cálculo 2 5 3 3" xfId="28813" xr:uid="{00000000-0005-0000-0000-00004B210000}"/>
    <cellStyle name="Cálculo 2 5 3 3 2" xfId="31664" xr:uid="{00000000-0005-0000-0000-00004C210000}"/>
    <cellStyle name="Cálculo 2 5 4" xfId="25957" xr:uid="{00000000-0005-0000-0000-00004D210000}"/>
    <cellStyle name="Cálculo 2 5 4 2" xfId="27367" xr:uid="{00000000-0005-0000-0000-00004E210000}"/>
    <cellStyle name="Cálculo 2 5 4 2 2" xfId="30389" xr:uid="{00000000-0005-0000-0000-00004F210000}"/>
    <cellStyle name="Cálculo 2 5 4 3" xfId="28979" xr:uid="{00000000-0005-0000-0000-000050210000}"/>
    <cellStyle name="Cálculo 2 5 4 3 2" xfId="31830" xr:uid="{00000000-0005-0000-0000-000051210000}"/>
    <cellStyle name="Cálculo 2 5 5" xfId="26122" xr:uid="{00000000-0005-0000-0000-000052210000}"/>
    <cellStyle name="Cálculo 2 5 5 2" xfId="27532" xr:uid="{00000000-0005-0000-0000-000053210000}"/>
    <cellStyle name="Cálculo 2 5 5 2 2" xfId="30554" xr:uid="{00000000-0005-0000-0000-000054210000}"/>
    <cellStyle name="Cálculo 2 5 5 3" xfId="29144" xr:uid="{00000000-0005-0000-0000-000055210000}"/>
    <cellStyle name="Cálculo 2 5 5 3 2" xfId="31995" xr:uid="{00000000-0005-0000-0000-000056210000}"/>
    <cellStyle name="Cálculo 2 5 6" xfId="26404" xr:uid="{00000000-0005-0000-0000-000057210000}"/>
    <cellStyle name="Cálculo 2 5 6 2" xfId="29426" xr:uid="{00000000-0005-0000-0000-000058210000}"/>
    <cellStyle name="Cálculo 2 5 7" xfId="28016" xr:uid="{00000000-0005-0000-0000-000059210000}"/>
    <cellStyle name="Cálculo 2 5 7 2" xfId="30867" xr:uid="{00000000-0005-0000-0000-00005A210000}"/>
    <cellStyle name="Cálculo 2 6" xfId="25433" xr:uid="{00000000-0005-0000-0000-00005B210000}"/>
    <cellStyle name="Cálculo 2 6 2" xfId="26843" xr:uid="{00000000-0005-0000-0000-00005C210000}"/>
    <cellStyle name="Cálculo 2 6 2 2" xfId="29865" xr:uid="{00000000-0005-0000-0000-00005D210000}"/>
    <cellStyle name="Cálculo 2 6 3" xfId="28455" xr:uid="{00000000-0005-0000-0000-00005E210000}"/>
    <cellStyle name="Cálculo 2 6 3 2" xfId="31306" xr:uid="{00000000-0005-0000-0000-00005F210000}"/>
    <cellStyle name="Cálculo 2 7" xfId="25292" xr:uid="{00000000-0005-0000-0000-000060210000}"/>
    <cellStyle name="Cálculo 2 7 2" xfId="26702" xr:uid="{00000000-0005-0000-0000-000061210000}"/>
    <cellStyle name="Cálculo 2 7 2 2" xfId="29724" xr:uid="{00000000-0005-0000-0000-000062210000}"/>
    <cellStyle name="Cálculo 2 7 3" xfId="28314" xr:uid="{00000000-0005-0000-0000-000063210000}"/>
    <cellStyle name="Cálculo 2 7 3 2" xfId="31165" xr:uid="{00000000-0005-0000-0000-000064210000}"/>
    <cellStyle name="Cálculo 2 8" xfId="25362" xr:uid="{00000000-0005-0000-0000-000065210000}"/>
    <cellStyle name="Cálculo 2 8 2" xfId="26772" xr:uid="{00000000-0005-0000-0000-000066210000}"/>
    <cellStyle name="Cálculo 2 8 2 2" xfId="29794" xr:uid="{00000000-0005-0000-0000-000067210000}"/>
    <cellStyle name="Cálculo 2 8 3" xfId="28384" xr:uid="{00000000-0005-0000-0000-000068210000}"/>
    <cellStyle name="Cálculo 2 8 3 2" xfId="31235" xr:uid="{00000000-0005-0000-0000-000069210000}"/>
    <cellStyle name="Cálculo 2 9" xfId="25359" xr:uid="{00000000-0005-0000-0000-00006A210000}"/>
    <cellStyle name="Cálculo 2 9 2" xfId="26769" xr:uid="{00000000-0005-0000-0000-00006B210000}"/>
    <cellStyle name="Cálculo 2 9 2 2" xfId="29791" xr:uid="{00000000-0005-0000-0000-00006C210000}"/>
    <cellStyle name="Cálculo 2 9 3" xfId="28381" xr:uid="{00000000-0005-0000-0000-00006D210000}"/>
    <cellStyle name="Cálculo 2 9 3 2" xfId="31232" xr:uid="{00000000-0005-0000-0000-00006E210000}"/>
    <cellStyle name="Cálculo 2_CIVIL- BL 1-2-3-4-5-6-7-8 " xfId="24534" xr:uid="{00000000-0005-0000-0000-00006F210000}"/>
    <cellStyle name="Cálculo 3" xfId="24535" xr:uid="{00000000-0005-0000-0000-000070210000}"/>
    <cellStyle name="Cálculo 3 2" xfId="25005" xr:uid="{00000000-0005-0000-0000-000071210000}"/>
    <cellStyle name="Cálculo 3 2 2" xfId="25635" xr:uid="{00000000-0005-0000-0000-000072210000}"/>
    <cellStyle name="Cálculo 3 2 2 2" xfId="27045" xr:uid="{00000000-0005-0000-0000-000073210000}"/>
    <cellStyle name="Cálculo 3 2 2 2 2" xfId="30067" xr:uid="{00000000-0005-0000-0000-000074210000}"/>
    <cellStyle name="Cálculo 3 2 2 3" xfId="28657" xr:uid="{00000000-0005-0000-0000-000075210000}"/>
    <cellStyle name="Cálculo 3 2 2 3 2" xfId="31508" xr:uid="{00000000-0005-0000-0000-000076210000}"/>
    <cellStyle name="Cálculo 3 2 3" xfId="25803" xr:uid="{00000000-0005-0000-0000-000077210000}"/>
    <cellStyle name="Cálculo 3 2 3 2" xfId="27213" xr:uid="{00000000-0005-0000-0000-000078210000}"/>
    <cellStyle name="Cálculo 3 2 3 2 2" xfId="30235" xr:uid="{00000000-0005-0000-0000-000079210000}"/>
    <cellStyle name="Cálculo 3 2 3 3" xfId="28825" xr:uid="{00000000-0005-0000-0000-00007A210000}"/>
    <cellStyle name="Cálculo 3 2 3 3 2" xfId="31676" xr:uid="{00000000-0005-0000-0000-00007B210000}"/>
    <cellStyle name="Cálculo 3 2 4" xfId="25969" xr:uid="{00000000-0005-0000-0000-00007C210000}"/>
    <cellStyle name="Cálculo 3 2 4 2" xfId="27379" xr:uid="{00000000-0005-0000-0000-00007D210000}"/>
    <cellStyle name="Cálculo 3 2 4 2 2" xfId="30401" xr:uid="{00000000-0005-0000-0000-00007E210000}"/>
    <cellStyle name="Cálculo 3 2 4 3" xfId="28991" xr:uid="{00000000-0005-0000-0000-00007F210000}"/>
    <cellStyle name="Cálculo 3 2 4 3 2" xfId="31842" xr:uid="{00000000-0005-0000-0000-000080210000}"/>
    <cellStyle name="Cálculo 3 2 5" xfId="26134" xr:uid="{00000000-0005-0000-0000-000081210000}"/>
    <cellStyle name="Cálculo 3 2 5 2" xfId="27544" xr:uid="{00000000-0005-0000-0000-000082210000}"/>
    <cellStyle name="Cálculo 3 2 5 2 2" xfId="30566" xr:uid="{00000000-0005-0000-0000-000083210000}"/>
    <cellStyle name="Cálculo 3 2 5 3" xfId="29156" xr:uid="{00000000-0005-0000-0000-000084210000}"/>
    <cellStyle name="Cálculo 3 2 5 3 2" xfId="32007" xr:uid="{00000000-0005-0000-0000-000085210000}"/>
    <cellStyle name="Cálculo 3 2 6" xfId="26416" xr:uid="{00000000-0005-0000-0000-000086210000}"/>
    <cellStyle name="Cálculo 3 2 6 2" xfId="29438" xr:uid="{00000000-0005-0000-0000-000087210000}"/>
    <cellStyle name="Cálculo 3 2 7" xfId="28028" xr:uid="{00000000-0005-0000-0000-000088210000}"/>
    <cellStyle name="Cálculo 3 2 7 2" xfId="30879" xr:uid="{00000000-0005-0000-0000-000089210000}"/>
    <cellStyle name="Cálculo 3 3" xfId="25469" xr:uid="{00000000-0005-0000-0000-00008A210000}"/>
    <cellStyle name="Cálculo 3 3 2" xfId="26879" xr:uid="{00000000-0005-0000-0000-00008B210000}"/>
    <cellStyle name="Cálculo 3 3 2 2" xfId="29901" xr:uid="{00000000-0005-0000-0000-00008C210000}"/>
    <cellStyle name="Cálculo 3 3 3" xfId="28491" xr:uid="{00000000-0005-0000-0000-00008D210000}"/>
    <cellStyle name="Cálculo 3 3 3 2" xfId="31342" xr:uid="{00000000-0005-0000-0000-00008E210000}"/>
    <cellStyle name="Cálculo 3 4" xfId="25260" xr:uid="{00000000-0005-0000-0000-00008F210000}"/>
    <cellStyle name="Cálculo 3 4 2" xfId="26670" xr:uid="{00000000-0005-0000-0000-000090210000}"/>
    <cellStyle name="Cálculo 3 4 2 2" xfId="29692" xr:uid="{00000000-0005-0000-0000-000091210000}"/>
    <cellStyle name="Cálculo 3 4 3" xfId="28282" xr:uid="{00000000-0005-0000-0000-000092210000}"/>
    <cellStyle name="Cálculo 3 4 3 2" xfId="31133" xr:uid="{00000000-0005-0000-0000-000093210000}"/>
    <cellStyle name="Cálculo 3 5" xfId="25377" xr:uid="{00000000-0005-0000-0000-000094210000}"/>
    <cellStyle name="Cálculo 3 5 2" xfId="26787" xr:uid="{00000000-0005-0000-0000-000095210000}"/>
    <cellStyle name="Cálculo 3 5 2 2" xfId="29809" xr:uid="{00000000-0005-0000-0000-000096210000}"/>
    <cellStyle name="Cálculo 3 5 3" xfId="28399" xr:uid="{00000000-0005-0000-0000-000097210000}"/>
    <cellStyle name="Cálculo 3 5 3 2" xfId="31250" xr:uid="{00000000-0005-0000-0000-000098210000}"/>
    <cellStyle name="Cálculo 3 6" xfId="25347" xr:uid="{00000000-0005-0000-0000-000099210000}"/>
    <cellStyle name="Cálculo 3 6 2" xfId="26757" xr:uid="{00000000-0005-0000-0000-00009A210000}"/>
    <cellStyle name="Cálculo 3 6 2 2" xfId="29779" xr:uid="{00000000-0005-0000-0000-00009B210000}"/>
    <cellStyle name="Cálculo 3 6 3" xfId="28369" xr:uid="{00000000-0005-0000-0000-00009C210000}"/>
    <cellStyle name="Cálculo 3 6 3 2" xfId="31220" xr:uid="{00000000-0005-0000-0000-00009D210000}"/>
    <cellStyle name="Cálculo 3 7" xfId="26275" xr:uid="{00000000-0005-0000-0000-00009E210000}"/>
    <cellStyle name="Cálculo 3 7 2" xfId="29297" xr:uid="{00000000-0005-0000-0000-00009F210000}"/>
    <cellStyle name="Cálculo 3 8" xfId="27757" xr:uid="{00000000-0005-0000-0000-0000A0210000}"/>
    <cellStyle name="Cálculo 3 8 2" xfId="30703" xr:uid="{00000000-0005-0000-0000-0000A1210000}"/>
    <cellStyle name="Cálculo 3 9" xfId="27887" xr:uid="{00000000-0005-0000-0000-0000A2210000}"/>
    <cellStyle name="Cálculo 3 9 2" xfId="30738" xr:uid="{00000000-0005-0000-0000-0000A3210000}"/>
    <cellStyle name="Cálculo 4" xfId="24536" xr:uid="{00000000-0005-0000-0000-0000A4210000}"/>
    <cellStyle name="Cálculo 4 2" xfId="25006" xr:uid="{00000000-0005-0000-0000-0000A5210000}"/>
    <cellStyle name="Cálculo 4 2 2" xfId="25636" xr:uid="{00000000-0005-0000-0000-0000A6210000}"/>
    <cellStyle name="Cálculo 4 2 2 2" xfId="27046" xr:uid="{00000000-0005-0000-0000-0000A7210000}"/>
    <cellStyle name="Cálculo 4 2 2 2 2" xfId="30068" xr:uid="{00000000-0005-0000-0000-0000A8210000}"/>
    <cellStyle name="Cálculo 4 2 2 3" xfId="28658" xr:uid="{00000000-0005-0000-0000-0000A9210000}"/>
    <cellStyle name="Cálculo 4 2 2 3 2" xfId="31509" xr:uid="{00000000-0005-0000-0000-0000AA210000}"/>
    <cellStyle name="Cálculo 4 2 3" xfId="25804" xr:uid="{00000000-0005-0000-0000-0000AB210000}"/>
    <cellStyle name="Cálculo 4 2 3 2" xfId="27214" xr:uid="{00000000-0005-0000-0000-0000AC210000}"/>
    <cellStyle name="Cálculo 4 2 3 2 2" xfId="30236" xr:uid="{00000000-0005-0000-0000-0000AD210000}"/>
    <cellStyle name="Cálculo 4 2 3 3" xfId="28826" xr:uid="{00000000-0005-0000-0000-0000AE210000}"/>
    <cellStyle name="Cálculo 4 2 3 3 2" xfId="31677" xr:uid="{00000000-0005-0000-0000-0000AF210000}"/>
    <cellStyle name="Cálculo 4 2 4" xfId="25970" xr:uid="{00000000-0005-0000-0000-0000B0210000}"/>
    <cellStyle name="Cálculo 4 2 4 2" xfId="27380" xr:uid="{00000000-0005-0000-0000-0000B1210000}"/>
    <cellStyle name="Cálculo 4 2 4 2 2" xfId="30402" xr:uid="{00000000-0005-0000-0000-0000B2210000}"/>
    <cellStyle name="Cálculo 4 2 4 3" xfId="28992" xr:uid="{00000000-0005-0000-0000-0000B3210000}"/>
    <cellStyle name="Cálculo 4 2 4 3 2" xfId="31843" xr:uid="{00000000-0005-0000-0000-0000B4210000}"/>
    <cellStyle name="Cálculo 4 2 5" xfId="26135" xr:uid="{00000000-0005-0000-0000-0000B5210000}"/>
    <cellStyle name="Cálculo 4 2 5 2" xfId="27545" xr:uid="{00000000-0005-0000-0000-0000B6210000}"/>
    <cellStyle name="Cálculo 4 2 5 2 2" xfId="30567" xr:uid="{00000000-0005-0000-0000-0000B7210000}"/>
    <cellStyle name="Cálculo 4 2 5 3" xfId="29157" xr:uid="{00000000-0005-0000-0000-0000B8210000}"/>
    <cellStyle name="Cálculo 4 2 5 3 2" xfId="32008" xr:uid="{00000000-0005-0000-0000-0000B9210000}"/>
    <cellStyle name="Cálculo 4 2 6" xfId="26417" xr:uid="{00000000-0005-0000-0000-0000BA210000}"/>
    <cellStyle name="Cálculo 4 2 6 2" xfId="29439" xr:uid="{00000000-0005-0000-0000-0000BB210000}"/>
    <cellStyle name="Cálculo 4 2 7" xfId="28029" xr:uid="{00000000-0005-0000-0000-0000BC210000}"/>
    <cellStyle name="Cálculo 4 2 7 2" xfId="30880" xr:uid="{00000000-0005-0000-0000-0000BD210000}"/>
    <cellStyle name="Cálculo 4 3" xfId="25470" xr:uid="{00000000-0005-0000-0000-0000BE210000}"/>
    <cellStyle name="Cálculo 4 3 2" xfId="26880" xr:uid="{00000000-0005-0000-0000-0000BF210000}"/>
    <cellStyle name="Cálculo 4 3 2 2" xfId="29902" xr:uid="{00000000-0005-0000-0000-0000C0210000}"/>
    <cellStyle name="Cálculo 4 3 3" xfId="28492" xr:uid="{00000000-0005-0000-0000-0000C1210000}"/>
    <cellStyle name="Cálculo 4 3 3 2" xfId="31343" xr:uid="{00000000-0005-0000-0000-0000C2210000}"/>
    <cellStyle name="Cálculo 4 4" xfId="25259" xr:uid="{00000000-0005-0000-0000-0000C3210000}"/>
    <cellStyle name="Cálculo 4 4 2" xfId="26669" xr:uid="{00000000-0005-0000-0000-0000C4210000}"/>
    <cellStyle name="Cálculo 4 4 2 2" xfId="29691" xr:uid="{00000000-0005-0000-0000-0000C5210000}"/>
    <cellStyle name="Cálculo 4 4 3" xfId="28281" xr:uid="{00000000-0005-0000-0000-0000C6210000}"/>
    <cellStyle name="Cálculo 4 4 3 2" xfId="31132" xr:uid="{00000000-0005-0000-0000-0000C7210000}"/>
    <cellStyle name="Cálculo 4 5" xfId="25378" xr:uid="{00000000-0005-0000-0000-0000C8210000}"/>
    <cellStyle name="Cálculo 4 5 2" xfId="26788" xr:uid="{00000000-0005-0000-0000-0000C9210000}"/>
    <cellStyle name="Cálculo 4 5 2 2" xfId="29810" xr:uid="{00000000-0005-0000-0000-0000CA210000}"/>
    <cellStyle name="Cálculo 4 5 3" xfId="28400" xr:uid="{00000000-0005-0000-0000-0000CB210000}"/>
    <cellStyle name="Cálculo 4 5 3 2" xfId="31251" xr:uid="{00000000-0005-0000-0000-0000CC210000}"/>
    <cellStyle name="Cálculo 4 6" xfId="25346" xr:uid="{00000000-0005-0000-0000-0000CD210000}"/>
    <cellStyle name="Cálculo 4 6 2" xfId="26756" xr:uid="{00000000-0005-0000-0000-0000CE210000}"/>
    <cellStyle name="Cálculo 4 6 2 2" xfId="29778" xr:uid="{00000000-0005-0000-0000-0000CF210000}"/>
    <cellStyle name="Cálculo 4 6 3" xfId="28368" xr:uid="{00000000-0005-0000-0000-0000D0210000}"/>
    <cellStyle name="Cálculo 4 6 3 2" xfId="31219" xr:uid="{00000000-0005-0000-0000-0000D1210000}"/>
    <cellStyle name="Cálculo 4 7" xfId="26276" xr:uid="{00000000-0005-0000-0000-0000D2210000}"/>
    <cellStyle name="Cálculo 4 7 2" xfId="29298" xr:uid="{00000000-0005-0000-0000-0000D3210000}"/>
    <cellStyle name="Cálculo 4 8" xfId="27792" xr:uid="{00000000-0005-0000-0000-0000D4210000}"/>
    <cellStyle name="Cálculo 4 8 2" xfId="30708" xr:uid="{00000000-0005-0000-0000-0000D5210000}"/>
    <cellStyle name="Cálculo 4 9" xfId="27888" xr:uid="{00000000-0005-0000-0000-0000D6210000}"/>
    <cellStyle name="Cálculo 4 9 2" xfId="30739" xr:uid="{00000000-0005-0000-0000-0000D7210000}"/>
    <cellStyle name="Cálculo 5" xfId="24537" xr:uid="{00000000-0005-0000-0000-0000D8210000}"/>
    <cellStyle name="Cálculo 5 2" xfId="25007" xr:uid="{00000000-0005-0000-0000-0000D9210000}"/>
    <cellStyle name="Cálculo 5 2 2" xfId="25637" xr:uid="{00000000-0005-0000-0000-0000DA210000}"/>
    <cellStyle name="Cálculo 5 2 2 2" xfId="27047" xr:uid="{00000000-0005-0000-0000-0000DB210000}"/>
    <cellStyle name="Cálculo 5 2 2 2 2" xfId="30069" xr:uid="{00000000-0005-0000-0000-0000DC210000}"/>
    <cellStyle name="Cálculo 5 2 2 3" xfId="28659" xr:uid="{00000000-0005-0000-0000-0000DD210000}"/>
    <cellStyle name="Cálculo 5 2 2 3 2" xfId="31510" xr:uid="{00000000-0005-0000-0000-0000DE210000}"/>
    <cellStyle name="Cálculo 5 2 3" xfId="25805" xr:uid="{00000000-0005-0000-0000-0000DF210000}"/>
    <cellStyle name="Cálculo 5 2 3 2" xfId="27215" xr:uid="{00000000-0005-0000-0000-0000E0210000}"/>
    <cellStyle name="Cálculo 5 2 3 2 2" xfId="30237" xr:uid="{00000000-0005-0000-0000-0000E1210000}"/>
    <cellStyle name="Cálculo 5 2 3 3" xfId="28827" xr:uid="{00000000-0005-0000-0000-0000E2210000}"/>
    <cellStyle name="Cálculo 5 2 3 3 2" xfId="31678" xr:uid="{00000000-0005-0000-0000-0000E3210000}"/>
    <cellStyle name="Cálculo 5 2 4" xfId="25971" xr:uid="{00000000-0005-0000-0000-0000E4210000}"/>
    <cellStyle name="Cálculo 5 2 4 2" xfId="27381" xr:uid="{00000000-0005-0000-0000-0000E5210000}"/>
    <cellStyle name="Cálculo 5 2 4 2 2" xfId="30403" xr:uid="{00000000-0005-0000-0000-0000E6210000}"/>
    <cellStyle name="Cálculo 5 2 4 3" xfId="28993" xr:uid="{00000000-0005-0000-0000-0000E7210000}"/>
    <cellStyle name="Cálculo 5 2 4 3 2" xfId="31844" xr:uid="{00000000-0005-0000-0000-0000E8210000}"/>
    <cellStyle name="Cálculo 5 2 5" xfId="26136" xr:uid="{00000000-0005-0000-0000-0000E9210000}"/>
    <cellStyle name="Cálculo 5 2 5 2" xfId="27546" xr:uid="{00000000-0005-0000-0000-0000EA210000}"/>
    <cellStyle name="Cálculo 5 2 5 2 2" xfId="30568" xr:uid="{00000000-0005-0000-0000-0000EB210000}"/>
    <cellStyle name="Cálculo 5 2 5 3" xfId="29158" xr:uid="{00000000-0005-0000-0000-0000EC210000}"/>
    <cellStyle name="Cálculo 5 2 5 3 2" xfId="32009" xr:uid="{00000000-0005-0000-0000-0000ED210000}"/>
    <cellStyle name="Cálculo 5 2 6" xfId="26418" xr:uid="{00000000-0005-0000-0000-0000EE210000}"/>
    <cellStyle name="Cálculo 5 2 6 2" xfId="29440" xr:uid="{00000000-0005-0000-0000-0000EF210000}"/>
    <cellStyle name="Cálculo 5 2 7" xfId="28030" xr:uid="{00000000-0005-0000-0000-0000F0210000}"/>
    <cellStyle name="Cálculo 5 2 7 2" xfId="30881" xr:uid="{00000000-0005-0000-0000-0000F1210000}"/>
    <cellStyle name="Cálculo 5 3" xfId="25471" xr:uid="{00000000-0005-0000-0000-0000F2210000}"/>
    <cellStyle name="Cálculo 5 3 2" xfId="26881" xr:uid="{00000000-0005-0000-0000-0000F3210000}"/>
    <cellStyle name="Cálculo 5 3 2 2" xfId="29903" xr:uid="{00000000-0005-0000-0000-0000F4210000}"/>
    <cellStyle name="Cálculo 5 3 3" xfId="28493" xr:uid="{00000000-0005-0000-0000-0000F5210000}"/>
    <cellStyle name="Cálculo 5 3 3 2" xfId="31344" xr:uid="{00000000-0005-0000-0000-0000F6210000}"/>
    <cellStyle name="Cálculo 5 4" xfId="25258" xr:uid="{00000000-0005-0000-0000-0000F7210000}"/>
    <cellStyle name="Cálculo 5 4 2" xfId="26668" xr:uid="{00000000-0005-0000-0000-0000F8210000}"/>
    <cellStyle name="Cálculo 5 4 2 2" xfId="29690" xr:uid="{00000000-0005-0000-0000-0000F9210000}"/>
    <cellStyle name="Cálculo 5 4 3" xfId="28280" xr:uid="{00000000-0005-0000-0000-0000FA210000}"/>
    <cellStyle name="Cálculo 5 4 3 2" xfId="31131" xr:uid="{00000000-0005-0000-0000-0000FB210000}"/>
    <cellStyle name="Cálculo 5 5" xfId="25379" xr:uid="{00000000-0005-0000-0000-0000FC210000}"/>
    <cellStyle name="Cálculo 5 5 2" xfId="26789" xr:uid="{00000000-0005-0000-0000-0000FD210000}"/>
    <cellStyle name="Cálculo 5 5 2 2" xfId="29811" xr:uid="{00000000-0005-0000-0000-0000FE210000}"/>
    <cellStyle name="Cálculo 5 5 3" xfId="28401" xr:uid="{00000000-0005-0000-0000-0000FF210000}"/>
    <cellStyle name="Cálculo 5 5 3 2" xfId="31252" xr:uid="{00000000-0005-0000-0000-000000220000}"/>
    <cellStyle name="Cálculo 5 6" xfId="25465" xr:uid="{00000000-0005-0000-0000-000001220000}"/>
    <cellStyle name="Cálculo 5 6 2" xfId="26875" xr:uid="{00000000-0005-0000-0000-000002220000}"/>
    <cellStyle name="Cálculo 5 6 2 2" xfId="29897" xr:uid="{00000000-0005-0000-0000-000003220000}"/>
    <cellStyle name="Cálculo 5 6 3" xfId="28487" xr:uid="{00000000-0005-0000-0000-000004220000}"/>
    <cellStyle name="Cálculo 5 6 3 2" xfId="31338" xr:uid="{00000000-0005-0000-0000-000005220000}"/>
    <cellStyle name="Cálculo 5 7" xfId="26277" xr:uid="{00000000-0005-0000-0000-000006220000}"/>
    <cellStyle name="Cálculo 5 7 2" xfId="29299" xr:uid="{00000000-0005-0000-0000-000007220000}"/>
    <cellStyle name="Cálculo 5 8" xfId="27825" xr:uid="{00000000-0005-0000-0000-000008220000}"/>
    <cellStyle name="Cálculo 5 8 2" xfId="30713" xr:uid="{00000000-0005-0000-0000-000009220000}"/>
    <cellStyle name="Cálculo 5 9" xfId="27889" xr:uid="{00000000-0005-0000-0000-00000A220000}"/>
    <cellStyle name="Cálculo 5 9 2" xfId="30740" xr:uid="{00000000-0005-0000-0000-00000B220000}"/>
    <cellStyle name="Cálculo 6" xfId="24538" xr:uid="{00000000-0005-0000-0000-00000C220000}"/>
    <cellStyle name="Cálculo 6 2" xfId="25008" xr:uid="{00000000-0005-0000-0000-00000D220000}"/>
    <cellStyle name="Cálculo 6 2 2" xfId="25638" xr:uid="{00000000-0005-0000-0000-00000E220000}"/>
    <cellStyle name="Cálculo 6 2 2 2" xfId="27048" xr:uid="{00000000-0005-0000-0000-00000F220000}"/>
    <cellStyle name="Cálculo 6 2 2 2 2" xfId="30070" xr:uid="{00000000-0005-0000-0000-000010220000}"/>
    <cellStyle name="Cálculo 6 2 2 3" xfId="28660" xr:uid="{00000000-0005-0000-0000-000011220000}"/>
    <cellStyle name="Cálculo 6 2 2 3 2" xfId="31511" xr:uid="{00000000-0005-0000-0000-000012220000}"/>
    <cellStyle name="Cálculo 6 2 3" xfId="25806" xr:uid="{00000000-0005-0000-0000-000013220000}"/>
    <cellStyle name="Cálculo 6 2 3 2" xfId="27216" xr:uid="{00000000-0005-0000-0000-000014220000}"/>
    <cellStyle name="Cálculo 6 2 3 2 2" xfId="30238" xr:uid="{00000000-0005-0000-0000-000015220000}"/>
    <cellStyle name="Cálculo 6 2 3 3" xfId="28828" xr:uid="{00000000-0005-0000-0000-000016220000}"/>
    <cellStyle name="Cálculo 6 2 3 3 2" xfId="31679" xr:uid="{00000000-0005-0000-0000-000017220000}"/>
    <cellStyle name="Cálculo 6 2 4" xfId="25972" xr:uid="{00000000-0005-0000-0000-000018220000}"/>
    <cellStyle name="Cálculo 6 2 4 2" xfId="27382" xr:uid="{00000000-0005-0000-0000-000019220000}"/>
    <cellStyle name="Cálculo 6 2 4 2 2" xfId="30404" xr:uid="{00000000-0005-0000-0000-00001A220000}"/>
    <cellStyle name="Cálculo 6 2 4 3" xfId="28994" xr:uid="{00000000-0005-0000-0000-00001B220000}"/>
    <cellStyle name="Cálculo 6 2 4 3 2" xfId="31845" xr:uid="{00000000-0005-0000-0000-00001C220000}"/>
    <cellStyle name="Cálculo 6 2 5" xfId="26137" xr:uid="{00000000-0005-0000-0000-00001D220000}"/>
    <cellStyle name="Cálculo 6 2 5 2" xfId="27547" xr:uid="{00000000-0005-0000-0000-00001E220000}"/>
    <cellStyle name="Cálculo 6 2 5 2 2" xfId="30569" xr:uid="{00000000-0005-0000-0000-00001F220000}"/>
    <cellStyle name="Cálculo 6 2 5 3" xfId="29159" xr:uid="{00000000-0005-0000-0000-000020220000}"/>
    <cellStyle name="Cálculo 6 2 5 3 2" xfId="32010" xr:uid="{00000000-0005-0000-0000-000021220000}"/>
    <cellStyle name="Cálculo 6 2 6" xfId="26419" xr:uid="{00000000-0005-0000-0000-000022220000}"/>
    <cellStyle name="Cálculo 6 2 6 2" xfId="29441" xr:uid="{00000000-0005-0000-0000-000023220000}"/>
    <cellStyle name="Cálculo 6 2 7" xfId="28031" xr:uid="{00000000-0005-0000-0000-000024220000}"/>
    <cellStyle name="Cálculo 6 2 7 2" xfId="30882" xr:uid="{00000000-0005-0000-0000-000025220000}"/>
    <cellStyle name="Cálculo 6 3" xfId="25472" xr:uid="{00000000-0005-0000-0000-000026220000}"/>
    <cellStyle name="Cálculo 6 3 2" xfId="26882" xr:uid="{00000000-0005-0000-0000-000027220000}"/>
    <cellStyle name="Cálculo 6 3 2 2" xfId="29904" xr:uid="{00000000-0005-0000-0000-000028220000}"/>
    <cellStyle name="Cálculo 6 3 3" xfId="28494" xr:uid="{00000000-0005-0000-0000-000029220000}"/>
    <cellStyle name="Cálculo 6 3 3 2" xfId="31345" xr:uid="{00000000-0005-0000-0000-00002A220000}"/>
    <cellStyle name="Cálculo 6 4" xfId="25257" xr:uid="{00000000-0005-0000-0000-00002B220000}"/>
    <cellStyle name="Cálculo 6 4 2" xfId="26667" xr:uid="{00000000-0005-0000-0000-00002C220000}"/>
    <cellStyle name="Cálculo 6 4 2 2" xfId="29689" xr:uid="{00000000-0005-0000-0000-00002D220000}"/>
    <cellStyle name="Cálculo 6 4 3" xfId="28279" xr:uid="{00000000-0005-0000-0000-00002E220000}"/>
    <cellStyle name="Cálculo 6 4 3 2" xfId="31130" xr:uid="{00000000-0005-0000-0000-00002F220000}"/>
    <cellStyle name="Cálculo 6 5" xfId="25380" xr:uid="{00000000-0005-0000-0000-000030220000}"/>
    <cellStyle name="Cálculo 6 5 2" xfId="26790" xr:uid="{00000000-0005-0000-0000-000031220000}"/>
    <cellStyle name="Cálculo 6 5 2 2" xfId="29812" xr:uid="{00000000-0005-0000-0000-000032220000}"/>
    <cellStyle name="Cálculo 6 5 3" xfId="28402" xr:uid="{00000000-0005-0000-0000-000033220000}"/>
    <cellStyle name="Cálculo 6 5 3 2" xfId="31253" xr:uid="{00000000-0005-0000-0000-000034220000}"/>
    <cellStyle name="Cálculo 6 6" xfId="25345" xr:uid="{00000000-0005-0000-0000-000035220000}"/>
    <cellStyle name="Cálculo 6 6 2" xfId="26755" xr:uid="{00000000-0005-0000-0000-000036220000}"/>
    <cellStyle name="Cálculo 6 6 2 2" xfId="29777" xr:uid="{00000000-0005-0000-0000-000037220000}"/>
    <cellStyle name="Cálculo 6 6 3" xfId="28367" xr:uid="{00000000-0005-0000-0000-000038220000}"/>
    <cellStyle name="Cálculo 6 6 3 2" xfId="31218" xr:uid="{00000000-0005-0000-0000-000039220000}"/>
    <cellStyle name="Cálculo 6 7" xfId="26278" xr:uid="{00000000-0005-0000-0000-00003A220000}"/>
    <cellStyle name="Cálculo 6 7 2" xfId="29300" xr:uid="{00000000-0005-0000-0000-00003B220000}"/>
    <cellStyle name="Cálculo 6 8" xfId="27850" xr:uid="{00000000-0005-0000-0000-00003C220000}"/>
    <cellStyle name="Cálculo 6 8 2" xfId="30718" xr:uid="{00000000-0005-0000-0000-00003D220000}"/>
    <cellStyle name="Cálculo 6 9" xfId="27890" xr:uid="{00000000-0005-0000-0000-00003E220000}"/>
    <cellStyle name="Cálculo 6 9 2" xfId="30741" xr:uid="{00000000-0005-0000-0000-00003F220000}"/>
    <cellStyle name="Cálculo 7" xfId="24838" xr:uid="{00000000-0005-0000-0000-000040220000}"/>
    <cellStyle name="Cálculo 7 2" xfId="25106" xr:uid="{00000000-0005-0000-0000-000041220000}"/>
    <cellStyle name="Cálculo 7 2 2" xfId="25736" xr:uid="{00000000-0005-0000-0000-000042220000}"/>
    <cellStyle name="Cálculo 7 2 2 2" xfId="27146" xr:uid="{00000000-0005-0000-0000-000043220000}"/>
    <cellStyle name="Cálculo 7 2 2 2 2" xfId="30168" xr:uid="{00000000-0005-0000-0000-000044220000}"/>
    <cellStyle name="Cálculo 7 2 2 3" xfId="28758" xr:uid="{00000000-0005-0000-0000-000045220000}"/>
    <cellStyle name="Cálculo 7 2 2 3 2" xfId="31609" xr:uid="{00000000-0005-0000-0000-000046220000}"/>
    <cellStyle name="Cálculo 7 2 3" xfId="25904" xr:uid="{00000000-0005-0000-0000-000047220000}"/>
    <cellStyle name="Cálculo 7 2 3 2" xfId="27314" xr:uid="{00000000-0005-0000-0000-000048220000}"/>
    <cellStyle name="Cálculo 7 2 3 2 2" xfId="30336" xr:uid="{00000000-0005-0000-0000-000049220000}"/>
    <cellStyle name="Cálculo 7 2 3 3" xfId="28926" xr:uid="{00000000-0005-0000-0000-00004A220000}"/>
    <cellStyle name="Cálculo 7 2 3 3 2" xfId="31777" xr:uid="{00000000-0005-0000-0000-00004B220000}"/>
    <cellStyle name="Cálculo 7 2 4" xfId="26070" xr:uid="{00000000-0005-0000-0000-00004C220000}"/>
    <cellStyle name="Cálculo 7 2 4 2" xfId="27480" xr:uid="{00000000-0005-0000-0000-00004D220000}"/>
    <cellStyle name="Cálculo 7 2 4 2 2" xfId="30502" xr:uid="{00000000-0005-0000-0000-00004E220000}"/>
    <cellStyle name="Cálculo 7 2 4 3" xfId="29092" xr:uid="{00000000-0005-0000-0000-00004F220000}"/>
    <cellStyle name="Cálculo 7 2 4 3 2" xfId="31943" xr:uid="{00000000-0005-0000-0000-000050220000}"/>
    <cellStyle name="Cálculo 7 2 5" xfId="26235" xr:uid="{00000000-0005-0000-0000-000051220000}"/>
    <cellStyle name="Cálculo 7 2 5 2" xfId="27645" xr:uid="{00000000-0005-0000-0000-000052220000}"/>
    <cellStyle name="Cálculo 7 2 5 2 2" xfId="30667" xr:uid="{00000000-0005-0000-0000-000053220000}"/>
    <cellStyle name="Cálculo 7 2 5 3" xfId="29257" xr:uid="{00000000-0005-0000-0000-000054220000}"/>
    <cellStyle name="Cálculo 7 2 5 3 2" xfId="32108" xr:uid="{00000000-0005-0000-0000-000055220000}"/>
    <cellStyle name="Cálculo 7 2 6" xfId="26517" xr:uid="{00000000-0005-0000-0000-000056220000}"/>
    <cellStyle name="Cálculo 7 2 6 2" xfId="29539" xr:uid="{00000000-0005-0000-0000-000057220000}"/>
    <cellStyle name="Cálculo 7 2 7" xfId="28129" xr:uid="{00000000-0005-0000-0000-000058220000}"/>
    <cellStyle name="Cálculo 7 2 7 2" xfId="30980" xr:uid="{00000000-0005-0000-0000-000059220000}"/>
    <cellStyle name="Cálculo 7 3" xfId="25590" xr:uid="{00000000-0005-0000-0000-00005A220000}"/>
    <cellStyle name="Cálculo 7 3 2" xfId="27000" xr:uid="{00000000-0005-0000-0000-00005B220000}"/>
    <cellStyle name="Cálculo 7 3 2 2" xfId="30022" xr:uid="{00000000-0005-0000-0000-00005C220000}"/>
    <cellStyle name="Cálculo 7 3 3" xfId="28612" xr:uid="{00000000-0005-0000-0000-00005D220000}"/>
    <cellStyle name="Cálculo 7 3 3 2" xfId="31463" xr:uid="{00000000-0005-0000-0000-00005E220000}"/>
    <cellStyle name="Cálculo 7 4" xfId="25139" xr:uid="{00000000-0005-0000-0000-00005F220000}"/>
    <cellStyle name="Cálculo 7 4 2" xfId="26549" xr:uid="{00000000-0005-0000-0000-000060220000}"/>
    <cellStyle name="Cálculo 7 4 2 2" xfId="29571" xr:uid="{00000000-0005-0000-0000-000061220000}"/>
    <cellStyle name="Cálculo 7 4 3" xfId="28161" xr:uid="{00000000-0005-0000-0000-000062220000}"/>
    <cellStyle name="Cálculo 7 4 3 2" xfId="31012" xr:uid="{00000000-0005-0000-0000-000063220000}"/>
    <cellStyle name="Cálculo 7 5" xfId="25582" xr:uid="{00000000-0005-0000-0000-000064220000}"/>
    <cellStyle name="Cálculo 7 5 2" xfId="26992" xr:uid="{00000000-0005-0000-0000-000065220000}"/>
    <cellStyle name="Cálculo 7 5 2 2" xfId="30014" xr:uid="{00000000-0005-0000-0000-000066220000}"/>
    <cellStyle name="Cálculo 7 5 3" xfId="28604" xr:uid="{00000000-0005-0000-0000-000067220000}"/>
    <cellStyle name="Cálculo 7 5 3 2" xfId="31455" xr:uid="{00000000-0005-0000-0000-000068220000}"/>
    <cellStyle name="Cálculo 7 6" xfId="25147" xr:uid="{00000000-0005-0000-0000-000069220000}"/>
    <cellStyle name="Cálculo 7 6 2" xfId="26557" xr:uid="{00000000-0005-0000-0000-00006A220000}"/>
    <cellStyle name="Cálculo 7 6 2 2" xfId="29579" xr:uid="{00000000-0005-0000-0000-00006B220000}"/>
    <cellStyle name="Cálculo 7 6 3" xfId="28169" xr:uid="{00000000-0005-0000-0000-00006C220000}"/>
    <cellStyle name="Cálculo 7 6 3 2" xfId="31020" xr:uid="{00000000-0005-0000-0000-00006D220000}"/>
    <cellStyle name="Cálculo 7 7" xfId="26376" xr:uid="{00000000-0005-0000-0000-00006E220000}"/>
    <cellStyle name="Cálculo 7 7 2" xfId="29398" xr:uid="{00000000-0005-0000-0000-00006F220000}"/>
    <cellStyle name="Cálculo 7 8" xfId="27988" xr:uid="{00000000-0005-0000-0000-000070220000}"/>
    <cellStyle name="Cálculo 7 8 2" xfId="30839" xr:uid="{00000000-0005-0000-0000-000071220000}"/>
    <cellStyle name="Cálculo 8" xfId="24859" xr:uid="{00000000-0005-0000-0000-000072220000}"/>
    <cellStyle name="Cálculo 8 2" xfId="25114" xr:uid="{00000000-0005-0000-0000-000073220000}"/>
    <cellStyle name="Cálculo 8 2 2" xfId="25744" xr:uid="{00000000-0005-0000-0000-000074220000}"/>
    <cellStyle name="Cálculo 8 2 2 2" xfId="27154" xr:uid="{00000000-0005-0000-0000-000075220000}"/>
    <cellStyle name="Cálculo 8 2 2 2 2" xfId="30176" xr:uid="{00000000-0005-0000-0000-000076220000}"/>
    <cellStyle name="Cálculo 8 2 2 3" xfId="28766" xr:uid="{00000000-0005-0000-0000-000077220000}"/>
    <cellStyle name="Cálculo 8 2 2 3 2" xfId="31617" xr:uid="{00000000-0005-0000-0000-000078220000}"/>
    <cellStyle name="Cálculo 8 2 3" xfId="25912" xr:uid="{00000000-0005-0000-0000-000079220000}"/>
    <cellStyle name="Cálculo 8 2 3 2" xfId="27322" xr:uid="{00000000-0005-0000-0000-00007A220000}"/>
    <cellStyle name="Cálculo 8 2 3 2 2" xfId="30344" xr:uid="{00000000-0005-0000-0000-00007B220000}"/>
    <cellStyle name="Cálculo 8 2 3 3" xfId="28934" xr:uid="{00000000-0005-0000-0000-00007C220000}"/>
    <cellStyle name="Cálculo 8 2 3 3 2" xfId="31785" xr:uid="{00000000-0005-0000-0000-00007D220000}"/>
    <cellStyle name="Cálculo 8 2 4" xfId="26078" xr:uid="{00000000-0005-0000-0000-00007E220000}"/>
    <cellStyle name="Cálculo 8 2 4 2" xfId="27488" xr:uid="{00000000-0005-0000-0000-00007F220000}"/>
    <cellStyle name="Cálculo 8 2 4 2 2" xfId="30510" xr:uid="{00000000-0005-0000-0000-000080220000}"/>
    <cellStyle name="Cálculo 8 2 4 3" xfId="29100" xr:uid="{00000000-0005-0000-0000-000081220000}"/>
    <cellStyle name="Cálculo 8 2 4 3 2" xfId="31951" xr:uid="{00000000-0005-0000-0000-000082220000}"/>
    <cellStyle name="Cálculo 8 2 5" xfId="26243" xr:uid="{00000000-0005-0000-0000-000083220000}"/>
    <cellStyle name="Cálculo 8 2 5 2" xfId="27653" xr:uid="{00000000-0005-0000-0000-000084220000}"/>
    <cellStyle name="Cálculo 8 2 5 2 2" xfId="30675" xr:uid="{00000000-0005-0000-0000-000085220000}"/>
    <cellStyle name="Cálculo 8 2 5 3" xfId="29265" xr:uid="{00000000-0005-0000-0000-000086220000}"/>
    <cellStyle name="Cálculo 8 2 5 3 2" xfId="32116" xr:uid="{00000000-0005-0000-0000-000087220000}"/>
    <cellStyle name="Cálculo 8 2 6" xfId="26525" xr:uid="{00000000-0005-0000-0000-000088220000}"/>
    <cellStyle name="Cálculo 8 2 6 2" xfId="29547" xr:uid="{00000000-0005-0000-0000-000089220000}"/>
    <cellStyle name="Cálculo 8 2 7" xfId="28137" xr:uid="{00000000-0005-0000-0000-00008A220000}"/>
    <cellStyle name="Cálculo 8 2 7 2" xfId="30988" xr:uid="{00000000-0005-0000-0000-00008B220000}"/>
    <cellStyle name="Cálculo 8 3" xfId="25598" xr:uid="{00000000-0005-0000-0000-00008C220000}"/>
    <cellStyle name="Cálculo 8 3 2" xfId="27008" xr:uid="{00000000-0005-0000-0000-00008D220000}"/>
    <cellStyle name="Cálculo 8 3 2 2" xfId="30030" xr:uid="{00000000-0005-0000-0000-00008E220000}"/>
    <cellStyle name="Cálculo 8 3 3" xfId="28620" xr:uid="{00000000-0005-0000-0000-00008F220000}"/>
    <cellStyle name="Cálculo 8 3 3 2" xfId="31471" xr:uid="{00000000-0005-0000-0000-000090220000}"/>
    <cellStyle name="Cálculo 8 4" xfId="25768" xr:uid="{00000000-0005-0000-0000-000091220000}"/>
    <cellStyle name="Cálculo 8 4 2" xfId="27178" xr:uid="{00000000-0005-0000-0000-000092220000}"/>
    <cellStyle name="Cálculo 8 4 2 2" xfId="30200" xr:uid="{00000000-0005-0000-0000-000093220000}"/>
    <cellStyle name="Cálculo 8 4 3" xfId="28790" xr:uid="{00000000-0005-0000-0000-000094220000}"/>
    <cellStyle name="Cálculo 8 4 3 2" xfId="31641" xr:uid="{00000000-0005-0000-0000-000095220000}"/>
    <cellStyle name="Cálculo 8 5" xfId="25937" xr:uid="{00000000-0005-0000-0000-000096220000}"/>
    <cellStyle name="Cálculo 8 5 2" xfId="27347" xr:uid="{00000000-0005-0000-0000-000097220000}"/>
    <cellStyle name="Cálculo 8 5 2 2" xfId="30369" xr:uid="{00000000-0005-0000-0000-000098220000}"/>
    <cellStyle name="Cálculo 8 5 3" xfId="28959" xr:uid="{00000000-0005-0000-0000-000099220000}"/>
    <cellStyle name="Cálculo 8 5 3 2" xfId="31810" xr:uid="{00000000-0005-0000-0000-00009A220000}"/>
    <cellStyle name="Cálculo 8 6" xfId="26102" xr:uid="{00000000-0005-0000-0000-00009B220000}"/>
    <cellStyle name="Cálculo 8 6 2" xfId="27512" xr:uid="{00000000-0005-0000-0000-00009C220000}"/>
    <cellStyle name="Cálculo 8 6 2 2" xfId="30534" xr:uid="{00000000-0005-0000-0000-00009D220000}"/>
    <cellStyle name="Cálculo 8 6 3" xfId="29124" xr:uid="{00000000-0005-0000-0000-00009E220000}"/>
    <cellStyle name="Cálculo 8 6 3 2" xfId="31975" xr:uid="{00000000-0005-0000-0000-00009F220000}"/>
    <cellStyle name="Cálculo 8 7" xfId="26384" xr:uid="{00000000-0005-0000-0000-0000A0220000}"/>
    <cellStyle name="Cálculo 8 7 2" xfId="29406" xr:uid="{00000000-0005-0000-0000-0000A1220000}"/>
    <cellStyle name="Cálculo 8 8" xfId="27996" xr:uid="{00000000-0005-0000-0000-0000A2220000}"/>
    <cellStyle name="Cálculo 8 8 2" xfId="30847" xr:uid="{00000000-0005-0000-0000-0000A3220000}"/>
    <cellStyle name="Cálculo 9" xfId="24140" xr:uid="{00000000-0005-0000-0000-0000A4220000}"/>
    <cellStyle name="Cálculo 9 2" xfId="24992" xr:uid="{00000000-0005-0000-0000-0000A5220000}"/>
    <cellStyle name="Cálculo 9 2 2" xfId="25622" xr:uid="{00000000-0005-0000-0000-0000A6220000}"/>
    <cellStyle name="Cálculo 9 2 2 2" xfId="27032" xr:uid="{00000000-0005-0000-0000-0000A7220000}"/>
    <cellStyle name="Cálculo 9 2 2 2 2" xfId="30054" xr:uid="{00000000-0005-0000-0000-0000A8220000}"/>
    <cellStyle name="Cálculo 9 2 2 3" xfId="28644" xr:uid="{00000000-0005-0000-0000-0000A9220000}"/>
    <cellStyle name="Cálculo 9 2 2 3 2" xfId="31495" xr:uid="{00000000-0005-0000-0000-0000AA220000}"/>
    <cellStyle name="Cálculo 9 2 3" xfId="25790" xr:uid="{00000000-0005-0000-0000-0000AB220000}"/>
    <cellStyle name="Cálculo 9 2 3 2" xfId="27200" xr:uid="{00000000-0005-0000-0000-0000AC220000}"/>
    <cellStyle name="Cálculo 9 2 3 2 2" xfId="30222" xr:uid="{00000000-0005-0000-0000-0000AD220000}"/>
    <cellStyle name="Cálculo 9 2 3 3" xfId="28812" xr:uid="{00000000-0005-0000-0000-0000AE220000}"/>
    <cellStyle name="Cálculo 9 2 3 3 2" xfId="31663" xr:uid="{00000000-0005-0000-0000-0000AF220000}"/>
    <cellStyle name="Cálculo 9 2 4" xfId="25956" xr:uid="{00000000-0005-0000-0000-0000B0220000}"/>
    <cellStyle name="Cálculo 9 2 4 2" xfId="27366" xr:uid="{00000000-0005-0000-0000-0000B1220000}"/>
    <cellStyle name="Cálculo 9 2 4 2 2" xfId="30388" xr:uid="{00000000-0005-0000-0000-0000B2220000}"/>
    <cellStyle name="Cálculo 9 2 4 3" xfId="28978" xr:uid="{00000000-0005-0000-0000-0000B3220000}"/>
    <cellStyle name="Cálculo 9 2 4 3 2" xfId="31829" xr:uid="{00000000-0005-0000-0000-0000B4220000}"/>
    <cellStyle name="Cálculo 9 2 5" xfId="26121" xr:uid="{00000000-0005-0000-0000-0000B5220000}"/>
    <cellStyle name="Cálculo 9 2 5 2" xfId="27531" xr:uid="{00000000-0005-0000-0000-0000B6220000}"/>
    <cellStyle name="Cálculo 9 2 5 2 2" xfId="30553" xr:uid="{00000000-0005-0000-0000-0000B7220000}"/>
    <cellStyle name="Cálculo 9 2 5 3" xfId="29143" xr:uid="{00000000-0005-0000-0000-0000B8220000}"/>
    <cellStyle name="Cálculo 9 2 5 3 2" xfId="31994" xr:uid="{00000000-0005-0000-0000-0000B9220000}"/>
    <cellStyle name="Cálculo 9 2 6" xfId="26403" xr:uid="{00000000-0005-0000-0000-0000BA220000}"/>
    <cellStyle name="Cálculo 9 2 6 2" xfId="29425" xr:uid="{00000000-0005-0000-0000-0000BB220000}"/>
    <cellStyle name="Cálculo 9 2 7" xfId="28015" xr:uid="{00000000-0005-0000-0000-0000BC220000}"/>
    <cellStyle name="Cálculo 9 2 7 2" xfId="30866" xr:uid="{00000000-0005-0000-0000-0000BD220000}"/>
    <cellStyle name="Cálculo 9 3" xfId="25432" xr:uid="{00000000-0005-0000-0000-0000BE220000}"/>
    <cellStyle name="Cálculo 9 3 2" xfId="26842" xr:uid="{00000000-0005-0000-0000-0000BF220000}"/>
    <cellStyle name="Cálculo 9 3 2 2" xfId="29864" xr:uid="{00000000-0005-0000-0000-0000C0220000}"/>
    <cellStyle name="Cálculo 9 3 3" xfId="28454" xr:uid="{00000000-0005-0000-0000-0000C1220000}"/>
    <cellStyle name="Cálculo 9 3 3 2" xfId="31305" xr:uid="{00000000-0005-0000-0000-0000C2220000}"/>
    <cellStyle name="Cálculo 9 4" xfId="25293" xr:uid="{00000000-0005-0000-0000-0000C3220000}"/>
    <cellStyle name="Cálculo 9 4 2" xfId="26703" xr:uid="{00000000-0005-0000-0000-0000C4220000}"/>
    <cellStyle name="Cálculo 9 4 2 2" xfId="29725" xr:uid="{00000000-0005-0000-0000-0000C5220000}"/>
    <cellStyle name="Cálculo 9 4 3" xfId="28315" xr:uid="{00000000-0005-0000-0000-0000C6220000}"/>
    <cellStyle name="Cálculo 9 4 3 2" xfId="31166" xr:uid="{00000000-0005-0000-0000-0000C7220000}"/>
    <cellStyle name="Cálculo 9 5" xfId="25361" xr:uid="{00000000-0005-0000-0000-0000C8220000}"/>
    <cellStyle name="Cálculo 9 5 2" xfId="26771" xr:uid="{00000000-0005-0000-0000-0000C9220000}"/>
    <cellStyle name="Cálculo 9 5 2 2" xfId="29793" xr:uid="{00000000-0005-0000-0000-0000CA220000}"/>
    <cellStyle name="Cálculo 9 5 3" xfId="28383" xr:uid="{00000000-0005-0000-0000-0000CB220000}"/>
    <cellStyle name="Cálculo 9 5 3 2" xfId="31234" xr:uid="{00000000-0005-0000-0000-0000CC220000}"/>
    <cellStyle name="Cálculo 9 6" xfId="25360" xr:uid="{00000000-0005-0000-0000-0000CD220000}"/>
    <cellStyle name="Cálculo 9 6 2" xfId="26770" xr:uid="{00000000-0005-0000-0000-0000CE220000}"/>
    <cellStyle name="Cálculo 9 6 2 2" xfId="29792" xr:uid="{00000000-0005-0000-0000-0000CF220000}"/>
    <cellStyle name="Cálculo 9 6 3" xfId="28382" xr:uid="{00000000-0005-0000-0000-0000D0220000}"/>
    <cellStyle name="Cálculo 9 6 3 2" xfId="31233" xr:uid="{00000000-0005-0000-0000-0000D1220000}"/>
    <cellStyle name="Cálculo 9 7" xfId="26262" xr:uid="{00000000-0005-0000-0000-0000D2220000}"/>
    <cellStyle name="Cálculo 9 7 2" xfId="29284" xr:uid="{00000000-0005-0000-0000-0000D3220000}"/>
    <cellStyle name="Cálculo 9 8" xfId="27874" xr:uid="{00000000-0005-0000-0000-0000D4220000}"/>
    <cellStyle name="Cálculo 9 8 2" xfId="30725" xr:uid="{00000000-0005-0000-0000-0000D5220000}"/>
    <cellStyle name="Cancel" xfId="24351" xr:uid="{00000000-0005-0000-0000-0000D6220000}"/>
    <cellStyle name="Cancel 2" xfId="24352" xr:uid="{00000000-0005-0000-0000-0000D7220000}"/>
    <cellStyle name="Célula de Verificação" xfId="17" builtinId="23" customBuiltin="1"/>
    <cellStyle name="Célula de Verificação 2" xfId="24143" xr:uid="{00000000-0005-0000-0000-0000D9220000}"/>
    <cellStyle name="Célula de Verificação 2 2" xfId="24539" xr:uid="{00000000-0005-0000-0000-0000DA220000}"/>
    <cellStyle name="Célula de Verificação 2 3" xfId="24540" xr:uid="{00000000-0005-0000-0000-0000DB220000}"/>
    <cellStyle name="Célula de Verificação 2_CIVIL- BL 1-2-3-4-5-6-7-8 " xfId="24541" xr:uid="{00000000-0005-0000-0000-0000DC220000}"/>
    <cellStyle name="Célula de Verificação 3" xfId="24542" xr:uid="{00000000-0005-0000-0000-0000DD220000}"/>
    <cellStyle name="Célula de Verificação 4" xfId="24543" xr:uid="{00000000-0005-0000-0000-0000DE220000}"/>
    <cellStyle name="Célula de Verificação 4 2" xfId="27793" xr:uid="{00000000-0005-0000-0000-0000DF220000}"/>
    <cellStyle name="Célula de Verificação 5" xfId="24544" xr:uid="{00000000-0005-0000-0000-0000E0220000}"/>
    <cellStyle name="Célula de Verificação 6" xfId="24545" xr:uid="{00000000-0005-0000-0000-0000E1220000}"/>
    <cellStyle name="Célula de Verificação 6 2" xfId="27851" xr:uid="{00000000-0005-0000-0000-0000E2220000}"/>
    <cellStyle name="Célula de Verificação 7" xfId="24142" xr:uid="{00000000-0005-0000-0000-0000E3220000}"/>
    <cellStyle name="Célula Vinculada" xfId="16" builtinId="24" customBuiltin="1"/>
    <cellStyle name="Célula Vinculada 2" xfId="24145" xr:uid="{00000000-0005-0000-0000-0000E5220000}"/>
    <cellStyle name="Célula Vinculada 2 2" xfId="24546" xr:uid="{00000000-0005-0000-0000-0000E6220000}"/>
    <cellStyle name="Célula Vinculada 2 3" xfId="24547" xr:uid="{00000000-0005-0000-0000-0000E7220000}"/>
    <cellStyle name="Célula Vinculada 2 4" xfId="27696" xr:uid="{00000000-0005-0000-0000-0000E8220000}"/>
    <cellStyle name="Célula Vinculada 2_CIVIL- BL 1-2-3-4-5-6-7-8 " xfId="24548" xr:uid="{00000000-0005-0000-0000-0000E9220000}"/>
    <cellStyle name="Célula Vinculada 3" xfId="24549" xr:uid="{00000000-0005-0000-0000-0000EA220000}"/>
    <cellStyle name="Célula Vinculada 3 2" xfId="27758" xr:uid="{00000000-0005-0000-0000-0000EB220000}"/>
    <cellStyle name="Célula Vinculada 4" xfId="24550" xr:uid="{00000000-0005-0000-0000-0000EC220000}"/>
    <cellStyle name="Célula Vinculada 4 2" xfId="27794" xr:uid="{00000000-0005-0000-0000-0000ED220000}"/>
    <cellStyle name="Célula Vinculada 5" xfId="24551" xr:uid="{00000000-0005-0000-0000-0000EE220000}"/>
    <cellStyle name="Célula Vinculada 5 2" xfId="27826" xr:uid="{00000000-0005-0000-0000-0000EF220000}"/>
    <cellStyle name="Célula Vinculada 6" xfId="24552" xr:uid="{00000000-0005-0000-0000-0000F0220000}"/>
    <cellStyle name="Célula Vinculada 6 2" xfId="27852" xr:uid="{00000000-0005-0000-0000-0000F1220000}"/>
    <cellStyle name="Célula Vinculada 7" xfId="24839" xr:uid="{00000000-0005-0000-0000-0000F2220000}"/>
    <cellStyle name="Célula Vinculada 8" xfId="24144" xr:uid="{00000000-0005-0000-0000-0000F3220000}"/>
    <cellStyle name="Check Cell" xfId="24553" xr:uid="{00000000-0005-0000-0000-0000F4220000}"/>
    <cellStyle name="Comma0" xfId="24554" xr:uid="{00000000-0005-0000-0000-0000F5220000}"/>
    <cellStyle name="Currency 2" xfId="24345" xr:uid="{00000000-0005-0000-0000-0000F6220000}"/>
    <cellStyle name="Currency 2 2" xfId="24369" xr:uid="{00000000-0005-0000-0000-0000F7220000}"/>
    <cellStyle name="Currency 2 2 2" xfId="24902" xr:uid="{00000000-0005-0000-0000-0000F8220000}"/>
    <cellStyle name="Currency 2 2 3" xfId="24940" xr:uid="{00000000-0005-0000-0000-0000F9220000}"/>
    <cellStyle name="Currency 2 3" xfId="24892" xr:uid="{00000000-0005-0000-0000-0000FA220000}"/>
    <cellStyle name="Currency 2 4" xfId="24929" xr:uid="{00000000-0005-0000-0000-0000FB220000}"/>
    <cellStyle name="Currency0" xfId="24555" xr:uid="{00000000-0005-0000-0000-0000FC220000}"/>
    <cellStyle name="Ênfase1" xfId="22" builtinId="29" customBuiltin="1"/>
    <cellStyle name="Ênfase1 2" xfId="24147" xr:uid="{00000000-0005-0000-0000-0000FE220000}"/>
    <cellStyle name="Ênfase1 2 2" xfId="24556" xr:uid="{00000000-0005-0000-0000-0000FF220000}"/>
    <cellStyle name="Ênfase1 2 3" xfId="24557" xr:uid="{00000000-0005-0000-0000-000000230000}"/>
    <cellStyle name="Ênfase1 2 4" xfId="27697" xr:uid="{00000000-0005-0000-0000-000001230000}"/>
    <cellStyle name="Ênfase1 2_ORÇAMENTO - FORUM DE V. GRANDE" xfId="24558" xr:uid="{00000000-0005-0000-0000-000002230000}"/>
    <cellStyle name="Ênfase1 3" xfId="24559" xr:uid="{00000000-0005-0000-0000-000003230000}"/>
    <cellStyle name="Ênfase1 3 2" xfId="27760" xr:uid="{00000000-0005-0000-0000-000004230000}"/>
    <cellStyle name="Ênfase1 4" xfId="24560" xr:uid="{00000000-0005-0000-0000-000005230000}"/>
    <cellStyle name="Ênfase1 4 2" xfId="27796" xr:uid="{00000000-0005-0000-0000-000006230000}"/>
    <cellStyle name="Ênfase1 5" xfId="24561" xr:uid="{00000000-0005-0000-0000-000007230000}"/>
    <cellStyle name="Ênfase1 5 2" xfId="27827" xr:uid="{00000000-0005-0000-0000-000008230000}"/>
    <cellStyle name="Ênfase1 6" xfId="24562" xr:uid="{00000000-0005-0000-0000-000009230000}"/>
    <cellStyle name="Ênfase1 6 2" xfId="27853" xr:uid="{00000000-0005-0000-0000-00000A230000}"/>
    <cellStyle name="Ênfase1 7" xfId="24840" xr:uid="{00000000-0005-0000-0000-00000B230000}"/>
    <cellStyle name="Ênfase1 8" xfId="24146" xr:uid="{00000000-0005-0000-0000-00000C230000}"/>
    <cellStyle name="Ênfase2" xfId="26" builtinId="33" customBuiltin="1"/>
    <cellStyle name="Ênfase2 2" xfId="24149" xr:uid="{00000000-0005-0000-0000-00000E230000}"/>
    <cellStyle name="Ênfase2 2 2" xfId="24563" xr:uid="{00000000-0005-0000-0000-00000F230000}"/>
    <cellStyle name="Ênfase2 2 3" xfId="24564" xr:uid="{00000000-0005-0000-0000-000010230000}"/>
    <cellStyle name="Ênfase2 2 4" xfId="27698" xr:uid="{00000000-0005-0000-0000-000011230000}"/>
    <cellStyle name="Ênfase2 2_ORÇAMENTO - FORUM DE V. GRANDE" xfId="24565" xr:uid="{00000000-0005-0000-0000-000012230000}"/>
    <cellStyle name="Ênfase2 3" xfId="24566" xr:uid="{00000000-0005-0000-0000-000013230000}"/>
    <cellStyle name="Ênfase2 3 2" xfId="27761" xr:uid="{00000000-0005-0000-0000-000014230000}"/>
    <cellStyle name="Ênfase2 4" xfId="24567" xr:uid="{00000000-0005-0000-0000-000015230000}"/>
    <cellStyle name="Ênfase2 4 2" xfId="27797" xr:uid="{00000000-0005-0000-0000-000016230000}"/>
    <cellStyle name="Ênfase2 5" xfId="24568" xr:uid="{00000000-0005-0000-0000-000017230000}"/>
    <cellStyle name="Ênfase2 5 2" xfId="27828" xr:uid="{00000000-0005-0000-0000-000018230000}"/>
    <cellStyle name="Ênfase2 6" xfId="24569" xr:uid="{00000000-0005-0000-0000-000019230000}"/>
    <cellStyle name="Ênfase2 6 2" xfId="27854" xr:uid="{00000000-0005-0000-0000-00001A230000}"/>
    <cellStyle name="Ênfase2 7" xfId="24841" xr:uid="{00000000-0005-0000-0000-00001B230000}"/>
    <cellStyle name="Ênfase2 8" xfId="24148" xr:uid="{00000000-0005-0000-0000-00001C230000}"/>
    <cellStyle name="Ênfase3" xfId="30" builtinId="37" customBuiltin="1"/>
    <cellStyle name="Ênfase3 2" xfId="24151" xr:uid="{00000000-0005-0000-0000-00001E230000}"/>
    <cellStyle name="Ênfase3 2 2" xfId="24570" xr:uid="{00000000-0005-0000-0000-00001F230000}"/>
    <cellStyle name="Ênfase3 2 3" xfId="24571" xr:uid="{00000000-0005-0000-0000-000020230000}"/>
    <cellStyle name="Ênfase3 2 4" xfId="27699" xr:uid="{00000000-0005-0000-0000-000021230000}"/>
    <cellStyle name="Ênfase3 2_ORÇAMENTO - FORUM DE V. GRANDE" xfId="24572" xr:uid="{00000000-0005-0000-0000-000022230000}"/>
    <cellStyle name="Ênfase3 3" xfId="24573" xr:uid="{00000000-0005-0000-0000-000023230000}"/>
    <cellStyle name="Ênfase3 3 2" xfId="27762" xr:uid="{00000000-0005-0000-0000-000024230000}"/>
    <cellStyle name="Ênfase3 4" xfId="24574" xr:uid="{00000000-0005-0000-0000-000025230000}"/>
    <cellStyle name="Ênfase3 4 2" xfId="27798" xr:uid="{00000000-0005-0000-0000-000026230000}"/>
    <cellStyle name="Ênfase3 5" xfId="24575" xr:uid="{00000000-0005-0000-0000-000027230000}"/>
    <cellStyle name="Ênfase3 5 2" xfId="27829" xr:uid="{00000000-0005-0000-0000-000028230000}"/>
    <cellStyle name="Ênfase3 6" xfId="24576" xr:uid="{00000000-0005-0000-0000-000029230000}"/>
    <cellStyle name="Ênfase3 6 2" xfId="27855" xr:uid="{00000000-0005-0000-0000-00002A230000}"/>
    <cellStyle name="Ênfase3 7" xfId="24842" xr:uid="{00000000-0005-0000-0000-00002B230000}"/>
    <cellStyle name="Ênfase3 8" xfId="24150" xr:uid="{00000000-0005-0000-0000-00002C230000}"/>
    <cellStyle name="Ênfase4" xfId="34" builtinId="41" customBuiltin="1"/>
    <cellStyle name="Ênfase4 2" xfId="24153" xr:uid="{00000000-0005-0000-0000-00002E230000}"/>
    <cellStyle name="Ênfase4 2 2" xfId="24577" xr:uid="{00000000-0005-0000-0000-00002F230000}"/>
    <cellStyle name="Ênfase4 2 3" xfId="24578" xr:uid="{00000000-0005-0000-0000-000030230000}"/>
    <cellStyle name="Ênfase4 2 4" xfId="27700" xr:uid="{00000000-0005-0000-0000-000031230000}"/>
    <cellStyle name="Ênfase4 2_ORÇAMENTO - FORUM DE V. GRANDE" xfId="24579" xr:uid="{00000000-0005-0000-0000-000032230000}"/>
    <cellStyle name="Ênfase4 3" xfId="24580" xr:uid="{00000000-0005-0000-0000-000033230000}"/>
    <cellStyle name="Ênfase4 3 2" xfId="27763" xr:uid="{00000000-0005-0000-0000-000034230000}"/>
    <cellStyle name="Ênfase4 4" xfId="24581" xr:uid="{00000000-0005-0000-0000-000035230000}"/>
    <cellStyle name="Ênfase4 4 2" xfId="27799" xr:uid="{00000000-0005-0000-0000-000036230000}"/>
    <cellStyle name="Ênfase4 5" xfId="24582" xr:uid="{00000000-0005-0000-0000-000037230000}"/>
    <cellStyle name="Ênfase4 5 2" xfId="27830" xr:uid="{00000000-0005-0000-0000-000038230000}"/>
    <cellStyle name="Ênfase4 6" xfId="24583" xr:uid="{00000000-0005-0000-0000-000039230000}"/>
    <cellStyle name="Ênfase4 6 2" xfId="27856" xr:uid="{00000000-0005-0000-0000-00003A230000}"/>
    <cellStyle name="Ênfase4 7" xfId="24843" xr:uid="{00000000-0005-0000-0000-00003B230000}"/>
    <cellStyle name="Ênfase4 8" xfId="24152" xr:uid="{00000000-0005-0000-0000-00003C230000}"/>
    <cellStyle name="Ênfase5" xfId="38" builtinId="45" customBuiltin="1"/>
    <cellStyle name="Ênfase5 2" xfId="24155" xr:uid="{00000000-0005-0000-0000-00003E230000}"/>
    <cellStyle name="Ênfase5 2 2" xfId="24584" xr:uid="{00000000-0005-0000-0000-00003F230000}"/>
    <cellStyle name="Ênfase5 2 3" xfId="24585" xr:uid="{00000000-0005-0000-0000-000040230000}"/>
    <cellStyle name="Ênfase5 2_ORÇAMENTO - FORUM DE V. GRANDE" xfId="24586" xr:uid="{00000000-0005-0000-0000-000041230000}"/>
    <cellStyle name="Ênfase5 3" xfId="24587" xr:uid="{00000000-0005-0000-0000-000042230000}"/>
    <cellStyle name="Ênfase5 4" xfId="24588" xr:uid="{00000000-0005-0000-0000-000043230000}"/>
    <cellStyle name="Ênfase5 4 2" xfId="27800" xr:uid="{00000000-0005-0000-0000-000044230000}"/>
    <cellStyle name="Ênfase5 5" xfId="24589" xr:uid="{00000000-0005-0000-0000-000045230000}"/>
    <cellStyle name="Ênfase5 6" xfId="24590" xr:uid="{00000000-0005-0000-0000-000046230000}"/>
    <cellStyle name="Ênfase5 6 2" xfId="27857" xr:uid="{00000000-0005-0000-0000-000047230000}"/>
    <cellStyle name="Ênfase5 7" xfId="24154" xr:uid="{00000000-0005-0000-0000-000048230000}"/>
    <cellStyle name="Ênfase6" xfId="42" builtinId="49" customBuiltin="1"/>
    <cellStyle name="Ênfase6 2" xfId="24157" xr:uid="{00000000-0005-0000-0000-00004A230000}"/>
    <cellStyle name="Ênfase6 2 2" xfId="24591" xr:uid="{00000000-0005-0000-0000-00004B230000}"/>
    <cellStyle name="Ênfase6 2 3" xfId="24592" xr:uid="{00000000-0005-0000-0000-00004C230000}"/>
    <cellStyle name="Ênfase6 2 4" xfId="27701" xr:uid="{00000000-0005-0000-0000-00004D230000}"/>
    <cellStyle name="Ênfase6 2_ORÇAMENTO - FORUM DE V. GRANDE" xfId="24593" xr:uid="{00000000-0005-0000-0000-00004E230000}"/>
    <cellStyle name="Ênfase6 3" xfId="24594" xr:uid="{00000000-0005-0000-0000-00004F230000}"/>
    <cellStyle name="Ênfase6 3 2" xfId="27764" xr:uid="{00000000-0005-0000-0000-000050230000}"/>
    <cellStyle name="Ênfase6 4" xfId="24595" xr:uid="{00000000-0005-0000-0000-000051230000}"/>
    <cellStyle name="Ênfase6 4 2" xfId="27801" xr:uid="{00000000-0005-0000-0000-000052230000}"/>
    <cellStyle name="Ênfase6 5" xfId="24596" xr:uid="{00000000-0005-0000-0000-000053230000}"/>
    <cellStyle name="Ênfase6 5 2" xfId="27831" xr:uid="{00000000-0005-0000-0000-000054230000}"/>
    <cellStyle name="Ênfase6 6" xfId="24597" xr:uid="{00000000-0005-0000-0000-000055230000}"/>
    <cellStyle name="Ênfase6 6 2" xfId="27858" xr:uid="{00000000-0005-0000-0000-000056230000}"/>
    <cellStyle name="Ênfase6 7" xfId="24844" xr:uid="{00000000-0005-0000-0000-000057230000}"/>
    <cellStyle name="Ênfase6 8" xfId="24156" xr:uid="{00000000-0005-0000-0000-000058230000}"/>
    <cellStyle name="Entrada" xfId="13" builtinId="20" customBuiltin="1"/>
    <cellStyle name="Entrada 2" xfId="24159" xr:uid="{00000000-0005-0000-0000-00005A230000}"/>
    <cellStyle name="Entrada 2 10" xfId="26265" xr:uid="{00000000-0005-0000-0000-00005B230000}"/>
    <cellStyle name="Entrada 2 10 2" xfId="29287" xr:uid="{00000000-0005-0000-0000-00005C230000}"/>
    <cellStyle name="Entrada 2 11" xfId="27702" xr:uid="{00000000-0005-0000-0000-00005D230000}"/>
    <cellStyle name="Entrada 2 11 2" xfId="30696" xr:uid="{00000000-0005-0000-0000-00005E230000}"/>
    <cellStyle name="Entrada 2 12" xfId="27877" xr:uid="{00000000-0005-0000-0000-00005F230000}"/>
    <cellStyle name="Entrada 2 12 2" xfId="30728" xr:uid="{00000000-0005-0000-0000-000060230000}"/>
    <cellStyle name="Entrada 2 2" xfId="24598" xr:uid="{00000000-0005-0000-0000-000061230000}"/>
    <cellStyle name="Entrada 2 2 2" xfId="25009" xr:uid="{00000000-0005-0000-0000-000062230000}"/>
    <cellStyle name="Entrada 2 2 2 2" xfId="25639" xr:uid="{00000000-0005-0000-0000-000063230000}"/>
    <cellStyle name="Entrada 2 2 2 2 2" xfId="27049" xr:uid="{00000000-0005-0000-0000-000064230000}"/>
    <cellStyle name="Entrada 2 2 2 2 2 2" xfId="30071" xr:uid="{00000000-0005-0000-0000-000065230000}"/>
    <cellStyle name="Entrada 2 2 2 2 3" xfId="28661" xr:uid="{00000000-0005-0000-0000-000066230000}"/>
    <cellStyle name="Entrada 2 2 2 2 3 2" xfId="31512" xr:uid="{00000000-0005-0000-0000-000067230000}"/>
    <cellStyle name="Entrada 2 2 2 3" xfId="25807" xr:uid="{00000000-0005-0000-0000-000068230000}"/>
    <cellStyle name="Entrada 2 2 2 3 2" xfId="27217" xr:uid="{00000000-0005-0000-0000-000069230000}"/>
    <cellStyle name="Entrada 2 2 2 3 2 2" xfId="30239" xr:uid="{00000000-0005-0000-0000-00006A230000}"/>
    <cellStyle name="Entrada 2 2 2 3 3" xfId="28829" xr:uid="{00000000-0005-0000-0000-00006B230000}"/>
    <cellStyle name="Entrada 2 2 2 3 3 2" xfId="31680" xr:uid="{00000000-0005-0000-0000-00006C230000}"/>
    <cellStyle name="Entrada 2 2 2 4" xfId="25973" xr:uid="{00000000-0005-0000-0000-00006D230000}"/>
    <cellStyle name="Entrada 2 2 2 4 2" xfId="27383" xr:uid="{00000000-0005-0000-0000-00006E230000}"/>
    <cellStyle name="Entrada 2 2 2 4 2 2" xfId="30405" xr:uid="{00000000-0005-0000-0000-00006F230000}"/>
    <cellStyle name="Entrada 2 2 2 4 3" xfId="28995" xr:uid="{00000000-0005-0000-0000-000070230000}"/>
    <cellStyle name="Entrada 2 2 2 4 3 2" xfId="31846" xr:uid="{00000000-0005-0000-0000-000071230000}"/>
    <cellStyle name="Entrada 2 2 2 5" xfId="26138" xr:uid="{00000000-0005-0000-0000-000072230000}"/>
    <cellStyle name="Entrada 2 2 2 5 2" xfId="27548" xr:uid="{00000000-0005-0000-0000-000073230000}"/>
    <cellStyle name="Entrada 2 2 2 5 2 2" xfId="30570" xr:uid="{00000000-0005-0000-0000-000074230000}"/>
    <cellStyle name="Entrada 2 2 2 5 3" xfId="29160" xr:uid="{00000000-0005-0000-0000-000075230000}"/>
    <cellStyle name="Entrada 2 2 2 5 3 2" xfId="32011" xr:uid="{00000000-0005-0000-0000-000076230000}"/>
    <cellStyle name="Entrada 2 2 2 6" xfId="26420" xr:uid="{00000000-0005-0000-0000-000077230000}"/>
    <cellStyle name="Entrada 2 2 2 6 2" xfId="29442" xr:uid="{00000000-0005-0000-0000-000078230000}"/>
    <cellStyle name="Entrada 2 2 2 7" xfId="28032" xr:uid="{00000000-0005-0000-0000-000079230000}"/>
    <cellStyle name="Entrada 2 2 2 7 2" xfId="30883" xr:uid="{00000000-0005-0000-0000-00007A230000}"/>
    <cellStyle name="Entrada 2 2 3" xfId="25473" xr:uid="{00000000-0005-0000-0000-00007B230000}"/>
    <cellStyle name="Entrada 2 2 3 2" xfId="26883" xr:uid="{00000000-0005-0000-0000-00007C230000}"/>
    <cellStyle name="Entrada 2 2 3 2 2" xfId="29905" xr:uid="{00000000-0005-0000-0000-00007D230000}"/>
    <cellStyle name="Entrada 2 2 3 3" xfId="28495" xr:uid="{00000000-0005-0000-0000-00007E230000}"/>
    <cellStyle name="Entrada 2 2 3 3 2" xfId="31346" xr:uid="{00000000-0005-0000-0000-00007F230000}"/>
    <cellStyle name="Entrada 2 2 4" xfId="25256" xr:uid="{00000000-0005-0000-0000-000080230000}"/>
    <cellStyle name="Entrada 2 2 4 2" xfId="26666" xr:uid="{00000000-0005-0000-0000-000081230000}"/>
    <cellStyle name="Entrada 2 2 4 2 2" xfId="29688" xr:uid="{00000000-0005-0000-0000-000082230000}"/>
    <cellStyle name="Entrada 2 2 4 3" xfId="28278" xr:uid="{00000000-0005-0000-0000-000083230000}"/>
    <cellStyle name="Entrada 2 2 4 3 2" xfId="31129" xr:uid="{00000000-0005-0000-0000-000084230000}"/>
    <cellStyle name="Entrada 2 2 5" xfId="25381" xr:uid="{00000000-0005-0000-0000-000085230000}"/>
    <cellStyle name="Entrada 2 2 5 2" xfId="26791" xr:uid="{00000000-0005-0000-0000-000086230000}"/>
    <cellStyle name="Entrada 2 2 5 2 2" xfId="29813" xr:uid="{00000000-0005-0000-0000-000087230000}"/>
    <cellStyle name="Entrada 2 2 5 3" xfId="28403" xr:uid="{00000000-0005-0000-0000-000088230000}"/>
    <cellStyle name="Entrada 2 2 5 3 2" xfId="31254" xr:uid="{00000000-0005-0000-0000-000089230000}"/>
    <cellStyle name="Entrada 2 2 6" xfId="25344" xr:uid="{00000000-0005-0000-0000-00008A230000}"/>
    <cellStyle name="Entrada 2 2 6 2" xfId="26754" xr:uid="{00000000-0005-0000-0000-00008B230000}"/>
    <cellStyle name="Entrada 2 2 6 2 2" xfId="29776" xr:uid="{00000000-0005-0000-0000-00008C230000}"/>
    <cellStyle name="Entrada 2 2 6 3" xfId="28366" xr:uid="{00000000-0005-0000-0000-00008D230000}"/>
    <cellStyle name="Entrada 2 2 6 3 2" xfId="31217" xr:uid="{00000000-0005-0000-0000-00008E230000}"/>
    <cellStyle name="Entrada 2 2 7" xfId="26279" xr:uid="{00000000-0005-0000-0000-00008F230000}"/>
    <cellStyle name="Entrada 2 2 7 2" xfId="29301" xr:uid="{00000000-0005-0000-0000-000090230000}"/>
    <cellStyle name="Entrada 2 2 8" xfId="27891" xr:uid="{00000000-0005-0000-0000-000091230000}"/>
    <cellStyle name="Entrada 2 2 8 2" xfId="30742" xr:uid="{00000000-0005-0000-0000-000092230000}"/>
    <cellStyle name="Entrada 2 3" xfId="24599" xr:uid="{00000000-0005-0000-0000-000093230000}"/>
    <cellStyle name="Entrada 2 3 2" xfId="25010" xr:uid="{00000000-0005-0000-0000-000094230000}"/>
    <cellStyle name="Entrada 2 3 2 2" xfId="25640" xr:uid="{00000000-0005-0000-0000-000095230000}"/>
    <cellStyle name="Entrada 2 3 2 2 2" xfId="27050" xr:uid="{00000000-0005-0000-0000-000096230000}"/>
    <cellStyle name="Entrada 2 3 2 2 2 2" xfId="30072" xr:uid="{00000000-0005-0000-0000-000097230000}"/>
    <cellStyle name="Entrada 2 3 2 2 3" xfId="28662" xr:uid="{00000000-0005-0000-0000-000098230000}"/>
    <cellStyle name="Entrada 2 3 2 2 3 2" xfId="31513" xr:uid="{00000000-0005-0000-0000-000099230000}"/>
    <cellStyle name="Entrada 2 3 2 3" xfId="25808" xr:uid="{00000000-0005-0000-0000-00009A230000}"/>
    <cellStyle name="Entrada 2 3 2 3 2" xfId="27218" xr:uid="{00000000-0005-0000-0000-00009B230000}"/>
    <cellStyle name="Entrada 2 3 2 3 2 2" xfId="30240" xr:uid="{00000000-0005-0000-0000-00009C230000}"/>
    <cellStyle name="Entrada 2 3 2 3 3" xfId="28830" xr:uid="{00000000-0005-0000-0000-00009D230000}"/>
    <cellStyle name="Entrada 2 3 2 3 3 2" xfId="31681" xr:uid="{00000000-0005-0000-0000-00009E230000}"/>
    <cellStyle name="Entrada 2 3 2 4" xfId="25974" xr:uid="{00000000-0005-0000-0000-00009F230000}"/>
    <cellStyle name="Entrada 2 3 2 4 2" xfId="27384" xr:uid="{00000000-0005-0000-0000-0000A0230000}"/>
    <cellStyle name="Entrada 2 3 2 4 2 2" xfId="30406" xr:uid="{00000000-0005-0000-0000-0000A1230000}"/>
    <cellStyle name="Entrada 2 3 2 4 3" xfId="28996" xr:uid="{00000000-0005-0000-0000-0000A2230000}"/>
    <cellStyle name="Entrada 2 3 2 4 3 2" xfId="31847" xr:uid="{00000000-0005-0000-0000-0000A3230000}"/>
    <cellStyle name="Entrada 2 3 2 5" xfId="26139" xr:uid="{00000000-0005-0000-0000-0000A4230000}"/>
    <cellStyle name="Entrada 2 3 2 5 2" xfId="27549" xr:uid="{00000000-0005-0000-0000-0000A5230000}"/>
    <cellStyle name="Entrada 2 3 2 5 2 2" xfId="30571" xr:uid="{00000000-0005-0000-0000-0000A6230000}"/>
    <cellStyle name="Entrada 2 3 2 5 3" xfId="29161" xr:uid="{00000000-0005-0000-0000-0000A7230000}"/>
    <cellStyle name="Entrada 2 3 2 5 3 2" xfId="32012" xr:uid="{00000000-0005-0000-0000-0000A8230000}"/>
    <cellStyle name="Entrada 2 3 2 6" xfId="26421" xr:uid="{00000000-0005-0000-0000-0000A9230000}"/>
    <cellStyle name="Entrada 2 3 2 6 2" xfId="29443" xr:uid="{00000000-0005-0000-0000-0000AA230000}"/>
    <cellStyle name="Entrada 2 3 2 7" xfId="28033" xr:uid="{00000000-0005-0000-0000-0000AB230000}"/>
    <cellStyle name="Entrada 2 3 2 7 2" xfId="30884" xr:uid="{00000000-0005-0000-0000-0000AC230000}"/>
    <cellStyle name="Entrada 2 3 3" xfId="25474" xr:uid="{00000000-0005-0000-0000-0000AD230000}"/>
    <cellStyle name="Entrada 2 3 3 2" xfId="26884" xr:uid="{00000000-0005-0000-0000-0000AE230000}"/>
    <cellStyle name="Entrada 2 3 3 2 2" xfId="29906" xr:uid="{00000000-0005-0000-0000-0000AF230000}"/>
    <cellStyle name="Entrada 2 3 3 3" xfId="28496" xr:uid="{00000000-0005-0000-0000-0000B0230000}"/>
    <cellStyle name="Entrada 2 3 3 3 2" xfId="31347" xr:uid="{00000000-0005-0000-0000-0000B1230000}"/>
    <cellStyle name="Entrada 2 3 4" xfId="25255" xr:uid="{00000000-0005-0000-0000-0000B2230000}"/>
    <cellStyle name="Entrada 2 3 4 2" xfId="26665" xr:uid="{00000000-0005-0000-0000-0000B3230000}"/>
    <cellStyle name="Entrada 2 3 4 2 2" xfId="29687" xr:uid="{00000000-0005-0000-0000-0000B4230000}"/>
    <cellStyle name="Entrada 2 3 4 3" xfId="28277" xr:uid="{00000000-0005-0000-0000-0000B5230000}"/>
    <cellStyle name="Entrada 2 3 4 3 2" xfId="31128" xr:uid="{00000000-0005-0000-0000-0000B6230000}"/>
    <cellStyle name="Entrada 2 3 5" xfId="25382" xr:uid="{00000000-0005-0000-0000-0000B7230000}"/>
    <cellStyle name="Entrada 2 3 5 2" xfId="26792" xr:uid="{00000000-0005-0000-0000-0000B8230000}"/>
    <cellStyle name="Entrada 2 3 5 2 2" xfId="29814" xr:uid="{00000000-0005-0000-0000-0000B9230000}"/>
    <cellStyle name="Entrada 2 3 5 3" xfId="28404" xr:uid="{00000000-0005-0000-0000-0000BA230000}"/>
    <cellStyle name="Entrada 2 3 5 3 2" xfId="31255" xr:uid="{00000000-0005-0000-0000-0000BB230000}"/>
    <cellStyle name="Entrada 2 3 6" xfId="25343" xr:uid="{00000000-0005-0000-0000-0000BC230000}"/>
    <cellStyle name="Entrada 2 3 6 2" xfId="26753" xr:uid="{00000000-0005-0000-0000-0000BD230000}"/>
    <cellStyle name="Entrada 2 3 6 2 2" xfId="29775" xr:uid="{00000000-0005-0000-0000-0000BE230000}"/>
    <cellStyle name="Entrada 2 3 6 3" xfId="28365" xr:uid="{00000000-0005-0000-0000-0000BF230000}"/>
    <cellStyle name="Entrada 2 3 6 3 2" xfId="31216" xr:uid="{00000000-0005-0000-0000-0000C0230000}"/>
    <cellStyle name="Entrada 2 3 7" xfId="26280" xr:uid="{00000000-0005-0000-0000-0000C1230000}"/>
    <cellStyle name="Entrada 2 3 7 2" xfId="29302" xr:uid="{00000000-0005-0000-0000-0000C2230000}"/>
    <cellStyle name="Entrada 2 3 8" xfId="27892" xr:uid="{00000000-0005-0000-0000-0000C3230000}"/>
    <cellStyle name="Entrada 2 3 8 2" xfId="30743" xr:uid="{00000000-0005-0000-0000-0000C4230000}"/>
    <cellStyle name="Entrada 2 4" xfId="24862" xr:uid="{00000000-0005-0000-0000-0000C5230000}"/>
    <cellStyle name="Entrada 2 4 2" xfId="25117" xr:uid="{00000000-0005-0000-0000-0000C6230000}"/>
    <cellStyle name="Entrada 2 4 2 2" xfId="25747" xr:uid="{00000000-0005-0000-0000-0000C7230000}"/>
    <cellStyle name="Entrada 2 4 2 2 2" xfId="27157" xr:uid="{00000000-0005-0000-0000-0000C8230000}"/>
    <cellStyle name="Entrada 2 4 2 2 2 2" xfId="30179" xr:uid="{00000000-0005-0000-0000-0000C9230000}"/>
    <cellStyle name="Entrada 2 4 2 2 3" xfId="28769" xr:uid="{00000000-0005-0000-0000-0000CA230000}"/>
    <cellStyle name="Entrada 2 4 2 2 3 2" xfId="31620" xr:uid="{00000000-0005-0000-0000-0000CB230000}"/>
    <cellStyle name="Entrada 2 4 2 3" xfId="25915" xr:uid="{00000000-0005-0000-0000-0000CC230000}"/>
    <cellStyle name="Entrada 2 4 2 3 2" xfId="27325" xr:uid="{00000000-0005-0000-0000-0000CD230000}"/>
    <cellStyle name="Entrada 2 4 2 3 2 2" xfId="30347" xr:uid="{00000000-0005-0000-0000-0000CE230000}"/>
    <cellStyle name="Entrada 2 4 2 3 3" xfId="28937" xr:uid="{00000000-0005-0000-0000-0000CF230000}"/>
    <cellStyle name="Entrada 2 4 2 3 3 2" xfId="31788" xr:uid="{00000000-0005-0000-0000-0000D0230000}"/>
    <cellStyle name="Entrada 2 4 2 4" xfId="26081" xr:uid="{00000000-0005-0000-0000-0000D1230000}"/>
    <cellStyle name="Entrada 2 4 2 4 2" xfId="27491" xr:uid="{00000000-0005-0000-0000-0000D2230000}"/>
    <cellStyle name="Entrada 2 4 2 4 2 2" xfId="30513" xr:uid="{00000000-0005-0000-0000-0000D3230000}"/>
    <cellStyle name="Entrada 2 4 2 4 3" xfId="29103" xr:uid="{00000000-0005-0000-0000-0000D4230000}"/>
    <cellStyle name="Entrada 2 4 2 4 3 2" xfId="31954" xr:uid="{00000000-0005-0000-0000-0000D5230000}"/>
    <cellStyle name="Entrada 2 4 2 5" xfId="26246" xr:uid="{00000000-0005-0000-0000-0000D6230000}"/>
    <cellStyle name="Entrada 2 4 2 5 2" xfId="27656" xr:uid="{00000000-0005-0000-0000-0000D7230000}"/>
    <cellStyle name="Entrada 2 4 2 5 2 2" xfId="30678" xr:uid="{00000000-0005-0000-0000-0000D8230000}"/>
    <cellStyle name="Entrada 2 4 2 5 3" xfId="29268" xr:uid="{00000000-0005-0000-0000-0000D9230000}"/>
    <cellStyle name="Entrada 2 4 2 5 3 2" xfId="32119" xr:uid="{00000000-0005-0000-0000-0000DA230000}"/>
    <cellStyle name="Entrada 2 4 2 6" xfId="26528" xr:uid="{00000000-0005-0000-0000-0000DB230000}"/>
    <cellStyle name="Entrada 2 4 2 6 2" xfId="29550" xr:uid="{00000000-0005-0000-0000-0000DC230000}"/>
    <cellStyle name="Entrada 2 4 2 7" xfId="28140" xr:uid="{00000000-0005-0000-0000-0000DD230000}"/>
    <cellStyle name="Entrada 2 4 2 7 2" xfId="30991" xr:uid="{00000000-0005-0000-0000-0000DE230000}"/>
    <cellStyle name="Entrada 2 4 3" xfId="25601" xr:uid="{00000000-0005-0000-0000-0000DF230000}"/>
    <cellStyle name="Entrada 2 4 3 2" xfId="27011" xr:uid="{00000000-0005-0000-0000-0000E0230000}"/>
    <cellStyle name="Entrada 2 4 3 2 2" xfId="30033" xr:uid="{00000000-0005-0000-0000-0000E1230000}"/>
    <cellStyle name="Entrada 2 4 3 3" xfId="28623" xr:uid="{00000000-0005-0000-0000-0000E2230000}"/>
    <cellStyle name="Entrada 2 4 3 3 2" xfId="31474" xr:uid="{00000000-0005-0000-0000-0000E3230000}"/>
    <cellStyle name="Entrada 2 4 4" xfId="25771" xr:uid="{00000000-0005-0000-0000-0000E4230000}"/>
    <cellStyle name="Entrada 2 4 4 2" xfId="27181" xr:uid="{00000000-0005-0000-0000-0000E5230000}"/>
    <cellStyle name="Entrada 2 4 4 2 2" xfId="30203" xr:uid="{00000000-0005-0000-0000-0000E6230000}"/>
    <cellStyle name="Entrada 2 4 4 3" xfId="28793" xr:uid="{00000000-0005-0000-0000-0000E7230000}"/>
    <cellStyle name="Entrada 2 4 4 3 2" xfId="31644" xr:uid="{00000000-0005-0000-0000-0000E8230000}"/>
    <cellStyle name="Entrada 2 4 5" xfId="25940" xr:uid="{00000000-0005-0000-0000-0000E9230000}"/>
    <cellStyle name="Entrada 2 4 5 2" xfId="27350" xr:uid="{00000000-0005-0000-0000-0000EA230000}"/>
    <cellStyle name="Entrada 2 4 5 2 2" xfId="30372" xr:uid="{00000000-0005-0000-0000-0000EB230000}"/>
    <cellStyle name="Entrada 2 4 5 3" xfId="28962" xr:uid="{00000000-0005-0000-0000-0000EC230000}"/>
    <cellStyle name="Entrada 2 4 5 3 2" xfId="31813" xr:uid="{00000000-0005-0000-0000-0000ED230000}"/>
    <cellStyle name="Entrada 2 4 6" xfId="26105" xr:uid="{00000000-0005-0000-0000-0000EE230000}"/>
    <cellStyle name="Entrada 2 4 6 2" xfId="27515" xr:uid="{00000000-0005-0000-0000-0000EF230000}"/>
    <cellStyle name="Entrada 2 4 6 2 2" xfId="30537" xr:uid="{00000000-0005-0000-0000-0000F0230000}"/>
    <cellStyle name="Entrada 2 4 6 3" xfId="29127" xr:uid="{00000000-0005-0000-0000-0000F1230000}"/>
    <cellStyle name="Entrada 2 4 6 3 2" xfId="31978" xr:uid="{00000000-0005-0000-0000-0000F2230000}"/>
    <cellStyle name="Entrada 2 4 7" xfId="26387" xr:uid="{00000000-0005-0000-0000-0000F3230000}"/>
    <cellStyle name="Entrada 2 4 7 2" xfId="29409" xr:uid="{00000000-0005-0000-0000-0000F4230000}"/>
    <cellStyle name="Entrada 2 4 8" xfId="27999" xr:uid="{00000000-0005-0000-0000-0000F5230000}"/>
    <cellStyle name="Entrada 2 4 8 2" xfId="30850" xr:uid="{00000000-0005-0000-0000-0000F6230000}"/>
    <cellStyle name="Entrada 2 5" xfId="24995" xr:uid="{00000000-0005-0000-0000-0000F7230000}"/>
    <cellStyle name="Entrada 2 5 2" xfId="25625" xr:uid="{00000000-0005-0000-0000-0000F8230000}"/>
    <cellStyle name="Entrada 2 5 2 2" xfId="27035" xr:uid="{00000000-0005-0000-0000-0000F9230000}"/>
    <cellStyle name="Entrada 2 5 2 2 2" xfId="30057" xr:uid="{00000000-0005-0000-0000-0000FA230000}"/>
    <cellStyle name="Entrada 2 5 2 3" xfId="28647" xr:uid="{00000000-0005-0000-0000-0000FB230000}"/>
    <cellStyle name="Entrada 2 5 2 3 2" xfId="31498" xr:uid="{00000000-0005-0000-0000-0000FC230000}"/>
    <cellStyle name="Entrada 2 5 3" xfId="25793" xr:uid="{00000000-0005-0000-0000-0000FD230000}"/>
    <cellStyle name="Entrada 2 5 3 2" xfId="27203" xr:uid="{00000000-0005-0000-0000-0000FE230000}"/>
    <cellStyle name="Entrada 2 5 3 2 2" xfId="30225" xr:uid="{00000000-0005-0000-0000-0000FF230000}"/>
    <cellStyle name="Entrada 2 5 3 3" xfId="28815" xr:uid="{00000000-0005-0000-0000-000000240000}"/>
    <cellStyle name="Entrada 2 5 3 3 2" xfId="31666" xr:uid="{00000000-0005-0000-0000-000001240000}"/>
    <cellStyle name="Entrada 2 5 4" xfId="25959" xr:uid="{00000000-0005-0000-0000-000002240000}"/>
    <cellStyle name="Entrada 2 5 4 2" xfId="27369" xr:uid="{00000000-0005-0000-0000-000003240000}"/>
    <cellStyle name="Entrada 2 5 4 2 2" xfId="30391" xr:uid="{00000000-0005-0000-0000-000004240000}"/>
    <cellStyle name="Entrada 2 5 4 3" xfId="28981" xr:uid="{00000000-0005-0000-0000-000005240000}"/>
    <cellStyle name="Entrada 2 5 4 3 2" xfId="31832" xr:uid="{00000000-0005-0000-0000-000006240000}"/>
    <cellStyle name="Entrada 2 5 5" xfId="26124" xr:uid="{00000000-0005-0000-0000-000007240000}"/>
    <cellStyle name="Entrada 2 5 5 2" xfId="27534" xr:uid="{00000000-0005-0000-0000-000008240000}"/>
    <cellStyle name="Entrada 2 5 5 2 2" xfId="30556" xr:uid="{00000000-0005-0000-0000-000009240000}"/>
    <cellStyle name="Entrada 2 5 5 3" xfId="29146" xr:uid="{00000000-0005-0000-0000-00000A240000}"/>
    <cellStyle name="Entrada 2 5 5 3 2" xfId="31997" xr:uid="{00000000-0005-0000-0000-00000B240000}"/>
    <cellStyle name="Entrada 2 5 6" xfId="26406" xr:uid="{00000000-0005-0000-0000-00000C240000}"/>
    <cellStyle name="Entrada 2 5 6 2" xfId="29428" xr:uid="{00000000-0005-0000-0000-00000D240000}"/>
    <cellStyle name="Entrada 2 5 7" xfId="28018" xr:uid="{00000000-0005-0000-0000-00000E240000}"/>
    <cellStyle name="Entrada 2 5 7 2" xfId="30869" xr:uid="{00000000-0005-0000-0000-00000F240000}"/>
    <cellStyle name="Entrada 2 6" xfId="25435" xr:uid="{00000000-0005-0000-0000-000010240000}"/>
    <cellStyle name="Entrada 2 6 2" xfId="26845" xr:uid="{00000000-0005-0000-0000-000011240000}"/>
    <cellStyle name="Entrada 2 6 2 2" xfId="29867" xr:uid="{00000000-0005-0000-0000-000012240000}"/>
    <cellStyle name="Entrada 2 6 3" xfId="28457" xr:uid="{00000000-0005-0000-0000-000013240000}"/>
    <cellStyle name="Entrada 2 6 3 2" xfId="31308" xr:uid="{00000000-0005-0000-0000-000014240000}"/>
    <cellStyle name="Entrada 2 7" xfId="25290" xr:uid="{00000000-0005-0000-0000-000015240000}"/>
    <cellStyle name="Entrada 2 7 2" xfId="26700" xr:uid="{00000000-0005-0000-0000-000016240000}"/>
    <cellStyle name="Entrada 2 7 2 2" xfId="29722" xr:uid="{00000000-0005-0000-0000-000017240000}"/>
    <cellStyle name="Entrada 2 7 3" xfId="28312" xr:uid="{00000000-0005-0000-0000-000018240000}"/>
    <cellStyle name="Entrada 2 7 3 2" xfId="31163" xr:uid="{00000000-0005-0000-0000-000019240000}"/>
    <cellStyle name="Entrada 2 8" xfId="25364" xr:uid="{00000000-0005-0000-0000-00001A240000}"/>
    <cellStyle name="Entrada 2 8 2" xfId="26774" xr:uid="{00000000-0005-0000-0000-00001B240000}"/>
    <cellStyle name="Entrada 2 8 2 2" xfId="29796" xr:uid="{00000000-0005-0000-0000-00001C240000}"/>
    <cellStyle name="Entrada 2 8 3" xfId="28386" xr:uid="{00000000-0005-0000-0000-00001D240000}"/>
    <cellStyle name="Entrada 2 8 3 2" xfId="31237" xr:uid="{00000000-0005-0000-0000-00001E240000}"/>
    <cellStyle name="Entrada 2 9" xfId="25357" xr:uid="{00000000-0005-0000-0000-00001F240000}"/>
    <cellStyle name="Entrada 2 9 2" xfId="26767" xr:uid="{00000000-0005-0000-0000-000020240000}"/>
    <cellStyle name="Entrada 2 9 2 2" xfId="29789" xr:uid="{00000000-0005-0000-0000-000021240000}"/>
    <cellStyle name="Entrada 2 9 3" xfId="28379" xr:uid="{00000000-0005-0000-0000-000022240000}"/>
    <cellStyle name="Entrada 2 9 3 2" xfId="31230" xr:uid="{00000000-0005-0000-0000-000023240000}"/>
    <cellStyle name="Entrada 2_CIVIL- BL 1-2-3-4-5-6-7-8 " xfId="24600" xr:uid="{00000000-0005-0000-0000-000024240000}"/>
    <cellStyle name="Entrada 3" xfId="24601" xr:uid="{00000000-0005-0000-0000-000025240000}"/>
    <cellStyle name="Entrada 3 2" xfId="25011" xr:uid="{00000000-0005-0000-0000-000026240000}"/>
    <cellStyle name="Entrada 3 2 2" xfId="25641" xr:uid="{00000000-0005-0000-0000-000027240000}"/>
    <cellStyle name="Entrada 3 2 2 2" xfId="27051" xr:uid="{00000000-0005-0000-0000-000028240000}"/>
    <cellStyle name="Entrada 3 2 2 2 2" xfId="30073" xr:uid="{00000000-0005-0000-0000-000029240000}"/>
    <cellStyle name="Entrada 3 2 2 3" xfId="28663" xr:uid="{00000000-0005-0000-0000-00002A240000}"/>
    <cellStyle name="Entrada 3 2 2 3 2" xfId="31514" xr:uid="{00000000-0005-0000-0000-00002B240000}"/>
    <cellStyle name="Entrada 3 2 3" xfId="25809" xr:uid="{00000000-0005-0000-0000-00002C240000}"/>
    <cellStyle name="Entrada 3 2 3 2" xfId="27219" xr:uid="{00000000-0005-0000-0000-00002D240000}"/>
    <cellStyle name="Entrada 3 2 3 2 2" xfId="30241" xr:uid="{00000000-0005-0000-0000-00002E240000}"/>
    <cellStyle name="Entrada 3 2 3 3" xfId="28831" xr:uid="{00000000-0005-0000-0000-00002F240000}"/>
    <cellStyle name="Entrada 3 2 3 3 2" xfId="31682" xr:uid="{00000000-0005-0000-0000-000030240000}"/>
    <cellStyle name="Entrada 3 2 4" xfId="25975" xr:uid="{00000000-0005-0000-0000-000031240000}"/>
    <cellStyle name="Entrada 3 2 4 2" xfId="27385" xr:uid="{00000000-0005-0000-0000-000032240000}"/>
    <cellStyle name="Entrada 3 2 4 2 2" xfId="30407" xr:uid="{00000000-0005-0000-0000-000033240000}"/>
    <cellStyle name="Entrada 3 2 4 3" xfId="28997" xr:uid="{00000000-0005-0000-0000-000034240000}"/>
    <cellStyle name="Entrada 3 2 4 3 2" xfId="31848" xr:uid="{00000000-0005-0000-0000-000035240000}"/>
    <cellStyle name="Entrada 3 2 5" xfId="26140" xr:uid="{00000000-0005-0000-0000-000036240000}"/>
    <cellStyle name="Entrada 3 2 5 2" xfId="27550" xr:uid="{00000000-0005-0000-0000-000037240000}"/>
    <cellStyle name="Entrada 3 2 5 2 2" xfId="30572" xr:uid="{00000000-0005-0000-0000-000038240000}"/>
    <cellStyle name="Entrada 3 2 5 3" xfId="29162" xr:uid="{00000000-0005-0000-0000-000039240000}"/>
    <cellStyle name="Entrada 3 2 5 3 2" xfId="32013" xr:uid="{00000000-0005-0000-0000-00003A240000}"/>
    <cellStyle name="Entrada 3 2 6" xfId="26422" xr:uid="{00000000-0005-0000-0000-00003B240000}"/>
    <cellStyle name="Entrada 3 2 6 2" xfId="29444" xr:uid="{00000000-0005-0000-0000-00003C240000}"/>
    <cellStyle name="Entrada 3 2 7" xfId="28034" xr:uid="{00000000-0005-0000-0000-00003D240000}"/>
    <cellStyle name="Entrada 3 2 7 2" xfId="30885" xr:uid="{00000000-0005-0000-0000-00003E240000}"/>
    <cellStyle name="Entrada 3 3" xfId="25475" xr:uid="{00000000-0005-0000-0000-00003F240000}"/>
    <cellStyle name="Entrada 3 3 2" xfId="26885" xr:uid="{00000000-0005-0000-0000-000040240000}"/>
    <cellStyle name="Entrada 3 3 2 2" xfId="29907" xr:uid="{00000000-0005-0000-0000-000041240000}"/>
    <cellStyle name="Entrada 3 3 3" xfId="28497" xr:uid="{00000000-0005-0000-0000-000042240000}"/>
    <cellStyle name="Entrada 3 3 3 2" xfId="31348" xr:uid="{00000000-0005-0000-0000-000043240000}"/>
    <cellStyle name="Entrada 3 4" xfId="25254" xr:uid="{00000000-0005-0000-0000-000044240000}"/>
    <cellStyle name="Entrada 3 4 2" xfId="26664" xr:uid="{00000000-0005-0000-0000-000045240000}"/>
    <cellStyle name="Entrada 3 4 2 2" xfId="29686" xr:uid="{00000000-0005-0000-0000-000046240000}"/>
    <cellStyle name="Entrada 3 4 3" xfId="28276" xr:uid="{00000000-0005-0000-0000-000047240000}"/>
    <cellStyle name="Entrada 3 4 3 2" xfId="31127" xr:uid="{00000000-0005-0000-0000-000048240000}"/>
    <cellStyle name="Entrada 3 5" xfId="25383" xr:uid="{00000000-0005-0000-0000-000049240000}"/>
    <cellStyle name="Entrada 3 5 2" xfId="26793" xr:uid="{00000000-0005-0000-0000-00004A240000}"/>
    <cellStyle name="Entrada 3 5 2 2" xfId="29815" xr:uid="{00000000-0005-0000-0000-00004B240000}"/>
    <cellStyle name="Entrada 3 5 3" xfId="28405" xr:uid="{00000000-0005-0000-0000-00004C240000}"/>
    <cellStyle name="Entrada 3 5 3 2" xfId="31256" xr:uid="{00000000-0005-0000-0000-00004D240000}"/>
    <cellStyle name="Entrada 3 6" xfId="25342" xr:uid="{00000000-0005-0000-0000-00004E240000}"/>
    <cellStyle name="Entrada 3 6 2" xfId="26752" xr:uid="{00000000-0005-0000-0000-00004F240000}"/>
    <cellStyle name="Entrada 3 6 2 2" xfId="29774" xr:uid="{00000000-0005-0000-0000-000050240000}"/>
    <cellStyle name="Entrada 3 6 3" xfId="28364" xr:uid="{00000000-0005-0000-0000-000051240000}"/>
    <cellStyle name="Entrada 3 6 3 2" xfId="31215" xr:uid="{00000000-0005-0000-0000-000052240000}"/>
    <cellStyle name="Entrada 3 7" xfId="26281" xr:uid="{00000000-0005-0000-0000-000053240000}"/>
    <cellStyle name="Entrada 3 7 2" xfId="29303" xr:uid="{00000000-0005-0000-0000-000054240000}"/>
    <cellStyle name="Entrada 3 8" xfId="27765" xr:uid="{00000000-0005-0000-0000-000055240000}"/>
    <cellStyle name="Entrada 3 8 2" xfId="30704" xr:uid="{00000000-0005-0000-0000-000056240000}"/>
    <cellStyle name="Entrada 3 9" xfId="27893" xr:uid="{00000000-0005-0000-0000-000057240000}"/>
    <cellStyle name="Entrada 3 9 2" xfId="30744" xr:uid="{00000000-0005-0000-0000-000058240000}"/>
    <cellStyle name="Entrada 4" xfId="24602" xr:uid="{00000000-0005-0000-0000-000059240000}"/>
    <cellStyle name="Entrada 4 2" xfId="25012" xr:uid="{00000000-0005-0000-0000-00005A240000}"/>
    <cellStyle name="Entrada 4 2 2" xfId="25642" xr:uid="{00000000-0005-0000-0000-00005B240000}"/>
    <cellStyle name="Entrada 4 2 2 2" xfId="27052" xr:uid="{00000000-0005-0000-0000-00005C240000}"/>
    <cellStyle name="Entrada 4 2 2 2 2" xfId="30074" xr:uid="{00000000-0005-0000-0000-00005D240000}"/>
    <cellStyle name="Entrada 4 2 2 3" xfId="28664" xr:uid="{00000000-0005-0000-0000-00005E240000}"/>
    <cellStyle name="Entrada 4 2 2 3 2" xfId="31515" xr:uid="{00000000-0005-0000-0000-00005F240000}"/>
    <cellStyle name="Entrada 4 2 3" xfId="25810" xr:uid="{00000000-0005-0000-0000-000060240000}"/>
    <cellStyle name="Entrada 4 2 3 2" xfId="27220" xr:uid="{00000000-0005-0000-0000-000061240000}"/>
    <cellStyle name="Entrada 4 2 3 2 2" xfId="30242" xr:uid="{00000000-0005-0000-0000-000062240000}"/>
    <cellStyle name="Entrada 4 2 3 3" xfId="28832" xr:uid="{00000000-0005-0000-0000-000063240000}"/>
    <cellStyle name="Entrada 4 2 3 3 2" xfId="31683" xr:uid="{00000000-0005-0000-0000-000064240000}"/>
    <cellStyle name="Entrada 4 2 4" xfId="25976" xr:uid="{00000000-0005-0000-0000-000065240000}"/>
    <cellStyle name="Entrada 4 2 4 2" xfId="27386" xr:uid="{00000000-0005-0000-0000-000066240000}"/>
    <cellStyle name="Entrada 4 2 4 2 2" xfId="30408" xr:uid="{00000000-0005-0000-0000-000067240000}"/>
    <cellStyle name="Entrada 4 2 4 3" xfId="28998" xr:uid="{00000000-0005-0000-0000-000068240000}"/>
    <cellStyle name="Entrada 4 2 4 3 2" xfId="31849" xr:uid="{00000000-0005-0000-0000-000069240000}"/>
    <cellStyle name="Entrada 4 2 5" xfId="26141" xr:uid="{00000000-0005-0000-0000-00006A240000}"/>
    <cellStyle name="Entrada 4 2 5 2" xfId="27551" xr:uid="{00000000-0005-0000-0000-00006B240000}"/>
    <cellStyle name="Entrada 4 2 5 2 2" xfId="30573" xr:uid="{00000000-0005-0000-0000-00006C240000}"/>
    <cellStyle name="Entrada 4 2 5 3" xfId="29163" xr:uid="{00000000-0005-0000-0000-00006D240000}"/>
    <cellStyle name="Entrada 4 2 5 3 2" xfId="32014" xr:uid="{00000000-0005-0000-0000-00006E240000}"/>
    <cellStyle name="Entrada 4 2 6" xfId="26423" xr:uid="{00000000-0005-0000-0000-00006F240000}"/>
    <cellStyle name="Entrada 4 2 6 2" xfId="29445" xr:uid="{00000000-0005-0000-0000-000070240000}"/>
    <cellStyle name="Entrada 4 2 7" xfId="28035" xr:uid="{00000000-0005-0000-0000-000071240000}"/>
    <cellStyle name="Entrada 4 2 7 2" xfId="30886" xr:uid="{00000000-0005-0000-0000-000072240000}"/>
    <cellStyle name="Entrada 4 3" xfId="25476" xr:uid="{00000000-0005-0000-0000-000073240000}"/>
    <cellStyle name="Entrada 4 3 2" xfId="26886" xr:uid="{00000000-0005-0000-0000-000074240000}"/>
    <cellStyle name="Entrada 4 3 2 2" xfId="29908" xr:uid="{00000000-0005-0000-0000-000075240000}"/>
    <cellStyle name="Entrada 4 3 3" xfId="28498" xr:uid="{00000000-0005-0000-0000-000076240000}"/>
    <cellStyle name="Entrada 4 3 3 2" xfId="31349" xr:uid="{00000000-0005-0000-0000-000077240000}"/>
    <cellStyle name="Entrada 4 4" xfId="25253" xr:uid="{00000000-0005-0000-0000-000078240000}"/>
    <cellStyle name="Entrada 4 4 2" xfId="26663" xr:uid="{00000000-0005-0000-0000-000079240000}"/>
    <cellStyle name="Entrada 4 4 2 2" xfId="29685" xr:uid="{00000000-0005-0000-0000-00007A240000}"/>
    <cellStyle name="Entrada 4 4 3" xfId="28275" xr:uid="{00000000-0005-0000-0000-00007B240000}"/>
    <cellStyle name="Entrada 4 4 3 2" xfId="31126" xr:uid="{00000000-0005-0000-0000-00007C240000}"/>
    <cellStyle name="Entrada 4 5" xfId="25384" xr:uid="{00000000-0005-0000-0000-00007D240000}"/>
    <cellStyle name="Entrada 4 5 2" xfId="26794" xr:uid="{00000000-0005-0000-0000-00007E240000}"/>
    <cellStyle name="Entrada 4 5 2 2" xfId="29816" xr:uid="{00000000-0005-0000-0000-00007F240000}"/>
    <cellStyle name="Entrada 4 5 3" xfId="28406" xr:uid="{00000000-0005-0000-0000-000080240000}"/>
    <cellStyle name="Entrada 4 5 3 2" xfId="31257" xr:uid="{00000000-0005-0000-0000-000081240000}"/>
    <cellStyle name="Entrada 4 6" xfId="25341" xr:uid="{00000000-0005-0000-0000-000082240000}"/>
    <cellStyle name="Entrada 4 6 2" xfId="26751" xr:uid="{00000000-0005-0000-0000-000083240000}"/>
    <cellStyle name="Entrada 4 6 2 2" xfId="29773" xr:uid="{00000000-0005-0000-0000-000084240000}"/>
    <cellStyle name="Entrada 4 6 3" xfId="28363" xr:uid="{00000000-0005-0000-0000-000085240000}"/>
    <cellStyle name="Entrada 4 6 3 2" xfId="31214" xr:uid="{00000000-0005-0000-0000-000086240000}"/>
    <cellStyle name="Entrada 4 7" xfId="26282" xr:uid="{00000000-0005-0000-0000-000087240000}"/>
    <cellStyle name="Entrada 4 7 2" xfId="29304" xr:uid="{00000000-0005-0000-0000-000088240000}"/>
    <cellStyle name="Entrada 4 8" xfId="27802" xr:uid="{00000000-0005-0000-0000-000089240000}"/>
    <cellStyle name="Entrada 4 8 2" xfId="30709" xr:uid="{00000000-0005-0000-0000-00008A240000}"/>
    <cellStyle name="Entrada 4 9" xfId="27894" xr:uid="{00000000-0005-0000-0000-00008B240000}"/>
    <cellStyle name="Entrada 4 9 2" xfId="30745" xr:uid="{00000000-0005-0000-0000-00008C240000}"/>
    <cellStyle name="Entrada 5" xfId="24603" xr:uid="{00000000-0005-0000-0000-00008D240000}"/>
    <cellStyle name="Entrada 5 2" xfId="25013" xr:uid="{00000000-0005-0000-0000-00008E240000}"/>
    <cellStyle name="Entrada 5 2 2" xfId="25643" xr:uid="{00000000-0005-0000-0000-00008F240000}"/>
    <cellStyle name="Entrada 5 2 2 2" xfId="27053" xr:uid="{00000000-0005-0000-0000-000090240000}"/>
    <cellStyle name="Entrada 5 2 2 2 2" xfId="30075" xr:uid="{00000000-0005-0000-0000-000091240000}"/>
    <cellStyle name="Entrada 5 2 2 3" xfId="28665" xr:uid="{00000000-0005-0000-0000-000092240000}"/>
    <cellStyle name="Entrada 5 2 2 3 2" xfId="31516" xr:uid="{00000000-0005-0000-0000-000093240000}"/>
    <cellStyle name="Entrada 5 2 3" xfId="25811" xr:uid="{00000000-0005-0000-0000-000094240000}"/>
    <cellStyle name="Entrada 5 2 3 2" xfId="27221" xr:uid="{00000000-0005-0000-0000-000095240000}"/>
    <cellStyle name="Entrada 5 2 3 2 2" xfId="30243" xr:uid="{00000000-0005-0000-0000-000096240000}"/>
    <cellStyle name="Entrada 5 2 3 3" xfId="28833" xr:uid="{00000000-0005-0000-0000-000097240000}"/>
    <cellStyle name="Entrada 5 2 3 3 2" xfId="31684" xr:uid="{00000000-0005-0000-0000-000098240000}"/>
    <cellStyle name="Entrada 5 2 4" xfId="25977" xr:uid="{00000000-0005-0000-0000-000099240000}"/>
    <cellStyle name="Entrada 5 2 4 2" xfId="27387" xr:uid="{00000000-0005-0000-0000-00009A240000}"/>
    <cellStyle name="Entrada 5 2 4 2 2" xfId="30409" xr:uid="{00000000-0005-0000-0000-00009B240000}"/>
    <cellStyle name="Entrada 5 2 4 3" xfId="28999" xr:uid="{00000000-0005-0000-0000-00009C240000}"/>
    <cellStyle name="Entrada 5 2 4 3 2" xfId="31850" xr:uid="{00000000-0005-0000-0000-00009D240000}"/>
    <cellStyle name="Entrada 5 2 5" xfId="26142" xr:uid="{00000000-0005-0000-0000-00009E240000}"/>
    <cellStyle name="Entrada 5 2 5 2" xfId="27552" xr:uid="{00000000-0005-0000-0000-00009F240000}"/>
    <cellStyle name="Entrada 5 2 5 2 2" xfId="30574" xr:uid="{00000000-0005-0000-0000-0000A0240000}"/>
    <cellStyle name="Entrada 5 2 5 3" xfId="29164" xr:uid="{00000000-0005-0000-0000-0000A1240000}"/>
    <cellStyle name="Entrada 5 2 5 3 2" xfId="32015" xr:uid="{00000000-0005-0000-0000-0000A2240000}"/>
    <cellStyle name="Entrada 5 2 6" xfId="26424" xr:uid="{00000000-0005-0000-0000-0000A3240000}"/>
    <cellStyle name="Entrada 5 2 6 2" xfId="29446" xr:uid="{00000000-0005-0000-0000-0000A4240000}"/>
    <cellStyle name="Entrada 5 2 7" xfId="28036" xr:uid="{00000000-0005-0000-0000-0000A5240000}"/>
    <cellStyle name="Entrada 5 2 7 2" xfId="30887" xr:uid="{00000000-0005-0000-0000-0000A6240000}"/>
    <cellStyle name="Entrada 5 3" xfId="25477" xr:uid="{00000000-0005-0000-0000-0000A7240000}"/>
    <cellStyle name="Entrada 5 3 2" xfId="26887" xr:uid="{00000000-0005-0000-0000-0000A8240000}"/>
    <cellStyle name="Entrada 5 3 2 2" xfId="29909" xr:uid="{00000000-0005-0000-0000-0000A9240000}"/>
    <cellStyle name="Entrada 5 3 3" xfId="28499" xr:uid="{00000000-0005-0000-0000-0000AA240000}"/>
    <cellStyle name="Entrada 5 3 3 2" xfId="31350" xr:uid="{00000000-0005-0000-0000-0000AB240000}"/>
    <cellStyle name="Entrada 5 4" xfId="25252" xr:uid="{00000000-0005-0000-0000-0000AC240000}"/>
    <cellStyle name="Entrada 5 4 2" xfId="26662" xr:uid="{00000000-0005-0000-0000-0000AD240000}"/>
    <cellStyle name="Entrada 5 4 2 2" xfId="29684" xr:uid="{00000000-0005-0000-0000-0000AE240000}"/>
    <cellStyle name="Entrada 5 4 3" xfId="28274" xr:uid="{00000000-0005-0000-0000-0000AF240000}"/>
    <cellStyle name="Entrada 5 4 3 2" xfId="31125" xr:uid="{00000000-0005-0000-0000-0000B0240000}"/>
    <cellStyle name="Entrada 5 5" xfId="25441" xr:uid="{00000000-0005-0000-0000-0000B1240000}"/>
    <cellStyle name="Entrada 5 5 2" xfId="26851" xr:uid="{00000000-0005-0000-0000-0000B2240000}"/>
    <cellStyle name="Entrada 5 5 2 2" xfId="29873" xr:uid="{00000000-0005-0000-0000-0000B3240000}"/>
    <cellStyle name="Entrada 5 5 3" xfId="28463" xr:uid="{00000000-0005-0000-0000-0000B4240000}"/>
    <cellStyle name="Entrada 5 5 3 2" xfId="31314" xr:uid="{00000000-0005-0000-0000-0000B5240000}"/>
    <cellStyle name="Entrada 5 6" xfId="25340" xr:uid="{00000000-0005-0000-0000-0000B6240000}"/>
    <cellStyle name="Entrada 5 6 2" xfId="26750" xr:uid="{00000000-0005-0000-0000-0000B7240000}"/>
    <cellStyle name="Entrada 5 6 2 2" xfId="29772" xr:uid="{00000000-0005-0000-0000-0000B8240000}"/>
    <cellStyle name="Entrada 5 6 3" xfId="28362" xr:uid="{00000000-0005-0000-0000-0000B9240000}"/>
    <cellStyle name="Entrada 5 6 3 2" xfId="31213" xr:uid="{00000000-0005-0000-0000-0000BA240000}"/>
    <cellStyle name="Entrada 5 7" xfId="26283" xr:uid="{00000000-0005-0000-0000-0000BB240000}"/>
    <cellStyle name="Entrada 5 7 2" xfId="29305" xr:uid="{00000000-0005-0000-0000-0000BC240000}"/>
    <cellStyle name="Entrada 5 8" xfId="27832" xr:uid="{00000000-0005-0000-0000-0000BD240000}"/>
    <cellStyle name="Entrada 5 8 2" xfId="30714" xr:uid="{00000000-0005-0000-0000-0000BE240000}"/>
    <cellStyle name="Entrada 5 9" xfId="27895" xr:uid="{00000000-0005-0000-0000-0000BF240000}"/>
    <cellStyle name="Entrada 5 9 2" xfId="30746" xr:uid="{00000000-0005-0000-0000-0000C0240000}"/>
    <cellStyle name="Entrada 6" xfId="24604" xr:uid="{00000000-0005-0000-0000-0000C1240000}"/>
    <cellStyle name="Entrada 6 2" xfId="25014" xr:uid="{00000000-0005-0000-0000-0000C2240000}"/>
    <cellStyle name="Entrada 6 2 2" xfId="25644" xr:uid="{00000000-0005-0000-0000-0000C3240000}"/>
    <cellStyle name="Entrada 6 2 2 2" xfId="27054" xr:uid="{00000000-0005-0000-0000-0000C4240000}"/>
    <cellStyle name="Entrada 6 2 2 2 2" xfId="30076" xr:uid="{00000000-0005-0000-0000-0000C5240000}"/>
    <cellStyle name="Entrada 6 2 2 3" xfId="28666" xr:uid="{00000000-0005-0000-0000-0000C6240000}"/>
    <cellStyle name="Entrada 6 2 2 3 2" xfId="31517" xr:uid="{00000000-0005-0000-0000-0000C7240000}"/>
    <cellStyle name="Entrada 6 2 3" xfId="25812" xr:uid="{00000000-0005-0000-0000-0000C8240000}"/>
    <cellStyle name="Entrada 6 2 3 2" xfId="27222" xr:uid="{00000000-0005-0000-0000-0000C9240000}"/>
    <cellStyle name="Entrada 6 2 3 2 2" xfId="30244" xr:uid="{00000000-0005-0000-0000-0000CA240000}"/>
    <cellStyle name="Entrada 6 2 3 3" xfId="28834" xr:uid="{00000000-0005-0000-0000-0000CB240000}"/>
    <cellStyle name="Entrada 6 2 3 3 2" xfId="31685" xr:uid="{00000000-0005-0000-0000-0000CC240000}"/>
    <cellStyle name="Entrada 6 2 4" xfId="25978" xr:uid="{00000000-0005-0000-0000-0000CD240000}"/>
    <cellStyle name="Entrada 6 2 4 2" xfId="27388" xr:uid="{00000000-0005-0000-0000-0000CE240000}"/>
    <cellStyle name="Entrada 6 2 4 2 2" xfId="30410" xr:uid="{00000000-0005-0000-0000-0000CF240000}"/>
    <cellStyle name="Entrada 6 2 4 3" xfId="29000" xr:uid="{00000000-0005-0000-0000-0000D0240000}"/>
    <cellStyle name="Entrada 6 2 4 3 2" xfId="31851" xr:uid="{00000000-0005-0000-0000-0000D1240000}"/>
    <cellStyle name="Entrada 6 2 5" xfId="26143" xr:uid="{00000000-0005-0000-0000-0000D2240000}"/>
    <cellStyle name="Entrada 6 2 5 2" xfId="27553" xr:uid="{00000000-0005-0000-0000-0000D3240000}"/>
    <cellStyle name="Entrada 6 2 5 2 2" xfId="30575" xr:uid="{00000000-0005-0000-0000-0000D4240000}"/>
    <cellStyle name="Entrada 6 2 5 3" xfId="29165" xr:uid="{00000000-0005-0000-0000-0000D5240000}"/>
    <cellStyle name="Entrada 6 2 5 3 2" xfId="32016" xr:uid="{00000000-0005-0000-0000-0000D6240000}"/>
    <cellStyle name="Entrada 6 2 6" xfId="26425" xr:uid="{00000000-0005-0000-0000-0000D7240000}"/>
    <cellStyle name="Entrada 6 2 6 2" xfId="29447" xr:uid="{00000000-0005-0000-0000-0000D8240000}"/>
    <cellStyle name="Entrada 6 2 7" xfId="28037" xr:uid="{00000000-0005-0000-0000-0000D9240000}"/>
    <cellStyle name="Entrada 6 2 7 2" xfId="30888" xr:uid="{00000000-0005-0000-0000-0000DA240000}"/>
    <cellStyle name="Entrada 6 3" xfId="25478" xr:uid="{00000000-0005-0000-0000-0000DB240000}"/>
    <cellStyle name="Entrada 6 3 2" xfId="26888" xr:uid="{00000000-0005-0000-0000-0000DC240000}"/>
    <cellStyle name="Entrada 6 3 2 2" xfId="29910" xr:uid="{00000000-0005-0000-0000-0000DD240000}"/>
    <cellStyle name="Entrada 6 3 3" xfId="28500" xr:uid="{00000000-0005-0000-0000-0000DE240000}"/>
    <cellStyle name="Entrada 6 3 3 2" xfId="31351" xr:uid="{00000000-0005-0000-0000-0000DF240000}"/>
    <cellStyle name="Entrada 6 4" xfId="25251" xr:uid="{00000000-0005-0000-0000-0000E0240000}"/>
    <cellStyle name="Entrada 6 4 2" xfId="26661" xr:uid="{00000000-0005-0000-0000-0000E1240000}"/>
    <cellStyle name="Entrada 6 4 2 2" xfId="29683" xr:uid="{00000000-0005-0000-0000-0000E2240000}"/>
    <cellStyle name="Entrada 6 4 3" xfId="28273" xr:uid="{00000000-0005-0000-0000-0000E3240000}"/>
    <cellStyle name="Entrada 6 4 3 2" xfId="31124" xr:uid="{00000000-0005-0000-0000-0000E4240000}"/>
    <cellStyle name="Entrada 6 5" xfId="25385" xr:uid="{00000000-0005-0000-0000-0000E5240000}"/>
    <cellStyle name="Entrada 6 5 2" xfId="26795" xr:uid="{00000000-0005-0000-0000-0000E6240000}"/>
    <cellStyle name="Entrada 6 5 2 2" xfId="29817" xr:uid="{00000000-0005-0000-0000-0000E7240000}"/>
    <cellStyle name="Entrada 6 5 3" xfId="28407" xr:uid="{00000000-0005-0000-0000-0000E8240000}"/>
    <cellStyle name="Entrada 6 5 3 2" xfId="31258" xr:uid="{00000000-0005-0000-0000-0000E9240000}"/>
    <cellStyle name="Entrada 6 6" xfId="25339" xr:uid="{00000000-0005-0000-0000-0000EA240000}"/>
    <cellStyle name="Entrada 6 6 2" xfId="26749" xr:uid="{00000000-0005-0000-0000-0000EB240000}"/>
    <cellStyle name="Entrada 6 6 2 2" xfId="29771" xr:uid="{00000000-0005-0000-0000-0000EC240000}"/>
    <cellStyle name="Entrada 6 6 3" xfId="28361" xr:uid="{00000000-0005-0000-0000-0000ED240000}"/>
    <cellStyle name="Entrada 6 6 3 2" xfId="31212" xr:uid="{00000000-0005-0000-0000-0000EE240000}"/>
    <cellStyle name="Entrada 6 7" xfId="26284" xr:uid="{00000000-0005-0000-0000-0000EF240000}"/>
    <cellStyle name="Entrada 6 7 2" xfId="29306" xr:uid="{00000000-0005-0000-0000-0000F0240000}"/>
    <cellStyle name="Entrada 6 8" xfId="27859" xr:uid="{00000000-0005-0000-0000-0000F1240000}"/>
    <cellStyle name="Entrada 6 8 2" xfId="30719" xr:uid="{00000000-0005-0000-0000-0000F2240000}"/>
    <cellStyle name="Entrada 6 9" xfId="27896" xr:uid="{00000000-0005-0000-0000-0000F3240000}"/>
    <cellStyle name="Entrada 6 9 2" xfId="30747" xr:uid="{00000000-0005-0000-0000-0000F4240000}"/>
    <cellStyle name="Entrada 7" xfId="24845" xr:uid="{00000000-0005-0000-0000-0000F5240000}"/>
    <cellStyle name="Entrada 7 2" xfId="25107" xr:uid="{00000000-0005-0000-0000-0000F6240000}"/>
    <cellStyle name="Entrada 7 2 2" xfId="25737" xr:uid="{00000000-0005-0000-0000-0000F7240000}"/>
    <cellStyle name="Entrada 7 2 2 2" xfId="27147" xr:uid="{00000000-0005-0000-0000-0000F8240000}"/>
    <cellStyle name="Entrada 7 2 2 2 2" xfId="30169" xr:uid="{00000000-0005-0000-0000-0000F9240000}"/>
    <cellStyle name="Entrada 7 2 2 3" xfId="28759" xr:uid="{00000000-0005-0000-0000-0000FA240000}"/>
    <cellStyle name="Entrada 7 2 2 3 2" xfId="31610" xr:uid="{00000000-0005-0000-0000-0000FB240000}"/>
    <cellStyle name="Entrada 7 2 3" xfId="25905" xr:uid="{00000000-0005-0000-0000-0000FC240000}"/>
    <cellStyle name="Entrada 7 2 3 2" xfId="27315" xr:uid="{00000000-0005-0000-0000-0000FD240000}"/>
    <cellStyle name="Entrada 7 2 3 2 2" xfId="30337" xr:uid="{00000000-0005-0000-0000-0000FE240000}"/>
    <cellStyle name="Entrada 7 2 3 3" xfId="28927" xr:uid="{00000000-0005-0000-0000-0000FF240000}"/>
    <cellStyle name="Entrada 7 2 3 3 2" xfId="31778" xr:uid="{00000000-0005-0000-0000-000000250000}"/>
    <cellStyle name="Entrada 7 2 4" xfId="26071" xr:uid="{00000000-0005-0000-0000-000001250000}"/>
    <cellStyle name="Entrada 7 2 4 2" xfId="27481" xr:uid="{00000000-0005-0000-0000-000002250000}"/>
    <cellStyle name="Entrada 7 2 4 2 2" xfId="30503" xr:uid="{00000000-0005-0000-0000-000003250000}"/>
    <cellStyle name="Entrada 7 2 4 3" xfId="29093" xr:uid="{00000000-0005-0000-0000-000004250000}"/>
    <cellStyle name="Entrada 7 2 4 3 2" xfId="31944" xr:uid="{00000000-0005-0000-0000-000005250000}"/>
    <cellStyle name="Entrada 7 2 5" xfId="26236" xr:uid="{00000000-0005-0000-0000-000006250000}"/>
    <cellStyle name="Entrada 7 2 5 2" xfId="27646" xr:uid="{00000000-0005-0000-0000-000007250000}"/>
    <cellStyle name="Entrada 7 2 5 2 2" xfId="30668" xr:uid="{00000000-0005-0000-0000-000008250000}"/>
    <cellStyle name="Entrada 7 2 5 3" xfId="29258" xr:uid="{00000000-0005-0000-0000-000009250000}"/>
    <cellStyle name="Entrada 7 2 5 3 2" xfId="32109" xr:uid="{00000000-0005-0000-0000-00000A250000}"/>
    <cellStyle name="Entrada 7 2 6" xfId="26518" xr:uid="{00000000-0005-0000-0000-00000B250000}"/>
    <cellStyle name="Entrada 7 2 6 2" xfId="29540" xr:uid="{00000000-0005-0000-0000-00000C250000}"/>
    <cellStyle name="Entrada 7 2 7" xfId="28130" xr:uid="{00000000-0005-0000-0000-00000D250000}"/>
    <cellStyle name="Entrada 7 2 7 2" xfId="30981" xr:uid="{00000000-0005-0000-0000-00000E250000}"/>
    <cellStyle name="Entrada 7 3" xfId="25591" xr:uid="{00000000-0005-0000-0000-00000F250000}"/>
    <cellStyle name="Entrada 7 3 2" xfId="27001" xr:uid="{00000000-0005-0000-0000-000010250000}"/>
    <cellStyle name="Entrada 7 3 2 2" xfId="30023" xr:uid="{00000000-0005-0000-0000-000011250000}"/>
    <cellStyle name="Entrada 7 3 3" xfId="28613" xr:uid="{00000000-0005-0000-0000-000012250000}"/>
    <cellStyle name="Entrada 7 3 3 2" xfId="31464" xr:uid="{00000000-0005-0000-0000-000013250000}"/>
    <cellStyle name="Entrada 7 4" xfId="25463" xr:uid="{00000000-0005-0000-0000-000014250000}"/>
    <cellStyle name="Entrada 7 4 2" xfId="26873" xr:uid="{00000000-0005-0000-0000-000015250000}"/>
    <cellStyle name="Entrada 7 4 2 2" xfId="29895" xr:uid="{00000000-0005-0000-0000-000016250000}"/>
    <cellStyle name="Entrada 7 4 3" xfId="28485" xr:uid="{00000000-0005-0000-0000-000017250000}"/>
    <cellStyle name="Entrada 7 4 3 2" xfId="31336" xr:uid="{00000000-0005-0000-0000-000018250000}"/>
    <cellStyle name="Entrada 7 5" xfId="25265" xr:uid="{00000000-0005-0000-0000-000019250000}"/>
    <cellStyle name="Entrada 7 5 2" xfId="26675" xr:uid="{00000000-0005-0000-0000-00001A250000}"/>
    <cellStyle name="Entrada 7 5 2 2" xfId="29697" xr:uid="{00000000-0005-0000-0000-00001B250000}"/>
    <cellStyle name="Entrada 7 5 3" xfId="28287" xr:uid="{00000000-0005-0000-0000-00001C250000}"/>
    <cellStyle name="Entrada 7 5 3 2" xfId="31138" xr:uid="{00000000-0005-0000-0000-00001D250000}"/>
    <cellStyle name="Entrada 7 6" xfId="25372" xr:uid="{00000000-0005-0000-0000-00001E250000}"/>
    <cellStyle name="Entrada 7 6 2" xfId="26782" xr:uid="{00000000-0005-0000-0000-00001F250000}"/>
    <cellStyle name="Entrada 7 6 2 2" xfId="29804" xr:uid="{00000000-0005-0000-0000-000020250000}"/>
    <cellStyle name="Entrada 7 6 3" xfId="28394" xr:uid="{00000000-0005-0000-0000-000021250000}"/>
    <cellStyle name="Entrada 7 6 3 2" xfId="31245" xr:uid="{00000000-0005-0000-0000-000022250000}"/>
    <cellStyle name="Entrada 7 7" xfId="26377" xr:uid="{00000000-0005-0000-0000-000023250000}"/>
    <cellStyle name="Entrada 7 7 2" xfId="29399" xr:uid="{00000000-0005-0000-0000-000024250000}"/>
    <cellStyle name="Entrada 7 8" xfId="27989" xr:uid="{00000000-0005-0000-0000-000025250000}"/>
    <cellStyle name="Entrada 7 8 2" xfId="30840" xr:uid="{00000000-0005-0000-0000-000026250000}"/>
    <cellStyle name="Entrada 8" xfId="24861" xr:uid="{00000000-0005-0000-0000-000027250000}"/>
    <cellStyle name="Entrada 8 2" xfId="25116" xr:uid="{00000000-0005-0000-0000-000028250000}"/>
    <cellStyle name="Entrada 8 2 2" xfId="25746" xr:uid="{00000000-0005-0000-0000-000029250000}"/>
    <cellStyle name="Entrada 8 2 2 2" xfId="27156" xr:uid="{00000000-0005-0000-0000-00002A250000}"/>
    <cellStyle name="Entrada 8 2 2 2 2" xfId="30178" xr:uid="{00000000-0005-0000-0000-00002B250000}"/>
    <cellStyle name="Entrada 8 2 2 3" xfId="28768" xr:uid="{00000000-0005-0000-0000-00002C250000}"/>
    <cellStyle name="Entrada 8 2 2 3 2" xfId="31619" xr:uid="{00000000-0005-0000-0000-00002D250000}"/>
    <cellStyle name="Entrada 8 2 3" xfId="25914" xr:uid="{00000000-0005-0000-0000-00002E250000}"/>
    <cellStyle name="Entrada 8 2 3 2" xfId="27324" xr:uid="{00000000-0005-0000-0000-00002F250000}"/>
    <cellStyle name="Entrada 8 2 3 2 2" xfId="30346" xr:uid="{00000000-0005-0000-0000-000030250000}"/>
    <cellStyle name="Entrada 8 2 3 3" xfId="28936" xr:uid="{00000000-0005-0000-0000-000031250000}"/>
    <cellStyle name="Entrada 8 2 3 3 2" xfId="31787" xr:uid="{00000000-0005-0000-0000-000032250000}"/>
    <cellStyle name="Entrada 8 2 4" xfId="26080" xr:uid="{00000000-0005-0000-0000-000033250000}"/>
    <cellStyle name="Entrada 8 2 4 2" xfId="27490" xr:uid="{00000000-0005-0000-0000-000034250000}"/>
    <cellStyle name="Entrada 8 2 4 2 2" xfId="30512" xr:uid="{00000000-0005-0000-0000-000035250000}"/>
    <cellStyle name="Entrada 8 2 4 3" xfId="29102" xr:uid="{00000000-0005-0000-0000-000036250000}"/>
    <cellStyle name="Entrada 8 2 4 3 2" xfId="31953" xr:uid="{00000000-0005-0000-0000-000037250000}"/>
    <cellStyle name="Entrada 8 2 5" xfId="26245" xr:uid="{00000000-0005-0000-0000-000038250000}"/>
    <cellStyle name="Entrada 8 2 5 2" xfId="27655" xr:uid="{00000000-0005-0000-0000-000039250000}"/>
    <cellStyle name="Entrada 8 2 5 2 2" xfId="30677" xr:uid="{00000000-0005-0000-0000-00003A250000}"/>
    <cellStyle name="Entrada 8 2 5 3" xfId="29267" xr:uid="{00000000-0005-0000-0000-00003B250000}"/>
    <cellStyle name="Entrada 8 2 5 3 2" xfId="32118" xr:uid="{00000000-0005-0000-0000-00003C250000}"/>
    <cellStyle name="Entrada 8 2 6" xfId="26527" xr:uid="{00000000-0005-0000-0000-00003D250000}"/>
    <cellStyle name="Entrada 8 2 6 2" xfId="29549" xr:uid="{00000000-0005-0000-0000-00003E250000}"/>
    <cellStyle name="Entrada 8 2 7" xfId="28139" xr:uid="{00000000-0005-0000-0000-00003F250000}"/>
    <cellStyle name="Entrada 8 2 7 2" xfId="30990" xr:uid="{00000000-0005-0000-0000-000040250000}"/>
    <cellStyle name="Entrada 8 3" xfId="25600" xr:uid="{00000000-0005-0000-0000-000041250000}"/>
    <cellStyle name="Entrada 8 3 2" xfId="27010" xr:uid="{00000000-0005-0000-0000-000042250000}"/>
    <cellStyle name="Entrada 8 3 2 2" xfId="30032" xr:uid="{00000000-0005-0000-0000-000043250000}"/>
    <cellStyle name="Entrada 8 3 3" xfId="28622" xr:uid="{00000000-0005-0000-0000-000044250000}"/>
    <cellStyle name="Entrada 8 3 3 2" xfId="31473" xr:uid="{00000000-0005-0000-0000-000045250000}"/>
    <cellStyle name="Entrada 8 4" xfId="25770" xr:uid="{00000000-0005-0000-0000-000046250000}"/>
    <cellStyle name="Entrada 8 4 2" xfId="27180" xr:uid="{00000000-0005-0000-0000-000047250000}"/>
    <cellStyle name="Entrada 8 4 2 2" xfId="30202" xr:uid="{00000000-0005-0000-0000-000048250000}"/>
    <cellStyle name="Entrada 8 4 3" xfId="28792" xr:uid="{00000000-0005-0000-0000-000049250000}"/>
    <cellStyle name="Entrada 8 4 3 2" xfId="31643" xr:uid="{00000000-0005-0000-0000-00004A250000}"/>
    <cellStyle name="Entrada 8 5" xfId="25939" xr:uid="{00000000-0005-0000-0000-00004B250000}"/>
    <cellStyle name="Entrada 8 5 2" xfId="27349" xr:uid="{00000000-0005-0000-0000-00004C250000}"/>
    <cellStyle name="Entrada 8 5 2 2" xfId="30371" xr:uid="{00000000-0005-0000-0000-00004D250000}"/>
    <cellStyle name="Entrada 8 5 3" xfId="28961" xr:uid="{00000000-0005-0000-0000-00004E250000}"/>
    <cellStyle name="Entrada 8 5 3 2" xfId="31812" xr:uid="{00000000-0005-0000-0000-00004F250000}"/>
    <cellStyle name="Entrada 8 6" xfId="26104" xr:uid="{00000000-0005-0000-0000-000050250000}"/>
    <cellStyle name="Entrada 8 6 2" xfId="27514" xr:uid="{00000000-0005-0000-0000-000051250000}"/>
    <cellStyle name="Entrada 8 6 2 2" xfId="30536" xr:uid="{00000000-0005-0000-0000-000052250000}"/>
    <cellStyle name="Entrada 8 6 3" xfId="29126" xr:uid="{00000000-0005-0000-0000-000053250000}"/>
    <cellStyle name="Entrada 8 6 3 2" xfId="31977" xr:uid="{00000000-0005-0000-0000-000054250000}"/>
    <cellStyle name="Entrada 8 7" xfId="26386" xr:uid="{00000000-0005-0000-0000-000055250000}"/>
    <cellStyle name="Entrada 8 7 2" xfId="29408" xr:uid="{00000000-0005-0000-0000-000056250000}"/>
    <cellStyle name="Entrada 8 8" xfId="27998" xr:uid="{00000000-0005-0000-0000-000057250000}"/>
    <cellStyle name="Entrada 8 8 2" xfId="30849" xr:uid="{00000000-0005-0000-0000-000058250000}"/>
    <cellStyle name="Entrada 9" xfId="24158" xr:uid="{00000000-0005-0000-0000-000059250000}"/>
    <cellStyle name="Entrada 9 2" xfId="24994" xr:uid="{00000000-0005-0000-0000-00005A250000}"/>
    <cellStyle name="Entrada 9 2 2" xfId="25624" xr:uid="{00000000-0005-0000-0000-00005B250000}"/>
    <cellStyle name="Entrada 9 2 2 2" xfId="27034" xr:uid="{00000000-0005-0000-0000-00005C250000}"/>
    <cellStyle name="Entrada 9 2 2 2 2" xfId="30056" xr:uid="{00000000-0005-0000-0000-00005D250000}"/>
    <cellStyle name="Entrada 9 2 2 3" xfId="28646" xr:uid="{00000000-0005-0000-0000-00005E250000}"/>
    <cellStyle name="Entrada 9 2 2 3 2" xfId="31497" xr:uid="{00000000-0005-0000-0000-00005F250000}"/>
    <cellStyle name="Entrada 9 2 3" xfId="25792" xr:uid="{00000000-0005-0000-0000-000060250000}"/>
    <cellStyle name="Entrada 9 2 3 2" xfId="27202" xr:uid="{00000000-0005-0000-0000-000061250000}"/>
    <cellStyle name="Entrada 9 2 3 2 2" xfId="30224" xr:uid="{00000000-0005-0000-0000-000062250000}"/>
    <cellStyle name="Entrada 9 2 3 3" xfId="28814" xr:uid="{00000000-0005-0000-0000-000063250000}"/>
    <cellStyle name="Entrada 9 2 3 3 2" xfId="31665" xr:uid="{00000000-0005-0000-0000-000064250000}"/>
    <cellStyle name="Entrada 9 2 4" xfId="25958" xr:uid="{00000000-0005-0000-0000-000065250000}"/>
    <cellStyle name="Entrada 9 2 4 2" xfId="27368" xr:uid="{00000000-0005-0000-0000-000066250000}"/>
    <cellStyle name="Entrada 9 2 4 2 2" xfId="30390" xr:uid="{00000000-0005-0000-0000-000067250000}"/>
    <cellStyle name="Entrada 9 2 4 3" xfId="28980" xr:uid="{00000000-0005-0000-0000-000068250000}"/>
    <cellStyle name="Entrada 9 2 4 3 2" xfId="31831" xr:uid="{00000000-0005-0000-0000-000069250000}"/>
    <cellStyle name="Entrada 9 2 5" xfId="26123" xr:uid="{00000000-0005-0000-0000-00006A250000}"/>
    <cellStyle name="Entrada 9 2 5 2" xfId="27533" xr:uid="{00000000-0005-0000-0000-00006B250000}"/>
    <cellStyle name="Entrada 9 2 5 2 2" xfId="30555" xr:uid="{00000000-0005-0000-0000-00006C250000}"/>
    <cellStyle name="Entrada 9 2 5 3" xfId="29145" xr:uid="{00000000-0005-0000-0000-00006D250000}"/>
    <cellStyle name="Entrada 9 2 5 3 2" xfId="31996" xr:uid="{00000000-0005-0000-0000-00006E250000}"/>
    <cellStyle name="Entrada 9 2 6" xfId="26405" xr:uid="{00000000-0005-0000-0000-00006F250000}"/>
    <cellStyle name="Entrada 9 2 6 2" xfId="29427" xr:uid="{00000000-0005-0000-0000-000070250000}"/>
    <cellStyle name="Entrada 9 2 7" xfId="28017" xr:uid="{00000000-0005-0000-0000-000071250000}"/>
    <cellStyle name="Entrada 9 2 7 2" xfId="30868" xr:uid="{00000000-0005-0000-0000-000072250000}"/>
    <cellStyle name="Entrada 9 3" xfId="25434" xr:uid="{00000000-0005-0000-0000-000073250000}"/>
    <cellStyle name="Entrada 9 3 2" xfId="26844" xr:uid="{00000000-0005-0000-0000-000074250000}"/>
    <cellStyle name="Entrada 9 3 2 2" xfId="29866" xr:uid="{00000000-0005-0000-0000-000075250000}"/>
    <cellStyle name="Entrada 9 3 3" xfId="28456" xr:uid="{00000000-0005-0000-0000-000076250000}"/>
    <cellStyle name="Entrada 9 3 3 2" xfId="31307" xr:uid="{00000000-0005-0000-0000-000077250000}"/>
    <cellStyle name="Entrada 9 4" xfId="25291" xr:uid="{00000000-0005-0000-0000-000078250000}"/>
    <cellStyle name="Entrada 9 4 2" xfId="26701" xr:uid="{00000000-0005-0000-0000-000079250000}"/>
    <cellStyle name="Entrada 9 4 2 2" xfId="29723" xr:uid="{00000000-0005-0000-0000-00007A250000}"/>
    <cellStyle name="Entrada 9 4 3" xfId="28313" xr:uid="{00000000-0005-0000-0000-00007B250000}"/>
    <cellStyle name="Entrada 9 4 3 2" xfId="31164" xr:uid="{00000000-0005-0000-0000-00007C250000}"/>
    <cellStyle name="Entrada 9 5" xfId="25363" xr:uid="{00000000-0005-0000-0000-00007D250000}"/>
    <cellStyle name="Entrada 9 5 2" xfId="26773" xr:uid="{00000000-0005-0000-0000-00007E250000}"/>
    <cellStyle name="Entrada 9 5 2 2" xfId="29795" xr:uid="{00000000-0005-0000-0000-00007F250000}"/>
    <cellStyle name="Entrada 9 5 3" xfId="28385" xr:uid="{00000000-0005-0000-0000-000080250000}"/>
    <cellStyle name="Entrada 9 5 3 2" xfId="31236" xr:uid="{00000000-0005-0000-0000-000081250000}"/>
    <cellStyle name="Entrada 9 6" xfId="25358" xr:uid="{00000000-0005-0000-0000-000082250000}"/>
    <cellStyle name="Entrada 9 6 2" xfId="26768" xr:uid="{00000000-0005-0000-0000-000083250000}"/>
    <cellStyle name="Entrada 9 6 2 2" xfId="29790" xr:uid="{00000000-0005-0000-0000-000084250000}"/>
    <cellStyle name="Entrada 9 6 3" xfId="28380" xr:uid="{00000000-0005-0000-0000-000085250000}"/>
    <cellStyle name="Entrada 9 6 3 2" xfId="31231" xr:uid="{00000000-0005-0000-0000-000086250000}"/>
    <cellStyle name="Entrada 9 7" xfId="26264" xr:uid="{00000000-0005-0000-0000-000087250000}"/>
    <cellStyle name="Entrada 9 7 2" xfId="29286" xr:uid="{00000000-0005-0000-0000-000088250000}"/>
    <cellStyle name="Entrada 9 8" xfId="27876" xr:uid="{00000000-0005-0000-0000-000089250000}"/>
    <cellStyle name="Entrada 9 8 2" xfId="30727" xr:uid="{00000000-0005-0000-0000-00008A250000}"/>
    <cellStyle name="Estilo 1" xfId="24100" xr:uid="{00000000-0005-0000-0000-00008B250000}"/>
    <cellStyle name="Euro" xfId="24160" xr:uid="{00000000-0005-0000-0000-00008C250000}"/>
    <cellStyle name="Euro 2" xfId="24161" xr:uid="{00000000-0005-0000-0000-00008D250000}"/>
    <cellStyle name="Euro 2 2" xfId="24605" xr:uid="{00000000-0005-0000-0000-00008E250000}"/>
    <cellStyle name="Euro 2 3" xfId="24606" xr:uid="{00000000-0005-0000-0000-00008F250000}"/>
    <cellStyle name="Euro 3" xfId="24607" xr:uid="{00000000-0005-0000-0000-000090250000}"/>
    <cellStyle name="Excel Built-in Comma" xfId="32153" xr:uid="{00000000-0005-0000-0000-000091250000}"/>
    <cellStyle name="Excel Built-in Currency" xfId="32154" xr:uid="{00000000-0005-0000-0000-000092250000}"/>
    <cellStyle name="Excel Built-in Normal" xfId="32155" xr:uid="{00000000-0005-0000-0000-000093250000}"/>
    <cellStyle name="Excel Built-in Normal 10 3" xfId="24829" xr:uid="{00000000-0005-0000-0000-000094250000}"/>
    <cellStyle name="Excel Built-in Normal 2" xfId="32156" xr:uid="{00000000-0005-0000-0000-000095250000}"/>
    <cellStyle name="Excel Built-in Percent" xfId="32157" xr:uid="{00000000-0005-0000-0000-000096250000}"/>
    <cellStyle name="Excel Built-in Vírgula 6" xfId="24828" xr:uid="{00000000-0005-0000-0000-000097250000}"/>
    <cellStyle name="Excel_BuiltIn_Currency 1" xfId="32141" xr:uid="{00000000-0005-0000-0000-000098250000}"/>
    <cellStyle name="Explanatory Text" xfId="24608" xr:uid="{00000000-0005-0000-0000-000099250000}"/>
    <cellStyle name="Good" xfId="24609" xr:uid="{00000000-0005-0000-0000-00009A250000}"/>
    <cellStyle name="Graphics" xfId="32136" xr:uid="{00000000-0005-0000-0000-00009B250000}"/>
    <cellStyle name="Heading" xfId="32137" xr:uid="{00000000-0005-0000-0000-00009C250000}"/>
    <cellStyle name="Heading 1" xfId="24610" xr:uid="{00000000-0005-0000-0000-00009D250000}"/>
    <cellStyle name="Heading 2" xfId="24611" xr:uid="{00000000-0005-0000-0000-00009E250000}"/>
    <cellStyle name="Heading 3" xfId="24612" xr:uid="{00000000-0005-0000-0000-00009F250000}"/>
    <cellStyle name="Heading 4" xfId="24613" xr:uid="{00000000-0005-0000-0000-0000A0250000}"/>
    <cellStyle name="Heading1" xfId="32138" xr:uid="{00000000-0005-0000-0000-0000A1250000}"/>
    <cellStyle name="Hiperlink" xfId="32149" builtinId="8"/>
    <cellStyle name="Hiperlink 2" xfId="24353" xr:uid="{00000000-0005-0000-0000-0000A3250000}"/>
    <cellStyle name="Hiperlink 3" xfId="24354" xr:uid="{00000000-0005-0000-0000-0000A4250000}"/>
    <cellStyle name="Hiperlink 4" xfId="24372" xr:uid="{00000000-0005-0000-0000-0000A5250000}"/>
    <cellStyle name="Hyperlink 2" xfId="24614" xr:uid="{00000000-0005-0000-0000-0000A6250000}"/>
    <cellStyle name="Incorreto 2" xfId="24163" xr:uid="{00000000-0005-0000-0000-0000A8250000}"/>
    <cellStyle name="Incorreto 2 2" xfId="24615" xr:uid="{00000000-0005-0000-0000-0000A9250000}"/>
    <cellStyle name="Incorreto 2 3" xfId="24616" xr:uid="{00000000-0005-0000-0000-0000AA250000}"/>
    <cellStyle name="Incorreto 2 4" xfId="27703" xr:uid="{00000000-0005-0000-0000-0000AB250000}"/>
    <cellStyle name="Incorreto 2_ORÇAMENTO - FORUM DE V. GRANDE" xfId="24617" xr:uid="{00000000-0005-0000-0000-0000AC250000}"/>
    <cellStyle name="Incorreto 3" xfId="24618" xr:uid="{00000000-0005-0000-0000-0000AD250000}"/>
    <cellStyle name="Incorreto 3 2" xfId="27772" xr:uid="{00000000-0005-0000-0000-0000AE250000}"/>
    <cellStyle name="Incorreto 4" xfId="24619" xr:uid="{00000000-0005-0000-0000-0000AF250000}"/>
    <cellStyle name="Incorreto 4 2" xfId="27809" xr:uid="{00000000-0005-0000-0000-0000B0250000}"/>
    <cellStyle name="Incorreto 5" xfId="24620" xr:uid="{00000000-0005-0000-0000-0000B1250000}"/>
    <cellStyle name="Incorreto 5 2" xfId="27838" xr:uid="{00000000-0005-0000-0000-0000B2250000}"/>
    <cellStyle name="Incorreto 6" xfId="24621" xr:uid="{00000000-0005-0000-0000-0000B3250000}"/>
    <cellStyle name="Incorreto 6 2" xfId="27860" xr:uid="{00000000-0005-0000-0000-0000B4250000}"/>
    <cellStyle name="Incorreto 7" xfId="24846" xr:uid="{00000000-0005-0000-0000-0000B5250000}"/>
    <cellStyle name="Incorreto 8" xfId="24162" xr:uid="{00000000-0005-0000-0000-0000B6250000}"/>
    <cellStyle name="Input" xfId="24622" xr:uid="{00000000-0005-0000-0000-0000B7250000}"/>
    <cellStyle name="Input 10" xfId="27897" xr:uid="{00000000-0005-0000-0000-0000B8250000}"/>
    <cellStyle name="Input 10 2" xfId="30748" xr:uid="{00000000-0005-0000-0000-0000B9250000}"/>
    <cellStyle name="Input 2" xfId="24847" xr:uid="{00000000-0005-0000-0000-0000BA250000}"/>
    <cellStyle name="Input 2 2" xfId="25108" xr:uid="{00000000-0005-0000-0000-0000BB250000}"/>
    <cellStyle name="Input 2 2 2" xfId="25738" xr:uid="{00000000-0005-0000-0000-0000BC250000}"/>
    <cellStyle name="Input 2 2 2 2" xfId="27148" xr:uid="{00000000-0005-0000-0000-0000BD250000}"/>
    <cellStyle name="Input 2 2 2 2 2" xfId="30170" xr:uid="{00000000-0005-0000-0000-0000BE250000}"/>
    <cellStyle name="Input 2 2 2 3" xfId="28760" xr:uid="{00000000-0005-0000-0000-0000BF250000}"/>
    <cellStyle name="Input 2 2 2 3 2" xfId="31611" xr:uid="{00000000-0005-0000-0000-0000C0250000}"/>
    <cellStyle name="Input 2 2 3" xfId="25906" xr:uid="{00000000-0005-0000-0000-0000C1250000}"/>
    <cellStyle name="Input 2 2 3 2" xfId="27316" xr:uid="{00000000-0005-0000-0000-0000C2250000}"/>
    <cellStyle name="Input 2 2 3 2 2" xfId="30338" xr:uid="{00000000-0005-0000-0000-0000C3250000}"/>
    <cellStyle name="Input 2 2 3 3" xfId="28928" xr:uid="{00000000-0005-0000-0000-0000C4250000}"/>
    <cellStyle name="Input 2 2 3 3 2" xfId="31779" xr:uid="{00000000-0005-0000-0000-0000C5250000}"/>
    <cellStyle name="Input 2 2 4" xfId="26072" xr:uid="{00000000-0005-0000-0000-0000C6250000}"/>
    <cellStyle name="Input 2 2 4 2" xfId="27482" xr:uid="{00000000-0005-0000-0000-0000C7250000}"/>
    <cellStyle name="Input 2 2 4 2 2" xfId="30504" xr:uid="{00000000-0005-0000-0000-0000C8250000}"/>
    <cellStyle name="Input 2 2 4 3" xfId="29094" xr:uid="{00000000-0005-0000-0000-0000C9250000}"/>
    <cellStyle name="Input 2 2 4 3 2" xfId="31945" xr:uid="{00000000-0005-0000-0000-0000CA250000}"/>
    <cellStyle name="Input 2 2 5" xfId="26237" xr:uid="{00000000-0005-0000-0000-0000CB250000}"/>
    <cellStyle name="Input 2 2 5 2" xfId="27647" xr:uid="{00000000-0005-0000-0000-0000CC250000}"/>
    <cellStyle name="Input 2 2 5 2 2" xfId="30669" xr:uid="{00000000-0005-0000-0000-0000CD250000}"/>
    <cellStyle name="Input 2 2 5 3" xfId="29259" xr:uid="{00000000-0005-0000-0000-0000CE250000}"/>
    <cellStyle name="Input 2 2 5 3 2" xfId="32110" xr:uid="{00000000-0005-0000-0000-0000CF250000}"/>
    <cellStyle name="Input 2 2 6" xfId="26519" xr:uid="{00000000-0005-0000-0000-0000D0250000}"/>
    <cellStyle name="Input 2 2 6 2" xfId="29541" xr:uid="{00000000-0005-0000-0000-0000D1250000}"/>
    <cellStyle name="Input 2 2 7" xfId="28131" xr:uid="{00000000-0005-0000-0000-0000D2250000}"/>
    <cellStyle name="Input 2 2 7 2" xfId="30982" xr:uid="{00000000-0005-0000-0000-0000D3250000}"/>
    <cellStyle name="Input 2 3" xfId="25592" xr:uid="{00000000-0005-0000-0000-0000D4250000}"/>
    <cellStyle name="Input 2 3 2" xfId="27002" xr:uid="{00000000-0005-0000-0000-0000D5250000}"/>
    <cellStyle name="Input 2 3 2 2" xfId="30024" xr:uid="{00000000-0005-0000-0000-0000D6250000}"/>
    <cellStyle name="Input 2 3 3" xfId="28614" xr:uid="{00000000-0005-0000-0000-0000D7250000}"/>
    <cellStyle name="Input 2 3 3 2" xfId="31465" xr:uid="{00000000-0005-0000-0000-0000D8250000}"/>
    <cellStyle name="Input 2 4" xfId="25462" xr:uid="{00000000-0005-0000-0000-0000D9250000}"/>
    <cellStyle name="Input 2 4 2" xfId="26872" xr:uid="{00000000-0005-0000-0000-0000DA250000}"/>
    <cellStyle name="Input 2 4 2 2" xfId="29894" xr:uid="{00000000-0005-0000-0000-0000DB250000}"/>
    <cellStyle name="Input 2 4 3" xfId="28484" xr:uid="{00000000-0005-0000-0000-0000DC250000}"/>
    <cellStyle name="Input 2 4 3 2" xfId="31335" xr:uid="{00000000-0005-0000-0000-0000DD250000}"/>
    <cellStyle name="Input 2 5" xfId="25931" xr:uid="{00000000-0005-0000-0000-0000DE250000}"/>
    <cellStyle name="Input 2 5 2" xfId="27341" xr:uid="{00000000-0005-0000-0000-0000DF250000}"/>
    <cellStyle name="Input 2 5 2 2" xfId="30363" xr:uid="{00000000-0005-0000-0000-0000E0250000}"/>
    <cellStyle name="Input 2 5 3" xfId="28953" xr:uid="{00000000-0005-0000-0000-0000E1250000}"/>
    <cellStyle name="Input 2 5 3 2" xfId="31804" xr:uid="{00000000-0005-0000-0000-0000E2250000}"/>
    <cellStyle name="Input 2 6" xfId="25371" xr:uid="{00000000-0005-0000-0000-0000E3250000}"/>
    <cellStyle name="Input 2 6 2" xfId="26781" xr:uid="{00000000-0005-0000-0000-0000E4250000}"/>
    <cellStyle name="Input 2 6 2 2" xfId="29803" xr:uid="{00000000-0005-0000-0000-0000E5250000}"/>
    <cellStyle name="Input 2 6 3" xfId="28393" xr:uid="{00000000-0005-0000-0000-0000E6250000}"/>
    <cellStyle name="Input 2 6 3 2" xfId="31244" xr:uid="{00000000-0005-0000-0000-0000E7250000}"/>
    <cellStyle name="Input 2 7" xfId="26378" xr:uid="{00000000-0005-0000-0000-0000E8250000}"/>
    <cellStyle name="Input 2 7 2" xfId="29400" xr:uid="{00000000-0005-0000-0000-0000E9250000}"/>
    <cellStyle name="Input 2 8" xfId="27990" xr:uid="{00000000-0005-0000-0000-0000EA250000}"/>
    <cellStyle name="Input 2 8 2" xfId="30841" xr:uid="{00000000-0005-0000-0000-0000EB250000}"/>
    <cellStyle name="Input 3" xfId="25015" xr:uid="{00000000-0005-0000-0000-0000EC250000}"/>
    <cellStyle name="Input 3 2" xfId="25645" xr:uid="{00000000-0005-0000-0000-0000ED250000}"/>
    <cellStyle name="Input 3 2 2" xfId="27055" xr:uid="{00000000-0005-0000-0000-0000EE250000}"/>
    <cellStyle name="Input 3 2 2 2" xfId="30077" xr:uid="{00000000-0005-0000-0000-0000EF250000}"/>
    <cellStyle name="Input 3 2 3" xfId="28667" xr:uid="{00000000-0005-0000-0000-0000F0250000}"/>
    <cellStyle name="Input 3 2 3 2" xfId="31518" xr:uid="{00000000-0005-0000-0000-0000F1250000}"/>
    <cellStyle name="Input 3 3" xfId="25813" xr:uid="{00000000-0005-0000-0000-0000F2250000}"/>
    <cellStyle name="Input 3 3 2" xfId="27223" xr:uid="{00000000-0005-0000-0000-0000F3250000}"/>
    <cellStyle name="Input 3 3 2 2" xfId="30245" xr:uid="{00000000-0005-0000-0000-0000F4250000}"/>
    <cellStyle name="Input 3 3 3" xfId="28835" xr:uid="{00000000-0005-0000-0000-0000F5250000}"/>
    <cellStyle name="Input 3 3 3 2" xfId="31686" xr:uid="{00000000-0005-0000-0000-0000F6250000}"/>
    <cellStyle name="Input 3 4" xfId="25979" xr:uid="{00000000-0005-0000-0000-0000F7250000}"/>
    <cellStyle name="Input 3 4 2" xfId="27389" xr:uid="{00000000-0005-0000-0000-0000F8250000}"/>
    <cellStyle name="Input 3 4 2 2" xfId="30411" xr:uid="{00000000-0005-0000-0000-0000F9250000}"/>
    <cellStyle name="Input 3 4 3" xfId="29001" xr:uid="{00000000-0005-0000-0000-0000FA250000}"/>
    <cellStyle name="Input 3 4 3 2" xfId="31852" xr:uid="{00000000-0005-0000-0000-0000FB250000}"/>
    <cellStyle name="Input 3 5" xfId="26144" xr:uid="{00000000-0005-0000-0000-0000FC250000}"/>
    <cellStyle name="Input 3 5 2" xfId="27554" xr:uid="{00000000-0005-0000-0000-0000FD250000}"/>
    <cellStyle name="Input 3 5 2 2" xfId="30576" xr:uid="{00000000-0005-0000-0000-0000FE250000}"/>
    <cellStyle name="Input 3 5 3" xfId="29166" xr:uid="{00000000-0005-0000-0000-0000FF250000}"/>
    <cellStyle name="Input 3 5 3 2" xfId="32017" xr:uid="{00000000-0005-0000-0000-000000260000}"/>
    <cellStyle name="Input 3 6" xfId="26426" xr:uid="{00000000-0005-0000-0000-000001260000}"/>
    <cellStyle name="Input 3 6 2" xfId="29448" xr:uid="{00000000-0005-0000-0000-000002260000}"/>
    <cellStyle name="Input 3 7" xfId="28038" xr:uid="{00000000-0005-0000-0000-000003260000}"/>
    <cellStyle name="Input 3 7 2" xfId="30889" xr:uid="{00000000-0005-0000-0000-000004260000}"/>
    <cellStyle name="Input 4" xfId="25479" xr:uid="{00000000-0005-0000-0000-000005260000}"/>
    <cellStyle name="Input 4 2" xfId="26889" xr:uid="{00000000-0005-0000-0000-000006260000}"/>
    <cellStyle name="Input 4 2 2" xfId="29911" xr:uid="{00000000-0005-0000-0000-000007260000}"/>
    <cellStyle name="Input 4 3" xfId="28501" xr:uid="{00000000-0005-0000-0000-000008260000}"/>
    <cellStyle name="Input 4 3 2" xfId="31352" xr:uid="{00000000-0005-0000-0000-000009260000}"/>
    <cellStyle name="Input 5" xfId="25250" xr:uid="{00000000-0005-0000-0000-00000A260000}"/>
    <cellStyle name="Input 5 2" xfId="26660" xr:uid="{00000000-0005-0000-0000-00000B260000}"/>
    <cellStyle name="Input 5 2 2" xfId="29682" xr:uid="{00000000-0005-0000-0000-00000C260000}"/>
    <cellStyle name="Input 5 3" xfId="28272" xr:uid="{00000000-0005-0000-0000-00000D260000}"/>
    <cellStyle name="Input 5 3 2" xfId="31123" xr:uid="{00000000-0005-0000-0000-00000E260000}"/>
    <cellStyle name="Input 6" xfId="25386" xr:uid="{00000000-0005-0000-0000-00000F260000}"/>
    <cellStyle name="Input 6 2" xfId="26796" xr:uid="{00000000-0005-0000-0000-000010260000}"/>
    <cellStyle name="Input 6 2 2" xfId="29818" xr:uid="{00000000-0005-0000-0000-000011260000}"/>
    <cellStyle name="Input 6 3" xfId="28408" xr:uid="{00000000-0005-0000-0000-000012260000}"/>
    <cellStyle name="Input 6 3 2" xfId="31259" xr:uid="{00000000-0005-0000-0000-000013260000}"/>
    <cellStyle name="Input 7" xfId="25338" xr:uid="{00000000-0005-0000-0000-000014260000}"/>
    <cellStyle name="Input 7 2" xfId="26748" xr:uid="{00000000-0005-0000-0000-000015260000}"/>
    <cellStyle name="Input 7 2 2" xfId="29770" xr:uid="{00000000-0005-0000-0000-000016260000}"/>
    <cellStyle name="Input 7 3" xfId="28360" xr:uid="{00000000-0005-0000-0000-000017260000}"/>
    <cellStyle name="Input 7 3 2" xfId="31211" xr:uid="{00000000-0005-0000-0000-000018260000}"/>
    <cellStyle name="Input 8" xfId="26285" xr:uid="{00000000-0005-0000-0000-000019260000}"/>
    <cellStyle name="Input 8 2" xfId="29307" xr:uid="{00000000-0005-0000-0000-00001A260000}"/>
    <cellStyle name="Input 9" xfId="27704" xr:uid="{00000000-0005-0000-0000-00001B260000}"/>
    <cellStyle name="Input 9 2" xfId="30697" xr:uid="{00000000-0005-0000-0000-00001C260000}"/>
    <cellStyle name="Linked Cell" xfId="24623" xr:uid="{00000000-0005-0000-0000-00001D260000}"/>
    <cellStyle name="MA-Célula padrão" xfId="32158" xr:uid="{00000000-0005-0000-0000-00001E260000}"/>
    <cellStyle name="MA-Datas" xfId="32159" xr:uid="{00000000-0005-0000-0000-00001F260000}"/>
    <cellStyle name="MA-Número 2 casas" xfId="32160" xr:uid="{00000000-0005-0000-0000-000020260000}"/>
    <cellStyle name="MA-Número simples" xfId="32161" xr:uid="{00000000-0005-0000-0000-000021260000}"/>
    <cellStyle name="MA-Percentual 2 casas" xfId="32162" xr:uid="{00000000-0005-0000-0000-000022260000}"/>
    <cellStyle name="MA-Percentual 2 casas destaque" xfId="32163" xr:uid="{00000000-0005-0000-0000-000023260000}"/>
    <cellStyle name="MA-Reais" xfId="32164" xr:uid="{00000000-0005-0000-0000-000024260000}"/>
    <cellStyle name="MA-Reais Destaque" xfId="32165" xr:uid="{00000000-0005-0000-0000-000025260000}"/>
    <cellStyle name="MA-Texto Curto" xfId="32166" xr:uid="{00000000-0005-0000-0000-000026260000}"/>
    <cellStyle name="MA-Texto longo" xfId="32167" xr:uid="{00000000-0005-0000-0000-000027260000}"/>
    <cellStyle name="MA-Título Curto" xfId="32168" xr:uid="{00000000-0005-0000-0000-000028260000}"/>
    <cellStyle name="MA-Título grupo" xfId="32169" xr:uid="{00000000-0005-0000-0000-000029260000}"/>
    <cellStyle name="MA-Título Longo" xfId="32170" xr:uid="{00000000-0005-0000-0000-00002A260000}"/>
    <cellStyle name="Moeda" xfId="3" builtinId="4"/>
    <cellStyle name="Moeda 10" xfId="24871" xr:uid="{00000000-0005-0000-0000-00002C260000}"/>
    <cellStyle name="Moeda 11" xfId="24320" xr:uid="{00000000-0005-0000-0000-00002D260000}"/>
    <cellStyle name="Moeda 2" xfId="56" xr:uid="{00000000-0005-0000-0000-00002E260000}"/>
    <cellStyle name="Moeda 2 10" xfId="7981" xr:uid="{00000000-0005-0000-0000-00002F260000}"/>
    <cellStyle name="Moeda 2 10 2" xfId="7982" xr:uid="{00000000-0005-0000-0000-000030260000}"/>
    <cellStyle name="Moeda 2 10 2 2" xfId="7983" xr:uid="{00000000-0005-0000-0000-000031260000}"/>
    <cellStyle name="Moeda 2 10 2 3" xfId="7984" xr:uid="{00000000-0005-0000-0000-000032260000}"/>
    <cellStyle name="Moeda 2 10 2 4" xfId="7985" xr:uid="{00000000-0005-0000-0000-000033260000}"/>
    <cellStyle name="Moeda 2 10 2 5" xfId="7986" xr:uid="{00000000-0005-0000-0000-000034260000}"/>
    <cellStyle name="Moeda 2 10 2 6" xfId="7987" xr:uid="{00000000-0005-0000-0000-000035260000}"/>
    <cellStyle name="Moeda 2 10 2 7" xfId="7988" xr:uid="{00000000-0005-0000-0000-000036260000}"/>
    <cellStyle name="Moeda 2 10 3" xfId="7989" xr:uid="{00000000-0005-0000-0000-000037260000}"/>
    <cellStyle name="Moeda 2 10 4" xfId="7990" xr:uid="{00000000-0005-0000-0000-000038260000}"/>
    <cellStyle name="Moeda 2 10 5" xfId="7991" xr:uid="{00000000-0005-0000-0000-000039260000}"/>
    <cellStyle name="Moeda 2 10 6" xfId="7992" xr:uid="{00000000-0005-0000-0000-00003A260000}"/>
    <cellStyle name="Moeda 2 10 7" xfId="7993" xr:uid="{00000000-0005-0000-0000-00003B260000}"/>
    <cellStyle name="Moeda 2 10 8" xfId="7994" xr:uid="{00000000-0005-0000-0000-00003C260000}"/>
    <cellStyle name="Moeda 2 11" xfId="7995" xr:uid="{00000000-0005-0000-0000-00003D260000}"/>
    <cellStyle name="Moeda 2 11 2" xfId="7996" xr:uid="{00000000-0005-0000-0000-00003E260000}"/>
    <cellStyle name="Moeda 2 11 2 2" xfId="7997" xr:uid="{00000000-0005-0000-0000-00003F260000}"/>
    <cellStyle name="Moeda 2 11 2 3" xfId="7998" xr:uid="{00000000-0005-0000-0000-000040260000}"/>
    <cellStyle name="Moeda 2 11 2 4" xfId="7999" xr:uid="{00000000-0005-0000-0000-000041260000}"/>
    <cellStyle name="Moeda 2 11 2 5" xfId="8000" xr:uid="{00000000-0005-0000-0000-000042260000}"/>
    <cellStyle name="Moeda 2 11 2 6" xfId="8001" xr:uid="{00000000-0005-0000-0000-000043260000}"/>
    <cellStyle name="Moeda 2 11 2 7" xfId="8002" xr:uid="{00000000-0005-0000-0000-000044260000}"/>
    <cellStyle name="Moeda 2 11 3" xfId="8003" xr:uid="{00000000-0005-0000-0000-000045260000}"/>
    <cellStyle name="Moeda 2 11 4" xfId="8004" xr:uid="{00000000-0005-0000-0000-000046260000}"/>
    <cellStyle name="Moeda 2 11 5" xfId="8005" xr:uid="{00000000-0005-0000-0000-000047260000}"/>
    <cellStyle name="Moeda 2 11 6" xfId="8006" xr:uid="{00000000-0005-0000-0000-000048260000}"/>
    <cellStyle name="Moeda 2 11 7" xfId="8007" xr:uid="{00000000-0005-0000-0000-000049260000}"/>
    <cellStyle name="Moeda 2 11 8" xfId="8008" xr:uid="{00000000-0005-0000-0000-00004A260000}"/>
    <cellStyle name="Moeda 2 12" xfId="8009" xr:uid="{00000000-0005-0000-0000-00004B260000}"/>
    <cellStyle name="Moeda 2 12 2" xfId="8010" xr:uid="{00000000-0005-0000-0000-00004C260000}"/>
    <cellStyle name="Moeda 2 12 2 2" xfId="8011" xr:uid="{00000000-0005-0000-0000-00004D260000}"/>
    <cellStyle name="Moeda 2 12 2 3" xfId="8012" xr:uid="{00000000-0005-0000-0000-00004E260000}"/>
    <cellStyle name="Moeda 2 12 2 4" xfId="8013" xr:uid="{00000000-0005-0000-0000-00004F260000}"/>
    <cellStyle name="Moeda 2 12 2 5" xfId="8014" xr:uid="{00000000-0005-0000-0000-000050260000}"/>
    <cellStyle name="Moeda 2 12 2 6" xfId="8015" xr:uid="{00000000-0005-0000-0000-000051260000}"/>
    <cellStyle name="Moeda 2 12 2 7" xfId="8016" xr:uid="{00000000-0005-0000-0000-000052260000}"/>
    <cellStyle name="Moeda 2 12 3" xfId="8017" xr:uid="{00000000-0005-0000-0000-000053260000}"/>
    <cellStyle name="Moeda 2 12 4" xfId="8018" xr:uid="{00000000-0005-0000-0000-000054260000}"/>
    <cellStyle name="Moeda 2 12 5" xfId="8019" xr:uid="{00000000-0005-0000-0000-000055260000}"/>
    <cellStyle name="Moeda 2 12 6" xfId="8020" xr:uid="{00000000-0005-0000-0000-000056260000}"/>
    <cellStyle name="Moeda 2 12 7" xfId="8021" xr:uid="{00000000-0005-0000-0000-000057260000}"/>
    <cellStyle name="Moeda 2 12 8" xfId="8022" xr:uid="{00000000-0005-0000-0000-000058260000}"/>
    <cellStyle name="Moeda 2 13" xfId="8023" xr:uid="{00000000-0005-0000-0000-000059260000}"/>
    <cellStyle name="Moeda 2 13 2" xfId="8024" xr:uid="{00000000-0005-0000-0000-00005A260000}"/>
    <cellStyle name="Moeda 2 13 2 2" xfId="8025" xr:uid="{00000000-0005-0000-0000-00005B260000}"/>
    <cellStyle name="Moeda 2 13 2 3" xfId="8026" xr:uid="{00000000-0005-0000-0000-00005C260000}"/>
    <cellStyle name="Moeda 2 13 2 4" xfId="8027" xr:uid="{00000000-0005-0000-0000-00005D260000}"/>
    <cellStyle name="Moeda 2 13 2 5" xfId="8028" xr:uid="{00000000-0005-0000-0000-00005E260000}"/>
    <cellStyle name="Moeda 2 13 2 6" xfId="8029" xr:uid="{00000000-0005-0000-0000-00005F260000}"/>
    <cellStyle name="Moeda 2 13 2 7" xfId="8030" xr:uid="{00000000-0005-0000-0000-000060260000}"/>
    <cellStyle name="Moeda 2 13 3" xfId="8031" xr:uid="{00000000-0005-0000-0000-000061260000}"/>
    <cellStyle name="Moeda 2 13 4" xfId="8032" xr:uid="{00000000-0005-0000-0000-000062260000}"/>
    <cellStyle name="Moeda 2 13 5" xfId="8033" xr:uid="{00000000-0005-0000-0000-000063260000}"/>
    <cellStyle name="Moeda 2 13 6" xfId="8034" xr:uid="{00000000-0005-0000-0000-000064260000}"/>
    <cellStyle name="Moeda 2 13 7" xfId="8035" xr:uid="{00000000-0005-0000-0000-000065260000}"/>
    <cellStyle name="Moeda 2 13 8" xfId="8036" xr:uid="{00000000-0005-0000-0000-000066260000}"/>
    <cellStyle name="Moeda 2 14" xfId="8037" xr:uid="{00000000-0005-0000-0000-000067260000}"/>
    <cellStyle name="Moeda 2 14 2" xfId="8038" xr:uid="{00000000-0005-0000-0000-000068260000}"/>
    <cellStyle name="Moeda 2 14 2 2" xfId="8039" xr:uid="{00000000-0005-0000-0000-000069260000}"/>
    <cellStyle name="Moeda 2 14 2 3" xfId="8040" xr:uid="{00000000-0005-0000-0000-00006A260000}"/>
    <cellStyle name="Moeda 2 14 2 4" xfId="8041" xr:uid="{00000000-0005-0000-0000-00006B260000}"/>
    <cellStyle name="Moeda 2 14 2 5" xfId="8042" xr:uid="{00000000-0005-0000-0000-00006C260000}"/>
    <cellStyle name="Moeda 2 14 2 6" xfId="8043" xr:uid="{00000000-0005-0000-0000-00006D260000}"/>
    <cellStyle name="Moeda 2 14 2 7" xfId="8044" xr:uid="{00000000-0005-0000-0000-00006E260000}"/>
    <cellStyle name="Moeda 2 14 3" xfId="8045" xr:uid="{00000000-0005-0000-0000-00006F260000}"/>
    <cellStyle name="Moeda 2 14 4" xfId="8046" xr:uid="{00000000-0005-0000-0000-000070260000}"/>
    <cellStyle name="Moeda 2 14 5" xfId="8047" xr:uid="{00000000-0005-0000-0000-000071260000}"/>
    <cellStyle name="Moeda 2 14 6" xfId="8048" xr:uid="{00000000-0005-0000-0000-000072260000}"/>
    <cellStyle name="Moeda 2 14 7" xfId="8049" xr:uid="{00000000-0005-0000-0000-000073260000}"/>
    <cellStyle name="Moeda 2 14 8" xfId="8050" xr:uid="{00000000-0005-0000-0000-000074260000}"/>
    <cellStyle name="Moeda 2 15" xfId="8051" xr:uid="{00000000-0005-0000-0000-000075260000}"/>
    <cellStyle name="Moeda 2 15 2" xfId="8052" xr:uid="{00000000-0005-0000-0000-000076260000}"/>
    <cellStyle name="Moeda 2 15 2 2" xfId="8053" xr:uid="{00000000-0005-0000-0000-000077260000}"/>
    <cellStyle name="Moeda 2 15 2 3" xfId="8054" xr:uid="{00000000-0005-0000-0000-000078260000}"/>
    <cellStyle name="Moeda 2 15 2 4" xfId="8055" xr:uid="{00000000-0005-0000-0000-000079260000}"/>
    <cellStyle name="Moeda 2 15 2 5" xfId="8056" xr:uid="{00000000-0005-0000-0000-00007A260000}"/>
    <cellStyle name="Moeda 2 15 2 6" xfId="8057" xr:uid="{00000000-0005-0000-0000-00007B260000}"/>
    <cellStyle name="Moeda 2 15 2 7" xfId="8058" xr:uid="{00000000-0005-0000-0000-00007C260000}"/>
    <cellStyle name="Moeda 2 15 3" xfId="8059" xr:uid="{00000000-0005-0000-0000-00007D260000}"/>
    <cellStyle name="Moeda 2 15 4" xfId="8060" xr:uid="{00000000-0005-0000-0000-00007E260000}"/>
    <cellStyle name="Moeda 2 15 5" xfId="8061" xr:uid="{00000000-0005-0000-0000-00007F260000}"/>
    <cellStyle name="Moeda 2 15 6" xfId="8062" xr:uid="{00000000-0005-0000-0000-000080260000}"/>
    <cellStyle name="Moeda 2 15 7" xfId="8063" xr:uid="{00000000-0005-0000-0000-000081260000}"/>
    <cellStyle name="Moeda 2 15 8" xfId="8064" xr:uid="{00000000-0005-0000-0000-000082260000}"/>
    <cellStyle name="Moeda 2 16" xfId="8065" xr:uid="{00000000-0005-0000-0000-000083260000}"/>
    <cellStyle name="Moeda 2 16 2" xfId="8066" xr:uid="{00000000-0005-0000-0000-000084260000}"/>
    <cellStyle name="Moeda 2 16 2 2" xfId="8067" xr:uid="{00000000-0005-0000-0000-000085260000}"/>
    <cellStyle name="Moeda 2 16 2 3" xfId="8068" xr:uid="{00000000-0005-0000-0000-000086260000}"/>
    <cellStyle name="Moeda 2 16 2 4" xfId="8069" xr:uid="{00000000-0005-0000-0000-000087260000}"/>
    <cellStyle name="Moeda 2 16 2 5" xfId="8070" xr:uid="{00000000-0005-0000-0000-000088260000}"/>
    <cellStyle name="Moeda 2 16 2 6" xfId="8071" xr:uid="{00000000-0005-0000-0000-000089260000}"/>
    <cellStyle name="Moeda 2 16 2 7" xfId="8072" xr:uid="{00000000-0005-0000-0000-00008A260000}"/>
    <cellStyle name="Moeda 2 16 3" xfId="8073" xr:uid="{00000000-0005-0000-0000-00008B260000}"/>
    <cellStyle name="Moeda 2 16 4" xfId="8074" xr:uid="{00000000-0005-0000-0000-00008C260000}"/>
    <cellStyle name="Moeda 2 16 5" xfId="8075" xr:uid="{00000000-0005-0000-0000-00008D260000}"/>
    <cellStyle name="Moeda 2 16 6" xfId="8076" xr:uid="{00000000-0005-0000-0000-00008E260000}"/>
    <cellStyle name="Moeda 2 16 7" xfId="8077" xr:uid="{00000000-0005-0000-0000-00008F260000}"/>
    <cellStyle name="Moeda 2 16 8" xfId="8078" xr:uid="{00000000-0005-0000-0000-000090260000}"/>
    <cellStyle name="Moeda 2 17" xfId="8079" xr:uid="{00000000-0005-0000-0000-000091260000}"/>
    <cellStyle name="Moeda 2 17 2" xfId="8080" xr:uid="{00000000-0005-0000-0000-000092260000}"/>
    <cellStyle name="Moeda 2 17 2 2" xfId="8081" xr:uid="{00000000-0005-0000-0000-000093260000}"/>
    <cellStyle name="Moeda 2 17 2 3" xfId="8082" xr:uid="{00000000-0005-0000-0000-000094260000}"/>
    <cellStyle name="Moeda 2 17 2 4" xfId="8083" xr:uid="{00000000-0005-0000-0000-000095260000}"/>
    <cellStyle name="Moeda 2 17 2 5" xfId="8084" xr:uid="{00000000-0005-0000-0000-000096260000}"/>
    <cellStyle name="Moeda 2 17 2 6" xfId="8085" xr:uid="{00000000-0005-0000-0000-000097260000}"/>
    <cellStyle name="Moeda 2 17 2 7" xfId="8086" xr:uid="{00000000-0005-0000-0000-000098260000}"/>
    <cellStyle name="Moeda 2 17 3" xfId="8087" xr:uid="{00000000-0005-0000-0000-000099260000}"/>
    <cellStyle name="Moeda 2 17 4" xfId="8088" xr:uid="{00000000-0005-0000-0000-00009A260000}"/>
    <cellStyle name="Moeda 2 17 5" xfId="8089" xr:uid="{00000000-0005-0000-0000-00009B260000}"/>
    <cellStyle name="Moeda 2 17 6" xfId="8090" xr:uid="{00000000-0005-0000-0000-00009C260000}"/>
    <cellStyle name="Moeda 2 17 7" xfId="8091" xr:uid="{00000000-0005-0000-0000-00009D260000}"/>
    <cellStyle name="Moeda 2 17 8" xfId="8092" xr:uid="{00000000-0005-0000-0000-00009E260000}"/>
    <cellStyle name="Moeda 2 18" xfId="8093" xr:uid="{00000000-0005-0000-0000-00009F260000}"/>
    <cellStyle name="Moeda 2 18 2" xfId="8094" xr:uid="{00000000-0005-0000-0000-0000A0260000}"/>
    <cellStyle name="Moeda 2 18 2 2" xfId="8095" xr:uid="{00000000-0005-0000-0000-0000A1260000}"/>
    <cellStyle name="Moeda 2 18 2 3" xfId="8096" xr:uid="{00000000-0005-0000-0000-0000A2260000}"/>
    <cellStyle name="Moeda 2 18 2 4" xfId="8097" xr:uid="{00000000-0005-0000-0000-0000A3260000}"/>
    <cellStyle name="Moeda 2 18 2 5" xfId="8098" xr:uid="{00000000-0005-0000-0000-0000A4260000}"/>
    <cellStyle name="Moeda 2 18 2 6" xfId="8099" xr:uid="{00000000-0005-0000-0000-0000A5260000}"/>
    <cellStyle name="Moeda 2 18 2 7" xfId="8100" xr:uid="{00000000-0005-0000-0000-0000A6260000}"/>
    <cellStyle name="Moeda 2 18 3" xfId="8101" xr:uid="{00000000-0005-0000-0000-0000A7260000}"/>
    <cellStyle name="Moeda 2 18 4" xfId="8102" xr:uid="{00000000-0005-0000-0000-0000A8260000}"/>
    <cellStyle name="Moeda 2 18 5" xfId="8103" xr:uid="{00000000-0005-0000-0000-0000A9260000}"/>
    <cellStyle name="Moeda 2 18 6" xfId="8104" xr:uid="{00000000-0005-0000-0000-0000AA260000}"/>
    <cellStyle name="Moeda 2 18 7" xfId="8105" xr:uid="{00000000-0005-0000-0000-0000AB260000}"/>
    <cellStyle name="Moeda 2 18 8" xfId="8106" xr:uid="{00000000-0005-0000-0000-0000AC260000}"/>
    <cellStyle name="Moeda 2 19" xfId="8107" xr:uid="{00000000-0005-0000-0000-0000AD260000}"/>
    <cellStyle name="Moeda 2 19 2" xfId="8108" xr:uid="{00000000-0005-0000-0000-0000AE260000}"/>
    <cellStyle name="Moeda 2 19 2 2" xfId="8109" xr:uid="{00000000-0005-0000-0000-0000AF260000}"/>
    <cellStyle name="Moeda 2 19 2 3" xfId="8110" xr:uid="{00000000-0005-0000-0000-0000B0260000}"/>
    <cellStyle name="Moeda 2 19 2 4" xfId="8111" xr:uid="{00000000-0005-0000-0000-0000B1260000}"/>
    <cellStyle name="Moeda 2 19 2 5" xfId="8112" xr:uid="{00000000-0005-0000-0000-0000B2260000}"/>
    <cellStyle name="Moeda 2 19 2 6" xfId="8113" xr:uid="{00000000-0005-0000-0000-0000B3260000}"/>
    <cellStyle name="Moeda 2 19 2 7" xfId="8114" xr:uid="{00000000-0005-0000-0000-0000B4260000}"/>
    <cellStyle name="Moeda 2 19 3" xfId="8115" xr:uid="{00000000-0005-0000-0000-0000B5260000}"/>
    <cellStyle name="Moeda 2 19 4" xfId="8116" xr:uid="{00000000-0005-0000-0000-0000B6260000}"/>
    <cellStyle name="Moeda 2 19 5" xfId="8117" xr:uid="{00000000-0005-0000-0000-0000B7260000}"/>
    <cellStyle name="Moeda 2 19 6" xfId="8118" xr:uid="{00000000-0005-0000-0000-0000B8260000}"/>
    <cellStyle name="Moeda 2 19 7" xfId="8119" xr:uid="{00000000-0005-0000-0000-0000B9260000}"/>
    <cellStyle name="Moeda 2 19 8" xfId="8120" xr:uid="{00000000-0005-0000-0000-0000BA260000}"/>
    <cellStyle name="Moeda 2 2" xfId="66" xr:uid="{00000000-0005-0000-0000-0000BB260000}"/>
    <cellStyle name="Moeda 2 2 10" xfId="8121" xr:uid="{00000000-0005-0000-0000-0000BC260000}"/>
    <cellStyle name="Moeda 2 2 10 2" xfId="8122" xr:uid="{00000000-0005-0000-0000-0000BD260000}"/>
    <cellStyle name="Moeda 2 2 10 2 2" xfId="8123" xr:uid="{00000000-0005-0000-0000-0000BE260000}"/>
    <cellStyle name="Moeda 2 2 10 2 3" xfId="8124" xr:uid="{00000000-0005-0000-0000-0000BF260000}"/>
    <cellStyle name="Moeda 2 2 10 2 4" xfId="8125" xr:uid="{00000000-0005-0000-0000-0000C0260000}"/>
    <cellStyle name="Moeda 2 2 10 2 5" xfId="8126" xr:uid="{00000000-0005-0000-0000-0000C1260000}"/>
    <cellStyle name="Moeda 2 2 10 2 6" xfId="8127" xr:uid="{00000000-0005-0000-0000-0000C2260000}"/>
    <cellStyle name="Moeda 2 2 10 2 7" xfId="8128" xr:uid="{00000000-0005-0000-0000-0000C3260000}"/>
    <cellStyle name="Moeda 2 2 10 3" xfId="8129" xr:uid="{00000000-0005-0000-0000-0000C4260000}"/>
    <cellStyle name="Moeda 2 2 10 4" xfId="8130" xr:uid="{00000000-0005-0000-0000-0000C5260000}"/>
    <cellStyle name="Moeda 2 2 10 5" xfId="8131" xr:uid="{00000000-0005-0000-0000-0000C6260000}"/>
    <cellStyle name="Moeda 2 2 10 6" xfId="8132" xr:uid="{00000000-0005-0000-0000-0000C7260000}"/>
    <cellStyle name="Moeda 2 2 10 7" xfId="8133" xr:uid="{00000000-0005-0000-0000-0000C8260000}"/>
    <cellStyle name="Moeda 2 2 10 8" xfId="8134" xr:uid="{00000000-0005-0000-0000-0000C9260000}"/>
    <cellStyle name="Moeda 2 2 11" xfId="8135" xr:uid="{00000000-0005-0000-0000-0000CA260000}"/>
    <cellStyle name="Moeda 2 2 11 2" xfId="8136" xr:uid="{00000000-0005-0000-0000-0000CB260000}"/>
    <cellStyle name="Moeda 2 2 11 2 2" xfId="8137" xr:uid="{00000000-0005-0000-0000-0000CC260000}"/>
    <cellStyle name="Moeda 2 2 11 2 3" xfId="8138" xr:uid="{00000000-0005-0000-0000-0000CD260000}"/>
    <cellStyle name="Moeda 2 2 11 2 4" xfId="8139" xr:uid="{00000000-0005-0000-0000-0000CE260000}"/>
    <cellStyle name="Moeda 2 2 11 2 5" xfId="8140" xr:uid="{00000000-0005-0000-0000-0000CF260000}"/>
    <cellStyle name="Moeda 2 2 11 2 6" xfId="8141" xr:uid="{00000000-0005-0000-0000-0000D0260000}"/>
    <cellStyle name="Moeda 2 2 11 2 7" xfId="8142" xr:uid="{00000000-0005-0000-0000-0000D1260000}"/>
    <cellStyle name="Moeda 2 2 11 3" xfId="8143" xr:uid="{00000000-0005-0000-0000-0000D2260000}"/>
    <cellStyle name="Moeda 2 2 11 4" xfId="8144" xr:uid="{00000000-0005-0000-0000-0000D3260000}"/>
    <cellStyle name="Moeda 2 2 11 5" xfId="8145" xr:uid="{00000000-0005-0000-0000-0000D4260000}"/>
    <cellStyle name="Moeda 2 2 11 6" xfId="8146" xr:uid="{00000000-0005-0000-0000-0000D5260000}"/>
    <cellStyle name="Moeda 2 2 11 7" xfId="8147" xr:uid="{00000000-0005-0000-0000-0000D6260000}"/>
    <cellStyle name="Moeda 2 2 11 8" xfId="8148" xr:uid="{00000000-0005-0000-0000-0000D7260000}"/>
    <cellStyle name="Moeda 2 2 12" xfId="8149" xr:uid="{00000000-0005-0000-0000-0000D8260000}"/>
    <cellStyle name="Moeda 2 2 12 2" xfId="8150" xr:uid="{00000000-0005-0000-0000-0000D9260000}"/>
    <cellStyle name="Moeda 2 2 12 2 2" xfId="8151" xr:uid="{00000000-0005-0000-0000-0000DA260000}"/>
    <cellStyle name="Moeda 2 2 12 2 3" xfId="8152" xr:uid="{00000000-0005-0000-0000-0000DB260000}"/>
    <cellStyle name="Moeda 2 2 12 2 4" xfId="8153" xr:uid="{00000000-0005-0000-0000-0000DC260000}"/>
    <cellStyle name="Moeda 2 2 12 2 5" xfId="8154" xr:uid="{00000000-0005-0000-0000-0000DD260000}"/>
    <cellStyle name="Moeda 2 2 12 2 6" xfId="8155" xr:uid="{00000000-0005-0000-0000-0000DE260000}"/>
    <cellStyle name="Moeda 2 2 12 2 7" xfId="8156" xr:uid="{00000000-0005-0000-0000-0000DF260000}"/>
    <cellStyle name="Moeda 2 2 12 3" xfId="8157" xr:uid="{00000000-0005-0000-0000-0000E0260000}"/>
    <cellStyle name="Moeda 2 2 12 4" xfId="8158" xr:uid="{00000000-0005-0000-0000-0000E1260000}"/>
    <cellStyle name="Moeda 2 2 12 5" xfId="8159" xr:uid="{00000000-0005-0000-0000-0000E2260000}"/>
    <cellStyle name="Moeda 2 2 12 6" xfId="8160" xr:uid="{00000000-0005-0000-0000-0000E3260000}"/>
    <cellStyle name="Moeda 2 2 12 7" xfId="8161" xr:uid="{00000000-0005-0000-0000-0000E4260000}"/>
    <cellStyle name="Moeda 2 2 12 8" xfId="8162" xr:uid="{00000000-0005-0000-0000-0000E5260000}"/>
    <cellStyle name="Moeda 2 2 13" xfId="8163" xr:uid="{00000000-0005-0000-0000-0000E6260000}"/>
    <cellStyle name="Moeda 2 2 13 2" xfId="8164" xr:uid="{00000000-0005-0000-0000-0000E7260000}"/>
    <cellStyle name="Moeda 2 2 13 3" xfId="8165" xr:uid="{00000000-0005-0000-0000-0000E8260000}"/>
    <cellStyle name="Moeda 2 2 13 4" xfId="8166" xr:uid="{00000000-0005-0000-0000-0000E9260000}"/>
    <cellStyle name="Moeda 2 2 13 5" xfId="8167" xr:uid="{00000000-0005-0000-0000-0000EA260000}"/>
    <cellStyle name="Moeda 2 2 13 6" xfId="8168" xr:uid="{00000000-0005-0000-0000-0000EB260000}"/>
    <cellStyle name="Moeda 2 2 13 7" xfId="8169" xr:uid="{00000000-0005-0000-0000-0000EC260000}"/>
    <cellStyle name="Moeda 2 2 14" xfId="8170" xr:uid="{00000000-0005-0000-0000-0000ED260000}"/>
    <cellStyle name="Moeda 2 2 15" xfId="8171" xr:uid="{00000000-0005-0000-0000-0000EE260000}"/>
    <cellStyle name="Moeda 2 2 16" xfId="8172" xr:uid="{00000000-0005-0000-0000-0000EF260000}"/>
    <cellStyle name="Moeda 2 2 17" xfId="8173" xr:uid="{00000000-0005-0000-0000-0000F0260000}"/>
    <cellStyle name="Moeda 2 2 18" xfId="8174" xr:uid="{00000000-0005-0000-0000-0000F1260000}"/>
    <cellStyle name="Moeda 2 2 19" xfId="8175" xr:uid="{00000000-0005-0000-0000-0000F2260000}"/>
    <cellStyle name="Moeda 2 2 2" xfId="8176" xr:uid="{00000000-0005-0000-0000-0000F3260000}"/>
    <cellStyle name="Moeda 2 2 2 10" xfId="8177" xr:uid="{00000000-0005-0000-0000-0000F4260000}"/>
    <cellStyle name="Moeda 2 2 2 10 2" xfId="8178" xr:uid="{00000000-0005-0000-0000-0000F5260000}"/>
    <cellStyle name="Moeda 2 2 2 10 2 2" xfId="8179" xr:uid="{00000000-0005-0000-0000-0000F6260000}"/>
    <cellStyle name="Moeda 2 2 2 10 2 3" xfId="8180" xr:uid="{00000000-0005-0000-0000-0000F7260000}"/>
    <cellStyle name="Moeda 2 2 2 10 2 4" xfId="8181" xr:uid="{00000000-0005-0000-0000-0000F8260000}"/>
    <cellStyle name="Moeda 2 2 2 10 2 5" xfId="8182" xr:uid="{00000000-0005-0000-0000-0000F9260000}"/>
    <cellStyle name="Moeda 2 2 2 10 2 6" xfId="8183" xr:uid="{00000000-0005-0000-0000-0000FA260000}"/>
    <cellStyle name="Moeda 2 2 2 10 2 7" xfId="8184" xr:uid="{00000000-0005-0000-0000-0000FB260000}"/>
    <cellStyle name="Moeda 2 2 2 10 3" xfId="8185" xr:uid="{00000000-0005-0000-0000-0000FC260000}"/>
    <cellStyle name="Moeda 2 2 2 10 4" xfId="8186" xr:uid="{00000000-0005-0000-0000-0000FD260000}"/>
    <cellStyle name="Moeda 2 2 2 10 5" xfId="8187" xr:uid="{00000000-0005-0000-0000-0000FE260000}"/>
    <cellStyle name="Moeda 2 2 2 10 6" xfId="8188" xr:uid="{00000000-0005-0000-0000-0000FF260000}"/>
    <cellStyle name="Moeda 2 2 2 10 7" xfId="8189" xr:uid="{00000000-0005-0000-0000-000000270000}"/>
    <cellStyle name="Moeda 2 2 2 10 8" xfId="8190" xr:uid="{00000000-0005-0000-0000-000001270000}"/>
    <cellStyle name="Moeda 2 2 2 11" xfId="8191" xr:uid="{00000000-0005-0000-0000-000002270000}"/>
    <cellStyle name="Moeda 2 2 2 11 2" xfId="8192" xr:uid="{00000000-0005-0000-0000-000003270000}"/>
    <cellStyle name="Moeda 2 2 2 11 3" xfId="8193" xr:uid="{00000000-0005-0000-0000-000004270000}"/>
    <cellStyle name="Moeda 2 2 2 11 4" xfId="8194" xr:uid="{00000000-0005-0000-0000-000005270000}"/>
    <cellStyle name="Moeda 2 2 2 11 5" xfId="8195" xr:uid="{00000000-0005-0000-0000-000006270000}"/>
    <cellStyle name="Moeda 2 2 2 11 6" xfId="8196" xr:uid="{00000000-0005-0000-0000-000007270000}"/>
    <cellStyle name="Moeda 2 2 2 11 7" xfId="8197" xr:uid="{00000000-0005-0000-0000-000008270000}"/>
    <cellStyle name="Moeda 2 2 2 12" xfId="8198" xr:uid="{00000000-0005-0000-0000-000009270000}"/>
    <cellStyle name="Moeda 2 2 2 13" xfId="8199" xr:uid="{00000000-0005-0000-0000-00000A270000}"/>
    <cellStyle name="Moeda 2 2 2 14" xfId="8200" xr:uid="{00000000-0005-0000-0000-00000B270000}"/>
    <cellStyle name="Moeda 2 2 2 15" xfId="8201" xr:uid="{00000000-0005-0000-0000-00000C270000}"/>
    <cellStyle name="Moeda 2 2 2 16" xfId="8202" xr:uid="{00000000-0005-0000-0000-00000D270000}"/>
    <cellStyle name="Moeda 2 2 2 17" xfId="8203" xr:uid="{00000000-0005-0000-0000-00000E270000}"/>
    <cellStyle name="Moeda 2 2 2 2" xfId="8204" xr:uid="{00000000-0005-0000-0000-00000F270000}"/>
    <cellStyle name="Moeda 2 2 2 2 2" xfId="8205" xr:uid="{00000000-0005-0000-0000-000010270000}"/>
    <cellStyle name="Moeda 2 2 2 2 2 2" xfId="8206" xr:uid="{00000000-0005-0000-0000-000011270000}"/>
    <cellStyle name="Moeda 2 2 2 2 2 3" xfId="8207" xr:uid="{00000000-0005-0000-0000-000012270000}"/>
    <cellStyle name="Moeda 2 2 2 2 2 4" xfId="8208" xr:uid="{00000000-0005-0000-0000-000013270000}"/>
    <cellStyle name="Moeda 2 2 2 2 2 5" xfId="8209" xr:uid="{00000000-0005-0000-0000-000014270000}"/>
    <cellStyle name="Moeda 2 2 2 2 2 6" xfId="8210" xr:uid="{00000000-0005-0000-0000-000015270000}"/>
    <cellStyle name="Moeda 2 2 2 2 2 7" xfId="8211" xr:uid="{00000000-0005-0000-0000-000016270000}"/>
    <cellStyle name="Moeda 2 2 2 2 3" xfId="8212" xr:uid="{00000000-0005-0000-0000-000017270000}"/>
    <cellStyle name="Moeda 2 2 2 2 4" xfId="8213" xr:uid="{00000000-0005-0000-0000-000018270000}"/>
    <cellStyle name="Moeda 2 2 2 2 5" xfId="8214" xr:uid="{00000000-0005-0000-0000-000019270000}"/>
    <cellStyle name="Moeda 2 2 2 2 6" xfId="8215" xr:uid="{00000000-0005-0000-0000-00001A270000}"/>
    <cellStyle name="Moeda 2 2 2 2 7" xfId="8216" xr:uid="{00000000-0005-0000-0000-00001B270000}"/>
    <cellStyle name="Moeda 2 2 2 2 8" xfId="8217" xr:uid="{00000000-0005-0000-0000-00001C270000}"/>
    <cellStyle name="Moeda 2 2 2 3" xfId="8218" xr:uid="{00000000-0005-0000-0000-00001D270000}"/>
    <cellStyle name="Moeda 2 2 2 3 2" xfId="8219" xr:uid="{00000000-0005-0000-0000-00001E270000}"/>
    <cellStyle name="Moeda 2 2 2 3 2 2" xfId="8220" xr:uid="{00000000-0005-0000-0000-00001F270000}"/>
    <cellStyle name="Moeda 2 2 2 3 2 3" xfId="8221" xr:uid="{00000000-0005-0000-0000-000020270000}"/>
    <cellStyle name="Moeda 2 2 2 3 2 4" xfId="8222" xr:uid="{00000000-0005-0000-0000-000021270000}"/>
    <cellStyle name="Moeda 2 2 2 3 2 5" xfId="8223" xr:uid="{00000000-0005-0000-0000-000022270000}"/>
    <cellStyle name="Moeda 2 2 2 3 2 6" xfId="8224" xr:uid="{00000000-0005-0000-0000-000023270000}"/>
    <cellStyle name="Moeda 2 2 2 3 2 7" xfId="8225" xr:uid="{00000000-0005-0000-0000-000024270000}"/>
    <cellStyle name="Moeda 2 2 2 3 3" xfId="8226" xr:uid="{00000000-0005-0000-0000-000025270000}"/>
    <cellStyle name="Moeda 2 2 2 3 4" xfId="8227" xr:uid="{00000000-0005-0000-0000-000026270000}"/>
    <cellStyle name="Moeda 2 2 2 3 5" xfId="8228" xr:uid="{00000000-0005-0000-0000-000027270000}"/>
    <cellStyle name="Moeda 2 2 2 3 6" xfId="8229" xr:uid="{00000000-0005-0000-0000-000028270000}"/>
    <cellStyle name="Moeda 2 2 2 3 7" xfId="8230" xr:uid="{00000000-0005-0000-0000-000029270000}"/>
    <cellStyle name="Moeda 2 2 2 3 8" xfId="8231" xr:uid="{00000000-0005-0000-0000-00002A270000}"/>
    <cellStyle name="Moeda 2 2 2 4" xfId="8232" xr:uid="{00000000-0005-0000-0000-00002B270000}"/>
    <cellStyle name="Moeda 2 2 2 4 2" xfId="8233" xr:uid="{00000000-0005-0000-0000-00002C270000}"/>
    <cellStyle name="Moeda 2 2 2 4 2 2" xfId="8234" xr:uid="{00000000-0005-0000-0000-00002D270000}"/>
    <cellStyle name="Moeda 2 2 2 4 2 3" xfId="8235" xr:uid="{00000000-0005-0000-0000-00002E270000}"/>
    <cellStyle name="Moeda 2 2 2 4 2 4" xfId="8236" xr:uid="{00000000-0005-0000-0000-00002F270000}"/>
    <cellStyle name="Moeda 2 2 2 4 2 5" xfId="8237" xr:uid="{00000000-0005-0000-0000-000030270000}"/>
    <cellStyle name="Moeda 2 2 2 4 2 6" xfId="8238" xr:uid="{00000000-0005-0000-0000-000031270000}"/>
    <cellStyle name="Moeda 2 2 2 4 2 7" xfId="8239" xr:uid="{00000000-0005-0000-0000-000032270000}"/>
    <cellStyle name="Moeda 2 2 2 4 3" xfId="8240" xr:uid="{00000000-0005-0000-0000-000033270000}"/>
    <cellStyle name="Moeda 2 2 2 4 4" xfId="8241" xr:uid="{00000000-0005-0000-0000-000034270000}"/>
    <cellStyle name="Moeda 2 2 2 4 5" xfId="8242" xr:uid="{00000000-0005-0000-0000-000035270000}"/>
    <cellStyle name="Moeda 2 2 2 4 6" xfId="8243" xr:uid="{00000000-0005-0000-0000-000036270000}"/>
    <cellStyle name="Moeda 2 2 2 4 7" xfId="8244" xr:uid="{00000000-0005-0000-0000-000037270000}"/>
    <cellStyle name="Moeda 2 2 2 4 8" xfId="8245" xr:uid="{00000000-0005-0000-0000-000038270000}"/>
    <cellStyle name="Moeda 2 2 2 5" xfId="8246" xr:uid="{00000000-0005-0000-0000-000039270000}"/>
    <cellStyle name="Moeda 2 2 2 5 2" xfId="8247" xr:uid="{00000000-0005-0000-0000-00003A270000}"/>
    <cellStyle name="Moeda 2 2 2 5 2 2" xfId="8248" xr:uid="{00000000-0005-0000-0000-00003B270000}"/>
    <cellStyle name="Moeda 2 2 2 5 2 3" xfId="8249" xr:uid="{00000000-0005-0000-0000-00003C270000}"/>
    <cellStyle name="Moeda 2 2 2 5 2 4" xfId="8250" xr:uid="{00000000-0005-0000-0000-00003D270000}"/>
    <cellStyle name="Moeda 2 2 2 5 2 5" xfId="8251" xr:uid="{00000000-0005-0000-0000-00003E270000}"/>
    <cellStyle name="Moeda 2 2 2 5 2 6" xfId="8252" xr:uid="{00000000-0005-0000-0000-00003F270000}"/>
    <cellStyle name="Moeda 2 2 2 5 2 7" xfId="8253" xr:uid="{00000000-0005-0000-0000-000040270000}"/>
    <cellStyle name="Moeda 2 2 2 5 3" xfId="8254" xr:uid="{00000000-0005-0000-0000-000041270000}"/>
    <cellStyle name="Moeda 2 2 2 5 4" xfId="8255" xr:uid="{00000000-0005-0000-0000-000042270000}"/>
    <cellStyle name="Moeda 2 2 2 5 5" xfId="8256" xr:uid="{00000000-0005-0000-0000-000043270000}"/>
    <cellStyle name="Moeda 2 2 2 5 6" xfId="8257" xr:uid="{00000000-0005-0000-0000-000044270000}"/>
    <cellStyle name="Moeda 2 2 2 5 7" xfId="8258" xr:uid="{00000000-0005-0000-0000-000045270000}"/>
    <cellStyle name="Moeda 2 2 2 5 8" xfId="8259" xr:uid="{00000000-0005-0000-0000-000046270000}"/>
    <cellStyle name="Moeda 2 2 2 6" xfId="8260" xr:uid="{00000000-0005-0000-0000-000047270000}"/>
    <cellStyle name="Moeda 2 2 2 6 2" xfId="8261" xr:uid="{00000000-0005-0000-0000-000048270000}"/>
    <cellStyle name="Moeda 2 2 2 6 2 2" xfId="8262" xr:uid="{00000000-0005-0000-0000-000049270000}"/>
    <cellStyle name="Moeda 2 2 2 6 2 3" xfId="8263" xr:uid="{00000000-0005-0000-0000-00004A270000}"/>
    <cellStyle name="Moeda 2 2 2 6 2 4" xfId="8264" xr:uid="{00000000-0005-0000-0000-00004B270000}"/>
    <cellStyle name="Moeda 2 2 2 6 2 5" xfId="8265" xr:uid="{00000000-0005-0000-0000-00004C270000}"/>
    <cellStyle name="Moeda 2 2 2 6 2 6" xfId="8266" xr:uid="{00000000-0005-0000-0000-00004D270000}"/>
    <cellStyle name="Moeda 2 2 2 6 2 7" xfId="8267" xr:uid="{00000000-0005-0000-0000-00004E270000}"/>
    <cellStyle name="Moeda 2 2 2 6 3" xfId="8268" xr:uid="{00000000-0005-0000-0000-00004F270000}"/>
    <cellStyle name="Moeda 2 2 2 6 4" xfId="8269" xr:uid="{00000000-0005-0000-0000-000050270000}"/>
    <cellStyle name="Moeda 2 2 2 6 5" xfId="8270" xr:uid="{00000000-0005-0000-0000-000051270000}"/>
    <cellStyle name="Moeda 2 2 2 6 6" xfId="8271" xr:uid="{00000000-0005-0000-0000-000052270000}"/>
    <cellStyle name="Moeda 2 2 2 6 7" xfId="8272" xr:uid="{00000000-0005-0000-0000-000053270000}"/>
    <cellStyle name="Moeda 2 2 2 6 8" xfId="8273" xr:uid="{00000000-0005-0000-0000-000054270000}"/>
    <cellStyle name="Moeda 2 2 2 7" xfId="8274" xr:uid="{00000000-0005-0000-0000-000055270000}"/>
    <cellStyle name="Moeda 2 2 2 7 2" xfId="8275" xr:uid="{00000000-0005-0000-0000-000056270000}"/>
    <cellStyle name="Moeda 2 2 2 7 2 2" xfId="8276" xr:uid="{00000000-0005-0000-0000-000057270000}"/>
    <cellStyle name="Moeda 2 2 2 7 2 3" xfId="8277" xr:uid="{00000000-0005-0000-0000-000058270000}"/>
    <cellStyle name="Moeda 2 2 2 7 2 4" xfId="8278" xr:uid="{00000000-0005-0000-0000-000059270000}"/>
    <cellStyle name="Moeda 2 2 2 7 2 5" xfId="8279" xr:uid="{00000000-0005-0000-0000-00005A270000}"/>
    <cellStyle name="Moeda 2 2 2 7 2 6" xfId="8280" xr:uid="{00000000-0005-0000-0000-00005B270000}"/>
    <cellStyle name="Moeda 2 2 2 7 2 7" xfId="8281" xr:uid="{00000000-0005-0000-0000-00005C270000}"/>
    <cellStyle name="Moeda 2 2 2 7 3" xfId="8282" xr:uid="{00000000-0005-0000-0000-00005D270000}"/>
    <cellStyle name="Moeda 2 2 2 7 4" xfId="8283" xr:uid="{00000000-0005-0000-0000-00005E270000}"/>
    <cellStyle name="Moeda 2 2 2 7 5" xfId="8284" xr:uid="{00000000-0005-0000-0000-00005F270000}"/>
    <cellStyle name="Moeda 2 2 2 7 6" xfId="8285" xr:uid="{00000000-0005-0000-0000-000060270000}"/>
    <cellStyle name="Moeda 2 2 2 7 7" xfId="8286" xr:uid="{00000000-0005-0000-0000-000061270000}"/>
    <cellStyle name="Moeda 2 2 2 7 8" xfId="8287" xr:uid="{00000000-0005-0000-0000-000062270000}"/>
    <cellStyle name="Moeda 2 2 2 8" xfId="8288" xr:uid="{00000000-0005-0000-0000-000063270000}"/>
    <cellStyle name="Moeda 2 2 2 8 2" xfId="8289" xr:uid="{00000000-0005-0000-0000-000064270000}"/>
    <cellStyle name="Moeda 2 2 2 8 2 2" xfId="8290" xr:uid="{00000000-0005-0000-0000-000065270000}"/>
    <cellStyle name="Moeda 2 2 2 8 2 3" xfId="8291" xr:uid="{00000000-0005-0000-0000-000066270000}"/>
    <cellStyle name="Moeda 2 2 2 8 2 4" xfId="8292" xr:uid="{00000000-0005-0000-0000-000067270000}"/>
    <cellStyle name="Moeda 2 2 2 8 2 5" xfId="8293" xr:uid="{00000000-0005-0000-0000-000068270000}"/>
    <cellStyle name="Moeda 2 2 2 8 2 6" xfId="8294" xr:uid="{00000000-0005-0000-0000-000069270000}"/>
    <cellStyle name="Moeda 2 2 2 8 2 7" xfId="8295" xr:uid="{00000000-0005-0000-0000-00006A270000}"/>
    <cellStyle name="Moeda 2 2 2 8 3" xfId="8296" xr:uid="{00000000-0005-0000-0000-00006B270000}"/>
    <cellStyle name="Moeda 2 2 2 8 4" xfId="8297" xr:uid="{00000000-0005-0000-0000-00006C270000}"/>
    <cellStyle name="Moeda 2 2 2 8 5" xfId="8298" xr:uid="{00000000-0005-0000-0000-00006D270000}"/>
    <cellStyle name="Moeda 2 2 2 8 6" xfId="8299" xr:uid="{00000000-0005-0000-0000-00006E270000}"/>
    <cellStyle name="Moeda 2 2 2 8 7" xfId="8300" xr:uid="{00000000-0005-0000-0000-00006F270000}"/>
    <cellStyle name="Moeda 2 2 2 8 8" xfId="8301" xr:uid="{00000000-0005-0000-0000-000070270000}"/>
    <cellStyle name="Moeda 2 2 2 9" xfId="8302" xr:uid="{00000000-0005-0000-0000-000071270000}"/>
    <cellStyle name="Moeda 2 2 2 9 2" xfId="8303" xr:uid="{00000000-0005-0000-0000-000072270000}"/>
    <cellStyle name="Moeda 2 2 2 9 2 2" xfId="8304" xr:uid="{00000000-0005-0000-0000-000073270000}"/>
    <cellStyle name="Moeda 2 2 2 9 2 3" xfId="8305" xr:uid="{00000000-0005-0000-0000-000074270000}"/>
    <cellStyle name="Moeda 2 2 2 9 2 4" xfId="8306" xr:uid="{00000000-0005-0000-0000-000075270000}"/>
    <cellStyle name="Moeda 2 2 2 9 2 5" xfId="8307" xr:uid="{00000000-0005-0000-0000-000076270000}"/>
    <cellStyle name="Moeda 2 2 2 9 2 6" xfId="8308" xr:uid="{00000000-0005-0000-0000-000077270000}"/>
    <cellStyle name="Moeda 2 2 2 9 2 7" xfId="8309" xr:uid="{00000000-0005-0000-0000-000078270000}"/>
    <cellStyle name="Moeda 2 2 2 9 3" xfId="8310" xr:uid="{00000000-0005-0000-0000-000079270000}"/>
    <cellStyle name="Moeda 2 2 2 9 4" xfId="8311" xr:uid="{00000000-0005-0000-0000-00007A270000}"/>
    <cellStyle name="Moeda 2 2 2 9 5" xfId="8312" xr:uid="{00000000-0005-0000-0000-00007B270000}"/>
    <cellStyle name="Moeda 2 2 2 9 6" xfId="8313" xr:uid="{00000000-0005-0000-0000-00007C270000}"/>
    <cellStyle name="Moeda 2 2 2 9 7" xfId="8314" xr:uid="{00000000-0005-0000-0000-00007D270000}"/>
    <cellStyle name="Moeda 2 2 2 9 8" xfId="8315" xr:uid="{00000000-0005-0000-0000-00007E270000}"/>
    <cellStyle name="Moeda 2 2 3" xfId="8316" xr:uid="{00000000-0005-0000-0000-00007F270000}"/>
    <cellStyle name="Moeda 2 2 3 10" xfId="8317" xr:uid="{00000000-0005-0000-0000-000080270000}"/>
    <cellStyle name="Moeda 2 2 3 10 2" xfId="8318" xr:uid="{00000000-0005-0000-0000-000081270000}"/>
    <cellStyle name="Moeda 2 2 3 10 2 2" xfId="8319" xr:uid="{00000000-0005-0000-0000-000082270000}"/>
    <cellStyle name="Moeda 2 2 3 10 2 3" xfId="8320" xr:uid="{00000000-0005-0000-0000-000083270000}"/>
    <cellStyle name="Moeda 2 2 3 10 2 4" xfId="8321" xr:uid="{00000000-0005-0000-0000-000084270000}"/>
    <cellStyle name="Moeda 2 2 3 10 2 5" xfId="8322" xr:uid="{00000000-0005-0000-0000-000085270000}"/>
    <cellStyle name="Moeda 2 2 3 10 2 6" xfId="8323" xr:uid="{00000000-0005-0000-0000-000086270000}"/>
    <cellStyle name="Moeda 2 2 3 10 2 7" xfId="8324" xr:uid="{00000000-0005-0000-0000-000087270000}"/>
    <cellStyle name="Moeda 2 2 3 10 3" xfId="8325" xr:uid="{00000000-0005-0000-0000-000088270000}"/>
    <cellStyle name="Moeda 2 2 3 10 4" xfId="8326" xr:uid="{00000000-0005-0000-0000-000089270000}"/>
    <cellStyle name="Moeda 2 2 3 10 5" xfId="8327" xr:uid="{00000000-0005-0000-0000-00008A270000}"/>
    <cellStyle name="Moeda 2 2 3 10 6" xfId="8328" xr:uid="{00000000-0005-0000-0000-00008B270000}"/>
    <cellStyle name="Moeda 2 2 3 10 7" xfId="8329" xr:uid="{00000000-0005-0000-0000-00008C270000}"/>
    <cellStyle name="Moeda 2 2 3 10 8" xfId="8330" xr:uid="{00000000-0005-0000-0000-00008D270000}"/>
    <cellStyle name="Moeda 2 2 3 11" xfId="8331" xr:uid="{00000000-0005-0000-0000-00008E270000}"/>
    <cellStyle name="Moeda 2 2 3 11 2" xfId="8332" xr:uid="{00000000-0005-0000-0000-00008F270000}"/>
    <cellStyle name="Moeda 2 2 3 11 3" xfId="8333" xr:uid="{00000000-0005-0000-0000-000090270000}"/>
    <cellStyle name="Moeda 2 2 3 11 4" xfId="8334" xr:uid="{00000000-0005-0000-0000-000091270000}"/>
    <cellStyle name="Moeda 2 2 3 11 5" xfId="8335" xr:uid="{00000000-0005-0000-0000-000092270000}"/>
    <cellStyle name="Moeda 2 2 3 11 6" xfId="8336" xr:uid="{00000000-0005-0000-0000-000093270000}"/>
    <cellStyle name="Moeda 2 2 3 11 7" xfId="8337" xr:uid="{00000000-0005-0000-0000-000094270000}"/>
    <cellStyle name="Moeda 2 2 3 12" xfId="8338" xr:uid="{00000000-0005-0000-0000-000095270000}"/>
    <cellStyle name="Moeda 2 2 3 13" xfId="8339" xr:uid="{00000000-0005-0000-0000-000096270000}"/>
    <cellStyle name="Moeda 2 2 3 14" xfId="8340" xr:uid="{00000000-0005-0000-0000-000097270000}"/>
    <cellStyle name="Moeda 2 2 3 15" xfId="8341" xr:uid="{00000000-0005-0000-0000-000098270000}"/>
    <cellStyle name="Moeda 2 2 3 16" xfId="8342" xr:uid="{00000000-0005-0000-0000-000099270000}"/>
    <cellStyle name="Moeda 2 2 3 17" xfId="8343" xr:uid="{00000000-0005-0000-0000-00009A270000}"/>
    <cellStyle name="Moeda 2 2 3 2" xfId="8344" xr:uid="{00000000-0005-0000-0000-00009B270000}"/>
    <cellStyle name="Moeda 2 2 3 2 2" xfId="8345" xr:uid="{00000000-0005-0000-0000-00009C270000}"/>
    <cellStyle name="Moeda 2 2 3 2 2 2" xfId="8346" xr:uid="{00000000-0005-0000-0000-00009D270000}"/>
    <cellStyle name="Moeda 2 2 3 2 2 3" xfId="8347" xr:uid="{00000000-0005-0000-0000-00009E270000}"/>
    <cellStyle name="Moeda 2 2 3 2 2 4" xfId="8348" xr:uid="{00000000-0005-0000-0000-00009F270000}"/>
    <cellStyle name="Moeda 2 2 3 2 2 5" xfId="8349" xr:uid="{00000000-0005-0000-0000-0000A0270000}"/>
    <cellStyle name="Moeda 2 2 3 2 2 6" xfId="8350" xr:uid="{00000000-0005-0000-0000-0000A1270000}"/>
    <cellStyle name="Moeda 2 2 3 2 2 7" xfId="8351" xr:uid="{00000000-0005-0000-0000-0000A2270000}"/>
    <cellStyle name="Moeda 2 2 3 2 3" xfId="8352" xr:uid="{00000000-0005-0000-0000-0000A3270000}"/>
    <cellStyle name="Moeda 2 2 3 2 4" xfId="8353" xr:uid="{00000000-0005-0000-0000-0000A4270000}"/>
    <cellStyle name="Moeda 2 2 3 2 5" xfId="8354" xr:uid="{00000000-0005-0000-0000-0000A5270000}"/>
    <cellStyle name="Moeda 2 2 3 2 6" xfId="8355" xr:uid="{00000000-0005-0000-0000-0000A6270000}"/>
    <cellStyle name="Moeda 2 2 3 2 7" xfId="8356" xr:uid="{00000000-0005-0000-0000-0000A7270000}"/>
    <cellStyle name="Moeda 2 2 3 2 8" xfId="8357" xr:uid="{00000000-0005-0000-0000-0000A8270000}"/>
    <cellStyle name="Moeda 2 2 3 3" xfId="8358" xr:uid="{00000000-0005-0000-0000-0000A9270000}"/>
    <cellStyle name="Moeda 2 2 3 3 2" xfId="8359" xr:uid="{00000000-0005-0000-0000-0000AA270000}"/>
    <cellStyle name="Moeda 2 2 3 3 2 2" xfId="8360" xr:uid="{00000000-0005-0000-0000-0000AB270000}"/>
    <cellStyle name="Moeda 2 2 3 3 2 3" xfId="8361" xr:uid="{00000000-0005-0000-0000-0000AC270000}"/>
    <cellStyle name="Moeda 2 2 3 3 2 4" xfId="8362" xr:uid="{00000000-0005-0000-0000-0000AD270000}"/>
    <cellStyle name="Moeda 2 2 3 3 2 5" xfId="8363" xr:uid="{00000000-0005-0000-0000-0000AE270000}"/>
    <cellStyle name="Moeda 2 2 3 3 2 6" xfId="8364" xr:uid="{00000000-0005-0000-0000-0000AF270000}"/>
    <cellStyle name="Moeda 2 2 3 3 2 7" xfId="8365" xr:uid="{00000000-0005-0000-0000-0000B0270000}"/>
    <cellStyle name="Moeda 2 2 3 3 3" xfId="8366" xr:uid="{00000000-0005-0000-0000-0000B1270000}"/>
    <cellStyle name="Moeda 2 2 3 3 4" xfId="8367" xr:uid="{00000000-0005-0000-0000-0000B2270000}"/>
    <cellStyle name="Moeda 2 2 3 3 5" xfId="8368" xr:uid="{00000000-0005-0000-0000-0000B3270000}"/>
    <cellStyle name="Moeda 2 2 3 3 6" xfId="8369" xr:uid="{00000000-0005-0000-0000-0000B4270000}"/>
    <cellStyle name="Moeda 2 2 3 3 7" xfId="8370" xr:uid="{00000000-0005-0000-0000-0000B5270000}"/>
    <cellStyle name="Moeda 2 2 3 3 8" xfId="8371" xr:uid="{00000000-0005-0000-0000-0000B6270000}"/>
    <cellStyle name="Moeda 2 2 3 4" xfId="8372" xr:uid="{00000000-0005-0000-0000-0000B7270000}"/>
    <cellStyle name="Moeda 2 2 3 4 2" xfId="8373" xr:uid="{00000000-0005-0000-0000-0000B8270000}"/>
    <cellStyle name="Moeda 2 2 3 4 2 2" xfId="8374" xr:uid="{00000000-0005-0000-0000-0000B9270000}"/>
    <cellStyle name="Moeda 2 2 3 4 2 3" xfId="8375" xr:uid="{00000000-0005-0000-0000-0000BA270000}"/>
    <cellStyle name="Moeda 2 2 3 4 2 4" xfId="8376" xr:uid="{00000000-0005-0000-0000-0000BB270000}"/>
    <cellStyle name="Moeda 2 2 3 4 2 5" xfId="8377" xr:uid="{00000000-0005-0000-0000-0000BC270000}"/>
    <cellStyle name="Moeda 2 2 3 4 2 6" xfId="8378" xr:uid="{00000000-0005-0000-0000-0000BD270000}"/>
    <cellStyle name="Moeda 2 2 3 4 2 7" xfId="8379" xr:uid="{00000000-0005-0000-0000-0000BE270000}"/>
    <cellStyle name="Moeda 2 2 3 4 3" xfId="8380" xr:uid="{00000000-0005-0000-0000-0000BF270000}"/>
    <cellStyle name="Moeda 2 2 3 4 4" xfId="8381" xr:uid="{00000000-0005-0000-0000-0000C0270000}"/>
    <cellStyle name="Moeda 2 2 3 4 5" xfId="8382" xr:uid="{00000000-0005-0000-0000-0000C1270000}"/>
    <cellStyle name="Moeda 2 2 3 4 6" xfId="8383" xr:uid="{00000000-0005-0000-0000-0000C2270000}"/>
    <cellStyle name="Moeda 2 2 3 4 7" xfId="8384" xr:uid="{00000000-0005-0000-0000-0000C3270000}"/>
    <cellStyle name="Moeda 2 2 3 4 8" xfId="8385" xr:uid="{00000000-0005-0000-0000-0000C4270000}"/>
    <cellStyle name="Moeda 2 2 3 5" xfId="8386" xr:uid="{00000000-0005-0000-0000-0000C5270000}"/>
    <cellStyle name="Moeda 2 2 3 5 2" xfId="8387" xr:uid="{00000000-0005-0000-0000-0000C6270000}"/>
    <cellStyle name="Moeda 2 2 3 5 2 2" xfId="8388" xr:uid="{00000000-0005-0000-0000-0000C7270000}"/>
    <cellStyle name="Moeda 2 2 3 5 2 3" xfId="8389" xr:uid="{00000000-0005-0000-0000-0000C8270000}"/>
    <cellStyle name="Moeda 2 2 3 5 2 4" xfId="8390" xr:uid="{00000000-0005-0000-0000-0000C9270000}"/>
    <cellStyle name="Moeda 2 2 3 5 2 5" xfId="8391" xr:uid="{00000000-0005-0000-0000-0000CA270000}"/>
    <cellStyle name="Moeda 2 2 3 5 2 6" xfId="8392" xr:uid="{00000000-0005-0000-0000-0000CB270000}"/>
    <cellStyle name="Moeda 2 2 3 5 2 7" xfId="8393" xr:uid="{00000000-0005-0000-0000-0000CC270000}"/>
    <cellStyle name="Moeda 2 2 3 5 3" xfId="8394" xr:uid="{00000000-0005-0000-0000-0000CD270000}"/>
    <cellStyle name="Moeda 2 2 3 5 4" xfId="8395" xr:uid="{00000000-0005-0000-0000-0000CE270000}"/>
    <cellStyle name="Moeda 2 2 3 5 5" xfId="8396" xr:uid="{00000000-0005-0000-0000-0000CF270000}"/>
    <cellStyle name="Moeda 2 2 3 5 6" xfId="8397" xr:uid="{00000000-0005-0000-0000-0000D0270000}"/>
    <cellStyle name="Moeda 2 2 3 5 7" xfId="8398" xr:uid="{00000000-0005-0000-0000-0000D1270000}"/>
    <cellStyle name="Moeda 2 2 3 5 8" xfId="8399" xr:uid="{00000000-0005-0000-0000-0000D2270000}"/>
    <cellStyle name="Moeda 2 2 3 6" xfId="8400" xr:uid="{00000000-0005-0000-0000-0000D3270000}"/>
    <cellStyle name="Moeda 2 2 3 6 2" xfId="8401" xr:uid="{00000000-0005-0000-0000-0000D4270000}"/>
    <cellStyle name="Moeda 2 2 3 6 2 2" xfId="8402" xr:uid="{00000000-0005-0000-0000-0000D5270000}"/>
    <cellStyle name="Moeda 2 2 3 6 2 3" xfId="8403" xr:uid="{00000000-0005-0000-0000-0000D6270000}"/>
    <cellStyle name="Moeda 2 2 3 6 2 4" xfId="8404" xr:uid="{00000000-0005-0000-0000-0000D7270000}"/>
    <cellStyle name="Moeda 2 2 3 6 2 5" xfId="8405" xr:uid="{00000000-0005-0000-0000-0000D8270000}"/>
    <cellStyle name="Moeda 2 2 3 6 2 6" xfId="8406" xr:uid="{00000000-0005-0000-0000-0000D9270000}"/>
    <cellStyle name="Moeda 2 2 3 6 2 7" xfId="8407" xr:uid="{00000000-0005-0000-0000-0000DA270000}"/>
    <cellStyle name="Moeda 2 2 3 6 3" xfId="8408" xr:uid="{00000000-0005-0000-0000-0000DB270000}"/>
    <cellStyle name="Moeda 2 2 3 6 4" xfId="8409" xr:uid="{00000000-0005-0000-0000-0000DC270000}"/>
    <cellStyle name="Moeda 2 2 3 6 5" xfId="8410" xr:uid="{00000000-0005-0000-0000-0000DD270000}"/>
    <cellStyle name="Moeda 2 2 3 6 6" xfId="8411" xr:uid="{00000000-0005-0000-0000-0000DE270000}"/>
    <cellStyle name="Moeda 2 2 3 6 7" xfId="8412" xr:uid="{00000000-0005-0000-0000-0000DF270000}"/>
    <cellStyle name="Moeda 2 2 3 6 8" xfId="8413" xr:uid="{00000000-0005-0000-0000-0000E0270000}"/>
    <cellStyle name="Moeda 2 2 3 7" xfId="8414" xr:uid="{00000000-0005-0000-0000-0000E1270000}"/>
    <cellStyle name="Moeda 2 2 3 7 2" xfId="8415" xr:uid="{00000000-0005-0000-0000-0000E2270000}"/>
    <cellStyle name="Moeda 2 2 3 7 2 2" xfId="8416" xr:uid="{00000000-0005-0000-0000-0000E3270000}"/>
    <cellStyle name="Moeda 2 2 3 7 2 3" xfId="8417" xr:uid="{00000000-0005-0000-0000-0000E4270000}"/>
    <cellStyle name="Moeda 2 2 3 7 2 4" xfId="8418" xr:uid="{00000000-0005-0000-0000-0000E5270000}"/>
    <cellStyle name="Moeda 2 2 3 7 2 5" xfId="8419" xr:uid="{00000000-0005-0000-0000-0000E6270000}"/>
    <cellStyle name="Moeda 2 2 3 7 2 6" xfId="8420" xr:uid="{00000000-0005-0000-0000-0000E7270000}"/>
    <cellStyle name="Moeda 2 2 3 7 2 7" xfId="8421" xr:uid="{00000000-0005-0000-0000-0000E8270000}"/>
    <cellStyle name="Moeda 2 2 3 7 3" xfId="8422" xr:uid="{00000000-0005-0000-0000-0000E9270000}"/>
    <cellStyle name="Moeda 2 2 3 7 4" xfId="8423" xr:uid="{00000000-0005-0000-0000-0000EA270000}"/>
    <cellStyle name="Moeda 2 2 3 7 5" xfId="8424" xr:uid="{00000000-0005-0000-0000-0000EB270000}"/>
    <cellStyle name="Moeda 2 2 3 7 6" xfId="8425" xr:uid="{00000000-0005-0000-0000-0000EC270000}"/>
    <cellStyle name="Moeda 2 2 3 7 7" xfId="8426" xr:uid="{00000000-0005-0000-0000-0000ED270000}"/>
    <cellStyle name="Moeda 2 2 3 7 8" xfId="8427" xr:uid="{00000000-0005-0000-0000-0000EE270000}"/>
    <cellStyle name="Moeda 2 2 3 8" xfId="8428" xr:uid="{00000000-0005-0000-0000-0000EF270000}"/>
    <cellStyle name="Moeda 2 2 3 8 2" xfId="8429" xr:uid="{00000000-0005-0000-0000-0000F0270000}"/>
    <cellStyle name="Moeda 2 2 3 8 2 2" xfId="8430" xr:uid="{00000000-0005-0000-0000-0000F1270000}"/>
    <cellStyle name="Moeda 2 2 3 8 2 3" xfId="8431" xr:uid="{00000000-0005-0000-0000-0000F2270000}"/>
    <cellStyle name="Moeda 2 2 3 8 2 4" xfId="8432" xr:uid="{00000000-0005-0000-0000-0000F3270000}"/>
    <cellStyle name="Moeda 2 2 3 8 2 5" xfId="8433" xr:uid="{00000000-0005-0000-0000-0000F4270000}"/>
    <cellStyle name="Moeda 2 2 3 8 2 6" xfId="8434" xr:uid="{00000000-0005-0000-0000-0000F5270000}"/>
    <cellStyle name="Moeda 2 2 3 8 2 7" xfId="8435" xr:uid="{00000000-0005-0000-0000-0000F6270000}"/>
    <cellStyle name="Moeda 2 2 3 8 3" xfId="8436" xr:uid="{00000000-0005-0000-0000-0000F7270000}"/>
    <cellStyle name="Moeda 2 2 3 8 4" xfId="8437" xr:uid="{00000000-0005-0000-0000-0000F8270000}"/>
    <cellStyle name="Moeda 2 2 3 8 5" xfId="8438" xr:uid="{00000000-0005-0000-0000-0000F9270000}"/>
    <cellStyle name="Moeda 2 2 3 8 6" xfId="8439" xr:uid="{00000000-0005-0000-0000-0000FA270000}"/>
    <cellStyle name="Moeda 2 2 3 8 7" xfId="8440" xr:uid="{00000000-0005-0000-0000-0000FB270000}"/>
    <cellStyle name="Moeda 2 2 3 8 8" xfId="8441" xr:uid="{00000000-0005-0000-0000-0000FC270000}"/>
    <cellStyle name="Moeda 2 2 3 9" xfId="8442" xr:uid="{00000000-0005-0000-0000-0000FD270000}"/>
    <cellStyle name="Moeda 2 2 3 9 2" xfId="8443" xr:uid="{00000000-0005-0000-0000-0000FE270000}"/>
    <cellStyle name="Moeda 2 2 3 9 2 2" xfId="8444" xr:uid="{00000000-0005-0000-0000-0000FF270000}"/>
    <cellStyle name="Moeda 2 2 3 9 2 3" xfId="8445" xr:uid="{00000000-0005-0000-0000-000000280000}"/>
    <cellStyle name="Moeda 2 2 3 9 2 4" xfId="8446" xr:uid="{00000000-0005-0000-0000-000001280000}"/>
    <cellStyle name="Moeda 2 2 3 9 2 5" xfId="8447" xr:uid="{00000000-0005-0000-0000-000002280000}"/>
    <cellStyle name="Moeda 2 2 3 9 2 6" xfId="8448" xr:uid="{00000000-0005-0000-0000-000003280000}"/>
    <cellStyle name="Moeda 2 2 3 9 2 7" xfId="8449" xr:uid="{00000000-0005-0000-0000-000004280000}"/>
    <cellStyle name="Moeda 2 2 3 9 3" xfId="8450" xr:uid="{00000000-0005-0000-0000-000005280000}"/>
    <cellStyle name="Moeda 2 2 3 9 4" xfId="8451" xr:uid="{00000000-0005-0000-0000-000006280000}"/>
    <cellStyle name="Moeda 2 2 3 9 5" xfId="8452" xr:uid="{00000000-0005-0000-0000-000007280000}"/>
    <cellStyle name="Moeda 2 2 3 9 6" xfId="8453" xr:uid="{00000000-0005-0000-0000-000008280000}"/>
    <cellStyle name="Moeda 2 2 3 9 7" xfId="8454" xr:uid="{00000000-0005-0000-0000-000009280000}"/>
    <cellStyle name="Moeda 2 2 3 9 8" xfId="8455" xr:uid="{00000000-0005-0000-0000-00000A280000}"/>
    <cellStyle name="Moeda 2 2 4" xfId="8456" xr:uid="{00000000-0005-0000-0000-00000B280000}"/>
    <cellStyle name="Moeda 2 2 4 2" xfId="8457" xr:uid="{00000000-0005-0000-0000-00000C280000}"/>
    <cellStyle name="Moeda 2 2 4 2 2" xfId="8458" xr:uid="{00000000-0005-0000-0000-00000D280000}"/>
    <cellStyle name="Moeda 2 2 4 2 3" xfId="8459" xr:uid="{00000000-0005-0000-0000-00000E280000}"/>
    <cellStyle name="Moeda 2 2 4 2 4" xfId="8460" xr:uid="{00000000-0005-0000-0000-00000F280000}"/>
    <cellStyle name="Moeda 2 2 4 2 5" xfId="8461" xr:uid="{00000000-0005-0000-0000-000010280000}"/>
    <cellStyle name="Moeda 2 2 4 2 6" xfId="8462" xr:uid="{00000000-0005-0000-0000-000011280000}"/>
    <cellStyle name="Moeda 2 2 4 2 7" xfId="8463" xr:uid="{00000000-0005-0000-0000-000012280000}"/>
    <cellStyle name="Moeda 2 2 4 3" xfId="8464" xr:uid="{00000000-0005-0000-0000-000013280000}"/>
    <cellStyle name="Moeda 2 2 4 4" xfId="8465" xr:uid="{00000000-0005-0000-0000-000014280000}"/>
    <cellStyle name="Moeda 2 2 4 5" xfId="8466" xr:uid="{00000000-0005-0000-0000-000015280000}"/>
    <cellStyle name="Moeda 2 2 4 6" xfId="8467" xr:uid="{00000000-0005-0000-0000-000016280000}"/>
    <cellStyle name="Moeda 2 2 4 7" xfId="8468" xr:uid="{00000000-0005-0000-0000-000017280000}"/>
    <cellStyle name="Moeda 2 2 4 8" xfId="8469" xr:uid="{00000000-0005-0000-0000-000018280000}"/>
    <cellStyle name="Moeda 2 2 5" xfId="8470" xr:uid="{00000000-0005-0000-0000-000019280000}"/>
    <cellStyle name="Moeda 2 2 5 2" xfId="8471" xr:uid="{00000000-0005-0000-0000-00001A280000}"/>
    <cellStyle name="Moeda 2 2 5 2 2" xfId="8472" xr:uid="{00000000-0005-0000-0000-00001B280000}"/>
    <cellStyle name="Moeda 2 2 5 2 3" xfId="8473" xr:uid="{00000000-0005-0000-0000-00001C280000}"/>
    <cellStyle name="Moeda 2 2 5 2 4" xfId="8474" xr:uid="{00000000-0005-0000-0000-00001D280000}"/>
    <cellStyle name="Moeda 2 2 5 2 5" xfId="8475" xr:uid="{00000000-0005-0000-0000-00001E280000}"/>
    <cellStyle name="Moeda 2 2 5 2 6" xfId="8476" xr:uid="{00000000-0005-0000-0000-00001F280000}"/>
    <cellStyle name="Moeda 2 2 5 2 7" xfId="8477" xr:uid="{00000000-0005-0000-0000-000020280000}"/>
    <cellStyle name="Moeda 2 2 5 3" xfId="8478" xr:uid="{00000000-0005-0000-0000-000021280000}"/>
    <cellStyle name="Moeda 2 2 5 4" xfId="8479" xr:uid="{00000000-0005-0000-0000-000022280000}"/>
    <cellStyle name="Moeda 2 2 5 5" xfId="8480" xr:uid="{00000000-0005-0000-0000-000023280000}"/>
    <cellStyle name="Moeda 2 2 5 6" xfId="8481" xr:uid="{00000000-0005-0000-0000-000024280000}"/>
    <cellStyle name="Moeda 2 2 5 7" xfId="8482" xr:uid="{00000000-0005-0000-0000-000025280000}"/>
    <cellStyle name="Moeda 2 2 5 8" xfId="8483" xr:uid="{00000000-0005-0000-0000-000026280000}"/>
    <cellStyle name="Moeda 2 2 6" xfId="8484" xr:uid="{00000000-0005-0000-0000-000027280000}"/>
    <cellStyle name="Moeda 2 2 6 2" xfId="8485" xr:uid="{00000000-0005-0000-0000-000028280000}"/>
    <cellStyle name="Moeda 2 2 6 2 2" xfId="8486" xr:uid="{00000000-0005-0000-0000-000029280000}"/>
    <cellStyle name="Moeda 2 2 6 2 3" xfId="8487" xr:uid="{00000000-0005-0000-0000-00002A280000}"/>
    <cellStyle name="Moeda 2 2 6 2 4" xfId="8488" xr:uid="{00000000-0005-0000-0000-00002B280000}"/>
    <cellStyle name="Moeda 2 2 6 2 5" xfId="8489" xr:uid="{00000000-0005-0000-0000-00002C280000}"/>
    <cellStyle name="Moeda 2 2 6 2 6" xfId="8490" xr:uid="{00000000-0005-0000-0000-00002D280000}"/>
    <cellStyle name="Moeda 2 2 6 2 7" xfId="8491" xr:uid="{00000000-0005-0000-0000-00002E280000}"/>
    <cellStyle name="Moeda 2 2 6 3" xfId="8492" xr:uid="{00000000-0005-0000-0000-00002F280000}"/>
    <cellStyle name="Moeda 2 2 6 4" xfId="8493" xr:uid="{00000000-0005-0000-0000-000030280000}"/>
    <cellStyle name="Moeda 2 2 6 5" xfId="8494" xr:uid="{00000000-0005-0000-0000-000031280000}"/>
    <cellStyle name="Moeda 2 2 6 6" xfId="8495" xr:uid="{00000000-0005-0000-0000-000032280000}"/>
    <cellStyle name="Moeda 2 2 6 7" xfId="8496" xr:uid="{00000000-0005-0000-0000-000033280000}"/>
    <cellStyle name="Moeda 2 2 6 8" xfId="8497" xr:uid="{00000000-0005-0000-0000-000034280000}"/>
    <cellStyle name="Moeda 2 2 7" xfId="8498" xr:uid="{00000000-0005-0000-0000-000035280000}"/>
    <cellStyle name="Moeda 2 2 7 2" xfId="8499" xr:uid="{00000000-0005-0000-0000-000036280000}"/>
    <cellStyle name="Moeda 2 2 7 2 2" xfId="8500" xr:uid="{00000000-0005-0000-0000-000037280000}"/>
    <cellStyle name="Moeda 2 2 7 2 3" xfId="8501" xr:uid="{00000000-0005-0000-0000-000038280000}"/>
    <cellStyle name="Moeda 2 2 7 2 4" xfId="8502" xr:uid="{00000000-0005-0000-0000-000039280000}"/>
    <cellStyle name="Moeda 2 2 7 2 5" xfId="8503" xr:uid="{00000000-0005-0000-0000-00003A280000}"/>
    <cellStyle name="Moeda 2 2 7 2 6" xfId="8504" xr:uid="{00000000-0005-0000-0000-00003B280000}"/>
    <cellStyle name="Moeda 2 2 7 2 7" xfId="8505" xr:uid="{00000000-0005-0000-0000-00003C280000}"/>
    <cellStyle name="Moeda 2 2 7 3" xfId="8506" xr:uid="{00000000-0005-0000-0000-00003D280000}"/>
    <cellStyle name="Moeda 2 2 7 4" xfId="8507" xr:uid="{00000000-0005-0000-0000-00003E280000}"/>
    <cellStyle name="Moeda 2 2 7 5" xfId="8508" xr:uid="{00000000-0005-0000-0000-00003F280000}"/>
    <cellStyle name="Moeda 2 2 7 6" xfId="8509" xr:uid="{00000000-0005-0000-0000-000040280000}"/>
    <cellStyle name="Moeda 2 2 7 7" xfId="8510" xr:uid="{00000000-0005-0000-0000-000041280000}"/>
    <cellStyle name="Moeda 2 2 7 8" xfId="8511" xr:uid="{00000000-0005-0000-0000-000042280000}"/>
    <cellStyle name="Moeda 2 2 8" xfId="8512" xr:uid="{00000000-0005-0000-0000-000043280000}"/>
    <cellStyle name="Moeda 2 2 8 2" xfId="8513" xr:uid="{00000000-0005-0000-0000-000044280000}"/>
    <cellStyle name="Moeda 2 2 8 2 2" xfId="8514" xr:uid="{00000000-0005-0000-0000-000045280000}"/>
    <cellStyle name="Moeda 2 2 8 2 3" xfId="8515" xr:uid="{00000000-0005-0000-0000-000046280000}"/>
    <cellStyle name="Moeda 2 2 8 2 4" xfId="8516" xr:uid="{00000000-0005-0000-0000-000047280000}"/>
    <cellStyle name="Moeda 2 2 8 2 5" xfId="8517" xr:uid="{00000000-0005-0000-0000-000048280000}"/>
    <cellStyle name="Moeda 2 2 8 2 6" xfId="8518" xr:uid="{00000000-0005-0000-0000-000049280000}"/>
    <cellStyle name="Moeda 2 2 8 2 7" xfId="8519" xr:uid="{00000000-0005-0000-0000-00004A280000}"/>
    <cellStyle name="Moeda 2 2 8 3" xfId="8520" xr:uid="{00000000-0005-0000-0000-00004B280000}"/>
    <cellStyle name="Moeda 2 2 8 4" xfId="8521" xr:uid="{00000000-0005-0000-0000-00004C280000}"/>
    <cellStyle name="Moeda 2 2 8 5" xfId="8522" xr:uid="{00000000-0005-0000-0000-00004D280000}"/>
    <cellStyle name="Moeda 2 2 8 6" xfId="8523" xr:uid="{00000000-0005-0000-0000-00004E280000}"/>
    <cellStyle name="Moeda 2 2 8 7" xfId="8524" xr:uid="{00000000-0005-0000-0000-00004F280000}"/>
    <cellStyle name="Moeda 2 2 8 8" xfId="8525" xr:uid="{00000000-0005-0000-0000-000050280000}"/>
    <cellStyle name="Moeda 2 2 9" xfId="8526" xr:uid="{00000000-0005-0000-0000-000051280000}"/>
    <cellStyle name="Moeda 2 2 9 2" xfId="8527" xr:uid="{00000000-0005-0000-0000-000052280000}"/>
    <cellStyle name="Moeda 2 2 9 2 2" xfId="8528" xr:uid="{00000000-0005-0000-0000-000053280000}"/>
    <cellStyle name="Moeda 2 2 9 2 3" xfId="8529" xr:uid="{00000000-0005-0000-0000-000054280000}"/>
    <cellStyle name="Moeda 2 2 9 2 4" xfId="8530" xr:uid="{00000000-0005-0000-0000-000055280000}"/>
    <cellStyle name="Moeda 2 2 9 2 5" xfId="8531" xr:uid="{00000000-0005-0000-0000-000056280000}"/>
    <cellStyle name="Moeda 2 2 9 2 6" xfId="8532" xr:uid="{00000000-0005-0000-0000-000057280000}"/>
    <cellStyle name="Moeda 2 2 9 2 7" xfId="8533" xr:uid="{00000000-0005-0000-0000-000058280000}"/>
    <cellStyle name="Moeda 2 2 9 3" xfId="8534" xr:uid="{00000000-0005-0000-0000-000059280000}"/>
    <cellStyle name="Moeda 2 2 9 4" xfId="8535" xr:uid="{00000000-0005-0000-0000-00005A280000}"/>
    <cellStyle name="Moeda 2 2 9 5" xfId="8536" xr:uid="{00000000-0005-0000-0000-00005B280000}"/>
    <cellStyle name="Moeda 2 2 9 6" xfId="8537" xr:uid="{00000000-0005-0000-0000-00005C280000}"/>
    <cellStyle name="Moeda 2 2 9 7" xfId="8538" xr:uid="{00000000-0005-0000-0000-00005D280000}"/>
    <cellStyle name="Moeda 2 2 9 8" xfId="8539" xr:uid="{00000000-0005-0000-0000-00005E280000}"/>
    <cellStyle name="Moeda 2 20" xfId="8540" xr:uid="{00000000-0005-0000-0000-00005F280000}"/>
    <cellStyle name="Moeda 2 20 2" xfId="8541" xr:uid="{00000000-0005-0000-0000-000060280000}"/>
    <cellStyle name="Moeda 2 20 2 2" xfId="8542" xr:uid="{00000000-0005-0000-0000-000061280000}"/>
    <cellStyle name="Moeda 2 20 2 3" xfId="8543" xr:uid="{00000000-0005-0000-0000-000062280000}"/>
    <cellStyle name="Moeda 2 20 2 4" xfId="8544" xr:uid="{00000000-0005-0000-0000-000063280000}"/>
    <cellStyle name="Moeda 2 20 2 5" xfId="8545" xr:uid="{00000000-0005-0000-0000-000064280000}"/>
    <cellStyle name="Moeda 2 20 2 6" xfId="8546" xr:uid="{00000000-0005-0000-0000-000065280000}"/>
    <cellStyle name="Moeda 2 20 2 7" xfId="8547" xr:uid="{00000000-0005-0000-0000-000066280000}"/>
    <cellStyle name="Moeda 2 20 3" xfId="8548" xr:uid="{00000000-0005-0000-0000-000067280000}"/>
    <cellStyle name="Moeda 2 20 4" xfId="8549" xr:uid="{00000000-0005-0000-0000-000068280000}"/>
    <cellStyle name="Moeda 2 20 5" xfId="8550" xr:uid="{00000000-0005-0000-0000-000069280000}"/>
    <cellStyle name="Moeda 2 20 6" xfId="8551" xr:uid="{00000000-0005-0000-0000-00006A280000}"/>
    <cellStyle name="Moeda 2 20 7" xfId="8552" xr:uid="{00000000-0005-0000-0000-00006B280000}"/>
    <cellStyle name="Moeda 2 20 8" xfId="8553" xr:uid="{00000000-0005-0000-0000-00006C280000}"/>
    <cellStyle name="Moeda 2 21" xfId="8554" xr:uid="{00000000-0005-0000-0000-00006D280000}"/>
    <cellStyle name="Moeda 2 21 2" xfId="8555" xr:uid="{00000000-0005-0000-0000-00006E280000}"/>
    <cellStyle name="Moeda 2 21 2 2" xfId="8556" xr:uid="{00000000-0005-0000-0000-00006F280000}"/>
    <cellStyle name="Moeda 2 21 2 3" xfId="8557" xr:uid="{00000000-0005-0000-0000-000070280000}"/>
    <cellStyle name="Moeda 2 21 2 4" xfId="8558" xr:uid="{00000000-0005-0000-0000-000071280000}"/>
    <cellStyle name="Moeda 2 21 2 5" xfId="8559" xr:uid="{00000000-0005-0000-0000-000072280000}"/>
    <cellStyle name="Moeda 2 21 2 6" xfId="8560" xr:uid="{00000000-0005-0000-0000-000073280000}"/>
    <cellStyle name="Moeda 2 21 2 7" xfId="8561" xr:uid="{00000000-0005-0000-0000-000074280000}"/>
    <cellStyle name="Moeda 2 21 3" xfId="8562" xr:uid="{00000000-0005-0000-0000-000075280000}"/>
    <cellStyle name="Moeda 2 21 4" xfId="8563" xr:uid="{00000000-0005-0000-0000-000076280000}"/>
    <cellStyle name="Moeda 2 21 5" xfId="8564" xr:uid="{00000000-0005-0000-0000-000077280000}"/>
    <cellStyle name="Moeda 2 21 6" xfId="8565" xr:uid="{00000000-0005-0000-0000-000078280000}"/>
    <cellStyle name="Moeda 2 21 7" xfId="8566" xr:uid="{00000000-0005-0000-0000-000079280000}"/>
    <cellStyle name="Moeda 2 21 8" xfId="8567" xr:uid="{00000000-0005-0000-0000-00007A280000}"/>
    <cellStyle name="Moeda 2 22" xfId="8568" xr:uid="{00000000-0005-0000-0000-00007B280000}"/>
    <cellStyle name="Moeda 2 22 2" xfId="8569" xr:uid="{00000000-0005-0000-0000-00007C280000}"/>
    <cellStyle name="Moeda 2 22 2 2" xfId="8570" xr:uid="{00000000-0005-0000-0000-00007D280000}"/>
    <cellStyle name="Moeda 2 22 2 3" xfId="8571" xr:uid="{00000000-0005-0000-0000-00007E280000}"/>
    <cellStyle name="Moeda 2 22 2 4" xfId="8572" xr:uid="{00000000-0005-0000-0000-00007F280000}"/>
    <cellStyle name="Moeda 2 22 2 5" xfId="8573" xr:uid="{00000000-0005-0000-0000-000080280000}"/>
    <cellStyle name="Moeda 2 22 2 6" xfId="8574" xr:uid="{00000000-0005-0000-0000-000081280000}"/>
    <cellStyle name="Moeda 2 22 2 7" xfId="8575" xr:uid="{00000000-0005-0000-0000-000082280000}"/>
    <cellStyle name="Moeda 2 22 3" xfId="8576" xr:uid="{00000000-0005-0000-0000-000083280000}"/>
    <cellStyle name="Moeda 2 22 4" xfId="8577" xr:uid="{00000000-0005-0000-0000-000084280000}"/>
    <cellStyle name="Moeda 2 22 5" xfId="8578" xr:uid="{00000000-0005-0000-0000-000085280000}"/>
    <cellStyle name="Moeda 2 22 6" xfId="8579" xr:uid="{00000000-0005-0000-0000-000086280000}"/>
    <cellStyle name="Moeda 2 22 7" xfId="8580" xr:uid="{00000000-0005-0000-0000-000087280000}"/>
    <cellStyle name="Moeda 2 22 8" xfId="8581" xr:uid="{00000000-0005-0000-0000-000088280000}"/>
    <cellStyle name="Moeda 2 23" xfId="8582" xr:uid="{00000000-0005-0000-0000-000089280000}"/>
    <cellStyle name="Moeda 2 23 2" xfId="8583" xr:uid="{00000000-0005-0000-0000-00008A280000}"/>
    <cellStyle name="Moeda 2 23 2 2" xfId="8584" xr:uid="{00000000-0005-0000-0000-00008B280000}"/>
    <cellStyle name="Moeda 2 23 2 3" xfId="8585" xr:uid="{00000000-0005-0000-0000-00008C280000}"/>
    <cellStyle name="Moeda 2 23 2 4" xfId="8586" xr:uid="{00000000-0005-0000-0000-00008D280000}"/>
    <cellStyle name="Moeda 2 23 2 5" xfId="8587" xr:uid="{00000000-0005-0000-0000-00008E280000}"/>
    <cellStyle name="Moeda 2 23 2 6" xfId="8588" xr:uid="{00000000-0005-0000-0000-00008F280000}"/>
    <cellStyle name="Moeda 2 23 2 7" xfId="8589" xr:uid="{00000000-0005-0000-0000-000090280000}"/>
    <cellStyle name="Moeda 2 23 3" xfId="8590" xr:uid="{00000000-0005-0000-0000-000091280000}"/>
    <cellStyle name="Moeda 2 23 4" xfId="8591" xr:uid="{00000000-0005-0000-0000-000092280000}"/>
    <cellStyle name="Moeda 2 23 5" xfId="8592" xr:uid="{00000000-0005-0000-0000-000093280000}"/>
    <cellStyle name="Moeda 2 23 6" xfId="8593" xr:uid="{00000000-0005-0000-0000-000094280000}"/>
    <cellStyle name="Moeda 2 23 7" xfId="8594" xr:uid="{00000000-0005-0000-0000-000095280000}"/>
    <cellStyle name="Moeda 2 23 8" xfId="8595" xr:uid="{00000000-0005-0000-0000-000096280000}"/>
    <cellStyle name="Moeda 2 24" xfId="8596" xr:uid="{00000000-0005-0000-0000-000097280000}"/>
    <cellStyle name="Moeda 2 24 2" xfId="8597" xr:uid="{00000000-0005-0000-0000-000098280000}"/>
    <cellStyle name="Moeda 2 24 2 2" xfId="8598" xr:uid="{00000000-0005-0000-0000-000099280000}"/>
    <cellStyle name="Moeda 2 24 2 3" xfId="8599" xr:uid="{00000000-0005-0000-0000-00009A280000}"/>
    <cellStyle name="Moeda 2 24 2 4" xfId="8600" xr:uid="{00000000-0005-0000-0000-00009B280000}"/>
    <cellStyle name="Moeda 2 24 2 5" xfId="8601" xr:uid="{00000000-0005-0000-0000-00009C280000}"/>
    <cellStyle name="Moeda 2 24 2 6" xfId="8602" xr:uid="{00000000-0005-0000-0000-00009D280000}"/>
    <cellStyle name="Moeda 2 24 2 7" xfId="8603" xr:uid="{00000000-0005-0000-0000-00009E280000}"/>
    <cellStyle name="Moeda 2 24 3" xfId="8604" xr:uid="{00000000-0005-0000-0000-00009F280000}"/>
    <cellStyle name="Moeda 2 24 4" xfId="8605" xr:uid="{00000000-0005-0000-0000-0000A0280000}"/>
    <cellStyle name="Moeda 2 24 5" xfId="8606" xr:uid="{00000000-0005-0000-0000-0000A1280000}"/>
    <cellStyle name="Moeda 2 24 6" xfId="8607" xr:uid="{00000000-0005-0000-0000-0000A2280000}"/>
    <cellStyle name="Moeda 2 24 7" xfId="8608" xr:uid="{00000000-0005-0000-0000-0000A3280000}"/>
    <cellStyle name="Moeda 2 24 8" xfId="8609" xr:uid="{00000000-0005-0000-0000-0000A4280000}"/>
    <cellStyle name="Moeda 2 25" xfId="8610" xr:uid="{00000000-0005-0000-0000-0000A5280000}"/>
    <cellStyle name="Moeda 2 25 2" xfId="8611" xr:uid="{00000000-0005-0000-0000-0000A6280000}"/>
    <cellStyle name="Moeda 2 25 2 2" xfId="8612" xr:uid="{00000000-0005-0000-0000-0000A7280000}"/>
    <cellStyle name="Moeda 2 25 2 3" xfId="8613" xr:uid="{00000000-0005-0000-0000-0000A8280000}"/>
    <cellStyle name="Moeda 2 25 2 4" xfId="8614" xr:uid="{00000000-0005-0000-0000-0000A9280000}"/>
    <cellStyle name="Moeda 2 25 2 5" xfId="8615" xr:uid="{00000000-0005-0000-0000-0000AA280000}"/>
    <cellStyle name="Moeda 2 25 2 6" xfId="8616" xr:uid="{00000000-0005-0000-0000-0000AB280000}"/>
    <cellStyle name="Moeda 2 25 2 7" xfId="8617" xr:uid="{00000000-0005-0000-0000-0000AC280000}"/>
    <cellStyle name="Moeda 2 25 3" xfId="8618" xr:uid="{00000000-0005-0000-0000-0000AD280000}"/>
    <cellStyle name="Moeda 2 25 4" xfId="8619" xr:uid="{00000000-0005-0000-0000-0000AE280000}"/>
    <cellStyle name="Moeda 2 25 5" xfId="8620" xr:uid="{00000000-0005-0000-0000-0000AF280000}"/>
    <cellStyle name="Moeda 2 25 6" xfId="8621" xr:uid="{00000000-0005-0000-0000-0000B0280000}"/>
    <cellStyle name="Moeda 2 25 7" xfId="8622" xr:uid="{00000000-0005-0000-0000-0000B1280000}"/>
    <cellStyle name="Moeda 2 25 8" xfId="8623" xr:uid="{00000000-0005-0000-0000-0000B2280000}"/>
    <cellStyle name="Moeda 2 26" xfId="8624" xr:uid="{00000000-0005-0000-0000-0000B3280000}"/>
    <cellStyle name="Moeda 2 26 2" xfId="8625" xr:uid="{00000000-0005-0000-0000-0000B4280000}"/>
    <cellStyle name="Moeda 2 26 2 2" xfId="8626" xr:uid="{00000000-0005-0000-0000-0000B5280000}"/>
    <cellStyle name="Moeda 2 26 2 3" xfId="8627" xr:uid="{00000000-0005-0000-0000-0000B6280000}"/>
    <cellStyle name="Moeda 2 26 2 4" xfId="8628" xr:uid="{00000000-0005-0000-0000-0000B7280000}"/>
    <cellStyle name="Moeda 2 26 2 5" xfId="8629" xr:uid="{00000000-0005-0000-0000-0000B8280000}"/>
    <cellStyle name="Moeda 2 26 2 6" xfId="8630" xr:uid="{00000000-0005-0000-0000-0000B9280000}"/>
    <cellStyle name="Moeda 2 26 2 7" xfId="8631" xr:uid="{00000000-0005-0000-0000-0000BA280000}"/>
    <cellStyle name="Moeda 2 26 3" xfId="8632" xr:uid="{00000000-0005-0000-0000-0000BB280000}"/>
    <cellStyle name="Moeda 2 26 4" xfId="8633" xr:uid="{00000000-0005-0000-0000-0000BC280000}"/>
    <cellStyle name="Moeda 2 26 5" xfId="8634" xr:uid="{00000000-0005-0000-0000-0000BD280000}"/>
    <cellStyle name="Moeda 2 26 6" xfId="8635" xr:uid="{00000000-0005-0000-0000-0000BE280000}"/>
    <cellStyle name="Moeda 2 26 7" xfId="8636" xr:uid="{00000000-0005-0000-0000-0000BF280000}"/>
    <cellStyle name="Moeda 2 26 8" xfId="8637" xr:uid="{00000000-0005-0000-0000-0000C0280000}"/>
    <cellStyle name="Moeda 2 27" xfId="8638" xr:uid="{00000000-0005-0000-0000-0000C1280000}"/>
    <cellStyle name="Moeda 2 27 2" xfId="8639" xr:uid="{00000000-0005-0000-0000-0000C2280000}"/>
    <cellStyle name="Moeda 2 27 2 2" xfId="8640" xr:uid="{00000000-0005-0000-0000-0000C3280000}"/>
    <cellStyle name="Moeda 2 27 2 3" xfId="8641" xr:uid="{00000000-0005-0000-0000-0000C4280000}"/>
    <cellStyle name="Moeda 2 27 2 4" xfId="8642" xr:uid="{00000000-0005-0000-0000-0000C5280000}"/>
    <cellStyle name="Moeda 2 27 2 5" xfId="8643" xr:uid="{00000000-0005-0000-0000-0000C6280000}"/>
    <cellStyle name="Moeda 2 27 2 6" xfId="8644" xr:uid="{00000000-0005-0000-0000-0000C7280000}"/>
    <cellStyle name="Moeda 2 27 2 7" xfId="8645" xr:uid="{00000000-0005-0000-0000-0000C8280000}"/>
    <cellStyle name="Moeda 2 27 3" xfId="8646" xr:uid="{00000000-0005-0000-0000-0000C9280000}"/>
    <cellStyle name="Moeda 2 27 4" xfId="8647" xr:uid="{00000000-0005-0000-0000-0000CA280000}"/>
    <cellStyle name="Moeda 2 27 5" xfId="8648" xr:uid="{00000000-0005-0000-0000-0000CB280000}"/>
    <cellStyle name="Moeda 2 27 6" xfId="8649" xr:uid="{00000000-0005-0000-0000-0000CC280000}"/>
    <cellStyle name="Moeda 2 27 7" xfId="8650" xr:uid="{00000000-0005-0000-0000-0000CD280000}"/>
    <cellStyle name="Moeda 2 27 8" xfId="8651" xr:uid="{00000000-0005-0000-0000-0000CE280000}"/>
    <cellStyle name="Moeda 2 28" xfId="8652" xr:uid="{00000000-0005-0000-0000-0000CF280000}"/>
    <cellStyle name="Moeda 2 28 2" xfId="8653" xr:uid="{00000000-0005-0000-0000-0000D0280000}"/>
    <cellStyle name="Moeda 2 28 2 2" xfId="8654" xr:uid="{00000000-0005-0000-0000-0000D1280000}"/>
    <cellStyle name="Moeda 2 28 2 3" xfId="8655" xr:uid="{00000000-0005-0000-0000-0000D2280000}"/>
    <cellStyle name="Moeda 2 28 2 4" xfId="8656" xr:uid="{00000000-0005-0000-0000-0000D3280000}"/>
    <cellStyle name="Moeda 2 28 2 5" xfId="8657" xr:uid="{00000000-0005-0000-0000-0000D4280000}"/>
    <cellStyle name="Moeda 2 28 2 6" xfId="8658" xr:uid="{00000000-0005-0000-0000-0000D5280000}"/>
    <cellStyle name="Moeda 2 28 2 7" xfId="8659" xr:uid="{00000000-0005-0000-0000-0000D6280000}"/>
    <cellStyle name="Moeda 2 28 3" xfId="8660" xr:uid="{00000000-0005-0000-0000-0000D7280000}"/>
    <cellStyle name="Moeda 2 28 4" xfId="8661" xr:uid="{00000000-0005-0000-0000-0000D8280000}"/>
    <cellStyle name="Moeda 2 28 5" xfId="8662" xr:uid="{00000000-0005-0000-0000-0000D9280000}"/>
    <cellStyle name="Moeda 2 28 6" xfId="8663" xr:uid="{00000000-0005-0000-0000-0000DA280000}"/>
    <cellStyle name="Moeda 2 28 7" xfId="8664" xr:uid="{00000000-0005-0000-0000-0000DB280000}"/>
    <cellStyle name="Moeda 2 28 8" xfId="8665" xr:uid="{00000000-0005-0000-0000-0000DC280000}"/>
    <cellStyle name="Moeda 2 29" xfId="8666" xr:uid="{00000000-0005-0000-0000-0000DD280000}"/>
    <cellStyle name="Moeda 2 29 2" xfId="8667" xr:uid="{00000000-0005-0000-0000-0000DE280000}"/>
    <cellStyle name="Moeda 2 29 2 2" xfId="8668" xr:uid="{00000000-0005-0000-0000-0000DF280000}"/>
    <cellStyle name="Moeda 2 29 2 3" xfId="8669" xr:uid="{00000000-0005-0000-0000-0000E0280000}"/>
    <cellStyle name="Moeda 2 29 2 4" xfId="8670" xr:uid="{00000000-0005-0000-0000-0000E1280000}"/>
    <cellStyle name="Moeda 2 29 2 5" xfId="8671" xr:uid="{00000000-0005-0000-0000-0000E2280000}"/>
    <cellStyle name="Moeda 2 29 2 6" xfId="8672" xr:uid="{00000000-0005-0000-0000-0000E3280000}"/>
    <cellStyle name="Moeda 2 29 2 7" xfId="8673" xr:uid="{00000000-0005-0000-0000-0000E4280000}"/>
    <cellStyle name="Moeda 2 29 3" xfId="8674" xr:uid="{00000000-0005-0000-0000-0000E5280000}"/>
    <cellStyle name="Moeda 2 29 4" xfId="8675" xr:uid="{00000000-0005-0000-0000-0000E6280000}"/>
    <cellStyle name="Moeda 2 29 5" xfId="8676" xr:uid="{00000000-0005-0000-0000-0000E7280000}"/>
    <cellStyle name="Moeda 2 29 6" xfId="8677" xr:uid="{00000000-0005-0000-0000-0000E8280000}"/>
    <cellStyle name="Moeda 2 29 7" xfId="8678" xr:uid="{00000000-0005-0000-0000-0000E9280000}"/>
    <cellStyle name="Moeda 2 29 8" xfId="8679" xr:uid="{00000000-0005-0000-0000-0000EA280000}"/>
    <cellStyle name="Moeda 2 3" xfId="69" xr:uid="{00000000-0005-0000-0000-0000EB280000}"/>
    <cellStyle name="Moeda 2 3 2" xfId="8680" xr:uid="{00000000-0005-0000-0000-0000EC280000}"/>
    <cellStyle name="Moeda 2 3 2 2" xfId="8681" xr:uid="{00000000-0005-0000-0000-0000ED280000}"/>
    <cellStyle name="Moeda 2 3 2 3" xfId="8682" xr:uid="{00000000-0005-0000-0000-0000EE280000}"/>
    <cellStyle name="Moeda 2 3 2 4" xfId="8683" xr:uid="{00000000-0005-0000-0000-0000EF280000}"/>
    <cellStyle name="Moeda 2 3 2 5" xfId="8684" xr:uid="{00000000-0005-0000-0000-0000F0280000}"/>
    <cellStyle name="Moeda 2 3 2 6" xfId="8685" xr:uid="{00000000-0005-0000-0000-0000F1280000}"/>
    <cellStyle name="Moeda 2 3 2 7" xfId="8686" xr:uid="{00000000-0005-0000-0000-0000F2280000}"/>
    <cellStyle name="Moeda 2 3 3" xfId="8687" xr:uid="{00000000-0005-0000-0000-0000F3280000}"/>
    <cellStyle name="Moeda 2 3 4" xfId="8688" xr:uid="{00000000-0005-0000-0000-0000F4280000}"/>
    <cellStyle name="Moeda 2 3 5" xfId="8689" xr:uid="{00000000-0005-0000-0000-0000F5280000}"/>
    <cellStyle name="Moeda 2 3 6" xfId="8690" xr:uid="{00000000-0005-0000-0000-0000F6280000}"/>
    <cellStyle name="Moeda 2 3 7" xfId="8691" xr:uid="{00000000-0005-0000-0000-0000F7280000}"/>
    <cellStyle name="Moeda 2 3 8" xfId="8692" xr:uid="{00000000-0005-0000-0000-0000F8280000}"/>
    <cellStyle name="Moeda 2 30" xfId="8693" xr:uid="{00000000-0005-0000-0000-0000F9280000}"/>
    <cellStyle name="Moeda 2 30 2" xfId="8694" xr:uid="{00000000-0005-0000-0000-0000FA280000}"/>
    <cellStyle name="Moeda 2 30 2 2" xfId="8695" xr:uid="{00000000-0005-0000-0000-0000FB280000}"/>
    <cellStyle name="Moeda 2 30 2 3" xfId="8696" xr:uid="{00000000-0005-0000-0000-0000FC280000}"/>
    <cellStyle name="Moeda 2 30 2 4" xfId="8697" xr:uid="{00000000-0005-0000-0000-0000FD280000}"/>
    <cellStyle name="Moeda 2 30 2 5" xfId="8698" xr:uid="{00000000-0005-0000-0000-0000FE280000}"/>
    <cellStyle name="Moeda 2 30 2 6" xfId="8699" xr:uid="{00000000-0005-0000-0000-0000FF280000}"/>
    <cellStyle name="Moeda 2 30 2 7" xfId="8700" xr:uid="{00000000-0005-0000-0000-000000290000}"/>
    <cellStyle name="Moeda 2 30 3" xfId="8701" xr:uid="{00000000-0005-0000-0000-000001290000}"/>
    <cellStyle name="Moeda 2 30 4" xfId="8702" xr:uid="{00000000-0005-0000-0000-000002290000}"/>
    <cellStyle name="Moeda 2 30 5" xfId="8703" xr:uid="{00000000-0005-0000-0000-000003290000}"/>
    <cellStyle name="Moeda 2 30 6" xfId="8704" xr:uid="{00000000-0005-0000-0000-000004290000}"/>
    <cellStyle name="Moeda 2 30 7" xfId="8705" xr:uid="{00000000-0005-0000-0000-000005290000}"/>
    <cellStyle name="Moeda 2 30 8" xfId="8706" xr:uid="{00000000-0005-0000-0000-000006290000}"/>
    <cellStyle name="Moeda 2 31" xfId="8707" xr:uid="{00000000-0005-0000-0000-000007290000}"/>
    <cellStyle name="Moeda 2 31 2" xfId="8708" xr:uid="{00000000-0005-0000-0000-000008290000}"/>
    <cellStyle name="Moeda 2 31 2 2" xfId="8709" xr:uid="{00000000-0005-0000-0000-000009290000}"/>
    <cellStyle name="Moeda 2 31 2 3" xfId="8710" xr:uid="{00000000-0005-0000-0000-00000A290000}"/>
    <cellStyle name="Moeda 2 31 2 4" xfId="8711" xr:uid="{00000000-0005-0000-0000-00000B290000}"/>
    <cellStyle name="Moeda 2 31 2 5" xfId="8712" xr:uid="{00000000-0005-0000-0000-00000C290000}"/>
    <cellStyle name="Moeda 2 31 2 6" xfId="8713" xr:uid="{00000000-0005-0000-0000-00000D290000}"/>
    <cellStyle name="Moeda 2 31 2 7" xfId="8714" xr:uid="{00000000-0005-0000-0000-00000E290000}"/>
    <cellStyle name="Moeda 2 31 3" xfId="8715" xr:uid="{00000000-0005-0000-0000-00000F290000}"/>
    <cellStyle name="Moeda 2 31 4" xfId="8716" xr:uid="{00000000-0005-0000-0000-000010290000}"/>
    <cellStyle name="Moeda 2 31 5" xfId="8717" xr:uid="{00000000-0005-0000-0000-000011290000}"/>
    <cellStyle name="Moeda 2 31 6" xfId="8718" xr:uid="{00000000-0005-0000-0000-000012290000}"/>
    <cellStyle name="Moeda 2 31 7" xfId="8719" xr:uid="{00000000-0005-0000-0000-000013290000}"/>
    <cellStyle name="Moeda 2 31 8" xfId="8720" xr:uid="{00000000-0005-0000-0000-000014290000}"/>
    <cellStyle name="Moeda 2 32" xfId="8721" xr:uid="{00000000-0005-0000-0000-000015290000}"/>
    <cellStyle name="Moeda 2 32 2" xfId="8722" xr:uid="{00000000-0005-0000-0000-000016290000}"/>
    <cellStyle name="Moeda 2 32 2 2" xfId="8723" xr:uid="{00000000-0005-0000-0000-000017290000}"/>
    <cellStyle name="Moeda 2 32 2 3" xfId="8724" xr:uid="{00000000-0005-0000-0000-000018290000}"/>
    <cellStyle name="Moeda 2 32 2 4" xfId="8725" xr:uid="{00000000-0005-0000-0000-000019290000}"/>
    <cellStyle name="Moeda 2 32 2 5" xfId="8726" xr:uid="{00000000-0005-0000-0000-00001A290000}"/>
    <cellStyle name="Moeda 2 32 2 6" xfId="8727" xr:uid="{00000000-0005-0000-0000-00001B290000}"/>
    <cellStyle name="Moeda 2 32 2 7" xfId="8728" xr:uid="{00000000-0005-0000-0000-00001C290000}"/>
    <cellStyle name="Moeda 2 32 3" xfId="8729" xr:uid="{00000000-0005-0000-0000-00001D290000}"/>
    <cellStyle name="Moeda 2 32 4" xfId="8730" xr:uid="{00000000-0005-0000-0000-00001E290000}"/>
    <cellStyle name="Moeda 2 32 5" xfId="8731" xr:uid="{00000000-0005-0000-0000-00001F290000}"/>
    <cellStyle name="Moeda 2 32 6" xfId="8732" xr:uid="{00000000-0005-0000-0000-000020290000}"/>
    <cellStyle name="Moeda 2 32 7" xfId="8733" xr:uid="{00000000-0005-0000-0000-000021290000}"/>
    <cellStyle name="Moeda 2 32 8" xfId="8734" xr:uid="{00000000-0005-0000-0000-000022290000}"/>
    <cellStyle name="Moeda 2 33" xfId="8735" xr:uid="{00000000-0005-0000-0000-000023290000}"/>
    <cellStyle name="Moeda 2 33 2" xfId="8736" xr:uid="{00000000-0005-0000-0000-000024290000}"/>
    <cellStyle name="Moeda 2 33 2 2" xfId="8737" xr:uid="{00000000-0005-0000-0000-000025290000}"/>
    <cellStyle name="Moeda 2 33 2 3" xfId="8738" xr:uid="{00000000-0005-0000-0000-000026290000}"/>
    <cellStyle name="Moeda 2 33 2 4" xfId="8739" xr:uid="{00000000-0005-0000-0000-000027290000}"/>
    <cellStyle name="Moeda 2 33 2 5" xfId="8740" xr:uid="{00000000-0005-0000-0000-000028290000}"/>
    <cellStyle name="Moeda 2 33 2 6" xfId="8741" xr:uid="{00000000-0005-0000-0000-000029290000}"/>
    <cellStyle name="Moeda 2 33 2 7" xfId="8742" xr:uid="{00000000-0005-0000-0000-00002A290000}"/>
    <cellStyle name="Moeda 2 33 3" xfId="8743" xr:uid="{00000000-0005-0000-0000-00002B290000}"/>
    <cellStyle name="Moeda 2 33 4" xfId="8744" xr:uid="{00000000-0005-0000-0000-00002C290000}"/>
    <cellStyle name="Moeda 2 33 5" xfId="8745" xr:uid="{00000000-0005-0000-0000-00002D290000}"/>
    <cellStyle name="Moeda 2 33 6" xfId="8746" xr:uid="{00000000-0005-0000-0000-00002E290000}"/>
    <cellStyle name="Moeda 2 33 7" xfId="8747" xr:uid="{00000000-0005-0000-0000-00002F290000}"/>
    <cellStyle name="Moeda 2 33 8" xfId="8748" xr:uid="{00000000-0005-0000-0000-000030290000}"/>
    <cellStyle name="Moeda 2 34" xfId="8749" xr:uid="{00000000-0005-0000-0000-000031290000}"/>
    <cellStyle name="Moeda 2 34 2" xfId="8750" xr:uid="{00000000-0005-0000-0000-000032290000}"/>
    <cellStyle name="Moeda 2 34 2 2" xfId="8751" xr:uid="{00000000-0005-0000-0000-000033290000}"/>
    <cellStyle name="Moeda 2 34 2 3" xfId="8752" xr:uid="{00000000-0005-0000-0000-000034290000}"/>
    <cellStyle name="Moeda 2 34 2 4" xfId="8753" xr:uid="{00000000-0005-0000-0000-000035290000}"/>
    <cellStyle name="Moeda 2 34 2 5" xfId="8754" xr:uid="{00000000-0005-0000-0000-000036290000}"/>
    <cellStyle name="Moeda 2 34 2 6" xfId="8755" xr:uid="{00000000-0005-0000-0000-000037290000}"/>
    <cellStyle name="Moeda 2 34 2 7" xfId="8756" xr:uid="{00000000-0005-0000-0000-000038290000}"/>
    <cellStyle name="Moeda 2 34 3" xfId="8757" xr:uid="{00000000-0005-0000-0000-000039290000}"/>
    <cellStyle name="Moeda 2 34 4" xfId="8758" xr:uid="{00000000-0005-0000-0000-00003A290000}"/>
    <cellStyle name="Moeda 2 34 5" xfId="8759" xr:uid="{00000000-0005-0000-0000-00003B290000}"/>
    <cellStyle name="Moeda 2 34 6" xfId="8760" xr:uid="{00000000-0005-0000-0000-00003C290000}"/>
    <cellStyle name="Moeda 2 34 7" xfId="8761" xr:uid="{00000000-0005-0000-0000-00003D290000}"/>
    <cellStyle name="Moeda 2 34 8" xfId="8762" xr:uid="{00000000-0005-0000-0000-00003E290000}"/>
    <cellStyle name="Moeda 2 35" xfId="8763" xr:uid="{00000000-0005-0000-0000-00003F290000}"/>
    <cellStyle name="Moeda 2 35 2" xfId="8764" xr:uid="{00000000-0005-0000-0000-000040290000}"/>
    <cellStyle name="Moeda 2 35 2 2" xfId="8765" xr:uid="{00000000-0005-0000-0000-000041290000}"/>
    <cellStyle name="Moeda 2 35 2 3" xfId="8766" xr:uid="{00000000-0005-0000-0000-000042290000}"/>
    <cellStyle name="Moeda 2 35 2 4" xfId="8767" xr:uid="{00000000-0005-0000-0000-000043290000}"/>
    <cellStyle name="Moeda 2 35 2 5" xfId="8768" xr:uid="{00000000-0005-0000-0000-000044290000}"/>
    <cellStyle name="Moeda 2 35 2 6" xfId="8769" xr:uid="{00000000-0005-0000-0000-000045290000}"/>
    <cellStyle name="Moeda 2 35 2 7" xfId="8770" xr:uid="{00000000-0005-0000-0000-000046290000}"/>
    <cellStyle name="Moeda 2 35 3" xfId="8771" xr:uid="{00000000-0005-0000-0000-000047290000}"/>
    <cellStyle name="Moeda 2 35 4" xfId="8772" xr:uid="{00000000-0005-0000-0000-000048290000}"/>
    <cellStyle name="Moeda 2 35 5" xfId="8773" xr:uid="{00000000-0005-0000-0000-000049290000}"/>
    <cellStyle name="Moeda 2 35 6" xfId="8774" xr:uid="{00000000-0005-0000-0000-00004A290000}"/>
    <cellStyle name="Moeda 2 35 7" xfId="8775" xr:uid="{00000000-0005-0000-0000-00004B290000}"/>
    <cellStyle name="Moeda 2 35 8" xfId="8776" xr:uid="{00000000-0005-0000-0000-00004C290000}"/>
    <cellStyle name="Moeda 2 36" xfId="8777" xr:uid="{00000000-0005-0000-0000-00004D290000}"/>
    <cellStyle name="Moeda 2 36 2" xfId="8778" xr:uid="{00000000-0005-0000-0000-00004E290000}"/>
    <cellStyle name="Moeda 2 36 2 2" xfId="8779" xr:uid="{00000000-0005-0000-0000-00004F290000}"/>
    <cellStyle name="Moeda 2 36 2 3" xfId="8780" xr:uid="{00000000-0005-0000-0000-000050290000}"/>
    <cellStyle name="Moeda 2 36 2 4" xfId="8781" xr:uid="{00000000-0005-0000-0000-000051290000}"/>
    <cellStyle name="Moeda 2 36 2 5" xfId="8782" xr:uid="{00000000-0005-0000-0000-000052290000}"/>
    <cellStyle name="Moeda 2 36 2 6" xfId="8783" xr:uid="{00000000-0005-0000-0000-000053290000}"/>
    <cellStyle name="Moeda 2 36 2 7" xfId="8784" xr:uid="{00000000-0005-0000-0000-000054290000}"/>
    <cellStyle name="Moeda 2 36 3" xfId="8785" xr:uid="{00000000-0005-0000-0000-000055290000}"/>
    <cellStyle name="Moeda 2 36 4" xfId="8786" xr:uid="{00000000-0005-0000-0000-000056290000}"/>
    <cellStyle name="Moeda 2 36 5" xfId="8787" xr:uid="{00000000-0005-0000-0000-000057290000}"/>
    <cellStyle name="Moeda 2 36 6" xfId="8788" xr:uid="{00000000-0005-0000-0000-000058290000}"/>
    <cellStyle name="Moeda 2 36 7" xfId="8789" xr:uid="{00000000-0005-0000-0000-000059290000}"/>
    <cellStyle name="Moeda 2 36 8" xfId="8790" xr:uid="{00000000-0005-0000-0000-00005A290000}"/>
    <cellStyle name="Moeda 2 37" xfId="8791" xr:uid="{00000000-0005-0000-0000-00005B290000}"/>
    <cellStyle name="Moeda 2 37 2" xfId="8792" xr:uid="{00000000-0005-0000-0000-00005C290000}"/>
    <cellStyle name="Moeda 2 37 3" xfId="8793" xr:uid="{00000000-0005-0000-0000-00005D290000}"/>
    <cellStyle name="Moeda 2 37 4" xfId="8794" xr:uid="{00000000-0005-0000-0000-00005E290000}"/>
    <cellStyle name="Moeda 2 37 5" xfId="8795" xr:uid="{00000000-0005-0000-0000-00005F290000}"/>
    <cellStyle name="Moeda 2 37 6" xfId="8796" xr:uid="{00000000-0005-0000-0000-000060290000}"/>
    <cellStyle name="Moeda 2 37 7" xfId="8797" xr:uid="{00000000-0005-0000-0000-000061290000}"/>
    <cellStyle name="Moeda 2 38" xfId="8798" xr:uid="{00000000-0005-0000-0000-000062290000}"/>
    <cellStyle name="Moeda 2 38 2" xfId="8799" xr:uid="{00000000-0005-0000-0000-000063290000}"/>
    <cellStyle name="Moeda 2 38 2 2" xfId="8800" xr:uid="{00000000-0005-0000-0000-000064290000}"/>
    <cellStyle name="Moeda 2 38 2 3" xfId="8801" xr:uid="{00000000-0005-0000-0000-000065290000}"/>
    <cellStyle name="Moeda 2 38 2 4" xfId="8802" xr:uid="{00000000-0005-0000-0000-000066290000}"/>
    <cellStyle name="Moeda 2 38 2 5" xfId="8803" xr:uid="{00000000-0005-0000-0000-000067290000}"/>
    <cellStyle name="Moeda 2 38 2 6" xfId="8804" xr:uid="{00000000-0005-0000-0000-000068290000}"/>
    <cellStyle name="Moeda 2 38 2 7" xfId="8805" xr:uid="{00000000-0005-0000-0000-000069290000}"/>
    <cellStyle name="Moeda 2 38 2 8" xfId="8806" xr:uid="{00000000-0005-0000-0000-00006A290000}"/>
    <cellStyle name="Moeda 2 38 3" xfId="8807" xr:uid="{00000000-0005-0000-0000-00006B290000}"/>
    <cellStyle name="Moeda 2 38 4" xfId="8808" xr:uid="{00000000-0005-0000-0000-00006C290000}"/>
    <cellStyle name="Moeda 2 38 5" xfId="8809" xr:uid="{00000000-0005-0000-0000-00006D290000}"/>
    <cellStyle name="Moeda 2 38 6" xfId="8810" xr:uid="{00000000-0005-0000-0000-00006E290000}"/>
    <cellStyle name="Moeda 2 38 7" xfId="8811" xr:uid="{00000000-0005-0000-0000-00006F290000}"/>
    <cellStyle name="Moeda 2 38 8" xfId="8812" xr:uid="{00000000-0005-0000-0000-000070290000}"/>
    <cellStyle name="Moeda 2 38 9" xfId="24001" xr:uid="{00000000-0005-0000-0000-000071290000}"/>
    <cellStyle name="Moeda 2 39" xfId="8813" xr:uid="{00000000-0005-0000-0000-000072290000}"/>
    <cellStyle name="Moeda 2 39 2" xfId="8814" xr:uid="{00000000-0005-0000-0000-000073290000}"/>
    <cellStyle name="Moeda 2 39 3" xfId="8815" xr:uid="{00000000-0005-0000-0000-000074290000}"/>
    <cellStyle name="Moeda 2 39 4" xfId="8816" xr:uid="{00000000-0005-0000-0000-000075290000}"/>
    <cellStyle name="Moeda 2 39 5" xfId="8817" xr:uid="{00000000-0005-0000-0000-000076290000}"/>
    <cellStyle name="Moeda 2 39 6" xfId="8818" xr:uid="{00000000-0005-0000-0000-000077290000}"/>
    <cellStyle name="Moeda 2 39 7" xfId="8819" xr:uid="{00000000-0005-0000-0000-000078290000}"/>
    <cellStyle name="Moeda 2 4" xfId="72" xr:uid="{00000000-0005-0000-0000-000079290000}"/>
    <cellStyle name="Moeda 2 4 2" xfId="8820" xr:uid="{00000000-0005-0000-0000-00007A290000}"/>
    <cellStyle name="Moeda 2 4 2 2" xfId="8821" xr:uid="{00000000-0005-0000-0000-00007B290000}"/>
    <cellStyle name="Moeda 2 4 2 3" xfId="8822" xr:uid="{00000000-0005-0000-0000-00007C290000}"/>
    <cellStyle name="Moeda 2 4 2 4" xfId="8823" xr:uid="{00000000-0005-0000-0000-00007D290000}"/>
    <cellStyle name="Moeda 2 4 2 5" xfId="8824" xr:uid="{00000000-0005-0000-0000-00007E290000}"/>
    <cellStyle name="Moeda 2 4 2 6" xfId="8825" xr:uid="{00000000-0005-0000-0000-00007F290000}"/>
    <cellStyle name="Moeda 2 4 2 7" xfId="8826" xr:uid="{00000000-0005-0000-0000-000080290000}"/>
    <cellStyle name="Moeda 2 4 3" xfId="8827" xr:uid="{00000000-0005-0000-0000-000081290000}"/>
    <cellStyle name="Moeda 2 4 4" xfId="8828" xr:uid="{00000000-0005-0000-0000-000082290000}"/>
    <cellStyle name="Moeda 2 4 5" xfId="8829" xr:uid="{00000000-0005-0000-0000-000083290000}"/>
    <cellStyle name="Moeda 2 4 6" xfId="8830" xr:uid="{00000000-0005-0000-0000-000084290000}"/>
    <cellStyle name="Moeda 2 4 7" xfId="8831" xr:uid="{00000000-0005-0000-0000-000085290000}"/>
    <cellStyle name="Moeda 2 4 8" xfId="8832" xr:uid="{00000000-0005-0000-0000-000086290000}"/>
    <cellStyle name="Moeda 2 40" xfId="8833" xr:uid="{00000000-0005-0000-0000-000087290000}"/>
    <cellStyle name="Moeda 2 40 2" xfId="8834" xr:uid="{00000000-0005-0000-0000-000088290000}"/>
    <cellStyle name="Moeda 2 40 3" xfId="8835" xr:uid="{00000000-0005-0000-0000-000089290000}"/>
    <cellStyle name="Moeda 2 40 4" xfId="8836" xr:uid="{00000000-0005-0000-0000-00008A290000}"/>
    <cellStyle name="Moeda 2 40 5" xfId="8837" xr:uid="{00000000-0005-0000-0000-00008B290000}"/>
    <cellStyle name="Moeda 2 40 6" xfId="8838" xr:uid="{00000000-0005-0000-0000-00008C290000}"/>
    <cellStyle name="Moeda 2 40 7" xfId="8839" xr:uid="{00000000-0005-0000-0000-00008D290000}"/>
    <cellStyle name="Moeda 2 41" xfId="8840" xr:uid="{00000000-0005-0000-0000-00008E290000}"/>
    <cellStyle name="Moeda 2 41 2" xfId="8841" xr:uid="{00000000-0005-0000-0000-00008F290000}"/>
    <cellStyle name="Moeda 2 41 3" xfId="8842" xr:uid="{00000000-0005-0000-0000-000090290000}"/>
    <cellStyle name="Moeda 2 41 4" xfId="8843" xr:uid="{00000000-0005-0000-0000-000091290000}"/>
    <cellStyle name="Moeda 2 41 5" xfId="8844" xr:uid="{00000000-0005-0000-0000-000092290000}"/>
    <cellStyle name="Moeda 2 41 6" xfId="8845" xr:uid="{00000000-0005-0000-0000-000093290000}"/>
    <cellStyle name="Moeda 2 41 7" xfId="8846" xr:uid="{00000000-0005-0000-0000-000094290000}"/>
    <cellStyle name="Moeda 2 42" xfId="8847" xr:uid="{00000000-0005-0000-0000-000095290000}"/>
    <cellStyle name="Moeda 2 42 2" xfId="8848" xr:uid="{00000000-0005-0000-0000-000096290000}"/>
    <cellStyle name="Moeda 2 42 3" xfId="8849" xr:uid="{00000000-0005-0000-0000-000097290000}"/>
    <cellStyle name="Moeda 2 42 4" xfId="8850" xr:uid="{00000000-0005-0000-0000-000098290000}"/>
    <cellStyle name="Moeda 2 42 5" xfId="8851" xr:uid="{00000000-0005-0000-0000-000099290000}"/>
    <cellStyle name="Moeda 2 42 6" xfId="8852" xr:uid="{00000000-0005-0000-0000-00009A290000}"/>
    <cellStyle name="Moeda 2 42 7" xfId="8853" xr:uid="{00000000-0005-0000-0000-00009B290000}"/>
    <cellStyle name="Moeda 2 43" xfId="8854" xr:uid="{00000000-0005-0000-0000-00009C290000}"/>
    <cellStyle name="Moeda 2 43 2" xfId="8855" xr:uid="{00000000-0005-0000-0000-00009D290000}"/>
    <cellStyle name="Moeda 2 43 3" xfId="8856" xr:uid="{00000000-0005-0000-0000-00009E290000}"/>
    <cellStyle name="Moeda 2 43 4" xfId="8857" xr:uid="{00000000-0005-0000-0000-00009F290000}"/>
    <cellStyle name="Moeda 2 43 5" xfId="8858" xr:uid="{00000000-0005-0000-0000-0000A0290000}"/>
    <cellStyle name="Moeda 2 43 6" xfId="8859" xr:uid="{00000000-0005-0000-0000-0000A1290000}"/>
    <cellStyle name="Moeda 2 43 7" xfId="8860" xr:uid="{00000000-0005-0000-0000-0000A2290000}"/>
    <cellStyle name="Moeda 2 44" xfId="8861" xr:uid="{00000000-0005-0000-0000-0000A3290000}"/>
    <cellStyle name="Moeda 2 44 2" xfId="8862" xr:uid="{00000000-0005-0000-0000-0000A4290000}"/>
    <cellStyle name="Moeda 2 44 3" xfId="8863" xr:uid="{00000000-0005-0000-0000-0000A5290000}"/>
    <cellStyle name="Moeda 2 44 4" xfId="8864" xr:uid="{00000000-0005-0000-0000-0000A6290000}"/>
    <cellStyle name="Moeda 2 44 5" xfId="8865" xr:uid="{00000000-0005-0000-0000-0000A7290000}"/>
    <cellStyle name="Moeda 2 44 6" xfId="8866" xr:uid="{00000000-0005-0000-0000-0000A8290000}"/>
    <cellStyle name="Moeda 2 44 7" xfId="8867" xr:uid="{00000000-0005-0000-0000-0000A9290000}"/>
    <cellStyle name="Moeda 2 45" xfId="8868" xr:uid="{00000000-0005-0000-0000-0000AA290000}"/>
    <cellStyle name="Moeda 2 45 2" xfId="8869" xr:uid="{00000000-0005-0000-0000-0000AB290000}"/>
    <cellStyle name="Moeda 2 45 3" xfId="8870" xr:uid="{00000000-0005-0000-0000-0000AC290000}"/>
    <cellStyle name="Moeda 2 45 4" xfId="8871" xr:uid="{00000000-0005-0000-0000-0000AD290000}"/>
    <cellStyle name="Moeda 2 45 5" xfId="8872" xr:uid="{00000000-0005-0000-0000-0000AE290000}"/>
    <cellStyle name="Moeda 2 45 6" xfId="8873" xr:uid="{00000000-0005-0000-0000-0000AF290000}"/>
    <cellStyle name="Moeda 2 45 7" xfId="8874" xr:uid="{00000000-0005-0000-0000-0000B0290000}"/>
    <cellStyle name="Moeda 2 46" xfId="8875" xr:uid="{00000000-0005-0000-0000-0000B1290000}"/>
    <cellStyle name="Moeda 2 46 2" xfId="8876" xr:uid="{00000000-0005-0000-0000-0000B2290000}"/>
    <cellStyle name="Moeda 2 46 3" xfId="8877" xr:uid="{00000000-0005-0000-0000-0000B3290000}"/>
    <cellStyle name="Moeda 2 46 4" xfId="8878" xr:uid="{00000000-0005-0000-0000-0000B4290000}"/>
    <cellStyle name="Moeda 2 46 5" xfId="8879" xr:uid="{00000000-0005-0000-0000-0000B5290000}"/>
    <cellStyle name="Moeda 2 46 6" xfId="8880" xr:uid="{00000000-0005-0000-0000-0000B6290000}"/>
    <cellStyle name="Moeda 2 46 7" xfId="8881" xr:uid="{00000000-0005-0000-0000-0000B7290000}"/>
    <cellStyle name="Moeda 2 47" xfId="8882" xr:uid="{00000000-0005-0000-0000-0000B8290000}"/>
    <cellStyle name="Moeda 2 47 2" xfId="8883" xr:uid="{00000000-0005-0000-0000-0000B9290000}"/>
    <cellStyle name="Moeda 2 47 3" xfId="8884" xr:uid="{00000000-0005-0000-0000-0000BA290000}"/>
    <cellStyle name="Moeda 2 47 4" xfId="8885" xr:uid="{00000000-0005-0000-0000-0000BB290000}"/>
    <cellStyle name="Moeda 2 47 5" xfId="8886" xr:uid="{00000000-0005-0000-0000-0000BC290000}"/>
    <cellStyle name="Moeda 2 47 6" xfId="8887" xr:uid="{00000000-0005-0000-0000-0000BD290000}"/>
    <cellStyle name="Moeda 2 47 7" xfId="8888" xr:uid="{00000000-0005-0000-0000-0000BE290000}"/>
    <cellStyle name="Moeda 2 48" xfId="8889" xr:uid="{00000000-0005-0000-0000-0000BF290000}"/>
    <cellStyle name="Moeda 2 48 2" xfId="8890" xr:uid="{00000000-0005-0000-0000-0000C0290000}"/>
    <cellStyle name="Moeda 2 48 3" xfId="8891" xr:uid="{00000000-0005-0000-0000-0000C1290000}"/>
    <cellStyle name="Moeda 2 48 4" xfId="8892" xr:uid="{00000000-0005-0000-0000-0000C2290000}"/>
    <cellStyle name="Moeda 2 48 5" xfId="8893" xr:uid="{00000000-0005-0000-0000-0000C3290000}"/>
    <cellStyle name="Moeda 2 48 6" xfId="8894" xr:uid="{00000000-0005-0000-0000-0000C4290000}"/>
    <cellStyle name="Moeda 2 48 7" xfId="8895" xr:uid="{00000000-0005-0000-0000-0000C5290000}"/>
    <cellStyle name="Moeda 2 49" xfId="8896" xr:uid="{00000000-0005-0000-0000-0000C6290000}"/>
    <cellStyle name="Moeda 2 49 2" xfId="8897" xr:uid="{00000000-0005-0000-0000-0000C7290000}"/>
    <cellStyle name="Moeda 2 49 3" xfId="8898" xr:uid="{00000000-0005-0000-0000-0000C8290000}"/>
    <cellStyle name="Moeda 2 49 4" xfId="8899" xr:uid="{00000000-0005-0000-0000-0000C9290000}"/>
    <cellStyle name="Moeda 2 49 5" xfId="8900" xr:uid="{00000000-0005-0000-0000-0000CA290000}"/>
    <cellStyle name="Moeda 2 49 6" xfId="8901" xr:uid="{00000000-0005-0000-0000-0000CB290000}"/>
    <cellStyle name="Moeda 2 49 7" xfId="8902" xr:uid="{00000000-0005-0000-0000-0000CC290000}"/>
    <cellStyle name="Moeda 2 5" xfId="75" xr:uid="{00000000-0005-0000-0000-0000CD290000}"/>
    <cellStyle name="Moeda 2 5 2" xfId="8903" xr:uid="{00000000-0005-0000-0000-0000CE290000}"/>
    <cellStyle name="Moeda 2 5 2 2" xfId="8904" xr:uid="{00000000-0005-0000-0000-0000CF290000}"/>
    <cellStyle name="Moeda 2 5 2 3" xfId="8905" xr:uid="{00000000-0005-0000-0000-0000D0290000}"/>
    <cellStyle name="Moeda 2 5 2 4" xfId="8906" xr:uid="{00000000-0005-0000-0000-0000D1290000}"/>
    <cellStyle name="Moeda 2 5 2 5" xfId="8907" xr:uid="{00000000-0005-0000-0000-0000D2290000}"/>
    <cellStyle name="Moeda 2 5 2 6" xfId="8908" xr:uid="{00000000-0005-0000-0000-0000D3290000}"/>
    <cellStyle name="Moeda 2 5 2 7" xfId="8909" xr:uid="{00000000-0005-0000-0000-0000D4290000}"/>
    <cellStyle name="Moeda 2 5 3" xfId="8910" xr:uid="{00000000-0005-0000-0000-0000D5290000}"/>
    <cellStyle name="Moeda 2 5 4" xfId="8911" xr:uid="{00000000-0005-0000-0000-0000D6290000}"/>
    <cellStyle name="Moeda 2 5 5" xfId="8912" xr:uid="{00000000-0005-0000-0000-0000D7290000}"/>
    <cellStyle name="Moeda 2 5 6" xfId="8913" xr:uid="{00000000-0005-0000-0000-0000D8290000}"/>
    <cellStyle name="Moeda 2 5 7" xfId="8914" xr:uid="{00000000-0005-0000-0000-0000D9290000}"/>
    <cellStyle name="Moeda 2 5 8" xfId="8915" xr:uid="{00000000-0005-0000-0000-0000DA290000}"/>
    <cellStyle name="Moeda 2 50" xfId="8916" xr:uid="{00000000-0005-0000-0000-0000DB290000}"/>
    <cellStyle name="Moeda 2 50 2" xfId="8917" xr:uid="{00000000-0005-0000-0000-0000DC290000}"/>
    <cellStyle name="Moeda 2 50 3" xfId="8918" xr:uid="{00000000-0005-0000-0000-0000DD290000}"/>
    <cellStyle name="Moeda 2 50 4" xfId="8919" xr:uid="{00000000-0005-0000-0000-0000DE290000}"/>
    <cellStyle name="Moeda 2 50 5" xfId="8920" xr:uid="{00000000-0005-0000-0000-0000DF290000}"/>
    <cellStyle name="Moeda 2 50 6" xfId="8921" xr:uid="{00000000-0005-0000-0000-0000E0290000}"/>
    <cellStyle name="Moeda 2 50 7" xfId="8922" xr:uid="{00000000-0005-0000-0000-0000E1290000}"/>
    <cellStyle name="Moeda 2 51" xfId="8923" xr:uid="{00000000-0005-0000-0000-0000E2290000}"/>
    <cellStyle name="Moeda 2 51 2" xfId="8924" xr:uid="{00000000-0005-0000-0000-0000E3290000}"/>
    <cellStyle name="Moeda 2 51 3" xfId="8925" xr:uid="{00000000-0005-0000-0000-0000E4290000}"/>
    <cellStyle name="Moeda 2 51 4" xfId="8926" xr:uid="{00000000-0005-0000-0000-0000E5290000}"/>
    <cellStyle name="Moeda 2 51 5" xfId="8927" xr:uid="{00000000-0005-0000-0000-0000E6290000}"/>
    <cellStyle name="Moeda 2 51 6" xfId="8928" xr:uid="{00000000-0005-0000-0000-0000E7290000}"/>
    <cellStyle name="Moeda 2 51 7" xfId="8929" xr:uid="{00000000-0005-0000-0000-0000E8290000}"/>
    <cellStyle name="Moeda 2 52" xfId="8930" xr:uid="{00000000-0005-0000-0000-0000E9290000}"/>
    <cellStyle name="Moeda 2 52 2" xfId="8931" xr:uid="{00000000-0005-0000-0000-0000EA290000}"/>
    <cellStyle name="Moeda 2 52 3" xfId="8932" xr:uid="{00000000-0005-0000-0000-0000EB290000}"/>
    <cellStyle name="Moeda 2 52 4" xfId="8933" xr:uid="{00000000-0005-0000-0000-0000EC290000}"/>
    <cellStyle name="Moeda 2 52 5" xfId="8934" xr:uid="{00000000-0005-0000-0000-0000ED290000}"/>
    <cellStyle name="Moeda 2 52 6" xfId="8935" xr:uid="{00000000-0005-0000-0000-0000EE290000}"/>
    <cellStyle name="Moeda 2 52 7" xfId="8936" xr:uid="{00000000-0005-0000-0000-0000EF290000}"/>
    <cellStyle name="Moeda 2 53" xfId="8937" xr:uid="{00000000-0005-0000-0000-0000F0290000}"/>
    <cellStyle name="Moeda 2 53 2" xfId="8938" xr:uid="{00000000-0005-0000-0000-0000F1290000}"/>
    <cellStyle name="Moeda 2 53 3" xfId="8939" xr:uid="{00000000-0005-0000-0000-0000F2290000}"/>
    <cellStyle name="Moeda 2 53 4" xfId="8940" xr:uid="{00000000-0005-0000-0000-0000F3290000}"/>
    <cellStyle name="Moeda 2 53 5" xfId="8941" xr:uid="{00000000-0005-0000-0000-0000F4290000}"/>
    <cellStyle name="Moeda 2 53 6" xfId="8942" xr:uid="{00000000-0005-0000-0000-0000F5290000}"/>
    <cellStyle name="Moeda 2 53 7" xfId="8943" xr:uid="{00000000-0005-0000-0000-0000F6290000}"/>
    <cellStyle name="Moeda 2 54" xfId="8944" xr:uid="{00000000-0005-0000-0000-0000F7290000}"/>
    <cellStyle name="Moeda 2 54 2" xfId="8945" xr:uid="{00000000-0005-0000-0000-0000F8290000}"/>
    <cellStyle name="Moeda 2 54 3" xfId="8946" xr:uid="{00000000-0005-0000-0000-0000F9290000}"/>
    <cellStyle name="Moeda 2 54 4" xfId="8947" xr:uid="{00000000-0005-0000-0000-0000FA290000}"/>
    <cellStyle name="Moeda 2 54 5" xfId="8948" xr:uid="{00000000-0005-0000-0000-0000FB290000}"/>
    <cellStyle name="Moeda 2 54 6" xfId="8949" xr:uid="{00000000-0005-0000-0000-0000FC290000}"/>
    <cellStyle name="Moeda 2 54 7" xfId="8950" xr:uid="{00000000-0005-0000-0000-0000FD290000}"/>
    <cellStyle name="Moeda 2 55" xfId="8951" xr:uid="{00000000-0005-0000-0000-0000FE290000}"/>
    <cellStyle name="Moeda 2 55 2" xfId="8952" xr:uid="{00000000-0005-0000-0000-0000FF290000}"/>
    <cellStyle name="Moeda 2 55 3" xfId="8953" xr:uid="{00000000-0005-0000-0000-0000002A0000}"/>
    <cellStyle name="Moeda 2 55 4" xfId="8954" xr:uid="{00000000-0005-0000-0000-0000012A0000}"/>
    <cellStyle name="Moeda 2 55 5" xfId="8955" xr:uid="{00000000-0005-0000-0000-0000022A0000}"/>
    <cellStyle name="Moeda 2 55 6" xfId="8956" xr:uid="{00000000-0005-0000-0000-0000032A0000}"/>
    <cellStyle name="Moeda 2 55 7" xfId="8957" xr:uid="{00000000-0005-0000-0000-0000042A0000}"/>
    <cellStyle name="Moeda 2 56" xfId="8958" xr:uid="{00000000-0005-0000-0000-0000052A0000}"/>
    <cellStyle name="Moeda 2 56 2" xfId="8959" xr:uid="{00000000-0005-0000-0000-0000062A0000}"/>
    <cellStyle name="Moeda 2 56 3" xfId="8960" xr:uid="{00000000-0005-0000-0000-0000072A0000}"/>
    <cellStyle name="Moeda 2 56 4" xfId="8961" xr:uid="{00000000-0005-0000-0000-0000082A0000}"/>
    <cellStyle name="Moeda 2 56 5" xfId="8962" xr:uid="{00000000-0005-0000-0000-0000092A0000}"/>
    <cellStyle name="Moeda 2 56 6" xfId="8963" xr:uid="{00000000-0005-0000-0000-00000A2A0000}"/>
    <cellStyle name="Moeda 2 56 7" xfId="8964" xr:uid="{00000000-0005-0000-0000-00000B2A0000}"/>
    <cellStyle name="Moeda 2 57" xfId="8965" xr:uid="{00000000-0005-0000-0000-00000C2A0000}"/>
    <cellStyle name="Moeda 2 57 2" xfId="8966" xr:uid="{00000000-0005-0000-0000-00000D2A0000}"/>
    <cellStyle name="Moeda 2 57 3" xfId="8967" xr:uid="{00000000-0005-0000-0000-00000E2A0000}"/>
    <cellStyle name="Moeda 2 57 4" xfId="8968" xr:uid="{00000000-0005-0000-0000-00000F2A0000}"/>
    <cellStyle name="Moeda 2 57 5" xfId="8969" xr:uid="{00000000-0005-0000-0000-0000102A0000}"/>
    <cellStyle name="Moeda 2 57 6" xfId="8970" xr:uid="{00000000-0005-0000-0000-0000112A0000}"/>
    <cellStyle name="Moeda 2 57 7" xfId="8971" xr:uid="{00000000-0005-0000-0000-0000122A0000}"/>
    <cellStyle name="Moeda 2 58" xfId="8972" xr:uid="{00000000-0005-0000-0000-0000132A0000}"/>
    <cellStyle name="Moeda 2 58 2" xfId="8973" xr:uid="{00000000-0005-0000-0000-0000142A0000}"/>
    <cellStyle name="Moeda 2 58 3" xfId="8974" xr:uid="{00000000-0005-0000-0000-0000152A0000}"/>
    <cellStyle name="Moeda 2 58 4" xfId="8975" xr:uid="{00000000-0005-0000-0000-0000162A0000}"/>
    <cellStyle name="Moeda 2 58 5" xfId="8976" xr:uid="{00000000-0005-0000-0000-0000172A0000}"/>
    <cellStyle name="Moeda 2 58 6" xfId="8977" xr:uid="{00000000-0005-0000-0000-0000182A0000}"/>
    <cellStyle name="Moeda 2 58 7" xfId="8978" xr:uid="{00000000-0005-0000-0000-0000192A0000}"/>
    <cellStyle name="Moeda 2 59" xfId="8979" xr:uid="{00000000-0005-0000-0000-00001A2A0000}"/>
    <cellStyle name="Moeda 2 59 2" xfId="8980" xr:uid="{00000000-0005-0000-0000-00001B2A0000}"/>
    <cellStyle name="Moeda 2 59 3" xfId="8981" xr:uid="{00000000-0005-0000-0000-00001C2A0000}"/>
    <cellStyle name="Moeda 2 59 4" xfId="8982" xr:uid="{00000000-0005-0000-0000-00001D2A0000}"/>
    <cellStyle name="Moeda 2 59 5" xfId="8983" xr:uid="{00000000-0005-0000-0000-00001E2A0000}"/>
    <cellStyle name="Moeda 2 59 6" xfId="8984" xr:uid="{00000000-0005-0000-0000-00001F2A0000}"/>
    <cellStyle name="Moeda 2 59 7" xfId="8985" xr:uid="{00000000-0005-0000-0000-0000202A0000}"/>
    <cellStyle name="Moeda 2 6" xfId="78" xr:uid="{00000000-0005-0000-0000-0000212A0000}"/>
    <cellStyle name="Moeda 2 6 2" xfId="8986" xr:uid="{00000000-0005-0000-0000-0000222A0000}"/>
    <cellStyle name="Moeda 2 6 2 2" xfId="8987" xr:uid="{00000000-0005-0000-0000-0000232A0000}"/>
    <cellStyle name="Moeda 2 6 2 3" xfId="8988" xr:uid="{00000000-0005-0000-0000-0000242A0000}"/>
    <cellStyle name="Moeda 2 6 2 4" xfId="8989" xr:uid="{00000000-0005-0000-0000-0000252A0000}"/>
    <cellStyle name="Moeda 2 6 2 5" xfId="8990" xr:uid="{00000000-0005-0000-0000-0000262A0000}"/>
    <cellStyle name="Moeda 2 6 2 6" xfId="8991" xr:uid="{00000000-0005-0000-0000-0000272A0000}"/>
    <cellStyle name="Moeda 2 6 2 7" xfId="8992" xr:uid="{00000000-0005-0000-0000-0000282A0000}"/>
    <cellStyle name="Moeda 2 6 3" xfId="8993" xr:uid="{00000000-0005-0000-0000-0000292A0000}"/>
    <cellStyle name="Moeda 2 6 4" xfId="8994" xr:uid="{00000000-0005-0000-0000-00002A2A0000}"/>
    <cellStyle name="Moeda 2 6 5" xfId="8995" xr:uid="{00000000-0005-0000-0000-00002B2A0000}"/>
    <cellStyle name="Moeda 2 6 6" xfId="8996" xr:uid="{00000000-0005-0000-0000-00002C2A0000}"/>
    <cellStyle name="Moeda 2 6 7" xfId="8997" xr:uid="{00000000-0005-0000-0000-00002D2A0000}"/>
    <cellStyle name="Moeda 2 6 8" xfId="8998" xr:uid="{00000000-0005-0000-0000-00002E2A0000}"/>
    <cellStyle name="Moeda 2 60" xfId="8999" xr:uid="{00000000-0005-0000-0000-00002F2A0000}"/>
    <cellStyle name="Moeda 2 60 2" xfId="9000" xr:uid="{00000000-0005-0000-0000-0000302A0000}"/>
    <cellStyle name="Moeda 2 60 3" xfId="9001" xr:uid="{00000000-0005-0000-0000-0000312A0000}"/>
    <cellStyle name="Moeda 2 60 4" xfId="9002" xr:uid="{00000000-0005-0000-0000-0000322A0000}"/>
    <cellStyle name="Moeda 2 60 5" xfId="9003" xr:uid="{00000000-0005-0000-0000-0000332A0000}"/>
    <cellStyle name="Moeda 2 60 6" xfId="9004" xr:uid="{00000000-0005-0000-0000-0000342A0000}"/>
    <cellStyle name="Moeda 2 60 7" xfId="9005" xr:uid="{00000000-0005-0000-0000-0000352A0000}"/>
    <cellStyle name="Moeda 2 61" xfId="9006" xr:uid="{00000000-0005-0000-0000-0000362A0000}"/>
    <cellStyle name="Moeda 2 61 2" xfId="9007" xr:uid="{00000000-0005-0000-0000-0000372A0000}"/>
    <cellStyle name="Moeda 2 61 3" xfId="9008" xr:uid="{00000000-0005-0000-0000-0000382A0000}"/>
    <cellStyle name="Moeda 2 61 4" xfId="9009" xr:uid="{00000000-0005-0000-0000-0000392A0000}"/>
    <cellStyle name="Moeda 2 61 5" xfId="9010" xr:uid="{00000000-0005-0000-0000-00003A2A0000}"/>
    <cellStyle name="Moeda 2 61 6" xfId="9011" xr:uid="{00000000-0005-0000-0000-00003B2A0000}"/>
    <cellStyle name="Moeda 2 61 7" xfId="9012" xr:uid="{00000000-0005-0000-0000-00003C2A0000}"/>
    <cellStyle name="Moeda 2 62" xfId="9013" xr:uid="{00000000-0005-0000-0000-00003D2A0000}"/>
    <cellStyle name="Moeda 2 62 2" xfId="9014" xr:uid="{00000000-0005-0000-0000-00003E2A0000}"/>
    <cellStyle name="Moeda 2 62 3" xfId="9015" xr:uid="{00000000-0005-0000-0000-00003F2A0000}"/>
    <cellStyle name="Moeda 2 62 4" xfId="9016" xr:uid="{00000000-0005-0000-0000-0000402A0000}"/>
    <cellStyle name="Moeda 2 62 5" xfId="9017" xr:uid="{00000000-0005-0000-0000-0000412A0000}"/>
    <cellStyle name="Moeda 2 62 6" xfId="9018" xr:uid="{00000000-0005-0000-0000-0000422A0000}"/>
    <cellStyle name="Moeda 2 62 7" xfId="9019" xr:uid="{00000000-0005-0000-0000-0000432A0000}"/>
    <cellStyle name="Moeda 2 63" xfId="9020" xr:uid="{00000000-0005-0000-0000-0000442A0000}"/>
    <cellStyle name="Moeda 2 63 2" xfId="9021" xr:uid="{00000000-0005-0000-0000-0000452A0000}"/>
    <cellStyle name="Moeda 2 63 3" xfId="9022" xr:uid="{00000000-0005-0000-0000-0000462A0000}"/>
    <cellStyle name="Moeda 2 63 4" xfId="9023" xr:uid="{00000000-0005-0000-0000-0000472A0000}"/>
    <cellStyle name="Moeda 2 63 5" xfId="9024" xr:uid="{00000000-0005-0000-0000-0000482A0000}"/>
    <cellStyle name="Moeda 2 63 6" xfId="9025" xr:uid="{00000000-0005-0000-0000-0000492A0000}"/>
    <cellStyle name="Moeda 2 63 7" xfId="9026" xr:uid="{00000000-0005-0000-0000-00004A2A0000}"/>
    <cellStyle name="Moeda 2 64" xfId="9027" xr:uid="{00000000-0005-0000-0000-00004B2A0000}"/>
    <cellStyle name="Moeda 2 64 2" xfId="9028" xr:uid="{00000000-0005-0000-0000-00004C2A0000}"/>
    <cellStyle name="Moeda 2 64 3" xfId="9029" xr:uid="{00000000-0005-0000-0000-00004D2A0000}"/>
    <cellStyle name="Moeda 2 64 4" xfId="9030" xr:uid="{00000000-0005-0000-0000-00004E2A0000}"/>
    <cellStyle name="Moeda 2 64 5" xfId="9031" xr:uid="{00000000-0005-0000-0000-00004F2A0000}"/>
    <cellStyle name="Moeda 2 64 6" xfId="9032" xr:uid="{00000000-0005-0000-0000-0000502A0000}"/>
    <cellStyle name="Moeda 2 64 7" xfId="9033" xr:uid="{00000000-0005-0000-0000-0000512A0000}"/>
    <cellStyle name="Moeda 2 65" xfId="9034" xr:uid="{00000000-0005-0000-0000-0000522A0000}"/>
    <cellStyle name="Moeda 2 65 2" xfId="9035" xr:uid="{00000000-0005-0000-0000-0000532A0000}"/>
    <cellStyle name="Moeda 2 65 3" xfId="9036" xr:uid="{00000000-0005-0000-0000-0000542A0000}"/>
    <cellStyle name="Moeda 2 65 4" xfId="9037" xr:uid="{00000000-0005-0000-0000-0000552A0000}"/>
    <cellStyle name="Moeda 2 65 5" xfId="9038" xr:uid="{00000000-0005-0000-0000-0000562A0000}"/>
    <cellStyle name="Moeda 2 65 6" xfId="9039" xr:uid="{00000000-0005-0000-0000-0000572A0000}"/>
    <cellStyle name="Moeda 2 65 7" xfId="9040" xr:uid="{00000000-0005-0000-0000-0000582A0000}"/>
    <cellStyle name="Moeda 2 66" xfId="9041" xr:uid="{00000000-0005-0000-0000-0000592A0000}"/>
    <cellStyle name="Moeda 2 67" xfId="9042" xr:uid="{00000000-0005-0000-0000-00005A2A0000}"/>
    <cellStyle name="Moeda 2 68" xfId="9043" xr:uid="{00000000-0005-0000-0000-00005B2A0000}"/>
    <cellStyle name="Moeda 2 69" xfId="9044" xr:uid="{00000000-0005-0000-0000-00005C2A0000}"/>
    <cellStyle name="Moeda 2 7" xfId="81" xr:uid="{00000000-0005-0000-0000-00005D2A0000}"/>
    <cellStyle name="Moeda 2 7 2" xfId="9045" xr:uid="{00000000-0005-0000-0000-00005E2A0000}"/>
    <cellStyle name="Moeda 2 7 2 2" xfId="9046" xr:uid="{00000000-0005-0000-0000-00005F2A0000}"/>
    <cellStyle name="Moeda 2 7 2 3" xfId="9047" xr:uid="{00000000-0005-0000-0000-0000602A0000}"/>
    <cellStyle name="Moeda 2 7 2 4" xfId="9048" xr:uid="{00000000-0005-0000-0000-0000612A0000}"/>
    <cellStyle name="Moeda 2 7 2 5" xfId="9049" xr:uid="{00000000-0005-0000-0000-0000622A0000}"/>
    <cellStyle name="Moeda 2 7 2 6" xfId="9050" xr:uid="{00000000-0005-0000-0000-0000632A0000}"/>
    <cellStyle name="Moeda 2 7 2 7" xfId="9051" xr:uid="{00000000-0005-0000-0000-0000642A0000}"/>
    <cellStyle name="Moeda 2 7 3" xfId="9052" xr:uid="{00000000-0005-0000-0000-0000652A0000}"/>
    <cellStyle name="Moeda 2 7 4" xfId="9053" xr:uid="{00000000-0005-0000-0000-0000662A0000}"/>
    <cellStyle name="Moeda 2 7 5" xfId="9054" xr:uid="{00000000-0005-0000-0000-0000672A0000}"/>
    <cellStyle name="Moeda 2 7 6" xfId="9055" xr:uid="{00000000-0005-0000-0000-0000682A0000}"/>
    <cellStyle name="Moeda 2 7 7" xfId="9056" xr:uid="{00000000-0005-0000-0000-0000692A0000}"/>
    <cellStyle name="Moeda 2 7 8" xfId="9057" xr:uid="{00000000-0005-0000-0000-00006A2A0000}"/>
    <cellStyle name="Moeda 2 70" xfId="9058" xr:uid="{00000000-0005-0000-0000-00006B2A0000}"/>
    <cellStyle name="Moeda 2 71" xfId="9059" xr:uid="{00000000-0005-0000-0000-00006C2A0000}"/>
    <cellStyle name="Moeda 2 72" xfId="24002" xr:uid="{00000000-0005-0000-0000-00006D2A0000}"/>
    <cellStyle name="Moeda 2 73" xfId="24003" xr:uid="{00000000-0005-0000-0000-00006E2A0000}"/>
    <cellStyle name="Moeda 2 74" xfId="24004" xr:uid="{00000000-0005-0000-0000-00006F2A0000}"/>
    <cellStyle name="Moeda 2 8" xfId="84" xr:uid="{00000000-0005-0000-0000-0000702A0000}"/>
    <cellStyle name="Moeda 2 8 2" xfId="9060" xr:uid="{00000000-0005-0000-0000-0000712A0000}"/>
    <cellStyle name="Moeda 2 8 2 2" xfId="9061" xr:uid="{00000000-0005-0000-0000-0000722A0000}"/>
    <cellStyle name="Moeda 2 8 2 3" xfId="9062" xr:uid="{00000000-0005-0000-0000-0000732A0000}"/>
    <cellStyle name="Moeda 2 8 2 4" xfId="9063" xr:uid="{00000000-0005-0000-0000-0000742A0000}"/>
    <cellStyle name="Moeda 2 8 2 5" xfId="9064" xr:uid="{00000000-0005-0000-0000-0000752A0000}"/>
    <cellStyle name="Moeda 2 8 2 6" xfId="9065" xr:uid="{00000000-0005-0000-0000-0000762A0000}"/>
    <cellStyle name="Moeda 2 8 2 7" xfId="9066" xr:uid="{00000000-0005-0000-0000-0000772A0000}"/>
    <cellStyle name="Moeda 2 8 3" xfId="9067" xr:uid="{00000000-0005-0000-0000-0000782A0000}"/>
    <cellStyle name="Moeda 2 8 4" xfId="9068" xr:uid="{00000000-0005-0000-0000-0000792A0000}"/>
    <cellStyle name="Moeda 2 8 5" xfId="9069" xr:uid="{00000000-0005-0000-0000-00007A2A0000}"/>
    <cellStyle name="Moeda 2 8 6" xfId="9070" xr:uid="{00000000-0005-0000-0000-00007B2A0000}"/>
    <cellStyle name="Moeda 2 8 7" xfId="9071" xr:uid="{00000000-0005-0000-0000-00007C2A0000}"/>
    <cellStyle name="Moeda 2 8 8" xfId="9072" xr:uid="{00000000-0005-0000-0000-00007D2A0000}"/>
    <cellStyle name="Moeda 2 9" xfId="9073" xr:uid="{00000000-0005-0000-0000-00007E2A0000}"/>
    <cellStyle name="Moeda 2 9 2" xfId="9074" xr:uid="{00000000-0005-0000-0000-00007F2A0000}"/>
    <cellStyle name="Moeda 2 9 2 2" xfId="9075" xr:uid="{00000000-0005-0000-0000-0000802A0000}"/>
    <cellStyle name="Moeda 2 9 2 3" xfId="9076" xr:uid="{00000000-0005-0000-0000-0000812A0000}"/>
    <cellStyle name="Moeda 2 9 2 4" xfId="9077" xr:uid="{00000000-0005-0000-0000-0000822A0000}"/>
    <cellStyle name="Moeda 2 9 2 5" xfId="9078" xr:uid="{00000000-0005-0000-0000-0000832A0000}"/>
    <cellStyle name="Moeda 2 9 2 6" xfId="9079" xr:uid="{00000000-0005-0000-0000-0000842A0000}"/>
    <cellStyle name="Moeda 2 9 2 7" xfId="9080" xr:uid="{00000000-0005-0000-0000-0000852A0000}"/>
    <cellStyle name="Moeda 2 9 3" xfId="9081" xr:uid="{00000000-0005-0000-0000-0000862A0000}"/>
    <cellStyle name="Moeda 2 9 4" xfId="9082" xr:uid="{00000000-0005-0000-0000-0000872A0000}"/>
    <cellStyle name="Moeda 2 9 5" xfId="9083" xr:uid="{00000000-0005-0000-0000-0000882A0000}"/>
    <cellStyle name="Moeda 2 9 6" xfId="9084" xr:uid="{00000000-0005-0000-0000-0000892A0000}"/>
    <cellStyle name="Moeda 2 9 7" xfId="9085" xr:uid="{00000000-0005-0000-0000-00008A2A0000}"/>
    <cellStyle name="Moeda 2 9 8" xfId="9086" xr:uid="{00000000-0005-0000-0000-00008B2A0000}"/>
    <cellStyle name="Moeda 2_ORÇAMENTO - FORUM DE V. GRANDE" xfId="24624" xr:uid="{00000000-0005-0000-0000-00008C2A0000}"/>
    <cellStyle name="Moeda 24" xfId="24625" xr:uid="{00000000-0005-0000-0000-00008D2A0000}"/>
    <cellStyle name="Moeda 3" xfId="9087" xr:uid="{00000000-0005-0000-0000-00008E2A0000}"/>
    <cellStyle name="Moeda 3 10" xfId="9088" xr:uid="{00000000-0005-0000-0000-00008F2A0000}"/>
    <cellStyle name="Moeda 3 11" xfId="9089" xr:uid="{00000000-0005-0000-0000-0000902A0000}"/>
    <cellStyle name="Moeda 3 12" xfId="9090" xr:uid="{00000000-0005-0000-0000-0000912A0000}"/>
    <cellStyle name="Moeda 3 13" xfId="9091" xr:uid="{00000000-0005-0000-0000-0000922A0000}"/>
    <cellStyle name="Moeda 3 14" xfId="9092" xr:uid="{00000000-0005-0000-0000-0000932A0000}"/>
    <cellStyle name="Moeda 3 15" xfId="9093" xr:uid="{00000000-0005-0000-0000-0000942A0000}"/>
    <cellStyle name="Moeda 3 16" xfId="9094" xr:uid="{00000000-0005-0000-0000-0000952A0000}"/>
    <cellStyle name="Moeda 3 17" xfId="9095" xr:uid="{00000000-0005-0000-0000-0000962A0000}"/>
    <cellStyle name="Moeda 3 18" xfId="9096" xr:uid="{00000000-0005-0000-0000-0000972A0000}"/>
    <cellStyle name="Moeda 3 19" xfId="9097" xr:uid="{00000000-0005-0000-0000-0000982A0000}"/>
    <cellStyle name="Moeda 3 2" xfId="9098" xr:uid="{00000000-0005-0000-0000-0000992A0000}"/>
    <cellStyle name="Moeda 3 2 2" xfId="24355" xr:uid="{00000000-0005-0000-0000-00009A2A0000}"/>
    <cellStyle name="Moeda 3 2 3" xfId="25133" xr:uid="{00000000-0005-0000-0000-00009B2A0000}"/>
    <cellStyle name="Moeda 3 20" xfId="9099" xr:uid="{00000000-0005-0000-0000-00009C2A0000}"/>
    <cellStyle name="Moeda 3 21" xfId="9100" xr:uid="{00000000-0005-0000-0000-00009D2A0000}"/>
    <cellStyle name="Moeda 3 22" xfId="9101" xr:uid="{00000000-0005-0000-0000-00009E2A0000}"/>
    <cellStyle name="Moeda 3 23" xfId="9102" xr:uid="{00000000-0005-0000-0000-00009F2A0000}"/>
    <cellStyle name="Moeda 3 24" xfId="9103" xr:uid="{00000000-0005-0000-0000-0000A02A0000}"/>
    <cellStyle name="Moeda 3 25" xfId="9104" xr:uid="{00000000-0005-0000-0000-0000A12A0000}"/>
    <cellStyle name="Moeda 3 26" xfId="9105" xr:uid="{00000000-0005-0000-0000-0000A22A0000}"/>
    <cellStyle name="Moeda 3 27" xfId="9106" xr:uid="{00000000-0005-0000-0000-0000A32A0000}"/>
    <cellStyle name="Moeda 3 28" xfId="9107" xr:uid="{00000000-0005-0000-0000-0000A42A0000}"/>
    <cellStyle name="Moeda 3 29" xfId="9108" xr:uid="{00000000-0005-0000-0000-0000A52A0000}"/>
    <cellStyle name="Moeda 3 3" xfId="9109" xr:uid="{00000000-0005-0000-0000-0000A62A0000}"/>
    <cellStyle name="Moeda 3 30" xfId="9110" xr:uid="{00000000-0005-0000-0000-0000A72A0000}"/>
    <cellStyle name="Moeda 3 31" xfId="9111" xr:uid="{00000000-0005-0000-0000-0000A82A0000}"/>
    <cellStyle name="Moeda 3 32" xfId="9112" xr:uid="{00000000-0005-0000-0000-0000A92A0000}"/>
    <cellStyle name="Moeda 3 33" xfId="9113" xr:uid="{00000000-0005-0000-0000-0000AA2A0000}"/>
    <cellStyle name="Moeda 3 34" xfId="24322" xr:uid="{00000000-0005-0000-0000-0000AB2A0000}"/>
    <cellStyle name="Moeda 3 4" xfId="9114" xr:uid="{00000000-0005-0000-0000-0000AC2A0000}"/>
    <cellStyle name="Moeda 3 5" xfId="9115" xr:uid="{00000000-0005-0000-0000-0000AD2A0000}"/>
    <cellStyle name="Moeda 3 6" xfId="9116" xr:uid="{00000000-0005-0000-0000-0000AE2A0000}"/>
    <cellStyle name="Moeda 3 7" xfId="9117" xr:uid="{00000000-0005-0000-0000-0000AF2A0000}"/>
    <cellStyle name="Moeda 3 8" xfId="9118" xr:uid="{00000000-0005-0000-0000-0000B02A0000}"/>
    <cellStyle name="Moeda 3 9" xfId="9119" xr:uid="{00000000-0005-0000-0000-0000B12A0000}"/>
    <cellStyle name="Moeda 4" xfId="24323" xr:uid="{00000000-0005-0000-0000-0000B22A0000}"/>
    <cellStyle name="Moeda 4 2" xfId="24874" xr:uid="{00000000-0005-0000-0000-0000B32A0000}"/>
    <cellStyle name="Moeda 4 3" xfId="24911" xr:uid="{00000000-0005-0000-0000-0000B42A0000}"/>
    <cellStyle name="Moeda 5" xfId="24324" xr:uid="{00000000-0005-0000-0000-0000B52A0000}"/>
    <cellStyle name="Moeda 5 2" xfId="24335" xr:uid="{00000000-0005-0000-0000-0000B62A0000}"/>
    <cellStyle name="Moeda 5 2 2" xfId="24341" xr:uid="{00000000-0005-0000-0000-0000B72A0000}"/>
    <cellStyle name="Moeda 5 2 2 2" xfId="24887" xr:uid="{00000000-0005-0000-0000-0000B82A0000}"/>
    <cellStyle name="Moeda 5 2 2 3" xfId="24924" xr:uid="{00000000-0005-0000-0000-0000B92A0000}"/>
    <cellStyle name="Moeda 5 2 3" xfId="24882" xr:uid="{00000000-0005-0000-0000-0000BA2A0000}"/>
    <cellStyle name="Moeda 5 2 4" xfId="24919" xr:uid="{00000000-0005-0000-0000-0000BB2A0000}"/>
    <cellStyle name="Moeda 5 3" xfId="24875" xr:uid="{00000000-0005-0000-0000-0000BC2A0000}"/>
    <cellStyle name="Moeda 5 4" xfId="24912" xr:uid="{00000000-0005-0000-0000-0000BD2A0000}"/>
    <cellStyle name="Moeda 6" xfId="24337" xr:uid="{00000000-0005-0000-0000-0000BE2A0000}"/>
    <cellStyle name="Moeda 6 2" xfId="24883" xr:uid="{00000000-0005-0000-0000-0000BF2A0000}"/>
    <cellStyle name="Moeda 6 3" xfId="24920" xr:uid="{00000000-0005-0000-0000-0000C02A0000}"/>
    <cellStyle name="Moeda 6 4" xfId="27676" xr:uid="{00000000-0005-0000-0000-0000C12A0000}"/>
    <cellStyle name="Moeda 7" xfId="24356" xr:uid="{00000000-0005-0000-0000-0000C22A0000}"/>
    <cellStyle name="Moeda 8" xfId="24357" xr:uid="{00000000-0005-0000-0000-0000C32A0000}"/>
    <cellStyle name="Moeda 9" xfId="24367" xr:uid="{00000000-0005-0000-0000-0000C42A0000}"/>
    <cellStyle name="Moeda 9 2" xfId="24900" xr:uid="{00000000-0005-0000-0000-0000C52A0000}"/>
    <cellStyle name="Moeda 9 3" xfId="24937" xr:uid="{00000000-0005-0000-0000-0000C62A0000}"/>
    <cellStyle name="Neutra 2" xfId="24165" xr:uid="{00000000-0005-0000-0000-0000C82A0000}"/>
    <cellStyle name="Neutra 2 2" xfId="24626" xr:uid="{00000000-0005-0000-0000-0000C92A0000}"/>
    <cellStyle name="Neutra 2 3" xfId="24627" xr:uid="{00000000-0005-0000-0000-0000CA2A0000}"/>
    <cellStyle name="Neutra 2 4" xfId="27705" xr:uid="{00000000-0005-0000-0000-0000CB2A0000}"/>
    <cellStyle name="Neutra 2 5" xfId="32142" xr:uid="{00000000-0005-0000-0000-0000CC2A0000}"/>
    <cellStyle name="Neutra 2_ORÇAMENTO - FORUM DE V. GRANDE" xfId="24628" xr:uid="{00000000-0005-0000-0000-0000CD2A0000}"/>
    <cellStyle name="Neutra 3" xfId="24629" xr:uid="{00000000-0005-0000-0000-0000CE2A0000}"/>
    <cellStyle name="Neutra 3 2" xfId="27775" xr:uid="{00000000-0005-0000-0000-0000CF2A0000}"/>
    <cellStyle name="Neutra 4" xfId="24630" xr:uid="{00000000-0005-0000-0000-0000D02A0000}"/>
    <cellStyle name="Neutra 4 2" xfId="27812" xr:uid="{00000000-0005-0000-0000-0000D12A0000}"/>
    <cellStyle name="Neutra 5" xfId="24631" xr:uid="{00000000-0005-0000-0000-0000D22A0000}"/>
    <cellStyle name="Neutra 5 2" xfId="27840" xr:uid="{00000000-0005-0000-0000-0000D32A0000}"/>
    <cellStyle name="Neutra 6" xfId="24632" xr:uid="{00000000-0005-0000-0000-0000D42A0000}"/>
    <cellStyle name="Neutra 6 2" xfId="27861" xr:uid="{00000000-0005-0000-0000-0000D52A0000}"/>
    <cellStyle name="Neutra 7" xfId="24848" xr:uid="{00000000-0005-0000-0000-0000D62A0000}"/>
    <cellStyle name="Neutra 8" xfId="24164" xr:uid="{00000000-0005-0000-0000-0000D72A0000}"/>
    <cellStyle name="Neutral" xfId="24633" xr:uid="{00000000-0005-0000-0000-0000D82A0000}"/>
    <cellStyle name="Neutro" xfId="12" builtinId="28" customBuiltin="1"/>
    <cellStyle name="NívelCol_1" xfId="1" builtinId="2" iLevel="0"/>
    <cellStyle name="Normal" xfId="0" builtinId="0"/>
    <cellStyle name="Normal 10" xfId="9120" xr:uid="{00000000-0005-0000-0000-0000DB2A0000}"/>
    <cellStyle name="Normal 10 13 2" xfId="55" xr:uid="{00000000-0005-0000-0000-0000DC2A0000}"/>
    <cellStyle name="Normal 10 13 2 2" xfId="57" xr:uid="{00000000-0005-0000-0000-0000DD2A0000}"/>
    <cellStyle name="Normal 10 13 2 2 2" xfId="60" xr:uid="{00000000-0005-0000-0000-0000DE2A0000}"/>
    <cellStyle name="Normal 10 13 2 6" xfId="61" xr:uid="{00000000-0005-0000-0000-0000DF2A0000}"/>
    <cellStyle name="Normal 10 13 2 6 10" xfId="9121" xr:uid="{00000000-0005-0000-0000-0000E02A0000}"/>
    <cellStyle name="Normal 10 13 2 6 10 2" xfId="9122" xr:uid="{00000000-0005-0000-0000-0000E12A0000}"/>
    <cellStyle name="Normal 10 13 2 6 10 2 2" xfId="9123" xr:uid="{00000000-0005-0000-0000-0000E22A0000}"/>
    <cellStyle name="Normal 10 13 2 6 10 2 2 2" xfId="24005" xr:uid="{00000000-0005-0000-0000-0000E32A0000}"/>
    <cellStyle name="Normal 10 13 2 6 10 2 3" xfId="9124" xr:uid="{00000000-0005-0000-0000-0000E42A0000}"/>
    <cellStyle name="Normal 10 13 2 6 10 2 4" xfId="9125" xr:uid="{00000000-0005-0000-0000-0000E52A0000}"/>
    <cellStyle name="Normal 10 13 2 6 10 2 5" xfId="9126" xr:uid="{00000000-0005-0000-0000-0000E62A0000}"/>
    <cellStyle name="Normal 10 13 2 6 10 2 6" xfId="9127" xr:uid="{00000000-0005-0000-0000-0000E72A0000}"/>
    <cellStyle name="Normal 10 13 2 6 10 2 7" xfId="9128" xr:uid="{00000000-0005-0000-0000-0000E82A0000}"/>
    <cellStyle name="Normal 10 13 2 6 10 3" xfId="9129" xr:uid="{00000000-0005-0000-0000-0000E92A0000}"/>
    <cellStyle name="Normal 10 13 2 6 10 4" xfId="9130" xr:uid="{00000000-0005-0000-0000-0000EA2A0000}"/>
    <cellStyle name="Normal 10 13 2 6 10 5" xfId="9131" xr:uid="{00000000-0005-0000-0000-0000EB2A0000}"/>
    <cellStyle name="Normal 10 13 2 6 10 6" xfId="9132" xr:uid="{00000000-0005-0000-0000-0000EC2A0000}"/>
    <cellStyle name="Normal 10 13 2 6 10 7" xfId="9133" xr:uid="{00000000-0005-0000-0000-0000ED2A0000}"/>
    <cellStyle name="Normal 10 13 2 6 10 8" xfId="9134" xr:uid="{00000000-0005-0000-0000-0000EE2A0000}"/>
    <cellStyle name="Normal 10 13 2 6 11" xfId="9135" xr:uid="{00000000-0005-0000-0000-0000EF2A0000}"/>
    <cellStyle name="Normal 10 13 2 6 11 2" xfId="9136" xr:uid="{00000000-0005-0000-0000-0000F02A0000}"/>
    <cellStyle name="Normal 10 13 2 6 11 2 2" xfId="9137" xr:uid="{00000000-0005-0000-0000-0000F12A0000}"/>
    <cellStyle name="Normal 10 13 2 6 11 2 3" xfId="9138" xr:uid="{00000000-0005-0000-0000-0000F22A0000}"/>
    <cellStyle name="Normal 10 13 2 6 11 2 4" xfId="9139" xr:uid="{00000000-0005-0000-0000-0000F32A0000}"/>
    <cellStyle name="Normal 10 13 2 6 11 2 5" xfId="9140" xr:uid="{00000000-0005-0000-0000-0000F42A0000}"/>
    <cellStyle name="Normal 10 13 2 6 11 2 6" xfId="9141" xr:uid="{00000000-0005-0000-0000-0000F52A0000}"/>
    <cellStyle name="Normal 10 13 2 6 11 2 7" xfId="9142" xr:uid="{00000000-0005-0000-0000-0000F62A0000}"/>
    <cellStyle name="Normal 10 13 2 6 11 3" xfId="9143" xr:uid="{00000000-0005-0000-0000-0000F72A0000}"/>
    <cellStyle name="Normal 10 13 2 6 11 4" xfId="9144" xr:uid="{00000000-0005-0000-0000-0000F82A0000}"/>
    <cellStyle name="Normal 10 13 2 6 11 5" xfId="9145" xr:uid="{00000000-0005-0000-0000-0000F92A0000}"/>
    <cellStyle name="Normal 10 13 2 6 11 6" xfId="9146" xr:uid="{00000000-0005-0000-0000-0000FA2A0000}"/>
    <cellStyle name="Normal 10 13 2 6 11 7" xfId="9147" xr:uid="{00000000-0005-0000-0000-0000FB2A0000}"/>
    <cellStyle name="Normal 10 13 2 6 11 8" xfId="9148" xr:uid="{00000000-0005-0000-0000-0000FC2A0000}"/>
    <cellStyle name="Normal 10 13 2 6 12" xfId="9149" xr:uid="{00000000-0005-0000-0000-0000FD2A0000}"/>
    <cellStyle name="Normal 10 13 2 6 12 2" xfId="9150" xr:uid="{00000000-0005-0000-0000-0000FE2A0000}"/>
    <cellStyle name="Normal 10 13 2 6 12 2 2" xfId="9151" xr:uid="{00000000-0005-0000-0000-0000FF2A0000}"/>
    <cellStyle name="Normal 10 13 2 6 12 2 3" xfId="9152" xr:uid="{00000000-0005-0000-0000-0000002B0000}"/>
    <cellStyle name="Normal 10 13 2 6 12 2 4" xfId="9153" xr:uid="{00000000-0005-0000-0000-0000012B0000}"/>
    <cellStyle name="Normal 10 13 2 6 12 2 5" xfId="9154" xr:uid="{00000000-0005-0000-0000-0000022B0000}"/>
    <cellStyle name="Normal 10 13 2 6 12 2 6" xfId="9155" xr:uid="{00000000-0005-0000-0000-0000032B0000}"/>
    <cellStyle name="Normal 10 13 2 6 12 2 7" xfId="9156" xr:uid="{00000000-0005-0000-0000-0000042B0000}"/>
    <cellStyle name="Normal 10 13 2 6 12 3" xfId="9157" xr:uid="{00000000-0005-0000-0000-0000052B0000}"/>
    <cellStyle name="Normal 10 13 2 6 12 4" xfId="9158" xr:uid="{00000000-0005-0000-0000-0000062B0000}"/>
    <cellStyle name="Normal 10 13 2 6 12 5" xfId="9159" xr:uid="{00000000-0005-0000-0000-0000072B0000}"/>
    <cellStyle name="Normal 10 13 2 6 12 6" xfId="9160" xr:uid="{00000000-0005-0000-0000-0000082B0000}"/>
    <cellStyle name="Normal 10 13 2 6 12 7" xfId="9161" xr:uid="{00000000-0005-0000-0000-0000092B0000}"/>
    <cellStyle name="Normal 10 13 2 6 12 8" xfId="9162" xr:uid="{00000000-0005-0000-0000-00000A2B0000}"/>
    <cellStyle name="Normal 10 13 2 6 13" xfId="9163" xr:uid="{00000000-0005-0000-0000-00000B2B0000}"/>
    <cellStyle name="Normal 10 13 2 6 13 2" xfId="9164" xr:uid="{00000000-0005-0000-0000-00000C2B0000}"/>
    <cellStyle name="Normal 10 13 2 6 13 2 2" xfId="9165" xr:uid="{00000000-0005-0000-0000-00000D2B0000}"/>
    <cellStyle name="Normal 10 13 2 6 13 2 3" xfId="9166" xr:uid="{00000000-0005-0000-0000-00000E2B0000}"/>
    <cellStyle name="Normal 10 13 2 6 13 2 4" xfId="9167" xr:uid="{00000000-0005-0000-0000-00000F2B0000}"/>
    <cellStyle name="Normal 10 13 2 6 13 2 5" xfId="9168" xr:uid="{00000000-0005-0000-0000-0000102B0000}"/>
    <cellStyle name="Normal 10 13 2 6 13 2 6" xfId="9169" xr:uid="{00000000-0005-0000-0000-0000112B0000}"/>
    <cellStyle name="Normal 10 13 2 6 13 2 7" xfId="9170" xr:uid="{00000000-0005-0000-0000-0000122B0000}"/>
    <cellStyle name="Normal 10 13 2 6 13 3" xfId="9171" xr:uid="{00000000-0005-0000-0000-0000132B0000}"/>
    <cellStyle name="Normal 10 13 2 6 13 4" xfId="9172" xr:uid="{00000000-0005-0000-0000-0000142B0000}"/>
    <cellStyle name="Normal 10 13 2 6 13 5" xfId="9173" xr:uid="{00000000-0005-0000-0000-0000152B0000}"/>
    <cellStyle name="Normal 10 13 2 6 13 6" xfId="9174" xr:uid="{00000000-0005-0000-0000-0000162B0000}"/>
    <cellStyle name="Normal 10 13 2 6 13 7" xfId="9175" xr:uid="{00000000-0005-0000-0000-0000172B0000}"/>
    <cellStyle name="Normal 10 13 2 6 13 8" xfId="9176" xr:uid="{00000000-0005-0000-0000-0000182B0000}"/>
    <cellStyle name="Normal 10 13 2 6 14" xfId="9177" xr:uid="{00000000-0005-0000-0000-0000192B0000}"/>
    <cellStyle name="Normal 10 13 2 6 14 2" xfId="9178" xr:uid="{00000000-0005-0000-0000-00001A2B0000}"/>
    <cellStyle name="Normal 10 13 2 6 14 2 2" xfId="9179" xr:uid="{00000000-0005-0000-0000-00001B2B0000}"/>
    <cellStyle name="Normal 10 13 2 6 14 2 3" xfId="9180" xr:uid="{00000000-0005-0000-0000-00001C2B0000}"/>
    <cellStyle name="Normal 10 13 2 6 14 2 4" xfId="9181" xr:uid="{00000000-0005-0000-0000-00001D2B0000}"/>
    <cellStyle name="Normal 10 13 2 6 14 2 5" xfId="9182" xr:uid="{00000000-0005-0000-0000-00001E2B0000}"/>
    <cellStyle name="Normal 10 13 2 6 14 2 6" xfId="9183" xr:uid="{00000000-0005-0000-0000-00001F2B0000}"/>
    <cellStyle name="Normal 10 13 2 6 14 2 7" xfId="9184" xr:uid="{00000000-0005-0000-0000-0000202B0000}"/>
    <cellStyle name="Normal 10 13 2 6 14 3" xfId="9185" xr:uid="{00000000-0005-0000-0000-0000212B0000}"/>
    <cellStyle name="Normal 10 13 2 6 14 4" xfId="9186" xr:uid="{00000000-0005-0000-0000-0000222B0000}"/>
    <cellStyle name="Normal 10 13 2 6 14 5" xfId="9187" xr:uid="{00000000-0005-0000-0000-0000232B0000}"/>
    <cellStyle name="Normal 10 13 2 6 14 6" xfId="9188" xr:uid="{00000000-0005-0000-0000-0000242B0000}"/>
    <cellStyle name="Normal 10 13 2 6 14 7" xfId="9189" xr:uid="{00000000-0005-0000-0000-0000252B0000}"/>
    <cellStyle name="Normal 10 13 2 6 14 8" xfId="9190" xr:uid="{00000000-0005-0000-0000-0000262B0000}"/>
    <cellStyle name="Normal 10 13 2 6 15" xfId="9191" xr:uid="{00000000-0005-0000-0000-0000272B0000}"/>
    <cellStyle name="Normal 10 13 2 6 15 2" xfId="9192" xr:uid="{00000000-0005-0000-0000-0000282B0000}"/>
    <cellStyle name="Normal 10 13 2 6 15 2 2" xfId="9193" xr:uid="{00000000-0005-0000-0000-0000292B0000}"/>
    <cellStyle name="Normal 10 13 2 6 15 2 3" xfId="9194" xr:uid="{00000000-0005-0000-0000-00002A2B0000}"/>
    <cellStyle name="Normal 10 13 2 6 15 2 4" xfId="9195" xr:uid="{00000000-0005-0000-0000-00002B2B0000}"/>
    <cellStyle name="Normal 10 13 2 6 15 2 5" xfId="9196" xr:uid="{00000000-0005-0000-0000-00002C2B0000}"/>
    <cellStyle name="Normal 10 13 2 6 15 2 6" xfId="9197" xr:uid="{00000000-0005-0000-0000-00002D2B0000}"/>
    <cellStyle name="Normal 10 13 2 6 15 2 7" xfId="9198" xr:uid="{00000000-0005-0000-0000-00002E2B0000}"/>
    <cellStyle name="Normal 10 13 2 6 15 3" xfId="9199" xr:uid="{00000000-0005-0000-0000-00002F2B0000}"/>
    <cellStyle name="Normal 10 13 2 6 15 4" xfId="9200" xr:uid="{00000000-0005-0000-0000-0000302B0000}"/>
    <cellStyle name="Normal 10 13 2 6 15 5" xfId="9201" xr:uid="{00000000-0005-0000-0000-0000312B0000}"/>
    <cellStyle name="Normal 10 13 2 6 15 6" xfId="9202" xr:uid="{00000000-0005-0000-0000-0000322B0000}"/>
    <cellStyle name="Normal 10 13 2 6 15 7" xfId="9203" xr:uid="{00000000-0005-0000-0000-0000332B0000}"/>
    <cellStyle name="Normal 10 13 2 6 15 8" xfId="9204" xr:uid="{00000000-0005-0000-0000-0000342B0000}"/>
    <cellStyle name="Normal 10 13 2 6 16" xfId="9205" xr:uid="{00000000-0005-0000-0000-0000352B0000}"/>
    <cellStyle name="Normal 10 13 2 6 16 2" xfId="9206" xr:uid="{00000000-0005-0000-0000-0000362B0000}"/>
    <cellStyle name="Normal 10 13 2 6 16 2 2" xfId="9207" xr:uid="{00000000-0005-0000-0000-0000372B0000}"/>
    <cellStyle name="Normal 10 13 2 6 16 2 3" xfId="9208" xr:uid="{00000000-0005-0000-0000-0000382B0000}"/>
    <cellStyle name="Normal 10 13 2 6 16 2 4" xfId="9209" xr:uid="{00000000-0005-0000-0000-0000392B0000}"/>
    <cellStyle name="Normal 10 13 2 6 16 2 5" xfId="9210" xr:uid="{00000000-0005-0000-0000-00003A2B0000}"/>
    <cellStyle name="Normal 10 13 2 6 16 2 6" xfId="9211" xr:uid="{00000000-0005-0000-0000-00003B2B0000}"/>
    <cellStyle name="Normal 10 13 2 6 16 2 7" xfId="9212" xr:uid="{00000000-0005-0000-0000-00003C2B0000}"/>
    <cellStyle name="Normal 10 13 2 6 16 3" xfId="9213" xr:uid="{00000000-0005-0000-0000-00003D2B0000}"/>
    <cellStyle name="Normal 10 13 2 6 16 4" xfId="9214" xr:uid="{00000000-0005-0000-0000-00003E2B0000}"/>
    <cellStyle name="Normal 10 13 2 6 16 5" xfId="9215" xr:uid="{00000000-0005-0000-0000-00003F2B0000}"/>
    <cellStyle name="Normal 10 13 2 6 16 6" xfId="9216" xr:uid="{00000000-0005-0000-0000-0000402B0000}"/>
    <cellStyle name="Normal 10 13 2 6 16 7" xfId="9217" xr:uid="{00000000-0005-0000-0000-0000412B0000}"/>
    <cellStyle name="Normal 10 13 2 6 16 8" xfId="9218" xr:uid="{00000000-0005-0000-0000-0000422B0000}"/>
    <cellStyle name="Normal 10 13 2 6 17" xfId="9219" xr:uid="{00000000-0005-0000-0000-0000432B0000}"/>
    <cellStyle name="Normal 10 13 2 6 17 2" xfId="9220" xr:uid="{00000000-0005-0000-0000-0000442B0000}"/>
    <cellStyle name="Normal 10 13 2 6 17 2 2" xfId="9221" xr:uid="{00000000-0005-0000-0000-0000452B0000}"/>
    <cellStyle name="Normal 10 13 2 6 17 2 3" xfId="9222" xr:uid="{00000000-0005-0000-0000-0000462B0000}"/>
    <cellStyle name="Normal 10 13 2 6 17 2 4" xfId="9223" xr:uid="{00000000-0005-0000-0000-0000472B0000}"/>
    <cellStyle name="Normal 10 13 2 6 17 2 5" xfId="9224" xr:uid="{00000000-0005-0000-0000-0000482B0000}"/>
    <cellStyle name="Normal 10 13 2 6 17 2 6" xfId="9225" xr:uid="{00000000-0005-0000-0000-0000492B0000}"/>
    <cellStyle name="Normal 10 13 2 6 17 2 7" xfId="9226" xr:uid="{00000000-0005-0000-0000-00004A2B0000}"/>
    <cellStyle name="Normal 10 13 2 6 17 3" xfId="9227" xr:uid="{00000000-0005-0000-0000-00004B2B0000}"/>
    <cellStyle name="Normal 10 13 2 6 17 4" xfId="9228" xr:uid="{00000000-0005-0000-0000-00004C2B0000}"/>
    <cellStyle name="Normal 10 13 2 6 17 5" xfId="9229" xr:uid="{00000000-0005-0000-0000-00004D2B0000}"/>
    <cellStyle name="Normal 10 13 2 6 17 6" xfId="9230" xr:uid="{00000000-0005-0000-0000-00004E2B0000}"/>
    <cellStyle name="Normal 10 13 2 6 17 7" xfId="9231" xr:uid="{00000000-0005-0000-0000-00004F2B0000}"/>
    <cellStyle name="Normal 10 13 2 6 17 8" xfId="9232" xr:uid="{00000000-0005-0000-0000-0000502B0000}"/>
    <cellStyle name="Normal 10 13 2 6 18" xfId="9233" xr:uid="{00000000-0005-0000-0000-0000512B0000}"/>
    <cellStyle name="Normal 10 13 2 6 18 2" xfId="9234" xr:uid="{00000000-0005-0000-0000-0000522B0000}"/>
    <cellStyle name="Normal 10 13 2 6 18 2 2" xfId="9235" xr:uid="{00000000-0005-0000-0000-0000532B0000}"/>
    <cellStyle name="Normal 10 13 2 6 18 2 3" xfId="9236" xr:uid="{00000000-0005-0000-0000-0000542B0000}"/>
    <cellStyle name="Normal 10 13 2 6 18 2 4" xfId="9237" xr:uid="{00000000-0005-0000-0000-0000552B0000}"/>
    <cellStyle name="Normal 10 13 2 6 18 2 5" xfId="9238" xr:uid="{00000000-0005-0000-0000-0000562B0000}"/>
    <cellStyle name="Normal 10 13 2 6 18 2 6" xfId="9239" xr:uid="{00000000-0005-0000-0000-0000572B0000}"/>
    <cellStyle name="Normal 10 13 2 6 18 2 7" xfId="9240" xr:uid="{00000000-0005-0000-0000-0000582B0000}"/>
    <cellStyle name="Normal 10 13 2 6 18 3" xfId="9241" xr:uid="{00000000-0005-0000-0000-0000592B0000}"/>
    <cellStyle name="Normal 10 13 2 6 18 4" xfId="9242" xr:uid="{00000000-0005-0000-0000-00005A2B0000}"/>
    <cellStyle name="Normal 10 13 2 6 18 5" xfId="9243" xr:uid="{00000000-0005-0000-0000-00005B2B0000}"/>
    <cellStyle name="Normal 10 13 2 6 18 6" xfId="9244" xr:uid="{00000000-0005-0000-0000-00005C2B0000}"/>
    <cellStyle name="Normal 10 13 2 6 18 7" xfId="9245" xr:uid="{00000000-0005-0000-0000-00005D2B0000}"/>
    <cellStyle name="Normal 10 13 2 6 18 8" xfId="9246" xr:uid="{00000000-0005-0000-0000-00005E2B0000}"/>
    <cellStyle name="Normal 10 13 2 6 19" xfId="9247" xr:uid="{00000000-0005-0000-0000-00005F2B0000}"/>
    <cellStyle name="Normal 10 13 2 6 19 2" xfId="9248" xr:uid="{00000000-0005-0000-0000-0000602B0000}"/>
    <cellStyle name="Normal 10 13 2 6 19 2 2" xfId="9249" xr:uid="{00000000-0005-0000-0000-0000612B0000}"/>
    <cellStyle name="Normal 10 13 2 6 19 2 3" xfId="9250" xr:uid="{00000000-0005-0000-0000-0000622B0000}"/>
    <cellStyle name="Normal 10 13 2 6 19 2 4" xfId="9251" xr:uid="{00000000-0005-0000-0000-0000632B0000}"/>
    <cellStyle name="Normal 10 13 2 6 19 2 5" xfId="9252" xr:uid="{00000000-0005-0000-0000-0000642B0000}"/>
    <cellStyle name="Normal 10 13 2 6 19 2 6" xfId="9253" xr:uid="{00000000-0005-0000-0000-0000652B0000}"/>
    <cellStyle name="Normal 10 13 2 6 19 2 7" xfId="9254" xr:uid="{00000000-0005-0000-0000-0000662B0000}"/>
    <cellStyle name="Normal 10 13 2 6 19 3" xfId="9255" xr:uid="{00000000-0005-0000-0000-0000672B0000}"/>
    <cellStyle name="Normal 10 13 2 6 19 4" xfId="9256" xr:uid="{00000000-0005-0000-0000-0000682B0000}"/>
    <cellStyle name="Normal 10 13 2 6 19 5" xfId="9257" xr:uid="{00000000-0005-0000-0000-0000692B0000}"/>
    <cellStyle name="Normal 10 13 2 6 19 6" xfId="9258" xr:uid="{00000000-0005-0000-0000-00006A2B0000}"/>
    <cellStyle name="Normal 10 13 2 6 19 7" xfId="9259" xr:uid="{00000000-0005-0000-0000-00006B2B0000}"/>
    <cellStyle name="Normal 10 13 2 6 19 8" xfId="9260" xr:uid="{00000000-0005-0000-0000-00006C2B0000}"/>
    <cellStyle name="Normal 10 13 2 6 2" xfId="9261" xr:uid="{00000000-0005-0000-0000-00006D2B0000}"/>
    <cellStyle name="Normal 10 13 2 6 2 10" xfId="9262" xr:uid="{00000000-0005-0000-0000-00006E2B0000}"/>
    <cellStyle name="Normal 10 13 2 6 2 10 2" xfId="9263" xr:uid="{00000000-0005-0000-0000-00006F2B0000}"/>
    <cellStyle name="Normal 10 13 2 6 2 10 2 2" xfId="9264" xr:uid="{00000000-0005-0000-0000-0000702B0000}"/>
    <cellStyle name="Normal 10 13 2 6 2 10 2 3" xfId="9265" xr:uid="{00000000-0005-0000-0000-0000712B0000}"/>
    <cellStyle name="Normal 10 13 2 6 2 10 2 4" xfId="9266" xr:uid="{00000000-0005-0000-0000-0000722B0000}"/>
    <cellStyle name="Normal 10 13 2 6 2 10 2 5" xfId="9267" xr:uid="{00000000-0005-0000-0000-0000732B0000}"/>
    <cellStyle name="Normal 10 13 2 6 2 10 2 6" xfId="9268" xr:uid="{00000000-0005-0000-0000-0000742B0000}"/>
    <cellStyle name="Normal 10 13 2 6 2 10 2 7" xfId="9269" xr:uid="{00000000-0005-0000-0000-0000752B0000}"/>
    <cellStyle name="Normal 10 13 2 6 2 10 3" xfId="9270" xr:uid="{00000000-0005-0000-0000-0000762B0000}"/>
    <cellStyle name="Normal 10 13 2 6 2 10 4" xfId="9271" xr:uid="{00000000-0005-0000-0000-0000772B0000}"/>
    <cellStyle name="Normal 10 13 2 6 2 10 5" xfId="9272" xr:uid="{00000000-0005-0000-0000-0000782B0000}"/>
    <cellStyle name="Normal 10 13 2 6 2 10 6" xfId="9273" xr:uid="{00000000-0005-0000-0000-0000792B0000}"/>
    <cellStyle name="Normal 10 13 2 6 2 10 7" xfId="9274" xr:uid="{00000000-0005-0000-0000-00007A2B0000}"/>
    <cellStyle name="Normal 10 13 2 6 2 10 8" xfId="9275" xr:uid="{00000000-0005-0000-0000-00007B2B0000}"/>
    <cellStyle name="Normal 10 13 2 6 2 11" xfId="9276" xr:uid="{00000000-0005-0000-0000-00007C2B0000}"/>
    <cellStyle name="Normal 10 13 2 6 2 11 2" xfId="9277" xr:uid="{00000000-0005-0000-0000-00007D2B0000}"/>
    <cellStyle name="Normal 10 13 2 6 2 11 3" xfId="9278" xr:uid="{00000000-0005-0000-0000-00007E2B0000}"/>
    <cellStyle name="Normal 10 13 2 6 2 11 4" xfId="9279" xr:uid="{00000000-0005-0000-0000-00007F2B0000}"/>
    <cellStyle name="Normal 10 13 2 6 2 11 5" xfId="9280" xr:uid="{00000000-0005-0000-0000-0000802B0000}"/>
    <cellStyle name="Normal 10 13 2 6 2 11 6" xfId="9281" xr:uid="{00000000-0005-0000-0000-0000812B0000}"/>
    <cellStyle name="Normal 10 13 2 6 2 11 7" xfId="9282" xr:uid="{00000000-0005-0000-0000-0000822B0000}"/>
    <cellStyle name="Normal 10 13 2 6 2 12" xfId="9283" xr:uid="{00000000-0005-0000-0000-0000832B0000}"/>
    <cellStyle name="Normal 10 13 2 6 2 13" xfId="9284" xr:uid="{00000000-0005-0000-0000-0000842B0000}"/>
    <cellStyle name="Normal 10 13 2 6 2 14" xfId="9285" xr:uid="{00000000-0005-0000-0000-0000852B0000}"/>
    <cellStyle name="Normal 10 13 2 6 2 15" xfId="9286" xr:uid="{00000000-0005-0000-0000-0000862B0000}"/>
    <cellStyle name="Normal 10 13 2 6 2 16" xfId="9287" xr:uid="{00000000-0005-0000-0000-0000872B0000}"/>
    <cellStyle name="Normal 10 13 2 6 2 17" xfId="9288" xr:uid="{00000000-0005-0000-0000-0000882B0000}"/>
    <cellStyle name="Normal 10 13 2 6 2 2" xfId="9289" xr:uid="{00000000-0005-0000-0000-0000892B0000}"/>
    <cellStyle name="Normal 10 13 2 6 2 2 2" xfId="9290" xr:uid="{00000000-0005-0000-0000-00008A2B0000}"/>
    <cellStyle name="Normal 10 13 2 6 2 2 2 2" xfId="9291" xr:uid="{00000000-0005-0000-0000-00008B2B0000}"/>
    <cellStyle name="Normal 10 13 2 6 2 2 2 3" xfId="9292" xr:uid="{00000000-0005-0000-0000-00008C2B0000}"/>
    <cellStyle name="Normal 10 13 2 6 2 2 2 4" xfId="9293" xr:uid="{00000000-0005-0000-0000-00008D2B0000}"/>
    <cellStyle name="Normal 10 13 2 6 2 2 2 5" xfId="9294" xr:uid="{00000000-0005-0000-0000-00008E2B0000}"/>
    <cellStyle name="Normal 10 13 2 6 2 2 2 6" xfId="9295" xr:uid="{00000000-0005-0000-0000-00008F2B0000}"/>
    <cellStyle name="Normal 10 13 2 6 2 2 2 7" xfId="9296" xr:uid="{00000000-0005-0000-0000-0000902B0000}"/>
    <cellStyle name="Normal 10 13 2 6 2 2 3" xfId="9297" xr:uid="{00000000-0005-0000-0000-0000912B0000}"/>
    <cellStyle name="Normal 10 13 2 6 2 2 4" xfId="9298" xr:uid="{00000000-0005-0000-0000-0000922B0000}"/>
    <cellStyle name="Normal 10 13 2 6 2 2 5" xfId="9299" xr:uid="{00000000-0005-0000-0000-0000932B0000}"/>
    <cellStyle name="Normal 10 13 2 6 2 2 6" xfId="9300" xr:uid="{00000000-0005-0000-0000-0000942B0000}"/>
    <cellStyle name="Normal 10 13 2 6 2 2 7" xfId="9301" xr:uid="{00000000-0005-0000-0000-0000952B0000}"/>
    <cellStyle name="Normal 10 13 2 6 2 2 8" xfId="9302" xr:uid="{00000000-0005-0000-0000-0000962B0000}"/>
    <cellStyle name="Normal 10 13 2 6 2 3" xfId="9303" xr:uid="{00000000-0005-0000-0000-0000972B0000}"/>
    <cellStyle name="Normal 10 13 2 6 2 3 2" xfId="9304" xr:uid="{00000000-0005-0000-0000-0000982B0000}"/>
    <cellStyle name="Normal 10 13 2 6 2 3 2 2" xfId="9305" xr:uid="{00000000-0005-0000-0000-0000992B0000}"/>
    <cellStyle name="Normal 10 13 2 6 2 3 2 3" xfId="9306" xr:uid="{00000000-0005-0000-0000-00009A2B0000}"/>
    <cellStyle name="Normal 10 13 2 6 2 3 2 4" xfId="9307" xr:uid="{00000000-0005-0000-0000-00009B2B0000}"/>
    <cellStyle name="Normal 10 13 2 6 2 3 2 5" xfId="9308" xr:uid="{00000000-0005-0000-0000-00009C2B0000}"/>
    <cellStyle name="Normal 10 13 2 6 2 3 2 6" xfId="9309" xr:uid="{00000000-0005-0000-0000-00009D2B0000}"/>
    <cellStyle name="Normal 10 13 2 6 2 3 2 7" xfId="9310" xr:uid="{00000000-0005-0000-0000-00009E2B0000}"/>
    <cellStyle name="Normal 10 13 2 6 2 3 3" xfId="9311" xr:uid="{00000000-0005-0000-0000-00009F2B0000}"/>
    <cellStyle name="Normal 10 13 2 6 2 3 4" xfId="9312" xr:uid="{00000000-0005-0000-0000-0000A02B0000}"/>
    <cellStyle name="Normal 10 13 2 6 2 3 5" xfId="9313" xr:uid="{00000000-0005-0000-0000-0000A12B0000}"/>
    <cellStyle name="Normal 10 13 2 6 2 3 6" xfId="9314" xr:uid="{00000000-0005-0000-0000-0000A22B0000}"/>
    <cellStyle name="Normal 10 13 2 6 2 3 7" xfId="9315" xr:uid="{00000000-0005-0000-0000-0000A32B0000}"/>
    <cellStyle name="Normal 10 13 2 6 2 3 8" xfId="9316" xr:uid="{00000000-0005-0000-0000-0000A42B0000}"/>
    <cellStyle name="Normal 10 13 2 6 2 4" xfId="9317" xr:uid="{00000000-0005-0000-0000-0000A52B0000}"/>
    <cellStyle name="Normal 10 13 2 6 2 4 2" xfId="9318" xr:uid="{00000000-0005-0000-0000-0000A62B0000}"/>
    <cellStyle name="Normal 10 13 2 6 2 4 2 2" xfId="9319" xr:uid="{00000000-0005-0000-0000-0000A72B0000}"/>
    <cellStyle name="Normal 10 13 2 6 2 4 2 3" xfId="9320" xr:uid="{00000000-0005-0000-0000-0000A82B0000}"/>
    <cellStyle name="Normal 10 13 2 6 2 4 2 4" xfId="9321" xr:uid="{00000000-0005-0000-0000-0000A92B0000}"/>
    <cellStyle name="Normal 10 13 2 6 2 4 2 5" xfId="9322" xr:uid="{00000000-0005-0000-0000-0000AA2B0000}"/>
    <cellStyle name="Normal 10 13 2 6 2 4 2 6" xfId="9323" xr:uid="{00000000-0005-0000-0000-0000AB2B0000}"/>
    <cellStyle name="Normal 10 13 2 6 2 4 2 7" xfId="9324" xr:uid="{00000000-0005-0000-0000-0000AC2B0000}"/>
    <cellStyle name="Normal 10 13 2 6 2 4 3" xfId="9325" xr:uid="{00000000-0005-0000-0000-0000AD2B0000}"/>
    <cellStyle name="Normal 10 13 2 6 2 4 4" xfId="9326" xr:uid="{00000000-0005-0000-0000-0000AE2B0000}"/>
    <cellStyle name="Normal 10 13 2 6 2 4 5" xfId="9327" xr:uid="{00000000-0005-0000-0000-0000AF2B0000}"/>
    <cellStyle name="Normal 10 13 2 6 2 4 6" xfId="9328" xr:uid="{00000000-0005-0000-0000-0000B02B0000}"/>
    <cellStyle name="Normal 10 13 2 6 2 4 7" xfId="9329" xr:uid="{00000000-0005-0000-0000-0000B12B0000}"/>
    <cellStyle name="Normal 10 13 2 6 2 4 8" xfId="9330" xr:uid="{00000000-0005-0000-0000-0000B22B0000}"/>
    <cellStyle name="Normal 10 13 2 6 2 5" xfId="9331" xr:uid="{00000000-0005-0000-0000-0000B32B0000}"/>
    <cellStyle name="Normal 10 13 2 6 2 5 2" xfId="9332" xr:uid="{00000000-0005-0000-0000-0000B42B0000}"/>
    <cellStyle name="Normal 10 13 2 6 2 5 2 2" xfId="9333" xr:uid="{00000000-0005-0000-0000-0000B52B0000}"/>
    <cellStyle name="Normal 10 13 2 6 2 5 2 3" xfId="9334" xr:uid="{00000000-0005-0000-0000-0000B62B0000}"/>
    <cellStyle name="Normal 10 13 2 6 2 5 2 4" xfId="9335" xr:uid="{00000000-0005-0000-0000-0000B72B0000}"/>
    <cellStyle name="Normal 10 13 2 6 2 5 2 5" xfId="9336" xr:uid="{00000000-0005-0000-0000-0000B82B0000}"/>
    <cellStyle name="Normal 10 13 2 6 2 5 2 6" xfId="9337" xr:uid="{00000000-0005-0000-0000-0000B92B0000}"/>
    <cellStyle name="Normal 10 13 2 6 2 5 2 7" xfId="9338" xr:uid="{00000000-0005-0000-0000-0000BA2B0000}"/>
    <cellStyle name="Normal 10 13 2 6 2 5 3" xfId="9339" xr:uid="{00000000-0005-0000-0000-0000BB2B0000}"/>
    <cellStyle name="Normal 10 13 2 6 2 5 4" xfId="9340" xr:uid="{00000000-0005-0000-0000-0000BC2B0000}"/>
    <cellStyle name="Normal 10 13 2 6 2 5 5" xfId="9341" xr:uid="{00000000-0005-0000-0000-0000BD2B0000}"/>
    <cellStyle name="Normal 10 13 2 6 2 5 6" xfId="9342" xr:uid="{00000000-0005-0000-0000-0000BE2B0000}"/>
    <cellStyle name="Normal 10 13 2 6 2 5 7" xfId="9343" xr:uid="{00000000-0005-0000-0000-0000BF2B0000}"/>
    <cellStyle name="Normal 10 13 2 6 2 5 8" xfId="9344" xr:uid="{00000000-0005-0000-0000-0000C02B0000}"/>
    <cellStyle name="Normal 10 13 2 6 2 6" xfId="9345" xr:uid="{00000000-0005-0000-0000-0000C12B0000}"/>
    <cellStyle name="Normal 10 13 2 6 2 6 2" xfId="9346" xr:uid="{00000000-0005-0000-0000-0000C22B0000}"/>
    <cellStyle name="Normal 10 13 2 6 2 6 2 2" xfId="9347" xr:uid="{00000000-0005-0000-0000-0000C32B0000}"/>
    <cellStyle name="Normal 10 13 2 6 2 6 2 3" xfId="9348" xr:uid="{00000000-0005-0000-0000-0000C42B0000}"/>
    <cellStyle name="Normal 10 13 2 6 2 6 2 4" xfId="9349" xr:uid="{00000000-0005-0000-0000-0000C52B0000}"/>
    <cellStyle name="Normal 10 13 2 6 2 6 2 5" xfId="9350" xr:uid="{00000000-0005-0000-0000-0000C62B0000}"/>
    <cellStyle name="Normal 10 13 2 6 2 6 2 6" xfId="9351" xr:uid="{00000000-0005-0000-0000-0000C72B0000}"/>
    <cellStyle name="Normal 10 13 2 6 2 6 2 7" xfId="9352" xr:uid="{00000000-0005-0000-0000-0000C82B0000}"/>
    <cellStyle name="Normal 10 13 2 6 2 6 3" xfId="9353" xr:uid="{00000000-0005-0000-0000-0000C92B0000}"/>
    <cellStyle name="Normal 10 13 2 6 2 6 4" xfId="9354" xr:uid="{00000000-0005-0000-0000-0000CA2B0000}"/>
    <cellStyle name="Normal 10 13 2 6 2 6 5" xfId="9355" xr:uid="{00000000-0005-0000-0000-0000CB2B0000}"/>
    <cellStyle name="Normal 10 13 2 6 2 6 6" xfId="9356" xr:uid="{00000000-0005-0000-0000-0000CC2B0000}"/>
    <cellStyle name="Normal 10 13 2 6 2 6 7" xfId="9357" xr:uid="{00000000-0005-0000-0000-0000CD2B0000}"/>
    <cellStyle name="Normal 10 13 2 6 2 6 8" xfId="9358" xr:uid="{00000000-0005-0000-0000-0000CE2B0000}"/>
    <cellStyle name="Normal 10 13 2 6 2 7" xfId="9359" xr:uid="{00000000-0005-0000-0000-0000CF2B0000}"/>
    <cellStyle name="Normal 10 13 2 6 2 7 2" xfId="9360" xr:uid="{00000000-0005-0000-0000-0000D02B0000}"/>
    <cellStyle name="Normal 10 13 2 6 2 7 2 2" xfId="9361" xr:uid="{00000000-0005-0000-0000-0000D12B0000}"/>
    <cellStyle name="Normal 10 13 2 6 2 7 2 3" xfId="9362" xr:uid="{00000000-0005-0000-0000-0000D22B0000}"/>
    <cellStyle name="Normal 10 13 2 6 2 7 2 4" xfId="9363" xr:uid="{00000000-0005-0000-0000-0000D32B0000}"/>
    <cellStyle name="Normal 10 13 2 6 2 7 2 5" xfId="9364" xr:uid="{00000000-0005-0000-0000-0000D42B0000}"/>
    <cellStyle name="Normal 10 13 2 6 2 7 2 6" xfId="9365" xr:uid="{00000000-0005-0000-0000-0000D52B0000}"/>
    <cellStyle name="Normal 10 13 2 6 2 7 2 7" xfId="9366" xr:uid="{00000000-0005-0000-0000-0000D62B0000}"/>
    <cellStyle name="Normal 10 13 2 6 2 7 3" xfId="9367" xr:uid="{00000000-0005-0000-0000-0000D72B0000}"/>
    <cellStyle name="Normal 10 13 2 6 2 7 4" xfId="9368" xr:uid="{00000000-0005-0000-0000-0000D82B0000}"/>
    <cellStyle name="Normal 10 13 2 6 2 7 5" xfId="9369" xr:uid="{00000000-0005-0000-0000-0000D92B0000}"/>
    <cellStyle name="Normal 10 13 2 6 2 7 6" xfId="9370" xr:uid="{00000000-0005-0000-0000-0000DA2B0000}"/>
    <cellStyle name="Normal 10 13 2 6 2 7 7" xfId="9371" xr:uid="{00000000-0005-0000-0000-0000DB2B0000}"/>
    <cellStyle name="Normal 10 13 2 6 2 7 8" xfId="9372" xr:uid="{00000000-0005-0000-0000-0000DC2B0000}"/>
    <cellStyle name="Normal 10 13 2 6 2 8" xfId="9373" xr:uid="{00000000-0005-0000-0000-0000DD2B0000}"/>
    <cellStyle name="Normal 10 13 2 6 2 8 2" xfId="9374" xr:uid="{00000000-0005-0000-0000-0000DE2B0000}"/>
    <cellStyle name="Normal 10 13 2 6 2 8 2 2" xfId="9375" xr:uid="{00000000-0005-0000-0000-0000DF2B0000}"/>
    <cellStyle name="Normal 10 13 2 6 2 8 2 3" xfId="9376" xr:uid="{00000000-0005-0000-0000-0000E02B0000}"/>
    <cellStyle name="Normal 10 13 2 6 2 8 2 4" xfId="9377" xr:uid="{00000000-0005-0000-0000-0000E12B0000}"/>
    <cellStyle name="Normal 10 13 2 6 2 8 2 5" xfId="9378" xr:uid="{00000000-0005-0000-0000-0000E22B0000}"/>
    <cellStyle name="Normal 10 13 2 6 2 8 2 6" xfId="9379" xr:uid="{00000000-0005-0000-0000-0000E32B0000}"/>
    <cellStyle name="Normal 10 13 2 6 2 8 2 7" xfId="9380" xr:uid="{00000000-0005-0000-0000-0000E42B0000}"/>
    <cellStyle name="Normal 10 13 2 6 2 8 3" xfId="9381" xr:uid="{00000000-0005-0000-0000-0000E52B0000}"/>
    <cellStyle name="Normal 10 13 2 6 2 8 4" xfId="9382" xr:uid="{00000000-0005-0000-0000-0000E62B0000}"/>
    <cellStyle name="Normal 10 13 2 6 2 8 5" xfId="9383" xr:uid="{00000000-0005-0000-0000-0000E72B0000}"/>
    <cellStyle name="Normal 10 13 2 6 2 8 6" xfId="9384" xr:uid="{00000000-0005-0000-0000-0000E82B0000}"/>
    <cellStyle name="Normal 10 13 2 6 2 8 7" xfId="9385" xr:uid="{00000000-0005-0000-0000-0000E92B0000}"/>
    <cellStyle name="Normal 10 13 2 6 2 8 8" xfId="9386" xr:uid="{00000000-0005-0000-0000-0000EA2B0000}"/>
    <cellStyle name="Normal 10 13 2 6 2 9" xfId="9387" xr:uid="{00000000-0005-0000-0000-0000EB2B0000}"/>
    <cellStyle name="Normal 10 13 2 6 2 9 2" xfId="9388" xr:uid="{00000000-0005-0000-0000-0000EC2B0000}"/>
    <cellStyle name="Normal 10 13 2 6 2 9 2 2" xfId="9389" xr:uid="{00000000-0005-0000-0000-0000ED2B0000}"/>
    <cellStyle name="Normal 10 13 2 6 2 9 2 3" xfId="9390" xr:uid="{00000000-0005-0000-0000-0000EE2B0000}"/>
    <cellStyle name="Normal 10 13 2 6 2 9 2 4" xfId="9391" xr:uid="{00000000-0005-0000-0000-0000EF2B0000}"/>
    <cellStyle name="Normal 10 13 2 6 2 9 2 5" xfId="9392" xr:uid="{00000000-0005-0000-0000-0000F02B0000}"/>
    <cellStyle name="Normal 10 13 2 6 2 9 2 6" xfId="9393" xr:uid="{00000000-0005-0000-0000-0000F12B0000}"/>
    <cellStyle name="Normal 10 13 2 6 2 9 2 7" xfId="9394" xr:uid="{00000000-0005-0000-0000-0000F22B0000}"/>
    <cellStyle name="Normal 10 13 2 6 2 9 3" xfId="9395" xr:uid="{00000000-0005-0000-0000-0000F32B0000}"/>
    <cellStyle name="Normal 10 13 2 6 2 9 4" xfId="9396" xr:uid="{00000000-0005-0000-0000-0000F42B0000}"/>
    <cellStyle name="Normal 10 13 2 6 2 9 5" xfId="9397" xr:uid="{00000000-0005-0000-0000-0000F52B0000}"/>
    <cellStyle name="Normal 10 13 2 6 2 9 6" xfId="9398" xr:uid="{00000000-0005-0000-0000-0000F62B0000}"/>
    <cellStyle name="Normal 10 13 2 6 2 9 7" xfId="9399" xr:uid="{00000000-0005-0000-0000-0000F72B0000}"/>
    <cellStyle name="Normal 10 13 2 6 2 9 8" xfId="9400" xr:uid="{00000000-0005-0000-0000-0000F82B0000}"/>
    <cellStyle name="Normal 10 13 2 6 20" xfId="9401" xr:uid="{00000000-0005-0000-0000-0000F92B0000}"/>
    <cellStyle name="Normal 10 13 2 6 20 2" xfId="9402" xr:uid="{00000000-0005-0000-0000-0000FA2B0000}"/>
    <cellStyle name="Normal 10 13 2 6 20 2 2" xfId="9403" xr:uid="{00000000-0005-0000-0000-0000FB2B0000}"/>
    <cellStyle name="Normal 10 13 2 6 20 2 3" xfId="9404" xr:uid="{00000000-0005-0000-0000-0000FC2B0000}"/>
    <cellStyle name="Normal 10 13 2 6 20 2 4" xfId="9405" xr:uid="{00000000-0005-0000-0000-0000FD2B0000}"/>
    <cellStyle name="Normal 10 13 2 6 20 2 5" xfId="9406" xr:uid="{00000000-0005-0000-0000-0000FE2B0000}"/>
    <cellStyle name="Normal 10 13 2 6 20 2 6" xfId="9407" xr:uid="{00000000-0005-0000-0000-0000FF2B0000}"/>
    <cellStyle name="Normal 10 13 2 6 20 2 7" xfId="9408" xr:uid="{00000000-0005-0000-0000-0000002C0000}"/>
    <cellStyle name="Normal 10 13 2 6 20 3" xfId="9409" xr:uid="{00000000-0005-0000-0000-0000012C0000}"/>
    <cellStyle name="Normal 10 13 2 6 20 4" xfId="9410" xr:uid="{00000000-0005-0000-0000-0000022C0000}"/>
    <cellStyle name="Normal 10 13 2 6 20 5" xfId="9411" xr:uid="{00000000-0005-0000-0000-0000032C0000}"/>
    <cellStyle name="Normal 10 13 2 6 20 6" xfId="9412" xr:uid="{00000000-0005-0000-0000-0000042C0000}"/>
    <cellStyle name="Normal 10 13 2 6 20 7" xfId="9413" xr:uid="{00000000-0005-0000-0000-0000052C0000}"/>
    <cellStyle name="Normal 10 13 2 6 20 8" xfId="9414" xr:uid="{00000000-0005-0000-0000-0000062C0000}"/>
    <cellStyle name="Normal 10 13 2 6 21" xfId="9415" xr:uid="{00000000-0005-0000-0000-0000072C0000}"/>
    <cellStyle name="Normal 10 13 2 6 21 2" xfId="9416" xr:uid="{00000000-0005-0000-0000-0000082C0000}"/>
    <cellStyle name="Normal 10 13 2 6 21 2 2" xfId="9417" xr:uid="{00000000-0005-0000-0000-0000092C0000}"/>
    <cellStyle name="Normal 10 13 2 6 21 2 3" xfId="9418" xr:uid="{00000000-0005-0000-0000-00000A2C0000}"/>
    <cellStyle name="Normal 10 13 2 6 21 2 4" xfId="9419" xr:uid="{00000000-0005-0000-0000-00000B2C0000}"/>
    <cellStyle name="Normal 10 13 2 6 21 2 5" xfId="9420" xr:uid="{00000000-0005-0000-0000-00000C2C0000}"/>
    <cellStyle name="Normal 10 13 2 6 21 2 6" xfId="9421" xr:uid="{00000000-0005-0000-0000-00000D2C0000}"/>
    <cellStyle name="Normal 10 13 2 6 21 2 7" xfId="9422" xr:uid="{00000000-0005-0000-0000-00000E2C0000}"/>
    <cellStyle name="Normal 10 13 2 6 21 3" xfId="9423" xr:uid="{00000000-0005-0000-0000-00000F2C0000}"/>
    <cellStyle name="Normal 10 13 2 6 21 4" xfId="9424" xr:uid="{00000000-0005-0000-0000-0000102C0000}"/>
    <cellStyle name="Normal 10 13 2 6 21 5" xfId="9425" xr:uid="{00000000-0005-0000-0000-0000112C0000}"/>
    <cellStyle name="Normal 10 13 2 6 21 6" xfId="9426" xr:uid="{00000000-0005-0000-0000-0000122C0000}"/>
    <cellStyle name="Normal 10 13 2 6 21 7" xfId="9427" xr:uid="{00000000-0005-0000-0000-0000132C0000}"/>
    <cellStyle name="Normal 10 13 2 6 21 8" xfId="9428" xr:uid="{00000000-0005-0000-0000-0000142C0000}"/>
    <cellStyle name="Normal 10 13 2 6 22" xfId="9429" xr:uid="{00000000-0005-0000-0000-0000152C0000}"/>
    <cellStyle name="Normal 10 13 2 6 22 2" xfId="9430" xr:uid="{00000000-0005-0000-0000-0000162C0000}"/>
    <cellStyle name="Normal 10 13 2 6 22 2 2" xfId="9431" xr:uid="{00000000-0005-0000-0000-0000172C0000}"/>
    <cellStyle name="Normal 10 13 2 6 22 2 3" xfId="9432" xr:uid="{00000000-0005-0000-0000-0000182C0000}"/>
    <cellStyle name="Normal 10 13 2 6 22 2 4" xfId="9433" xr:uid="{00000000-0005-0000-0000-0000192C0000}"/>
    <cellStyle name="Normal 10 13 2 6 22 2 5" xfId="9434" xr:uid="{00000000-0005-0000-0000-00001A2C0000}"/>
    <cellStyle name="Normal 10 13 2 6 22 2 6" xfId="9435" xr:uid="{00000000-0005-0000-0000-00001B2C0000}"/>
    <cellStyle name="Normal 10 13 2 6 22 2 7" xfId="9436" xr:uid="{00000000-0005-0000-0000-00001C2C0000}"/>
    <cellStyle name="Normal 10 13 2 6 22 3" xfId="9437" xr:uid="{00000000-0005-0000-0000-00001D2C0000}"/>
    <cellStyle name="Normal 10 13 2 6 22 4" xfId="9438" xr:uid="{00000000-0005-0000-0000-00001E2C0000}"/>
    <cellStyle name="Normal 10 13 2 6 22 5" xfId="9439" xr:uid="{00000000-0005-0000-0000-00001F2C0000}"/>
    <cellStyle name="Normal 10 13 2 6 22 6" xfId="9440" xr:uid="{00000000-0005-0000-0000-0000202C0000}"/>
    <cellStyle name="Normal 10 13 2 6 22 7" xfId="9441" xr:uid="{00000000-0005-0000-0000-0000212C0000}"/>
    <cellStyle name="Normal 10 13 2 6 22 8" xfId="9442" xr:uid="{00000000-0005-0000-0000-0000222C0000}"/>
    <cellStyle name="Normal 10 13 2 6 23" xfId="9443" xr:uid="{00000000-0005-0000-0000-0000232C0000}"/>
    <cellStyle name="Normal 10 13 2 6 23 2" xfId="9444" xr:uid="{00000000-0005-0000-0000-0000242C0000}"/>
    <cellStyle name="Normal 10 13 2 6 23 2 2" xfId="9445" xr:uid="{00000000-0005-0000-0000-0000252C0000}"/>
    <cellStyle name="Normal 10 13 2 6 23 2 3" xfId="9446" xr:uid="{00000000-0005-0000-0000-0000262C0000}"/>
    <cellStyle name="Normal 10 13 2 6 23 2 4" xfId="9447" xr:uid="{00000000-0005-0000-0000-0000272C0000}"/>
    <cellStyle name="Normal 10 13 2 6 23 2 5" xfId="9448" xr:uid="{00000000-0005-0000-0000-0000282C0000}"/>
    <cellStyle name="Normal 10 13 2 6 23 2 6" xfId="9449" xr:uid="{00000000-0005-0000-0000-0000292C0000}"/>
    <cellStyle name="Normal 10 13 2 6 23 2 7" xfId="9450" xr:uid="{00000000-0005-0000-0000-00002A2C0000}"/>
    <cellStyle name="Normal 10 13 2 6 23 3" xfId="9451" xr:uid="{00000000-0005-0000-0000-00002B2C0000}"/>
    <cellStyle name="Normal 10 13 2 6 23 4" xfId="9452" xr:uid="{00000000-0005-0000-0000-00002C2C0000}"/>
    <cellStyle name="Normal 10 13 2 6 23 5" xfId="9453" xr:uid="{00000000-0005-0000-0000-00002D2C0000}"/>
    <cellStyle name="Normal 10 13 2 6 23 6" xfId="9454" xr:uid="{00000000-0005-0000-0000-00002E2C0000}"/>
    <cellStyle name="Normal 10 13 2 6 23 7" xfId="9455" xr:uid="{00000000-0005-0000-0000-00002F2C0000}"/>
    <cellStyle name="Normal 10 13 2 6 23 8" xfId="9456" xr:uid="{00000000-0005-0000-0000-0000302C0000}"/>
    <cellStyle name="Normal 10 13 2 6 24" xfId="9457" xr:uid="{00000000-0005-0000-0000-0000312C0000}"/>
    <cellStyle name="Normal 10 13 2 6 24 2" xfId="9458" xr:uid="{00000000-0005-0000-0000-0000322C0000}"/>
    <cellStyle name="Normal 10 13 2 6 24 2 2" xfId="9459" xr:uid="{00000000-0005-0000-0000-0000332C0000}"/>
    <cellStyle name="Normal 10 13 2 6 24 2 3" xfId="9460" xr:uid="{00000000-0005-0000-0000-0000342C0000}"/>
    <cellStyle name="Normal 10 13 2 6 24 2 4" xfId="9461" xr:uid="{00000000-0005-0000-0000-0000352C0000}"/>
    <cellStyle name="Normal 10 13 2 6 24 2 5" xfId="9462" xr:uid="{00000000-0005-0000-0000-0000362C0000}"/>
    <cellStyle name="Normal 10 13 2 6 24 2 6" xfId="9463" xr:uid="{00000000-0005-0000-0000-0000372C0000}"/>
    <cellStyle name="Normal 10 13 2 6 24 2 7" xfId="9464" xr:uid="{00000000-0005-0000-0000-0000382C0000}"/>
    <cellStyle name="Normal 10 13 2 6 24 3" xfId="9465" xr:uid="{00000000-0005-0000-0000-0000392C0000}"/>
    <cellStyle name="Normal 10 13 2 6 24 4" xfId="9466" xr:uid="{00000000-0005-0000-0000-00003A2C0000}"/>
    <cellStyle name="Normal 10 13 2 6 24 5" xfId="9467" xr:uid="{00000000-0005-0000-0000-00003B2C0000}"/>
    <cellStyle name="Normal 10 13 2 6 24 6" xfId="9468" xr:uid="{00000000-0005-0000-0000-00003C2C0000}"/>
    <cellStyle name="Normal 10 13 2 6 24 7" xfId="9469" xr:uid="{00000000-0005-0000-0000-00003D2C0000}"/>
    <cellStyle name="Normal 10 13 2 6 24 8" xfId="9470" xr:uid="{00000000-0005-0000-0000-00003E2C0000}"/>
    <cellStyle name="Normal 10 13 2 6 25" xfId="9471" xr:uid="{00000000-0005-0000-0000-00003F2C0000}"/>
    <cellStyle name="Normal 10 13 2 6 25 2" xfId="9472" xr:uid="{00000000-0005-0000-0000-0000402C0000}"/>
    <cellStyle name="Normal 10 13 2 6 25 2 2" xfId="9473" xr:uid="{00000000-0005-0000-0000-0000412C0000}"/>
    <cellStyle name="Normal 10 13 2 6 25 2 3" xfId="9474" xr:uid="{00000000-0005-0000-0000-0000422C0000}"/>
    <cellStyle name="Normal 10 13 2 6 25 2 4" xfId="9475" xr:uid="{00000000-0005-0000-0000-0000432C0000}"/>
    <cellStyle name="Normal 10 13 2 6 25 2 5" xfId="9476" xr:uid="{00000000-0005-0000-0000-0000442C0000}"/>
    <cellStyle name="Normal 10 13 2 6 25 2 6" xfId="9477" xr:uid="{00000000-0005-0000-0000-0000452C0000}"/>
    <cellStyle name="Normal 10 13 2 6 25 2 7" xfId="9478" xr:uid="{00000000-0005-0000-0000-0000462C0000}"/>
    <cellStyle name="Normal 10 13 2 6 25 3" xfId="9479" xr:uid="{00000000-0005-0000-0000-0000472C0000}"/>
    <cellStyle name="Normal 10 13 2 6 25 4" xfId="9480" xr:uid="{00000000-0005-0000-0000-0000482C0000}"/>
    <cellStyle name="Normal 10 13 2 6 25 5" xfId="9481" xr:uid="{00000000-0005-0000-0000-0000492C0000}"/>
    <cellStyle name="Normal 10 13 2 6 25 6" xfId="9482" xr:uid="{00000000-0005-0000-0000-00004A2C0000}"/>
    <cellStyle name="Normal 10 13 2 6 25 7" xfId="9483" xr:uid="{00000000-0005-0000-0000-00004B2C0000}"/>
    <cellStyle name="Normal 10 13 2 6 25 8" xfId="9484" xr:uid="{00000000-0005-0000-0000-00004C2C0000}"/>
    <cellStyle name="Normal 10 13 2 6 26" xfId="9485" xr:uid="{00000000-0005-0000-0000-00004D2C0000}"/>
    <cellStyle name="Normal 10 13 2 6 26 2" xfId="9486" xr:uid="{00000000-0005-0000-0000-00004E2C0000}"/>
    <cellStyle name="Normal 10 13 2 6 26 2 2" xfId="9487" xr:uid="{00000000-0005-0000-0000-00004F2C0000}"/>
    <cellStyle name="Normal 10 13 2 6 26 2 3" xfId="9488" xr:uid="{00000000-0005-0000-0000-0000502C0000}"/>
    <cellStyle name="Normal 10 13 2 6 26 2 4" xfId="9489" xr:uid="{00000000-0005-0000-0000-0000512C0000}"/>
    <cellStyle name="Normal 10 13 2 6 26 2 5" xfId="9490" xr:uid="{00000000-0005-0000-0000-0000522C0000}"/>
    <cellStyle name="Normal 10 13 2 6 26 2 6" xfId="9491" xr:uid="{00000000-0005-0000-0000-0000532C0000}"/>
    <cellStyle name="Normal 10 13 2 6 26 2 7" xfId="9492" xr:uid="{00000000-0005-0000-0000-0000542C0000}"/>
    <cellStyle name="Normal 10 13 2 6 26 3" xfId="9493" xr:uid="{00000000-0005-0000-0000-0000552C0000}"/>
    <cellStyle name="Normal 10 13 2 6 26 4" xfId="9494" xr:uid="{00000000-0005-0000-0000-0000562C0000}"/>
    <cellStyle name="Normal 10 13 2 6 26 5" xfId="9495" xr:uid="{00000000-0005-0000-0000-0000572C0000}"/>
    <cellStyle name="Normal 10 13 2 6 26 6" xfId="9496" xr:uid="{00000000-0005-0000-0000-0000582C0000}"/>
    <cellStyle name="Normal 10 13 2 6 26 7" xfId="9497" xr:uid="{00000000-0005-0000-0000-0000592C0000}"/>
    <cellStyle name="Normal 10 13 2 6 26 8" xfId="9498" xr:uid="{00000000-0005-0000-0000-00005A2C0000}"/>
    <cellStyle name="Normal 10 13 2 6 27" xfId="9499" xr:uid="{00000000-0005-0000-0000-00005B2C0000}"/>
    <cellStyle name="Normal 10 13 2 6 27 2" xfId="9500" xr:uid="{00000000-0005-0000-0000-00005C2C0000}"/>
    <cellStyle name="Normal 10 13 2 6 27 2 2" xfId="9501" xr:uid="{00000000-0005-0000-0000-00005D2C0000}"/>
    <cellStyle name="Normal 10 13 2 6 27 2 3" xfId="9502" xr:uid="{00000000-0005-0000-0000-00005E2C0000}"/>
    <cellStyle name="Normal 10 13 2 6 27 2 4" xfId="9503" xr:uid="{00000000-0005-0000-0000-00005F2C0000}"/>
    <cellStyle name="Normal 10 13 2 6 27 2 5" xfId="9504" xr:uid="{00000000-0005-0000-0000-0000602C0000}"/>
    <cellStyle name="Normal 10 13 2 6 27 2 6" xfId="9505" xr:uid="{00000000-0005-0000-0000-0000612C0000}"/>
    <cellStyle name="Normal 10 13 2 6 27 2 7" xfId="9506" xr:uid="{00000000-0005-0000-0000-0000622C0000}"/>
    <cellStyle name="Normal 10 13 2 6 27 3" xfId="9507" xr:uid="{00000000-0005-0000-0000-0000632C0000}"/>
    <cellStyle name="Normal 10 13 2 6 27 4" xfId="9508" xr:uid="{00000000-0005-0000-0000-0000642C0000}"/>
    <cellStyle name="Normal 10 13 2 6 27 5" xfId="9509" xr:uid="{00000000-0005-0000-0000-0000652C0000}"/>
    <cellStyle name="Normal 10 13 2 6 27 6" xfId="9510" xr:uid="{00000000-0005-0000-0000-0000662C0000}"/>
    <cellStyle name="Normal 10 13 2 6 27 7" xfId="9511" xr:uid="{00000000-0005-0000-0000-0000672C0000}"/>
    <cellStyle name="Normal 10 13 2 6 27 8" xfId="9512" xr:uid="{00000000-0005-0000-0000-0000682C0000}"/>
    <cellStyle name="Normal 10 13 2 6 28" xfId="9513" xr:uid="{00000000-0005-0000-0000-0000692C0000}"/>
    <cellStyle name="Normal 10 13 2 6 28 2" xfId="9514" xr:uid="{00000000-0005-0000-0000-00006A2C0000}"/>
    <cellStyle name="Normal 10 13 2 6 28 2 2" xfId="9515" xr:uid="{00000000-0005-0000-0000-00006B2C0000}"/>
    <cellStyle name="Normal 10 13 2 6 28 2 3" xfId="9516" xr:uid="{00000000-0005-0000-0000-00006C2C0000}"/>
    <cellStyle name="Normal 10 13 2 6 28 2 4" xfId="9517" xr:uid="{00000000-0005-0000-0000-00006D2C0000}"/>
    <cellStyle name="Normal 10 13 2 6 28 2 5" xfId="9518" xr:uid="{00000000-0005-0000-0000-00006E2C0000}"/>
    <cellStyle name="Normal 10 13 2 6 28 2 6" xfId="9519" xr:uid="{00000000-0005-0000-0000-00006F2C0000}"/>
    <cellStyle name="Normal 10 13 2 6 28 2 7" xfId="9520" xr:uid="{00000000-0005-0000-0000-0000702C0000}"/>
    <cellStyle name="Normal 10 13 2 6 28 3" xfId="9521" xr:uid="{00000000-0005-0000-0000-0000712C0000}"/>
    <cellStyle name="Normal 10 13 2 6 28 4" xfId="9522" xr:uid="{00000000-0005-0000-0000-0000722C0000}"/>
    <cellStyle name="Normal 10 13 2 6 28 5" xfId="9523" xr:uid="{00000000-0005-0000-0000-0000732C0000}"/>
    <cellStyle name="Normal 10 13 2 6 28 6" xfId="9524" xr:uid="{00000000-0005-0000-0000-0000742C0000}"/>
    <cellStyle name="Normal 10 13 2 6 28 7" xfId="9525" xr:uid="{00000000-0005-0000-0000-0000752C0000}"/>
    <cellStyle name="Normal 10 13 2 6 28 8" xfId="9526" xr:uid="{00000000-0005-0000-0000-0000762C0000}"/>
    <cellStyle name="Normal 10 13 2 6 29" xfId="9527" xr:uid="{00000000-0005-0000-0000-0000772C0000}"/>
    <cellStyle name="Normal 10 13 2 6 29 2" xfId="9528" xr:uid="{00000000-0005-0000-0000-0000782C0000}"/>
    <cellStyle name="Normal 10 13 2 6 29 2 2" xfId="9529" xr:uid="{00000000-0005-0000-0000-0000792C0000}"/>
    <cellStyle name="Normal 10 13 2 6 29 2 3" xfId="9530" xr:uid="{00000000-0005-0000-0000-00007A2C0000}"/>
    <cellStyle name="Normal 10 13 2 6 29 2 4" xfId="9531" xr:uid="{00000000-0005-0000-0000-00007B2C0000}"/>
    <cellStyle name="Normal 10 13 2 6 29 2 5" xfId="9532" xr:uid="{00000000-0005-0000-0000-00007C2C0000}"/>
    <cellStyle name="Normal 10 13 2 6 29 2 6" xfId="9533" xr:uid="{00000000-0005-0000-0000-00007D2C0000}"/>
    <cellStyle name="Normal 10 13 2 6 29 2 7" xfId="9534" xr:uid="{00000000-0005-0000-0000-00007E2C0000}"/>
    <cellStyle name="Normal 10 13 2 6 29 3" xfId="9535" xr:uid="{00000000-0005-0000-0000-00007F2C0000}"/>
    <cellStyle name="Normal 10 13 2 6 29 4" xfId="9536" xr:uid="{00000000-0005-0000-0000-0000802C0000}"/>
    <cellStyle name="Normal 10 13 2 6 29 5" xfId="9537" xr:uid="{00000000-0005-0000-0000-0000812C0000}"/>
    <cellStyle name="Normal 10 13 2 6 29 6" xfId="9538" xr:uid="{00000000-0005-0000-0000-0000822C0000}"/>
    <cellStyle name="Normal 10 13 2 6 29 7" xfId="9539" xr:uid="{00000000-0005-0000-0000-0000832C0000}"/>
    <cellStyle name="Normal 10 13 2 6 29 8" xfId="9540" xr:uid="{00000000-0005-0000-0000-0000842C0000}"/>
    <cellStyle name="Normal 10 13 2 6 3" xfId="9541" xr:uid="{00000000-0005-0000-0000-0000852C0000}"/>
    <cellStyle name="Normal 10 13 2 6 3 10" xfId="9542" xr:uid="{00000000-0005-0000-0000-0000862C0000}"/>
    <cellStyle name="Normal 10 13 2 6 3 10 2" xfId="9543" xr:uid="{00000000-0005-0000-0000-0000872C0000}"/>
    <cellStyle name="Normal 10 13 2 6 3 10 2 2" xfId="9544" xr:uid="{00000000-0005-0000-0000-0000882C0000}"/>
    <cellStyle name="Normal 10 13 2 6 3 10 2 3" xfId="9545" xr:uid="{00000000-0005-0000-0000-0000892C0000}"/>
    <cellStyle name="Normal 10 13 2 6 3 10 2 4" xfId="9546" xr:uid="{00000000-0005-0000-0000-00008A2C0000}"/>
    <cellStyle name="Normal 10 13 2 6 3 10 2 5" xfId="9547" xr:uid="{00000000-0005-0000-0000-00008B2C0000}"/>
    <cellStyle name="Normal 10 13 2 6 3 10 2 6" xfId="9548" xr:uid="{00000000-0005-0000-0000-00008C2C0000}"/>
    <cellStyle name="Normal 10 13 2 6 3 10 2 7" xfId="9549" xr:uid="{00000000-0005-0000-0000-00008D2C0000}"/>
    <cellStyle name="Normal 10 13 2 6 3 10 3" xfId="9550" xr:uid="{00000000-0005-0000-0000-00008E2C0000}"/>
    <cellStyle name="Normal 10 13 2 6 3 10 4" xfId="9551" xr:uid="{00000000-0005-0000-0000-00008F2C0000}"/>
    <cellStyle name="Normal 10 13 2 6 3 10 5" xfId="9552" xr:uid="{00000000-0005-0000-0000-0000902C0000}"/>
    <cellStyle name="Normal 10 13 2 6 3 10 6" xfId="9553" xr:uid="{00000000-0005-0000-0000-0000912C0000}"/>
    <cellStyle name="Normal 10 13 2 6 3 10 7" xfId="9554" xr:uid="{00000000-0005-0000-0000-0000922C0000}"/>
    <cellStyle name="Normal 10 13 2 6 3 10 8" xfId="9555" xr:uid="{00000000-0005-0000-0000-0000932C0000}"/>
    <cellStyle name="Normal 10 13 2 6 3 11" xfId="9556" xr:uid="{00000000-0005-0000-0000-0000942C0000}"/>
    <cellStyle name="Normal 10 13 2 6 3 11 2" xfId="9557" xr:uid="{00000000-0005-0000-0000-0000952C0000}"/>
    <cellStyle name="Normal 10 13 2 6 3 11 3" xfId="9558" xr:uid="{00000000-0005-0000-0000-0000962C0000}"/>
    <cellStyle name="Normal 10 13 2 6 3 11 4" xfId="9559" xr:uid="{00000000-0005-0000-0000-0000972C0000}"/>
    <cellStyle name="Normal 10 13 2 6 3 11 5" xfId="9560" xr:uid="{00000000-0005-0000-0000-0000982C0000}"/>
    <cellStyle name="Normal 10 13 2 6 3 11 6" xfId="9561" xr:uid="{00000000-0005-0000-0000-0000992C0000}"/>
    <cellStyle name="Normal 10 13 2 6 3 11 7" xfId="9562" xr:uid="{00000000-0005-0000-0000-00009A2C0000}"/>
    <cellStyle name="Normal 10 13 2 6 3 12" xfId="9563" xr:uid="{00000000-0005-0000-0000-00009B2C0000}"/>
    <cellStyle name="Normal 10 13 2 6 3 13" xfId="9564" xr:uid="{00000000-0005-0000-0000-00009C2C0000}"/>
    <cellStyle name="Normal 10 13 2 6 3 14" xfId="9565" xr:uid="{00000000-0005-0000-0000-00009D2C0000}"/>
    <cellStyle name="Normal 10 13 2 6 3 15" xfId="9566" xr:uid="{00000000-0005-0000-0000-00009E2C0000}"/>
    <cellStyle name="Normal 10 13 2 6 3 16" xfId="9567" xr:uid="{00000000-0005-0000-0000-00009F2C0000}"/>
    <cellStyle name="Normal 10 13 2 6 3 17" xfId="9568" xr:uid="{00000000-0005-0000-0000-0000A02C0000}"/>
    <cellStyle name="Normal 10 13 2 6 3 2" xfId="9569" xr:uid="{00000000-0005-0000-0000-0000A12C0000}"/>
    <cellStyle name="Normal 10 13 2 6 3 2 2" xfId="9570" xr:uid="{00000000-0005-0000-0000-0000A22C0000}"/>
    <cellStyle name="Normal 10 13 2 6 3 2 2 2" xfId="9571" xr:uid="{00000000-0005-0000-0000-0000A32C0000}"/>
    <cellStyle name="Normal 10 13 2 6 3 2 2 3" xfId="9572" xr:uid="{00000000-0005-0000-0000-0000A42C0000}"/>
    <cellStyle name="Normal 10 13 2 6 3 2 2 4" xfId="9573" xr:uid="{00000000-0005-0000-0000-0000A52C0000}"/>
    <cellStyle name="Normal 10 13 2 6 3 2 2 5" xfId="9574" xr:uid="{00000000-0005-0000-0000-0000A62C0000}"/>
    <cellStyle name="Normal 10 13 2 6 3 2 2 6" xfId="9575" xr:uid="{00000000-0005-0000-0000-0000A72C0000}"/>
    <cellStyle name="Normal 10 13 2 6 3 2 2 7" xfId="9576" xr:uid="{00000000-0005-0000-0000-0000A82C0000}"/>
    <cellStyle name="Normal 10 13 2 6 3 2 3" xfId="9577" xr:uid="{00000000-0005-0000-0000-0000A92C0000}"/>
    <cellStyle name="Normal 10 13 2 6 3 2 4" xfId="9578" xr:uid="{00000000-0005-0000-0000-0000AA2C0000}"/>
    <cellStyle name="Normal 10 13 2 6 3 2 5" xfId="9579" xr:uid="{00000000-0005-0000-0000-0000AB2C0000}"/>
    <cellStyle name="Normal 10 13 2 6 3 2 6" xfId="9580" xr:uid="{00000000-0005-0000-0000-0000AC2C0000}"/>
    <cellStyle name="Normal 10 13 2 6 3 2 7" xfId="9581" xr:uid="{00000000-0005-0000-0000-0000AD2C0000}"/>
    <cellStyle name="Normal 10 13 2 6 3 2 8" xfId="9582" xr:uid="{00000000-0005-0000-0000-0000AE2C0000}"/>
    <cellStyle name="Normal 10 13 2 6 3 3" xfId="9583" xr:uid="{00000000-0005-0000-0000-0000AF2C0000}"/>
    <cellStyle name="Normal 10 13 2 6 3 3 2" xfId="9584" xr:uid="{00000000-0005-0000-0000-0000B02C0000}"/>
    <cellStyle name="Normal 10 13 2 6 3 3 2 2" xfId="9585" xr:uid="{00000000-0005-0000-0000-0000B12C0000}"/>
    <cellStyle name="Normal 10 13 2 6 3 3 2 3" xfId="9586" xr:uid="{00000000-0005-0000-0000-0000B22C0000}"/>
    <cellStyle name="Normal 10 13 2 6 3 3 2 4" xfId="9587" xr:uid="{00000000-0005-0000-0000-0000B32C0000}"/>
    <cellStyle name="Normal 10 13 2 6 3 3 2 5" xfId="9588" xr:uid="{00000000-0005-0000-0000-0000B42C0000}"/>
    <cellStyle name="Normal 10 13 2 6 3 3 2 6" xfId="9589" xr:uid="{00000000-0005-0000-0000-0000B52C0000}"/>
    <cellStyle name="Normal 10 13 2 6 3 3 2 7" xfId="9590" xr:uid="{00000000-0005-0000-0000-0000B62C0000}"/>
    <cellStyle name="Normal 10 13 2 6 3 3 3" xfId="9591" xr:uid="{00000000-0005-0000-0000-0000B72C0000}"/>
    <cellStyle name="Normal 10 13 2 6 3 3 4" xfId="9592" xr:uid="{00000000-0005-0000-0000-0000B82C0000}"/>
    <cellStyle name="Normal 10 13 2 6 3 3 5" xfId="9593" xr:uid="{00000000-0005-0000-0000-0000B92C0000}"/>
    <cellStyle name="Normal 10 13 2 6 3 3 6" xfId="9594" xr:uid="{00000000-0005-0000-0000-0000BA2C0000}"/>
    <cellStyle name="Normal 10 13 2 6 3 3 7" xfId="9595" xr:uid="{00000000-0005-0000-0000-0000BB2C0000}"/>
    <cellStyle name="Normal 10 13 2 6 3 3 8" xfId="9596" xr:uid="{00000000-0005-0000-0000-0000BC2C0000}"/>
    <cellStyle name="Normal 10 13 2 6 3 4" xfId="9597" xr:uid="{00000000-0005-0000-0000-0000BD2C0000}"/>
    <cellStyle name="Normal 10 13 2 6 3 4 2" xfId="9598" xr:uid="{00000000-0005-0000-0000-0000BE2C0000}"/>
    <cellStyle name="Normal 10 13 2 6 3 4 2 2" xfId="9599" xr:uid="{00000000-0005-0000-0000-0000BF2C0000}"/>
    <cellStyle name="Normal 10 13 2 6 3 4 2 3" xfId="9600" xr:uid="{00000000-0005-0000-0000-0000C02C0000}"/>
    <cellStyle name="Normal 10 13 2 6 3 4 2 4" xfId="9601" xr:uid="{00000000-0005-0000-0000-0000C12C0000}"/>
    <cellStyle name="Normal 10 13 2 6 3 4 2 5" xfId="9602" xr:uid="{00000000-0005-0000-0000-0000C22C0000}"/>
    <cellStyle name="Normal 10 13 2 6 3 4 2 6" xfId="9603" xr:uid="{00000000-0005-0000-0000-0000C32C0000}"/>
    <cellStyle name="Normal 10 13 2 6 3 4 2 7" xfId="9604" xr:uid="{00000000-0005-0000-0000-0000C42C0000}"/>
    <cellStyle name="Normal 10 13 2 6 3 4 3" xfId="9605" xr:uid="{00000000-0005-0000-0000-0000C52C0000}"/>
    <cellStyle name="Normal 10 13 2 6 3 4 4" xfId="9606" xr:uid="{00000000-0005-0000-0000-0000C62C0000}"/>
    <cellStyle name="Normal 10 13 2 6 3 4 5" xfId="9607" xr:uid="{00000000-0005-0000-0000-0000C72C0000}"/>
    <cellStyle name="Normal 10 13 2 6 3 4 6" xfId="9608" xr:uid="{00000000-0005-0000-0000-0000C82C0000}"/>
    <cellStyle name="Normal 10 13 2 6 3 4 7" xfId="9609" xr:uid="{00000000-0005-0000-0000-0000C92C0000}"/>
    <cellStyle name="Normal 10 13 2 6 3 4 8" xfId="9610" xr:uid="{00000000-0005-0000-0000-0000CA2C0000}"/>
    <cellStyle name="Normal 10 13 2 6 3 5" xfId="9611" xr:uid="{00000000-0005-0000-0000-0000CB2C0000}"/>
    <cellStyle name="Normal 10 13 2 6 3 5 2" xfId="9612" xr:uid="{00000000-0005-0000-0000-0000CC2C0000}"/>
    <cellStyle name="Normal 10 13 2 6 3 5 2 2" xfId="9613" xr:uid="{00000000-0005-0000-0000-0000CD2C0000}"/>
    <cellStyle name="Normal 10 13 2 6 3 5 2 3" xfId="9614" xr:uid="{00000000-0005-0000-0000-0000CE2C0000}"/>
    <cellStyle name="Normal 10 13 2 6 3 5 2 4" xfId="9615" xr:uid="{00000000-0005-0000-0000-0000CF2C0000}"/>
    <cellStyle name="Normal 10 13 2 6 3 5 2 5" xfId="9616" xr:uid="{00000000-0005-0000-0000-0000D02C0000}"/>
    <cellStyle name="Normal 10 13 2 6 3 5 2 6" xfId="9617" xr:uid="{00000000-0005-0000-0000-0000D12C0000}"/>
    <cellStyle name="Normal 10 13 2 6 3 5 2 7" xfId="9618" xr:uid="{00000000-0005-0000-0000-0000D22C0000}"/>
    <cellStyle name="Normal 10 13 2 6 3 5 3" xfId="9619" xr:uid="{00000000-0005-0000-0000-0000D32C0000}"/>
    <cellStyle name="Normal 10 13 2 6 3 5 4" xfId="9620" xr:uid="{00000000-0005-0000-0000-0000D42C0000}"/>
    <cellStyle name="Normal 10 13 2 6 3 5 5" xfId="9621" xr:uid="{00000000-0005-0000-0000-0000D52C0000}"/>
    <cellStyle name="Normal 10 13 2 6 3 5 6" xfId="9622" xr:uid="{00000000-0005-0000-0000-0000D62C0000}"/>
    <cellStyle name="Normal 10 13 2 6 3 5 7" xfId="9623" xr:uid="{00000000-0005-0000-0000-0000D72C0000}"/>
    <cellStyle name="Normal 10 13 2 6 3 5 8" xfId="9624" xr:uid="{00000000-0005-0000-0000-0000D82C0000}"/>
    <cellStyle name="Normal 10 13 2 6 3 6" xfId="9625" xr:uid="{00000000-0005-0000-0000-0000D92C0000}"/>
    <cellStyle name="Normal 10 13 2 6 3 6 2" xfId="9626" xr:uid="{00000000-0005-0000-0000-0000DA2C0000}"/>
    <cellStyle name="Normal 10 13 2 6 3 6 2 2" xfId="9627" xr:uid="{00000000-0005-0000-0000-0000DB2C0000}"/>
    <cellStyle name="Normal 10 13 2 6 3 6 2 3" xfId="9628" xr:uid="{00000000-0005-0000-0000-0000DC2C0000}"/>
    <cellStyle name="Normal 10 13 2 6 3 6 2 4" xfId="9629" xr:uid="{00000000-0005-0000-0000-0000DD2C0000}"/>
    <cellStyle name="Normal 10 13 2 6 3 6 2 5" xfId="9630" xr:uid="{00000000-0005-0000-0000-0000DE2C0000}"/>
    <cellStyle name="Normal 10 13 2 6 3 6 2 6" xfId="9631" xr:uid="{00000000-0005-0000-0000-0000DF2C0000}"/>
    <cellStyle name="Normal 10 13 2 6 3 6 2 7" xfId="9632" xr:uid="{00000000-0005-0000-0000-0000E02C0000}"/>
    <cellStyle name="Normal 10 13 2 6 3 6 3" xfId="9633" xr:uid="{00000000-0005-0000-0000-0000E12C0000}"/>
    <cellStyle name="Normal 10 13 2 6 3 6 4" xfId="9634" xr:uid="{00000000-0005-0000-0000-0000E22C0000}"/>
    <cellStyle name="Normal 10 13 2 6 3 6 5" xfId="9635" xr:uid="{00000000-0005-0000-0000-0000E32C0000}"/>
    <cellStyle name="Normal 10 13 2 6 3 6 6" xfId="9636" xr:uid="{00000000-0005-0000-0000-0000E42C0000}"/>
    <cellStyle name="Normal 10 13 2 6 3 6 7" xfId="9637" xr:uid="{00000000-0005-0000-0000-0000E52C0000}"/>
    <cellStyle name="Normal 10 13 2 6 3 6 8" xfId="9638" xr:uid="{00000000-0005-0000-0000-0000E62C0000}"/>
    <cellStyle name="Normal 10 13 2 6 3 7" xfId="9639" xr:uid="{00000000-0005-0000-0000-0000E72C0000}"/>
    <cellStyle name="Normal 10 13 2 6 3 7 2" xfId="9640" xr:uid="{00000000-0005-0000-0000-0000E82C0000}"/>
    <cellStyle name="Normal 10 13 2 6 3 7 2 2" xfId="9641" xr:uid="{00000000-0005-0000-0000-0000E92C0000}"/>
    <cellStyle name="Normal 10 13 2 6 3 7 2 3" xfId="9642" xr:uid="{00000000-0005-0000-0000-0000EA2C0000}"/>
    <cellStyle name="Normal 10 13 2 6 3 7 2 4" xfId="9643" xr:uid="{00000000-0005-0000-0000-0000EB2C0000}"/>
    <cellStyle name="Normal 10 13 2 6 3 7 2 5" xfId="9644" xr:uid="{00000000-0005-0000-0000-0000EC2C0000}"/>
    <cellStyle name="Normal 10 13 2 6 3 7 2 6" xfId="9645" xr:uid="{00000000-0005-0000-0000-0000ED2C0000}"/>
    <cellStyle name="Normal 10 13 2 6 3 7 2 7" xfId="9646" xr:uid="{00000000-0005-0000-0000-0000EE2C0000}"/>
    <cellStyle name="Normal 10 13 2 6 3 7 3" xfId="9647" xr:uid="{00000000-0005-0000-0000-0000EF2C0000}"/>
    <cellStyle name="Normal 10 13 2 6 3 7 4" xfId="9648" xr:uid="{00000000-0005-0000-0000-0000F02C0000}"/>
    <cellStyle name="Normal 10 13 2 6 3 7 5" xfId="9649" xr:uid="{00000000-0005-0000-0000-0000F12C0000}"/>
    <cellStyle name="Normal 10 13 2 6 3 7 6" xfId="9650" xr:uid="{00000000-0005-0000-0000-0000F22C0000}"/>
    <cellStyle name="Normal 10 13 2 6 3 7 7" xfId="9651" xr:uid="{00000000-0005-0000-0000-0000F32C0000}"/>
    <cellStyle name="Normal 10 13 2 6 3 7 8" xfId="9652" xr:uid="{00000000-0005-0000-0000-0000F42C0000}"/>
    <cellStyle name="Normal 10 13 2 6 3 8" xfId="9653" xr:uid="{00000000-0005-0000-0000-0000F52C0000}"/>
    <cellStyle name="Normal 10 13 2 6 3 8 2" xfId="9654" xr:uid="{00000000-0005-0000-0000-0000F62C0000}"/>
    <cellStyle name="Normal 10 13 2 6 3 8 2 2" xfId="9655" xr:uid="{00000000-0005-0000-0000-0000F72C0000}"/>
    <cellStyle name="Normal 10 13 2 6 3 8 2 3" xfId="9656" xr:uid="{00000000-0005-0000-0000-0000F82C0000}"/>
    <cellStyle name="Normal 10 13 2 6 3 8 2 4" xfId="9657" xr:uid="{00000000-0005-0000-0000-0000F92C0000}"/>
    <cellStyle name="Normal 10 13 2 6 3 8 2 5" xfId="9658" xr:uid="{00000000-0005-0000-0000-0000FA2C0000}"/>
    <cellStyle name="Normal 10 13 2 6 3 8 2 6" xfId="9659" xr:uid="{00000000-0005-0000-0000-0000FB2C0000}"/>
    <cellStyle name="Normal 10 13 2 6 3 8 2 7" xfId="9660" xr:uid="{00000000-0005-0000-0000-0000FC2C0000}"/>
    <cellStyle name="Normal 10 13 2 6 3 8 3" xfId="9661" xr:uid="{00000000-0005-0000-0000-0000FD2C0000}"/>
    <cellStyle name="Normal 10 13 2 6 3 8 4" xfId="9662" xr:uid="{00000000-0005-0000-0000-0000FE2C0000}"/>
    <cellStyle name="Normal 10 13 2 6 3 8 5" xfId="9663" xr:uid="{00000000-0005-0000-0000-0000FF2C0000}"/>
    <cellStyle name="Normal 10 13 2 6 3 8 6" xfId="9664" xr:uid="{00000000-0005-0000-0000-0000002D0000}"/>
    <cellStyle name="Normal 10 13 2 6 3 8 7" xfId="9665" xr:uid="{00000000-0005-0000-0000-0000012D0000}"/>
    <cellStyle name="Normal 10 13 2 6 3 8 8" xfId="9666" xr:uid="{00000000-0005-0000-0000-0000022D0000}"/>
    <cellStyle name="Normal 10 13 2 6 3 9" xfId="9667" xr:uid="{00000000-0005-0000-0000-0000032D0000}"/>
    <cellStyle name="Normal 10 13 2 6 3 9 2" xfId="9668" xr:uid="{00000000-0005-0000-0000-0000042D0000}"/>
    <cellStyle name="Normal 10 13 2 6 3 9 2 2" xfId="9669" xr:uid="{00000000-0005-0000-0000-0000052D0000}"/>
    <cellStyle name="Normal 10 13 2 6 3 9 2 3" xfId="9670" xr:uid="{00000000-0005-0000-0000-0000062D0000}"/>
    <cellStyle name="Normal 10 13 2 6 3 9 2 4" xfId="9671" xr:uid="{00000000-0005-0000-0000-0000072D0000}"/>
    <cellStyle name="Normal 10 13 2 6 3 9 2 5" xfId="9672" xr:uid="{00000000-0005-0000-0000-0000082D0000}"/>
    <cellStyle name="Normal 10 13 2 6 3 9 2 6" xfId="9673" xr:uid="{00000000-0005-0000-0000-0000092D0000}"/>
    <cellStyle name="Normal 10 13 2 6 3 9 2 7" xfId="9674" xr:uid="{00000000-0005-0000-0000-00000A2D0000}"/>
    <cellStyle name="Normal 10 13 2 6 3 9 3" xfId="9675" xr:uid="{00000000-0005-0000-0000-00000B2D0000}"/>
    <cellStyle name="Normal 10 13 2 6 3 9 4" xfId="9676" xr:uid="{00000000-0005-0000-0000-00000C2D0000}"/>
    <cellStyle name="Normal 10 13 2 6 3 9 5" xfId="9677" xr:uid="{00000000-0005-0000-0000-00000D2D0000}"/>
    <cellStyle name="Normal 10 13 2 6 3 9 6" xfId="9678" xr:uid="{00000000-0005-0000-0000-00000E2D0000}"/>
    <cellStyle name="Normal 10 13 2 6 3 9 7" xfId="9679" xr:uid="{00000000-0005-0000-0000-00000F2D0000}"/>
    <cellStyle name="Normal 10 13 2 6 3 9 8" xfId="9680" xr:uid="{00000000-0005-0000-0000-0000102D0000}"/>
    <cellStyle name="Normal 10 13 2 6 30" xfId="9681" xr:uid="{00000000-0005-0000-0000-0000112D0000}"/>
    <cellStyle name="Normal 10 13 2 6 30 2" xfId="9682" xr:uid="{00000000-0005-0000-0000-0000122D0000}"/>
    <cellStyle name="Normal 10 13 2 6 30 2 2" xfId="9683" xr:uid="{00000000-0005-0000-0000-0000132D0000}"/>
    <cellStyle name="Normal 10 13 2 6 30 2 3" xfId="9684" xr:uid="{00000000-0005-0000-0000-0000142D0000}"/>
    <cellStyle name="Normal 10 13 2 6 30 2 4" xfId="9685" xr:uid="{00000000-0005-0000-0000-0000152D0000}"/>
    <cellStyle name="Normal 10 13 2 6 30 2 5" xfId="9686" xr:uid="{00000000-0005-0000-0000-0000162D0000}"/>
    <cellStyle name="Normal 10 13 2 6 30 2 6" xfId="9687" xr:uid="{00000000-0005-0000-0000-0000172D0000}"/>
    <cellStyle name="Normal 10 13 2 6 30 2 7" xfId="9688" xr:uid="{00000000-0005-0000-0000-0000182D0000}"/>
    <cellStyle name="Normal 10 13 2 6 30 3" xfId="9689" xr:uid="{00000000-0005-0000-0000-0000192D0000}"/>
    <cellStyle name="Normal 10 13 2 6 30 4" xfId="9690" xr:uid="{00000000-0005-0000-0000-00001A2D0000}"/>
    <cellStyle name="Normal 10 13 2 6 30 5" xfId="9691" xr:uid="{00000000-0005-0000-0000-00001B2D0000}"/>
    <cellStyle name="Normal 10 13 2 6 30 6" xfId="9692" xr:uid="{00000000-0005-0000-0000-00001C2D0000}"/>
    <cellStyle name="Normal 10 13 2 6 30 7" xfId="9693" xr:uid="{00000000-0005-0000-0000-00001D2D0000}"/>
    <cellStyle name="Normal 10 13 2 6 30 8" xfId="9694" xr:uid="{00000000-0005-0000-0000-00001E2D0000}"/>
    <cellStyle name="Normal 10 13 2 6 31" xfId="9695" xr:uid="{00000000-0005-0000-0000-00001F2D0000}"/>
    <cellStyle name="Normal 10 13 2 6 31 2" xfId="9696" xr:uid="{00000000-0005-0000-0000-0000202D0000}"/>
    <cellStyle name="Normal 10 13 2 6 31 2 2" xfId="9697" xr:uid="{00000000-0005-0000-0000-0000212D0000}"/>
    <cellStyle name="Normal 10 13 2 6 31 2 3" xfId="9698" xr:uid="{00000000-0005-0000-0000-0000222D0000}"/>
    <cellStyle name="Normal 10 13 2 6 31 2 4" xfId="9699" xr:uid="{00000000-0005-0000-0000-0000232D0000}"/>
    <cellStyle name="Normal 10 13 2 6 31 2 5" xfId="9700" xr:uid="{00000000-0005-0000-0000-0000242D0000}"/>
    <cellStyle name="Normal 10 13 2 6 31 2 6" xfId="9701" xr:uid="{00000000-0005-0000-0000-0000252D0000}"/>
    <cellStyle name="Normal 10 13 2 6 31 2 7" xfId="9702" xr:uid="{00000000-0005-0000-0000-0000262D0000}"/>
    <cellStyle name="Normal 10 13 2 6 31 3" xfId="9703" xr:uid="{00000000-0005-0000-0000-0000272D0000}"/>
    <cellStyle name="Normal 10 13 2 6 31 4" xfId="9704" xr:uid="{00000000-0005-0000-0000-0000282D0000}"/>
    <cellStyle name="Normal 10 13 2 6 31 5" xfId="9705" xr:uid="{00000000-0005-0000-0000-0000292D0000}"/>
    <cellStyle name="Normal 10 13 2 6 31 6" xfId="9706" xr:uid="{00000000-0005-0000-0000-00002A2D0000}"/>
    <cellStyle name="Normal 10 13 2 6 31 7" xfId="9707" xr:uid="{00000000-0005-0000-0000-00002B2D0000}"/>
    <cellStyle name="Normal 10 13 2 6 31 8" xfId="9708" xr:uid="{00000000-0005-0000-0000-00002C2D0000}"/>
    <cellStyle name="Normal 10 13 2 6 32" xfId="9709" xr:uid="{00000000-0005-0000-0000-00002D2D0000}"/>
    <cellStyle name="Normal 10 13 2 6 32 2" xfId="9710" xr:uid="{00000000-0005-0000-0000-00002E2D0000}"/>
    <cellStyle name="Normal 10 13 2 6 32 2 2" xfId="9711" xr:uid="{00000000-0005-0000-0000-00002F2D0000}"/>
    <cellStyle name="Normal 10 13 2 6 32 2 3" xfId="9712" xr:uid="{00000000-0005-0000-0000-0000302D0000}"/>
    <cellStyle name="Normal 10 13 2 6 32 2 4" xfId="9713" xr:uid="{00000000-0005-0000-0000-0000312D0000}"/>
    <cellStyle name="Normal 10 13 2 6 32 2 5" xfId="9714" xr:uid="{00000000-0005-0000-0000-0000322D0000}"/>
    <cellStyle name="Normal 10 13 2 6 32 2 6" xfId="9715" xr:uid="{00000000-0005-0000-0000-0000332D0000}"/>
    <cellStyle name="Normal 10 13 2 6 32 2 7" xfId="9716" xr:uid="{00000000-0005-0000-0000-0000342D0000}"/>
    <cellStyle name="Normal 10 13 2 6 32 3" xfId="9717" xr:uid="{00000000-0005-0000-0000-0000352D0000}"/>
    <cellStyle name="Normal 10 13 2 6 32 4" xfId="9718" xr:uid="{00000000-0005-0000-0000-0000362D0000}"/>
    <cellStyle name="Normal 10 13 2 6 32 5" xfId="9719" xr:uid="{00000000-0005-0000-0000-0000372D0000}"/>
    <cellStyle name="Normal 10 13 2 6 32 6" xfId="9720" xr:uid="{00000000-0005-0000-0000-0000382D0000}"/>
    <cellStyle name="Normal 10 13 2 6 32 7" xfId="9721" xr:uid="{00000000-0005-0000-0000-0000392D0000}"/>
    <cellStyle name="Normal 10 13 2 6 32 8" xfId="9722" xr:uid="{00000000-0005-0000-0000-00003A2D0000}"/>
    <cellStyle name="Normal 10 13 2 6 33" xfId="9723" xr:uid="{00000000-0005-0000-0000-00003B2D0000}"/>
    <cellStyle name="Normal 10 13 2 6 33 2" xfId="9724" xr:uid="{00000000-0005-0000-0000-00003C2D0000}"/>
    <cellStyle name="Normal 10 13 2 6 33 2 2" xfId="9725" xr:uid="{00000000-0005-0000-0000-00003D2D0000}"/>
    <cellStyle name="Normal 10 13 2 6 33 2 3" xfId="9726" xr:uid="{00000000-0005-0000-0000-00003E2D0000}"/>
    <cellStyle name="Normal 10 13 2 6 33 2 4" xfId="9727" xr:uid="{00000000-0005-0000-0000-00003F2D0000}"/>
    <cellStyle name="Normal 10 13 2 6 33 2 5" xfId="9728" xr:uid="{00000000-0005-0000-0000-0000402D0000}"/>
    <cellStyle name="Normal 10 13 2 6 33 2 6" xfId="9729" xr:uid="{00000000-0005-0000-0000-0000412D0000}"/>
    <cellStyle name="Normal 10 13 2 6 33 2 7" xfId="9730" xr:uid="{00000000-0005-0000-0000-0000422D0000}"/>
    <cellStyle name="Normal 10 13 2 6 33 3" xfId="9731" xr:uid="{00000000-0005-0000-0000-0000432D0000}"/>
    <cellStyle name="Normal 10 13 2 6 33 4" xfId="9732" xr:uid="{00000000-0005-0000-0000-0000442D0000}"/>
    <cellStyle name="Normal 10 13 2 6 33 5" xfId="9733" xr:uid="{00000000-0005-0000-0000-0000452D0000}"/>
    <cellStyle name="Normal 10 13 2 6 33 6" xfId="9734" xr:uid="{00000000-0005-0000-0000-0000462D0000}"/>
    <cellStyle name="Normal 10 13 2 6 33 7" xfId="9735" xr:uid="{00000000-0005-0000-0000-0000472D0000}"/>
    <cellStyle name="Normal 10 13 2 6 33 8" xfId="9736" xr:uid="{00000000-0005-0000-0000-0000482D0000}"/>
    <cellStyle name="Normal 10 13 2 6 34" xfId="9737" xr:uid="{00000000-0005-0000-0000-0000492D0000}"/>
    <cellStyle name="Normal 10 13 2 6 34 2" xfId="9738" xr:uid="{00000000-0005-0000-0000-00004A2D0000}"/>
    <cellStyle name="Normal 10 13 2 6 34 2 2" xfId="9739" xr:uid="{00000000-0005-0000-0000-00004B2D0000}"/>
    <cellStyle name="Normal 10 13 2 6 34 2 3" xfId="9740" xr:uid="{00000000-0005-0000-0000-00004C2D0000}"/>
    <cellStyle name="Normal 10 13 2 6 34 2 4" xfId="9741" xr:uid="{00000000-0005-0000-0000-00004D2D0000}"/>
    <cellStyle name="Normal 10 13 2 6 34 2 5" xfId="9742" xr:uid="{00000000-0005-0000-0000-00004E2D0000}"/>
    <cellStyle name="Normal 10 13 2 6 34 2 6" xfId="9743" xr:uid="{00000000-0005-0000-0000-00004F2D0000}"/>
    <cellStyle name="Normal 10 13 2 6 34 2 7" xfId="9744" xr:uid="{00000000-0005-0000-0000-0000502D0000}"/>
    <cellStyle name="Normal 10 13 2 6 34 3" xfId="9745" xr:uid="{00000000-0005-0000-0000-0000512D0000}"/>
    <cellStyle name="Normal 10 13 2 6 34 4" xfId="9746" xr:uid="{00000000-0005-0000-0000-0000522D0000}"/>
    <cellStyle name="Normal 10 13 2 6 34 5" xfId="9747" xr:uid="{00000000-0005-0000-0000-0000532D0000}"/>
    <cellStyle name="Normal 10 13 2 6 34 6" xfId="9748" xr:uid="{00000000-0005-0000-0000-0000542D0000}"/>
    <cellStyle name="Normal 10 13 2 6 34 7" xfId="9749" xr:uid="{00000000-0005-0000-0000-0000552D0000}"/>
    <cellStyle name="Normal 10 13 2 6 34 8" xfId="9750" xr:uid="{00000000-0005-0000-0000-0000562D0000}"/>
    <cellStyle name="Normal 10 13 2 6 35" xfId="9751" xr:uid="{00000000-0005-0000-0000-0000572D0000}"/>
    <cellStyle name="Normal 10 13 2 6 35 2" xfId="9752" xr:uid="{00000000-0005-0000-0000-0000582D0000}"/>
    <cellStyle name="Normal 10 13 2 6 35 2 2" xfId="9753" xr:uid="{00000000-0005-0000-0000-0000592D0000}"/>
    <cellStyle name="Normal 10 13 2 6 35 2 3" xfId="9754" xr:uid="{00000000-0005-0000-0000-00005A2D0000}"/>
    <cellStyle name="Normal 10 13 2 6 35 2 4" xfId="9755" xr:uid="{00000000-0005-0000-0000-00005B2D0000}"/>
    <cellStyle name="Normal 10 13 2 6 35 2 5" xfId="9756" xr:uid="{00000000-0005-0000-0000-00005C2D0000}"/>
    <cellStyle name="Normal 10 13 2 6 35 2 6" xfId="9757" xr:uid="{00000000-0005-0000-0000-00005D2D0000}"/>
    <cellStyle name="Normal 10 13 2 6 35 2 7" xfId="9758" xr:uid="{00000000-0005-0000-0000-00005E2D0000}"/>
    <cellStyle name="Normal 10 13 2 6 35 3" xfId="9759" xr:uid="{00000000-0005-0000-0000-00005F2D0000}"/>
    <cellStyle name="Normal 10 13 2 6 35 4" xfId="9760" xr:uid="{00000000-0005-0000-0000-0000602D0000}"/>
    <cellStyle name="Normal 10 13 2 6 35 5" xfId="9761" xr:uid="{00000000-0005-0000-0000-0000612D0000}"/>
    <cellStyle name="Normal 10 13 2 6 35 6" xfId="9762" xr:uid="{00000000-0005-0000-0000-0000622D0000}"/>
    <cellStyle name="Normal 10 13 2 6 35 7" xfId="9763" xr:uid="{00000000-0005-0000-0000-0000632D0000}"/>
    <cellStyle name="Normal 10 13 2 6 35 8" xfId="9764" xr:uid="{00000000-0005-0000-0000-0000642D0000}"/>
    <cellStyle name="Normal 10 13 2 6 36" xfId="9765" xr:uid="{00000000-0005-0000-0000-0000652D0000}"/>
    <cellStyle name="Normal 10 13 2 6 36 2" xfId="9766" xr:uid="{00000000-0005-0000-0000-0000662D0000}"/>
    <cellStyle name="Normal 10 13 2 6 36 2 2" xfId="9767" xr:uid="{00000000-0005-0000-0000-0000672D0000}"/>
    <cellStyle name="Normal 10 13 2 6 36 2 3" xfId="9768" xr:uid="{00000000-0005-0000-0000-0000682D0000}"/>
    <cellStyle name="Normal 10 13 2 6 36 2 4" xfId="9769" xr:uid="{00000000-0005-0000-0000-0000692D0000}"/>
    <cellStyle name="Normal 10 13 2 6 36 2 5" xfId="9770" xr:uid="{00000000-0005-0000-0000-00006A2D0000}"/>
    <cellStyle name="Normal 10 13 2 6 36 2 6" xfId="9771" xr:uid="{00000000-0005-0000-0000-00006B2D0000}"/>
    <cellStyle name="Normal 10 13 2 6 36 2 7" xfId="9772" xr:uid="{00000000-0005-0000-0000-00006C2D0000}"/>
    <cellStyle name="Normal 10 13 2 6 36 3" xfId="9773" xr:uid="{00000000-0005-0000-0000-00006D2D0000}"/>
    <cellStyle name="Normal 10 13 2 6 36 4" xfId="9774" xr:uid="{00000000-0005-0000-0000-00006E2D0000}"/>
    <cellStyle name="Normal 10 13 2 6 36 5" xfId="9775" xr:uid="{00000000-0005-0000-0000-00006F2D0000}"/>
    <cellStyle name="Normal 10 13 2 6 36 6" xfId="9776" xr:uid="{00000000-0005-0000-0000-0000702D0000}"/>
    <cellStyle name="Normal 10 13 2 6 36 7" xfId="9777" xr:uid="{00000000-0005-0000-0000-0000712D0000}"/>
    <cellStyle name="Normal 10 13 2 6 36 8" xfId="9778" xr:uid="{00000000-0005-0000-0000-0000722D0000}"/>
    <cellStyle name="Normal 10 13 2 6 37" xfId="9779" xr:uid="{00000000-0005-0000-0000-0000732D0000}"/>
    <cellStyle name="Normal 10 13 2 6 37 2" xfId="9780" xr:uid="{00000000-0005-0000-0000-0000742D0000}"/>
    <cellStyle name="Normal 10 13 2 6 37 2 2" xfId="9781" xr:uid="{00000000-0005-0000-0000-0000752D0000}"/>
    <cellStyle name="Normal 10 13 2 6 37 2 3" xfId="9782" xr:uid="{00000000-0005-0000-0000-0000762D0000}"/>
    <cellStyle name="Normal 10 13 2 6 37 2 4" xfId="9783" xr:uid="{00000000-0005-0000-0000-0000772D0000}"/>
    <cellStyle name="Normal 10 13 2 6 37 2 5" xfId="9784" xr:uid="{00000000-0005-0000-0000-0000782D0000}"/>
    <cellStyle name="Normal 10 13 2 6 37 2 6" xfId="9785" xr:uid="{00000000-0005-0000-0000-0000792D0000}"/>
    <cellStyle name="Normal 10 13 2 6 37 2 7" xfId="9786" xr:uid="{00000000-0005-0000-0000-00007A2D0000}"/>
    <cellStyle name="Normal 10 13 2 6 37 3" xfId="9787" xr:uid="{00000000-0005-0000-0000-00007B2D0000}"/>
    <cellStyle name="Normal 10 13 2 6 37 4" xfId="9788" xr:uid="{00000000-0005-0000-0000-00007C2D0000}"/>
    <cellStyle name="Normal 10 13 2 6 37 5" xfId="9789" xr:uid="{00000000-0005-0000-0000-00007D2D0000}"/>
    <cellStyle name="Normal 10 13 2 6 37 6" xfId="9790" xr:uid="{00000000-0005-0000-0000-00007E2D0000}"/>
    <cellStyle name="Normal 10 13 2 6 37 7" xfId="9791" xr:uid="{00000000-0005-0000-0000-00007F2D0000}"/>
    <cellStyle name="Normal 10 13 2 6 37 8" xfId="9792" xr:uid="{00000000-0005-0000-0000-0000802D0000}"/>
    <cellStyle name="Normal 10 13 2 6 38" xfId="9793" xr:uid="{00000000-0005-0000-0000-0000812D0000}"/>
    <cellStyle name="Normal 10 13 2 6 38 2" xfId="9794" xr:uid="{00000000-0005-0000-0000-0000822D0000}"/>
    <cellStyle name="Normal 10 13 2 6 38 2 2" xfId="9795" xr:uid="{00000000-0005-0000-0000-0000832D0000}"/>
    <cellStyle name="Normal 10 13 2 6 38 2 3" xfId="9796" xr:uid="{00000000-0005-0000-0000-0000842D0000}"/>
    <cellStyle name="Normal 10 13 2 6 38 2 4" xfId="9797" xr:uid="{00000000-0005-0000-0000-0000852D0000}"/>
    <cellStyle name="Normal 10 13 2 6 38 2 5" xfId="9798" xr:uid="{00000000-0005-0000-0000-0000862D0000}"/>
    <cellStyle name="Normal 10 13 2 6 38 2 6" xfId="9799" xr:uid="{00000000-0005-0000-0000-0000872D0000}"/>
    <cellStyle name="Normal 10 13 2 6 38 2 7" xfId="9800" xr:uid="{00000000-0005-0000-0000-0000882D0000}"/>
    <cellStyle name="Normal 10 13 2 6 38 3" xfId="9801" xr:uid="{00000000-0005-0000-0000-0000892D0000}"/>
    <cellStyle name="Normal 10 13 2 6 38 4" xfId="9802" xr:uid="{00000000-0005-0000-0000-00008A2D0000}"/>
    <cellStyle name="Normal 10 13 2 6 38 5" xfId="9803" xr:uid="{00000000-0005-0000-0000-00008B2D0000}"/>
    <cellStyle name="Normal 10 13 2 6 38 6" xfId="9804" xr:uid="{00000000-0005-0000-0000-00008C2D0000}"/>
    <cellStyle name="Normal 10 13 2 6 38 7" xfId="9805" xr:uid="{00000000-0005-0000-0000-00008D2D0000}"/>
    <cellStyle name="Normal 10 13 2 6 38 8" xfId="9806" xr:uid="{00000000-0005-0000-0000-00008E2D0000}"/>
    <cellStyle name="Normal 10 13 2 6 39" xfId="9807" xr:uid="{00000000-0005-0000-0000-00008F2D0000}"/>
    <cellStyle name="Normal 10 13 2 6 39 2" xfId="9808" xr:uid="{00000000-0005-0000-0000-0000902D0000}"/>
    <cellStyle name="Normal 10 13 2 6 39 2 2" xfId="9809" xr:uid="{00000000-0005-0000-0000-0000912D0000}"/>
    <cellStyle name="Normal 10 13 2 6 39 2 3" xfId="9810" xr:uid="{00000000-0005-0000-0000-0000922D0000}"/>
    <cellStyle name="Normal 10 13 2 6 39 2 4" xfId="9811" xr:uid="{00000000-0005-0000-0000-0000932D0000}"/>
    <cellStyle name="Normal 10 13 2 6 39 2 5" xfId="9812" xr:uid="{00000000-0005-0000-0000-0000942D0000}"/>
    <cellStyle name="Normal 10 13 2 6 39 2 6" xfId="9813" xr:uid="{00000000-0005-0000-0000-0000952D0000}"/>
    <cellStyle name="Normal 10 13 2 6 39 2 7" xfId="9814" xr:uid="{00000000-0005-0000-0000-0000962D0000}"/>
    <cellStyle name="Normal 10 13 2 6 39 3" xfId="9815" xr:uid="{00000000-0005-0000-0000-0000972D0000}"/>
    <cellStyle name="Normal 10 13 2 6 39 4" xfId="9816" xr:uid="{00000000-0005-0000-0000-0000982D0000}"/>
    <cellStyle name="Normal 10 13 2 6 39 5" xfId="9817" xr:uid="{00000000-0005-0000-0000-0000992D0000}"/>
    <cellStyle name="Normal 10 13 2 6 39 6" xfId="9818" xr:uid="{00000000-0005-0000-0000-00009A2D0000}"/>
    <cellStyle name="Normal 10 13 2 6 39 7" xfId="9819" xr:uid="{00000000-0005-0000-0000-00009B2D0000}"/>
    <cellStyle name="Normal 10 13 2 6 39 8" xfId="9820" xr:uid="{00000000-0005-0000-0000-00009C2D0000}"/>
    <cellStyle name="Normal 10 13 2 6 4" xfId="9821" xr:uid="{00000000-0005-0000-0000-00009D2D0000}"/>
    <cellStyle name="Normal 10 13 2 6 4 2" xfId="9822" xr:uid="{00000000-0005-0000-0000-00009E2D0000}"/>
    <cellStyle name="Normal 10 13 2 6 4 2 2" xfId="9823" xr:uid="{00000000-0005-0000-0000-00009F2D0000}"/>
    <cellStyle name="Normal 10 13 2 6 4 2 3" xfId="9824" xr:uid="{00000000-0005-0000-0000-0000A02D0000}"/>
    <cellStyle name="Normal 10 13 2 6 4 2 4" xfId="9825" xr:uid="{00000000-0005-0000-0000-0000A12D0000}"/>
    <cellStyle name="Normal 10 13 2 6 4 2 5" xfId="9826" xr:uid="{00000000-0005-0000-0000-0000A22D0000}"/>
    <cellStyle name="Normal 10 13 2 6 4 2 6" xfId="9827" xr:uid="{00000000-0005-0000-0000-0000A32D0000}"/>
    <cellStyle name="Normal 10 13 2 6 4 2 7" xfId="9828" xr:uid="{00000000-0005-0000-0000-0000A42D0000}"/>
    <cellStyle name="Normal 10 13 2 6 4 3" xfId="9829" xr:uid="{00000000-0005-0000-0000-0000A52D0000}"/>
    <cellStyle name="Normal 10 13 2 6 4 4" xfId="9830" xr:uid="{00000000-0005-0000-0000-0000A62D0000}"/>
    <cellStyle name="Normal 10 13 2 6 4 5" xfId="9831" xr:uid="{00000000-0005-0000-0000-0000A72D0000}"/>
    <cellStyle name="Normal 10 13 2 6 4 6" xfId="9832" xr:uid="{00000000-0005-0000-0000-0000A82D0000}"/>
    <cellStyle name="Normal 10 13 2 6 4 7" xfId="9833" xr:uid="{00000000-0005-0000-0000-0000A92D0000}"/>
    <cellStyle name="Normal 10 13 2 6 4 8" xfId="9834" xr:uid="{00000000-0005-0000-0000-0000AA2D0000}"/>
    <cellStyle name="Normal 10 13 2 6 40" xfId="9835" xr:uid="{00000000-0005-0000-0000-0000AB2D0000}"/>
    <cellStyle name="Normal 10 13 2 6 40 2" xfId="9836" xr:uid="{00000000-0005-0000-0000-0000AC2D0000}"/>
    <cellStyle name="Normal 10 13 2 6 40 2 2" xfId="9837" xr:uid="{00000000-0005-0000-0000-0000AD2D0000}"/>
    <cellStyle name="Normal 10 13 2 6 40 2 3" xfId="9838" xr:uid="{00000000-0005-0000-0000-0000AE2D0000}"/>
    <cellStyle name="Normal 10 13 2 6 40 2 4" xfId="9839" xr:uid="{00000000-0005-0000-0000-0000AF2D0000}"/>
    <cellStyle name="Normal 10 13 2 6 40 2 5" xfId="9840" xr:uid="{00000000-0005-0000-0000-0000B02D0000}"/>
    <cellStyle name="Normal 10 13 2 6 40 2 6" xfId="9841" xr:uid="{00000000-0005-0000-0000-0000B12D0000}"/>
    <cellStyle name="Normal 10 13 2 6 40 2 7" xfId="9842" xr:uid="{00000000-0005-0000-0000-0000B22D0000}"/>
    <cellStyle name="Normal 10 13 2 6 40 3" xfId="9843" xr:uid="{00000000-0005-0000-0000-0000B32D0000}"/>
    <cellStyle name="Normal 10 13 2 6 40 4" xfId="9844" xr:uid="{00000000-0005-0000-0000-0000B42D0000}"/>
    <cellStyle name="Normal 10 13 2 6 40 5" xfId="9845" xr:uid="{00000000-0005-0000-0000-0000B52D0000}"/>
    <cellStyle name="Normal 10 13 2 6 40 6" xfId="9846" xr:uid="{00000000-0005-0000-0000-0000B62D0000}"/>
    <cellStyle name="Normal 10 13 2 6 40 7" xfId="9847" xr:uid="{00000000-0005-0000-0000-0000B72D0000}"/>
    <cellStyle name="Normal 10 13 2 6 40 8" xfId="9848" xr:uid="{00000000-0005-0000-0000-0000B82D0000}"/>
    <cellStyle name="Normal 10 13 2 6 41" xfId="9849" xr:uid="{00000000-0005-0000-0000-0000B92D0000}"/>
    <cellStyle name="Normal 10 13 2 6 41 2" xfId="9850" xr:uid="{00000000-0005-0000-0000-0000BA2D0000}"/>
    <cellStyle name="Normal 10 13 2 6 41 2 2" xfId="9851" xr:uid="{00000000-0005-0000-0000-0000BB2D0000}"/>
    <cellStyle name="Normal 10 13 2 6 41 2 3" xfId="9852" xr:uid="{00000000-0005-0000-0000-0000BC2D0000}"/>
    <cellStyle name="Normal 10 13 2 6 41 2 4" xfId="9853" xr:uid="{00000000-0005-0000-0000-0000BD2D0000}"/>
    <cellStyle name="Normal 10 13 2 6 41 2 5" xfId="9854" xr:uid="{00000000-0005-0000-0000-0000BE2D0000}"/>
    <cellStyle name="Normal 10 13 2 6 41 2 6" xfId="9855" xr:uid="{00000000-0005-0000-0000-0000BF2D0000}"/>
    <cellStyle name="Normal 10 13 2 6 41 2 7" xfId="9856" xr:uid="{00000000-0005-0000-0000-0000C02D0000}"/>
    <cellStyle name="Normal 10 13 2 6 41 3" xfId="9857" xr:uid="{00000000-0005-0000-0000-0000C12D0000}"/>
    <cellStyle name="Normal 10 13 2 6 41 4" xfId="9858" xr:uid="{00000000-0005-0000-0000-0000C22D0000}"/>
    <cellStyle name="Normal 10 13 2 6 41 5" xfId="9859" xr:uid="{00000000-0005-0000-0000-0000C32D0000}"/>
    <cellStyle name="Normal 10 13 2 6 41 6" xfId="9860" xr:uid="{00000000-0005-0000-0000-0000C42D0000}"/>
    <cellStyle name="Normal 10 13 2 6 41 7" xfId="9861" xr:uid="{00000000-0005-0000-0000-0000C52D0000}"/>
    <cellStyle name="Normal 10 13 2 6 41 8" xfId="9862" xr:uid="{00000000-0005-0000-0000-0000C62D0000}"/>
    <cellStyle name="Normal 10 13 2 6 42" xfId="9863" xr:uid="{00000000-0005-0000-0000-0000C72D0000}"/>
    <cellStyle name="Normal 10 13 2 6 42 2" xfId="9864" xr:uid="{00000000-0005-0000-0000-0000C82D0000}"/>
    <cellStyle name="Normal 10 13 2 6 42 2 2" xfId="9865" xr:uid="{00000000-0005-0000-0000-0000C92D0000}"/>
    <cellStyle name="Normal 10 13 2 6 42 2 3" xfId="9866" xr:uid="{00000000-0005-0000-0000-0000CA2D0000}"/>
    <cellStyle name="Normal 10 13 2 6 42 2 4" xfId="9867" xr:uid="{00000000-0005-0000-0000-0000CB2D0000}"/>
    <cellStyle name="Normal 10 13 2 6 42 2 5" xfId="9868" xr:uid="{00000000-0005-0000-0000-0000CC2D0000}"/>
    <cellStyle name="Normal 10 13 2 6 42 2 6" xfId="9869" xr:uid="{00000000-0005-0000-0000-0000CD2D0000}"/>
    <cellStyle name="Normal 10 13 2 6 42 2 7" xfId="9870" xr:uid="{00000000-0005-0000-0000-0000CE2D0000}"/>
    <cellStyle name="Normal 10 13 2 6 42 3" xfId="9871" xr:uid="{00000000-0005-0000-0000-0000CF2D0000}"/>
    <cellStyle name="Normal 10 13 2 6 42 4" xfId="9872" xr:uid="{00000000-0005-0000-0000-0000D02D0000}"/>
    <cellStyle name="Normal 10 13 2 6 42 5" xfId="9873" xr:uid="{00000000-0005-0000-0000-0000D12D0000}"/>
    <cellStyle name="Normal 10 13 2 6 42 6" xfId="9874" xr:uid="{00000000-0005-0000-0000-0000D22D0000}"/>
    <cellStyle name="Normal 10 13 2 6 42 7" xfId="9875" xr:uid="{00000000-0005-0000-0000-0000D32D0000}"/>
    <cellStyle name="Normal 10 13 2 6 42 8" xfId="9876" xr:uid="{00000000-0005-0000-0000-0000D42D0000}"/>
    <cellStyle name="Normal 10 13 2 6 43" xfId="9877" xr:uid="{00000000-0005-0000-0000-0000D52D0000}"/>
    <cellStyle name="Normal 10 13 2 6 43 2" xfId="9878" xr:uid="{00000000-0005-0000-0000-0000D62D0000}"/>
    <cellStyle name="Normal 10 13 2 6 43 2 2" xfId="9879" xr:uid="{00000000-0005-0000-0000-0000D72D0000}"/>
    <cellStyle name="Normal 10 13 2 6 43 2 3" xfId="9880" xr:uid="{00000000-0005-0000-0000-0000D82D0000}"/>
    <cellStyle name="Normal 10 13 2 6 43 2 4" xfId="9881" xr:uid="{00000000-0005-0000-0000-0000D92D0000}"/>
    <cellStyle name="Normal 10 13 2 6 43 2 5" xfId="9882" xr:uid="{00000000-0005-0000-0000-0000DA2D0000}"/>
    <cellStyle name="Normal 10 13 2 6 43 2 6" xfId="9883" xr:uid="{00000000-0005-0000-0000-0000DB2D0000}"/>
    <cellStyle name="Normal 10 13 2 6 43 2 7" xfId="9884" xr:uid="{00000000-0005-0000-0000-0000DC2D0000}"/>
    <cellStyle name="Normal 10 13 2 6 43 3" xfId="9885" xr:uid="{00000000-0005-0000-0000-0000DD2D0000}"/>
    <cellStyle name="Normal 10 13 2 6 43 4" xfId="9886" xr:uid="{00000000-0005-0000-0000-0000DE2D0000}"/>
    <cellStyle name="Normal 10 13 2 6 43 5" xfId="9887" xr:uid="{00000000-0005-0000-0000-0000DF2D0000}"/>
    <cellStyle name="Normal 10 13 2 6 43 6" xfId="9888" xr:uid="{00000000-0005-0000-0000-0000E02D0000}"/>
    <cellStyle name="Normal 10 13 2 6 43 7" xfId="9889" xr:uid="{00000000-0005-0000-0000-0000E12D0000}"/>
    <cellStyle name="Normal 10 13 2 6 43 8" xfId="9890" xr:uid="{00000000-0005-0000-0000-0000E22D0000}"/>
    <cellStyle name="Normal 10 13 2 6 44" xfId="9891" xr:uid="{00000000-0005-0000-0000-0000E32D0000}"/>
    <cellStyle name="Normal 10 13 2 6 44 2" xfId="9892" xr:uid="{00000000-0005-0000-0000-0000E42D0000}"/>
    <cellStyle name="Normal 10 13 2 6 44 2 2" xfId="9893" xr:uid="{00000000-0005-0000-0000-0000E52D0000}"/>
    <cellStyle name="Normal 10 13 2 6 44 2 3" xfId="9894" xr:uid="{00000000-0005-0000-0000-0000E62D0000}"/>
    <cellStyle name="Normal 10 13 2 6 44 2 4" xfId="9895" xr:uid="{00000000-0005-0000-0000-0000E72D0000}"/>
    <cellStyle name="Normal 10 13 2 6 44 2 5" xfId="9896" xr:uid="{00000000-0005-0000-0000-0000E82D0000}"/>
    <cellStyle name="Normal 10 13 2 6 44 2 6" xfId="9897" xr:uid="{00000000-0005-0000-0000-0000E92D0000}"/>
    <cellStyle name="Normal 10 13 2 6 44 2 7" xfId="9898" xr:uid="{00000000-0005-0000-0000-0000EA2D0000}"/>
    <cellStyle name="Normal 10 13 2 6 44 3" xfId="9899" xr:uid="{00000000-0005-0000-0000-0000EB2D0000}"/>
    <cellStyle name="Normal 10 13 2 6 44 4" xfId="9900" xr:uid="{00000000-0005-0000-0000-0000EC2D0000}"/>
    <cellStyle name="Normal 10 13 2 6 44 5" xfId="9901" xr:uid="{00000000-0005-0000-0000-0000ED2D0000}"/>
    <cellStyle name="Normal 10 13 2 6 44 6" xfId="9902" xr:uid="{00000000-0005-0000-0000-0000EE2D0000}"/>
    <cellStyle name="Normal 10 13 2 6 44 7" xfId="9903" xr:uid="{00000000-0005-0000-0000-0000EF2D0000}"/>
    <cellStyle name="Normal 10 13 2 6 44 8" xfId="9904" xr:uid="{00000000-0005-0000-0000-0000F02D0000}"/>
    <cellStyle name="Normal 10 13 2 6 45" xfId="9905" xr:uid="{00000000-0005-0000-0000-0000F12D0000}"/>
    <cellStyle name="Normal 10 13 2 6 45 2" xfId="9906" xr:uid="{00000000-0005-0000-0000-0000F22D0000}"/>
    <cellStyle name="Normal 10 13 2 6 45 2 2" xfId="9907" xr:uid="{00000000-0005-0000-0000-0000F32D0000}"/>
    <cellStyle name="Normal 10 13 2 6 45 2 3" xfId="9908" xr:uid="{00000000-0005-0000-0000-0000F42D0000}"/>
    <cellStyle name="Normal 10 13 2 6 45 2 4" xfId="9909" xr:uid="{00000000-0005-0000-0000-0000F52D0000}"/>
    <cellStyle name="Normal 10 13 2 6 45 2 5" xfId="9910" xr:uid="{00000000-0005-0000-0000-0000F62D0000}"/>
    <cellStyle name="Normal 10 13 2 6 45 2 6" xfId="9911" xr:uid="{00000000-0005-0000-0000-0000F72D0000}"/>
    <cellStyle name="Normal 10 13 2 6 45 2 7" xfId="9912" xr:uid="{00000000-0005-0000-0000-0000F82D0000}"/>
    <cellStyle name="Normal 10 13 2 6 45 3" xfId="9913" xr:uid="{00000000-0005-0000-0000-0000F92D0000}"/>
    <cellStyle name="Normal 10 13 2 6 45 4" xfId="9914" xr:uid="{00000000-0005-0000-0000-0000FA2D0000}"/>
    <cellStyle name="Normal 10 13 2 6 45 5" xfId="9915" xr:uid="{00000000-0005-0000-0000-0000FB2D0000}"/>
    <cellStyle name="Normal 10 13 2 6 45 6" xfId="9916" xr:uid="{00000000-0005-0000-0000-0000FC2D0000}"/>
    <cellStyle name="Normal 10 13 2 6 45 7" xfId="9917" xr:uid="{00000000-0005-0000-0000-0000FD2D0000}"/>
    <cellStyle name="Normal 10 13 2 6 45 8" xfId="9918" xr:uid="{00000000-0005-0000-0000-0000FE2D0000}"/>
    <cellStyle name="Normal 10 13 2 6 46" xfId="9919" xr:uid="{00000000-0005-0000-0000-0000FF2D0000}"/>
    <cellStyle name="Normal 10 13 2 6 46 2" xfId="9920" xr:uid="{00000000-0005-0000-0000-0000002E0000}"/>
    <cellStyle name="Normal 10 13 2 6 46 2 2" xfId="9921" xr:uid="{00000000-0005-0000-0000-0000012E0000}"/>
    <cellStyle name="Normal 10 13 2 6 46 2 3" xfId="9922" xr:uid="{00000000-0005-0000-0000-0000022E0000}"/>
    <cellStyle name="Normal 10 13 2 6 46 2 4" xfId="9923" xr:uid="{00000000-0005-0000-0000-0000032E0000}"/>
    <cellStyle name="Normal 10 13 2 6 46 2 5" xfId="9924" xr:uid="{00000000-0005-0000-0000-0000042E0000}"/>
    <cellStyle name="Normal 10 13 2 6 46 2 6" xfId="9925" xr:uid="{00000000-0005-0000-0000-0000052E0000}"/>
    <cellStyle name="Normal 10 13 2 6 46 2 7" xfId="9926" xr:uid="{00000000-0005-0000-0000-0000062E0000}"/>
    <cellStyle name="Normal 10 13 2 6 46 3" xfId="9927" xr:uid="{00000000-0005-0000-0000-0000072E0000}"/>
    <cellStyle name="Normal 10 13 2 6 46 4" xfId="9928" xr:uid="{00000000-0005-0000-0000-0000082E0000}"/>
    <cellStyle name="Normal 10 13 2 6 46 5" xfId="9929" xr:uid="{00000000-0005-0000-0000-0000092E0000}"/>
    <cellStyle name="Normal 10 13 2 6 46 6" xfId="9930" xr:uid="{00000000-0005-0000-0000-00000A2E0000}"/>
    <cellStyle name="Normal 10 13 2 6 46 7" xfId="9931" xr:uid="{00000000-0005-0000-0000-00000B2E0000}"/>
    <cellStyle name="Normal 10 13 2 6 46 8" xfId="9932" xr:uid="{00000000-0005-0000-0000-00000C2E0000}"/>
    <cellStyle name="Normal 10 13 2 6 47" xfId="9933" xr:uid="{00000000-0005-0000-0000-00000D2E0000}"/>
    <cellStyle name="Normal 10 13 2 6 47 2" xfId="9934" xr:uid="{00000000-0005-0000-0000-00000E2E0000}"/>
    <cellStyle name="Normal 10 13 2 6 47 3" xfId="9935" xr:uid="{00000000-0005-0000-0000-00000F2E0000}"/>
    <cellStyle name="Normal 10 13 2 6 47 4" xfId="9936" xr:uid="{00000000-0005-0000-0000-0000102E0000}"/>
    <cellStyle name="Normal 10 13 2 6 47 5" xfId="9937" xr:uid="{00000000-0005-0000-0000-0000112E0000}"/>
    <cellStyle name="Normal 10 13 2 6 47 6" xfId="9938" xr:uid="{00000000-0005-0000-0000-0000122E0000}"/>
    <cellStyle name="Normal 10 13 2 6 47 7" xfId="9939" xr:uid="{00000000-0005-0000-0000-0000132E0000}"/>
    <cellStyle name="Normal 10 13 2 6 48" xfId="9940" xr:uid="{00000000-0005-0000-0000-0000142E0000}"/>
    <cellStyle name="Normal 10 13 2 6 48 2" xfId="9941" xr:uid="{00000000-0005-0000-0000-0000152E0000}"/>
    <cellStyle name="Normal 10 13 2 6 48 2 2" xfId="9942" xr:uid="{00000000-0005-0000-0000-0000162E0000}"/>
    <cellStyle name="Normal 10 13 2 6 48 2 3" xfId="9943" xr:uid="{00000000-0005-0000-0000-0000172E0000}"/>
    <cellStyle name="Normal 10 13 2 6 48 2 4" xfId="9944" xr:uid="{00000000-0005-0000-0000-0000182E0000}"/>
    <cellStyle name="Normal 10 13 2 6 48 2 5" xfId="9945" xr:uid="{00000000-0005-0000-0000-0000192E0000}"/>
    <cellStyle name="Normal 10 13 2 6 48 2 6" xfId="9946" xr:uid="{00000000-0005-0000-0000-00001A2E0000}"/>
    <cellStyle name="Normal 10 13 2 6 48 2 7" xfId="9947" xr:uid="{00000000-0005-0000-0000-00001B2E0000}"/>
    <cellStyle name="Normal 10 13 2 6 48 3" xfId="9948" xr:uid="{00000000-0005-0000-0000-00001C2E0000}"/>
    <cellStyle name="Normal 10 13 2 6 48 4" xfId="9949" xr:uid="{00000000-0005-0000-0000-00001D2E0000}"/>
    <cellStyle name="Normal 10 13 2 6 48 5" xfId="9950" xr:uid="{00000000-0005-0000-0000-00001E2E0000}"/>
    <cellStyle name="Normal 10 13 2 6 48 6" xfId="9951" xr:uid="{00000000-0005-0000-0000-00001F2E0000}"/>
    <cellStyle name="Normal 10 13 2 6 48 7" xfId="9952" xr:uid="{00000000-0005-0000-0000-0000202E0000}"/>
    <cellStyle name="Normal 10 13 2 6 48 8" xfId="9953" xr:uid="{00000000-0005-0000-0000-0000212E0000}"/>
    <cellStyle name="Normal 10 13 2 6 49" xfId="9954" xr:uid="{00000000-0005-0000-0000-0000222E0000}"/>
    <cellStyle name="Normal 10 13 2 6 49 2" xfId="9955" xr:uid="{00000000-0005-0000-0000-0000232E0000}"/>
    <cellStyle name="Normal 10 13 2 6 49 3" xfId="9956" xr:uid="{00000000-0005-0000-0000-0000242E0000}"/>
    <cellStyle name="Normal 10 13 2 6 49 4" xfId="9957" xr:uid="{00000000-0005-0000-0000-0000252E0000}"/>
    <cellStyle name="Normal 10 13 2 6 49 5" xfId="9958" xr:uid="{00000000-0005-0000-0000-0000262E0000}"/>
    <cellStyle name="Normal 10 13 2 6 49 6" xfId="9959" xr:uid="{00000000-0005-0000-0000-0000272E0000}"/>
    <cellStyle name="Normal 10 13 2 6 49 7" xfId="9960" xr:uid="{00000000-0005-0000-0000-0000282E0000}"/>
    <cellStyle name="Normal 10 13 2 6 5" xfId="9961" xr:uid="{00000000-0005-0000-0000-0000292E0000}"/>
    <cellStyle name="Normal 10 13 2 6 5 2" xfId="9962" xr:uid="{00000000-0005-0000-0000-00002A2E0000}"/>
    <cellStyle name="Normal 10 13 2 6 5 2 2" xfId="9963" xr:uid="{00000000-0005-0000-0000-00002B2E0000}"/>
    <cellStyle name="Normal 10 13 2 6 5 2 3" xfId="9964" xr:uid="{00000000-0005-0000-0000-00002C2E0000}"/>
    <cellStyle name="Normal 10 13 2 6 5 2 4" xfId="9965" xr:uid="{00000000-0005-0000-0000-00002D2E0000}"/>
    <cellStyle name="Normal 10 13 2 6 5 2 5" xfId="9966" xr:uid="{00000000-0005-0000-0000-00002E2E0000}"/>
    <cellStyle name="Normal 10 13 2 6 5 2 6" xfId="9967" xr:uid="{00000000-0005-0000-0000-00002F2E0000}"/>
    <cellStyle name="Normal 10 13 2 6 5 2 7" xfId="9968" xr:uid="{00000000-0005-0000-0000-0000302E0000}"/>
    <cellStyle name="Normal 10 13 2 6 5 3" xfId="9969" xr:uid="{00000000-0005-0000-0000-0000312E0000}"/>
    <cellStyle name="Normal 10 13 2 6 5 4" xfId="9970" xr:uid="{00000000-0005-0000-0000-0000322E0000}"/>
    <cellStyle name="Normal 10 13 2 6 5 5" xfId="9971" xr:uid="{00000000-0005-0000-0000-0000332E0000}"/>
    <cellStyle name="Normal 10 13 2 6 5 6" xfId="9972" xr:uid="{00000000-0005-0000-0000-0000342E0000}"/>
    <cellStyle name="Normal 10 13 2 6 5 7" xfId="9973" xr:uid="{00000000-0005-0000-0000-0000352E0000}"/>
    <cellStyle name="Normal 10 13 2 6 5 8" xfId="9974" xr:uid="{00000000-0005-0000-0000-0000362E0000}"/>
    <cellStyle name="Normal 10 13 2 6 50" xfId="9975" xr:uid="{00000000-0005-0000-0000-0000372E0000}"/>
    <cellStyle name="Normal 10 13 2 6 50 2" xfId="9976" xr:uid="{00000000-0005-0000-0000-0000382E0000}"/>
    <cellStyle name="Normal 10 13 2 6 50 3" xfId="9977" xr:uid="{00000000-0005-0000-0000-0000392E0000}"/>
    <cellStyle name="Normal 10 13 2 6 50 4" xfId="9978" xr:uid="{00000000-0005-0000-0000-00003A2E0000}"/>
    <cellStyle name="Normal 10 13 2 6 50 5" xfId="9979" xr:uid="{00000000-0005-0000-0000-00003B2E0000}"/>
    <cellStyle name="Normal 10 13 2 6 50 6" xfId="9980" xr:uid="{00000000-0005-0000-0000-00003C2E0000}"/>
    <cellStyle name="Normal 10 13 2 6 50 7" xfId="9981" xr:uid="{00000000-0005-0000-0000-00003D2E0000}"/>
    <cellStyle name="Normal 10 13 2 6 51" xfId="9982" xr:uid="{00000000-0005-0000-0000-00003E2E0000}"/>
    <cellStyle name="Normal 10 13 2 6 51 2" xfId="9983" xr:uid="{00000000-0005-0000-0000-00003F2E0000}"/>
    <cellStyle name="Normal 10 13 2 6 51 3" xfId="9984" xr:uid="{00000000-0005-0000-0000-0000402E0000}"/>
    <cellStyle name="Normal 10 13 2 6 51 4" xfId="9985" xr:uid="{00000000-0005-0000-0000-0000412E0000}"/>
    <cellStyle name="Normal 10 13 2 6 51 5" xfId="9986" xr:uid="{00000000-0005-0000-0000-0000422E0000}"/>
    <cellStyle name="Normal 10 13 2 6 51 6" xfId="9987" xr:uid="{00000000-0005-0000-0000-0000432E0000}"/>
    <cellStyle name="Normal 10 13 2 6 51 7" xfId="9988" xr:uid="{00000000-0005-0000-0000-0000442E0000}"/>
    <cellStyle name="Normal 10 13 2 6 52" xfId="9989" xr:uid="{00000000-0005-0000-0000-0000452E0000}"/>
    <cellStyle name="Normal 10 13 2 6 52 2" xfId="9990" xr:uid="{00000000-0005-0000-0000-0000462E0000}"/>
    <cellStyle name="Normal 10 13 2 6 52 3" xfId="9991" xr:uid="{00000000-0005-0000-0000-0000472E0000}"/>
    <cellStyle name="Normal 10 13 2 6 52 4" xfId="9992" xr:uid="{00000000-0005-0000-0000-0000482E0000}"/>
    <cellStyle name="Normal 10 13 2 6 52 5" xfId="9993" xr:uid="{00000000-0005-0000-0000-0000492E0000}"/>
    <cellStyle name="Normal 10 13 2 6 52 6" xfId="9994" xr:uid="{00000000-0005-0000-0000-00004A2E0000}"/>
    <cellStyle name="Normal 10 13 2 6 52 7" xfId="9995" xr:uid="{00000000-0005-0000-0000-00004B2E0000}"/>
    <cellStyle name="Normal 10 13 2 6 53" xfId="9996" xr:uid="{00000000-0005-0000-0000-00004C2E0000}"/>
    <cellStyle name="Normal 10 13 2 6 53 2" xfId="9997" xr:uid="{00000000-0005-0000-0000-00004D2E0000}"/>
    <cellStyle name="Normal 10 13 2 6 53 3" xfId="9998" xr:uid="{00000000-0005-0000-0000-00004E2E0000}"/>
    <cellStyle name="Normal 10 13 2 6 53 4" xfId="9999" xr:uid="{00000000-0005-0000-0000-00004F2E0000}"/>
    <cellStyle name="Normal 10 13 2 6 53 5" xfId="10000" xr:uid="{00000000-0005-0000-0000-0000502E0000}"/>
    <cellStyle name="Normal 10 13 2 6 53 6" xfId="10001" xr:uid="{00000000-0005-0000-0000-0000512E0000}"/>
    <cellStyle name="Normal 10 13 2 6 53 7" xfId="10002" xr:uid="{00000000-0005-0000-0000-0000522E0000}"/>
    <cellStyle name="Normal 10 13 2 6 54" xfId="10003" xr:uid="{00000000-0005-0000-0000-0000532E0000}"/>
    <cellStyle name="Normal 10 13 2 6 54 2" xfId="10004" xr:uid="{00000000-0005-0000-0000-0000542E0000}"/>
    <cellStyle name="Normal 10 13 2 6 54 3" xfId="10005" xr:uid="{00000000-0005-0000-0000-0000552E0000}"/>
    <cellStyle name="Normal 10 13 2 6 54 4" xfId="10006" xr:uid="{00000000-0005-0000-0000-0000562E0000}"/>
    <cellStyle name="Normal 10 13 2 6 54 5" xfId="10007" xr:uid="{00000000-0005-0000-0000-0000572E0000}"/>
    <cellStyle name="Normal 10 13 2 6 54 6" xfId="10008" xr:uid="{00000000-0005-0000-0000-0000582E0000}"/>
    <cellStyle name="Normal 10 13 2 6 54 7" xfId="10009" xr:uid="{00000000-0005-0000-0000-0000592E0000}"/>
    <cellStyle name="Normal 10 13 2 6 55" xfId="10010" xr:uid="{00000000-0005-0000-0000-00005A2E0000}"/>
    <cellStyle name="Normal 10 13 2 6 55 2" xfId="10011" xr:uid="{00000000-0005-0000-0000-00005B2E0000}"/>
    <cellStyle name="Normal 10 13 2 6 55 3" xfId="10012" xr:uid="{00000000-0005-0000-0000-00005C2E0000}"/>
    <cellStyle name="Normal 10 13 2 6 55 4" xfId="10013" xr:uid="{00000000-0005-0000-0000-00005D2E0000}"/>
    <cellStyle name="Normal 10 13 2 6 55 5" xfId="10014" xr:uid="{00000000-0005-0000-0000-00005E2E0000}"/>
    <cellStyle name="Normal 10 13 2 6 55 6" xfId="10015" xr:uid="{00000000-0005-0000-0000-00005F2E0000}"/>
    <cellStyle name="Normal 10 13 2 6 55 7" xfId="10016" xr:uid="{00000000-0005-0000-0000-0000602E0000}"/>
    <cellStyle name="Normal 10 13 2 6 56" xfId="10017" xr:uid="{00000000-0005-0000-0000-0000612E0000}"/>
    <cellStyle name="Normal 10 13 2 6 56 2" xfId="10018" xr:uid="{00000000-0005-0000-0000-0000622E0000}"/>
    <cellStyle name="Normal 10 13 2 6 56 3" xfId="10019" xr:uid="{00000000-0005-0000-0000-0000632E0000}"/>
    <cellStyle name="Normal 10 13 2 6 56 4" xfId="10020" xr:uid="{00000000-0005-0000-0000-0000642E0000}"/>
    <cellStyle name="Normal 10 13 2 6 56 5" xfId="10021" xr:uid="{00000000-0005-0000-0000-0000652E0000}"/>
    <cellStyle name="Normal 10 13 2 6 56 6" xfId="10022" xr:uid="{00000000-0005-0000-0000-0000662E0000}"/>
    <cellStyle name="Normal 10 13 2 6 56 7" xfId="10023" xr:uid="{00000000-0005-0000-0000-0000672E0000}"/>
    <cellStyle name="Normal 10 13 2 6 57" xfId="10024" xr:uid="{00000000-0005-0000-0000-0000682E0000}"/>
    <cellStyle name="Normal 10 13 2 6 57 2" xfId="10025" xr:uid="{00000000-0005-0000-0000-0000692E0000}"/>
    <cellStyle name="Normal 10 13 2 6 57 3" xfId="10026" xr:uid="{00000000-0005-0000-0000-00006A2E0000}"/>
    <cellStyle name="Normal 10 13 2 6 57 4" xfId="10027" xr:uid="{00000000-0005-0000-0000-00006B2E0000}"/>
    <cellStyle name="Normal 10 13 2 6 57 5" xfId="10028" xr:uid="{00000000-0005-0000-0000-00006C2E0000}"/>
    <cellStyle name="Normal 10 13 2 6 57 6" xfId="10029" xr:uid="{00000000-0005-0000-0000-00006D2E0000}"/>
    <cellStyle name="Normal 10 13 2 6 57 7" xfId="10030" xr:uid="{00000000-0005-0000-0000-00006E2E0000}"/>
    <cellStyle name="Normal 10 13 2 6 58" xfId="10031" xr:uid="{00000000-0005-0000-0000-00006F2E0000}"/>
    <cellStyle name="Normal 10 13 2 6 58 2" xfId="10032" xr:uid="{00000000-0005-0000-0000-0000702E0000}"/>
    <cellStyle name="Normal 10 13 2 6 58 3" xfId="10033" xr:uid="{00000000-0005-0000-0000-0000712E0000}"/>
    <cellStyle name="Normal 10 13 2 6 58 4" xfId="10034" xr:uid="{00000000-0005-0000-0000-0000722E0000}"/>
    <cellStyle name="Normal 10 13 2 6 58 5" xfId="10035" xr:uid="{00000000-0005-0000-0000-0000732E0000}"/>
    <cellStyle name="Normal 10 13 2 6 58 6" xfId="10036" xr:uid="{00000000-0005-0000-0000-0000742E0000}"/>
    <cellStyle name="Normal 10 13 2 6 58 7" xfId="10037" xr:uid="{00000000-0005-0000-0000-0000752E0000}"/>
    <cellStyle name="Normal 10 13 2 6 59" xfId="10038" xr:uid="{00000000-0005-0000-0000-0000762E0000}"/>
    <cellStyle name="Normal 10 13 2 6 59 2" xfId="10039" xr:uid="{00000000-0005-0000-0000-0000772E0000}"/>
    <cellStyle name="Normal 10 13 2 6 59 3" xfId="10040" xr:uid="{00000000-0005-0000-0000-0000782E0000}"/>
    <cellStyle name="Normal 10 13 2 6 59 4" xfId="10041" xr:uid="{00000000-0005-0000-0000-0000792E0000}"/>
    <cellStyle name="Normal 10 13 2 6 59 5" xfId="10042" xr:uid="{00000000-0005-0000-0000-00007A2E0000}"/>
    <cellStyle name="Normal 10 13 2 6 59 6" xfId="10043" xr:uid="{00000000-0005-0000-0000-00007B2E0000}"/>
    <cellStyle name="Normal 10 13 2 6 59 7" xfId="10044" xr:uid="{00000000-0005-0000-0000-00007C2E0000}"/>
    <cellStyle name="Normal 10 13 2 6 6" xfId="10045" xr:uid="{00000000-0005-0000-0000-00007D2E0000}"/>
    <cellStyle name="Normal 10 13 2 6 6 2" xfId="10046" xr:uid="{00000000-0005-0000-0000-00007E2E0000}"/>
    <cellStyle name="Normal 10 13 2 6 6 2 2" xfId="10047" xr:uid="{00000000-0005-0000-0000-00007F2E0000}"/>
    <cellStyle name="Normal 10 13 2 6 6 2 3" xfId="10048" xr:uid="{00000000-0005-0000-0000-0000802E0000}"/>
    <cellStyle name="Normal 10 13 2 6 6 2 4" xfId="10049" xr:uid="{00000000-0005-0000-0000-0000812E0000}"/>
    <cellStyle name="Normal 10 13 2 6 6 2 5" xfId="10050" xr:uid="{00000000-0005-0000-0000-0000822E0000}"/>
    <cellStyle name="Normal 10 13 2 6 6 2 6" xfId="10051" xr:uid="{00000000-0005-0000-0000-0000832E0000}"/>
    <cellStyle name="Normal 10 13 2 6 6 2 7" xfId="10052" xr:uid="{00000000-0005-0000-0000-0000842E0000}"/>
    <cellStyle name="Normal 10 13 2 6 6 3" xfId="10053" xr:uid="{00000000-0005-0000-0000-0000852E0000}"/>
    <cellStyle name="Normal 10 13 2 6 6 4" xfId="10054" xr:uid="{00000000-0005-0000-0000-0000862E0000}"/>
    <cellStyle name="Normal 10 13 2 6 6 5" xfId="10055" xr:uid="{00000000-0005-0000-0000-0000872E0000}"/>
    <cellStyle name="Normal 10 13 2 6 6 6" xfId="10056" xr:uid="{00000000-0005-0000-0000-0000882E0000}"/>
    <cellStyle name="Normal 10 13 2 6 6 7" xfId="10057" xr:uid="{00000000-0005-0000-0000-0000892E0000}"/>
    <cellStyle name="Normal 10 13 2 6 6 8" xfId="10058" xr:uid="{00000000-0005-0000-0000-00008A2E0000}"/>
    <cellStyle name="Normal 10 13 2 6 60" xfId="10059" xr:uid="{00000000-0005-0000-0000-00008B2E0000}"/>
    <cellStyle name="Normal 10 13 2 6 60 2" xfId="10060" xr:uid="{00000000-0005-0000-0000-00008C2E0000}"/>
    <cellStyle name="Normal 10 13 2 6 60 3" xfId="10061" xr:uid="{00000000-0005-0000-0000-00008D2E0000}"/>
    <cellStyle name="Normal 10 13 2 6 60 4" xfId="10062" xr:uid="{00000000-0005-0000-0000-00008E2E0000}"/>
    <cellStyle name="Normal 10 13 2 6 60 5" xfId="10063" xr:uid="{00000000-0005-0000-0000-00008F2E0000}"/>
    <cellStyle name="Normal 10 13 2 6 60 6" xfId="10064" xr:uid="{00000000-0005-0000-0000-0000902E0000}"/>
    <cellStyle name="Normal 10 13 2 6 60 7" xfId="10065" xr:uid="{00000000-0005-0000-0000-0000912E0000}"/>
    <cellStyle name="Normal 10 13 2 6 61" xfId="10066" xr:uid="{00000000-0005-0000-0000-0000922E0000}"/>
    <cellStyle name="Normal 10 13 2 6 61 2" xfId="10067" xr:uid="{00000000-0005-0000-0000-0000932E0000}"/>
    <cellStyle name="Normal 10 13 2 6 61 3" xfId="10068" xr:uid="{00000000-0005-0000-0000-0000942E0000}"/>
    <cellStyle name="Normal 10 13 2 6 61 4" xfId="10069" xr:uid="{00000000-0005-0000-0000-0000952E0000}"/>
    <cellStyle name="Normal 10 13 2 6 61 5" xfId="10070" xr:uid="{00000000-0005-0000-0000-0000962E0000}"/>
    <cellStyle name="Normal 10 13 2 6 61 6" xfId="10071" xr:uid="{00000000-0005-0000-0000-0000972E0000}"/>
    <cellStyle name="Normal 10 13 2 6 61 7" xfId="10072" xr:uid="{00000000-0005-0000-0000-0000982E0000}"/>
    <cellStyle name="Normal 10 13 2 6 62" xfId="10073" xr:uid="{00000000-0005-0000-0000-0000992E0000}"/>
    <cellStyle name="Normal 10 13 2 6 62 2" xfId="10074" xr:uid="{00000000-0005-0000-0000-00009A2E0000}"/>
    <cellStyle name="Normal 10 13 2 6 62 3" xfId="10075" xr:uid="{00000000-0005-0000-0000-00009B2E0000}"/>
    <cellStyle name="Normal 10 13 2 6 62 4" xfId="10076" xr:uid="{00000000-0005-0000-0000-00009C2E0000}"/>
    <cellStyle name="Normal 10 13 2 6 62 5" xfId="10077" xr:uid="{00000000-0005-0000-0000-00009D2E0000}"/>
    <cellStyle name="Normal 10 13 2 6 62 6" xfId="10078" xr:uid="{00000000-0005-0000-0000-00009E2E0000}"/>
    <cellStyle name="Normal 10 13 2 6 62 7" xfId="10079" xr:uid="{00000000-0005-0000-0000-00009F2E0000}"/>
    <cellStyle name="Normal 10 13 2 6 63" xfId="10080" xr:uid="{00000000-0005-0000-0000-0000A02E0000}"/>
    <cellStyle name="Normal 10 13 2 6 63 2" xfId="10081" xr:uid="{00000000-0005-0000-0000-0000A12E0000}"/>
    <cellStyle name="Normal 10 13 2 6 63 3" xfId="10082" xr:uid="{00000000-0005-0000-0000-0000A22E0000}"/>
    <cellStyle name="Normal 10 13 2 6 63 4" xfId="10083" xr:uid="{00000000-0005-0000-0000-0000A32E0000}"/>
    <cellStyle name="Normal 10 13 2 6 63 5" xfId="10084" xr:uid="{00000000-0005-0000-0000-0000A42E0000}"/>
    <cellStyle name="Normal 10 13 2 6 63 6" xfId="10085" xr:uid="{00000000-0005-0000-0000-0000A52E0000}"/>
    <cellStyle name="Normal 10 13 2 6 63 7" xfId="10086" xr:uid="{00000000-0005-0000-0000-0000A62E0000}"/>
    <cellStyle name="Normal 10 13 2 6 64" xfId="10087" xr:uid="{00000000-0005-0000-0000-0000A72E0000}"/>
    <cellStyle name="Normal 10 13 2 6 64 2" xfId="10088" xr:uid="{00000000-0005-0000-0000-0000A82E0000}"/>
    <cellStyle name="Normal 10 13 2 6 64 3" xfId="10089" xr:uid="{00000000-0005-0000-0000-0000A92E0000}"/>
    <cellStyle name="Normal 10 13 2 6 64 4" xfId="10090" xr:uid="{00000000-0005-0000-0000-0000AA2E0000}"/>
    <cellStyle name="Normal 10 13 2 6 64 5" xfId="10091" xr:uid="{00000000-0005-0000-0000-0000AB2E0000}"/>
    <cellStyle name="Normal 10 13 2 6 64 6" xfId="10092" xr:uid="{00000000-0005-0000-0000-0000AC2E0000}"/>
    <cellStyle name="Normal 10 13 2 6 64 7" xfId="10093" xr:uid="{00000000-0005-0000-0000-0000AD2E0000}"/>
    <cellStyle name="Normal 10 13 2 6 65" xfId="10094" xr:uid="{00000000-0005-0000-0000-0000AE2E0000}"/>
    <cellStyle name="Normal 10 13 2 6 65 2" xfId="10095" xr:uid="{00000000-0005-0000-0000-0000AF2E0000}"/>
    <cellStyle name="Normal 10 13 2 6 65 3" xfId="10096" xr:uid="{00000000-0005-0000-0000-0000B02E0000}"/>
    <cellStyle name="Normal 10 13 2 6 65 4" xfId="10097" xr:uid="{00000000-0005-0000-0000-0000B12E0000}"/>
    <cellStyle name="Normal 10 13 2 6 65 5" xfId="10098" xr:uid="{00000000-0005-0000-0000-0000B22E0000}"/>
    <cellStyle name="Normal 10 13 2 6 65 6" xfId="10099" xr:uid="{00000000-0005-0000-0000-0000B32E0000}"/>
    <cellStyle name="Normal 10 13 2 6 65 7" xfId="10100" xr:uid="{00000000-0005-0000-0000-0000B42E0000}"/>
    <cellStyle name="Normal 10 13 2 6 66" xfId="10101" xr:uid="{00000000-0005-0000-0000-0000B52E0000}"/>
    <cellStyle name="Normal 10 13 2 6 66 2" xfId="10102" xr:uid="{00000000-0005-0000-0000-0000B62E0000}"/>
    <cellStyle name="Normal 10 13 2 6 66 3" xfId="10103" xr:uid="{00000000-0005-0000-0000-0000B72E0000}"/>
    <cellStyle name="Normal 10 13 2 6 66 4" xfId="10104" xr:uid="{00000000-0005-0000-0000-0000B82E0000}"/>
    <cellStyle name="Normal 10 13 2 6 66 5" xfId="10105" xr:uid="{00000000-0005-0000-0000-0000B92E0000}"/>
    <cellStyle name="Normal 10 13 2 6 66 6" xfId="10106" xr:uid="{00000000-0005-0000-0000-0000BA2E0000}"/>
    <cellStyle name="Normal 10 13 2 6 66 7" xfId="10107" xr:uid="{00000000-0005-0000-0000-0000BB2E0000}"/>
    <cellStyle name="Normal 10 13 2 6 67" xfId="10108" xr:uid="{00000000-0005-0000-0000-0000BC2E0000}"/>
    <cellStyle name="Normal 10 13 2 6 67 2" xfId="10109" xr:uid="{00000000-0005-0000-0000-0000BD2E0000}"/>
    <cellStyle name="Normal 10 13 2 6 67 3" xfId="10110" xr:uid="{00000000-0005-0000-0000-0000BE2E0000}"/>
    <cellStyle name="Normal 10 13 2 6 67 4" xfId="10111" xr:uid="{00000000-0005-0000-0000-0000BF2E0000}"/>
    <cellStyle name="Normal 10 13 2 6 67 5" xfId="10112" xr:uid="{00000000-0005-0000-0000-0000C02E0000}"/>
    <cellStyle name="Normal 10 13 2 6 67 6" xfId="10113" xr:uid="{00000000-0005-0000-0000-0000C12E0000}"/>
    <cellStyle name="Normal 10 13 2 6 67 7" xfId="10114" xr:uid="{00000000-0005-0000-0000-0000C22E0000}"/>
    <cellStyle name="Normal 10 13 2 6 68" xfId="10115" xr:uid="{00000000-0005-0000-0000-0000C32E0000}"/>
    <cellStyle name="Normal 10 13 2 6 68 2" xfId="10116" xr:uid="{00000000-0005-0000-0000-0000C42E0000}"/>
    <cellStyle name="Normal 10 13 2 6 68 3" xfId="10117" xr:uid="{00000000-0005-0000-0000-0000C52E0000}"/>
    <cellStyle name="Normal 10 13 2 6 68 4" xfId="10118" xr:uid="{00000000-0005-0000-0000-0000C62E0000}"/>
    <cellStyle name="Normal 10 13 2 6 68 5" xfId="10119" xr:uid="{00000000-0005-0000-0000-0000C72E0000}"/>
    <cellStyle name="Normal 10 13 2 6 68 6" xfId="10120" xr:uid="{00000000-0005-0000-0000-0000C82E0000}"/>
    <cellStyle name="Normal 10 13 2 6 68 7" xfId="10121" xr:uid="{00000000-0005-0000-0000-0000C92E0000}"/>
    <cellStyle name="Normal 10 13 2 6 69" xfId="10122" xr:uid="{00000000-0005-0000-0000-0000CA2E0000}"/>
    <cellStyle name="Normal 10 13 2 6 69 2" xfId="10123" xr:uid="{00000000-0005-0000-0000-0000CB2E0000}"/>
    <cellStyle name="Normal 10 13 2 6 69 3" xfId="10124" xr:uid="{00000000-0005-0000-0000-0000CC2E0000}"/>
    <cellStyle name="Normal 10 13 2 6 69 4" xfId="10125" xr:uid="{00000000-0005-0000-0000-0000CD2E0000}"/>
    <cellStyle name="Normal 10 13 2 6 69 5" xfId="10126" xr:uid="{00000000-0005-0000-0000-0000CE2E0000}"/>
    <cellStyle name="Normal 10 13 2 6 69 6" xfId="10127" xr:uid="{00000000-0005-0000-0000-0000CF2E0000}"/>
    <cellStyle name="Normal 10 13 2 6 69 7" xfId="10128" xr:uid="{00000000-0005-0000-0000-0000D02E0000}"/>
    <cellStyle name="Normal 10 13 2 6 7" xfId="10129" xr:uid="{00000000-0005-0000-0000-0000D12E0000}"/>
    <cellStyle name="Normal 10 13 2 6 7 2" xfId="10130" xr:uid="{00000000-0005-0000-0000-0000D22E0000}"/>
    <cellStyle name="Normal 10 13 2 6 7 2 2" xfId="10131" xr:uid="{00000000-0005-0000-0000-0000D32E0000}"/>
    <cellStyle name="Normal 10 13 2 6 7 2 3" xfId="10132" xr:uid="{00000000-0005-0000-0000-0000D42E0000}"/>
    <cellStyle name="Normal 10 13 2 6 7 2 4" xfId="10133" xr:uid="{00000000-0005-0000-0000-0000D52E0000}"/>
    <cellStyle name="Normal 10 13 2 6 7 2 5" xfId="10134" xr:uid="{00000000-0005-0000-0000-0000D62E0000}"/>
    <cellStyle name="Normal 10 13 2 6 7 2 6" xfId="10135" xr:uid="{00000000-0005-0000-0000-0000D72E0000}"/>
    <cellStyle name="Normal 10 13 2 6 7 2 7" xfId="10136" xr:uid="{00000000-0005-0000-0000-0000D82E0000}"/>
    <cellStyle name="Normal 10 13 2 6 7 3" xfId="10137" xr:uid="{00000000-0005-0000-0000-0000D92E0000}"/>
    <cellStyle name="Normal 10 13 2 6 7 4" xfId="10138" xr:uid="{00000000-0005-0000-0000-0000DA2E0000}"/>
    <cellStyle name="Normal 10 13 2 6 7 5" xfId="10139" xr:uid="{00000000-0005-0000-0000-0000DB2E0000}"/>
    <cellStyle name="Normal 10 13 2 6 7 6" xfId="10140" xr:uid="{00000000-0005-0000-0000-0000DC2E0000}"/>
    <cellStyle name="Normal 10 13 2 6 7 7" xfId="10141" xr:uid="{00000000-0005-0000-0000-0000DD2E0000}"/>
    <cellStyle name="Normal 10 13 2 6 7 8" xfId="10142" xr:uid="{00000000-0005-0000-0000-0000DE2E0000}"/>
    <cellStyle name="Normal 10 13 2 6 70" xfId="10143" xr:uid="{00000000-0005-0000-0000-0000DF2E0000}"/>
    <cellStyle name="Normal 10 13 2 6 70 2" xfId="10144" xr:uid="{00000000-0005-0000-0000-0000E02E0000}"/>
    <cellStyle name="Normal 10 13 2 6 70 3" xfId="10145" xr:uid="{00000000-0005-0000-0000-0000E12E0000}"/>
    <cellStyle name="Normal 10 13 2 6 70 4" xfId="10146" xr:uid="{00000000-0005-0000-0000-0000E22E0000}"/>
    <cellStyle name="Normal 10 13 2 6 70 5" xfId="10147" xr:uid="{00000000-0005-0000-0000-0000E32E0000}"/>
    <cellStyle name="Normal 10 13 2 6 70 6" xfId="10148" xr:uid="{00000000-0005-0000-0000-0000E42E0000}"/>
    <cellStyle name="Normal 10 13 2 6 70 7" xfId="10149" xr:uid="{00000000-0005-0000-0000-0000E52E0000}"/>
    <cellStyle name="Normal 10 13 2 6 71" xfId="10150" xr:uid="{00000000-0005-0000-0000-0000E62E0000}"/>
    <cellStyle name="Normal 10 13 2 6 71 2" xfId="10151" xr:uid="{00000000-0005-0000-0000-0000E72E0000}"/>
    <cellStyle name="Normal 10 13 2 6 71 3" xfId="10152" xr:uid="{00000000-0005-0000-0000-0000E82E0000}"/>
    <cellStyle name="Normal 10 13 2 6 71 4" xfId="10153" xr:uid="{00000000-0005-0000-0000-0000E92E0000}"/>
    <cellStyle name="Normal 10 13 2 6 71 5" xfId="10154" xr:uid="{00000000-0005-0000-0000-0000EA2E0000}"/>
    <cellStyle name="Normal 10 13 2 6 71 6" xfId="10155" xr:uid="{00000000-0005-0000-0000-0000EB2E0000}"/>
    <cellStyle name="Normal 10 13 2 6 71 7" xfId="10156" xr:uid="{00000000-0005-0000-0000-0000EC2E0000}"/>
    <cellStyle name="Normal 10 13 2 6 72" xfId="10157" xr:uid="{00000000-0005-0000-0000-0000ED2E0000}"/>
    <cellStyle name="Normal 10 13 2 6 72 2" xfId="10158" xr:uid="{00000000-0005-0000-0000-0000EE2E0000}"/>
    <cellStyle name="Normal 10 13 2 6 72 3" xfId="10159" xr:uid="{00000000-0005-0000-0000-0000EF2E0000}"/>
    <cellStyle name="Normal 10 13 2 6 72 4" xfId="10160" xr:uid="{00000000-0005-0000-0000-0000F02E0000}"/>
    <cellStyle name="Normal 10 13 2 6 72 5" xfId="10161" xr:uid="{00000000-0005-0000-0000-0000F12E0000}"/>
    <cellStyle name="Normal 10 13 2 6 72 6" xfId="10162" xr:uid="{00000000-0005-0000-0000-0000F22E0000}"/>
    <cellStyle name="Normal 10 13 2 6 72 7" xfId="10163" xr:uid="{00000000-0005-0000-0000-0000F32E0000}"/>
    <cellStyle name="Normal 10 13 2 6 73" xfId="10164" xr:uid="{00000000-0005-0000-0000-0000F42E0000}"/>
    <cellStyle name="Normal 10 13 2 6 73 2" xfId="10165" xr:uid="{00000000-0005-0000-0000-0000F52E0000}"/>
    <cellStyle name="Normal 10 13 2 6 73 3" xfId="10166" xr:uid="{00000000-0005-0000-0000-0000F62E0000}"/>
    <cellStyle name="Normal 10 13 2 6 73 4" xfId="10167" xr:uid="{00000000-0005-0000-0000-0000F72E0000}"/>
    <cellStyle name="Normal 10 13 2 6 73 5" xfId="10168" xr:uid="{00000000-0005-0000-0000-0000F82E0000}"/>
    <cellStyle name="Normal 10 13 2 6 73 6" xfId="10169" xr:uid="{00000000-0005-0000-0000-0000F92E0000}"/>
    <cellStyle name="Normal 10 13 2 6 73 7" xfId="10170" xr:uid="{00000000-0005-0000-0000-0000FA2E0000}"/>
    <cellStyle name="Normal 10 13 2 6 74" xfId="10171" xr:uid="{00000000-0005-0000-0000-0000FB2E0000}"/>
    <cellStyle name="Normal 10 13 2 6 74 2" xfId="10172" xr:uid="{00000000-0005-0000-0000-0000FC2E0000}"/>
    <cellStyle name="Normal 10 13 2 6 74 3" xfId="10173" xr:uid="{00000000-0005-0000-0000-0000FD2E0000}"/>
    <cellStyle name="Normal 10 13 2 6 74 4" xfId="10174" xr:uid="{00000000-0005-0000-0000-0000FE2E0000}"/>
    <cellStyle name="Normal 10 13 2 6 74 5" xfId="10175" xr:uid="{00000000-0005-0000-0000-0000FF2E0000}"/>
    <cellStyle name="Normal 10 13 2 6 74 6" xfId="10176" xr:uid="{00000000-0005-0000-0000-0000002F0000}"/>
    <cellStyle name="Normal 10 13 2 6 74 7" xfId="10177" xr:uid="{00000000-0005-0000-0000-0000012F0000}"/>
    <cellStyle name="Normal 10 13 2 6 75" xfId="10178" xr:uid="{00000000-0005-0000-0000-0000022F0000}"/>
    <cellStyle name="Normal 10 13 2 6 76" xfId="10179" xr:uid="{00000000-0005-0000-0000-0000032F0000}"/>
    <cellStyle name="Normal 10 13 2 6 77" xfId="10180" xr:uid="{00000000-0005-0000-0000-0000042F0000}"/>
    <cellStyle name="Normal 10 13 2 6 78" xfId="10181" xr:uid="{00000000-0005-0000-0000-0000052F0000}"/>
    <cellStyle name="Normal 10 13 2 6 79" xfId="10182" xr:uid="{00000000-0005-0000-0000-0000062F0000}"/>
    <cellStyle name="Normal 10 13 2 6 8" xfId="10183" xr:uid="{00000000-0005-0000-0000-0000072F0000}"/>
    <cellStyle name="Normal 10 13 2 6 8 2" xfId="10184" xr:uid="{00000000-0005-0000-0000-0000082F0000}"/>
    <cellStyle name="Normal 10 13 2 6 8 2 2" xfId="10185" xr:uid="{00000000-0005-0000-0000-0000092F0000}"/>
    <cellStyle name="Normal 10 13 2 6 8 2 3" xfId="10186" xr:uid="{00000000-0005-0000-0000-00000A2F0000}"/>
    <cellStyle name="Normal 10 13 2 6 8 2 4" xfId="10187" xr:uid="{00000000-0005-0000-0000-00000B2F0000}"/>
    <cellStyle name="Normal 10 13 2 6 8 2 5" xfId="10188" xr:uid="{00000000-0005-0000-0000-00000C2F0000}"/>
    <cellStyle name="Normal 10 13 2 6 8 2 6" xfId="10189" xr:uid="{00000000-0005-0000-0000-00000D2F0000}"/>
    <cellStyle name="Normal 10 13 2 6 8 2 7" xfId="10190" xr:uid="{00000000-0005-0000-0000-00000E2F0000}"/>
    <cellStyle name="Normal 10 13 2 6 8 3" xfId="10191" xr:uid="{00000000-0005-0000-0000-00000F2F0000}"/>
    <cellStyle name="Normal 10 13 2 6 8 4" xfId="10192" xr:uid="{00000000-0005-0000-0000-0000102F0000}"/>
    <cellStyle name="Normal 10 13 2 6 8 5" xfId="10193" xr:uid="{00000000-0005-0000-0000-0000112F0000}"/>
    <cellStyle name="Normal 10 13 2 6 8 6" xfId="10194" xr:uid="{00000000-0005-0000-0000-0000122F0000}"/>
    <cellStyle name="Normal 10 13 2 6 8 7" xfId="10195" xr:uid="{00000000-0005-0000-0000-0000132F0000}"/>
    <cellStyle name="Normal 10 13 2 6 8 8" xfId="10196" xr:uid="{00000000-0005-0000-0000-0000142F0000}"/>
    <cellStyle name="Normal 10 13 2 6 80" xfId="10197" xr:uid="{00000000-0005-0000-0000-0000152F0000}"/>
    <cellStyle name="Normal 10 13 2 6 81" xfId="24006" xr:uid="{00000000-0005-0000-0000-0000162F0000}"/>
    <cellStyle name="Normal 10 13 2 6 82" xfId="24007" xr:uid="{00000000-0005-0000-0000-0000172F0000}"/>
    <cellStyle name="Normal 10 13 2 6 83" xfId="24008" xr:uid="{00000000-0005-0000-0000-0000182F0000}"/>
    <cellStyle name="Normal 10 13 2 6 84" xfId="24009" xr:uid="{00000000-0005-0000-0000-0000192F0000}"/>
    <cellStyle name="Normal 10 13 2 6 9" xfId="10198" xr:uid="{00000000-0005-0000-0000-00001A2F0000}"/>
    <cellStyle name="Normal 10 13 2 6 9 2" xfId="10199" xr:uid="{00000000-0005-0000-0000-00001B2F0000}"/>
    <cellStyle name="Normal 10 13 2 6 9 2 2" xfId="10200" xr:uid="{00000000-0005-0000-0000-00001C2F0000}"/>
    <cellStyle name="Normal 10 13 2 6 9 2 3" xfId="10201" xr:uid="{00000000-0005-0000-0000-00001D2F0000}"/>
    <cellStyle name="Normal 10 13 2 6 9 2 4" xfId="10202" xr:uid="{00000000-0005-0000-0000-00001E2F0000}"/>
    <cellStyle name="Normal 10 13 2 6 9 2 5" xfId="10203" xr:uid="{00000000-0005-0000-0000-00001F2F0000}"/>
    <cellStyle name="Normal 10 13 2 6 9 2 6" xfId="10204" xr:uid="{00000000-0005-0000-0000-0000202F0000}"/>
    <cellStyle name="Normal 10 13 2 6 9 2 7" xfId="10205" xr:uid="{00000000-0005-0000-0000-0000212F0000}"/>
    <cellStyle name="Normal 10 13 2 6 9 3" xfId="10206" xr:uid="{00000000-0005-0000-0000-0000222F0000}"/>
    <cellStyle name="Normal 10 13 2 6 9 4" xfId="10207" xr:uid="{00000000-0005-0000-0000-0000232F0000}"/>
    <cellStyle name="Normal 10 13 2 6 9 5" xfId="10208" xr:uid="{00000000-0005-0000-0000-0000242F0000}"/>
    <cellStyle name="Normal 10 13 2 6 9 6" xfId="10209" xr:uid="{00000000-0005-0000-0000-0000252F0000}"/>
    <cellStyle name="Normal 10 13 2 6 9 7" xfId="10210" xr:uid="{00000000-0005-0000-0000-0000262F0000}"/>
    <cellStyle name="Normal 10 13 2 6 9 8" xfId="10211" xr:uid="{00000000-0005-0000-0000-0000272F0000}"/>
    <cellStyle name="Normal 10 2" xfId="10212" xr:uid="{00000000-0005-0000-0000-0000282F0000}"/>
    <cellStyle name="Normal 10 2 2" xfId="24167" xr:uid="{00000000-0005-0000-0000-0000292F0000}"/>
    <cellStyle name="Normal 10 3" xfId="10213" xr:uid="{00000000-0005-0000-0000-00002A2F0000}"/>
    <cellStyle name="Normal 10 4" xfId="10214" xr:uid="{00000000-0005-0000-0000-00002B2F0000}"/>
    <cellStyle name="Normal 10 5" xfId="10215" xr:uid="{00000000-0005-0000-0000-00002C2F0000}"/>
    <cellStyle name="Normal 10 6" xfId="10216" xr:uid="{00000000-0005-0000-0000-00002D2F0000}"/>
    <cellStyle name="Normal 10 7" xfId="10217" xr:uid="{00000000-0005-0000-0000-00002E2F0000}"/>
    <cellStyle name="Normal 10 8" xfId="10218" xr:uid="{00000000-0005-0000-0000-00002F2F0000}"/>
    <cellStyle name="Normal 10 9" xfId="24166" xr:uid="{00000000-0005-0000-0000-0000302F0000}"/>
    <cellStyle name="Normal 10_Compo-Civil" xfId="24634" xr:uid="{00000000-0005-0000-0000-0000312F0000}"/>
    <cellStyle name="Normal 11" xfId="51" xr:uid="{00000000-0005-0000-0000-0000322F0000}"/>
    <cellStyle name="Normal 11 2" xfId="10219" xr:uid="{00000000-0005-0000-0000-0000332F0000}"/>
    <cellStyle name="Normal 11 2 2" xfId="24169" xr:uid="{00000000-0005-0000-0000-0000342F0000}"/>
    <cellStyle name="Normal 11 3" xfId="24168" xr:uid="{00000000-0005-0000-0000-0000352F0000}"/>
    <cellStyle name="Normal 11_ORÇAMENTO FORUM ARENÁPOLIS-ELÉTRICA" xfId="24170" xr:uid="{00000000-0005-0000-0000-0000362F0000}"/>
    <cellStyle name="Normal 12" xfId="10220" xr:uid="{00000000-0005-0000-0000-0000372F0000}"/>
    <cellStyle name="Normal 12 10" xfId="24171" xr:uid="{00000000-0005-0000-0000-0000382F0000}"/>
    <cellStyle name="Normal 12 2" xfId="10221" xr:uid="{00000000-0005-0000-0000-0000392F0000}"/>
    <cellStyle name="Normal 12 2 2" xfId="10222" xr:uid="{00000000-0005-0000-0000-00003A2F0000}"/>
    <cellStyle name="Normal 12 2 3" xfId="10223" xr:uid="{00000000-0005-0000-0000-00003B2F0000}"/>
    <cellStyle name="Normal 12 2 4" xfId="10224" xr:uid="{00000000-0005-0000-0000-00003C2F0000}"/>
    <cellStyle name="Normal 12 2 5" xfId="10225" xr:uid="{00000000-0005-0000-0000-00003D2F0000}"/>
    <cellStyle name="Normal 12 2 6" xfId="10226" xr:uid="{00000000-0005-0000-0000-00003E2F0000}"/>
    <cellStyle name="Normal 12 2 7" xfId="10227" xr:uid="{00000000-0005-0000-0000-00003F2F0000}"/>
    <cellStyle name="Normal 12 2 8" xfId="24172" xr:uid="{00000000-0005-0000-0000-0000402F0000}"/>
    <cellStyle name="Normal 12 3" xfId="10228" xr:uid="{00000000-0005-0000-0000-0000412F0000}"/>
    <cellStyle name="Normal 12 4" xfId="10229" xr:uid="{00000000-0005-0000-0000-0000422F0000}"/>
    <cellStyle name="Normal 12 5" xfId="10230" xr:uid="{00000000-0005-0000-0000-0000432F0000}"/>
    <cellStyle name="Normal 12 6" xfId="10231" xr:uid="{00000000-0005-0000-0000-0000442F0000}"/>
    <cellStyle name="Normal 12 7" xfId="10232" xr:uid="{00000000-0005-0000-0000-0000452F0000}"/>
    <cellStyle name="Normal 12 8" xfId="10233" xr:uid="{00000000-0005-0000-0000-0000462F0000}"/>
    <cellStyle name="Normal 12 9" xfId="24010" xr:uid="{00000000-0005-0000-0000-0000472F0000}"/>
    <cellStyle name="Normal 12_ORÇAMENTO FORUM ARENÁPOLIS-ELÉTRICA" xfId="24173" xr:uid="{00000000-0005-0000-0000-0000482F0000}"/>
    <cellStyle name="Normal 13" xfId="10234" xr:uid="{00000000-0005-0000-0000-0000492F0000}"/>
    <cellStyle name="Normal 13 2" xfId="10235" xr:uid="{00000000-0005-0000-0000-00004A2F0000}"/>
    <cellStyle name="Normal 13 2 2" xfId="10236" xr:uid="{00000000-0005-0000-0000-00004B2F0000}"/>
    <cellStyle name="Normal 13 2 2 2" xfId="24635" xr:uid="{00000000-0005-0000-0000-00004C2F0000}"/>
    <cellStyle name="Normal 13 2 3" xfId="10237" xr:uid="{00000000-0005-0000-0000-00004D2F0000}"/>
    <cellStyle name="Normal 13 2 3 2" xfId="24636" xr:uid="{00000000-0005-0000-0000-00004E2F0000}"/>
    <cellStyle name="Normal 13 2 4" xfId="10238" xr:uid="{00000000-0005-0000-0000-00004F2F0000}"/>
    <cellStyle name="Normal 13 2 5" xfId="10239" xr:uid="{00000000-0005-0000-0000-0000502F0000}"/>
    <cellStyle name="Normal 13 2 6" xfId="10240" xr:uid="{00000000-0005-0000-0000-0000512F0000}"/>
    <cellStyle name="Normal 13 2 7" xfId="10241" xr:uid="{00000000-0005-0000-0000-0000522F0000}"/>
    <cellStyle name="Normal 13 2 8" xfId="24175" xr:uid="{00000000-0005-0000-0000-0000532F0000}"/>
    <cellStyle name="Normal 13 2_forum 15-10-12-2" xfId="24637" xr:uid="{00000000-0005-0000-0000-0000542F0000}"/>
    <cellStyle name="Normal 13 3" xfId="10242" xr:uid="{00000000-0005-0000-0000-0000552F0000}"/>
    <cellStyle name="Normal 13 3 2" xfId="24638" xr:uid="{00000000-0005-0000-0000-0000562F0000}"/>
    <cellStyle name="Normal 13 4" xfId="10243" xr:uid="{00000000-0005-0000-0000-0000572F0000}"/>
    <cellStyle name="Normal 13 4 2" xfId="24639" xr:uid="{00000000-0005-0000-0000-0000582F0000}"/>
    <cellStyle name="Normal 13 5" xfId="10244" xr:uid="{00000000-0005-0000-0000-0000592F0000}"/>
    <cellStyle name="Normal 13 6" xfId="10245" xr:uid="{00000000-0005-0000-0000-00005A2F0000}"/>
    <cellStyle name="Normal 13 7" xfId="10246" xr:uid="{00000000-0005-0000-0000-00005B2F0000}"/>
    <cellStyle name="Normal 13 8" xfId="10247" xr:uid="{00000000-0005-0000-0000-00005C2F0000}"/>
    <cellStyle name="Normal 13 9" xfId="24174" xr:uid="{00000000-0005-0000-0000-00005D2F0000}"/>
    <cellStyle name="Normal 13_forum 15-10-12-2" xfId="24640" xr:uid="{00000000-0005-0000-0000-00005E2F0000}"/>
    <cellStyle name="Normal 14" xfId="10248" xr:uid="{00000000-0005-0000-0000-00005F2F0000}"/>
    <cellStyle name="Normal 14 10" xfId="10249" xr:uid="{00000000-0005-0000-0000-0000602F0000}"/>
    <cellStyle name="Normal 14 10 2" xfId="10250" xr:uid="{00000000-0005-0000-0000-0000612F0000}"/>
    <cellStyle name="Normal 14 10 2 2" xfId="10251" xr:uid="{00000000-0005-0000-0000-0000622F0000}"/>
    <cellStyle name="Normal 14 10 2 3" xfId="10252" xr:uid="{00000000-0005-0000-0000-0000632F0000}"/>
    <cellStyle name="Normal 14 10 2 4" xfId="10253" xr:uid="{00000000-0005-0000-0000-0000642F0000}"/>
    <cellStyle name="Normal 14 10 2 5" xfId="10254" xr:uid="{00000000-0005-0000-0000-0000652F0000}"/>
    <cellStyle name="Normal 14 10 2 6" xfId="10255" xr:uid="{00000000-0005-0000-0000-0000662F0000}"/>
    <cellStyle name="Normal 14 10 2 7" xfId="10256" xr:uid="{00000000-0005-0000-0000-0000672F0000}"/>
    <cellStyle name="Normal 14 10 3" xfId="10257" xr:uid="{00000000-0005-0000-0000-0000682F0000}"/>
    <cellStyle name="Normal 14 10 4" xfId="10258" xr:uid="{00000000-0005-0000-0000-0000692F0000}"/>
    <cellStyle name="Normal 14 10 5" xfId="10259" xr:uid="{00000000-0005-0000-0000-00006A2F0000}"/>
    <cellStyle name="Normal 14 10 6" xfId="10260" xr:uid="{00000000-0005-0000-0000-00006B2F0000}"/>
    <cellStyle name="Normal 14 10 7" xfId="10261" xr:uid="{00000000-0005-0000-0000-00006C2F0000}"/>
    <cellStyle name="Normal 14 10 8" xfId="10262" xr:uid="{00000000-0005-0000-0000-00006D2F0000}"/>
    <cellStyle name="Normal 14 11" xfId="10263" xr:uid="{00000000-0005-0000-0000-00006E2F0000}"/>
    <cellStyle name="Normal 14 11 2" xfId="10264" xr:uid="{00000000-0005-0000-0000-00006F2F0000}"/>
    <cellStyle name="Normal 14 11 2 2" xfId="10265" xr:uid="{00000000-0005-0000-0000-0000702F0000}"/>
    <cellStyle name="Normal 14 11 2 3" xfId="10266" xr:uid="{00000000-0005-0000-0000-0000712F0000}"/>
    <cellStyle name="Normal 14 11 2 4" xfId="10267" xr:uid="{00000000-0005-0000-0000-0000722F0000}"/>
    <cellStyle name="Normal 14 11 2 5" xfId="10268" xr:uid="{00000000-0005-0000-0000-0000732F0000}"/>
    <cellStyle name="Normal 14 11 2 6" xfId="10269" xr:uid="{00000000-0005-0000-0000-0000742F0000}"/>
    <cellStyle name="Normal 14 11 2 7" xfId="10270" xr:uid="{00000000-0005-0000-0000-0000752F0000}"/>
    <cellStyle name="Normal 14 11 3" xfId="10271" xr:uid="{00000000-0005-0000-0000-0000762F0000}"/>
    <cellStyle name="Normal 14 11 4" xfId="10272" xr:uid="{00000000-0005-0000-0000-0000772F0000}"/>
    <cellStyle name="Normal 14 11 5" xfId="10273" xr:uid="{00000000-0005-0000-0000-0000782F0000}"/>
    <cellStyle name="Normal 14 11 6" xfId="10274" xr:uid="{00000000-0005-0000-0000-0000792F0000}"/>
    <cellStyle name="Normal 14 11 7" xfId="10275" xr:uid="{00000000-0005-0000-0000-00007A2F0000}"/>
    <cellStyle name="Normal 14 11 8" xfId="10276" xr:uid="{00000000-0005-0000-0000-00007B2F0000}"/>
    <cellStyle name="Normal 14 12" xfId="10277" xr:uid="{00000000-0005-0000-0000-00007C2F0000}"/>
    <cellStyle name="Normal 14 12 2" xfId="10278" xr:uid="{00000000-0005-0000-0000-00007D2F0000}"/>
    <cellStyle name="Normal 14 12 2 2" xfId="10279" xr:uid="{00000000-0005-0000-0000-00007E2F0000}"/>
    <cellStyle name="Normal 14 12 2 3" xfId="10280" xr:uid="{00000000-0005-0000-0000-00007F2F0000}"/>
    <cellStyle name="Normal 14 12 2 4" xfId="10281" xr:uid="{00000000-0005-0000-0000-0000802F0000}"/>
    <cellStyle name="Normal 14 12 2 5" xfId="10282" xr:uid="{00000000-0005-0000-0000-0000812F0000}"/>
    <cellStyle name="Normal 14 12 2 6" xfId="10283" xr:uid="{00000000-0005-0000-0000-0000822F0000}"/>
    <cellStyle name="Normal 14 12 2 7" xfId="10284" xr:uid="{00000000-0005-0000-0000-0000832F0000}"/>
    <cellStyle name="Normal 14 12 3" xfId="10285" xr:uid="{00000000-0005-0000-0000-0000842F0000}"/>
    <cellStyle name="Normal 14 12 4" xfId="10286" xr:uid="{00000000-0005-0000-0000-0000852F0000}"/>
    <cellStyle name="Normal 14 12 5" xfId="10287" xr:uid="{00000000-0005-0000-0000-0000862F0000}"/>
    <cellStyle name="Normal 14 12 6" xfId="10288" xr:uid="{00000000-0005-0000-0000-0000872F0000}"/>
    <cellStyle name="Normal 14 12 7" xfId="10289" xr:uid="{00000000-0005-0000-0000-0000882F0000}"/>
    <cellStyle name="Normal 14 12 8" xfId="10290" xr:uid="{00000000-0005-0000-0000-0000892F0000}"/>
    <cellStyle name="Normal 14 13" xfId="10291" xr:uid="{00000000-0005-0000-0000-00008A2F0000}"/>
    <cellStyle name="Normal 14 13 2" xfId="10292" xr:uid="{00000000-0005-0000-0000-00008B2F0000}"/>
    <cellStyle name="Normal 14 13 3" xfId="10293" xr:uid="{00000000-0005-0000-0000-00008C2F0000}"/>
    <cellStyle name="Normal 14 13 4" xfId="10294" xr:uid="{00000000-0005-0000-0000-00008D2F0000}"/>
    <cellStyle name="Normal 14 13 5" xfId="10295" xr:uid="{00000000-0005-0000-0000-00008E2F0000}"/>
    <cellStyle name="Normal 14 13 6" xfId="10296" xr:uid="{00000000-0005-0000-0000-00008F2F0000}"/>
    <cellStyle name="Normal 14 13 7" xfId="10297" xr:uid="{00000000-0005-0000-0000-0000902F0000}"/>
    <cellStyle name="Normal 14 14" xfId="10298" xr:uid="{00000000-0005-0000-0000-0000912F0000}"/>
    <cellStyle name="Normal 14 15" xfId="10299" xr:uid="{00000000-0005-0000-0000-0000922F0000}"/>
    <cellStyle name="Normal 14 16" xfId="10300" xr:uid="{00000000-0005-0000-0000-0000932F0000}"/>
    <cellStyle name="Normal 14 17" xfId="10301" xr:uid="{00000000-0005-0000-0000-0000942F0000}"/>
    <cellStyle name="Normal 14 18" xfId="10302" xr:uid="{00000000-0005-0000-0000-0000952F0000}"/>
    <cellStyle name="Normal 14 19" xfId="10303" xr:uid="{00000000-0005-0000-0000-0000962F0000}"/>
    <cellStyle name="Normal 14 2" xfId="10304" xr:uid="{00000000-0005-0000-0000-0000972F0000}"/>
    <cellStyle name="Normal 14 2 10" xfId="10305" xr:uid="{00000000-0005-0000-0000-0000982F0000}"/>
    <cellStyle name="Normal 14 2 10 2" xfId="10306" xr:uid="{00000000-0005-0000-0000-0000992F0000}"/>
    <cellStyle name="Normal 14 2 10 2 2" xfId="10307" xr:uid="{00000000-0005-0000-0000-00009A2F0000}"/>
    <cellStyle name="Normal 14 2 10 2 3" xfId="10308" xr:uid="{00000000-0005-0000-0000-00009B2F0000}"/>
    <cellStyle name="Normal 14 2 10 2 4" xfId="10309" xr:uid="{00000000-0005-0000-0000-00009C2F0000}"/>
    <cellStyle name="Normal 14 2 10 2 5" xfId="10310" xr:uid="{00000000-0005-0000-0000-00009D2F0000}"/>
    <cellStyle name="Normal 14 2 10 2 6" xfId="10311" xr:uid="{00000000-0005-0000-0000-00009E2F0000}"/>
    <cellStyle name="Normal 14 2 10 2 7" xfId="10312" xr:uid="{00000000-0005-0000-0000-00009F2F0000}"/>
    <cellStyle name="Normal 14 2 10 3" xfId="10313" xr:uid="{00000000-0005-0000-0000-0000A02F0000}"/>
    <cellStyle name="Normal 14 2 10 4" xfId="10314" xr:uid="{00000000-0005-0000-0000-0000A12F0000}"/>
    <cellStyle name="Normal 14 2 10 5" xfId="10315" xr:uid="{00000000-0005-0000-0000-0000A22F0000}"/>
    <cellStyle name="Normal 14 2 10 6" xfId="10316" xr:uid="{00000000-0005-0000-0000-0000A32F0000}"/>
    <cellStyle name="Normal 14 2 10 7" xfId="10317" xr:uid="{00000000-0005-0000-0000-0000A42F0000}"/>
    <cellStyle name="Normal 14 2 10 8" xfId="10318" xr:uid="{00000000-0005-0000-0000-0000A52F0000}"/>
    <cellStyle name="Normal 14 2 11" xfId="10319" xr:uid="{00000000-0005-0000-0000-0000A62F0000}"/>
    <cellStyle name="Normal 14 2 11 2" xfId="10320" xr:uid="{00000000-0005-0000-0000-0000A72F0000}"/>
    <cellStyle name="Normal 14 2 11 3" xfId="10321" xr:uid="{00000000-0005-0000-0000-0000A82F0000}"/>
    <cellStyle name="Normal 14 2 11 4" xfId="10322" xr:uid="{00000000-0005-0000-0000-0000A92F0000}"/>
    <cellStyle name="Normal 14 2 11 5" xfId="10323" xr:uid="{00000000-0005-0000-0000-0000AA2F0000}"/>
    <cellStyle name="Normal 14 2 11 6" xfId="10324" xr:uid="{00000000-0005-0000-0000-0000AB2F0000}"/>
    <cellStyle name="Normal 14 2 11 7" xfId="10325" xr:uid="{00000000-0005-0000-0000-0000AC2F0000}"/>
    <cellStyle name="Normal 14 2 12" xfId="10326" xr:uid="{00000000-0005-0000-0000-0000AD2F0000}"/>
    <cellStyle name="Normal 14 2 13" xfId="10327" xr:uid="{00000000-0005-0000-0000-0000AE2F0000}"/>
    <cellStyle name="Normal 14 2 14" xfId="10328" xr:uid="{00000000-0005-0000-0000-0000AF2F0000}"/>
    <cellStyle name="Normal 14 2 15" xfId="10329" xr:uid="{00000000-0005-0000-0000-0000B02F0000}"/>
    <cellStyle name="Normal 14 2 16" xfId="10330" xr:uid="{00000000-0005-0000-0000-0000B12F0000}"/>
    <cellStyle name="Normal 14 2 17" xfId="10331" xr:uid="{00000000-0005-0000-0000-0000B22F0000}"/>
    <cellStyle name="Normal 14 2 18" xfId="24177" xr:uid="{00000000-0005-0000-0000-0000B32F0000}"/>
    <cellStyle name="Normal 14 2 2" xfId="10332" xr:uid="{00000000-0005-0000-0000-0000B42F0000}"/>
    <cellStyle name="Normal 14 2 2 2" xfId="10333" xr:uid="{00000000-0005-0000-0000-0000B52F0000}"/>
    <cellStyle name="Normal 14 2 2 2 2" xfId="10334" xr:uid="{00000000-0005-0000-0000-0000B62F0000}"/>
    <cellStyle name="Normal 14 2 2 2 3" xfId="10335" xr:uid="{00000000-0005-0000-0000-0000B72F0000}"/>
    <cellStyle name="Normal 14 2 2 2 4" xfId="10336" xr:uid="{00000000-0005-0000-0000-0000B82F0000}"/>
    <cellStyle name="Normal 14 2 2 2 5" xfId="10337" xr:uid="{00000000-0005-0000-0000-0000B92F0000}"/>
    <cellStyle name="Normal 14 2 2 2 6" xfId="10338" xr:uid="{00000000-0005-0000-0000-0000BA2F0000}"/>
    <cellStyle name="Normal 14 2 2 2 7" xfId="10339" xr:uid="{00000000-0005-0000-0000-0000BB2F0000}"/>
    <cellStyle name="Normal 14 2 2 3" xfId="10340" xr:uid="{00000000-0005-0000-0000-0000BC2F0000}"/>
    <cellStyle name="Normal 14 2 2 4" xfId="10341" xr:uid="{00000000-0005-0000-0000-0000BD2F0000}"/>
    <cellStyle name="Normal 14 2 2 5" xfId="10342" xr:uid="{00000000-0005-0000-0000-0000BE2F0000}"/>
    <cellStyle name="Normal 14 2 2 6" xfId="10343" xr:uid="{00000000-0005-0000-0000-0000BF2F0000}"/>
    <cellStyle name="Normal 14 2 2 7" xfId="10344" xr:uid="{00000000-0005-0000-0000-0000C02F0000}"/>
    <cellStyle name="Normal 14 2 2 8" xfId="10345" xr:uid="{00000000-0005-0000-0000-0000C12F0000}"/>
    <cellStyle name="Normal 14 2 3" xfId="10346" xr:uid="{00000000-0005-0000-0000-0000C22F0000}"/>
    <cellStyle name="Normal 14 2 3 2" xfId="10347" xr:uid="{00000000-0005-0000-0000-0000C32F0000}"/>
    <cellStyle name="Normal 14 2 3 2 2" xfId="10348" xr:uid="{00000000-0005-0000-0000-0000C42F0000}"/>
    <cellStyle name="Normal 14 2 3 2 3" xfId="10349" xr:uid="{00000000-0005-0000-0000-0000C52F0000}"/>
    <cellStyle name="Normal 14 2 3 2 4" xfId="10350" xr:uid="{00000000-0005-0000-0000-0000C62F0000}"/>
    <cellStyle name="Normal 14 2 3 2 5" xfId="10351" xr:uid="{00000000-0005-0000-0000-0000C72F0000}"/>
    <cellStyle name="Normal 14 2 3 2 6" xfId="10352" xr:uid="{00000000-0005-0000-0000-0000C82F0000}"/>
    <cellStyle name="Normal 14 2 3 2 7" xfId="10353" xr:uid="{00000000-0005-0000-0000-0000C92F0000}"/>
    <cellStyle name="Normal 14 2 3 3" xfId="10354" xr:uid="{00000000-0005-0000-0000-0000CA2F0000}"/>
    <cellStyle name="Normal 14 2 3 4" xfId="10355" xr:uid="{00000000-0005-0000-0000-0000CB2F0000}"/>
    <cellStyle name="Normal 14 2 3 5" xfId="10356" xr:uid="{00000000-0005-0000-0000-0000CC2F0000}"/>
    <cellStyle name="Normal 14 2 3 6" xfId="10357" xr:uid="{00000000-0005-0000-0000-0000CD2F0000}"/>
    <cellStyle name="Normal 14 2 3 7" xfId="10358" xr:uid="{00000000-0005-0000-0000-0000CE2F0000}"/>
    <cellStyle name="Normal 14 2 3 8" xfId="10359" xr:uid="{00000000-0005-0000-0000-0000CF2F0000}"/>
    <cellStyle name="Normal 14 2 4" xfId="10360" xr:uid="{00000000-0005-0000-0000-0000D02F0000}"/>
    <cellStyle name="Normal 14 2 4 2" xfId="10361" xr:uid="{00000000-0005-0000-0000-0000D12F0000}"/>
    <cellStyle name="Normal 14 2 4 2 2" xfId="10362" xr:uid="{00000000-0005-0000-0000-0000D22F0000}"/>
    <cellStyle name="Normal 14 2 4 2 3" xfId="10363" xr:uid="{00000000-0005-0000-0000-0000D32F0000}"/>
    <cellStyle name="Normal 14 2 4 2 4" xfId="10364" xr:uid="{00000000-0005-0000-0000-0000D42F0000}"/>
    <cellStyle name="Normal 14 2 4 2 5" xfId="10365" xr:uid="{00000000-0005-0000-0000-0000D52F0000}"/>
    <cellStyle name="Normal 14 2 4 2 6" xfId="10366" xr:uid="{00000000-0005-0000-0000-0000D62F0000}"/>
    <cellStyle name="Normal 14 2 4 2 7" xfId="10367" xr:uid="{00000000-0005-0000-0000-0000D72F0000}"/>
    <cellStyle name="Normal 14 2 4 3" xfId="10368" xr:uid="{00000000-0005-0000-0000-0000D82F0000}"/>
    <cellStyle name="Normal 14 2 4 4" xfId="10369" xr:uid="{00000000-0005-0000-0000-0000D92F0000}"/>
    <cellStyle name="Normal 14 2 4 5" xfId="10370" xr:uid="{00000000-0005-0000-0000-0000DA2F0000}"/>
    <cellStyle name="Normal 14 2 4 6" xfId="10371" xr:uid="{00000000-0005-0000-0000-0000DB2F0000}"/>
    <cellStyle name="Normal 14 2 4 7" xfId="10372" xr:uid="{00000000-0005-0000-0000-0000DC2F0000}"/>
    <cellStyle name="Normal 14 2 4 8" xfId="10373" xr:uid="{00000000-0005-0000-0000-0000DD2F0000}"/>
    <cellStyle name="Normal 14 2 5" xfId="10374" xr:uid="{00000000-0005-0000-0000-0000DE2F0000}"/>
    <cellStyle name="Normal 14 2 5 2" xfId="10375" xr:uid="{00000000-0005-0000-0000-0000DF2F0000}"/>
    <cellStyle name="Normal 14 2 5 2 2" xfId="10376" xr:uid="{00000000-0005-0000-0000-0000E02F0000}"/>
    <cellStyle name="Normal 14 2 5 2 3" xfId="10377" xr:uid="{00000000-0005-0000-0000-0000E12F0000}"/>
    <cellStyle name="Normal 14 2 5 2 4" xfId="10378" xr:uid="{00000000-0005-0000-0000-0000E22F0000}"/>
    <cellStyle name="Normal 14 2 5 2 5" xfId="10379" xr:uid="{00000000-0005-0000-0000-0000E32F0000}"/>
    <cellStyle name="Normal 14 2 5 2 6" xfId="10380" xr:uid="{00000000-0005-0000-0000-0000E42F0000}"/>
    <cellStyle name="Normal 14 2 5 2 7" xfId="10381" xr:uid="{00000000-0005-0000-0000-0000E52F0000}"/>
    <cellStyle name="Normal 14 2 5 3" xfId="10382" xr:uid="{00000000-0005-0000-0000-0000E62F0000}"/>
    <cellStyle name="Normal 14 2 5 4" xfId="10383" xr:uid="{00000000-0005-0000-0000-0000E72F0000}"/>
    <cellStyle name="Normal 14 2 5 5" xfId="10384" xr:uid="{00000000-0005-0000-0000-0000E82F0000}"/>
    <cellStyle name="Normal 14 2 5 6" xfId="10385" xr:uid="{00000000-0005-0000-0000-0000E92F0000}"/>
    <cellStyle name="Normal 14 2 5 7" xfId="10386" xr:uid="{00000000-0005-0000-0000-0000EA2F0000}"/>
    <cellStyle name="Normal 14 2 5 8" xfId="10387" xr:uid="{00000000-0005-0000-0000-0000EB2F0000}"/>
    <cellStyle name="Normal 14 2 6" xfId="10388" xr:uid="{00000000-0005-0000-0000-0000EC2F0000}"/>
    <cellStyle name="Normal 14 2 6 2" xfId="10389" xr:uid="{00000000-0005-0000-0000-0000ED2F0000}"/>
    <cellStyle name="Normal 14 2 6 2 2" xfId="10390" xr:uid="{00000000-0005-0000-0000-0000EE2F0000}"/>
    <cellStyle name="Normal 14 2 6 2 3" xfId="10391" xr:uid="{00000000-0005-0000-0000-0000EF2F0000}"/>
    <cellStyle name="Normal 14 2 6 2 4" xfId="10392" xr:uid="{00000000-0005-0000-0000-0000F02F0000}"/>
    <cellStyle name="Normal 14 2 6 2 5" xfId="10393" xr:uid="{00000000-0005-0000-0000-0000F12F0000}"/>
    <cellStyle name="Normal 14 2 6 2 6" xfId="10394" xr:uid="{00000000-0005-0000-0000-0000F22F0000}"/>
    <cellStyle name="Normal 14 2 6 2 7" xfId="10395" xr:uid="{00000000-0005-0000-0000-0000F32F0000}"/>
    <cellStyle name="Normal 14 2 6 3" xfId="10396" xr:uid="{00000000-0005-0000-0000-0000F42F0000}"/>
    <cellStyle name="Normal 14 2 6 4" xfId="10397" xr:uid="{00000000-0005-0000-0000-0000F52F0000}"/>
    <cellStyle name="Normal 14 2 6 5" xfId="10398" xr:uid="{00000000-0005-0000-0000-0000F62F0000}"/>
    <cellStyle name="Normal 14 2 6 6" xfId="10399" xr:uid="{00000000-0005-0000-0000-0000F72F0000}"/>
    <cellStyle name="Normal 14 2 6 7" xfId="10400" xr:uid="{00000000-0005-0000-0000-0000F82F0000}"/>
    <cellStyle name="Normal 14 2 6 8" xfId="10401" xr:uid="{00000000-0005-0000-0000-0000F92F0000}"/>
    <cellStyle name="Normal 14 2 7" xfId="10402" xr:uid="{00000000-0005-0000-0000-0000FA2F0000}"/>
    <cellStyle name="Normal 14 2 7 2" xfId="10403" xr:uid="{00000000-0005-0000-0000-0000FB2F0000}"/>
    <cellStyle name="Normal 14 2 7 2 2" xfId="10404" xr:uid="{00000000-0005-0000-0000-0000FC2F0000}"/>
    <cellStyle name="Normal 14 2 7 2 3" xfId="10405" xr:uid="{00000000-0005-0000-0000-0000FD2F0000}"/>
    <cellStyle name="Normal 14 2 7 2 4" xfId="10406" xr:uid="{00000000-0005-0000-0000-0000FE2F0000}"/>
    <cellStyle name="Normal 14 2 7 2 5" xfId="10407" xr:uid="{00000000-0005-0000-0000-0000FF2F0000}"/>
    <cellStyle name="Normal 14 2 7 2 6" xfId="10408" xr:uid="{00000000-0005-0000-0000-000000300000}"/>
    <cellStyle name="Normal 14 2 7 2 7" xfId="10409" xr:uid="{00000000-0005-0000-0000-000001300000}"/>
    <cellStyle name="Normal 14 2 7 3" xfId="10410" xr:uid="{00000000-0005-0000-0000-000002300000}"/>
    <cellStyle name="Normal 14 2 7 4" xfId="10411" xr:uid="{00000000-0005-0000-0000-000003300000}"/>
    <cellStyle name="Normal 14 2 7 5" xfId="10412" xr:uid="{00000000-0005-0000-0000-000004300000}"/>
    <cellStyle name="Normal 14 2 7 6" xfId="10413" xr:uid="{00000000-0005-0000-0000-000005300000}"/>
    <cellStyle name="Normal 14 2 7 7" xfId="10414" xr:uid="{00000000-0005-0000-0000-000006300000}"/>
    <cellStyle name="Normal 14 2 7 8" xfId="10415" xr:uid="{00000000-0005-0000-0000-000007300000}"/>
    <cellStyle name="Normal 14 2 8" xfId="10416" xr:uid="{00000000-0005-0000-0000-000008300000}"/>
    <cellStyle name="Normal 14 2 8 2" xfId="10417" xr:uid="{00000000-0005-0000-0000-000009300000}"/>
    <cellStyle name="Normal 14 2 8 2 2" xfId="10418" xr:uid="{00000000-0005-0000-0000-00000A300000}"/>
    <cellStyle name="Normal 14 2 8 2 3" xfId="10419" xr:uid="{00000000-0005-0000-0000-00000B300000}"/>
    <cellStyle name="Normal 14 2 8 2 4" xfId="10420" xr:uid="{00000000-0005-0000-0000-00000C300000}"/>
    <cellStyle name="Normal 14 2 8 2 5" xfId="10421" xr:uid="{00000000-0005-0000-0000-00000D300000}"/>
    <cellStyle name="Normal 14 2 8 2 6" xfId="10422" xr:uid="{00000000-0005-0000-0000-00000E300000}"/>
    <cellStyle name="Normal 14 2 8 2 7" xfId="10423" xr:uid="{00000000-0005-0000-0000-00000F300000}"/>
    <cellStyle name="Normal 14 2 8 3" xfId="10424" xr:uid="{00000000-0005-0000-0000-000010300000}"/>
    <cellStyle name="Normal 14 2 8 4" xfId="10425" xr:uid="{00000000-0005-0000-0000-000011300000}"/>
    <cellStyle name="Normal 14 2 8 5" xfId="10426" xr:uid="{00000000-0005-0000-0000-000012300000}"/>
    <cellStyle name="Normal 14 2 8 6" xfId="10427" xr:uid="{00000000-0005-0000-0000-000013300000}"/>
    <cellStyle name="Normal 14 2 8 7" xfId="10428" xr:uid="{00000000-0005-0000-0000-000014300000}"/>
    <cellStyle name="Normal 14 2 8 8" xfId="10429" xr:uid="{00000000-0005-0000-0000-000015300000}"/>
    <cellStyle name="Normal 14 2 9" xfId="10430" xr:uid="{00000000-0005-0000-0000-000016300000}"/>
    <cellStyle name="Normal 14 2 9 2" xfId="10431" xr:uid="{00000000-0005-0000-0000-000017300000}"/>
    <cellStyle name="Normal 14 2 9 2 2" xfId="10432" xr:uid="{00000000-0005-0000-0000-000018300000}"/>
    <cellStyle name="Normal 14 2 9 2 3" xfId="10433" xr:uid="{00000000-0005-0000-0000-000019300000}"/>
    <cellStyle name="Normal 14 2 9 2 4" xfId="10434" xr:uid="{00000000-0005-0000-0000-00001A300000}"/>
    <cellStyle name="Normal 14 2 9 2 5" xfId="10435" xr:uid="{00000000-0005-0000-0000-00001B300000}"/>
    <cellStyle name="Normal 14 2 9 2 6" xfId="10436" xr:uid="{00000000-0005-0000-0000-00001C300000}"/>
    <cellStyle name="Normal 14 2 9 2 7" xfId="10437" xr:uid="{00000000-0005-0000-0000-00001D300000}"/>
    <cellStyle name="Normal 14 2 9 3" xfId="10438" xr:uid="{00000000-0005-0000-0000-00001E300000}"/>
    <cellStyle name="Normal 14 2 9 4" xfId="10439" xr:uid="{00000000-0005-0000-0000-00001F300000}"/>
    <cellStyle name="Normal 14 2 9 5" xfId="10440" xr:uid="{00000000-0005-0000-0000-000020300000}"/>
    <cellStyle name="Normal 14 2 9 6" xfId="10441" xr:uid="{00000000-0005-0000-0000-000021300000}"/>
    <cellStyle name="Normal 14 2 9 7" xfId="10442" xr:uid="{00000000-0005-0000-0000-000022300000}"/>
    <cellStyle name="Normal 14 2 9 8" xfId="10443" xr:uid="{00000000-0005-0000-0000-000023300000}"/>
    <cellStyle name="Normal 14 20" xfId="24176" xr:uid="{00000000-0005-0000-0000-000024300000}"/>
    <cellStyle name="Normal 14 3" xfId="10444" xr:uid="{00000000-0005-0000-0000-000025300000}"/>
    <cellStyle name="Normal 14 3 10" xfId="10445" xr:uid="{00000000-0005-0000-0000-000026300000}"/>
    <cellStyle name="Normal 14 3 10 2" xfId="10446" xr:uid="{00000000-0005-0000-0000-000027300000}"/>
    <cellStyle name="Normal 14 3 10 2 2" xfId="10447" xr:uid="{00000000-0005-0000-0000-000028300000}"/>
    <cellStyle name="Normal 14 3 10 2 3" xfId="10448" xr:uid="{00000000-0005-0000-0000-000029300000}"/>
    <cellStyle name="Normal 14 3 10 2 4" xfId="10449" xr:uid="{00000000-0005-0000-0000-00002A300000}"/>
    <cellStyle name="Normal 14 3 10 2 5" xfId="10450" xr:uid="{00000000-0005-0000-0000-00002B300000}"/>
    <cellStyle name="Normal 14 3 10 2 6" xfId="10451" xr:uid="{00000000-0005-0000-0000-00002C300000}"/>
    <cellStyle name="Normal 14 3 10 2 7" xfId="10452" xr:uid="{00000000-0005-0000-0000-00002D300000}"/>
    <cellStyle name="Normal 14 3 10 3" xfId="10453" xr:uid="{00000000-0005-0000-0000-00002E300000}"/>
    <cellStyle name="Normal 14 3 10 4" xfId="10454" xr:uid="{00000000-0005-0000-0000-00002F300000}"/>
    <cellStyle name="Normal 14 3 10 5" xfId="10455" xr:uid="{00000000-0005-0000-0000-000030300000}"/>
    <cellStyle name="Normal 14 3 10 6" xfId="10456" xr:uid="{00000000-0005-0000-0000-000031300000}"/>
    <cellStyle name="Normal 14 3 10 7" xfId="10457" xr:uid="{00000000-0005-0000-0000-000032300000}"/>
    <cellStyle name="Normal 14 3 10 8" xfId="10458" xr:uid="{00000000-0005-0000-0000-000033300000}"/>
    <cellStyle name="Normal 14 3 11" xfId="10459" xr:uid="{00000000-0005-0000-0000-000034300000}"/>
    <cellStyle name="Normal 14 3 11 2" xfId="10460" xr:uid="{00000000-0005-0000-0000-000035300000}"/>
    <cellStyle name="Normal 14 3 11 3" xfId="10461" xr:uid="{00000000-0005-0000-0000-000036300000}"/>
    <cellStyle name="Normal 14 3 11 4" xfId="10462" xr:uid="{00000000-0005-0000-0000-000037300000}"/>
    <cellStyle name="Normal 14 3 11 5" xfId="10463" xr:uid="{00000000-0005-0000-0000-000038300000}"/>
    <cellStyle name="Normal 14 3 11 6" xfId="10464" xr:uid="{00000000-0005-0000-0000-000039300000}"/>
    <cellStyle name="Normal 14 3 11 7" xfId="10465" xr:uid="{00000000-0005-0000-0000-00003A300000}"/>
    <cellStyle name="Normal 14 3 12" xfId="10466" xr:uid="{00000000-0005-0000-0000-00003B300000}"/>
    <cellStyle name="Normal 14 3 13" xfId="10467" xr:uid="{00000000-0005-0000-0000-00003C300000}"/>
    <cellStyle name="Normal 14 3 14" xfId="10468" xr:uid="{00000000-0005-0000-0000-00003D300000}"/>
    <cellStyle name="Normal 14 3 15" xfId="10469" xr:uid="{00000000-0005-0000-0000-00003E300000}"/>
    <cellStyle name="Normal 14 3 16" xfId="10470" xr:uid="{00000000-0005-0000-0000-00003F300000}"/>
    <cellStyle name="Normal 14 3 17" xfId="10471" xr:uid="{00000000-0005-0000-0000-000040300000}"/>
    <cellStyle name="Normal 14 3 2" xfId="10472" xr:uid="{00000000-0005-0000-0000-000041300000}"/>
    <cellStyle name="Normal 14 3 2 2" xfId="10473" xr:uid="{00000000-0005-0000-0000-000042300000}"/>
    <cellStyle name="Normal 14 3 2 2 2" xfId="10474" xr:uid="{00000000-0005-0000-0000-000043300000}"/>
    <cellStyle name="Normal 14 3 2 2 3" xfId="10475" xr:uid="{00000000-0005-0000-0000-000044300000}"/>
    <cellStyle name="Normal 14 3 2 2 4" xfId="10476" xr:uid="{00000000-0005-0000-0000-000045300000}"/>
    <cellStyle name="Normal 14 3 2 2 5" xfId="10477" xr:uid="{00000000-0005-0000-0000-000046300000}"/>
    <cellStyle name="Normal 14 3 2 2 6" xfId="10478" xr:uid="{00000000-0005-0000-0000-000047300000}"/>
    <cellStyle name="Normal 14 3 2 2 7" xfId="10479" xr:uid="{00000000-0005-0000-0000-000048300000}"/>
    <cellStyle name="Normal 14 3 2 3" xfId="10480" xr:uid="{00000000-0005-0000-0000-000049300000}"/>
    <cellStyle name="Normal 14 3 2 4" xfId="10481" xr:uid="{00000000-0005-0000-0000-00004A300000}"/>
    <cellStyle name="Normal 14 3 2 5" xfId="10482" xr:uid="{00000000-0005-0000-0000-00004B300000}"/>
    <cellStyle name="Normal 14 3 2 6" xfId="10483" xr:uid="{00000000-0005-0000-0000-00004C300000}"/>
    <cellStyle name="Normal 14 3 2 7" xfId="10484" xr:uid="{00000000-0005-0000-0000-00004D300000}"/>
    <cellStyle name="Normal 14 3 2 8" xfId="10485" xr:uid="{00000000-0005-0000-0000-00004E300000}"/>
    <cellStyle name="Normal 14 3 3" xfId="10486" xr:uid="{00000000-0005-0000-0000-00004F300000}"/>
    <cellStyle name="Normal 14 3 3 2" xfId="10487" xr:uid="{00000000-0005-0000-0000-000050300000}"/>
    <cellStyle name="Normal 14 3 3 2 2" xfId="10488" xr:uid="{00000000-0005-0000-0000-000051300000}"/>
    <cellStyle name="Normal 14 3 3 2 3" xfId="10489" xr:uid="{00000000-0005-0000-0000-000052300000}"/>
    <cellStyle name="Normal 14 3 3 2 4" xfId="10490" xr:uid="{00000000-0005-0000-0000-000053300000}"/>
    <cellStyle name="Normal 14 3 3 2 5" xfId="10491" xr:uid="{00000000-0005-0000-0000-000054300000}"/>
    <cellStyle name="Normal 14 3 3 2 6" xfId="10492" xr:uid="{00000000-0005-0000-0000-000055300000}"/>
    <cellStyle name="Normal 14 3 3 2 7" xfId="10493" xr:uid="{00000000-0005-0000-0000-000056300000}"/>
    <cellStyle name="Normal 14 3 3 3" xfId="10494" xr:uid="{00000000-0005-0000-0000-000057300000}"/>
    <cellStyle name="Normal 14 3 3 4" xfId="10495" xr:uid="{00000000-0005-0000-0000-000058300000}"/>
    <cellStyle name="Normal 14 3 3 5" xfId="10496" xr:uid="{00000000-0005-0000-0000-000059300000}"/>
    <cellStyle name="Normal 14 3 3 6" xfId="10497" xr:uid="{00000000-0005-0000-0000-00005A300000}"/>
    <cellStyle name="Normal 14 3 3 7" xfId="10498" xr:uid="{00000000-0005-0000-0000-00005B300000}"/>
    <cellStyle name="Normal 14 3 3 8" xfId="10499" xr:uid="{00000000-0005-0000-0000-00005C300000}"/>
    <cellStyle name="Normal 14 3 4" xfId="10500" xr:uid="{00000000-0005-0000-0000-00005D300000}"/>
    <cellStyle name="Normal 14 3 4 2" xfId="10501" xr:uid="{00000000-0005-0000-0000-00005E300000}"/>
    <cellStyle name="Normal 14 3 4 2 2" xfId="10502" xr:uid="{00000000-0005-0000-0000-00005F300000}"/>
    <cellStyle name="Normal 14 3 4 2 3" xfId="10503" xr:uid="{00000000-0005-0000-0000-000060300000}"/>
    <cellStyle name="Normal 14 3 4 2 4" xfId="10504" xr:uid="{00000000-0005-0000-0000-000061300000}"/>
    <cellStyle name="Normal 14 3 4 2 5" xfId="10505" xr:uid="{00000000-0005-0000-0000-000062300000}"/>
    <cellStyle name="Normal 14 3 4 2 6" xfId="10506" xr:uid="{00000000-0005-0000-0000-000063300000}"/>
    <cellStyle name="Normal 14 3 4 2 7" xfId="10507" xr:uid="{00000000-0005-0000-0000-000064300000}"/>
    <cellStyle name="Normal 14 3 4 3" xfId="10508" xr:uid="{00000000-0005-0000-0000-000065300000}"/>
    <cellStyle name="Normal 14 3 4 4" xfId="10509" xr:uid="{00000000-0005-0000-0000-000066300000}"/>
    <cellStyle name="Normal 14 3 4 5" xfId="10510" xr:uid="{00000000-0005-0000-0000-000067300000}"/>
    <cellStyle name="Normal 14 3 4 6" xfId="10511" xr:uid="{00000000-0005-0000-0000-000068300000}"/>
    <cellStyle name="Normal 14 3 4 7" xfId="10512" xr:uid="{00000000-0005-0000-0000-000069300000}"/>
    <cellStyle name="Normal 14 3 4 8" xfId="10513" xr:uid="{00000000-0005-0000-0000-00006A300000}"/>
    <cellStyle name="Normal 14 3 5" xfId="10514" xr:uid="{00000000-0005-0000-0000-00006B300000}"/>
    <cellStyle name="Normal 14 3 5 2" xfId="10515" xr:uid="{00000000-0005-0000-0000-00006C300000}"/>
    <cellStyle name="Normal 14 3 5 2 2" xfId="10516" xr:uid="{00000000-0005-0000-0000-00006D300000}"/>
    <cellStyle name="Normal 14 3 5 2 3" xfId="10517" xr:uid="{00000000-0005-0000-0000-00006E300000}"/>
    <cellStyle name="Normal 14 3 5 2 4" xfId="10518" xr:uid="{00000000-0005-0000-0000-00006F300000}"/>
    <cellStyle name="Normal 14 3 5 2 5" xfId="10519" xr:uid="{00000000-0005-0000-0000-000070300000}"/>
    <cellStyle name="Normal 14 3 5 2 6" xfId="10520" xr:uid="{00000000-0005-0000-0000-000071300000}"/>
    <cellStyle name="Normal 14 3 5 2 7" xfId="10521" xr:uid="{00000000-0005-0000-0000-000072300000}"/>
    <cellStyle name="Normal 14 3 5 3" xfId="10522" xr:uid="{00000000-0005-0000-0000-000073300000}"/>
    <cellStyle name="Normal 14 3 5 4" xfId="10523" xr:uid="{00000000-0005-0000-0000-000074300000}"/>
    <cellStyle name="Normal 14 3 5 5" xfId="10524" xr:uid="{00000000-0005-0000-0000-000075300000}"/>
    <cellStyle name="Normal 14 3 5 6" xfId="10525" xr:uid="{00000000-0005-0000-0000-000076300000}"/>
    <cellStyle name="Normal 14 3 5 7" xfId="10526" xr:uid="{00000000-0005-0000-0000-000077300000}"/>
    <cellStyle name="Normal 14 3 5 8" xfId="10527" xr:uid="{00000000-0005-0000-0000-000078300000}"/>
    <cellStyle name="Normal 14 3 6" xfId="10528" xr:uid="{00000000-0005-0000-0000-000079300000}"/>
    <cellStyle name="Normal 14 3 6 2" xfId="10529" xr:uid="{00000000-0005-0000-0000-00007A300000}"/>
    <cellStyle name="Normal 14 3 6 2 2" xfId="10530" xr:uid="{00000000-0005-0000-0000-00007B300000}"/>
    <cellStyle name="Normal 14 3 6 2 3" xfId="10531" xr:uid="{00000000-0005-0000-0000-00007C300000}"/>
    <cellStyle name="Normal 14 3 6 2 4" xfId="10532" xr:uid="{00000000-0005-0000-0000-00007D300000}"/>
    <cellStyle name="Normal 14 3 6 2 5" xfId="10533" xr:uid="{00000000-0005-0000-0000-00007E300000}"/>
    <cellStyle name="Normal 14 3 6 2 6" xfId="10534" xr:uid="{00000000-0005-0000-0000-00007F300000}"/>
    <cellStyle name="Normal 14 3 6 2 7" xfId="10535" xr:uid="{00000000-0005-0000-0000-000080300000}"/>
    <cellStyle name="Normal 14 3 6 3" xfId="10536" xr:uid="{00000000-0005-0000-0000-000081300000}"/>
    <cellStyle name="Normal 14 3 6 4" xfId="10537" xr:uid="{00000000-0005-0000-0000-000082300000}"/>
    <cellStyle name="Normal 14 3 6 5" xfId="10538" xr:uid="{00000000-0005-0000-0000-000083300000}"/>
    <cellStyle name="Normal 14 3 6 6" xfId="10539" xr:uid="{00000000-0005-0000-0000-000084300000}"/>
    <cellStyle name="Normal 14 3 6 7" xfId="10540" xr:uid="{00000000-0005-0000-0000-000085300000}"/>
    <cellStyle name="Normal 14 3 6 8" xfId="10541" xr:uid="{00000000-0005-0000-0000-000086300000}"/>
    <cellStyle name="Normal 14 3 7" xfId="10542" xr:uid="{00000000-0005-0000-0000-000087300000}"/>
    <cellStyle name="Normal 14 3 7 2" xfId="10543" xr:uid="{00000000-0005-0000-0000-000088300000}"/>
    <cellStyle name="Normal 14 3 7 2 2" xfId="10544" xr:uid="{00000000-0005-0000-0000-000089300000}"/>
    <cellStyle name="Normal 14 3 7 2 3" xfId="10545" xr:uid="{00000000-0005-0000-0000-00008A300000}"/>
    <cellStyle name="Normal 14 3 7 2 4" xfId="10546" xr:uid="{00000000-0005-0000-0000-00008B300000}"/>
    <cellStyle name="Normal 14 3 7 2 5" xfId="10547" xr:uid="{00000000-0005-0000-0000-00008C300000}"/>
    <cellStyle name="Normal 14 3 7 2 6" xfId="10548" xr:uid="{00000000-0005-0000-0000-00008D300000}"/>
    <cellStyle name="Normal 14 3 7 2 7" xfId="10549" xr:uid="{00000000-0005-0000-0000-00008E300000}"/>
    <cellStyle name="Normal 14 3 7 3" xfId="10550" xr:uid="{00000000-0005-0000-0000-00008F300000}"/>
    <cellStyle name="Normal 14 3 7 4" xfId="10551" xr:uid="{00000000-0005-0000-0000-000090300000}"/>
    <cellStyle name="Normal 14 3 7 5" xfId="10552" xr:uid="{00000000-0005-0000-0000-000091300000}"/>
    <cellStyle name="Normal 14 3 7 6" xfId="10553" xr:uid="{00000000-0005-0000-0000-000092300000}"/>
    <cellStyle name="Normal 14 3 7 7" xfId="10554" xr:uid="{00000000-0005-0000-0000-000093300000}"/>
    <cellStyle name="Normal 14 3 7 8" xfId="10555" xr:uid="{00000000-0005-0000-0000-000094300000}"/>
    <cellStyle name="Normal 14 3 8" xfId="10556" xr:uid="{00000000-0005-0000-0000-000095300000}"/>
    <cellStyle name="Normal 14 3 8 2" xfId="10557" xr:uid="{00000000-0005-0000-0000-000096300000}"/>
    <cellStyle name="Normal 14 3 8 2 2" xfId="10558" xr:uid="{00000000-0005-0000-0000-000097300000}"/>
    <cellStyle name="Normal 14 3 8 2 3" xfId="10559" xr:uid="{00000000-0005-0000-0000-000098300000}"/>
    <cellStyle name="Normal 14 3 8 2 4" xfId="10560" xr:uid="{00000000-0005-0000-0000-000099300000}"/>
    <cellStyle name="Normal 14 3 8 2 5" xfId="10561" xr:uid="{00000000-0005-0000-0000-00009A300000}"/>
    <cellStyle name="Normal 14 3 8 2 6" xfId="10562" xr:uid="{00000000-0005-0000-0000-00009B300000}"/>
    <cellStyle name="Normal 14 3 8 2 7" xfId="10563" xr:uid="{00000000-0005-0000-0000-00009C300000}"/>
    <cellStyle name="Normal 14 3 8 3" xfId="10564" xr:uid="{00000000-0005-0000-0000-00009D300000}"/>
    <cellStyle name="Normal 14 3 8 4" xfId="10565" xr:uid="{00000000-0005-0000-0000-00009E300000}"/>
    <cellStyle name="Normal 14 3 8 5" xfId="10566" xr:uid="{00000000-0005-0000-0000-00009F300000}"/>
    <cellStyle name="Normal 14 3 8 6" xfId="10567" xr:uid="{00000000-0005-0000-0000-0000A0300000}"/>
    <cellStyle name="Normal 14 3 8 7" xfId="10568" xr:uid="{00000000-0005-0000-0000-0000A1300000}"/>
    <cellStyle name="Normal 14 3 8 8" xfId="10569" xr:uid="{00000000-0005-0000-0000-0000A2300000}"/>
    <cellStyle name="Normal 14 3 9" xfId="10570" xr:uid="{00000000-0005-0000-0000-0000A3300000}"/>
    <cellStyle name="Normal 14 3 9 2" xfId="10571" xr:uid="{00000000-0005-0000-0000-0000A4300000}"/>
    <cellStyle name="Normal 14 3 9 2 2" xfId="10572" xr:uid="{00000000-0005-0000-0000-0000A5300000}"/>
    <cellStyle name="Normal 14 3 9 2 3" xfId="10573" xr:uid="{00000000-0005-0000-0000-0000A6300000}"/>
    <cellStyle name="Normal 14 3 9 2 4" xfId="10574" xr:uid="{00000000-0005-0000-0000-0000A7300000}"/>
    <cellStyle name="Normal 14 3 9 2 5" xfId="10575" xr:uid="{00000000-0005-0000-0000-0000A8300000}"/>
    <cellStyle name="Normal 14 3 9 2 6" xfId="10576" xr:uid="{00000000-0005-0000-0000-0000A9300000}"/>
    <cellStyle name="Normal 14 3 9 2 7" xfId="10577" xr:uid="{00000000-0005-0000-0000-0000AA300000}"/>
    <cellStyle name="Normal 14 3 9 3" xfId="10578" xr:uid="{00000000-0005-0000-0000-0000AB300000}"/>
    <cellStyle name="Normal 14 3 9 4" xfId="10579" xr:uid="{00000000-0005-0000-0000-0000AC300000}"/>
    <cellStyle name="Normal 14 3 9 5" xfId="10580" xr:uid="{00000000-0005-0000-0000-0000AD300000}"/>
    <cellStyle name="Normal 14 3 9 6" xfId="10581" xr:uid="{00000000-0005-0000-0000-0000AE300000}"/>
    <cellStyle name="Normal 14 3 9 7" xfId="10582" xr:uid="{00000000-0005-0000-0000-0000AF300000}"/>
    <cellStyle name="Normal 14 3 9 8" xfId="10583" xr:uid="{00000000-0005-0000-0000-0000B0300000}"/>
    <cellStyle name="Normal 14 4" xfId="10584" xr:uid="{00000000-0005-0000-0000-0000B1300000}"/>
    <cellStyle name="Normal 14 4 2" xfId="10585" xr:uid="{00000000-0005-0000-0000-0000B2300000}"/>
    <cellStyle name="Normal 14 4 2 2" xfId="10586" xr:uid="{00000000-0005-0000-0000-0000B3300000}"/>
    <cellStyle name="Normal 14 4 2 3" xfId="10587" xr:uid="{00000000-0005-0000-0000-0000B4300000}"/>
    <cellStyle name="Normal 14 4 2 4" xfId="10588" xr:uid="{00000000-0005-0000-0000-0000B5300000}"/>
    <cellStyle name="Normal 14 4 2 5" xfId="10589" xr:uid="{00000000-0005-0000-0000-0000B6300000}"/>
    <cellStyle name="Normal 14 4 2 6" xfId="10590" xr:uid="{00000000-0005-0000-0000-0000B7300000}"/>
    <cellStyle name="Normal 14 4 2 7" xfId="10591" xr:uid="{00000000-0005-0000-0000-0000B8300000}"/>
    <cellStyle name="Normal 14 4 3" xfId="10592" xr:uid="{00000000-0005-0000-0000-0000B9300000}"/>
    <cellStyle name="Normal 14 4 4" xfId="10593" xr:uid="{00000000-0005-0000-0000-0000BA300000}"/>
    <cellStyle name="Normal 14 4 5" xfId="10594" xr:uid="{00000000-0005-0000-0000-0000BB300000}"/>
    <cellStyle name="Normal 14 4 6" xfId="10595" xr:uid="{00000000-0005-0000-0000-0000BC300000}"/>
    <cellStyle name="Normal 14 4 7" xfId="10596" xr:uid="{00000000-0005-0000-0000-0000BD300000}"/>
    <cellStyle name="Normal 14 4 8" xfId="10597" xr:uid="{00000000-0005-0000-0000-0000BE300000}"/>
    <cellStyle name="Normal 14 5" xfId="10598" xr:uid="{00000000-0005-0000-0000-0000BF300000}"/>
    <cellStyle name="Normal 14 5 2" xfId="10599" xr:uid="{00000000-0005-0000-0000-0000C0300000}"/>
    <cellStyle name="Normal 14 5 2 2" xfId="10600" xr:uid="{00000000-0005-0000-0000-0000C1300000}"/>
    <cellStyle name="Normal 14 5 2 3" xfId="10601" xr:uid="{00000000-0005-0000-0000-0000C2300000}"/>
    <cellStyle name="Normal 14 5 2 4" xfId="10602" xr:uid="{00000000-0005-0000-0000-0000C3300000}"/>
    <cellStyle name="Normal 14 5 2 5" xfId="10603" xr:uid="{00000000-0005-0000-0000-0000C4300000}"/>
    <cellStyle name="Normal 14 5 2 6" xfId="10604" xr:uid="{00000000-0005-0000-0000-0000C5300000}"/>
    <cellStyle name="Normal 14 5 2 7" xfId="10605" xr:uid="{00000000-0005-0000-0000-0000C6300000}"/>
    <cellStyle name="Normal 14 5 3" xfId="10606" xr:uid="{00000000-0005-0000-0000-0000C7300000}"/>
    <cellStyle name="Normal 14 5 4" xfId="10607" xr:uid="{00000000-0005-0000-0000-0000C8300000}"/>
    <cellStyle name="Normal 14 5 5" xfId="10608" xr:uid="{00000000-0005-0000-0000-0000C9300000}"/>
    <cellStyle name="Normal 14 5 6" xfId="10609" xr:uid="{00000000-0005-0000-0000-0000CA300000}"/>
    <cellStyle name="Normal 14 5 7" xfId="10610" xr:uid="{00000000-0005-0000-0000-0000CB300000}"/>
    <cellStyle name="Normal 14 5 8" xfId="10611" xr:uid="{00000000-0005-0000-0000-0000CC300000}"/>
    <cellStyle name="Normal 14 6" xfId="10612" xr:uid="{00000000-0005-0000-0000-0000CD300000}"/>
    <cellStyle name="Normal 14 6 2" xfId="10613" xr:uid="{00000000-0005-0000-0000-0000CE300000}"/>
    <cellStyle name="Normal 14 6 2 2" xfId="10614" xr:uid="{00000000-0005-0000-0000-0000CF300000}"/>
    <cellStyle name="Normal 14 6 2 3" xfId="10615" xr:uid="{00000000-0005-0000-0000-0000D0300000}"/>
    <cellStyle name="Normal 14 6 2 4" xfId="10616" xr:uid="{00000000-0005-0000-0000-0000D1300000}"/>
    <cellStyle name="Normal 14 6 2 5" xfId="10617" xr:uid="{00000000-0005-0000-0000-0000D2300000}"/>
    <cellStyle name="Normal 14 6 2 6" xfId="10618" xr:uid="{00000000-0005-0000-0000-0000D3300000}"/>
    <cellStyle name="Normal 14 6 2 7" xfId="10619" xr:uid="{00000000-0005-0000-0000-0000D4300000}"/>
    <cellStyle name="Normal 14 6 3" xfId="10620" xr:uid="{00000000-0005-0000-0000-0000D5300000}"/>
    <cellStyle name="Normal 14 6 4" xfId="10621" xr:uid="{00000000-0005-0000-0000-0000D6300000}"/>
    <cellStyle name="Normal 14 6 5" xfId="10622" xr:uid="{00000000-0005-0000-0000-0000D7300000}"/>
    <cellStyle name="Normal 14 6 6" xfId="10623" xr:uid="{00000000-0005-0000-0000-0000D8300000}"/>
    <cellStyle name="Normal 14 6 7" xfId="10624" xr:uid="{00000000-0005-0000-0000-0000D9300000}"/>
    <cellStyle name="Normal 14 6 8" xfId="10625" xr:uid="{00000000-0005-0000-0000-0000DA300000}"/>
    <cellStyle name="Normal 14 7" xfId="10626" xr:uid="{00000000-0005-0000-0000-0000DB300000}"/>
    <cellStyle name="Normal 14 7 2" xfId="10627" xr:uid="{00000000-0005-0000-0000-0000DC300000}"/>
    <cellStyle name="Normal 14 7 2 2" xfId="10628" xr:uid="{00000000-0005-0000-0000-0000DD300000}"/>
    <cellStyle name="Normal 14 7 2 3" xfId="10629" xr:uid="{00000000-0005-0000-0000-0000DE300000}"/>
    <cellStyle name="Normal 14 7 2 4" xfId="10630" xr:uid="{00000000-0005-0000-0000-0000DF300000}"/>
    <cellStyle name="Normal 14 7 2 5" xfId="10631" xr:uid="{00000000-0005-0000-0000-0000E0300000}"/>
    <cellStyle name="Normal 14 7 2 6" xfId="10632" xr:uid="{00000000-0005-0000-0000-0000E1300000}"/>
    <cellStyle name="Normal 14 7 2 7" xfId="10633" xr:uid="{00000000-0005-0000-0000-0000E2300000}"/>
    <cellStyle name="Normal 14 7 3" xfId="10634" xr:uid="{00000000-0005-0000-0000-0000E3300000}"/>
    <cellStyle name="Normal 14 7 4" xfId="10635" xr:uid="{00000000-0005-0000-0000-0000E4300000}"/>
    <cellStyle name="Normal 14 7 5" xfId="10636" xr:uid="{00000000-0005-0000-0000-0000E5300000}"/>
    <cellStyle name="Normal 14 7 6" xfId="10637" xr:uid="{00000000-0005-0000-0000-0000E6300000}"/>
    <cellStyle name="Normal 14 7 7" xfId="10638" xr:uid="{00000000-0005-0000-0000-0000E7300000}"/>
    <cellStyle name="Normal 14 7 8" xfId="10639" xr:uid="{00000000-0005-0000-0000-0000E8300000}"/>
    <cellStyle name="Normal 14 8" xfId="10640" xr:uid="{00000000-0005-0000-0000-0000E9300000}"/>
    <cellStyle name="Normal 14 8 2" xfId="10641" xr:uid="{00000000-0005-0000-0000-0000EA300000}"/>
    <cellStyle name="Normal 14 8 2 2" xfId="10642" xr:uid="{00000000-0005-0000-0000-0000EB300000}"/>
    <cellStyle name="Normal 14 8 2 3" xfId="10643" xr:uid="{00000000-0005-0000-0000-0000EC300000}"/>
    <cellStyle name="Normal 14 8 2 4" xfId="10644" xr:uid="{00000000-0005-0000-0000-0000ED300000}"/>
    <cellStyle name="Normal 14 8 2 5" xfId="10645" xr:uid="{00000000-0005-0000-0000-0000EE300000}"/>
    <cellStyle name="Normal 14 8 2 6" xfId="10646" xr:uid="{00000000-0005-0000-0000-0000EF300000}"/>
    <cellStyle name="Normal 14 8 2 7" xfId="10647" xr:uid="{00000000-0005-0000-0000-0000F0300000}"/>
    <cellStyle name="Normal 14 8 3" xfId="10648" xr:uid="{00000000-0005-0000-0000-0000F1300000}"/>
    <cellStyle name="Normal 14 8 4" xfId="10649" xr:uid="{00000000-0005-0000-0000-0000F2300000}"/>
    <cellStyle name="Normal 14 8 5" xfId="10650" xr:uid="{00000000-0005-0000-0000-0000F3300000}"/>
    <cellStyle name="Normal 14 8 6" xfId="10651" xr:uid="{00000000-0005-0000-0000-0000F4300000}"/>
    <cellStyle name="Normal 14 8 7" xfId="10652" xr:uid="{00000000-0005-0000-0000-0000F5300000}"/>
    <cellStyle name="Normal 14 8 8" xfId="10653" xr:uid="{00000000-0005-0000-0000-0000F6300000}"/>
    <cellStyle name="Normal 14 9" xfId="10654" xr:uid="{00000000-0005-0000-0000-0000F7300000}"/>
    <cellStyle name="Normal 14 9 2" xfId="10655" xr:uid="{00000000-0005-0000-0000-0000F8300000}"/>
    <cellStyle name="Normal 14 9 2 2" xfId="10656" xr:uid="{00000000-0005-0000-0000-0000F9300000}"/>
    <cellStyle name="Normal 14 9 2 3" xfId="10657" xr:uid="{00000000-0005-0000-0000-0000FA300000}"/>
    <cellStyle name="Normal 14 9 2 4" xfId="10658" xr:uid="{00000000-0005-0000-0000-0000FB300000}"/>
    <cellStyle name="Normal 14 9 2 5" xfId="10659" xr:uid="{00000000-0005-0000-0000-0000FC300000}"/>
    <cellStyle name="Normal 14 9 2 6" xfId="10660" xr:uid="{00000000-0005-0000-0000-0000FD300000}"/>
    <cellStyle name="Normal 14 9 2 7" xfId="10661" xr:uid="{00000000-0005-0000-0000-0000FE300000}"/>
    <cellStyle name="Normal 14 9 3" xfId="10662" xr:uid="{00000000-0005-0000-0000-0000FF300000}"/>
    <cellStyle name="Normal 14 9 4" xfId="10663" xr:uid="{00000000-0005-0000-0000-000000310000}"/>
    <cellStyle name="Normal 14 9 5" xfId="10664" xr:uid="{00000000-0005-0000-0000-000001310000}"/>
    <cellStyle name="Normal 14 9 6" xfId="10665" xr:uid="{00000000-0005-0000-0000-000002310000}"/>
    <cellStyle name="Normal 14 9 7" xfId="10666" xr:uid="{00000000-0005-0000-0000-000003310000}"/>
    <cellStyle name="Normal 14 9 8" xfId="10667" xr:uid="{00000000-0005-0000-0000-000004310000}"/>
    <cellStyle name="Normal 14_ORÇAMENTO FORUM ARENÁPOLIS-ELÉTRICA" xfId="24178" xr:uid="{00000000-0005-0000-0000-000005310000}"/>
    <cellStyle name="Normal 15" xfId="10668" xr:uid="{00000000-0005-0000-0000-000006310000}"/>
    <cellStyle name="Normal 15 2" xfId="10669" xr:uid="{00000000-0005-0000-0000-000007310000}"/>
    <cellStyle name="Normal 15 2 2" xfId="24641" xr:uid="{00000000-0005-0000-0000-000008310000}"/>
    <cellStyle name="Normal 15 2 3" xfId="24642" xr:uid="{00000000-0005-0000-0000-000009310000}"/>
    <cellStyle name="Normal 15 2 4" xfId="24180" xr:uid="{00000000-0005-0000-0000-00000A310000}"/>
    <cellStyle name="Normal 15 2_forum 15-10-12-2" xfId="24643" xr:uid="{00000000-0005-0000-0000-00000B310000}"/>
    <cellStyle name="Normal 15 3" xfId="10670" xr:uid="{00000000-0005-0000-0000-00000C310000}"/>
    <cellStyle name="Normal 15 3 2" xfId="24644" xr:uid="{00000000-0005-0000-0000-00000D310000}"/>
    <cellStyle name="Normal 15 4" xfId="10671" xr:uid="{00000000-0005-0000-0000-00000E310000}"/>
    <cellStyle name="Normal 15 4 2" xfId="24645" xr:uid="{00000000-0005-0000-0000-00000F310000}"/>
    <cellStyle name="Normal 15 5" xfId="10672" xr:uid="{00000000-0005-0000-0000-000010310000}"/>
    <cellStyle name="Normal 15 6" xfId="10673" xr:uid="{00000000-0005-0000-0000-000011310000}"/>
    <cellStyle name="Normal 15 7" xfId="10674" xr:uid="{00000000-0005-0000-0000-000012310000}"/>
    <cellStyle name="Normal 15 8" xfId="24179" xr:uid="{00000000-0005-0000-0000-000013310000}"/>
    <cellStyle name="Normal 15_forum 15-10-12-2" xfId="24646" xr:uid="{00000000-0005-0000-0000-000014310000}"/>
    <cellStyle name="Normal 16" xfId="10675" xr:uid="{00000000-0005-0000-0000-000015310000}"/>
    <cellStyle name="Normal 16 10" xfId="10676" xr:uid="{00000000-0005-0000-0000-000016310000}"/>
    <cellStyle name="Normal 16 10 2" xfId="10677" xr:uid="{00000000-0005-0000-0000-000017310000}"/>
    <cellStyle name="Normal 16 10 2 2" xfId="10678" xr:uid="{00000000-0005-0000-0000-000018310000}"/>
    <cellStyle name="Normal 16 10 2 3" xfId="10679" xr:uid="{00000000-0005-0000-0000-000019310000}"/>
    <cellStyle name="Normal 16 10 2 4" xfId="10680" xr:uid="{00000000-0005-0000-0000-00001A310000}"/>
    <cellStyle name="Normal 16 10 2 5" xfId="10681" xr:uid="{00000000-0005-0000-0000-00001B310000}"/>
    <cellStyle name="Normal 16 10 2 6" xfId="10682" xr:uid="{00000000-0005-0000-0000-00001C310000}"/>
    <cellStyle name="Normal 16 10 2 7" xfId="10683" xr:uid="{00000000-0005-0000-0000-00001D310000}"/>
    <cellStyle name="Normal 16 10 3" xfId="10684" xr:uid="{00000000-0005-0000-0000-00001E310000}"/>
    <cellStyle name="Normal 16 10 4" xfId="10685" xr:uid="{00000000-0005-0000-0000-00001F310000}"/>
    <cellStyle name="Normal 16 10 5" xfId="10686" xr:uid="{00000000-0005-0000-0000-000020310000}"/>
    <cellStyle name="Normal 16 10 6" xfId="10687" xr:uid="{00000000-0005-0000-0000-000021310000}"/>
    <cellStyle name="Normal 16 10 7" xfId="10688" xr:uid="{00000000-0005-0000-0000-000022310000}"/>
    <cellStyle name="Normal 16 10 8" xfId="10689" xr:uid="{00000000-0005-0000-0000-000023310000}"/>
    <cellStyle name="Normal 16 11" xfId="10690" xr:uid="{00000000-0005-0000-0000-000024310000}"/>
    <cellStyle name="Normal 16 11 2" xfId="10691" xr:uid="{00000000-0005-0000-0000-000025310000}"/>
    <cellStyle name="Normal 16 11 2 2" xfId="10692" xr:uid="{00000000-0005-0000-0000-000026310000}"/>
    <cellStyle name="Normal 16 11 2 3" xfId="10693" xr:uid="{00000000-0005-0000-0000-000027310000}"/>
    <cellStyle name="Normal 16 11 2 4" xfId="10694" xr:uid="{00000000-0005-0000-0000-000028310000}"/>
    <cellStyle name="Normal 16 11 2 5" xfId="10695" xr:uid="{00000000-0005-0000-0000-000029310000}"/>
    <cellStyle name="Normal 16 11 2 6" xfId="10696" xr:uid="{00000000-0005-0000-0000-00002A310000}"/>
    <cellStyle name="Normal 16 11 2 7" xfId="10697" xr:uid="{00000000-0005-0000-0000-00002B310000}"/>
    <cellStyle name="Normal 16 11 3" xfId="10698" xr:uid="{00000000-0005-0000-0000-00002C310000}"/>
    <cellStyle name="Normal 16 11 4" xfId="10699" xr:uid="{00000000-0005-0000-0000-00002D310000}"/>
    <cellStyle name="Normal 16 11 5" xfId="10700" xr:uid="{00000000-0005-0000-0000-00002E310000}"/>
    <cellStyle name="Normal 16 11 6" xfId="10701" xr:uid="{00000000-0005-0000-0000-00002F310000}"/>
    <cellStyle name="Normal 16 11 7" xfId="10702" xr:uid="{00000000-0005-0000-0000-000030310000}"/>
    <cellStyle name="Normal 16 11 8" xfId="10703" xr:uid="{00000000-0005-0000-0000-000031310000}"/>
    <cellStyle name="Normal 16 12" xfId="10704" xr:uid="{00000000-0005-0000-0000-000032310000}"/>
    <cellStyle name="Normal 16 12 2" xfId="10705" xr:uid="{00000000-0005-0000-0000-000033310000}"/>
    <cellStyle name="Normal 16 12 2 2" xfId="10706" xr:uid="{00000000-0005-0000-0000-000034310000}"/>
    <cellStyle name="Normal 16 12 2 3" xfId="10707" xr:uid="{00000000-0005-0000-0000-000035310000}"/>
    <cellStyle name="Normal 16 12 2 4" xfId="10708" xr:uid="{00000000-0005-0000-0000-000036310000}"/>
    <cellStyle name="Normal 16 12 2 5" xfId="10709" xr:uid="{00000000-0005-0000-0000-000037310000}"/>
    <cellStyle name="Normal 16 12 2 6" xfId="10710" xr:uid="{00000000-0005-0000-0000-000038310000}"/>
    <cellStyle name="Normal 16 12 2 7" xfId="10711" xr:uid="{00000000-0005-0000-0000-000039310000}"/>
    <cellStyle name="Normal 16 12 3" xfId="10712" xr:uid="{00000000-0005-0000-0000-00003A310000}"/>
    <cellStyle name="Normal 16 12 4" xfId="10713" xr:uid="{00000000-0005-0000-0000-00003B310000}"/>
    <cellStyle name="Normal 16 12 5" xfId="10714" xr:uid="{00000000-0005-0000-0000-00003C310000}"/>
    <cellStyle name="Normal 16 12 6" xfId="10715" xr:uid="{00000000-0005-0000-0000-00003D310000}"/>
    <cellStyle name="Normal 16 12 7" xfId="10716" xr:uid="{00000000-0005-0000-0000-00003E310000}"/>
    <cellStyle name="Normal 16 12 8" xfId="10717" xr:uid="{00000000-0005-0000-0000-00003F310000}"/>
    <cellStyle name="Normal 16 13" xfId="10718" xr:uid="{00000000-0005-0000-0000-000040310000}"/>
    <cellStyle name="Normal 16 13 2" xfId="10719" xr:uid="{00000000-0005-0000-0000-000041310000}"/>
    <cellStyle name="Normal 16 13 3" xfId="10720" xr:uid="{00000000-0005-0000-0000-000042310000}"/>
    <cellStyle name="Normal 16 13 4" xfId="10721" xr:uid="{00000000-0005-0000-0000-000043310000}"/>
    <cellStyle name="Normal 16 13 5" xfId="10722" xr:uid="{00000000-0005-0000-0000-000044310000}"/>
    <cellStyle name="Normal 16 13 6" xfId="10723" xr:uid="{00000000-0005-0000-0000-000045310000}"/>
    <cellStyle name="Normal 16 13 7" xfId="10724" xr:uid="{00000000-0005-0000-0000-000046310000}"/>
    <cellStyle name="Normal 16 14" xfId="10725" xr:uid="{00000000-0005-0000-0000-000047310000}"/>
    <cellStyle name="Normal 16 15" xfId="10726" xr:uid="{00000000-0005-0000-0000-000048310000}"/>
    <cellStyle name="Normal 16 16" xfId="10727" xr:uid="{00000000-0005-0000-0000-000049310000}"/>
    <cellStyle name="Normal 16 17" xfId="10728" xr:uid="{00000000-0005-0000-0000-00004A310000}"/>
    <cellStyle name="Normal 16 18" xfId="10729" xr:uid="{00000000-0005-0000-0000-00004B310000}"/>
    <cellStyle name="Normal 16 19" xfId="10730" xr:uid="{00000000-0005-0000-0000-00004C310000}"/>
    <cellStyle name="Normal 16 2" xfId="10731" xr:uid="{00000000-0005-0000-0000-00004D310000}"/>
    <cellStyle name="Normal 16 2 10" xfId="10732" xr:uid="{00000000-0005-0000-0000-00004E310000}"/>
    <cellStyle name="Normal 16 2 10 2" xfId="10733" xr:uid="{00000000-0005-0000-0000-00004F310000}"/>
    <cellStyle name="Normal 16 2 10 2 2" xfId="10734" xr:uid="{00000000-0005-0000-0000-000050310000}"/>
    <cellStyle name="Normal 16 2 10 2 3" xfId="10735" xr:uid="{00000000-0005-0000-0000-000051310000}"/>
    <cellStyle name="Normal 16 2 10 2 4" xfId="10736" xr:uid="{00000000-0005-0000-0000-000052310000}"/>
    <cellStyle name="Normal 16 2 10 2 5" xfId="10737" xr:uid="{00000000-0005-0000-0000-000053310000}"/>
    <cellStyle name="Normal 16 2 10 2 6" xfId="10738" xr:uid="{00000000-0005-0000-0000-000054310000}"/>
    <cellStyle name="Normal 16 2 10 2 7" xfId="10739" xr:uid="{00000000-0005-0000-0000-000055310000}"/>
    <cellStyle name="Normal 16 2 10 3" xfId="10740" xr:uid="{00000000-0005-0000-0000-000056310000}"/>
    <cellStyle name="Normal 16 2 10 4" xfId="10741" xr:uid="{00000000-0005-0000-0000-000057310000}"/>
    <cellStyle name="Normal 16 2 10 5" xfId="10742" xr:uid="{00000000-0005-0000-0000-000058310000}"/>
    <cellStyle name="Normal 16 2 10 6" xfId="10743" xr:uid="{00000000-0005-0000-0000-000059310000}"/>
    <cellStyle name="Normal 16 2 10 7" xfId="10744" xr:uid="{00000000-0005-0000-0000-00005A310000}"/>
    <cellStyle name="Normal 16 2 10 8" xfId="10745" xr:uid="{00000000-0005-0000-0000-00005B310000}"/>
    <cellStyle name="Normal 16 2 11" xfId="10746" xr:uid="{00000000-0005-0000-0000-00005C310000}"/>
    <cellStyle name="Normal 16 2 11 2" xfId="10747" xr:uid="{00000000-0005-0000-0000-00005D310000}"/>
    <cellStyle name="Normal 16 2 11 3" xfId="10748" xr:uid="{00000000-0005-0000-0000-00005E310000}"/>
    <cellStyle name="Normal 16 2 11 4" xfId="10749" xr:uid="{00000000-0005-0000-0000-00005F310000}"/>
    <cellStyle name="Normal 16 2 11 5" xfId="10750" xr:uid="{00000000-0005-0000-0000-000060310000}"/>
    <cellStyle name="Normal 16 2 11 6" xfId="10751" xr:uid="{00000000-0005-0000-0000-000061310000}"/>
    <cellStyle name="Normal 16 2 11 7" xfId="10752" xr:uid="{00000000-0005-0000-0000-000062310000}"/>
    <cellStyle name="Normal 16 2 12" xfId="10753" xr:uid="{00000000-0005-0000-0000-000063310000}"/>
    <cellStyle name="Normal 16 2 13" xfId="10754" xr:uid="{00000000-0005-0000-0000-000064310000}"/>
    <cellStyle name="Normal 16 2 14" xfId="10755" xr:uid="{00000000-0005-0000-0000-000065310000}"/>
    <cellStyle name="Normal 16 2 15" xfId="10756" xr:uid="{00000000-0005-0000-0000-000066310000}"/>
    <cellStyle name="Normal 16 2 16" xfId="10757" xr:uid="{00000000-0005-0000-0000-000067310000}"/>
    <cellStyle name="Normal 16 2 17" xfId="10758" xr:uid="{00000000-0005-0000-0000-000068310000}"/>
    <cellStyle name="Normal 16 2 18" xfId="24182" xr:uid="{00000000-0005-0000-0000-000069310000}"/>
    <cellStyle name="Normal 16 2 2" xfId="10759" xr:uid="{00000000-0005-0000-0000-00006A310000}"/>
    <cellStyle name="Normal 16 2 2 2" xfId="10760" xr:uid="{00000000-0005-0000-0000-00006B310000}"/>
    <cellStyle name="Normal 16 2 2 2 2" xfId="10761" xr:uid="{00000000-0005-0000-0000-00006C310000}"/>
    <cellStyle name="Normal 16 2 2 2 3" xfId="10762" xr:uid="{00000000-0005-0000-0000-00006D310000}"/>
    <cellStyle name="Normal 16 2 2 2 4" xfId="10763" xr:uid="{00000000-0005-0000-0000-00006E310000}"/>
    <cellStyle name="Normal 16 2 2 2 5" xfId="10764" xr:uid="{00000000-0005-0000-0000-00006F310000}"/>
    <cellStyle name="Normal 16 2 2 2 6" xfId="10765" xr:uid="{00000000-0005-0000-0000-000070310000}"/>
    <cellStyle name="Normal 16 2 2 2 7" xfId="10766" xr:uid="{00000000-0005-0000-0000-000071310000}"/>
    <cellStyle name="Normal 16 2 2 3" xfId="10767" xr:uid="{00000000-0005-0000-0000-000072310000}"/>
    <cellStyle name="Normal 16 2 2 4" xfId="10768" xr:uid="{00000000-0005-0000-0000-000073310000}"/>
    <cellStyle name="Normal 16 2 2 5" xfId="10769" xr:uid="{00000000-0005-0000-0000-000074310000}"/>
    <cellStyle name="Normal 16 2 2 6" xfId="10770" xr:uid="{00000000-0005-0000-0000-000075310000}"/>
    <cellStyle name="Normal 16 2 2 7" xfId="10771" xr:uid="{00000000-0005-0000-0000-000076310000}"/>
    <cellStyle name="Normal 16 2 2 8" xfId="10772" xr:uid="{00000000-0005-0000-0000-000077310000}"/>
    <cellStyle name="Normal 16 2 2 9" xfId="24647" xr:uid="{00000000-0005-0000-0000-000078310000}"/>
    <cellStyle name="Normal 16 2 3" xfId="10773" xr:uid="{00000000-0005-0000-0000-000079310000}"/>
    <cellStyle name="Normal 16 2 3 2" xfId="10774" xr:uid="{00000000-0005-0000-0000-00007A310000}"/>
    <cellStyle name="Normal 16 2 3 2 2" xfId="10775" xr:uid="{00000000-0005-0000-0000-00007B310000}"/>
    <cellStyle name="Normal 16 2 3 2 3" xfId="10776" xr:uid="{00000000-0005-0000-0000-00007C310000}"/>
    <cellStyle name="Normal 16 2 3 2 4" xfId="10777" xr:uid="{00000000-0005-0000-0000-00007D310000}"/>
    <cellStyle name="Normal 16 2 3 2 5" xfId="10778" xr:uid="{00000000-0005-0000-0000-00007E310000}"/>
    <cellStyle name="Normal 16 2 3 2 6" xfId="10779" xr:uid="{00000000-0005-0000-0000-00007F310000}"/>
    <cellStyle name="Normal 16 2 3 2 7" xfId="10780" xr:uid="{00000000-0005-0000-0000-000080310000}"/>
    <cellStyle name="Normal 16 2 3 3" xfId="10781" xr:uid="{00000000-0005-0000-0000-000081310000}"/>
    <cellStyle name="Normal 16 2 3 4" xfId="10782" xr:uid="{00000000-0005-0000-0000-000082310000}"/>
    <cellStyle name="Normal 16 2 3 5" xfId="10783" xr:uid="{00000000-0005-0000-0000-000083310000}"/>
    <cellStyle name="Normal 16 2 3 6" xfId="10784" xr:uid="{00000000-0005-0000-0000-000084310000}"/>
    <cellStyle name="Normal 16 2 3 7" xfId="10785" xr:uid="{00000000-0005-0000-0000-000085310000}"/>
    <cellStyle name="Normal 16 2 3 8" xfId="10786" xr:uid="{00000000-0005-0000-0000-000086310000}"/>
    <cellStyle name="Normal 16 2 3 9" xfId="24648" xr:uid="{00000000-0005-0000-0000-000087310000}"/>
    <cellStyle name="Normal 16 2 4" xfId="10787" xr:uid="{00000000-0005-0000-0000-000088310000}"/>
    <cellStyle name="Normal 16 2 4 2" xfId="10788" xr:uid="{00000000-0005-0000-0000-000089310000}"/>
    <cellStyle name="Normal 16 2 4 2 2" xfId="10789" xr:uid="{00000000-0005-0000-0000-00008A310000}"/>
    <cellStyle name="Normal 16 2 4 2 3" xfId="10790" xr:uid="{00000000-0005-0000-0000-00008B310000}"/>
    <cellStyle name="Normal 16 2 4 2 4" xfId="10791" xr:uid="{00000000-0005-0000-0000-00008C310000}"/>
    <cellStyle name="Normal 16 2 4 2 5" xfId="10792" xr:uid="{00000000-0005-0000-0000-00008D310000}"/>
    <cellStyle name="Normal 16 2 4 2 6" xfId="10793" xr:uid="{00000000-0005-0000-0000-00008E310000}"/>
    <cellStyle name="Normal 16 2 4 2 7" xfId="10794" xr:uid="{00000000-0005-0000-0000-00008F310000}"/>
    <cellStyle name="Normal 16 2 4 3" xfId="10795" xr:uid="{00000000-0005-0000-0000-000090310000}"/>
    <cellStyle name="Normal 16 2 4 4" xfId="10796" xr:uid="{00000000-0005-0000-0000-000091310000}"/>
    <cellStyle name="Normal 16 2 4 5" xfId="10797" xr:uid="{00000000-0005-0000-0000-000092310000}"/>
    <cellStyle name="Normal 16 2 4 6" xfId="10798" xr:uid="{00000000-0005-0000-0000-000093310000}"/>
    <cellStyle name="Normal 16 2 4 7" xfId="10799" xr:uid="{00000000-0005-0000-0000-000094310000}"/>
    <cellStyle name="Normal 16 2 4 8" xfId="10800" xr:uid="{00000000-0005-0000-0000-000095310000}"/>
    <cellStyle name="Normal 16 2 5" xfId="10801" xr:uid="{00000000-0005-0000-0000-000096310000}"/>
    <cellStyle name="Normal 16 2 5 2" xfId="10802" xr:uid="{00000000-0005-0000-0000-000097310000}"/>
    <cellStyle name="Normal 16 2 5 2 2" xfId="10803" xr:uid="{00000000-0005-0000-0000-000098310000}"/>
    <cellStyle name="Normal 16 2 5 2 3" xfId="10804" xr:uid="{00000000-0005-0000-0000-000099310000}"/>
    <cellStyle name="Normal 16 2 5 2 4" xfId="10805" xr:uid="{00000000-0005-0000-0000-00009A310000}"/>
    <cellStyle name="Normal 16 2 5 2 5" xfId="10806" xr:uid="{00000000-0005-0000-0000-00009B310000}"/>
    <cellStyle name="Normal 16 2 5 2 6" xfId="10807" xr:uid="{00000000-0005-0000-0000-00009C310000}"/>
    <cellStyle name="Normal 16 2 5 2 7" xfId="10808" xr:uid="{00000000-0005-0000-0000-00009D310000}"/>
    <cellStyle name="Normal 16 2 5 3" xfId="10809" xr:uid="{00000000-0005-0000-0000-00009E310000}"/>
    <cellStyle name="Normal 16 2 5 4" xfId="10810" xr:uid="{00000000-0005-0000-0000-00009F310000}"/>
    <cellStyle name="Normal 16 2 5 5" xfId="10811" xr:uid="{00000000-0005-0000-0000-0000A0310000}"/>
    <cellStyle name="Normal 16 2 5 6" xfId="10812" xr:uid="{00000000-0005-0000-0000-0000A1310000}"/>
    <cellStyle name="Normal 16 2 5 7" xfId="10813" xr:uid="{00000000-0005-0000-0000-0000A2310000}"/>
    <cellStyle name="Normal 16 2 5 8" xfId="10814" xr:uid="{00000000-0005-0000-0000-0000A3310000}"/>
    <cellStyle name="Normal 16 2 6" xfId="10815" xr:uid="{00000000-0005-0000-0000-0000A4310000}"/>
    <cellStyle name="Normal 16 2 6 2" xfId="10816" xr:uid="{00000000-0005-0000-0000-0000A5310000}"/>
    <cellStyle name="Normal 16 2 6 2 2" xfId="10817" xr:uid="{00000000-0005-0000-0000-0000A6310000}"/>
    <cellStyle name="Normal 16 2 6 2 3" xfId="10818" xr:uid="{00000000-0005-0000-0000-0000A7310000}"/>
    <cellStyle name="Normal 16 2 6 2 4" xfId="10819" xr:uid="{00000000-0005-0000-0000-0000A8310000}"/>
    <cellStyle name="Normal 16 2 6 2 5" xfId="10820" xr:uid="{00000000-0005-0000-0000-0000A9310000}"/>
    <cellStyle name="Normal 16 2 6 2 6" xfId="10821" xr:uid="{00000000-0005-0000-0000-0000AA310000}"/>
    <cellStyle name="Normal 16 2 6 2 7" xfId="10822" xr:uid="{00000000-0005-0000-0000-0000AB310000}"/>
    <cellStyle name="Normal 16 2 6 3" xfId="10823" xr:uid="{00000000-0005-0000-0000-0000AC310000}"/>
    <cellStyle name="Normal 16 2 6 4" xfId="10824" xr:uid="{00000000-0005-0000-0000-0000AD310000}"/>
    <cellStyle name="Normal 16 2 6 5" xfId="10825" xr:uid="{00000000-0005-0000-0000-0000AE310000}"/>
    <cellStyle name="Normal 16 2 6 6" xfId="10826" xr:uid="{00000000-0005-0000-0000-0000AF310000}"/>
    <cellStyle name="Normal 16 2 6 7" xfId="10827" xr:uid="{00000000-0005-0000-0000-0000B0310000}"/>
    <cellStyle name="Normal 16 2 6 8" xfId="10828" xr:uid="{00000000-0005-0000-0000-0000B1310000}"/>
    <cellStyle name="Normal 16 2 7" xfId="10829" xr:uid="{00000000-0005-0000-0000-0000B2310000}"/>
    <cellStyle name="Normal 16 2 7 2" xfId="10830" xr:uid="{00000000-0005-0000-0000-0000B3310000}"/>
    <cellStyle name="Normal 16 2 7 2 2" xfId="10831" xr:uid="{00000000-0005-0000-0000-0000B4310000}"/>
    <cellStyle name="Normal 16 2 7 2 3" xfId="10832" xr:uid="{00000000-0005-0000-0000-0000B5310000}"/>
    <cellStyle name="Normal 16 2 7 2 4" xfId="10833" xr:uid="{00000000-0005-0000-0000-0000B6310000}"/>
    <cellStyle name="Normal 16 2 7 2 5" xfId="10834" xr:uid="{00000000-0005-0000-0000-0000B7310000}"/>
    <cellStyle name="Normal 16 2 7 2 6" xfId="10835" xr:uid="{00000000-0005-0000-0000-0000B8310000}"/>
    <cellStyle name="Normal 16 2 7 2 7" xfId="10836" xr:uid="{00000000-0005-0000-0000-0000B9310000}"/>
    <cellStyle name="Normal 16 2 7 3" xfId="10837" xr:uid="{00000000-0005-0000-0000-0000BA310000}"/>
    <cellStyle name="Normal 16 2 7 4" xfId="10838" xr:uid="{00000000-0005-0000-0000-0000BB310000}"/>
    <cellStyle name="Normal 16 2 7 5" xfId="10839" xr:uid="{00000000-0005-0000-0000-0000BC310000}"/>
    <cellStyle name="Normal 16 2 7 6" xfId="10840" xr:uid="{00000000-0005-0000-0000-0000BD310000}"/>
    <cellStyle name="Normal 16 2 7 7" xfId="10841" xr:uid="{00000000-0005-0000-0000-0000BE310000}"/>
    <cellStyle name="Normal 16 2 7 8" xfId="10842" xr:uid="{00000000-0005-0000-0000-0000BF310000}"/>
    <cellStyle name="Normal 16 2 8" xfId="10843" xr:uid="{00000000-0005-0000-0000-0000C0310000}"/>
    <cellStyle name="Normal 16 2 8 2" xfId="10844" xr:uid="{00000000-0005-0000-0000-0000C1310000}"/>
    <cellStyle name="Normal 16 2 8 2 2" xfId="10845" xr:uid="{00000000-0005-0000-0000-0000C2310000}"/>
    <cellStyle name="Normal 16 2 8 2 3" xfId="10846" xr:uid="{00000000-0005-0000-0000-0000C3310000}"/>
    <cellStyle name="Normal 16 2 8 2 4" xfId="10847" xr:uid="{00000000-0005-0000-0000-0000C4310000}"/>
    <cellStyle name="Normal 16 2 8 2 5" xfId="10848" xr:uid="{00000000-0005-0000-0000-0000C5310000}"/>
    <cellStyle name="Normal 16 2 8 2 6" xfId="10849" xr:uid="{00000000-0005-0000-0000-0000C6310000}"/>
    <cellStyle name="Normal 16 2 8 2 7" xfId="10850" xr:uid="{00000000-0005-0000-0000-0000C7310000}"/>
    <cellStyle name="Normal 16 2 8 3" xfId="10851" xr:uid="{00000000-0005-0000-0000-0000C8310000}"/>
    <cellStyle name="Normal 16 2 8 4" xfId="10852" xr:uid="{00000000-0005-0000-0000-0000C9310000}"/>
    <cellStyle name="Normal 16 2 8 5" xfId="10853" xr:uid="{00000000-0005-0000-0000-0000CA310000}"/>
    <cellStyle name="Normal 16 2 8 6" xfId="10854" xr:uid="{00000000-0005-0000-0000-0000CB310000}"/>
    <cellStyle name="Normal 16 2 8 7" xfId="10855" xr:uid="{00000000-0005-0000-0000-0000CC310000}"/>
    <cellStyle name="Normal 16 2 8 8" xfId="10856" xr:uid="{00000000-0005-0000-0000-0000CD310000}"/>
    <cellStyle name="Normal 16 2 9" xfId="10857" xr:uid="{00000000-0005-0000-0000-0000CE310000}"/>
    <cellStyle name="Normal 16 2 9 2" xfId="10858" xr:uid="{00000000-0005-0000-0000-0000CF310000}"/>
    <cellStyle name="Normal 16 2 9 2 2" xfId="10859" xr:uid="{00000000-0005-0000-0000-0000D0310000}"/>
    <cellStyle name="Normal 16 2 9 2 3" xfId="10860" xr:uid="{00000000-0005-0000-0000-0000D1310000}"/>
    <cellStyle name="Normal 16 2 9 2 4" xfId="10861" xr:uid="{00000000-0005-0000-0000-0000D2310000}"/>
    <cellStyle name="Normal 16 2 9 2 5" xfId="10862" xr:uid="{00000000-0005-0000-0000-0000D3310000}"/>
    <cellStyle name="Normal 16 2 9 2 6" xfId="10863" xr:uid="{00000000-0005-0000-0000-0000D4310000}"/>
    <cellStyle name="Normal 16 2 9 2 7" xfId="10864" xr:uid="{00000000-0005-0000-0000-0000D5310000}"/>
    <cellStyle name="Normal 16 2 9 3" xfId="10865" xr:uid="{00000000-0005-0000-0000-0000D6310000}"/>
    <cellStyle name="Normal 16 2 9 4" xfId="10866" xr:uid="{00000000-0005-0000-0000-0000D7310000}"/>
    <cellStyle name="Normal 16 2 9 5" xfId="10867" xr:uid="{00000000-0005-0000-0000-0000D8310000}"/>
    <cellStyle name="Normal 16 2 9 6" xfId="10868" xr:uid="{00000000-0005-0000-0000-0000D9310000}"/>
    <cellStyle name="Normal 16 2 9 7" xfId="10869" xr:uid="{00000000-0005-0000-0000-0000DA310000}"/>
    <cellStyle name="Normal 16 2 9 8" xfId="10870" xr:uid="{00000000-0005-0000-0000-0000DB310000}"/>
    <cellStyle name="Normal 16 2_forum 15-10-12-2" xfId="24649" xr:uid="{00000000-0005-0000-0000-0000DC310000}"/>
    <cellStyle name="Normal 16 20" xfId="24181" xr:uid="{00000000-0005-0000-0000-0000DD310000}"/>
    <cellStyle name="Normal 16 3" xfId="10871" xr:uid="{00000000-0005-0000-0000-0000DE310000}"/>
    <cellStyle name="Normal 16 3 10" xfId="10872" xr:uid="{00000000-0005-0000-0000-0000DF310000}"/>
    <cellStyle name="Normal 16 3 10 2" xfId="10873" xr:uid="{00000000-0005-0000-0000-0000E0310000}"/>
    <cellStyle name="Normal 16 3 10 2 2" xfId="10874" xr:uid="{00000000-0005-0000-0000-0000E1310000}"/>
    <cellStyle name="Normal 16 3 10 2 3" xfId="10875" xr:uid="{00000000-0005-0000-0000-0000E2310000}"/>
    <cellStyle name="Normal 16 3 10 2 4" xfId="10876" xr:uid="{00000000-0005-0000-0000-0000E3310000}"/>
    <cellStyle name="Normal 16 3 10 2 5" xfId="10877" xr:uid="{00000000-0005-0000-0000-0000E4310000}"/>
    <cellStyle name="Normal 16 3 10 2 6" xfId="10878" xr:uid="{00000000-0005-0000-0000-0000E5310000}"/>
    <cellStyle name="Normal 16 3 10 2 7" xfId="10879" xr:uid="{00000000-0005-0000-0000-0000E6310000}"/>
    <cellStyle name="Normal 16 3 10 3" xfId="10880" xr:uid="{00000000-0005-0000-0000-0000E7310000}"/>
    <cellStyle name="Normal 16 3 10 4" xfId="10881" xr:uid="{00000000-0005-0000-0000-0000E8310000}"/>
    <cellStyle name="Normal 16 3 10 5" xfId="10882" xr:uid="{00000000-0005-0000-0000-0000E9310000}"/>
    <cellStyle name="Normal 16 3 10 6" xfId="10883" xr:uid="{00000000-0005-0000-0000-0000EA310000}"/>
    <cellStyle name="Normal 16 3 10 7" xfId="10884" xr:uid="{00000000-0005-0000-0000-0000EB310000}"/>
    <cellStyle name="Normal 16 3 10 8" xfId="10885" xr:uid="{00000000-0005-0000-0000-0000EC310000}"/>
    <cellStyle name="Normal 16 3 11" xfId="10886" xr:uid="{00000000-0005-0000-0000-0000ED310000}"/>
    <cellStyle name="Normal 16 3 11 2" xfId="10887" xr:uid="{00000000-0005-0000-0000-0000EE310000}"/>
    <cellStyle name="Normal 16 3 11 3" xfId="10888" xr:uid="{00000000-0005-0000-0000-0000EF310000}"/>
    <cellStyle name="Normal 16 3 11 4" xfId="10889" xr:uid="{00000000-0005-0000-0000-0000F0310000}"/>
    <cellStyle name="Normal 16 3 11 5" xfId="10890" xr:uid="{00000000-0005-0000-0000-0000F1310000}"/>
    <cellStyle name="Normal 16 3 11 6" xfId="10891" xr:uid="{00000000-0005-0000-0000-0000F2310000}"/>
    <cellStyle name="Normal 16 3 11 7" xfId="10892" xr:uid="{00000000-0005-0000-0000-0000F3310000}"/>
    <cellStyle name="Normal 16 3 12" xfId="10893" xr:uid="{00000000-0005-0000-0000-0000F4310000}"/>
    <cellStyle name="Normal 16 3 13" xfId="10894" xr:uid="{00000000-0005-0000-0000-0000F5310000}"/>
    <cellStyle name="Normal 16 3 14" xfId="10895" xr:uid="{00000000-0005-0000-0000-0000F6310000}"/>
    <cellStyle name="Normal 16 3 15" xfId="10896" xr:uid="{00000000-0005-0000-0000-0000F7310000}"/>
    <cellStyle name="Normal 16 3 16" xfId="10897" xr:uid="{00000000-0005-0000-0000-0000F8310000}"/>
    <cellStyle name="Normal 16 3 17" xfId="10898" xr:uid="{00000000-0005-0000-0000-0000F9310000}"/>
    <cellStyle name="Normal 16 3 18" xfId="24650" xr:uid="{00000000-0005-0000-0000-0000FA310000}"/>
    <cellStyle name="Normal 16 3 2" xfId="10899" xr:uid="{00000000-0005-0000-0000-0000FB310000}"/>
    <cellStyle name="Normal 16 3 2 2" xfId="10900" xr:uid="{00000000-0005-0000-0000-0000FC310000}"/>
    <cellStyle name="Normal 16 3 2 2 2" xfId="10901" xr:uid="{00000000-0005-0000-0000-0000FD310000}"/>
    <cellStyle name="Normal 16 3 2 2 3" xfId="10902" xr:uid="{00000000-0005-0000-0000-0000FE310000}"/>
    <cellStyle name="Normal 16 3 2 2 4" xfId="10903" xr:uid="{00000000-0005-0000-0000-0000FF310000}"/>
    <cellStyle name="Normal 16 3 2 2 5" xfId="10904" xr:uid="{00000000-0005-0000-0000-000000320000}"/>
    <cellStyle name="Normal 16 3 2 2 6" xfId="10905" xr:uid="{00000000-0005-0000-0000-000001320000}"/>
    <cellStyle name="Normal 16 3 2 2 7" xfId="10906" xr:uid="{00000000-0005-0000-0000-000002320000}"/>
    <cellStyle name="Normal 16 3 2 3" xfId="10907" xr:uid="{00000000-0005-0000-0000-000003320000}"/>
    <cellStyle name="Normal 16 3 2 4" xfId="10908" xr:uid="{00000000-0005-0000-0000-000004320000}"/>
    <cellStyle name="Normal 16 3 2 5" xfId="10909" xr:uid="{00000000-0005-0000-0000-000005320000}"/>
    <cellStyle name="Normal 16 3 2 6" xfId="10910" xr:uid="{00000000-0005-0000-0000-000006320000}"/>
    <cellStyle name="Normal 16 3 2 7" xfId="10911" xr:uid="{00000000-0005-0000-0000-000007320000}"/>
    <cellStyle name="Normal 16 3 2 8" xfId="10912" xr:uid="{00000000-0005-0000-0000-000008320000}"/>
    <cellStyle name="Normal 16 3 3" xfId="10913" xr:uid="{00000000-0005-0000-0000-000009320000}"/>
    <cellStyle name="Normal 16 3 3 2" xfId="10914" xr:uid="{00000000-0005-0000-0000-00000A320000}"/>
    <cellStyle name="Normal 16 3 3 2 2" xfId="10915" xr:uid="{00000000-0005-0000-0000-00000B320000}"/>
    <cellStyle name="Normal 16 3 3 2 3" xfId="10916" xr:uid="{00000000-0005-0000-0000-00000C320000}"/>
    <cellStyle name="Normal 16 3 3 2 4" xfId="10917" xr:uid="{00000000-0005-0000-0000-00000D320000}"/>
    <cellStyle name="Normal 16 3 3 2 5" xfId="10918" xr:uid="{00000000-0005-0000-0000-00000E320000}"/>
    <cellStyle name="Normal 16 3 3 2 6" xfId="10919" xr:uid="{00000000-0005-0000-0000-00000F320000}"/>
    <cellStyle name="Normal 16 3 3 2 7" xfId="10920" xr:uid="{00000000-0005-0000-0000-000010320000}"/>
    <cellStyle name="Normal 16 3 3 3" xfId="10921" xr:uid="{00000000-0005-0000-0000-000011320000}"/>
    <cellStyle name="Normal 16 3 3 4" xfId="10922" xr:uid="{00000000-0005-0000-0000-000012320000}"/>
    <cellStyle name="Normal 16 3 3 5" xfId="10923" xr:uid="{00000000-0005-0000-0000-000013320000}"/>
    <cellStyle name="Normal 16 3 3 6" xfId="10924" xr:uid="{00000000-0005-0000-0000-000014320000}"/>
    <cellStyle name="Normal 16 3 3 7" xfId="10925" xr:uid="{00000000-0005-0000-0000-000015320000}"/>
    <cellStyle name="Normal 16 3 3 8" xfId="10926" xr:uid="{00000000-0005-0000-0000-000016320000}"/>
    <cellStyle name="Normal 16 3 4" xfId="10927" xr:uid="{00000000-0005-0000-0000-000017320000}"/>
    <cellStyle name="Normal 16 3 4 2" xfId="10928" xr:uid="{00000000-0005-0000-0000-000018320000}"/>
    <cellStyle name="Normal 16 3 4 2 2" xfId="10929" xr:uid="{00000000-0005-0000-0000-000019320000}"/>
    <cellStyle name="Normal 16 3 4 2 3" xfId="10930" xr:uid="{00000000-0005-0000-0000-00001A320000}"/>
    <cellStyle name="Normal 16 3 4 2 4" xfId="10931" xr:uid="{00000000-0005-0000-0000-00001B320000}"/>
    <cellStyle name="Normal 16 3 4 2 5" xfId="10932" xr:uid="{00000000-0005-0000-0000-00001C320000}"/>
    <cellStyle name="Normal 16 3 4 2 6" xfId="10933" xr:uid="{00000000-0005-0000-0000-00001D320000}"/>
    <cellStyle name="Normal 16 3 4 2 7" xfId="10934" xr:uid="{00000000-0005-0000-0000-00001E320000}"/>
    <cellStyle name="Normal 16 3 4 3" xfId="10935" xr:uid="{00000000-0005-0000-0000-00001F320000}"/>
    <cellStyle name="Normal 16 3 4 4" xfId="10936" xr:uid="{00000000-0005-0000-0000-000020320000}"/>
    <cellStyle name="Normal 16 3 4 5" xfId="10937" xr:uid="{00000000-0005-0000-0000-000021320000}"/>
    <cellStyle name="Normal 16 3 4 6" xfId="10938" xr:uid="{00000000-0005-0000-0000-000022320000}"/>
    <cellStyle name="Normal 16 3 4 7" xfId="10939" xr:uid="{00000000-0005-0000-0000-000023320000}"/>
    <cellStyle name="Normal 16 3 4 8" xfId="10940" xr:uid="{00000000-0005-0000-0000-000024320000}"/>
    <cellStyle name="Normal 16 3 5" xfId="10941" xr:uid="{00000000-0005-0000-0000-000025320000}"/>
    <cellStyle name="Normal 16 3 5 2" xfId="10942" xr:uid="{00000000-0005-0000-0000-000026320000}"/>
    <cellStyle name="Normal 16 3 5 2 2" xfId="10943" xr:uid="{00000000-0005-0000-0000-000027320000}"/>
    <cellStyle name="Normal 16 3 5 2 3" xfId="10944" xr:uid="{00000000-0005-0000-0000-000028320000}"/>
    <cellStyle name="Normal 16 3 5 2 4" xfId="10945" xr:uid="{00000000-0005-0000-0000-000029320000}"/>
    <cellStyle name="Normal 16 3 5 2 5" xfId="10946" xr:uid="{00000000-0005-0000-0000-00002A320000}"/>
    <cellStyle name="Normal 16 3 5 2 6" xfId="10947" xr:uid="{00000000-0005-0000-0000-00002B320000}"/>
    <cellStyle name="Normal 16 3 5 2 7" xfId="10948" xr:uid="{00000000-0005-0000-0000-00002C320000}"/>
    <cellStyle name="Normal 16 3 5 3" xfId="10949" xr:uid="{00000000-0005-0000-0000-00002D320000}"/>
    <cellStyle name="Normal 16 3 5 4" xfId="10950" xr:uid="{00000000-0005-0000-0000-00002E320000}"/>
    <cellStyle name="Normal 16 3 5 5" xfId="10951" xr:uid="{00000000-0005-0000-0000-00002F320000}"/>
    <cellStyle name="Normal 16 3 5 6" xfId="10952" xr:uid="{00000000-0005-0000-0000-000030320000}"/>
    <cellStyle name="Normal 16 3 5 7" xfId="10953" xr:uid="{00000000-0005-0000-0000-000031320000}"/>
    <cellStyle name="Normal 16 3 5 8" xfId="10954" xr:uid="{00000000-0005-0000-0000-000032320000}"/>
    <cellStyle name="Normal 16 3 6" xfId="10955" xr:uid="{00000000-0005-0000-0000-000033320000}"/>
    <cellStyle name="Normal 16 3 6 2" xfId="10956" xr:uid="{00000000-0005-0000-0000-000034320000}"/>
    <cellStyle name="Normal 16 3 6 2 2" xfId="10957" xr:uid="{00000000-0005-0000-0000-000035320000}"/>
    <cellStyle name="Normal 16 3 6 2 3" xfId="10958" xr:uid="{00000000-0005-0000-0000-000036320000}"/>
    <cellStyle name="Normal 16 3 6 2 4" xfId="10959" xr:uid="{00000000-0005-0000-0000-000037320000}"/>
    <cellStyle name="Normal 16 3 6 2 5" xfId="10960" xr:uid="{00000000-0005-0000-0000-000038320000}"/>
    <cellStyle name="Normal 16 3 6 2 6" xfId="10961" xr:uid="{00000000-0005-0000-0000-000039320000}"/>
    <cellStyle name="Normal 16 3 6 2 7" xfId="10962" xr:uid="{00000000-0005-0000-0000-00003A320000}"/>
    <cellStyle name="Normal 16 3 6 3" xfId="10963" xr:uid="{00000000-0005-0000-0000-00003B320000}"/>
    <cellStyle name="Normal 16 3 6 4" xfId="10964" xr:uid="{00000000-0005-0000-0000-00003C320000}"/>
    <cellStyle name="Normal 16 3 6 5" xfId="10965" xr:uid="{00000000-0005-0000-0000-00003D320000}"/>
    <cellStyle name="Normal 16 3 6 6" xfId="10966" xr:uid="{00000000-0005-0000-0000-00003E320000}"/>
    <cellStyle name="Normal 16 3 6 7" xfId="10967" xr:uid="{00000000-0005-0000-0000-00003F320000}"/>
    <cellStyle name="Normal 16 3 6 8" xfId="10968" xr:uid="{00000000-0005-0000-0000-000040320000}"/>
    <cellStyle name="Normal 16 3 7" xfId="10969" xr:uid="{00000000-0005-0000-0000-000041320000}"/>
    <cellStyle name="Normal 16 3 7 2" xfId="10970" xr:uid="{00000000-0005-0000-0000-000042320000}"/>
    <cellStyle name="Normal 16 3 7 2 2" xfId="10971" xr:uid="{00000000-0005-0000-0000-000043320000}"/>
    <cellStyle name="Normal 16 3 7 2 3" xfId="10972" xr:uid="{00000000-0005-0000-0000-000044320000}"/>
    <cellStyle name="Normal 16 3 7 2 4" xfId="10973" xr:uid="{00000000-0005-0000-0000-000045320000}"/>
    <cellStyle name="Normal 16 3 7 2 5" xfId="10974" xr:uid="{00000000-0005-0000-0000-000046320000}"/>
    <cellStyle name="Normal 16 3 7 2 6" xfId="10975" xr:uid="{00000000-0005-0000-0000-000047320000}"/>
    <cellStyle name="Normal 16 3 7 2 7" xfId="10976" xr:uid="{00000000-0005-0000-0000-000048320000}"/>
    <cellStyle name="Normal 16 3 7 3" xfId="10977" xr:uid="{00000000-0005-0000-0000-000049320000}"/>
    <cellStyle name="Normal 16 3 7 4" xfId="10978" xr:uid="{00000000-0005-0000-0000-00004A320000}"/>
    <cellStyle name="Normal 16 3 7 5" xfId="10979" xr:uid="{00000000-0005-0000-0000-00004B320000}"/>
    <cellStyle name="Normal 16 3 7 6" xfId="10980" xr:uid="{00000000-0005-0000-0000-00004C320000}"/>
    <cellStyle name="Normal 16 3 7 7" xfId="10981" xr:uid="{00000000-0005-0000-0000-00004D320000}"/>
    <cellStyle name="Normal 16 3 7 8" xfId="10982" xr:uid="{00000000-0005-0000-0000-00004E320000}"/>
    <cellStyle name="Normal 16 3 8" xfId="10983" xr:uid="{00000000-0005-0000-0000-00004F320000}"/>
    <cellStyle name="Normal 16 3 8 2" xfId="10984" xr:uid="{00000000-0005-0000-0000-000050320000}"/>
    <cellStyle name="Normal 16 3 8 2 2" xfId="10985" xr:uid="{00000000-0005-0000-0000-000051320000}"/>
    <cellStyle name="Normal 16 3 8 2 3" xfId="10986" xr:uid="{00000000-0005-0000-0000-000052320000}"/>
    <cellStyle name="Normal 16 3 8 2 4" xfId="10987" xr:uid="{00000000-0005-0000-0000-000053320000}"/>
    <cellStyle name="Normal 16 3 8 2 5" xfId="10988" xr:uid="{00000000-0005-0000-0000-000054320000}"/>
    <cellStyle name="Normal 16 3 8 2 6" xfId="10989" xr:uid="{00000000-0005-0000-0000-000055320000}"/>
    <cellStyle name="Normal 16 3 8 2 7" xfId="10990" xr:uid="{00000000-0005-0000-0000-000056320000}"/>
    <cellStyle name="Normal 16 3 8 3" xfId="10991" xr:uid="{00000000-0005-0000-0000-000057320000}"/>
    <cellStyle name="Normal 16 3 8 4" xfId="10992" xr:uid="{00000000-0005-0000-0000-000058320000}"/>
    <cellStyle name="Normal 16 3 8 5" xfId="10993" xr:uid="{00000000-0005-0000-0000-000059320000}"/>
    <cellStyle name="Normal 16 3 8 6" xfId="10994" xr:uid="{00000000-0005-0000-0000-00005A320000}"/>
    <cellStyle name="Normal 16 3 8 7" xfId="10995" xr:uid="{00000000-0005-0000-0000-00005B320000}"/>
    <cellStyle name="Normal 16 3 8 8" xfId="10996" xr:uid="{00000000-0005-0000-0000-00005C320000}"/>
    <cellStyle name="Normal 16 3 9" xfId="10997" xr:uid="{00000000-0005-0000-0000-00005D320000}"/>
    <cellStyle name="Normal 16 3 9 2" xfId="10998" xr:uid="{00000000-0005-0000-0000-00005E320000}"/>
    <cellStyle name="Normal 16 3 9 2 2" xfId="10999" xr:uid="{00000000-0005-0000-0000-00005F320000}"/>
    <cellStyle name="Normal 16 3 9 2 3" xfId="11000" xr:uid="{00000000-0005-0000-0000-000060320000}"/>
    <cellStyle name="Normal 16 3 9 2 4" xfId="11001" xr:uid="{00000000-0005-0000-0000-000061320000}"/>
    <cellStyle name="Normal 16 3 9 2 5" xfId="11002" xr:uid="{00000000-0005-0000-0000-000062320000}"/>
    <cellStyle name="Normal 16 3 9 2 6" xfId="11003" xr:uid="{00000000-0005-0000-0000-000063320000}"/>
    <cellStyle name="Normal 16 3 9 2 7" xfId="11004" xr:uid="{00000000-0005-0000-0000-000064320000}"/>
    <cellStyle name="Normal 16 3 9 3" xfId="11005" xr:uid="{00000000-0005-0000-0000-000065320000}"/>
    <cellStyle name="Normal 16 3 9 4" xfId="11006" xr:uid="{00000000-0005-0000-0000-000066320000}"/>
    <cellStyle name="Normal 16 3 9 5" xfId="11007" xr:uid="{00000000-0005-0000-0000-000067320000}"/>
    <cellStyle name="Normal 16 3 9 6" xfId="11008" xr:uid="{00000000-0005-0000-0000-000068320000}"/>
    <cellStyle name="Normal 16 3 9 7" xfId="11009" xr:uid="{00000000-0005-0000-0000-000069320000}"/>
    <cellStyle name="Normal 16 3 9 8" xfId="11010" xr:uid="{00000000-0005-0000-0000-00006A320000}"/>
    <cellStyle name="Normal 16 4" xfId="11011" xr:uid="{00000000-0005-0000-0000-00006B320000}"/>
    <cellStyle name="Normal 16 4 2" xfId="11012" xr:uid="{00000000-0005-0000-0000-00006C320000}"/>
    <cellStyle name="Normal 16 4 2 2" xfId="11013" xr:uid="{00000000-0005-0000-0000-00006D320000}"/>
    <cellStyle name="Normal 16 4 2 3" xfId="11014" xr:uid="{00000000-0005-0000-0000-00006E320000}"/>
    <cellStyle name="Normal 16 4 2 4" xfId="11015" xr:uid="{00000000-0005-0000-0000-00006F320000}"/>
    <cellStyle name="Normal 16 4 2 5" xfId="11016" xr:uid="{00000000-0005-0000-0000-000070320000}"/>
    <cellStyle name="Normal 16 4 2 6" xfId="11017" xr:uid="{00000000-0005-0000-0000-000071320000}"/>
    <cellStyle name="Normal 16 4 2 7" xfId="11018" xr:uid="{00000000-0005-0000-0000-000072320000}"/>
    <cellStyle name="Normal 16 4 3" xfId="11019" xr:uid="{00000000-0005-0000-0000-000073320000}"/>
    <cellStyle name="Normal 16 4 4" xfId="11020" xr:uid="{00000000-0005-0000-0000-000074320000}"/>
    <cellStyle name="Normal 16 4 5" xfId="11021" xr:uid="{00000000-0005-0000-0000-000075320000}"/>
    <cellStyle name="Normal 16 4 6" xfId="11022" xr:uid="{00000000-0005-0000-0000-000076320000}"/>
    <cellStyle name="Normal 16 4 7" xfId="11023" xr:uid="{00000000-0005-0000-0000-000077320000}"/>
    <cellStyle name="Normal 16 4 8" xfId="11024" xr:uid="{00000000-0005-0000-0000-000078320000}"/>
    <cellStyle name="Normal 16 4 9" xfId="24651" xr:uid="{00000000-0005-0000-0000-000079320000}"/>
    <cellStyle name="Normal 16 5" xfId="11025" xr:uid="{00000000-0005-0000-0000-00007A320000}"/>
    <cellStyle name="Normal 16 5 2" xfId="11026" xr:uid="{00000000-0005-0000-0000-00007B320000}"/>
    <cellStyle name="Normal 16 5 2 2" xfId="11027" xr:uid="{00000000-0005-0000-0000-00007C320000}"/>
    <cellStyle name="Normal 16 5 2 3" xfId="11028" xr:uid="{00000000-0005-0000-0000-00007D320000}"/>
    <cellStyle name="Normal 16 5 2 4" xfId="11029" xr:uid="{00000000-0005-0000-0000-00007E320000}"/>
    <cellStyle name="Normal 16 5 2 5" xfId="11030" xr:uid="{00000000-0005-0000-0000-00007F320000}"/>
    <cellStyle name="Normal 16 5 2 6" xfId="11031" xr:uid="{00000000-0005-0000-0000-000080320000}"/>
    <cellStyle name="Normal 16 5 2 7" xfId="11032" xr:uid="{00000000-0005-0000-0000-000081320000}"/>
    <cellStyle name="Normal 16 5 3" xfId="11033" xr:uid="{00000000-0005-0000-0000-000082320000}"/>
    <cellStyle name="Normal 16 5 4" xfId="11034" xr:uid="{00000000-0005-0000-0000-000083320000}"/>
    <cellStyle name="Normal 16 5 5" xfId="11035" xr:uid="{00000000-0005-0000-0000-000084320000}"/>
    <cellStyle name="Normal 16 5 6" xfId="11036" xr:uid="{00000000-0005-0000-0000-000085320000}"/>
    <cellStyle name="Normal 16 5 7" xfId="11037" xr:uid="{00000000-0005-0000-0000-000086320000}"/>
    <cellStyle name="Normal 16 5 8" xfId="11038" xr:uid="{00000000-0005-0000-0000-000087320000}"/>
    <cellStyle name="Normal 16 6" xfId="11039" xr:uid="{00000000-0005-0000-0000-000088320000}"/>
    <cellStyle name="Normal 16 6 2" xfId="11040" xr:uid="{00000000-0005-0000-0000-000089320000}"/>
    <cellStyle name="Normal 16 6 2 2" xfId="11041" xr:uid="{00000000-0005-0000-0000-00008A320000}"/>
    <cellStyle name="Normal 16 6 2 3" xfId="11042" xr:uid="{00000000-0005-0000-0000-00008B320000}"/>
    <cellStyle name="Normal 16 6 2 4" xfId="11043" xr:uid="{00000000-0005-0000-0000-00008C320000}"/>
    <cellStyle name="Normal 16 6 2 5" xfId="11044" xr:uid="{00000000-0005-0000-0000-00008D320000}"/>
    <cellStyle name="Normal 16 6 2 6" xfId="11045" xr:uid="{00000000-0005-0000-0000-00008E320000}"/>
    <cellStyle name="Normal 16 6 2 7" xfId="11046" xr:uid="{00000000-0005-0000-0000-00008F320000}"/>
    <cellStyle name="Normal 16 6 3" xfId="11047" xr:uid="{00000000-0005-0000-0000-000090320000}"/>
    <cellStyle name="Normal 16 6 4" xfId="11048" xr:uid="{00000000-0005-0000-0000-000091320000}"/>
    <cellStyle name="Normal 16 6 5" xfId="11049" xr:uid="{00000000-0005-0000-0000-000092320000}"/>
    <cellStyle name="Normal 16 6 6" xfId="11050" xr:uid="{00000000-0005-0000-0000-000093320000}"/>
    <cellStyle name="Normal 16 6 7" xfId="11051" xr:uid="{00000000-0005-0000-0000-000094320000}"/>
    <cellStyle name="Normal 16 6 8" xfId="11052" xr:uid="{00000000-0005-0000-0000-000095320000}"/>
    <cellStyle name="Normal 16 7" xfId="11053" xr:uid="{00000000-0005-0000-0000-000096320000}"/>
    <cellStyle name="Normal 16 7 2" xfId="11054" xr:uid="{00000000-0005-0000-0000-000097320000}"/>
    <cellStyle name="Normal 16 7 2 2" xfId="11055" xr:uid="{00000000-0005-0000-0000-000098320000}"/>
    <cellStyle name="Normal 16 7 2 3" xfId="11056" xr:uid="{00000000-0005-0000-0000-000099320000}"/>
    <cellStyle name="Normal 16 7 2 4" xfId="11057" xr:uid="{00000000-0005-0000-0000-00009A320000}"/>
    <cellStyle name="Normal 16 7 2 5" xfId="11058" xr:uid="{00000000-0005-0000-0000-00009B320000}"/>
    <cellStyle name="Normal 16 7 2 6" xfId="11059" xr:uid="{00000000-0005-0000-0000-00009C320000}"/>
    <cellStyle name="Normal 16 7 2 7" xfId="11060" xr:uid="{00000000-0005-0000-0000-00009D320000}"/>
    <cellStyle name="Normal 16 7 3" xfId="11061" xr:uid="{00000000-0005-0000-0000-00009E320000}"/>
    <cellStyle name="Normal 16 7 4" xfId="11062" xr:uid="{00000000-0005-0000-0000-00009F320000}"/>
    <cellStyle name="Normal 16 7 5" xfId="11063" xr:uid="{00000000-0005-0000-0000-0000A0320000}"/>
    <cellStyle name="Normal 16 7 6" xfId="11064" xr:uid="{00000000-0005-0000-0000-0000A1320000}"/>
    <cellStyle name="Normal 16 7 7" xfId="11065" xr:uid="{00000000-0005-0000-0000-0000A2320000}"/>
    <cellStyle name="Normal 16 7 8" xfId="11066" xr:uid="{00000000-0005-0000-0000-0000A3320000}"/>
    <cellStyle name="Normal 16 8" xfId="11067" xr:uid="{00000000-0005-0000-0000-0000A4320000}"/>
    <cellStyle name="Normal 16 8 2" xfId="11068" xr:uid="{00000000-0005-0000-0000-0000A5320000}"/>
    <cellStyle name="Normal 16 8 2 2" xfId="11069" xr:uid="{00000000-0005-0000-0000-0000A6320000}"/>
    <cellStyle name="Normal 16 8 2 3" xfId="11070" xr:uid="{00000000-0005-0000-0000-0000A7320000}"/>
    <cellStyle name="Normal 16 8 2 4" xfId="11071" xr:uid="{00000000-0005-0000-0000-0000A8320000}"/>
    <cellStyle name="Normal 16 8 2 5" xfId="11072" xr:uid="{00000000-0005-0000-0000-0000A9320000}"/>
    <cellStyle name="Normal 16 8 2 6" xfId="11073" xr:uid="{00000000-0005-0000-0000-0000AA320000}"/>
    <cellStyle name="Normal 16 8 2 7" xfId="11074" xr:uid="{00000000-0005-0000-0000-0000AB320000}"/>
    <cellStyle name="Normal 16 8 3" xfId="11075" xr:uid="{00000000-0005-0000-0000-0000AC320000}"/>
    <cellStyle name="Normal 16 8 4" xfId="11076" xr:uid="{00000000-0005-0000-0000-0000AD320000}"/>
    <cellStyle name="Normal 16 8 5" xfId="11077" xr:uid="{00000000-0005-0000-0000-0000AE320000}"/>
    <cellStyle name="Normal 16 8 6" xfId="11078" xr:uid="{00000000-0005-0000-0000-0000AF320000}"/>
    <cellStyle name="Normal 16 8 7" xfId="11079" xr:uid="{00000000-0005-0000-0000-0000B0320000}"/>
    <cellStyle name="Normal 16 8 8" xfId="11080" xr:uid="{00000000-0005-0000-0000-0000B1320000}"/>
    <cellStyle name="Normal 16 9" xfId="11081" xr:uid="{00000000-0005-0000-0000-0000B2320000}"/>
    <cellStyle name="Normal 16 9 2" xfId="11082" xr:uid="{00000000-0005-0000-0000-0000B3320000}"/>
    <cellStyle name="Normal 16 9 2 2" xfId="11083" xr:uid="{00000000-0005-0000-0000-0000B4320000}"/>
    <cellStyle name="Normal 16 9 2 3" xfId="11084" xr:uid="{00000000-0005-0000-0000-0000B5320000}"/>
    <cellStyle name="Normal 16 9 2 4" xfId="11085" xr:uid="{00000000-0005-0000-0000-0000B6320000}"/>
    <cellStyle name="Normal 16 9 2 5" xfId="11086" xr:uid="{00000000-0005-0000-0000-0000B7320000}"/>
    <cellStyle name="Normal 16 9 2 6" xfId="11087" xr:uid="{00000000-0005-0000-0000-0000B8320000}"/>
    <cellStyle name="Normal 16 9 2 7" xfId="11088" xr:uid="{00000000-0005-0000-0000-0000B9320000}"/>
    <cellStyle name="Normal 16 9 3" xfId="11089" xr:uid="{00000000-0005-0000-0000-0000BA320000}"/>
    <cellStyle name="Normal 16 9 4" xfId="11090" xr:uid="{00000000-0005-0000-0000-0000BB320000}"/>
    <cellStyle name="Normal 16 9 5" xfId="11091" xr:uid="{00000000-0005-0000-0000-0000BC320000}"/>
    <cellStyle name="Normal 16 9 6" xfId="11092" xr:uid="{00000000-0005-0000-0000-0000BD320000}"/>
    <cellStyle name="Normal 16 9 7" xfId="11093" xr:uid="{00000000-0005-0000-0000-0000BE320000}"/>
    <cellStyle name="Normal 16 9 8" xfId="11094" xr:uid="{00000000-0005-0000-0000-0000BF320000}"/>
    <cellStyle name="Normal 16_COMPOSICAO ARQ" xfId="24050" xr:uid="{00000000-0005-0000-0000-0000C0320000}"/>
    <cellStyle name="Normal 17" xfId="11095" xr:uid="{00000000-0005-0000-0000-0000C1320000}"/>
    <cellStyle name="Normal 17 2" xfId="11096" xr:uid="{00000000-0005-0000-0000-0000C2320000}"/>
    <cellStyle name="Normal 17 2 2" xfId="11097" xr:uid="{00000000-0005-0000-0000-0000C3320000}"/>
    <cellStyle name="Normal 17 2 3" xfId="11098" xr:uid="{00000000-0005-0000-0000-0000C4320000}"/>
    <cellStyle name="Normal 17 2 4" xfId="11099" xr:uid="{00000000-0005-0000-0000-0000C5320000}"/>
    <cellStyle name="Normal 17 2 5" xfId="11100" xr:uid="{00000000-0005-0000-0000-0000C6320000}"/>
    <cellStyle name="Normal 17 2 6" xfId="11101" xr:uid="{00000000-0005-0000-0000-0000C7320000}"/>
    <cellStyle name="Normal 17 2 7" xfId="11102" xr:uid="{00000000-0005-0000-0000-0000C8320000}"/>
    <cellStyle name="Normal 17 2 8" xfId="24184" xr:uid="{00000000-0005-0000-0000-0000C9320000}"/>
    <cellStyle name="Normal 17 3" xfId="11103" xr:uid="{00000000-0005-0000-0000-0000CA320000}"/>
    <cellStyle name="Normal 17 4" xfId="11104" xr:uid="{00000000-0005-0000-0000-0000CB320000}"/>
    <cellStyle name="Normal 17 5" xfId="11105" xr:uid="{00000000-0005-0000-0000-0000CC320000}"/>
    <cellStyle name="Normal 17 6" xfId="11106" xr:uid="{00000000-0005-0000-0000-0000CD320000}"/>
    <cellStyle name="Normal 17 7" xfId="11107" xr:uid="{00000000-0005-0000-0000-0000CE320000}"/>
    <cellStyle name="Normal 17 8" xfId="11108" xr:uid="{00000000-0005-0000-0000-0000CF320000}"/>
    <cellStyle name="Normal 17 9" xfId="24183" xr:uid="{00000000-0005-0000-0000-0000D0320000}"/>
    <cellStyle name="Normal 17_ORÇAMENTO FORUM ARENÁPOLIS-ELÉTRICA" xfId="24185" xr:uid="{00000000-0005-0000-0000-0000D1320000}"/>
    <cellStyle name="Normal 18" xfId="11109" xr:uid="{00000000-0005-0000-0000-0000D2320000}"/>
    <cellStyle name="Normal 18 10" xfId="11110" xr:uid="{00000000-0005-0000-0000-0000D3320000}"/>
    <cellStyle name="Normal 18 10 2" xfId="11111" xr:uid="{00000000-0005-0000-0000-0000D4320000}"/>
    <cellStyle name="Normal 18 10 2 2" xfId="11112" xr:uid="{00000000-0005-0000-0000-0000D5320000}"/>
    <cellStyle name="Normal 18 10 2 3" xfId="11113" xr:uid="{00000000-0005-0000-0000-0000D6320000}"/>
    <cellStyle name="Normal 18 10 2 4" xfId="11114" xr:uid="{00000000-0005-0000-0000-0000D7320000}"/>
    <cellStyle name="Normal 18 10 2 5" xfId="11115" xr:uid="{00000000-0005-0000-0000-0000D8320000}"/>
    <cellStyle name="Normal 18 10 2 6" xfId="11116" xr:uid="{00000000-0005-0000-0000-0000D9320000}"/>
    <cellStyle name="Normal 18 10 2 7" xfId="11117" xr:uid="{00000000-0005-0000-0000-0000DA320000}"/>
    <cellStyle name="Normal 18 10 3" xfId="11118" xr:uid="{00000000-0005-0000-0000-0000DB320000}"/>
    <cellStyle name="Normal 18 10 4" xfId="11119" xr:uid="{00000000-0005-0000-0000-0000DC320000}"/>
    <cellStyle name="Normal 18 10 5" xfId="11120" xr:uid="{00000000-0005-0000-0000-0000DD320000}"/>
    <cellStyle name="Normal 18 10 6" xfId="11121" xr:uid="{00000000-0005-0000-0000-0000DE320000}"/>
    <cellStyle name="Normal 18 10 7" xfId="11122" xr:uid="{00000000-0005-0000-0000-0000DF320000}"/>
    <cellStyle name="Normal 18 10 8" xfId="11123" xr:uid="{00000000-0005-0000-0000-0000E0320000}"/>
    <cellStyle name="Normal 18 11" xfId="11124" xr:uid="{00000000-0005-0000-0000-0000E1320000}"/>
    <cellStyle name="Normal 18 11 2" xfId="11125" xr:uid="{00000000-0005-0000-0000-0000E2320000}"/>
    <cellStyle name="Normal 18 11 2 2" xfId="11126" xr:uid="{00000000-0005-0000-0000-0000E3320000}"/>
    <cellStyle name="Normal 18 11 2 3" xfId="11127" xr:uid="{00000000-0005-0000-0000-0000E4320000}"/>
    <cellStyle name="Normal 18 11 2 4" xfId="11128" xr:uid="{00000000-0005-0000-0000-0000E5320000}"/>
    <cellStyle name="Normal 18 11 2 5" xfId="11129" xr:uid="{00000000-0005-0000-0000-0000E6320000}"/>
    <cellStyle name="Normal 18 11 2 6" xfId="11130" xr:uid="{00000000-0005-0000-0000-0000E7320000}"/>
    <cellStyle name="Normal 18 11 2 7" xfId="11131" xr:uid="{00000000-0005-0000-0000-0000E8320000}"/>
    <cellStyle name="Normal 18 11 3" xfId="11132" xr:uid="{00000000-0005-0000-0000-0000E9320000}"/>
    <cellStyle name="Normal 18 11 4" xfId="11133" xr:uid="{00000000-0005-0000-0000-0000EA320000}"/>
    <cellStyle name="Normal 18 11 5" xfId="11134" xr:uid="{00000000-0005-0000-0000-0000EB320000}"/>
    <cellStyle name="Normal 18 11 6" xfId="11135" xr:uid="{00000000-0005-0000-0000-0000EC320000}"/>
    <cellStyle name="Normal 18 11 7" xfId="11136" xr:uid="{00000000-0005-0000-0000-0000ED320000}"/>
    <cellStyle name="Normal 18 11 8" xfId="11137" xr:uid="{00000000-0005-0000-0000-0000EE320000}"/>
    <cellStyle name="Normal 18 12" xfId="11138" xr:uid="{00000000-0005-0000-0000-0000EF320000}"/>
    <cellStyle name="Normal 18 12 2" xfId="11139" xr:uid="{00000000-0005-0000-0000-0000F0320000}"/>
    <cellStyle name="Normal 18 12 2 2" xfId="11140" xr:uid="{00000000-0005-0000-0000-0000F1320000}"/>
    <cellStyle name="Normal 18 12 2 3" xfId="11141" xr:uid="{00000000-0005-0000-0000-0000F2320000}"/>
    <cellStyle name="Normal 18 12 2 4" xfId="11142" xr:uid="{00000000-0005-0000-0000-0000F3320000}"/>
    <cellStyle name="Normal 18 12 2 5" xfId="11143" xr:uid="{00000000-0005-0000-0000-0000F4320000}"/>
    <cellStyle name="Normal 18 12 2 6" xfId="11144" xr:uid="{00000000-0005-0000-0000-0000F5320000}"/>
    <cellStyle name="Normal 18 12 2 7" xfId="11145" xr:uid="{00000000-0005-0000-0000-0000F6320000}"/>
    <cellStyle name="Normal 18 12 3" xfId="11146" xr:uid="{00000000-0005-0000-0000-0000F7320000}"/>
    <cellStyle name="Normal 18 12 4" xfId="11147" xr:uid="{00000000-0005-0000-0000-0000F8320000}"/>
    <cellStyle name="Normal 18 12 5" xfId="11148" xr:uid="{00000000-0005-0000-0000-0000F9320000}"/>
    <cellStyle name="Normal 18 12 6" xfId="11149" xr:uid="{00000000-0005-0000-0000-0000FA320000}"/>
    <cellStyle name="Normal 18 12 7" xfId="11150" xr:uid="{00000000-0005-0000-0000-0000FB320000}"/>
    <cellStyle name="Normal 18 12 8" xfId="11151" xr:uid="{00000000-0005-0000-0000-0000FC320000}"/>
    <cellStyle name="Normal 18 13" xfId="11152" xr:uid="{00000000-0005-0000-0000-0000FD320000}"/>
    <cellStyle name="Normal 18 13 2" xfId="11153" xr:uid="{00000000-0005-0000-0000-0000FE320000}"/>
    <cellStyle name="Normal 18 13 3" xfId="11154" xr:uid="{00000000-0005-0000-0000-0000FF320000}"/>
    <cellStyle name="Normal 18 13 4" xfId="11155" xr:uid="{00000000-0005-0000-0000-000000330000}"/>
    <cellStyle name="Normal 18 13 5" xfId="11156" xr:uid="{00000000-0005-0000-0000-000001330000}"/>
    <cellStyle name="Normal 18 13 6" xfId="11157" xr:uid="{00000000-0005-0000-0000-000002330000}"/>
    <cellStyle name="Normal 18 13 7" xfId="11158" xr:uid="{00000000-0005-0000-0000-000003330000}"/>
    <cellStyle name="Normal 18 14" xfId="11159" xr:uid="{00000000-0005-0000-0000-000004330000}"/>
    <cellStyle name="Normal 18 15" xfId="11160" xr:uid="{00000000-0005-0000-0000-000005330000}"/>
    <cellStyle name="Normal 18 16" xfId="11161" xr:uid="{00000000-0005-0000-0000-000006330000}"/>
    <cellStyle name="Normal 18 17" xfId="11162" xr:uid="{00000000-0005-0000-0000-000007330000}"/>
    <cellStyle name="Normal 18 18" xfId="11163" xr:uid="{00000000-0005-0000-0000-000008330000}"/>
    <cellStyle name="Normal 18 19" xfId="11164" xr:uid="{00000000-0005-0000-0000-000009330000}"/>
    <cellStyle name="Normal 18 2" xfId="11165" xr:uid="{00000000-0005-0000-0000-00000A330000}"/>
    <cellStyle name="Normal 18 2 10" xfId="11166" xr:uid="{00000000-0005-0000-0000-00000B330000}"/>
    <cellStyle name="Normal 18 2 10 2" xfId="11167" xr:uid="{00000000-0005-0000-0000-00000C330000}"/>
    <cellStyle name="Normal 18 2 10 2 2" xfId="11168" xr:uid="{00000000-0005-0000-0000-00000D330000}"/>
    <cellStyle name="Normal 18 2 10 2 3" xfId="11169" xr:uid="{00000000-0005-0000-0000-00000E330000}"/>
    <cellStyle name="Normal 18 2 10 2 4" xfId="11170" xr:uid="{00000000-0005-0000-0000-00000F330000}"/>
    <cellStyle name="Normal 18 2 10 2 5" xfId="11171" xr:uid="{00000000-0005-0000-0000-000010330000}"/>
    <cellStyle name="Normal 18 2 10 2 6" xfId="11172" xr:uid="{00000000-0005-0000-0000-000011330000}"/>
    <cellStyle name="Normal 18 2 10 2 7" xfId="11173" xr:uid="{00000000-0005-0000-0000-000012330000}"/>
    <cellStyle name="Normal 18 2 10 3" xfId="11174" xr:uid="{00000000-0005-0000-0000-000013330000}"/>
    <cellStyle name="Normal 18 2 10 4" xfId="11175" xr:uid="{00000000-0005-0000-0000-000014330000}"/>
    <cellStyle name="Normal 18 2 10 5" xfId="11176" xr:uid="{00000000-0005-0000-0000-000015330000}"/>
    <cellStyle name="Normal 18 2 10 6" xfId="11177" xr:uid="{00000000-0005-0000-0000-000016330000}"/>
    <cellStyle name="Normal 18 2 10 7" xfId="11178" xr:uid="{00000000-0005-0000-0000-000017330000}"/>
    <cellStyle name="Normal 18 2 10 8" xfId="11179" xr:uid="{00000000-0005-0000-0000-000018330000}"/>
    <cellStyle name="Normal 18 2 11" xfId="11180" xr:uid="{00000000-0005-0000-0000-000019330000}"/>
    <cellStyle name="Normal 18 2 11 2" xfId="11181" xr:uid="{00000000-0005-0000-0000-00001A330000}"/>
    <cellStyle name="Normal 18 2 11 3" xfId="11182" xr:uid="{00000000-0005-0000-0000-00001B330000}"/>
    <cellStyle name="Normal 18 2 11 4" xfId="11183" xr:uid="{00000000-0005-0000-0000-00001C330000}"/>
    <cellStyle name="Normal 18 2 11 5" xfId="11184" xr:uid="{00000000-0005-0000-0000-00001D330000}"/>
    <cellStyle name="Normal 18 2 11 6" xfId="11185" xr:uid="{00000000-0005-0000-0000-00001E330000}"/>
    <cellStyle name="Normal 18 2 11 7" xfId="11186" xr:uid="{00000000-0005-0000-0000-00001F330000}"/>
    <cellStyle name="Normal 18 2 12" xfId="11187" xr:uid="{00000000-0005-0000-0000-000020330000}"/>
    <cellStyle name="Normal 18 2 13" xfId="11188" xr:uid="{00000000-0005-0000-0000-000021330000}"/>
    <cellStyle name="Normal 18 2 14" xfId="11189" xr:uid="{00000000-0005-0000-0000-000022330000}"/>
    <cellStyle name="Normal 18 2 15" xfId="11190" xr:uid="{00000000-0005-0000-0000-000023330000}"/>
    <cellStyle name="Normal 18 2 16" xfId="11191" xr:uid="{00000000-0005-0000-0000-000024330000}"/>
    <cellStyle name="Normal 18 2 17" xfId="11192" xr:uid="{00000000-0005-0000-0000-000025330000}"/>
    <cellStyle name="Normal 18 2 18" xfId="24187" xr:uid="{00000000-0005-0000-0000-000026330000}"/>
    <cellStyle name="Normal 18 2 2" xfId="11193" xr:uid="{00000000-0005-0000-0000-000027330000}"/>
    <cellStyle name="Normal 18 2 2 2" xfId="11194" xr:uid="{00000000-0005-0000-0000-000028330000}"/>
    <cellStyle name="Normal 18 2 2 2 2" xfId="11195" xr:uid="{00000000-0005-0000-0000-000029330000}"/>
    <cellStyle name="Normal 18 2 2 2 3" xfId="11196" xr:uid="{00000000-0005-0000-0000-00002A330000}"/>
    <cellStyle name="Normal 18 2 2 2 4" xfId="11197" xr:uid="{00000000-0005-0000-0000-00002B330000}"/>
    <cellStyle name="Normal 18 2 2 2 5" xfId="11198" xr:uid="{00000000-0005-0000-0000-00002C330000}"/>
    <cellStyle name="Normal 18 2 2 2 6" xfId="11199" xr:uid="{00000000-0005-0000-0000-00002D330000}"/>
    <cellStyle name="Normal 18 2 2 2 7" xfId="11200" xr:uid="{00000000-0005-0000-0000-00002E330000}"/>
    <cellStyle name="Normal 18 2 2 3" xfId="11201" xr:uid="{00000000-0005-0000-0000-00002F330000}"/>
    <cellStyle name="Normal 18 2 2 4" xfId="11202" xr:uid="{00000000-0005-0000-0000-000030330000}"/>
    <cellStyle name="Normal 18 2 2 5" xfId="11203" xr:uid="{00000000-0005-0000-0000-000031330000}"/>
    <cellStyle name="Normal 18 2 2 6" xfId="11204" xr:uid="{00000000-0005-0000-0000-000032330000}"/>
    <cellStyle name="Normal 18 2 2 7" xfId="11205" xr:uid="{00000000-0005-0000-0000-000033330000}"/>
    <cellStyle name="Normal 18 2 2 8" xfId="11206" xr:uid="{00000000-0005-0000-0000-000034330000}"/>
    <cellStyle name="Normal 18 2 3" xfId="11207" xr:uid="{00000000-0005-0000-0000-000035330000}"/>
    <cellStyle name="Normal 18 2 3 2" xfId="11208" xr:uid="{00000000-0005-0000-0000-000036330000}"/>
    <cellStyle name="Normal 18 2 3 2 2" xfId="11209" xr:uid="{00000000-0005-0000-0000-000037330000}"/>
    <cellStyle name="Normal 18 2 3 2 3" xfId="11210" xr:uid="{00000000-0005-0000-0000-000038330000}"/>
    <cellStyle name="Normal 18 2 3 2 4" xfId="11211" xr:uid="{00000000-0005-0000-0000-000039330000}"/>
    <cellStyle name="Normal 18 2 3 2 5" xfId="11212" xr:uid="{00000000-0005-0000-0000-00003A330000}"/>
    <cellStyle name="Normal 18 2 3 2 6" xfId="11213" xr:uid="{00000000-0005-0000-0000-00003B330000}"/>
    <cellStyle name="Normal 18 2 3 2 7" xfId="11214" xr:uid="{00000000-0005-0000-0000-00003C330000}"/>
    <cellStyle name="Normal 18 2 3 3" xfId="11215" xr:uid="{00000000-0005-0000-0000-00003D330000}"/>
    <cellStyle name="Normal 18 2 3 4" xfId="11216" xr:uid="{00000000-0005-0000-0000-00003E330000}"/>
    <cellStyle name="Normal 18 2 3 5" xfId="11217" xr:uid="{00000000-0005-0000-0000-00003F330000}"/>
    <cellStyle name="Normal 18 2 3 6" xfId="11218" xr:uid="{00000000-0005-0000-0000-000040330000}"/>
    <cellStyle name="Normal 18 2 3 7" xfId="11219" xr:uid="{00000000-0005-0000-0000-000041330000}"/>
    <cellStyle name="Normal 18 2 3 8" xfId="11220" xr:uid="{00000000-0005-0000-0000-000042330000}"/>
    <cellStyle name="Normal 18 2 4" xfId="11221" xr:uid="{00000000-0005-0000-0000-000043330000}"/>
    <cellStyle name="Normal 18 2 4 2" xfId="11222" xr:uid="{00000000-0005-0000-0000-000044330000}"/>
    <cellStyle name="Normal 18 2 4 2 2" xfId="11223" xr:uid="{00000000-0005-0000-0000-000045330000}"/>
    <cellStyle name="Normal 18 2 4 2 3" xfId="11224" xr:uid="{00000000-0005-0000-0000-000046330000}"/>
    <cellStyle name="Normal 18 2 4 2 4" xfId="11225" xr:uid="{00000000-0005-0000-0000-000047330000}"/>
    <cellStyle name="Normal 18 2 4 2 5" xfId="11226" xr:uid="{00000000-0005-0000-0000-000048330000}"/>
    <cellStyle name="Normal 18 2 4 2 6" xfId="11227" xr:uid="{00000000-0005-0000-0000-000049330000}"/>
    <cellStyle name="Normal 18 2 4 2 7" xfId="11228" xr:uid="{00000000-0005-0000-0000-00004A330000}"/>
    <cellStyle name="Normal 18 2 4 3" xfId="11229" xr:uid="{00000000-0005-0000-0000-00004B330000}"/>
    <cellStyle name="Normal 18 2 4 4" xfId="11230" xr:uid="{00000000-0005-0000-0000-00004C330000}"/>
    <cellStyle name="Normal 18 2 4 5" xfId="11231" xr:uid="{00000000-0005-0000-0000-00004D330000}"/>
    <cellStyle name="Normal 18 2 4 6" xfId="11232" xr:uid="{00000000-0005-0000-0000-00004E330000}"/>
    <cellStyle name="Normal 18 2 4 7" xfId="11233" xr:uid="{00000000-0005-0000-0000-00004F330000}"/>
    <cellStyle name="Normal 18 2 4 8" xfId="11234" xr:uid="{00000000-0005-0000-0000-000050330000}"/>
    <cellStyle name="Normal 18 2 5" xfId="11235" xr:uid="{00000000-0005-0000-0000-000051330000}"/>
    <cellStyle name="Normal 18 2 5 2" xfId="11236" xr:uid="{00000000-0005-0000-0000-000052330000}"/>
    <cellStyle name="Normal 18 2 5 2 2" xfId="11237" xr:uid="{00000000-0005-0000-0000-000053330000}"/>
    <cellStyle name="Normal 18 2 5 2 3" xfId="11238" xr:uid="{00000000-0005-0000-0000-000054330000}"/>
    <cellStyle name="Normal 18 2 5 2 4" xfId="11239" xr:uid="{00000000-0005-0000-0000-000055330000}"/>
    <cellStyle name="Normal 18 2 5 2 5" xfId="11240" xr:uid="{00000000-0005-0000-0000-000056330000}"/>
    <cellStyle name="Normal 18 2 5 2 6" xfId="11241" xr:uid="{00000000-0005-0000-0000-000057330000}"/>
    <cellStyle name="Normal 18 2 5 2 7" xfId="11242" xr:uid="{00000000-0005-0000-0000-000058330000}"/>
    <cellStyle name="Normal 18 2 5 3" xfId="11243" xr:uid="{00000000-0005-0000-0000-000059330000}"/>
    <cellStyle name="Normal 18 2 5 4" xfId="11244" xr:uid="{00000000-0005-0000-0000-00005A330000}"/>
    <cellStyle name="Normal 18 2 5 5" xfId="11245" xr:uid="{00000000-0005-0000-0000-00005B330000}"/>
    <cellStyle name="Normal 18 2 5 6" xfId="11246" xr:uid="{00000000-0005-0000-0000-00005C330000}"/>
    <cellStyle name="Normal 18 2 5 7" xfId="11247" xr:uid="{00000000-0005-0000-0000-00005D330000}"/>
    <cellStyle name="Normal 18 2 5 8" xfId="11248" xr:uid="{00000000-0005-0000-0000-00005E330000}"/>
    <cellStyle name="Normal 18 2 6" xfId="11249" xr:uid="{00000000-0005-0000-0000-00005F330000}"/>
    <cellStyle name="Normal 18 2 6 2" xfId="11250" xr:uid="{00000000-0005-0000-0000-000060330000}"/>
    <cellStyle name="Normal 18 2 6 2 2" xfId="11251" xr:uid="{00000000-0005-0000-0000-000061330000}"/>
    <cellStyle name="Normal 18 2 6 2 3" xfId="11252" xr:uid="{00000000-0005-0000-0000-000062330000}"/>
    <cellStyle name="Normal 18 2 6 2 4" xfId="11253" xr:uid="{00000000-0005-0000-0000-000063330000}"/>
    <cellStyle name="Normal 18 2 6 2 5" xfId="11254" xr:uid="{00000000-0005-0000-0000-000064330000}"/>
    <cellStyle name="Normal 18 2 6 2 6" xfId="11255" xr:uid="{00000000-0005-0000-0000-000065330000}"/>
    <cellStyle name="Normal 18 2 6 2 7" xfId="11256" xr:uid="{00000000-0005-0000-0000-000066330000}"/>
    <cellStyle name="Normal 18 2 6 3" xfId="11257" xr:uid="{00000000-0005-0000-0000-000067330000}"/>
    <cellStyle name="Normal 18 2 6 4" xfId="11258" xr:uid="{00000000-0005-0000-0000-000068330000}"/>
    <cellStyle name="Normal 18 2 6 5" xfId="11259" xr:uid="{00000000-0005-0000-0000-000069330000}"/>
    <cellStyle name="Normal 18 2 6 6" xfId="11260" xr:uid="{00000000-0005-0000-0000-00006A330000}"/>
    <cellStyle name="Normal 18 2 6 7" xfId="11261" xr:uid="{00000000-0005-0000-0000-00006B330000}"/>
    <cellStyle name="Normal 18 2 6 8" xfId="11262" xr:uid="{00000000-0005-0000-0000-00006C330000}"/>
    <cellStyle name="Normal 18 2 7" xfId="11263" xr:uid="{00000000-0005-0000-0000-00006D330000}"/>
    <cellStyle name="Normal 18 2 7 2" xfId="11264" xr:uid="{00000000-0005-0000-0000-00006E330000}"/>
    <cellStyle name="Normal 18 2 7 2 2" xfId="11265" xr:uid="{00000000-0005-0000-0000-00006F330000}"/>
    <cellStyle name="Normal 18 2 7 2 3" xfId="11266" xr:uid="{00000000-0005-0000-0000-000070330000}"/>
    <cellStyle name="Normal 18 2 7 2 4" xfId="11267" xr:uid="{00000000-0005-0000-0000-000071330000}"/>
    <cellStyle name="Normal 18 2 7 2 5" xfId="11268" xr:uid="{00000000-0005-0000-0000-000072330000}"/>
    <cellStyle name="Normal 18 2 7 2 6" xfId="11269" xr:uid="{00000000-0005-0000-0000-000073330000}"/>
    <cellStyle name="Normal 18 2 7 2 7" xfId="11270" xr:uid="{00000000-0005-0000-0000-000074330000}"/>
    <cellStyle name="Normal 18 2 7 3" xfId="11271" xr:uid="{00000000-0005-0000-0000-000075330000}"/>
    <cellStyle name="Normal 18 2 7 4" xfId="11272" xr:uid="{00000000-0005-0000-0000-000076330000}"/>
    <cellStyle name="Normal 18 2 7 5" xfId="11273" xr:uid="{00000000-0005-0000-0000-000077330000}"/>
    <cellStyle name="Normal 18 2 7 6" xfId="11274" xr:uid="{00000000-0005-0000-0000-000078330000}"/>
    <cellStyle name="Normal 18 2 7 7" xfId="11275" xr:uid="{00000000-0005-0000-0000-000079330000}"/>
    <cellStyle name="Normal 18 2 7 8" xfId="11276" xr:uid="{00000000-0005-0000-0000-00007A330000}"/>
    <cellStyle name="Normal 18 2 8" xfId="11277" xr:uid="{00000000-0005-0000-0000-00007B330000}"/>
    <cellStyle name="Normal 18 2 8 2" xfId="11278" xr:uid="{00000000-0005-0000-0000-00007C330000}"/>
    <cellStyle name="Normal 18 2 8 2 2" xfId="11279" xr:uid="{00000000-0005-0000-0000-00007D330000}"/>
    <cellStyle name="Normal 18 2 8 2 3" xfId="11280" xr:uid="{00000000-0005-0000-0000-00007E330000}"/>
    <cellStyle name="Normal 18 2 8 2 4" xfId="11281" xr:uid="{00000000-0005-0000-0000-00007F330000}"/>
    <cellStyle name="Normal 18 2 8 2 5" xfId="11282" xr:uid="{00000000-0005-0000-0000-000080330000}"/>
    <cellStyle name="Normal 18 2 8 2 6" xfId="11283" xr:uid="{00000000-0005-0000-0000-000081330000}"/>
    <cellStyle name="Normal 18 2 8 2 7" xfId="11284" xr:uid="{00000000-0005-0000-0000-000082330000}"/>
    <cellStyle name="Normal 18 2 8 3" xfId="11285" xr:uid="{00000000-0005-0000-0000-000083330000}"/>
    <cellStyle name="Normal 18 2 8 4" xfId="11286" xr:uid="{00000000-0005-0000-0000-000084330000}"/>
    <cellStyle name="Normal 18 2 8 5" xfId="11287" xr:uid="{00000000-0005-0000-0000-000085330000}"/>
    <cellStyle name="Normal 18 2 8 6" xfId="11288" xr:uid="{00000000-0005-0000-0000-000086330000}"/>
    <cellStyle name="Normal 18 2 8 7" xfId="11289" xr:uid="{00000000-0005-0000-0000-000087330000}"/>
    <cellStyle name="Normal 18 2 8 8" xfId="11290" xr:uid="{00000000-0005-0000-0000-000088330000}"/>
    <cellStyle name="Normal 18 2 9" xfId="11291" xr:uid="{00000000-0005-0000-0000-000089330000}"/>
    <cellStyle name="Normal 18 2 9 2" xfId="11292" xr:uid="{00000000-0005-0000-0000-00008A330000}"/>
    <cellStyle name="Normal 18 2 9 2 2" xfId="11293" xr:uid="{00000000-0005-0000-0000-00008B330000}"/>
    <cellStyle name="Normal 18 2 9 2 3" xfId="11294" xr:uid="{00000000-0005-0000-0000-00008C330000}"/>
    <cellStyle name="Normal 18 2 9 2 4" xfId="11295" xr:uid="{00000000-0005-0000-0000-00008D330000}"/>
    <cellStyle name="Normal 18 2 9 2 5" xfId="11296" xr:uid="{00000000-0005-0000-0000-00008E330000}"/>
    <cellStyle name="Normal 18 2 9 2 6" xfId="11297" xr:uid="{00000000-0005-0000-0000-00008F330000}"/>
    <cellStyle name="Normal 18 2 9 2 7" xfId="11298" xr:uid="{00000000-0005-0000-0000-000090330000}"/>
    <cellStyle name="Normal 18 2 9 3" xfId="11299" xr:uid="{00000000-0005-0000-0000-000091330000}"/>
    <cellStyle name="Normal 18 2 9 4" xfId="11300" xr:uid="{00000000-0005-0000-0000-000092330000}"/>
    <cellStyle name="Normal 18 2 9 5" xfId="11301" xr:uid="{00000000-0005-0000-0000-000093330000}"/>
    <cellStyle name="Normal 18 2 9 6" xfId="11302" xr:uid="{00000000-0005-0000-0000-000094330000}"/>
    <cellStyle name="Normal 18 2 9 7" xfId="11303" xr:uid="{00000000-0005-0000-0000-000095330000}"/>
    <cellStyle name="Normal 18 2 9 8" xfId="11304" xr:uid="{00000000-0005-0000-0000-000096330000}"/>
    <cellStyle name="Normal 18 20" xfId="24186" xr:uid="{00000000-0005-0000-0000-000097330000}"/>
    <cellStyle name="Normal 18 3" xfId="11305" xr:uid="{00000000-0005-0000-0000-000098330000}"/>
    <cellStyle name="Normal 18 3 10" xfId="11306" xr:uid="{00000000-0005-0000-0000-000099330000}"/>
    <cellStyle name="Normal 18 3 10 2" xfId="11307" xr:uid="{00000000-0005-0000-0000-00009A330000}"/>
    <cellStyle name="Normal 18 3 10 2 2" xfId="11308" xr:uid="{00000000-0005-0000-0000-00009B330000}"/>
    <cellStyle name="Normal 18 3 10 2 3" xfId="11309" xr:uid="{00000000-0005-0000-0000-00009C330000}"/>
    <cellStyle name="Normal 18 3 10 2 4" xfId="11310" xr:uid="{00000000-0005-0000-0000-00009D330000}"/>
    <cellStyle name="Normal 18 3 10 2 5" xfId="11311" xr:uid="{00000000-0005-0000-0000-00009E330000}"/>
    <cellStyle name="Normal 18 3 10 2 6" xfId="11312" xr:uid="{00000000-0005-0000-0000-00009F330000}"/>
    <cellStyle name="Normal 18 3 10 2 7" xfId="11313" xr:uid="{00000000-0005-0000-0000-0000A0330000}"/>
    <cellStyle name="Normal 18 3 10 3" xfId="11314" xr:uid="{00000000-0005-0000-0000-0000A1330000}"/>
    <cellStyle name="Normal 18 3 10 4" xfId="11315" xr:uid="{00000000-0005-0000-0000-0000A2330000}"/>
    <cellStyle name="Normal 18 3 10 5" xfId="11316" xr:uid="{00000000-0005-0000-0000-0000A3330000}"/>
    <cellStyle name="Normal 18 3 10 6" xfId="11317" xr:uid="{00000000-0005-0000-0000-0000A4330000}"/>
    <cellStyle name="Normal 18 3 10 7" xfId="11318" xr:uid="{00000000-0005-0000-0000-0000A5330000}"/>
    <cellStyle name="Normal 18 3 10 8" xfId="11319" xr:uid="{00000000-0005-0000-0000-0000A6330000}"/>
    <cellStyle name="Normal 18 3 11" xfId="11320" xr:uid="{00000000-0005-0000-0000-0000A7330000}"/>
    <cellStyle name="Normal 18 3 11 2" xfId="11321" xr:uid="{00000000-0005-0000-0000-0000A8330000}"/>
    <cellStyle name="Normal 18 3 11 3" xfId="11322" xr:uid="{00000000-0005-0000-0000-0000A9330000}"/>
    <cellStyle name="Normal 18 3 11 4" xfId="11323" xr:uid="{00000000-0005-0000-0000-0000AA330000}"/>
    <cellStyle name="Normal 18 3 11 5" xfId="11324" xr:uid="{00000000-0005-0000-0000-0000AB330000}"/>
    <cellStyle name="Normal 18 3 11 6" xfId="11325" xr:uid="{00000000-0005-0000-0000-0000AC330000}"/>
    <cellStyle name="Normal 18 3 11 7" xfId="11326" xr:uid="{00000000-0005-0000-0000-0000AD330000}"/>
    <cellStyle name="Normal 18 3 12" xfId="11327" xr:uid="{00000000-0005-0000-0000-0000AE330000}"/>
    <cellStyle name="Normal 18 3 13" xfId="11328" xr:uid="{00000000-0005-0000-0000-0000AF330000}"/>
    <cellStyle name="Normal 18 3 14" xfId="11329" xr:uid="{00000000-0005-0000-0000-0000B0330000}"/>
    <cellStyle name="Normal 18 3 15" xfId="11330" xr:uid="{00000000-0005-0000-0000-0000B1330000}"/>
    <cellStyle name="Normal 18 3 16" xfId="11331" xr:uid="{00000000-0005-0000-0000-0000B2330000}"/>
    <cellStyle name="Normal 18 3 17" xfId="11332" xr:uid="{00000000-0005-0000-0000-0000B3330000}"/>
    <cellStyle name="Normal 18 3 2" xfId="11333" xr:uid="{00000000-0005-0000-0000-0000B4330000}"/>
    <cellStyle name="Normal 18 3 2 2" xfId="11334" xr:uid="{00000000-0005-0000-0000-0000B5330000}"/>
    <cellStyle name="Normal 18 3 2 2 2" xfId="11335" xr:uid="{00000000-0005-0000-0000-0000B6330000}"/>
    <cellStyle name="Normal 18 3 2 2 3" xfId="11336" xr:uid="{00000000-0005-0000-0000-0000B7330000}"/>
    <cellStyle name="Normal 18 3 2 2 4" xfId="11337" xr:uid="{00000000-0005-0000-0000-0000B8330000}"/>
    <cellStyle name="Normal 18 3 2 2 5" xfId="11338" xr:uid="{00000000-0005-0000-0000-0000B9330000}"/>
    <cellStyle name="Normal 18 3 2 2 6" xfId="11339" xr:uid="{00000000-0005-0000-0000-0000BA330000}"/>
    <cellStyle name="Normal 18 3 2 2 7" xfId="11340" xr:uid="{00000000-0005-0000-0000-0000BB330000}"/>
    <cellStyle name="Normal 18 3 2 3" xfId="11341" xr:uid="{00000000-0005-0000-0000-0000BC330000}"/>
    <cellStyle name="Normal 18 3 2 4" xfId="11342" xr:uid="{00000000-0005-0000-0000-0000BD330000}"/>
    <cellStyle name="Normal 18 3 2 5" xfId="11343" xr:uid="{00000000-0005-0000-0000-0000BE330000}"/>
    <cellStyle name="Normal 18 3 2 6" xfId="11344" xr:uid="{00000000-0005-0000-0000-0000BF330000}"/>
    <cellStyle name="Normal 18 3 2 7" xfId="11345" xr:uid="{00000000-0005-0000-0000-0000C0330000}"/>
    <cellStyle name="Normal 18 3 2 8" xfId="11346" xr:uid="{00000000-0005-0000-0000-0000C1330000}"/>
    <cellStyle name="Normal 18 3 3" xfId="11347" xr:uid="{00000000-0005-0000-0000-0000C2330000}"/>
    <cellStyle name="Normal 18 3 3 2" xfId="11348" xr:uid="{00000000-0005-0000-0000-0000C3330000}"/>
    <cellStyle name="Normal 18 3 3 2 2" xfId="11349" xr:uid="{00000000-0005-0000-0000-0000C4330000}"/>
    <cellStyle name="Normal 18 3 3 2 3" xfId="11350" xr:uid="{00000000-0005-0000-0000-0000C5330000}"/>
    <cellStyle name="Normal 18 3 3 2 4" xfId="11351" xr:uid="{00000000-0005-0000-0000-0000C6330000}"/>
    <cellStyle name="Normal 18 3 3 2 5" xfId="11352" xr:uid="{00000000-0005-0000-0000-0000C7330000}"/>
    <cellStyle name="Normal 18 3 3 2 6" xfId="11353" xr:uid="{00000000-0005-0000-0000-0000C8330000}"/>
    <cellStyle name="Normal 18 3 3 2 7" xfId="11354" xr:uid="{00000000-0005-0000-0000-0000C9330000}"/>
    <cellStyle name="Normal 18 3 3 3" xfId="11355" xr:uid="{00000000-0005-0000-0000-0000CA330000}"/>
    <cellStyle name="Normal 18 3 3 4" xfId="11356" xr:uid="{00000000-0005-0000-0000-0000CB330000}"/>
    <cellStyle name="Normal 18 3 3 5" xfId="11357" xr:uid="{00000000-0005-0000-0000-0000CC330000}"/>
    <cellStyle name="Normal 18 3 3 6" xfId="11358" xr:uid="{00000000-0005-0000-0000-0000CD330000}"/>
    <cellStyle name="Normal 18 3 3 7" xfId="11359" xr:uid="{00000000-0005-0000-0000-0000CE330000}"/>
    <cellStyle name="Normal 18 3 3 8" xfId="11360" xr:uid="{00000000-0005-0000-0000-0000CF330000}"/>
    <cellStyle name="Normal 18 3 4" xfId="11361" xr:uid="{00000000-0005-0000-0000-0000D0330000}"/>
    <cellStyle name="Normal 18 3 4 2" xfId="11362" xr:uid="{00000000-0005-0000-0000-0000D1330000}"/>
    <cellStyle name="Normal 18 3 4 2 2" xfId="11363" xr:uid="{00000000-0005-0000-0000-0000D2330000}"/>
    <cellStyle name="Normal 18 3 4 2 3" xfId="11364" xr:uid="{00000000-0005-0000-0000-0000D3330000}"/>
    <cellStyle name="Normal 18 3 4 2 4" xfId="11365" xr:uid="{00000000-0005-0000-0000-0000D4330000}"/>
    <cellStyle name="Normal 18 3 4 2 5" xfId="11366" xr:uid="{00000000-0005-0000-0000-0000D5330000}"/>
    <cellStyle name="Normal 18 3 4 2 6" xfId="11367" xr:uid="{00000000-0005-0000-0000-0000D6330000}"/>
    <cellStyle name="Normal 18 3 4 2 7" xfId="11368" xr:uid="{00000000-0005-0000-0000-0000D7330000}"/>
    <cellStyle name="Normal 18 3 4 3" xfId="11369" xr:uid="{00000000-0005-0000-0000-0000D8330000}"/>
    <cellStyle name="Normal 18 3 4 4" xfId="11370" xr:uid="{00000000-0005-0000-0000-0000D9330000}"/>
    <cellStyle name="Normal 18 3 4 5" xfId="11371" xr:uid="{00000000-0005-0000-0000-0000DA330000}"/>
    <cellStyle name="Normal 18 3 4 6" xfId="11372" xr:uid="{00000000-0005-0000-0000-0000DB330000}"/>
    <cellStyle name="Normal 18 3 4 7" xfId="11373" xr:uid="{00000000-0005-0000-0000-0000DC330000}"/>
    <cellStyle name="Normal 18 3 4 8" xfId="11374" xr:uid="{00000000-0005-0000-0000-0000DD330000}"/>
    <cellStyle name="Normal 18 3 5" xfId="11375" xr:uid="{00000000-0005-0000-0000-0000DE330000}"/>
    <cellStyle name="Normal 18 3 5 2" xfId="11376" xr:uid="{00000000-0005-0000-0000-0000DF330000}"/>
    <cellStyle name="Normal 18 3 5 2 2" xfId="11377" xr:uid="{00000000-0005-0000-0000-0000E0330000}"/>
    <cellStyle name="Normal 18 3 5 2 3" xfId="11378" xr:uid="{00000000-0005-0000-0000-0000E1330000}"/>
    <cellStyle name="Normal 18 3 5 2 4" xfId="11379" xr:uid="{00000000-0005-0000-0000-0000E2330000}"/>
    <cellStyle name="Normal 18 3 5 2 5" xfId="11380" xr:uid="{00000000-0005-0000-0000-0000E3330000}"/>
    <cellStyle name="Normal 18 3 5 2 6" xfId="11381" xr:uid="{00000000-0005-0000-0000-0000E4330000}"/>
    <cellStyle name="Normal 18 3 5 2 7" xfId="11382" xr:uid="{00000000-0005-0000-0000-0000E5330000}"/>
    <cellStyle name="Normal 18 3 5 3" xfId="11383" xr:uid="{00000000-0005-0000-0000-0000E6330000}"/>
    <cellStyle name="Normal 18 3 5 4" xfId="11384" xr:uid="{00000000-0005-0000-0000-0000E7330000}"/>
    <cellStyle name="Normal 18 3 5 5" xfId="11385" xr:uid="{00000000-0005-0000-0000-0000E8330000}"/>
    <cellStyle name="Normal 18 3 5 6" xfId="11386" xr:uid="{00000000-0005-0000-0000-0000E9330000}"/>
    <cellStyle name="Normal 18 3 5 7" xfId="11387" xr:uid="{00000000-0005-0000-0000-0000EA330000}"/>
    <cellStyle name="Normal 18 3 5 8" xfId="11388" xr:uid="{00000000-0005-0000-0000-0000EB330000}"/>
    <cellStyle name="Normal 18 3 6" xfId="11389" xr:uid="{00000000-0005-0000-0000-0000EC330000}"/>
    <cellStyle name="Normal 18 3 6 2" xfId="11390" xr:uid="{00000000-0005-0000-0000-0000ED330000}"/>
    <cellStyle name="Normal 18 3 6 2 2" xfId="11391" xr:uid="{00000000-0005-0000-0000-0000EE330000}"/>
    <cellStyle name="Normal 18 3 6 2 3" xfId="11392" xr:uid="{00000000-0005-0000-0000-0000EF330000}"/>
    <cellStyle name="Normal 18 3 6 2 4" xfId="11393" xr:uid="{00000000-0005-0000-0000-0000F0330000}"/>
    <cellStyle name="Normal 18 3 6 2 5" xfId="11394" xr:uid="{00000000-0005-0000-0000-0000F1330000}"/>
    <cellStyle name="Normal 18 3 6 2 6" xfId="11395" xr:uid="{00000000-0005-0000-0000-0000F2330000}"/>
    <cellStyle name="Normal 18 3 6 2 7" xfId="11396" xr:uid="{00000000-0005-0000-0000-0000F3330000}"/>
    <cellStyle name="Normal 18 3 6 3" xfId="11397" xr:uid="{00000000-0005-0000-0000-0000F4330000}"/>
    <cellStyle name="Normal 18 3 6 4" xfId="11398" xr:uid="{00000000-0005-0000-0000-0000F5330000}"/>
    <cellStyle name="Normal 18 3 6 5" xfId="11399" xr:uid="{00000000-0005-0000-0000-0000F6330000}"/>
    <cellStyle name="Normal 18 3 6 6" xfId="11400" xr:uid="{00000000-0005-0000-0000-0000F7330000}"/>
    <cellStyle name="Normal 18 3 6 7" xfId="11401" xr:uid="{00000000-0005-0000-0000-0000F8330000}"/>
    <cellStyle name="Normal 18 3 6 8" xfId="11402" xr:uid="{00000000-0005-0000-0000-0000F9330000}"/>
    <cellStyle name="Normal 18 3 7" xfId="11403" xr:uid="{00000000-0005-0000-0000-0000FA330000}"/>
    <cellStyle name="Normal 18 3 7 2" xfId="11404" xr:uid="{00000000-0005-0000-0000-0000FB330000}"/>
    <cellStyle name="Normal 18 3 7 2 2" xfId="11405" xr:uid="{00000000-0005-0000-0000-0000FC330000}"/>
    <cellStyle name="Normal 18 3 7 2 3" xfId="11406" xr:uid="{00000000-0005-0000-0000-0000FD330000}"/>
    <cellStyle name="Normal 18 3 7 2 4" xfId="11407" xr:uid="{00000000-0005-0000-0000-0000FE330000}"/>
    <cellStyle name="Normal 18 3 7 2 5" xfId="11408" xr:uid="{00000000-0005-0000-0000-0000FF330000}"/>
    <cellStyle name="Normal 18 3 7 2 6" xfId="11409" xr:uid="{00000000-0005-0000-0000-000000340000}"/>
    <cellStyle name="Normal 18 3 7 2 7" xfId="11410" xr:uid="{00000000-0005-0000-0000-000001340000}"/>
    <cellStyle name="Normal 18 3 7 3" xfId="11411" xr:uid="{00000000-0005-0000-0000-000002340000}"/>
    <cellStyle name="Normal 18 3 7 4" xfId="11412" xr:uid="{00000000-0005-0000-0000-000003340000}"/>
    <cellStyle name="Normal 18 3 7 5" xfId="11413" xr:uid="{00000000-0005-0000-0000-000004340000}"/>
    <cellStyle name="Normal 18 3 7 6" xfId="11414" xr:uid="{00000000-0005-0000-0000-000005340000}"/>
    <cellStyle name="Normal 18 3 7 7" xfId="11415" xr:uid="{00000000-0005-0000-0000-000006340000}"/>
    <cellStyle name="Normal 18 3 7 8" xfId="11416" xr:uid="{00000000-0005-0000-0000-000007340000}"/>
    <cellStyle name="Normal 18 3 8" xfId="11417" xr:uid="{00000000-0005-0000-0000-000008340000}"/>
    <cellStyle name="Normal 18 3 8 2" xfId="11418" xr:uid="{00000000-0005-0000-0000-000009340000}"/>
    <cellStyle name="Normal 18 3 8 2 2" xfId="11419" xr:uid="{00000000-0005-0000-0000-00000A340000}"/>
    <cellStyle name="Normal 18 3 8 2 3" xfId="11420" xr:uid="{00000000-0005-0000-0000-00000B340000}"/>
    <cellStyle name="Normal 18 3 8 2 4" xfId="11421" xr:uid="{00000000-0005-0000-0000-00000C340000}"/>
    <cellStyle name="Normal 18 3 8 2 5" xfId="11422" xr:uid="{00000000-0005-0000-0000-00000D340000}"/>
    <cellStyle name="Normal 18 3 8 2 6" xfId="11423" xr:uid="{00000000-0005-0000-0000-00000E340000}"/>
    <cellStyle name="Normal 18 3 8 2 7" xfId="11424" xr:uid="{00000000-0005-0000-0000-00000F340000}"/>
    <cellStyle name="Normal 18 3 8 3" xfId="11425" xr:uid="{00000000-0005-0000-0000-000010340000}"/>
    <cellStyle name="Normal 18 3 8 4" xfId="11426" xr:uid="{00000000-0005-0000-0000-000011340000}"/>
    <cellStyle name="Normal 18 3 8 5" xfId="11427" xr:uid="{00000000-0005-0000-0000-000012340000}"/>
    <cellStyle name="Normal 18 3 8 6" xfId="11428" xr:uid="{00000000-0005-0000-0000-000013340000}"/>
    <cellStyle name="Normal 18 3 8 7" xfId="11429" xr:uid="{00000000-0005-0000-0000-000014340000}"/>
    <cellStyle name="Normal 18 3 8 8" xfId="11430" xr:uid="{00000000-0005-0000-0000-000015340000}"/>
    <cellStyle name="Normal 18 3 9" xfId="11431" xr:uid="{00000000-0005-0000-0000-000016340000}"/>
    <cellStyle name="Normal 18 3 9 2" xfId="11432" xr:uid="{00000000-0005-0000-0000-000017340000}"/>
    <cellStyle name="Normal 18 3 9 2 2" xfId="11433" xr:uid="{00000000-0005-0000-0000-000018340000}"/>
    <cellStyle name="Normal 18 3 9 2 3" xfId="11434" xr:uid="{00000000-0005-0000-0000-000019340000}"/>
    <cellStyle name="Normal 18 3 9 2 4" xfId="11435" xr:uid="{00000000-0005-0000-0000-00001A340000}"/>
    <cellStyle name="Normal 18 3 9 2 5" xfId="11436" xr:uid="{00000000-0005-0000-0000-00001B340000}"/>
    <cellStyle name="Normal 18 3 9 2 6" xfId="11437" xr:uid="{00000000-0005-0000-0000-00001C340000}"/>
    <cellStyle name="Normal 18 3 9 2 7" xfId="11438" xr:uid="{00000000-0005-0000-0000-00001D340000}"/>
    <cellStyle name="Normal 18 3 9 3" xfId="11439" xr:uid="{00000000-0005-0000-0000-00001E340000}"/>
    <cellStyle name="Normal 18 3 9 4" xfId="11440" xr:uid="{00000000-0005-0000-0000-00001F340000}"/>
    <cellStyle name="Normal 18 3 9 5" xfId="11441" xr:uid="{00000000-0005-0000-0000-000020340000}"/>
    <cellStyle name="Normal 18 3 9 6" xfId="11442" xr:uid="{00000000-0005-0000-0000-000021340000}"/>
    <cellStyle name="Normal 18 3 9 7" xfId="11443" xr:uid="{00000000-0005-0000-0000-000022340000}"/>
    <cellStyle name="Normal 18 3 9 8" xfId="11444" xr:uid="{00000000-0005-0000-0000-000023340000}"/>
    <cellStyle name="Normal 18 4" xfId="11445" xr:uid="{00000000-0005-0000-0000-000024340000}"/>
    <cellStyle name="Normal 18 4 2" xfId="11446" xr:uid="{00000000-0005-0000-0000-000025340000}"/>
    <cellStyle name="Normal 18 4 2 2" xfId="11447" xr:uid="{00000000-0005-0000-0000-000026340000}"/>
    <cellStyle name="Normal 18 4 2 3" xfId="11448" xr:uid="{00000000-0005-0000-0000-000027340000}"/>
    <cellStyle name="Normal 18 4 2 4" xfId="11449" xr:uid="{00000000-0005-0000-0000-000028340000}"/>
    <cellStyle name="Normal 18 4 2 5" xfId="11450" xr:uid="{00000000-0005-0000-0000-000029340000}"/>
    <cellStyle name="Normal 18 4 2 6" xfId="11451" xr:uid="{00000000-0005-0000-0000-00002A340000}"/>
    <cellStyle name="Normal 18 4 2 7" xfId="11452" xr:uid="{00000000-0005-0000-0000-00002B340000}"/>
    <cellStyle name="Normal 18 4 3" xfId="11453" xr:uid="{00000000-0005-0000-0000-00002C340000}"/>
    <cellStyle name="Normal 18 4 4" xfId="11454" xr:uid="{00000000-0005-0000-0000-00002D340000}"/>
    <cellStyle name="Normal 18 4 5" xfId="11455" xr:uid="{00000000-0005-0000-0000-00002E340000}"/>
    <cellStyle name="Normal 18 4 6" xfId="11456" xr:uid="{00000000-0005-0000-0000-00002F340000}"/>
    <cellStyle name="Normal 18 4 7" xfId="11457" xr:uid="{00000000-0005-0000-0000-000030340000}"/>
    <cellStyle name="Normal 18 4 8" xfId="11458" xr:uid="{00000000-0005-0000-0000-000031340000}"/>
    <cellStyle name="Normal 18 5" xfId="11459" xr:uid="{00000000-0005-0000-0000-000032340000}"/>
    <cellStyle name="Normal 18 5 2" xfId="11460" xr:uid="{00000000-0005-0000-0000-000033340000}"/>
    <cellStyle name="Normal 18 5 2 2" xfId="11461" xr:uid="{00000000-0005-0000-0000-000034340000}"/>
    <cellStyle name="Normal 18 5 2 3" xfId="11462" xr:uid="{00000000-0005-0000-0000-000035340000}"/>
    <cellStyle name="Normal 18 5 2 4" xfId="11463" xr:uid="{00000000-0005-0000-0000-000036340000}"/>
    <cellStyle name="Normal 18 5 2 5" xfId="11464" xr:uid="{00000000-0005-0000-0000-000037340000}"/>
    <cellStyle name="Normal 18 5 2 6" xfId="11465" xr:uid="{00000000-0005-0000-0000-000038340000}"/>
    <cellStyle name="Normal 18 5 2 7" xfId="11466" xr:uid="{00000000-0005-0000-0000-000039340000}"/>
    <cellStyle name="Normal 18 5 3" xfId="11467" xr:uid="{00000000-0005-0000-0000-00003A340000}"/>
    <cellStyle name="Normal 18 5 4" xfId="11468" xr:uid="{00000000-0005-0000-0000-00003B340000}"/>
    <cellStyle name="Normal 18 5 5" xfId="11469" xr:uid="{00000000-0005-0000-0000-00003C340000}"/>
    <cellStyle name="Normal 18 5 6" xfId="11470" xr:uid="{00000000-0005-0000-0000-00003D340000}"/>
    <cellStyle name="Normal 18 5 7" xfId="11471" xr:uid="{00000000-0005-0000-0000-00003E340000}"/>
    <cellStyle name="Normal 18 5 8" xfId="11472" xr:uid="{00000000-0005-0000-0000-00003F340000}"/>
    <cellStyle name="Normal 18 6" xfId="11473" xr:uid="{00000000-0005-0000-0000-000040340000}"/>
    <cellStyle name="Normal 18 6 2" xfId="11474" xr:uid="{00000000-0005-0000-0000-000041340000}"/>
    <cellStyle name="Normal 18 6 2 2" xfId="11475" xr:uid="{00000000-0005-0000-0000-000042340000}"/>
    <cellStyle name="Normal 18 6 2 3" xfId="11476" xr:uid="{00000000-0005-0000-0000-000043340000}"/>
    <cellStyle name="Normal 18 6 2 4" xfId="11477" xr:uid="{00000000-0005-0000-0000-000044340000}"/>
    <cellStyle name="Normal 18 6 2 5" xfId="11478" xr:uid="{00000000-0005-0000-0000-000045340000}"/>
    <cellStyle name="Normal 18 6 2 6" xfId="11479" xr:uid="{00000000-0005-0000-0000-000046340000}"/>
    <cellStyle name="Normal 18 6 2 7" xfId="11480" xr:uid="{00000000-0005-0000-0000-000047340000}"/>
    <cellStyle name="Normal 18 6 3" xfId="11481" xr:uid="{00000000-0005-0000-0000-000048340000}"/>
    <cellStyle name="Normal 18 6 4" xfId="11482" xr:uid="{00000000-0005-0000-0000-000049340000}"/>
    <cellStyle name="Normal 18 6 5" xfId="11483" xr:uid="{00000000-0005-0000-0000-00004A340000}"/>
    <cellStyle name="Normal 18 6 6" xfId="11484" xr:uid="{00000000-0005-0000-0000-00004B340000}"/>
    <cellStyle name="Normal 18 6 7" xfId="11485" xr:uid="{00000000-0005-0000-0000-00004C340000}"/>
    <cellStyle name="Normal 18 6 8" xfId="11486" xr:uid="{00000000-0005-0000-0000-00004D340000}"/>
    <cellStyle name="Normal 18 7" xfId="11487" xr:uid="{00000000-0005-0000-0000-00004E340000}"/>
    <cellStyle name="Normal 18 7 2" xfId="11488" xr:uid="{00000000-0005-0000-0000-00004F340000}"/>
    <cellStyle name="Normal 18 7 2 2" xfId="11489" xr:uid="{00000000-0005-0000-0000-000050340000}"/>
    <cellStyle name="Normal 18 7 2 3" xfId="11490" xr:uid="{00000000-0005-0000-0000-000051340000}"/>
    <cellStyle name="Normal 18 7 2 4" xfId="11491" xr:uid="{00000000-0005-0000-0000-000052340000}"/>
    <cellStyle name="Normal 18 7 2 5" xfId="11492" xr:uid="{00000000-0005-0000-0000-000053340000}"/>
    <cellStyle name="Normal 18 7 2 6" xfId="11493" xr:uid="{00000000-0005-0000-0000-000054340000}"/>
    <cellStyle name="Normal 18 7 2 7" xfId="11494" xr:uid="{00000000-0005-0000-0000-000055340000}"/>
    <cellStyle name="Normal 18 7 3" xfId="11495" xr:uid="{00000000-0005-0000-0000-000056340000}"/>
    <cellStyle name="Normal 18 7 4" xfId="11496" xr:uid="{00000000-0005-0000-0000-000057340000}"/>
    <cellStyle name="Normal 18 7 5" xfId="11497" xr:uid="{00000000-0005-0000-0000-000058340000}"/>
    <cellStyle name="Normal 18 7 6" xfId="11498" xr:uid="{00000000-0005-0000-0000-000059340000}"/>
    <cellStyle name="Normal 18 7 7" xfId="11499" xr:uid="{00000000-0005-0000-0000-00005A340000}"/>
    <cellStyle name="Normal 18 7 8" xfId="11500" xr:uid="{00000000-0005-0000-0000-00005B340000}"/>
    <cellStyle name="Normal 18 8" xfId="11501" xr:uid="{00000000-0005-0000-0000-00005C340000}"/>
    <cellStyle name="Normal 18 8 2" xfId="11502" xr:uid="{00000000-0005-0000-0000-00005D340000}"/>
    <cellStyle name="Normal 18 8 2 2" xfId="11503" xr:uid="{00000000-0005-0000-0000-00005E340000}"/>
    <cellStyle name="Normal 18 8 2 3" xfId="11504" xr:uid="{00000000-0005-0000-0000-00005F340000}"/>
    <cellStyle name="Normal 18 8 2 4" xfId="11505" xr:uid="{00000000-0005-0000-0000-000060340000}"/>
    <cellStyle name="Normal 18 8 2 5" xfId="11506" xr:uid="{00000000-0005-0000-0000-000061340000}"/>
    <cellStyle name="Normal 18 8 2 6" xfId="11507" xr:uid="{00000000-0005-0000-0000-000062340000}"/>
    <cellStyle name="Normal 18 8 2 7" xfId="11508" xr:uid="{00000000-0005-0000-0000-000063340000}"/>
    <cellStyle name="Normal 18 8 3" xfId="11509" xr:uid="{00000000-0005-0000-0000-000064340000}"/>
    <cellStyle name="Normal 18 8 4" xfId="11510" xr:uid="{00000000-0005-0000-0000-000065340000}"/>
    <cellStyle name="Normal 18 8 5" xfId="11511" xr:uid="{00000000-0005-0000-0000-000066340000}"/>
    <cellStyle name="Normal 18 8 6" xfId="11512" xr:uid="{00000000-0005-0000-0000-000067340000}"/>
    <cellStyle name="Normal 18 8 7" xfId="11513" xr:uid="{00000000-0005-0000-0000-000068340000}"/>
    <cellStyle name="Normal 18 8 8" xfId="11514" xr:uid="{00000000-0005-0000-0000-000069340000}"/>
    <cellStyle name="Normal 18 9" xfId="11515" xr:uid="{00000000-0005-0000-0000-00006A340000}"/>
    <cellStyle name="Normal 18 9 2" xfId="11516" xr:uid="{00000000-0005-0000-0000-00006B340000}"/>
    <cellStyle name="Normal 18 9 2 2" xfId="11517" xr:uid="{00000000-0005-0000-0000-00006C340000}"/>
    <cellStyle name="Normal 18 9 2 3" xfId="11518" xr:uid="{00000000-0005-0000-0000-00006D340000}"/>
    <cellStyle name="Normal 18 9 2 4" xfId="11519" xr:uid="{00000000-0005-0000-0000-00006E340000}"/>
    <cellStyle name="Normal 18 9 2 5" xfId="11520" xr:uid="{00000000-0005-0000-0000-00006F340000}"/>
    <cellStyle name="Normal 18 9 2 6" xfId="11521" xr:uid="{00000000-0005-0000-0000-000070340000}"/>
    <cellStyle name="Normal 18 9 2 7" xfId="11522" xr:uid="{00000000-0005-0000-0000-000071340000}"/>
    <cellStyle name="Normal 18 9 3" xfId="11523" xr:uid="{00000000-0005-0000-0000-000072340000}"/>
    <cellStyle name="Normal 18 9 4" xfId="11524" xr:uid="{00000000-0005-0000-0000-000073340000}"/>
    <cellStyle name="Normal 18 9 5" xfId="11525" xr:uid="{00000000-0005-0000-0000-000074340000}"/>
    <cellStyle name="Normal 18 9 6" xfId="11526" xr:uid="{00000000-0005-0000-0000-000075340000}"/>
    <cellStyle name="Normal 18 9 7" xfId="11527" xr:uid="{00000000-0005-0000-0000-000076340000}"/>
    <cellStyle name="Normal 18 9 8" xfId="11528" xr:uid="{00000000-0005-0000-0000-000077340000}"/>
    <cellStyle name="Normal 18_ORÇAMENTO FORUM ARENÁPOLIS-ELÉTRICA" xfId="24188" xr:uid="{00000000-0005-0000-0000-000078340000}"/>
    <cellStyle name="Normal 19" xfId="11529" xr:uid="{00000000-0005-0000-0000-000079340000}"/>
    <cellStyle name="Normal 19 10" xfId="11530" xr:uid="{00000000-0005-0000-0000-00007A340000}"/>
    <cellStyle name="Normal 19 10 2" xfId="11531" xr:uid="{00000000-0005-0000-0000-00007B340000}"/>
    <cellStyle name="Normal 19 10 2 2" xfId="11532" xr:uid="{00000000-0005-0000-0000-00007C340000}"/>
    <cellStyle name="Normal 19 10 2 3" xfId="11533" xr:uid="{00000000-0005-0000-0000-00007D340000}"/>
    <cellStyle name="Normal 19 10 2 4" xfId="11534" xr:uid="{00000000-0005-0000-0000-00007E340000}"/>
    <cellStyle name="Normal 19 10 2 5" xfId="11535" xr:uid="{00000000-0005-0000-0000-00007F340000}"/>
    <cellStyle name="Normal 19 10 2 6" xfId="11536" xr:uid="{00000000-0005-0000-0000-000080340000}"/>
    <cellStyle name="Normal 19 10 2 7" xfId="11537" xr:uid="{00000000-0005-0000-0000-000081340000}"/>
    <cellStyle name="Normal 19 10 3" xfId="11538" xr:uid="{00000000-0005-0000-0000-000082340000}"/>
    <cellStyle name="Normal 19 10 4" xfId="11539" xr:uid="{00000000-0005-0000-0000-000083340000}"/>
    <cellStyle name="Normal 19 10 5" xfId="11540" xr:uid="{00000000-0005-0000-0000-000084340000}"/>
    <cellStyle name="Normal 19 10 6" xfId="11541" xr:uid="{00000000-0005-0000-0000-000085340000}"/>
    <cellStyle name="Normal 19 10 7" xfId="11542" xr:uid="{00000000-0005-0000-0000-000086340000}"/>
    <cellStyle name="Normal 19 10 8" xfId="11543" xr:uid="{00000000-0005-0000-0000-000087340000}"/>
    <cellStyle name="Normal 19 11" xfId="11544" xr:uid="{00000000-0005-0000-0000-000088340000}"/>
    <cellStyle name="Normal 19 11 2" xfId="11545" xr:uid="{00000000-0005-0000-0000-000089340000}"/>
    <cellStyle name="Normal 19 11 2 2" xfId="11546" xr:uid="{00000000-0005-0000-0000-00008A340000}"/>
    <cellStyle name="Normal 19 11 2 3" xfId="11547" xr:uid="{00000000-0005-0000-0000-00008B340000}"/>
    <cellStyle name="Normal 19 11 2 4" xfId="11548" xr:uid="{00000000-0005-0000-0000-00008C340000}"/>
    <cellStyle name="Normal 19 11 2 5" xfId="11549" xr:uid="{00000000-0005-0000-0000-00008D340000}"/>
    <cellStyle name="Normal 19 11 2 6" xfId="11550" xr:uid="{00000000-0005-0000-0000-00008E340000}"/>
    <cellStyle name="Normal 19 11 2 7" xfId="11551" xr:uid="{00000000-0005-0000-0000-00008F340000}"/>
    <cellStyle name="Normal 19 11 3" xfId="11552" xr:uid="{00000000-0005-0000-0000-000090340000}"/>
    <cellStyle name="Normal 19 11 4" xfId="11553" xr:uid="{00000000-0005-0000-0000-000091340000}"/>
    <cellStyle name="Normal 19 11 5" xfId="11554" xr:uid="{00000000-0005-0000-0000-000092340000}"/>
    <cellStyle name="Normal 19 11 6" xfId="11555" xr:uid="{00000000-0005-0000-0000-000093340000}"/>
    <cellStyle name="Normal 19 11 7" xfId="11556" xr:uid="{00000000-0005-0000-0000-000094340000}"/>
    <cellStyle name="Normal 19 11 8" xfId="11557" xr:uid="{00000000-0005-0000-0000-000095340000}"/>
    <cellStyle name="Normal 19 12" xfId="11558" xr:uid="{00000000-0005-0000-0000-000096340000}"/>
    <cellStyle name="Normal 19 12 2" xfId="11559" xr:uid="{00000000-0005-0000-0000-000097340000}"/>
    <cellStyle name="Normal 19 12 2 2" xfId="11560" xr:uid="{00000000-0005-0000-0000-000098340000}"/>
    <cellStyle name="Normal 19 12 2 3" xfId="11561" xr:uid="{00000000-0005-0000-0000-000099340000}"/>
    <cellStyle name="Normal 19 12 2 4" xfId="11562" xr:uid="{00000000-0005-0000-0000-00009A340000}"/>
    <cellStyle name="Normal 19 12 2 5" xfId="11563" xr:uid="{00000000-0005-0000-0000-00009B340000}"/>
    <cellStyle name="Normal 19 12 2 6" xfId="11564" xr:uid="{00000000-0005-0000-0000-00009C340000}"/>
    <cellStyle name="Normal 19 12 2 7" xfId="11565" xr:uid="{00000000-0005-0000-0000-00009D340000}"/>
    <cellStyle name="Normal 19 12 3" xfId="11566" xr:uid="{00000000-0005-0000-0000-00009E340000}"/>
    <cellStyle name="Normal 19 12 4" xfId="11567" xr:uid="{00000000-0005-0000-0000-00009F340000}"/>
    <cellStyle name="Normal 19 12 5" xfId="11568" xr:uid="{00000000-0005-0000-0000-0000A0340000}"/>
    <cellStyle name="Normal 19 12 6" xfId="11569" xr:uid="{00000000-0005-0000-0000-0000A1340000}"/>
    <cellStyle name="Normal 19 12 7" xfId="11570" xr:uid="{00000000-0005-0000-0000-0000A2340000}"/>
    <cellStyle name="Normal 19 12 8" xfId="11571" xr:uid="{00000000-0005-0000-0000-0000A3340000}"/>
    <cellStyle name="Normal 19 13" xfId="11572" xr:uid="{00000000-0005-0000-0000-0000A4340000}"/>
    <cellStyle name="Normal 19 13 2" xfId="11573" xr:uid="{00000000-0005-0000-0000-0000A5340000}"/>
    <cellStyle name="Normal 19 13 3" xfId="11574" xr:uid="{00000000-0005-0000-0000-0000A6340000}"/>
    <cellStyle name="Normal 19 13 4" xfId="11575" xr:uid="{00000000-0005-0000-0000-0000A7340000}"/>
    <cellStyle name="Normal 19 13 5" xfId="11576" xr:uid="{00000000-0005-0000-0000-0000A8340000}"/>
    <cellStyle name="Normal 19 13 6" xfId="11577" xr:uid="{00000000-0005-0000-0000-0000A9340000}"/>
    <cellStyle name="Normal 19 13 7" xfId="11578" xr:uid="{00000000-0005-0000-0000-0000AA340000}"/>
    <cellStyle name="Normal 19 14" xfId="11579" xr:uid="{00000000-0005-0000-0000-0000AB340000}"/>
    <cellStyle name="Normal 19 15" xfId="11580" xr:uid="{00000000-0005-0000-0000-0000AC340000}"/>
    <cellStyle name="Normal 19 16" xfId="11581" xr:uid="{00000000-0005-0000-0000-0000AD340000}"/>
    <cellStyle name="Normal 19 17" xfId="11582" xr:uid="{00000000-0005-0000-0000-0000AE340000}"/>
    <cellStyle name="Normal 19 18" xfId="11583" xr:uid="{00000000-0005-0000-0000-0000AF340000}"/>
    <cellStyle name="Normal 19 19" xfId="11584" xr:uid="{00000000-0005-0000-0000-0000B0340000}"/>
    <cellStyle name="Normal 19 2" xfId="11585" xr:uid="{00000000-0005-0000-0000-0000B1340000}"/>
    <cellStyle name="Normal 19 2 10" xfId="11586" xr:uid="{00000000-0005-0000-0000-0000B2340000}"/>
    <cellStyle name="Normal 19 2 10 2" xfId="11587" xr:uid="{00000000-0005-0000-0000-0000B3340000}"/>
    <cellStyle name="Normal 19 2 10 2 2" xfId="11588" xr:uid="{00000000-0005-0000-0000-0000B4340000}"/>
    <cellStyle name="Normal 19 2 10 2 3" xfId="11589" xr:uid="{00000000-0005-0000-0000-0000B5340000}"/>
    <cellStyle name="Normal 19 2 10 2 4" xfId="11590" xr:uid="{00000000-0005-0000-0000-0000B6340000}"/>
    <cellStyle name="Normal 19 2 10 2 5" xfId="11591" xr:uid="{00000000-0005-0000-0000-0000B7340000}"/>
    <cellStyle name="Normal 19 2 10 2 6" xfId="11592" xr:uid="{00000000-0005-0000-0000-0000B8340000}"/>
    <cellStyle name="Normal 19 2 10 2 7" xfId="11593" xr:uid="{00000000-0005-0000-0000-0000B9340000}"/>
    <cellStyle name="Normal 19 2 10 3" xfId="11594" xr:uid="{00000000-0005-0000-0000-0000BA340000}"/>
    <cellStyle name="Normal 19 2 10 4" xfId="11595" xr:uid="{00000000-0005-0000-0000-0000BB340000}"/>
    <cellStyle name="Normal 19 2 10 5" xfId="11596" xr:uid="{00000000-0005-0000-0000-0000BC340000}"/>
    <cellStyle name="Normal 19 2 10 6" xfId="11597" xr:uid="{00000000-0005-0000-0000-0000BD340000}"/>
    <cellStyle name="Normal 19 2 10 7" xfId="11598" xr:uid="{00000000-0005-0000-0000-0000BE340000}"/>
    <cellStyle name="Normal 19 2 10 8" xfId="11599" xr:uid="{00000000-0005-0000-0000-0000BF340000}"/>
    <cellStyle name="Normal 19 2 11" xfId="11600" xr:uid="{00000000-0005-0000-0000-0000C0340000}"/>
    <cellStyle name="Normal 19 2 11 2" xfId="11601" xr:uid="{00000000-0005-0000-0000-0000C1340000}"/>
    <cellStyle name="Normal 19 2 11 3" xfId="11602" xr:uid="{00000000-0005-0000-0000-0000C2340000}"/>
    <cellStyle name="Normal 19 2 11 4" xfId="11603" xr:uid="{00000000-0005-0000-0000-0000C3340000}"/>
    <cellStyle name="Normal 19 2 11 5" xfId="11604" xr:uid="{00000000-0005-0000-0000-0000C4340000}"/>
    <cellStyle name="Normal 19 2 11 6" xfId="11605" xr:uid="{00000000-0005-0000-0000-0000C5340000}"/>
    <cellStyle name="Normal 19 2 11 7" xfId="11606" xr:uid="{00000000-0005-0000-0000-0000C6340000}"/>
    <cellStyle name="Normal 19 2 12" xfId="11607" xr:uid="{00000000-0005-0000-0000-0000C7340000}"/>
    <cellStyle name="Normal 19 2 13" xfId="11608" xr:uid="{00000000-0005-0000-0000-0000C8340000}"/>
    <cellStyle name="Normal 19 2 14" xfId="11609" xr:uid="{00000000-0005-0000-0000-0000C9340000}"/>
    <cellStyle name="Normal 19 2 15" xfId="11610" xr:uid="{00000000-0005-0000-0000-0000CA340000}"/>
    <cellStyle name="Normal 19 2 16" xfId="11611" xr:uid="{00000000-0005-0000-0000-0000CB340000}"/>
    <cellStyle name="Normal 19 2 17" xfId="11612" xr:uid="{00000000-0005-0000-0000-0000CC340000}"/>
    <cellStyle name="Normal 19 2 18" xfId="24190" xr:uid="{00000000-0005-0000-0000-0000CD340000}"/>
    <cellStyle name="Normal 19 2 2" xfId="11613" xr:uid="{00000000-0005-0000-0000-0000CE340000}"/>
    <cellStyle name="Normal 19 2 2 2" xfId="11614" xr:uid="{00000000-0005-0000-0000-0000CF340000}"/>
    <cellStyle name="Normal 19 2 2 2 2" xfId="11615" xr:uid="{00000000-0005-0000-0000-0000D0340000}"/>
    <cellStyle name="Normal 19 2 2 2 3" xfId="11616" xr:uid="{00000000-0005-0000-0000-0000D1340000}"/>
    <cellStyle name="Normal 19 2 2 2 4" xfId="11617" xr:uid="{00000000-0005-0000-0000-0000D2340000}"/>
    <cellStyle name="Normal 19 2 2 2 5" xfId="11618" xr:uid="{00000000-0005-0000-0000-0000D3340000}"/>
    <cellStyle name="Normal 19 2 2 2 6" xfId="11619" xr:uid="{00000000-0005-0000-0000-0000D4340000}"/>
    <cellStyle name="Normal 19 2 2 2 7" xfId="11620" xr:uid="{00000000-0005-0000-0000-0000D5340000}"/>
    <cellStyle name="Normal 19 2 2 3" xfId="11621" xr:uid="{00000000-0005-0000-0000-0000D6340000}"/>
    <cellStyle name="Normal 19 2 2 4" xfId="11622" xr:uid="{00000000-0005-0000-0000-0000D7340000}"/>
    <cellStyle name="Normal 19 2 2 5" xfId="11623" xr:uid="{00000000-0005-0000-0000-0000D8340000}"/>
    <cellStyle name="Normal 19 2 2 6" xfId="11624" xr:uid="{00000000-0005-0000-0000-0000D9340000}"/>
    <cellStyle name="Normal 19 2 2 7" xfId="11625" xr:uid="{00000000-0005-0000-0000-0000DA340000}"/>
    <cellStyle name="Normal 19 2 2 8" xfId="11626" xr:uid="{00000000-0005-0000-0000-0000DB340000}"/>
    <cellStyle name="Normal 19 2 3" xfId="11627" xr:uid="{00000000-0005-0000-0000-0000DC340000}"/>
    <cellStyle name="Normal 19 2 3 2" xfId="11628" xr:uid="{00000000-0005-0000-0000-0000DD340000}"/>
    <cellStyle name="Normal 19 2 3 2 2" xfId="11629" xr:uid="{00000000-0005-0000-0000-0000DE340000}"/>
    <cellStyle name="Normal 19 2 3 2 3" xfId="11630" xr:uid="{00000000-0005-0000-0000-0000DF340000}"/>
    <cellStyle name="Normal 19 2 3 2 4" xfId="11631" xr:uid="{00000000-0005-0000-0000-0000E0340000}"/>
    <cellStyle name="Normal 19 2 3 2 5" xfId="11632" xr:uid="{00000000-0005-0000-0000-0000E1340000}"/>
    <cellStyle name="Normal 19 2 3 2 6" xfId="11633" xr:uid="{00000000-0005-0000-0000-0000E2340000}"/>
    <cellStyle name="Normal 19 2 3 2 7" xfId="11634" xr:uid="{00000000-0005-0000-0000-0000E3340000}"/>
    <cellStyle name="Normal 19 2 3 3" xfId="11635" xr:uid="{00000000-0005-0000-0000-0000E4340000}"/>
    <cellStyle name="Normal 19 2 3 4" xfId="11636" xr:uid="{00000000-0005-0000-0000-0000E5340000}"/>
    <cellStyle name="Normal 19 2 3 5" xfId="11637" xr:uid="{00000000-0005-0000-0000-0000E6340000}"/>
    <cellStyle name="Normal 19 2 3 6" xfId="11638" xr:uid="{00000000-0005-0000-0000-0000E7340000}"/>
    <cellStyle name="Normal 19 2 3 7" xfId="11639" xr:uid="{00000000-0005-0000-0000-0000E8340000}"/>
    <cellStyle name="Normal 19 2 3 8" xfId="11640" xr:uid="{00000000-0005-0000-0000-0000E9340000}"/>
    <cellStyle name="Normal 19 2 4" xfId="11641" xr:uid="{00000000-0005-0000-0000-0000EA340000}"/>
    <cellStyle name="Normal 19 2 4 2" xfId="11642" xr:uid="{00000000-0005-0000-0000-0000EB340000}"/>
    <cellStyle name="Normal 19 2 4 2 2" xfId="11643" xr:uid="{00000000-0005-0000-0000-0000EC340000}"/>
    <cellStyle name="Normal 19 2 4 2 3" xfId="11644" xr:uid="{00000000-0005-0000-0000-0000ED340000}"/>
    <cellStyle name="Normal 19 2 4 2 4" xfId="11645" xr:uid="{00000000-0005-0000-0000-0000EE340000}"/>
    <cellStyle name="Normal 19 2 4 2 5" xfId="11646" xr:uid="{00000000-0005-0000-0000-0000EF340000}"/>
    <cellStyle name="Normal 19 2 4 2 6" xfId="11647" xr:uid="{00000000-0005-0000-0000-0000F0340000}"/>
    <cellStyle name="Normal 19 2 4 2 7" xfId="11648" xr:uid="{00000000-0005-0000-0000-0000F1340000}"/>
    <cellStyle name="Normal 19 2 4 3" xfId="11649" xr:uid="{00000000-0005-0000-0000-0000F2340000}"/>
    <cellStyle name="Normal 19 2 4 4" xfId="11650" xr:uid="{00000000-0005-0000-0000-0000F3340000}"/>
    <cellStyle name="Normal 19 2 4 5" xfId="11651" xr:uid="{00000000-0005-0000-0000-0000F4340000}"/>
    <cellStyle name="Normal 19 2 4 6" xfId="11652" xr:uid="{00000000-0005-0000-0000-0000F5340000}"/>
    <cellStyle name="Normal 19 2 4 7" xfId="11653" xr:uid="{00000000-0005-0000-0000-0000F6340000}"/>
    <cellStyle name="Normal 19 2 4 8" xfId="11654" xr:uid="{00000000-0005-0000-0000-0000F7340000}"/>
    <cellStyle name="Normal 19 2 5" xfId="11655" xr:uid="{00000000-0005-0000-0000-0000F8340000}"/>
    <cellStyle name="Normal 19 2 5 2" xfId="11656" xr:uid="{00000000-0005-0000-0000-0000F9340000}"/>
    <cellStyle name="Normal 19 2 5 2 2" xfId="11657" xr:uid="{00000000-0005-0000-0000-0000FA340000}"/>
    <cellStyle name="Normal 19 2 5 2 3" xfId="11658" xr:uid="{00000000-0005-0000-0000-0000FB340000}"/>
    <cellStyle name="Normal 19 2 5 2 4" xfId="11659" xr:uid="{00000000-0005-0000-0000-0000FC340000}"/>
    <cellStyle name="Normal 19 2 5 2 5" xfId="11660" xr:uid="{00000000-0005-0000-0000-0000FD340000}"/>
    <cellStyle name="Normal 19 2 5 2 6" xfId="11661" xr:uid="{00000000-0005-0000-0000-0000FE340000}"/>
    <cellStyle name="Normal 19 2 5 2 7" xfId="11662" xr:uid="{00000000-0005-0000-0000-0000FF340000}"/>
    <cellStyle name="Normal 19 2 5 3" xfId="11663" xr:uid="{00000000-0005-0000-0000-000000350000}"/>
    <cellStyle name="Normal 19 2 5 4" xfId="11664" xr:uid="{00000000-0005-0000-0000-000001350000}"/>
    <cellStyle name="Normal 19 2 5 5" xfId="11665" xr:uid="{00000000-0005-0000-0000-000002350000}"/>
    <cellStyle name="Normal 19 2 5 6" xfId="11666" xr:uid="{00000000-0005-0000-0000-000003350000}"/>
    <cellStyle name="Normal 19 2 5 7" xfId="11667" xr:uid="{00000000-0005-0000-0000-000004350000}"/>
    <cellStyle name="Normal 19 2 5 8" xfId="11668" xr:uid="{00000000-0005-0000-0000-000005350000}"/>
    <cellStyle name="Normal 19 2 6" xfId="11669" xr:uid="{00000000-0005-0000-0000-000006350000}"/>
    <cellStyle name="Normal 19 2 6 2" xfId="11670" xr:uid="{00000000-0005-0000-0000-000007350000}"/>
    <cellStyle name="Normal 19 2 6 2 2" xfId="11671" xr:uid="{00000000-0005-0000-0000-000008350000}"/>
    <cellStyle name="Normal 19 2 6 2 3" xfId="11672" xr:uid="{00000000-0005-0000-0000-000009350000}"/>
    <cellStyle name="Normal 19 2 6 2 4" xfId="11673" xr:uid="{00000000-0005-0000-0000-00000A350000}"/>
    <cellStyle name="Normal 19 2 6 2 5" xfId="11674" xr:uid="{00000000-0005-0000-0000-00000B350000}"/>
    <cellStyle name="Normal 19 2 6 2 6" xfId="11675" xr:uid="{00000000-0005-0000-0000-00000C350000}"/>
    <cellStyle name="Normal 19 2 6 2 7" xfId="11676" xr:uid="{00000000-0005-0000-0000-00000D350000}"/>
    <cellStyle name="Normal 19 2 6 3" xfId="11677" xr:uid="{00000000-0005-0000-0000-00000E350000}"/>
    <cellStyle name="Normal 19 2 6 4" xfId="11678" xr:uid="{00000000-0005-0000-0000-00000F350000}"/>
    <cellStyle name="Normal 19 2 6 5" xfId="11679" xr:uid="{00000000-0005-0000-0000-000010350000}"/>
    <cellStyle name="Normal 19 2 6 6" xfId="11680" xr:uid="{00000000-0005-0000-0000-000011350000}"/>
    <cellStyle name="Normal 19 2 6 7" xfId="11681" xr:uid="{00000000-0005-0000-0000-000012350000}"/>
    <cellStyle name="Normal 19 2 6 8" xfId="11682" xr:uid="{00000000-0005-0000-0000-000013350000}"/>
    <cellStyle name="Normal 19 2 7" xfId="11683" xr:uid="{00000000-0005-0000-0000-000014350000}"/>
    <cellStyle name="Normal 19 2 7 2" xfId="11684" xr:uid="{00000000-0005-0000-0000-000015350000}"/>
    <cellStyle name="Normal 19 2 7 2 2" xfId="11685" xr:uid="{00000000-0005-0000-0000-000016350000}"/>
    <cellStyle name="Normal 19 2 7 2 3" xfId="11686" xr:uid="{00000000-0005-0000-0000-000017350000}"/>
    <cellStyle name="Normal 19 2 7 2 4" xfId="11687" xr:uid="{00000000-0005-0000-0000-000018350000}"/>
    <cellStyle name="Normal 19 2 7 2 5" xfId="11688" xr:uid="{00000000-0005-0000-0000-000019350000}"/>
    <cellStyle name="Normal 19 2 7 2 6" xfId="11689" xr:uid="{00000000-0005-0000-0000-00001A350000}"/>
    <cellStyle name="Normal 19 2 7 2 7" xfId="11690" xr:uid="{00000000-0005-0000-0000-00001B350000}"/>
    <cellStyle name="Normal 19 2 7 3" xfId="11691" xr:uid="{00000000-0005-0000-0000-00001C350000}"/>
    <cellStyle name="Normal 19 2 7 4" xfId="11692" xr:uid="{00000000-0005-0000-0000-00001D350000}"/>
    <cellStyle name="Normal 19 2 7 5" xfId="11693" xr:uid="{00000000-0005-0000-0000-00001E350000}"/>
    <cellStyle name="Normal 19 2 7 6" xfId="11694" xr:uid="{00000000-0005-0000-0000-00001F350000}"/>
    <cellStyle name="Normal 19 2 7 7" xfId="11695" xr:uid="{00000000-0005-0000-0000-000020350000}"/>
    <cellStyle name="Normal 19 2 7 8" xfId="11696" xr:uid="{00000000-0005-0000-0000-000021350000}"/>
    <cellStyle name="Normal 19 2 8" xfId="11697" xr:uid="{00000000-0005-0000-0000-000022350000}"/>
    <cellStyle name="Normal 19 2 8 2" xfId="11698" xr:uid="{00000000-0005-0000-0000-000023350000}"/>
    <cellStyle name="Normal 19 2 8 2 2" xfId="11699" xr:uid="{00000000-0005-0000-0000-000024350000}"/>
    <cellStyle name="Normal 19 2 8 2 3" xfId="11700" xr:uid="{00000000-0005-0000-0000-000025350000}"/>
    <cellStyle name="Normal 19 2 8 2 4" xfId="11701" xr:uid="{00000000-0005-0000-0000-000026350000}"/>
    <cellStyle name="Normal 19 2 8 2 5" xfId="11702" xr:uid="{00000000-0005-0000-0000-000027350000}"/>
    <cellStyle name="Normal 19 2 8 2 6" xfId="11703" xr:uid="{00000000-0005-0000-0000-000028350000}"/>
    <cellStyle name="Normal 19 2 8 2 7" xfId="11704" xr:uid="{00000000-0005-0000-0000-000029350000}"/>
    <cellStyle name="Normal 19 2 8 3" xfId="11705" xr:uid="{00000000-0005-0000-0000-00002A350000}"/>
    <cellStyle name="Normal 19 2 8 4" xfId="11706" xr:uid="{00000000-0005-0000-0000-00002B350000}"/>
    <cellStyle name="Normal 19 2 8 5" xfId="11707" xr:uid="{00000000-0005-0000-0000-00002C350000}"/>
    <cellStyle name="Normal 19 2 8 6" xfId="11708" xr:uid="{00000000-0005-0000-0000-00002D350000}"/>
    <cellStyle name="Normal 19 2 8 7" xfId="11709" xr:uid="{00000000-0005-0000-0000-00002E350000}"/>
    <cellStyle name="Normal 19 2 8 8" xfId="11710" xr:uid="{00000000-0005-0000-0000-00002F350000}"/>
    <cellStyle name="Normal 19 2 9" xfId="11711" xr:uid="{00000000-0005-0000-0000-000030350000}"/>
    <cellStyle name="Normal 19 2 9 2" xfId="11712" xr:uid="{00000000-0005-0000-0000-000031350000}"/>
    <cellStyle name="Normal 19 2 9 2 2" xfId="11713" xr:uid="{00000000-0005-0000-0000-000032350000}"/>
    <cellStyle name="Normal 19 2 9 2 3" xfId="11714" xr:uid="{00000000-0005-0000-0000-000033350000}"/>
    <cellStyle name="Normal 19 2 9 2 4" xfId="11715" xr:uid="{00000000-0005-0000-0000-000034350000}"/>
    <cellStyle name="Normal 19 2 9 2 5" xfId="11716" xr:uid="{00000000-0005-0000-0000-000035350000}"/>
    <cellStyle name="Normal 19 2 9 2 6" xfId="11717" xr:uid="{00000000-0005-0000-0000-000036350000}"/>
    <cellStyle name="Normal 19 2 9 2 7" xfId="11718" xr:uid="{00000000-0005-0000-0000-000037350000}"/>
    <cellStyle name="Normal 19 2 9 3" xfId="11719" xr:uid="{00000000-0005-0000-0000-000038350000}"/>
    <cellStyle name="Normal 19 2 9 4" xfId="11720" xr:uid="{00000000-0005-0000-0000-000039350000}"/>
    <cellStyle name="Normal 19 2 9 5" xfId="11721" xr:uid="{00000000-0005-0000-0000-00003A350000}"/>
    <cellStyle name="Normal 19 2 9 6" xfId="11722" xr:uid="{00000000-0005-0000-0000-00003B350000}"/>
    <cellStyle name="Normal 19 2 9 7" xfId="11723" xr:uid="{00000000-0005-0000-0000-00003C350000}"/>
    <cellStyle name="Normal 19 2 9 8" xfId="11724" xr:uid="{00000000-0005-0000-0000-00003D350000}"/>
    <cellStyle name="Normal 19 20" xfId="24189" xr:uid="{00000000-0005-0000-0000-00003E350000}"/>
    <cellStyle name="Normal 19 3" xfId="11725" xr:uid="{00000000-0005-0000-0000-00003F350000}"/>
    <cellStyle name="Normal 19 3 10" xfId="11726" xr:uid="{00000000-0005-0000-0000-000040350000}"/>
    <cellStyle name="Normal 19 3 10 2" xfId="11727" xr:uid="{00000000-0005-0000-0000-000041350000}"/>
    <cellStyle name="Normal 19 3 10 2 2" xfId="11728" xr:uid="{00000000-0005-0000-0000-000042350000}"/>
    <cellStyle name="Normal 19 3 10 2 3" xfId="11729" xr:uid="{00000000-0005-0000-0000-000043350000}"/>
    <cellStyle name="Normal 19 3 10 2 4" xfId="11730" xr:uid="{00000000-0005-0000-0000-000044350000}"/>
    <cellStyle name="Normal 19 3 10 2 5" xfId="11731" xr:uid="{00000000-0005-0000-0000-000045350000}"/>
    <cellStyle name="Normal 19 3 10 2 6" xfId="11732" xr:uid="{00000000-0005-0000-0000-000046350000}"/>
    <cellStyle name="Normal 19 3 10 2 7" xfId="11733" xr:uid="{00000000-0005-0000-0000-000047350000}"/>
    <cellStyle name="Normal 19 3 10 3" xfId="11734" xr:uid="{00000000-0005-0000-0000-000048350000}"/>
    <cellStyle name="Normal 19 3 10 4" xfId="11735" xr:uid="{00000000-0005-0000-0000-000049350000}"/>
    <cellStyle name="Normal 19 3 10 5" xfId="11736" xr:uid="{00000000-0005-0000-0000-00004A350000}"/>
    <cellStyle name="Normal 19 3 10 6" xfId="11737" xr:uid="{00000000-0005-0000-0000-00004B350000}"/>
    <cellStyle name="Normal 19 3 10 7" xfId="11738" xr:uid="{00000000-0005-0000-0000-00004C350000}"/>
    <cellStyle name="Normal 19 3 10 8" xfId="11739" xr:uid="{00000000-0005-0000-0000-00004D350000}"/>
    <cellStyle name="Normal 19 3 11" xfId="11740" xr:uid="{00000000-0005-0000-0000-00004E350000}"/>
    <cellStyle name="Normal 19 3 11 2" xfId="11741" xr:uid="{00000000-0005-0000-0000-00004F350000}"/>
    <cellStyle name="Normal 19 3 11 3" xfId="11742" xr:uid="{00000000-0005-0000-0000-000050350000}"/>
    <cellStyle name="Normal 19 3 11 4" xfId="11743" xr:uid="{00000000-0005-0000-0000-000051350000}"/>
    <cellStyle name="Normal 19 3 11 5" xfId="11744" xr:uid="{00000000-0005-0000-0000-000052350000}"/>
    <cellStyle name="Normal 19 3 11 6" xfId="11745" xr:uid="{00000000-0005-0000-0000-000053350000}"/>
    <cellStyle name="Normal 19 3 11 7" xfId="11746" xr:uid="{00000000-0005-0000-0000-000054350000}"/>
    <cellStyle name="Normal 19 3 12" xfId="11747" xr:uid="{00000000-0005-0000-0000-000055350000}"/>
    <cellStyle name="Normal 19 3 13" xfId="11748" xr:uid="{00000000-0005-0000-0000-000056350000}"/>
    <cellStyle name="Normal 19 3 14" xfId="11749" xr:uid="{00000000-0005-0000-0000-000057350000}"/>
    <cellStyle name="Normal 19 3 15" xfId="11750" xr:uid="{00000000-0005-0000-0000-000058350000}"/>
    <cellStyle name="Normal 19 3 16" xfId="11751" xr:uid="{00000000-0005-0000-0000-000059350000}"/>
    <cellStyle name="Normal 19 3 17" xfId="11752" xr:uid="{00000000-0005-0000-0000-00005A350000}"/>
    <cellStyle name="Normal 19 3 2" xfId="11753" xr:uid="{00000000-0005-0000-0000-00005B350000}"/>
    <cellStyle name="Normal 19 3 2 2" xfId="11754" xr:uid="{00000000-0005-0000-0000-00005C350000}"/>
    <cellStyle name="Normal 19 3 2 2 2" xfId="11755" xr:uid="{00000000-0005-0000-0000-00005D350000}"/>
    <cellStyle name="Normal 19 3 2 2 3" xfId="11756" xr:uid="{00000000-0005-0000-0000-00005E350000}"/>
    <cellStyle name="Normal 19 3 2 2 4" xfId="11757" xr:uid="{00000000-0005-0000-0000-00005F350000}"/>
    <cellStyle name="Normal 19 3 2 2 5" xfId="11758" xr:uid="{00000000-0005-0000-0000-000060350000}"/>
    <cellStyle name="Normal 19 3 2 2 6" xfId="11759" xr:uid="{00000000-0005-0000-0000-000061350000}"/>
    <cellStyle name="Normal 19 3 2 2 7" xfId="11760" xr:uid="{00000000-0005-0000-0000-000062350000}"/>
    <cellStyle name="Normal 19 3 2 3" xfId="11761" xr:uid="{00000000-0005-0000-0000-000063350000}"/>
    <cellStyle name="Normal 19 3 2 4" xfId="11762" xr:uid="{00000000-0005-0000-0000-000064350000}"/>
    <cellStyle name="Normal 19 3 2 5" xfId="11763" xr:uid="{00000000-0005-0000-0000-000065350000}"/>
    <cellStyle name="Normal 19 3 2 6" xfId="11764" xr:uid="{00000000-0005-0000-0000-000066350000}"/>
    <cellStyle name="Normal 19 3 2 7" xfId="11765" xr:uid="{00000000-0005-0000-0000-000067350000}"/>
    <cellStyle name="Normal 19 3 2 8" xfId="11766" xr:uid="{00000000-0005-0000-0000-000068350000}"/>
    <cellStyle name="Normal 19 3 3" xfId="11767" xr:uid="{00000000-0005-0000-0000-000069350000}"/>
    <cellStyle name="Normal 19 3 3 2" xfId="11768" xr:uid="{00000000-0005-0000-0000-00006A350000}"/>
    <cellStyle name="Normal 19 3 3 2 2" xfId="11769" xr:uid="{00000000-0005-0000-0000-00006B350000}"/>
    <cellStyle name="Normal 19 3 3 2 3" xfId="11770" xr:uid="{00000000-0005-0000-0000-00006C350000}"/>
    <cellStyle name="Normal 19 3 3 2 4" xfId="11771" xr:uid="{00000000-0005-0000-0000-00006D350000}"/>
    <cellStyle name="Normal 19 3 3 2 5" xfId="11772" xr:uid="{00000000-0005-0000-0000-00006E350000}"/>
    <cellStyle name="Normal 19 3 3 2 6" xfId="11773" xr:uid="{00000000-0005-0000-0000-00006F350000}"/>
    <cellStyle name="Normal 19 3 3 2 7" xfId="11774" xr:uid="{00000000-0005-0000-0000-000070350000}"/>
    <cellStyle name="Normal 19 3 3 3" xfId="11775" xr:uid="{00000000-0005-0000-0000-000071350000}"/>
    <cellStyle name="Normal 19 3 3 4" xfId="11776" xr:uid="{00000000-0005-0000-0000-000072350000}"/>
    <cellStyle name="Normal 19 3 3 5" xfId="11777" xr:uid="{00000000-0005-0000-0000-000073350000}"/>
    <cellStyle name="Normal 19 3 3 6" xfId="11778" xr:uid="{00000000-0005-0000-0000-000074350000}"/>
    <cellStyle name="Normal 19 3 3 7" xfId="11779" xr:uid="{00000000-0005-0000-0000-000075350000}"/>
    <cellStyle name="Normal 19 3 3 8" xfId="11780" xr:uid="{00000000-0005-0000-0000-000076350000}"/>
    <cellStyle name="Normal 19 3 4" xfId="11781" xr:uid="{00000000-0005-0000-0000-000077350000}"/>
    <cellStyle name="Normal 19 3 4 2" xfId="11782" xr:uid="{00000000-0005-0000-0000-000078350000}"/>
    <cellStyle name="Normal 19 3 4 2 2" xfId="11783" xr:uid="{00000000-0005-0000-0000-000079350000}"/>
    <cellStyle name="Normal 19 3 4 2 3" xfId="11784" xr:uid="{00000000-0005-0000-0000-00007A350000}"/>
    <cellStyle name="Normal 19 3 4 2 4" xfId="11785" xr:uid="{00000000-0005-0000-0000-00007B350000}"/>
    <cellStyle name="Normal 19 3 4 2 5" xfId="11786" xr:uid="{00000000-0005-0000-0000-00007C350000}"/>
    <cellStyle name="Normal 19 3 4 2 6" xfId="11787" xr:uid="{00000000-0005-0000-0000-00007D350000}"/>
    <cellStyle name="Normal 19 3 4 2 7" xfId="11788" xr:uid="{00000000-0005-0000-0000-00007E350000}"/>
    <cellStyle name="Normal 19 3 4 3" xfId="11789" xr:uid="{00000000-0005-0000-0000-00007F350000}"/>
    <cellStyle name="Normal 19 3 4 4" xfId="11790" xr:uid="{00000000-0005-0000-0000-000080350000}"/>
    <cellStyle name="Normal 19 3 4 5" xfId="11791" xr:uid="{00000000-0005-0000-0000-000081350000}"/>
    <cellStyle name="Normal 19 3 4 6" xfId="11792" xr:uid="{00000000-0005-0000-0000-000082350000}"/>
    <cellStyle name="Normal 19 3 4 7" xfId="11793" xr:uid="{00000000-0005-0000-0000-000083350000}"/>
    <cellStyle name="Normal 19 3 4 8" xfId="11794" xr:uid="{00000000-0005-0000-0000-000084350000}"/>
    <cellStyle name="Normal 19 3 5" xfId="11795" xr:uid="{00000000-0005-0000-0000-000085350000}"/>
    <cellStyle name="Normal 19 3 5 2" xfId="11796" xr:uid="{00000000-0005-0000-0000-000086350000}"/>
    <cellStyle name="Normal 19 3 5 2 2" xfId="11797" xr:uid="{00000000-0005-0000-0000-000087350000}"/>
    <cellStyle name="Normal 19 3 5 2 3" xfId="11798" xr:uid="{00000000-0005-0000-0000-000088350000}"/>
    <cellStyle name="Normal 19 3 5 2 4" xfId="11799" xr:uid="{00000000-0005-0000-0000-000089350000}"/>
    <cellStyle name="Normal 19 3 5 2 5" xfId="11800" xr:uid="{00000000-0005-0000-0000-00008A350000}"/>
    <cellStyle name="Normal 19 3 5 2 6" xfId="11801" xr:uid="{00000000-0005-0000-0000-00008B350000}"/>
    <cellStyle name="Normal 19 3 5 2 7" xfId="11802" xr:uid="{00000000-0005-0000-0000-00008C350000}"/>
    <cellStyle name="Normal 19 3 5 3" xfId="11803" xr:uid="{00000000-0005-0000-0000-00008D350000}"/>
    <cellStyle name="Normal 19 3 5 4" xfId="11804" xr:uid="{00000000-0005-0000-0000-00008E350000}"/>
    <cellStyle name="Normal 19 3 5 5" xfId="11805" xr:uid="{00000000-0005-0000-0000-00008F350000}"/>
    <cellStyle name="Normal 19 3 5 6" xfId="11806" xr:uid="{00000000-0005-0000-0000-000090350000}"/>
    <cellStyle name="Normal 19 3 5 7" xfId="11807" xr:uid="{00000000-0005-0000-0000-000091350000}"/>
    <cellStyle name="Normal 19 3 5 8" xfId="11808" xr:uid="{00000000-0005-0000-0000-000092350000}"/>
    <cellStyle name="Normal 19 3 6" xfId="11809" xr:uid="{00000000-0005-0000-0000-000093350000}"/>
    <cellStyle name="Normal 19 3 6 2" xfId="11810" xr:uid="{00000000-0005-0000-0000-000094350000}"/>
    <cellStyle name="Normal 19 3 6 2 2" xfId="11811" xr:uid="{00000000-0005-0000-0000-000095350000}"/>
    <cellStyle name="Normal 19 3 6 2 3" xfId="11812" xr:uid="{00000000-0005-0000-0000-000096350000}"/>
    <cellStyle name="Normal 19 3 6 2 4" xfId="11813" xr:uid="{00000000-0005-0000-0000-000097350000}"/>
    <cellStyle name="Normal 19 3 6 2 5" xfId="11814" xr:uid="{00000000-0005-0000-0000-000098350000}"/>
    <cellStyle name="Normal 19 3 6 2 6" xfId="11815" xr:uid="{00000000-0005-0000-0000-000099350000}"/>
    <cellStyle name="Normal 19 3 6 2 7" xfId="11816" xr:uid="{00000000-0005-0000-0000-00009A350000}"/>
    <cellStyle name="Normal 19 3 6 3" xfId="11817" xr:uid="{00000000-0005-0000-0000-00009B350000}"/>
    <cellStyle name="Normal 19 3 6 4" xfId="11818" xr:uid="{00000000-0005-0000-0000-00009C350000}"/>
    <cellStyle name="Normal 19 3 6 5" xfId="11819" xr:uid="{00000000-0005-0000-0000-00009D350000}"/>
    <cellStyle name="Normal 19 3 6 6" xfId="11820" xr:uid="{00000000-0005-0000-0000-00009E350000}"/>
    <cellStyle name="Normal 19 3 6 7" xfId="11821" xr:uid="{00000000-0005-0000-0000-00009F350000}"/>
    <cellStyle name="Normal 19 3 6 8" xfId="11822" xr:uid="{00000000-0005-0000-0000-0000A0350000}"/>
    <cellStyle name="Normal 19 3 7" xfId="11823" xr:uid="{00000000-0005-0000-0000-0000A1350000}"/>
    <cellStyle name="Normal 19 3 7 2" xfId="11824" xr:uid="{00000000-0005-0000-0000-0000A2350000}"/>
    <cellStyle name="Normal 19 3 7 2 2" xfId="11825" xr:uid="{00000000-0005-0000-0000-0000A3350000}"/>
    <cellStyle name="Normal 19 3 7 2 3" xfId="11826" xr:uid="{00000000-0005-0000-0000-0000A4350000}"/>
    <cellStyle name="Normal 19 3 7 2 4" xfId="11827" xr:uid="{00000000-0005-0000-0000-0000A5350000}"/>
    <cellStyle name="Normal 19 3 7 2 5" xfId="11828" xr:uid="{00000000-0005-0000-0000-0000A6350000}"/>
    <cellStyle name="Normal 19 3 7 2 6" xfId="11829" xr:uid="{00000000-0005-0000-0000-0000A7350000}"/>
    <cellStyle name="Normal 19 3 7 2 7" xfId="11830" xr:uid="{00000000-0005-0000-0000-0000A8350000}"/>
    <cellStyle name="Normal 19 3 7 3" xfId="11831" xr:uid="{00000000-0005-0000-0000-0000A9350000}"/>
    <cellStyle name="Normal 19 3 7 4" xfId="11832" xr:uid="{00000000-0005-0000-0000-0000AA350000}"/>
    <cellStyle name="Normal 19 3 7 5" xfId="11833" xr:uid="{00000000-0005-0000-0000-0000AB350000}"/>
    <cellStyle name="Normal 19 3 7 6" xfId="11834" xr:uid="{00000000-0005-0000-0000-0000AC350000}"/>
    <cellStyle name="Normal 19 3 7 7" xfId="11835" xr:uid="{00000000-0005-0000-0000-0000AD350000}"/>
    <cellStyle name="Normal 19 3 7 8" xfId="11836" xr:uid="{00000000-0005-0000-0000-0000AE350000}"/>
    <cellStyle name="Normal 19 3 8" xfId="11837" xr:uid="{00000000-0005-0000-0000-0000AF350000}"/>
    <cellStyle name="Normal 19 3 8 2" xfId="11838" xr:uid="{00000000-0005-0000-0000-0000B0350000}"/>
    <cellStyle name="Normal 19 3 8 2 2" xfId="11839" xr:uid="{00000000-0005-0000-0000-0000B1350000}"/>
    <cellStyle name="Normal 19 3 8 2 3" xfId="11840" xr:uid="{00000000-0005-0000-0000-0000B2350000}"/>
    <cellStyle name="Normal 19 3 8 2 4" xfId="11841" xr:uid="{00000000-0005-0000-0000-0000B3350000}"/>
    <cellStyle name="Normal 19 3 8 2 5" xfId="11842" xr:uid="{00000000-0005-0000-0000-0000B4350000}"/>
    <cellStyle name="Normal 19 3 8 2 6" xfId="11843" xr:uid="{00000000-0005-0000-0000-0000B5350000}"/>
    <cellStyle name="Normal 19 3 8 2 7" xfId="11844" xr:uid="{00000000-0005-0000-0000-0000B6350000}"/>
    <cellStyle name="Normal 19 3 8 3" xfId="11845" xr:uid="{00000000-0005-0000-0000-0000B7350000}"/>
    <cellStyle name="Normal 19 3 8 4" xfId="11846" xr:uid="{00000000-0005-0000-0000-0000B8350000}"/>
    <cellStyle name="Normal 19 3 8 5" xfId="11847" xr:uid="{00000000-0005-0000-0000-0000B9350000}"/>
    <cellStyle name="Normal 19 3 8 6" xfId="11848" xr:uid="{00000000-0005-0000-0000-0000BA350000}"/>
    <cellStyle name="Normal 19 3 8 7" xfId="11849" xr:uid="{00000000-0005-0000-0000-0000BB350000}"/>
    <cellStyle name="Normal 19 3 8 8" xfId="11850" xr:uid="{00000000-0005-0000-0000-0000BC350000}"/>
    <cellStyle name="Normal 19 3 9" xfId="11851" xr:uid="{00000000-0005-0000-0000-0000BD350000}"/>
    <cellStyle name="Normal 19 3 9 2" xfId="11852" xr:uid="{00000000-0005-0000-0000-0000BE350000}"/>
    <cellStyle name="Normal 19 3 9 2 2" xfId="11853" xr:uid="{00000000-0005-0000-0000-0000BF350000}"/>
    <cellStyle name="Normal 19 3 9 2 3" xfId="11854" xr:uid="{00000000-0005-0000-0000-0000C0350000}"/>
    <cellStyle name="Normal 19 3 9 2 4" xfId="11855" xr:uid="{00000000-0005-0000-0000-0000C1350000}"/>
    <cellStyle name="Normal 19 3 9 2 5" xfId="11856" xr:uid="{00000000-0005-0000-0000-0000C2350000}"/>
    <cellStyle name="Normal 19 3 9 2 6" xfId="11857" xr:uid="{00000000-0005-0000-0000-0000C3350000}"/>
    <cellStyle name="Normal 19 3 9 2 7" xfId="11858" xr:uid="{00000000-0005-0000-0000-0000C4350000}"/>
    <cellStyle name="Normal 19 3 9 3" xfId="11859" xr:uid="{00000000-0005-0000-0000-0000C5350000}"/>
    <cellStyle name="Normal 19 3 9 4" xfId="11860" xr:uid="{00000000-0005-0000-0000-0000C6350000}"/>
    <cellStyle name="Normal 19 3 9 5" xfId="11861" xr:uid="{00000000-0005-0000-0000-0000C7350000}"/>
    <cellStyle name="Normal 19 3 9 6" xfId="11862" xr:uid="{00000000-0005-0000-0000-0000C8350000}"/>
    <cellStyle name="Normal 19 3 9 7" xfId="11863" xr:uid="{00000000-0005-0000-0000-0000C9350000}"/>
    <cellStyle name="Normal 19 3 9 8" xfId="11864" xr:uid="{00000000-0005-0000-0000-0000CA350000}"/>
    <cellStyle name="Normal 19 4" xfId="11865" xr:uid="{00000000-0005-0000-0000-0000CB350000}"/>
    <cellStyle name="Normal 19 4 2" xfId="11866" xr:uid="{00000000-0005-0000-0000-0000CC350000}"/>
    <cellStyle name="Normal 19 4 2 2" xfId="11867" xr:uid="{00000000-0005-0000-0000-0000CD350000}"/>
    <cellStyle name="Normal 19 4 2 3" xfId="11868" xr:uid="{00000000-0005-0000-0000-0000CE350000}"/>
    <cellStyle name="Normal 19 4 2 4" xfId="11869" xr:uid="{00000000-0005-0000-0000-0000CF350000}"/>
    <cellStyle name="Normal 19 4 2 5" xfId="11870" xr:uid="{00000000-0005-0000-0000-0000D0350000}"/>
    <cellStyle name="Normal 19 4 2 6" xfId="11871" xr:uid="{00000000-0005-0000-0000-0000D1350000}"/>
    <cellStyle name="Normal 19 4 2 7" xfId="11872" xr:uid="{00000000-0005-0000-0000-0000D2350000}"/>
    <cellStyle name="Normal 19 4 3" xfId="11873" xr:uid="{00000000-0005-0000-0000-0000D3350000}"/>
    <cellStyle name="Normal 19 4 4" xfId="11874" xr:uid="{00000000-0005-0000-0000-0000D4350000}"/>
    <cellStyle name="Normal 19 4 5" xfId="11875" xr:uid="{00000000-0005-0000-0000-0000D5350000}"/>
    <cellStyle name="Normal 19 4 6" xfId="11876" xr:uid="{00000000-0005-0000-0000-0000D6350000}"/>
    <cellStyle name="Normal 19 4 7" xfId="11877" xr:uid="{00000000-0005-0000-0000-0000D7350000}"/>
    <cellStyle name="Normal 19 4 8" xfId="11878" xr:uid="{00000000-0005-0000-0000-0000D8350000}"/>
    <cellStyle name="Normal 19 5" xfId="11879" xr:uid="{00000000-0005-0000-0000-0000D9350000}"/>
    <cellStyle name="Normal 19 5 2" xfId="11880" xr:uid="{00000000-0005-0000-0000-0000DA350000}"/>
    <cellStyle name="Normal 19 5 2 2" xfId="11881" xr:uid="{00000000-0005-0000-0000-0000DB350000}"/>
    <cellStyle name="Normal 19 5 2 3" xfId="11882" xr:uid="{00000000-0005-0000-0000-0000DC350000}"/>
    <cellStyle name="Normal 19 5 2 4" xfId="11883" xr:uid="{00000000-0005-0000-0000-0000DD350000}"/>
    <cellStyle name="Normal 19 5 2 5" xfId="11884" xr:uid="{00000000-0005-0000-0000-0000DE350000}"/>
    <cellStyle name="Normal 19 5 2 6" xfId="11885" xr:uid="{00000000-0005-0000-0000-0000DF350000}"/>
    <cellStyle name="Normal 19 5 2 7" xfId="11886" xr:uid="{00000000-0005-0000-0000-0000E0350000}"/>
    <cellStyle name="Normal 19 5 3" xfId="11887" xr:uid="{00000000-0005-0000-0000-0000E1350000}"/>
    <cellStyle name="Normal 19 5 4" xfId="11888" xr:uid="{00000000-0005-0000-0000-0000E2350000}"/>
    <cellStyle name="Normal 19 5 5" xfId="11889" xr:uid="{00000000-0005-0000-0000-0000E3350000}"/>
    <cellStyle name="Normal 19 5 6" xfId="11890" xr:uid="{00000000-0005-0000-0000-0000E4350000}"/>
    <cellStyle name="Normal 19 5 7" xfId="11891" xr:uid="{00000000-0005-0000-0000-0000E5350000}"/>
    <cellStyle name="Normal 19 5 8" xfId="11892" xr:uid="{00000000-0005-0000-0000-0000E6350000}"/>
    <cellStyle name="Normal 19 6" xfId="11893" xr:uid="{00000000-0005-0000-0000-0000E7350000}"/>
    <cellStyle name="Normal 19 6 2" xfId="11894" xr:uid="{00000000-0005-0000-0000-0000E8350000}"/>
    <cellStyle name="Normal 19 6 2 2" xfId="11895" xr:uid="{00000000-0005-0000-0000-0000E9350000}"/>
    <cellStyle name="Normal 19 6 2 3" xfId="11896" xr:uid="{00000000-0005-0000-0000-0000EA350000}"/>
    <cellStyle name="Normal 19 6 2 4" xfId="11897" xr:uid="{00000000-0005-0000-0000-0000EB350000}"/>
    <cellStyle name="Normal 19 6 2 5" xfId="11898" xr:uid="{00000000-0005-0000-0000-0000EC350000}"/>
    <cellStyle name="Normal 19 6 2 6" xfId="11899" xr:uid="{00000000-0005-0000-0000-0000ED350000}"/>
    <cellStyle name="Normal 19 6 2 7" xfId="11900" xr:uid="{00000000-0005-0000-0000-0000EE350000}"/>
    <cellStyle name="Normal 19 6 3" xfId="11901" xr:uid="{00000000-0005-0000-0000-0000EF350000}"/>
    <cellStyle name="Normal 19 6 4" xfId="11902" xr:uid="{00000000-0005-0000-0000-0000F0350000}"/>
    <cellStyle name="Normal 19 6 5" xfId="11903" xr:uid="{00000000-0005-0000-0000-0000F1350000}"/>
    <cellStyle name="Normal 19 6 6" xfId="11904" xr:uid="{00000000-0005-0000-0000-0000F2350000}"/>
    <cellStyle name="Normal 19 6 7" xfId="11905" xr:uid="{00000000-0005-0000-0000-0000F3350000}"/>
    <cellStyle name="Normal 19 6 8" xfId="11906" xr:uid="{00000000-0005-0000-0000-0000F4350000}"/>
    <cellStyle name="Normal 19 7" xfId="11907" xr:uid="{00000000-0005-0000-0000-0000F5350000}"/>
    <cellStyle name="Normal 19 7 2" xfId="11908" xr:uid="{00000000-0005-0000-0000-0000F6350000}"/>
    <cellStyle name="Normal 19 7 2 2" xfId="11909" xr:uid="{00000000-0005-0000-0000-0000F7350000}"/>
    <cellStyle name="Normal 19 7 2 3" xfId="11910" xr:uid="{00000000-0005-0000-0000-0000F8350000}"/>
    <cellStyle name="Normal 19 7 2 4" xfId="11911" xr:uid="{00000000-0005-0000-0000-0000F9350000}"/>
    <cellStyle name="Normal 19 7 2 5" xfId="11912" xr:uid="{00000000-0005-0000-0000-0000FA350000}"/>
    <cellStyle name="Normal 19 7 2 6" xfId="11913" xr:uid="{00000000-0005-0000-0000-0000FB350000}"/>
    <cellStyle name="Normal 19 7 2 7" xfId="11914" xr:uid="{00000000-0005-0000-0000-0000FC350000}"/>
    <cellStyle name="Normal 19 7 3" xfId="11915" xr:uid="{00000000-0005-0000-0000-0000FD350000}"/>
    <cellStyle name="Normal 19 7 4" xfId="11916" xr:uid="{00000000-0005-0000-0000-0000FE350000}"/>
    <cellStyle name="Normal 19 7 5" xfId="11917" xr:uid="{00000000-0005-0000-0000-0000FF350000}"/>
    <cellStyle name="Normal 19 7 6" xfId="11918" xr:uid="{00000000-0005-0000-0000-000000360000}"/>
    <cellStyle name="Normal 19 7 7" xfId="11919" xr:uid="{00000000-0005-0000-0000-000001360000}"/>
    <cellStyle name="Normal 19 7 8" xfId="11920" xr:uid="{00000000-0005-0000-0000-000002360000}"/>
    <cellStyle name="Normal 19 8" xfId="11921" xr:uid="{00000000-0005-0000-0000-000003360000}"/>
    <cellStyle name="Normal 19 8 2" xfId="11922" xr:uid="{00000000-0005-0000-0000-000004360000}"/>
    <cellStyle name="Normal 19 8 2 2" xfId="11923" xr:uid="{00000000-0005-0000-0000-000005360000}"/>
    <cellStyle name="Normal 19 8 2 3" xfId="11924" xr:uid="{00000000-0005-0000-0000-000006360000}"/>
    <cellStyle name="Normal 19 8 2 4" xfId="11925" xr:uid="{00000000-0005-0000-0000-000007360000}"/>
    <cellStyle name="Normal 19 8 2 5" xfId="11926" xr:uid="{00000000-0005-0000-0000-000008360000}"/>
    <cellStyle name="Normal 19 8 2 6" xfId="11927" xr:uid="{00000000-0005-0000-0000-000009360000}"/>
    <cellStyle name="Normal 19 8 2 7" xfId="11928" xr:uid="{00000000-0005-0000-0000-00000A360000}"/>
    <cellStyle name="Normal 19 8 3" xfId="11929" xr:uid="{00000000-0005-0000-0000-00000B360000}"/>
    <cellStyle name="Normal 19 8 4" xfId="11930" xr:uid="{00000000-0005-0000-0000-00000C360000}"/>
    <cellStyle name="Normal 19 8 5" xfId="11931" xr:uid="{00000000-0005-0000-0000-00000D360000}"/>
    <cellStyle name="Normal 19 8 6" xfId="11932" xr:uid="{00000000-0005-0000-0000-00000E360000}"/>
    <cellStyle name="Normal 19 8 7" xfId="11933" xr:uid="{00000000-0005-0000-0000-00000F360000}"/>
    <cellStyle name="Normal 19 8 8" xfId="11934" xr:uid="{00000000-0005-0000-0000-000010360000}"/>
    <cellStyle name="Normal 19 9" xfId="11935" xr:uid="{00000000-0005-0000-0000-000011360000}"/>
    <cellStyle name="Normal 19 9 2" xfId="11936" xr:uid="{00000000-0005-0000-0000-000012360000}"/>
    <cellStyle name="Normal 19 9 2 2" xfId="11937" xr:uid="{00000000-0005-0000-0000-000013360000}"/>
    <cellStyle name="Normal 19 9 2 3" xfId="11938" xr:uid="{00000000-0005-0000-0000-000014360000}"/>
    <cellStyle name="Normal 19 9 2 4" xfId="11939" xr:uid="{00000000-0005-0000-0000-000015360000}"/>
    <cellStyle name="Normal 19 9 2 5" xfId="11940" xr:uid="{00000000-0005-0000-0000-000016360000}"/>
    <cellStyle name="Normal 19 9 2 6" xfId="11941" xr:uid="{00000000-0005-0000-0000-000017360000}"/>
    <cellStyle name="Normal 19 9 2 7" xfId="11942" xr:uid="{00000000-0005-0000-0000-000018360000}"/>
    <cellStyle name="Normal 19 9 3" xfId="11943" xr:uid="{00000000-0005-0000-0000-000019360000}"/>
    <cellStyle name="Normal 19 9 4" xfId="11944" xr:uid="{00000000-0005-0000-0000-00001A360000}"/>
    <cellStyle name="Normal 19 9 5" xfId="11945" xr:uid="{00000000-0005-0000-0000-00001B360000}"/>
    <cellStyle name="Normal 19 9 6" xfId="11946" xr:uid="{00000000-0005-0000-0000-00001C360000}"/>
    <cellStyle name="Normal 19 9 7" xfId="11947" xr:uid="{00000000-0005-0000-0000-00001D360000}"/>
    <cellStyle name="Normal 19 9 8" xfId="11948" xr:uid="{00000000-0005-0000-0000-00001E360000}"/>
    <cellStyle name="Normal 19_ORÇAMENTO FORUM ARENÁPOLIS-ELÉTRICA" xfId="24191" xr:uid="{00000000-0005-0000-0000-00001F360000}"/>
    <cellStyle name="Normal 2" xfId="47" xr:uid="{00000000-0005-0000-0000-000020360000}"/>
    <cellStyle name="Normal 2 10" xfId="11949" xr:uid="{00000000-0005-0000-0000-000021360000}"/>
    <cellStyle name="Normal 2 11" xfId="11950" xr:uid="{00000000-0005-0000-0000-000022360000}"/>
    <cellStyle name="Normal 2 12" xfId="11951" xr:uid="{00000000-0005-0000-0000-000023360000}"/>
    <cellStyle name="Normal 2 13" xfId="11952" xr:uid="{00000000-0005-0000-0000-000024360000}"/>
    <cellStyle name="Normal 2 14" xfId="11953" xr:uid="{00000000-0005-0000-0000-000025360000}"/>
    <cellStyle name="Normal 2 15" xfId="11954" xr:uid="{00000000-0005-0000-0000-000026360000}"/>
    <cellStyle name="Normal 2 16" xfId="11955" xr:uid="{00000000-0005-0000-0000-000027360000}"/>
    <cellStyle name="Normal 2 17" xfId="11956" xr:uid="{00000000-0005-0000-0000-000028360000}"/>
    <cellStyle name="Normal 2 17 10" xfId="11957" xr:uid="{00000000-0005-0000-0000-000029360000}"/>
    <cellStyle name="Normal 2 17 10 2" xfId="11958" xr:uid="{00000000-0005-0000-0000-00002A360000}"/>
    <cellStyle name="Normal 2 17 10 2 2" xfId="11959" xr:uid="{00000000-0005-0000-0000-00002B360000}"/>
    <cellStyle name="Normal 2 17 10 2 3" xfId="11960" xr:uid="{00000000-0005-0000-0000-00002C360000}"/>
    <cellStyle name="Normal 2 17 10 2 4" xfId="11961" xr:uid="{00000000-0005-0000-0000-00002D360000}"/>
    <cellStyle name="Normal 2 17 10 2 5" xfId="11962" xr:uid="{00000000-0005-0000-0000-00002E360000}"/>
    <cellStyle name="Normal 2 17 10 2 6" xfId="11963" xr:uid="{00000000-0005-0000-0000-00002F360000}"/>
    <cellStyle name="Normal 2 17 10 2 7" xfId="11964" xr:uid="{00000000-0005-0000-0000-000030360000}"/>
    <cellStyle name="Normal 2 17 10 3" xfId="11965" xr:uid="{00000000-0005-0000-0000-000031360000}"/>
    <cellStyle name="Normal 2 17 10 4" xfId="11966" xr:uid="{00000000-0005-0000-0000-000032360000}"/>
    <cellStyle name="Normal 2 17 10 5" xfId="11967" xr:uid="{00000000-0005-0000-0000-000033360000}"/>
    <cellStyle name="Normal 2 17 10 6" xfId="11968" xr:uid="{00000000-0005-0000-0000-000034360000}"/>
    <cellStyle name="Normal 2 17 10 7" xfId="11969" xr:uid="{00000000-0005-0000-0000-000035360000}"/>
    <cellStyle name="Normal 2 17 10 8" xfId="11970" xr:uid="{00000000-0005-0000-0000-000036360000}"/>
    <cellStyle name="Normal 2 17 11" xfId="11971" xr:uid="{00000000-0005-0000-0000-000037360000}"/>
    <cellStyle name="Normal 2 17 11 2" xfId="11972" xr:uid="{00000000-0005-0000-0000-000038360000}"/>
    <cellStyle name="Normal 2 17 11 2 2" xfId="11973" xr:uid="{00000000-0005-0000-0000-000039360000}"/>
    <cellStyle name="Normal 2 17 11 2 3" xfId="11974" xr:uid="{00000000-0005-0000-0000-00003A360000}"/>
    <cellStyle name="Normal 2 17 11 2 4" xfId="11975" xr:uid="{00000000-0005-0000-0000-00003B360000}"/>
    <cellStyle name="Normal 2 17 11 2 5" xfId="11976" xr:uid="{00000000-0005-0000-0000-00003C360000}"/>
    <cellStyle name="Normal 2 17 11 2 6" xfId="11977" xr:uid="{00000000-0005-0000-0000-00003D360000}"/>
    <cellStyle name="Normal 2 17 11 2 7" xfId="11978" xr:uid="{00000000-0005-0000-0000-00003E360000}"/>
    <cellStyle name="Normal 2 17 11 3" xfId="11979" xr:uid="{00000000-0005-0000-0000-00003F360000}"/>
    <cellStyle name="Normal 2 17 11 4" xfId="11980" xr:uid="{00000000-0005-0000-0000-000040360000}"/>
    <cellStyle name="Normal 2 17 11 5" xfId="11981" xr:uid="{00000000-0005-0000-0000-000041360000}"/>
    <cellStyle name="Normal 2 17 11 6" xfId="11982" xr:uid="{00000000-0005-0000-0000-000042360000}"/>
    <cellStyle name="Normal 2 17 11 7" xfId="11983" xr:uid="{00000000-0005-0000-0000-000043360000}"/>
    <cellStyle name="Normal 2 17 11 8" xfId="11984" xr:uid="{00000000-0005-0000-0000-000044360000}"/>
    <cellStyle name="Normal 2 17 12" xfId="11985" xr:uid="{00000000-0005-0000-0000-000045360000}"/>
    <cellStyle name="Normal 2 17 12 2" xfId="11986" xr:uid="{00000000-0005-0000-0000-000046360000}"/>
    <cellStyle name="Normal 2 17 12 2 2" xfId="11987" xr:uid="{00000000-0005-0000-0000-000047360000}"/>
    <cellStyle name="Normal 2 17 12 2 3" xfId="11988" xr:uid="{00000000-0005-0000-0000-000048360000}"/>
    <cellStyle name="Normal 2 17 12 2 4" xfId="11989" xr:uid="{00000000-0005-0000-0000-000049360000}"/>
    <cellStyle name="Normal 2 17 12 2 5" xfId="11990" xr:uid="{00000000-0005-0000-0000-00004A360000}"/>
    <cellStyle name="Normal 2 17 12 2 6" xfId="11991" xr:uid="{00000000-0005-0000-0000-00004B360000}"/>
    <cellStyle name="Normal 2 17 12 2 7" xfId="11992" xr:uid="{00000000-0005-0000-0000-00004C360000}"/>
    <cellStyle name="Normal 2 17 12 3" xfId="11993" xr:uid="{00000000-0005-0000-0000-00004D360000}"/>
    <cellStyle name="Normal 2 17 12 4" xfId="11994" xr:uid="{00000000-0005-0000-0000-00004E360000}"/>
    <cellStyle name="Normal 2 17 12 5" xfId="11995" xr:uid="{00000000-0005-0000-0000-00004F360000}"/>
    <cellStyle name="Normal 2 17 12 6" xfId="11996" xr:uid="{00000000-0005-0000-0000-000050360000}"/>
    <cellStyle name="Normal 2 17 12 7" xfId="11997" xr:uid="{00000000-0005-0000-0000-000051360000}"/>
    <cellStyle name="Normal 2 17 12 8" xfId="11998" xr:uid="{00000000-0005-0000-0000-000052360000}"/>
    <cellStyle name="Normal 2 17 13" xfId="11999" xr:uid="{00000000-0005-0000-0000-000053360000}"/>
    <cellStyle name="Normal 2 17 13 2" xfId="12000" xr:uid="{00000000-0005-0000-0000-000054360000}"/>
    <cellStyle name="Normal 2 17 13 3" xfId="12001" xr:uid="{00000000-0005-0000-0000-000055360000}"/>
    <cellStyle name="Normal 2 17 13 4" xfId="12002" xr:uid="{00000000-0005-0000-0000-000056360000}"/>
    <cellStyle name="Normal 2 17 13 5" xfId="12003" xr:uid="{00000000-0005-0000-0000-000057360000}"/>
    <cellStyle name="Normal 2 17 13 6" xfId="12004" xr:uid="{00000000-0005-0000-0000-000058360000}"/>
    <cellStyle name="Normal 2 17 13 7" xfId="12005" xr:uid="{00000000-0005-0000-0000-000059360000}"/>
    <cellStyle name="Normal 2 17 14" xfId="12006" xr:uid="{00000000-0005-0000-0000-00005A360000}"/>
    <cellStyle name="Normal 2 17 15" xfId="12007" xr:uid="{00000000-0005-0000-0000-00005B360000}"/>
    <cellStyle name="Normal 2 17 16" xfId="12008" xr:uid="{00000000-0005-0000-0000-00005C360000}"/>
    <cellStyle name="Normal 2 17 17" xfId="12009" xr:uid="{00000000-0005-0000-0000-00005D360000}"/>
    <cellStyle name="Normal 2 17 18" xfId="12010" xr:uid="{00000000-0005-0000-0000-00005E360000}"/>
    <cellStyle name="Normal 2 17 19" xfId="12011" xr:uid="{00000000-0005-0000-0000-00005F360000}"/>
    <cellStyle name="Normal 2 17 2" xfId="12012" xr:uid="{00000000-0005-0000-0000-000060360000}"/>
    <cellStyle name="Normal 2 17 2 10" xfId="12013" xr:uid="{00000000-0005-0000-0000-000061360000}"/>
    <cellStyle name="Normal 2 17 2 10 2" xfId="12014" xr:uid="{00000000-0005-0000-0000-000062360000}"/>
    <cellStyle name="Normal 2 17 2 10 2 2" xfId="12015" xr:uid="{00000000-0005-0000-0000-000063360000}"/>
    <cellStyle name="Normal 2 17 2 10 2 3" xfId="12016" xr:uid="{00000000-0005-0000-0000-000064360000}"/>
    <cellStyle name="Normal 2 17 2 10 2 4" xfId="12017" xr:uid="{00000000-0005-0000-0000-000065360000}"/>
    <cellStyle name="Normal 2 17 2 10 2 5" xfId="12018" xr:uid="{00000000-0005-0000-0000-000066360000}"/>
    <cellStyle name="Normal 2 17 2 10 2 6" xfId="12019" xr:uid="{00000000-0005-0000-0000-000067360000}"/>
    <cellStyle name="Normal 2 17 2 10 2 7" xfId="12020" xr:uid="{00000000-0005-0000-0000-000068360000}"/>
    <cellStyle name="Normal 2 17 2 10 3" xfId="12021" xr:uid="{00000000-0005-0000-0000-000069360000}"/>
    <cellStyle name="Normal 2 17 2 10 4" xfId="12022" xr:uid="{00000000-0005-0000-0000-00006A360000}"/>
    <cellStyle name="Normal 2 17 2 10 5" xfId="12023" xr:uid="{00000000-0005-0000-0000-00006B360000}"/>
    <cellStyle name="Normal 2 17 2 10 6" xfId="12024" xr:uid="{00000000-0005-0000-0000-00006C360000}"/>
    <cellStyle name="Normal 2 17 2 10 7" xfId="12025" xr:uid="{00000000-0005-0000-0000-00006D360000}"/>
    <cellStyle name="Normal 2 17 2 10 8" xfId="12026" xr:uid="{00000000-0005-0000-0000-00006E360000}"/>
    <cellStyle name="Normal 2 17 2 11" xfId="12027" xr:uid="{00000000-0005-0000-0000-00006F360000}"/>
    <cellStyle name="Normal 2 17 2 11 2" xfId="12028" xr:uid="{00000000-0005-0000-0000-000070360000}"/>
    <cellStyle name="Normal 2 17 2 11 3" xfId="12029" xr:uid="{00000000-0005-0000-0000-000071360000}"/>
    <cellStyle name="Normal 2 17 2 11 4" xfId="12030" xr:uid="{00000000-0005-0000-0000-000072360000}"/>
    <cellStyle name="Normal 2 17 2 11 5" xfId="12031" xr:uid="{00000000-0005-0000-0000-000073360000}"/>
    <cellStyle name="Normal 2 17 2 11 6" xfId="12032" xr:uid="{00000000-0005-0000-0000-000074360000}"/>
    <cellStyle name="Normal 2 17 2 11 7" xfId="12033" xr:uid="{00000000-0005-0000-0000-000075360000}"/>
    <cellStyle name="Normal 2 17 2 12" xfId="12034" xr:uid="{00000000-0005-0000-0000-000076360000}"/>
    <cellStyle name="Normal 2 17 2 13" xfId="12035" xr:uid="{00000000-0005-0000-0000-000077360000}"/>
    <cellStyle name="Normal 2 17 2 14" xfId="12036" xr:uid="{00000000-0005-0000-0000-000078360000}"/>
    <cellStyle name="Normal 2 17 2 15" xfId="12037" xr:uid="{00000000-0005-0000-0000-000079360000}"/>
    <cellStyle name="Normal 2 17 2 16" xfId="12038" xr:uid="{00000000-0005-0000-0000-00007A360000}"/>
    <cellStyle name="Normal 2 17 2 17" xfId="12039" xr:uid="{00000000-0005-0000-0000-00007B360000}"/>
    <cellStyle name="Normal 2 17 2 2" xfId="12040" xr:uid="{00000000-0005-0000-0000-00007C360000}"/>
    <cellStyle name="Normal 2 17 2 2 2" xfId="12041" xr:uid="{00000000-0005-0000-0000-00007D360000}"/>
    <cellStyle name="Normal 2 17 2 2 2 2" xfId="12042" xr:uid="{00000000-0005-0000-0000-00007E360000}"/>
    <cellStyle name="Normal 2 17 2 2 2 3" xfId="12043" xr:uid="{00000000-0005-0000-0000-00007F360000}"/>
    <cellStyle name="Normal 2 17 2 2 2 4" xfId="12044" xr:uid="{00000000-0005-0000-0000-000080360000}"/>
    <cellStyle name="Normal 2 17 2 2 2 5" xfId="12045" xr:uid="{00000000-0005-0000-0000-000081360000}"/>
    <cellStyle name="Normal 2 17 2 2 2 6" xfId="12046" xr:uid="{00000000-0005-0000-0000-000082360000}"/>
    <cellStyle name="Normal 2 17 2 2 2 7" xfId="12047" xr:uid="{00000000-0005-0000-0000-000083360000}"/>
    <cellStyle name="Normal 2 17 2 2 3" xfId="12048" xr:uid="{00000000-0005-0000-0000-000084360000}"/>
    <cellStyle name="Normal 2 17 2 2 4" xfId="12049" xr:uid="{00000000-0005-0000-0000-000085360000}"/>
    <cellStyle name="Normal 2 17 2 2 5" xfId="12050" xr:uid="{00000000-0005-0000-0000-000086360000}"/>
    <cellStyle name="Normal 2 17 2 2 6" xfId="12051" xr:uid="{00000000-0005-0000-0000-000087360000}"/>
    <cellStyle name="Normal 2 17 2 2 7" xfId="12052" xr:uid="{00000000-0005-0000-0000-000088360000}"/>
    <cellStyle name="Normal 2 17 2 2 8" xfId="12053" xr:uid="{00000000-0005-0000-0000-000089360000}"/>
    <cellStyle name="Normal 2 17 2 3" xfId="12054" xr:uid="{00000000-0005-0000-0000-00008A360000}"/>
    <cellStyle name="Normal 2 17 2 3 2" xfId="12055" xr:uid="{00000000-0005-0000-0000-00008B360000}"/>
    <cellStyle name="Normal 2 17 2 3 2 2" xfId="12056" xr:uid="{00000000-0005-0000-0000-00008C360000}"/>
    <cellStyle name="Normal 2 17 2 3 2 3" xfId="12057" xr:uid="{00000000-0005-0000-0000-00008D360000}"/>
    <cellStyle name="Normal 2 17 2 3 2 4" xfId="12058" xr:uid="{00000000-0005-0000-0000-00008E360000}"/>
    <cellStyle name="Normal 2 17 2 3 2 5" xfId="12059" xr:uid="{00000000-0005-0000-0000-00008F360000}"/>
    <cellStyle name="Normal 2 17 2 3 2 6" xfId="12060" xr:uid="{00000000-0005-0000-0000-000090360000}"/>
    <cellStyle name="Normal 2 17 2 3 2 7" xfId="12061" xr:uid="{00000000-0005-0000-0000-000091360000}"/>
    <cellStyle name="Normal 2 17 2 3 3" xfId="12062" xr:uid="{00000000-0005-0000-0000-000092360000}"/>
    <cellStyle name="Normal 2 17 2 3 4" xfId="12063" xr:uid="{00000000-0005-0000-0000-000093360000}"/>
    <cellStyle name="Normal 2 17 2 3 5" xfId="12064" xr:uid="{00000000-0005-0000-0000-000094360000}"/>
    <cellStyle name="Normal 2 17 2 3 6" xfId="12065" xr:uid="{00000000-0005-0000-0000-000095360000}"/>
    <cellStyle name="Normal 2 17 2 3 7" xfId="12066" xr:uid="{00000000-0005-0000-0000-000096360000}"/>
    <cellStyle name="Normal 2 17 2 3 8" xfId="12067" xr:uid="{00000000-0005-0000-0000-000097360000}"/>
    <cellStyle name="Normal 2 17 2 4" xfId="12068" xr:uid="{00000000-0005-0000-0000-000098360000}"/>
    <cellStyle name="Normal 2 17 2 4 2" xfId="12069" xr:uid="{00000000-0005-0000-0000-000099360000}"/>
    <cellStyle name="Normal 2 17 2 4 2 2" xfId="12070" xr:uid="{00000000-0005-0000-0000-00009A360000}"/>
    <cellStyle name="Normal 2 17 2 4 2 3" xfId="12071" xr:uid="{00000000-0005-0000-0000-00009B360000}"/>
    <cellStyle name="Normal 2 17 2 4 2 4" xfId="12072" xr:uid="{00000000-0005-0000-0000-00009C360000}"/>
    <cellStyle name="Normal 2 17 2 4 2 5" xfId="12073" xr:uid="{00000000-0005-0000-0000-00009D360000}"/>
    <cellStyle name="Normal 2 17 2 4 2 6" xfId="12074" xr:uid="{00000000-0005-0000-0000-00009E360000}"/>
    <cellStyle name="Normal 2 17 2 4 2 7" xfId="12075" xr:uid="{00000000-0005-0000-0000-00009F360000}"/>
    <cellStyle name="Normal 2 17 2 4 3" xfId="12076" xr:uid="{00000000-0005-0000-0000-0000A0360000}"/>
    <cellStyle name="Normal 2 17 2 4 4" xfId="12077" xr:uid="{00000000-0005-0000-0000-0000A1360000}"/>
    <cellStyle name="Normal 2 17 2 4 5" xfId="12078" xr:uid="{00000000-0005-0000-0000-0000A2360000}"/>
    <cellStyle name="Normal 2 17 2 4 6" xfId="12079" xr:uid="{00000000-0005-0000-0000-0000A3360000}"/>
    <cellStyle name="Normal 2 17 2 4 7" xfId="12080" xr:uid="{00000000-0005-0000-0000-0000A4360000}"/>
    <cellStyle name="Normal 2 17 2 4 8" xfId="12081" xr:uid="{00000000-0005-0000-0000-0000A5360000}"/>
    <cellStyle name="Normal 2 17 2 5" xfId="12082" xr:uid="{00000000-0005-0000-0000-0000A6360000}"/>
    <cellStyle name="Normal 2 17 2 5 2" xfId="12083" xr:uid="{00000000-0005-0000-0000-0000A7360000}"/>
    <cellStyle name="Normal 2 17 2 5 2 2" xfId="12084" xr:uid="{00000000-0005-0000-0000-0000A8360000}"/>
    <cellStyle name="Normal 2 17 2 5 2 3" xfId="12085" xr:uid="{00000000-0005-0000-0000-0000A9360000}"/>
    <cellStyle name="Normal 2 17 2 5 2 4" xfId="12086" xr:uid="{00000000-0005-0000-0000-0000AA360000}"/>
    <cellStyle name="Normal 2 17 2 5 2 5" xfId="12087" xr:uid="{00000000-0005-0000-0000-0000AB360000}"/>
    <cellStyle name="Normal 2 17 2 5 2 6" xfId="12088" xr:uid="{00000000-0005-0000-0000-0000AC360000}"/>
    <cellStyle name="Normal 2 17 2 5 2 7" xfId="12089" xr:uid="{00000000-0005-0000-0000-0000AD360000}"/>
    <cellStyle name="Normal 2 17 2 5 3" xfId="12090" xr:uid="{00000000-0005-0000-0000-0000AE360000}"/>
    <cellStyle name="Normal 2 17 2 5 4" xfId="12091" xr:uid="{00000000-0005-0000-0000-0000AF360000}"/>
    <cellStyle name="Normal 2 17 2 5 5" xfId="12092" xr:uid="{00000000-0005-0000-0000-0000B0360000}"/>
    <cellStyle name="Normal 2 17 2 5 6" xfId="12093" xr:uid="{00000000-0005-0000-0000-0000B1360000}"/>
    <cellStyle name="Normal 2 17 2 5 7" xfId="12094" xr:uid="{00000000-0005-0000-0000-0000B2360000}"/>
    <cellStyle name="Normal 2 17 2 5 8" xfId="12095" xr:uid="{00000000-0005-0000-0000-0000B3360000}"/>
    <cellStyle name="Normal 2 17 2 6" xfId="12096" xr:uid="{00000000-0005-0000-0000-0000B4360000}"/>
    <cellStyle name="Normal 2 17 2 6 2" xfId="12097" xr:uid="{00000000-0005-0000-0000-0000B5360000}"/>
    <cellStyle name="Normal 2 17 2 6 2 2" xfId="12098" xr:uid="{00000000-0005-0000-0000-0000B6360000}"/>
    <cellStyle name="Normal 2 17 2 6 2 3" xfId="12099" xr:uid="{00000000-0005-0000-0000-0000B7360000}"/>
    <cellStyle name="Normal 2 17 2 6 2 4" xfId="12100" xr:uid="{00000000-0005-0000-0000-0000B8360000}"/>
    <cellStyle name="Normal 2 17 2 6 2 5" xfId="12101" xr:uid="{00000000-0005-0000-0000-0000B9360000}"/>
    <cellStyle name="Normal 2 17 2 6 2 6" xfId="12102" xr:uid="{00000000-0005-0000-0000-0000BA360000}"/>
    <cellStyle name="Normal 2 17 2 6 2 7" xfId="12103" xr:uid="{00000000-0005-0000-0000-0000BB360000}"/>
    <cellStyle name="Normal 2 17 2 6 3" xfId="12104" xr:uid="{00000000-0005-0000-0000-0000BC360000}"/>
    <cellStyle name="Normal 2 17 2 6 4" xfId="12105" xr:uid="{00000000-0005-0000-0000-0000BD360000}"/>
    <cellStyle name="Normal 2 17 2 6 5" xfId="12106" xr:uid="{00000000-0005-0000-0000-0000BE360000}"/>
    <cellStyle name="Normal 2 17 2 6 6" xfId="12107" xr:uid="{00000000-0005-0000-0000-0000BF360000}"/>
    <cellStyle name="Normal 2 17 2 6 7" xfId="12108" xr:uid="{00000000-0005-0000-0000-0000C0360000}"/>
    <cellStyle name="Normal 2 17 2 6 8" xfId="12109" xr:uid="{00000000-0005-0000-0000-0000C1360000}"/>
    <cellStyle name="Normal 2 17 2 7" xfId="12110" xr:uid="{00000000-0005-0000-0000-0000C2360000}"/>
    <cellStyle name="Normal 2 17 2 7 2" xfId="12111" xr:uid="{00000000-0005-0000-0000-0000C3360000}"/>
    <cellStyle name="Normal 2 17 2 7 2 2" xfId="12112" xr:uid="{00000000-0005-0000-0000-0000C4360000}"/>
    <cellStyle name="Normal 2 17 2 7 2 3" xfId="12113" xr:uid="{00000000-0005-0000-0000-0000C5360000}"/>
    <cellStyle name="Normal 2 17 2 7 2 4" xfId="12114" xr:uid="{00000000-0005-0000-0000-0000C6360000}"/>
    <cellStyle name="Normal 2 17 2 7 2 5" xfId="12115" xr:uid="{00000000-0005-0000-0000-0000C7360000}"/>
    <cellStyle name="Normal 2 17 2 7 2 6" xfId="12116" xr:uid="{00000000-0005-0000-0000-0000C8360000}"/>
    <cellStyle name="Normal 2 17 2 7 2 7" xfId="12117" xr:uid="{00000000-0005-0000-0000-0000C9360000}"/>
    <cellStyle name="Normal 2 17 2 7 3" xfId="12118" xr:uid="{00000000-0005-0000-0000-0000CA360000}"/>
    <cellStyle name="Normal 2 17 2 7 4" xfId="12119" xr:uid="{00000000-0005-0000-0000-0000CB360000}"/>
    <cellStyle name="Normal 2 17 2 7 5" xfId="12120" xr:uid="{00000000-0005-0000-0000-0000CC360000}"/>
    <cellStyle name="Normal 2 17 2 7 6" xfId="12121" xr:uid="{00000000-0005-0000-0000-0000CD360000}"/>
    <cellStyle name="Normal 2 17 2 7 7" xfId="12122" xr:uid="{00000000-0005-0000-0000-0000CE360000}"/>
    <cellStyle name="Normal 2 17 2 7 8" xfId="12123" xr:uid="{00000000-0005-0000-0000-0000CF360000}"/>
    <cellStyle name="Normal 2 17 2 8" xfId="12124" xr:uid="{00000000-0005-0000-0000-0000D0360000}"/>
    <cellStyle name="Normal 2 17 2 8 2" xfId="12125" xr:uid="{00000000-0005-0000-0000-0000D1360000}"/>
    <cellStyle name="Normal 2 17 2 8 2 2" xfId="12126" xr:uid="{00000000-0005-0000-0000-0000D2360000}"/>
    <cellStyle name="Normal 2 17 2 8 2 3" xfId="12127" xr:uid="{00000000-0005-0000-0000-0000D3360000}"/>
    <cellStyle name="Normal 2 17 2 8 2 4" xfId="12128" xr:uid="{00000000-0005-0000-0000-0000D4360000}"/>
    <cellStyle name="Normal 2 17 2 8 2 5" xfId="12129" xr:uid="{00000000-0005-0000-0000-0000D5360000}"/>
    <cellStyle name="Normal 2 17 2 8 2 6" xfId="12130" xr:uid="{00000000-0005-0000-0000-0000D6360000}"/>
    <cellStyle name="Normal 2 17 2 8 2 7" xfId="12131" xr:uid="{00000000-0005-0000-0000-0000D7360000}"/>
    <cellStyle name="Normal 2 17 2 8 3" xfId="12132" xr:uid="{00000000-0005-0000-0000-0000D8360000}"/>
    <cellStyle name="Normal 2 17 2 8 4" xfId="12133" xr:uid="{00000000-0005-0000-0000-0000D9360000}"/>
    <cellStyle name="Normal 2 17 2 8 5" xfId="12134" xr:uid="{00000000-0005-0000-0000-0000DA360000}"/>
    <cellStyle name="Normal 2 17 2 8 6" xfId="12135" xr:uid="{00000000-0005-0000-0000-0000DB360000}"/>
    <cellStyle name="Normal 2 17 2 8 7" xfId="12136" xr:uid="{00000000-0005-0000-0000-0000DC360000}"/>
    <cellStyle name="Normal 2 17 2 8 8" xfId="12137" xr:uid="{00000000-0005-0000-0000-0000DD360000}"/>
    <cellStyle name="Normal 2 17 2 9" xfId="12138" xr:uid="{00000000-0005-0000-0000-0000DE360000}"/>
    <cellStyle name="Normal 2 17 2 9 2" xfId="12139" xr:uid="{00000000-0005-0000-0000-0000DF360000}"/>
    <cellStyle name="Normal 2 17 2 9 2 2" xfId="12140" xr:uid="{00000000-0005-0000-0000-0000E0360000}"/>
    <cellStyle name="Normal 2 17 2 9 2 3" xfId="12141" xr:uid="{00000000-0005-0000-0000-0000E1360000}"/>
    <cellStyle name="Normal 2 17 2 9 2 4" xfId="12142" xr:uid="{00000000-0005-0000-0000-0000E2360000}"/>
    <cellStyle name="Normal 2 17 2 9 2 5" xfId="12143" xr:uid="{00000000-0005-0000-0000-0000E3360000}"/>
    <cellStyle name="Normal 2 17 2 9 2 6" xfId="12144" xr:uid="{00000000-0005-0000-0000-0000E4360000}"/>
    <cellStyle name="Normal 2 17 2 9 2 7" xfId="12145" xr:uid="{00000000-0005-0000-0000-0000E5360000}"/>
    <cellStyle name="Normal 2 17 2 9 3" xfId="12146" xr:uid="{00000000-0005-0000-0000-0000E6360000}"/>
    <cellStyle name="Normal 2 17 2 9 4" xfId="12147" xr:uid="{00000000-0005-0000-0000-0000E7360000}"/>
    <cellStyle name="Normal 2 17 2 9 5" xfId="12148" xr:uid="{00000000-0005-0000-0000-0000E8360000}"/>
    <cellStyle name="Normal 2 17 2 9 6" xfId="12149" xr:uid="{00000000-0005-0000-0000-0000E9360000}"/>
    <cellStyle name="Normal 2 17 2 9 7" xfId="12150" xr:uid="{00000000-0005-0000-0000-0000EA360000}"/>
    <cellStyle name="Normal 2 17 2 9 8" xfId="12151" xr:uid="{00000000-0005-0000-0000-0000EB360000}"/>
    <cellStyle name="Normal 2 17 3" xfId="12152" xr:uid="{00000000-0005-0000-0000-0000EC360000}"/>
    <cellStyle name="Normal 2 17 3 10" xfId="12153" xr:uid="{00000000-0005-0000-0000-0000ED360000}"/>
    <cellStyle name="Normal 2 17 3 10 2" xfId="12154" xr:uid="{00000000-0005-0000-0000-0000EE360000}"/>
    <cellStyle name="Normal 2 17 3 10 2 2" xfId="12155" xr:uid="{00000000-0005-0000-0000-0000EF360000}"/>
    <cellStyle name="Normal 2 17 3 10 2 3" xfId="12156" xr:uid="{00000000-0005-0000-0000-0000F0360000}"/>
    <cellStyle name="Normal 2 17 3 10 2 4" xfId="12157" xr:uid="{00000000-0005-0000-0000-0000F1360000}"/>
    <cellStyle name="Normal 2 17 3 10 2 5" xfId="12158" xr:uid="{00000000-0005-0000-0000-0000F2360000}"/>
    <cellStyle name="Normal 2 17 3 10 2 6" xfId="12159" xr:uid="{00000000-0005-0000-0000-0000F3360000}"/>
    <cellStyle name="Normal 2 17 3 10 2 7" xfId="12160" xr:uid="{00000000-0005-0000-0000-0000F4360000}"/>
    <cellStyle name="Normal 2 17 3 10 3" xfId="12161" xr:uid="{00000000-0005-0000-0000-0000F5360000}"/>
    <cellStyle name="Normal 2 17 3 10 4" xfId="12162" xr:uid="{00000000-0005-0000-0000-0000F6360000}"/>
    <cellStyle name="Normal 2 17 3 10 5" xfId="12163" xr:uid="{00000000-0005-0000-0000-0000F7360000}"/>
    <cellStyle name="Normal 2 17 3 10 6" xfId="12164" xr:uid="{00000000-0005-0000-0000-0000F8360000}"/>
    <cellStyle name="Normal 2 17 3 10 7" xfId="12165" xr:uid="{00000000-0005-0000-0000-0000F9360000}"/>
    <cellStyle name="Normal 2 17 3 10 8" xfId="12166" xr:uid="{00000000-0005-0000-0000-0000FA360000}"/>
    <cellStyle name="Normal 2 17 3 11" xfId="12167" xr:uid="{00000000-0005-0000-0000-0000FB360000}"/>
    <cellStyle name="Normal 2 17 3 11 2" xfId="12168" xr:uid="{00000000-0005-0000-0000-0000FC360000}"/>
    <cellStyle name="Normal 2 17 3 11 3" xfId="12169" xr:uid="{00000000-0005-0000-0000-0000FD360000}"/>
    <cellStyle name="Normal 2 17 3 11 4" xfId="12170" xr:uid="{00000000-0005-0000-0000-0000FE360000}"/>
    <cellStyle name="Normal 2 17 3 11 5" xfId="12171" xr:uid="{00000000-0005-0000-0000-0000FF360000}"/>
    <cellStyle name="Normal 2 17 3 11 6" xfId="12172" xr:uid="{00000000-0005-0000-0000-000000370000}"/>
    <cellStyle name="Normal 2 17 3 11 7" xfId="12173" xr:uid="{00000000-0005-0000-0000-000001370000}"/>
    <cellStyle name="Normal 2 17 3 12" xfId="12174" xr:uid="{00000000-0005-0000-0000-000002370000}"/>
    <cellStyle name="Normal 2 17 3 13" xfId="12175" xr:uid="{00000000-0005-0000-0000-000003370000}"/>
    <cellStyle name="Normal 2 17 3 14" xfId="12176" xr:uid="{00000000-0005-0000-0000-000004370000}"/>
    <cellStyle name="Normal 2 17 3 15" xfId="12177" xr:uid="{00000000-0005-0000-0000-000005370000}"/>
    <cellStyle name="Normal 2 17 3 16" xfId="12178" xr:uid="{00000000-0005-0000-0000-000006370000}"/>
    <cellStyle name="Normal 2 17 3 17" xfId="12179" xr:uid="{00000000-0005-0000-0000-000007370000}"/>
    <cellStyle name="Normal 2 17 3 2" xfId="12180" xr:uid="{00000000-0005-0000-0000-000008370000}"/>
    <cellStyle name="Normal 2 17 3 2 2" xfId="12181" xr:uid="{00000000-0005-0000-0000-000009370000}"/>
    <cellStyle name="Normal 2 17 3 2 2 2" xfId="12182" xr:uid="{00000000-0005-0000-0000-00000A370000}"/>
    <cellStyle name="Normal 2 17 3 2 2 3" xfId="12183" xr:uid="{00000000-0005-0000-0000-00000B370000}"/>
    <cellStyle name="Normal 2 17 3 2 2 4" xfId="12184" xr:uid="{00000000-0005-0000-0000-00000C370000}"/>
    <cellStyle name="Normal 2 17 3 2 2 5" xfId="12185" xr:uid="{00000000-0005-0000-0000-00000D370000}"/>
    <cellStyle name="Normal 2 17 3 2 2 6" xfId="12186" xr:uid="{00000000-0005-0000-0000-00000E370000}"/>
    <cellStyle name="Normal 2 17 3 2 2 7" xfId="12187" xr:uid="{00000000-0005-0000-0000-00000F370000}"/>
    <cellStyle name="Normal 2 17 3 2 3" xfId="12188" xr:uid="{00000000-0005-0000-0000-000010370000}"/>
    <cellStyle name="Normal 2 17 3 2 4" xfId="12189" xr:uid="{00000000-0005-0000-0000-000011370000}"/>
    <cellStyle name="Normal 2 17 3 2 5" xfId="12190" xr:uid="{00000000-0005-0000-0000-000012370000}"/>
    <cellStyle name="Normal 2 17 3 2 6" xfId="12191" xr:uid="{00000000-0005-0000-0000-000013370000}"/>
    <cellStyle name="Normal 2 17 3 2 7" xfId="12192" xr:uid="{00000000-0005-0000-0000-000014370000}"/>
    <cellStyle name="Normal 2 17 3 2 8" xfId="12193" xr:uid="{00000000-0005-0000-0000-000015370000}"/>
    <cellStyle name="Normal 2 17 3 3" xfId="12194" xr:uid="{00000000-0005-0000-0000-000016370000}"/>
    <cellStyle name="Normal 2 17 3 3 2" xfId="12195" xr:uid="{00000000-0005-0000-0000-000017370000}"/>
    <cellStyle name="Normal 2 17 3 3 2 2" xfId="12196" xr:uid="{00000000-0005-0000-0000-000018370000}"/>
    <cellStyle name="Normal 2 17 3 3 2 3" xfId="12197" xr:uid="{00000000-0005-0000-0000-000019370000}"/>
    <cellStyle name="Normal 2 17 3 3 2 4" xfId="12198" xr:uid="{00000000-0005-0000-0000-00001A370000}"/>
    <cellStyle name="Normal 2 17 3 3 2 5" xfId="12199" xr:uid="{00000000-0005-0000-0000-00001B370000}"/>
    <cellStyle name="Normal 2 17 3 3 2 6" xfId="12200" xr:uid="{00000000-0005-0000-0000-00001C370000}"/>
    <cellStyle name="Normal 2 17 3 3 2 7" xfId="12201" xr:uid="{00000000-0005-0000-0000-00001D370000}"/>
    <cellStyle name="Normal 2 17 3 3 3" xfId="12202" xr:uid="{00000000-0005-0000-0000-00001E370000}"/>
    <cellStyle name="Normal 2 17 3 3 4" xfId="12203" xr:uid="{00000000-0005-0000-0000-00001F370000}"/>
    <cellStyle name="Normal 2 17 3 3 5" xfId="12204" xr:uid="{00000000-0005-0000-0000-000020370000}"/>
    <cellStyle name="Normal 2 17 3 3 6" xfId="12205" xr:uid="{00000000-0005-0000-0000-000021370000}"/>
    <cellStyle name="Normal 2 17 3 3 7" xfId="12206" xr:uid="{00000000-0005-0000-0000-000022370000}"/>
    <cellStyle name="Normal 2 17 3 3 8" xfId="12207" xr:uid="{00000000-0005-0000-0000-000023370000}"/>
    <cellStyle name="Normal 2 17 3 4" xfId="12208" xr:uid="{00000000-0005-0000-0000-000024370000}"/>
    <cellStyle name="Normal 2 17 3 4 2" xfId="12209" xr:uid="{00000000-0005-0000-0000-000025370000}"/>
    <cellStyle name="Normal 2 17 3 4 2 2" xfId="12210" xr:uid="{00000000-0005-0000-0000-000026370000}"/>
    <cellStyle name="Normal 2 17 3 4 2 3" xfId="12211" xr:uid="{00000000-0005-0000-0000-000027370000}"/>
    <cellStyle name="Normal 2 17 3 4 2 4" xfId="12212" xr:uid="{00000000-0005-0000-0000-000028370000}"/>
    <cellStyle name="Normal 2 17 3 4 2 5" xfId="12213" xr:uid="{00000000-0005-0000-0000-000029370000}"/>
    <cellStyle name="Normal 2 17 3 4 2 6" xfId="12214" xr:uid="{00000000-0005-0000-0000-00002A370000}"/>
    <cellStyle name="Normal 2 17 3 4 2 7" xfId="12215" xr:uid="{00000000-0005-0000-0000-00002B370000}"/>
    <cellStyle name="Normal 2 17 3 4 3" xfId="12216" xr:uid="{00000000-0005-0000-0000-00002C370000}"/>
    <cellStyle name="Normal 2 17 3 4 4" xfId="12217" xr:uid="{00000000-0005-0000-0000-00002D370000}"/>
    <cellStyle name="Normal 2 17 3 4 5" xfId="12218" xr:uid="{00000000-0005-0000-0000-00002E370000}"/>
    <cellStyle name="Normal 2 17 3 4 6" xfId="12219" xr:uid="{00000000-0005-0000-0000-00002F370000}"/>
    <cellStyle name="Normal 2 17 3 4 7" xfId="12220" xr:uid="{00000000-0005-0000-0000-000030370000}"/>
    <cellStyle name="Normal 2 17 3 4 8" xfId="12221" xr:uid="{00000000-0005-0000-0000-000031370000}"/>
    <cellStyle name="Normal 2 17 3 5" xfId="12222" xr:uid="{00000000-0005-0000-0000-000032370000}"/>
    <cellStyle name="Normal 2 17 3 5 2" xfId="12223" xr:uid="{00000000-0005-0000-0000-000033370000}"/>
    <cellStyle name="Normal 2 17 3 5 2 2" xfId="12224" xr:uid="{00000000-0005-0000-0000-000034370000}"/>
    <cellStyle name="Normal 2 17 3 5 2 3" xfId="12225" xr:uid="{00000000-0005-0000-0000-000035370000}"/>
    <cellStyle name="Normal 2 17 3 5 2 4" xfId="12226" xr:uid="{00000000-0005-0000-0000-000036370000}"/>
    <cellStyle name="Normal 2 17 3 5 2 5" xfId="12227" xr:uid="{00000000-0005-0000-0000-000037370000}"/>
    <cellStyle name="Normal 2 17 3 5 2 6" xfId="12228" xr:uid="{00000000-0005-0000-0000-000038370000}"/>
    <cellStyle name="Normal 2 17 3 5 2 7" xfId="12229" xr:uid="{00000000-0005-0000-0000-000039370000}"/>
    <cellStyle name="Normal 2 17 3 5 3" xfId="12230" xr:uid="{00000000-0005-0000-0000-00003A370000}"/>
    <cellStyle name="Normal 2 17 3 5 4" xfId="12231" xr:uid="{00000000-0005-0000-0000-00003B370000}"/>
    <cellStyle name="Normal 2 17 3 5 5" xfId="12232" xr:uid="{00000000-0005-0000-0000-00003C370000}"/>
    <cellStyle name="Normal 2 17 3 5 6" xfId="12233" xr:uid="{00000000-0005-0000-0000-00003D370000}"/>
    <cellStyle name="Normal 2 17 3 5 7" xfId="12234" xr:uid="{00000000-0005-0000-0000-00003E370000}"/>
    <cellStyle name="Normal 2 17 3 5 8" xfId="12235" xr:uid="{00000000-0005-0000-0000-00003F370000}"/>
    <cellStyle name="Normal 2 17 3 6" xfId="12236" xr:uid="{00000000-0005-0000-0000-000040370000}"/>
    <cellStyle name="Normal 2 17 3 6 2" xfId="12237" xr:uid="{00000000-0005-0000-0000-000041370000}"/>
    <cellStyle name="Normal 2 17 3 6 2 2" xfId="12238" xr:uid="{00000000-0005-0000-0000-000042370000}"/>
    <cellStyle name="Normal 2 17 3 6 2 3" xfId="12239" xr:uid="{00000000-0005-0000-0000-000043370000}"/>
    <cellStyle name="Normal 2 17 3 6 2 4" xfId="12240" xr:uid="{00000000-0005-0000-0000-000044370000}"/>
    <cellStyle name="Normal 2 17 3 6 2 5" xfId="12241" xr:uid="{00000000-0005-0000-0000-000045370000}"/>
    <cellStyle name="Normal 2 17 3 6 2 6" xfId="12242" xr:uid="{00000000-0005-0000-0000-000046370000}"/>
    <cellStyle name="Normal 2 17 3 6 2 7" xfId="12243" xr:uid="{00000000-0005-0000-0000-000047370000}"/>
    <cellStyle name="Normal 2 17 3 6 3" xfId="12244" xr:uid="{00000000-0005-0000-0000-000048370000}"/>
    <cellStyle name="Normal 2 17 3 6 4" xfId="12245" xr:uid="{00000000-0005-0000-0000-000049370000}"/>
    <cellStyle name="Normal 2 17 3 6 5" xfId="12246" xr:uid="{00000000-0005-0000-0000-00004A370000}"/>
    <cellStyle name="Normal 2 17 3 6 6" xfId="12247" xr:uid="{00000000-0005-0000-0000-00004B370000}"/>
    <cellStyle name="Normal 2 17 3 6 7" xfId="12248" xr:uid="{00000000-0005-0000-0000-00004C370000}"/>
    <cellStyle name="Normal 2 17 3 6 8" xfId="12249" xr:uid="{00000000-0005-0000-0000-00004D370000}"/>
    <cellStyle name="Normal 2 17 3 7" xfId="12250" xr:uid="{00000000-0005-0000-0000-00004E370000}"/>
    <cellStyle name="Normal 2 17 3 7 2" xfId="12251" xr:uid="{00000000-0005-0000-0000-00004F370000}"/>
    <cellStyle name="Normal 2 17 3 7 2 2" xfId="12252" xr:uid="{00000000-0005-0000-0000-000050370000}"/>
    <cellStyle name="Normal 2 17 3 7 2 3" xfId="12253" xr:uid="{00000000-0005-0000-0000-000051370000}"/>
    <cellStyle name="Normal 2 17 3 7 2 4" xfId="12254" xr:uid="{00000000-0005-0000-0000-000052370000}"/>
    <cellStyle name="Normal 2 17 3 7 2 5" xfId="12255" xr:uid="{00000000-0005-0000-0000-000053370000}"/>
    <cellStyle name="Normal 2 17 3 7 2 6" xfId="12256" xr:uid="{00000000-0005-0000-0000-000054370000}"/>
    <cellStyle name="Normal 2 17 3 7 2 7" xfId="12257" xr:uid="{00000000-0005-0000-0000-000055370000}"/>
    <cellStyle name="Normal 2 17 3 7 3" xfId="12258" xr:uid="{00000000-0005-0000-0000-000056370000}"/>
    <cellStyle name="Normal 2 17 3 7 4" xfId="12259" xr:uid="{00000000-0005-0000-0000-000057370000}"/>
    <cellStyle name="Normal 2 17 3 7 5" xfId="12260" xr:uid="{00000000-0005-0000-0000-000058370000}"/>
    <cellStyle name="Normal 2 17 3 7 6" xfId="12261" xr:uid="{00000000-0005-0000-0000-000059370000}"/>
    <cellStyle name="Normal 2 17 3 7 7" xfId="12262" xr:uid="{00000000-0005-0000-0000-00005A370000}"/>
    <cellStyle name="Normal 2 17 3 7 8" xfId="12263" xr:uid="{00000000-0005-0000-0000-00005B370000}"/>
    <cellStyle name="Normal 2 17 3 8" xfId="12264" xr:uid="{00000000-0005-0000-0000-00005C370000}"/>
    <cellStyle name="Normal 2 17 3 8 2" xfId="12265" xr:uid="{00000000-0005-0000-0000-00005D370000}"/>
    <cellStyle name="Normal 2 17 3 8 2 2" xfId="12266" xr:uid="{00000000-0005-0000-0000-00005E370000}"/>
    <cellStyle name="Normal 2 17 3 8 2 3" xfId="12267" xr:uid="{00000000-0005-0000-0000-00005F370000}"/>
    <cellStyle name="Normal 2 17 3 8 2 4" xfId="12268" xr:uid="{00000000-0005-0000-0000-000060370000}"/>
    <cellStyle name="Normal 2 17 3 8 2 5" xfId="12269" xr:uid="{00000000-0005-0000-0000-000061370000}"/>
    <cellStyle name="Normal 2 17 3 8 2 6" xfId="12270" xr:uid="{00000000-0005-0000-0000-000062370000}"/>
    <cellStyle name="Normal 2 17 3 8 2 7" xfId="12271" xr:uid="{00000000-0005-0000-0000-000063370000}"/>
    <cellStyle name="Normal 2 17 3 8 3" xfId="12272" xr:uid="{00000000-0005-0000-0000-000064370000}"/>
    <cellStyle name="Normal 2 17 3 8 4" xfId="12273" xr:uid="{00000000-0005-0000-0000-000065370000}"/>
    <cellStyle name="Normal 2 17 3 8 5" xfId="12274" xr:uid="{00000000-0005-0000-0000-000066370000}"/>
    <cellStyle name="Normal 2 17 3 8 6" xfId="12275" xr:uid="{00000000-0005-0000-0000-000067370000}"/>
    <cellStyle name="Normal 2 17 3 8 7" xfId="12276" xr:uid="{00000000-0005-0000-0000-000068370000}"/>
    <cellStyle name="Normal 2 17 3 8 8" xfId="12277" xr:uid="{00000000-0005-0000-0000-000069370000}"/>
    <cellStyle name="Normal 2 17 3 9" xfId="12278" xr:uid="{00000000-0005-0000-0000-00006A370000}"/>
    <cellStyle name="Normal 2 17 3 9 2" xfId="12279" xr:uid="{00000000-0005-0000-0000-00006B370000}"/>
    <cellStyle name="Normal 2 17 3 9 2 2" xfId="12280" xr:uid="{00000000-0005-0000-0000-00006C370000}"/>
    <cellStyle name="Normal 2 17 3 9 2 3" xfId="12281" xr:uid="{00000000-0005-0000-0000-00006D370000}"/>
    <cellStyle name="Normal 2 17 3 9 2 4" xfId="12282" xr:uid="{00000000-0005-0000-0000-00006E370000}"/>
    <cellStyle name="Normal 2 17 3 9 2 5" xfId="12283" xr:uid="{00000000-0005-0000-0000-00006F370000}"/>
    <cellStyle name="Normal 2 17 3 9 2 6" xfId="12284" xr:uid="{00000000-0005-0000-0000-000070370000}"/>
    <cellStyle name="Normal 2 17 3 9 2 7" xfId="12285" xr:uid="{00000000-0005-0000-0000-000071370000}"/>
    <cellStyle name="Normal 2 17 3 9 3" xfId="12286" xr:uid="{00000000-0005-0000-0000-000072370000}"/>
    <cellStyle name="Normal 2 17 3 9 4" xfId="12287" xr:uid="{00000000-0005-0000-0000-000073370000}"/>
    <cellStyle name="Normal 2 17 3 9 5" xfId="12288" xr:uid="{00000000-0005-0000-0000-000074370000}"/>
    <cellStyle name="Normal 2 17 3 9 6" xfId="12289" xr:uid="{00000000-0005-0000-0000-000075370000}"/>
    <cellStyle name="Normal 2 17 3 9 7" xfId="12290" xr:uid="{00000000-0005-0000-0000-000076370000}"/>
    <cellStyle name="Normal 2 17 3 9 8" xfId="12291" xr:uid="{00000000-0005-0000-0000-000077370000}"/>
    <cellStyle name="Normal 2 17 4" xfId="12292" xr:uid="{00000000-0005-0000-0000-000078370000}"/>
    <cellStyle name="Normal 2 17 4 2" xfId="12293" xr:uid="{00000000-0005-0000-0000-000079370000}"/>
    <cellStyle name="Normal 2 17 4 2 2" xfId="12294" xr:uid="{00000000-0005-0000-0000-00007A370000}"/>
    <cellStyle name="Normal 2 17 4 2 3" xfId="12295" xr:uid="{00000000-0005-0000-0000-00007B370000}"/>
    <cellStyle name="Normal 2 17 4 2 4" xfId="12296" xr:uid="{00000000-0005-0000-0000-00007C370000}"/>
    <cellStyle name="Normal 2 17 4 2 5" xfId="12297" xr:uid="{00000000-0005-0000-0000-00007D370000}"/>
    <cellStyle name="Normal 2 17 4 2 6" xfId="12298" xr:uid="{00000000-0005-0000-0000-00007E370000}"/>
    <cellStyle name="Normal 2 17 4 2 7" xfId="12299" xr:uid="{00000000-0005-0000-0000-00007F370000}"/>
    <cellStyle name="Normal 2 17 4 3" xfId="12300" xr:uid="{00000000-0005-0000-0000-000080370000}"/>
    <cellStyle name="Normal 2 17 4 4" xfId="12301" xr:uid="{00000000-0005-0000-0000-000081370000}"/>
    <cellStyle name="Normal 2 17 4 5" xfId="12302" xr:uid="{00000000-0005-0000-0000-000082370000}"/>
    <cellStyle name="Normal 2 17 4 6" xfId="12303" xr:uid="{00000000-0005-0000-0000-000083370000}"/>
    <cellStyle name="Normal 2 17 4 7" xfId="12304" xr:uid="{00000000-0005-0000-0000-000084370000}"/>
    <cellStyle name="Normal 2 17 4 8" xfId="12305" xr:uid="{00000000-0005-0000-0000-000085370000}"/>
    <cellStyle name="Normal 2 17 5" xfId="12306" xr:uid="{00000000-0005-0000-0000-000086370000}"/>
    <cellStyle name="Normal 2 17 5 2" xfId="12307" xr:uid="{00000000-0005-0000-0000-000087370000}"/>
    <cellStyle name="Normal 2 17 5 2 2" xfId="12308" xr:uid="{00000000-0005-0000-0000-000088370000}"/>
    <cellStyle name="Normal 2 17 5 2 3" xfId="12309" xr:uid="{00000000-0005-0000-0000-000089370000}"/>
    <cellStyle name="Normal 2 17 5 2 4" xfId="12310" xr:uid="{00000000-0005-0000-0000-00008A370000}"/>
    <cellStyle name="Normal 2 17 5 2 5" xfId="12311" xr:uid="{00000000-0005-0000-0000-00008B370000}"/>
    <cellStyle name="Normal 2 17 5 2 6" xfId="12312" xr:uid="{00000000-0005-0000-0000-00008C370000}"/>
    <cellStyle name="Normal 2 17 5 2 7" xfId="12313" xr:uid="{00000000-0005-0000-0000-00008D370000}"/>
    <cellStyle name="Normal 2 17 5 3" xfId="12314" xr:uid="{00000000-0005-0000-0000-00008E370000}"/>
    <cellStyle name="Normal 2 17 5 4" xfId="12315" xr:uid="{00000000-0005-0000-0000-00008F370000}"/>
    <cellStyle name="Normal 2 17 5 5" xfId="12316" xr:uid="{00000000-0005-0000-0000-000090370000}"/>
    <cellStyle name="Normal 2 17 5 6" xfId="12317" xr:uid="{00000000-0005-0000-0000-000091370000}"/>
    <cellStyle name="Normal 2 17 5 7" xfId="12318" xr:uid="{00000000-0005-0000-0000-000092370000}"/>
    <cellStyle name="Normal 2 17 5 8" xfId="12319" xr:uid="{00000000-0005-0000-0000-000093370000}"/>
    <cellStyle name="Normal 2 17 6" xfId="12320" xr:uid="{00000000-0005-0000-0000-000094370000}"/>
    <cellStyle name="Normal 2 17 6 2" xfId="12321" xr:uid="{00000000-0005-0000-0000-000095370000}"/>
    <cellStyle name="Normal 2 17 6 2 2" xfId="12322" xr:uid="{00000000-0005-0000-0000-000096370000}"/>
    <cellStyle name="Normal 2 17 6 2 3" xfId="12323" xr:uid="{00000000-0005-0000-0000-000097370000}"/>
    <cellStyle name="Normal 2 17 6 2 4" xfId="12324" xr:uid="{00000000-0005-0000-0000-000098370000}"/>
    <cellStyle name="Normal 2 17 6 2 5" xfId="12325" xr:uid="{00000000-0005-0000-0000-000099370000}"/>
    <cellStyle name="Normal 2 17 6 2 6" xfId="12326" xr:uid="{00000000-0005-0000-0000-00009A370000}"/>
    <cellStyle name="Normal 2 17 6 2 7" xfId="12327" xr:uid="{00000000-0005-0000-0000-00009B370000}"/>
    <cellStyle name="Normal 2 17 6 3" xfId="12328" xr:uid="{00000000-0005-0000-0000-00009C370000}"/>
    <cellStyle name="Normal 2 17 6 4" xfId="12329" xr:uid="{00000000-0005-0000-0000-00009D370000}"/>
    <cellStyle name="Normal 2 17 6 5" xfId="12330" xr:uid="{00000000-0005-0000-0000-00009E370000}"/>
    <cellStyle name="Normal 2 17 6 6" xfId="12331" xr:uid="{00000000-0005-0000-0000-00009F370000}"/>
    <cellStyle name="Normal 2 17 6 7" xfId="12332" xr:uid="{00000000-0005-0000-0000-0000A0370000}"/>
    <cellStyle name="Normal 2 17 6 8" xfId="12333" xr:uid="{00000000-0005-0000-0000-0000A1370000}"/>
    <cellStyle name="Normal 2 17 7" xfId="12334" xr:uid="{00000000-0005-0000-0000-0000A2370000}"/>
    <cellStyle name="Normal 2 17 7 2" xfId="12335" xr:uid="{00000000-0005-0000-0000-0000A3370000}"/>
    <cellStyle name="Normal 2 17 7 2 2" xfId="12336" xr:uid="{00000000-0005-0000-0000-0000A4370000}"/>
    <cellStyle name="Normal 2 17 7 2 3" xfId="12337" xr:uid="{00000000-0005-0000-0000-0000A5370000}"/>
    <cellStyle name="Normal 2 17 7 2 4" xfId="12338" xr:uid="{00000000-0005-0000-0000-0000A6370000}"/>
    <cellStyle name="Normal 2 17 7 2 5" xfId="12339" xr:uid="{00000000-0005-0000-0000-0000A7370000}"/>
    <cellStyle name="Normal 2 17 7 2 6" xfId="12340" xr:uid="{00000000-0005-0000-0000-0000A8370000}"/>
    <cellStyle name="Normal 2 17 7 2 7" xfId="12341" xr:uid="{00000000-0005-0000-0000-0000A9370000}"/>
    <cellStyle name="Normal 2 17 7 3" xfId="12342" xr:uid="{00000000-0005-0000-0000-0000AA370000}"/>
    <cellStyle name="Normal 2 17 7 4" xfId="12343" xr:uid="{00000000-0005-0000-0000-0000AB370000}"/>
    <cellStyle name="Normal 2 17 7 5" xfId="12344" xr:uid="{00000000-0005-0000-0000-0000AC370000}"/>
    <cellStyle name="Normal 2 17 7 6" xfId="12345" xr:uid="{00000000-0005-0000-0000-0000AD370000}"/>
    <cellStyle name="Normal 2 17 7 7" xfId="12346" xr:uid="{00000000-0005-0000-0000-0000AE370000}"/>
    <cellStyle name="Normal 2 17 7 8" xfId="12347" xr:uid="{00000000-0005-0000-0000-0000AF370000}"/>
    <cellStyle name="Normal 2 17 8" xfId="12348" xr:uid="{00000000-0005-0000-0000-0000B0370000}"/>
    <cellStyle name="Normal 2 17 8 2" xfId="12349" xr:uid="{00000000-0005-0000-0000-0000B1370000}"/>
    <cellStyle name="Normal 2 17 8 2 2" xfId="12350" xr:uid="{00000000-0005-0000-0000-0000B2370000}"/>
    <cellStyle name="Normal 2 17 8 2 3" xfId="12351" xr:uid="{00000000-0005-0000-0000-0000B3370000}"/>
    <cellStyle name="Normal 2 17 8 2 4" xfId="12352" xr:uid="{00000000-0005-0000-0000-0000B4370000}"/>
    <cellStyle name="Normal 2 17 8 2 5" xfId="12353" xr:uid="{00000000-0005-0000-0000-0000B5370000}"/>
    <cellStyle name="Normal 2 17 8 2 6" xfId="12354" xr:uid="{00000000-0005-0000-0000-0000B6370000}"/>
    <cellStyle name="Normal 2 17 8 2 7" xfId="12355" xr:uid="{00000000-0005-0000-0000-0000B7370000}"/>
    <cellStyle name="Normal 2 17 8 3" xfId="12356" xr:uid="{00000000-0005-0000-0000-0000B8370000}"/>
    <cellStyle name="Normal 2 17 8 4" xfId="12357" xr:uid="{00000000-0005-0000-0000-0000B9370000}"/>
    <cellStyle name="Normal 2 17 8 5" xfId="12358" xr:uid="{00000000-0005-0000-0000-0000BA370000}"/>
    <cellStyle name="Normal 2 17 8 6" xfId="12359" xr:uid="{00000000-0005-0000-0000-0000BB370000}"/>
    <cellStyle name="Normal 2 17 8 7" xfId="12360" xr:uid="{00000000-0005-0000-0000-0000BC370000}"/>
    <cellStyle name="Normal 2 17 8 8" xfId="12361" xr:uid="{00000000-0005-0000-0000-0000BD370000}"/>
    <cellStyle name="Normal 2 17 9" xfId="12362" xr:uid="{00000000-0005-0000-0000-0000BE370000}"/>
    <cellStyle name="Normal 2 17 9 2" xfId="12363" xr:uid="{00000000-0005-0000-0000-0000BF370000}"/>
    <cellStyle name="Normal 2 17 9 2 2" xfId="12364" xr:uid="{00000000-0005-0000-0000-0000C0370000}"/>
    <cellStyle name="Normal 2 17 9 2 3" xfId="12365" xr:uid="{00000000-0005-0000-0000-0000C1370000}"/>
    <cellStyle name="Normal 2 17 9 2 4" xfId="12366" xr:uid="{00000000-0005-0000-0000-0000C2370000}"/>
    <cellStyle name="Normal 2 17 9 2 5" xfId="12367" xr:uid="{00000000-0005-0000-0000-0000C3370000}"/>
    <cellStyle name="Normal 2 17 9 2 6" xfId="12368" xr:uid="{00000000-0005-0000-0000-0000C4370000}"/>
    <cellStyle name="Normal 2 17 9 2 7" xfId="12369" xr:uid="{00000000-0005-0000-0000-0000C5370000}"/>
    <cellStyle name="Normal 2 17 9 3" xfId="12370" xr:uid="{00000000-0005-0000-0000-0000C6370000}"/>
    <cellStyle name="Normal 2 17 9 4" xfId="12371" xr:uid="{00000000-0005-0000-0000-0000C7370000}"/>
    <cellStyle name="Normal 2 17 9 5" xfId="12372" xr:uid="{00000000-0005-0000-0000-0000C8370000}"/>
    <cellStyle name="Normal 2 17 9 6" xfId="12373" xr:uid="{00000000-0005-0000-0000-0000C9370000}"/>
    <cellStyle name="Normal 2 17 9 7" xfId="12374" xr:uid="{00000000-0005-0000-0000-0000CA370000}"/>
    <cellStyle name="Normal 2 17 9 8" xfId="12375" xr:uid="{00000000-0005-0000-0000-0000CB370000}"/>
    <cellStyle name="Normal 2 18" xfId="12376" xr:uid="{00000000-0005-0000-0000-0000CC370000}"/>
    <cellStyle name="Normal 2 18 10" xfId="12377" xr:uid="{00000000-0005-0000-0000-0000CD370000}"/>
    <cellStyle name="Normal 2 18 10 2" xfId="12378" xr:uid="{00000000-0005-0000-0000-0000CE370000}"/>
    <cellStyle name="Normal 2 18 10 2 2" xfId="12379" xr:uid="{00000000-0005-0000-0000-0000CF370000}"/>
    <cellStyle name="Normal 2 18 10 2 3" xfId="12380" xr:uid="{00000000-0005-0000-0000-0000D0370000}"/>
    <cellStyle name="Normal 2 18 10 2 4" xfId="12381" xr:uid="{00000000-0005-0000-0000-0000D1370000}"/>
    <cellStyle name="Normal 2 18 10 2 5" xfId="12382" xr:uid="{00000000-0005-0000-0000-0000D2370000}"/>
    <cellStyle name="Normal 2 18 10 2 6" xfId="12383" xr:uid="{00000000-0005-0000-0000-0000D3370000}"/>
    <cellStyle name="Normal 2 18 10 2 7" xfId="12384" xr:uid="{00000000-0005-0000-0000-0000D4370000}"/>
    <cellStyle name="Normal 2 18 10 3" xfId="12385" xr:uid="{00000000-0005-0000-0000-0000D5370000}"/>
    <cellStyle name="Normal 2 18 10 4" xfId="12386" xr:uid="{00000000-0005-0000-0000-0000D6370000}"/>
    <cellStyle name="Normal 2 18 10 5" xfId="12387" xr:uid="{00000000-0005-0000-0000-0000D7370000}"/>
    <cellStyle name="Normal 2 18 10 6" xfId="12388" xr:uid="{00000000-0005-0000-0000-0000D8370000}"/>
    <cellStyle name="Normal 2 18 10 7" xfId="12389" xr:uid="{00000000-0005-0000-0000-0000D9370000}"/>
    <cellStyle name="Normal 2 18 10 8" xfId="12390" xr:uid="{00000000-0005-0000-0000-0000DA370000}"/>
    <cellStyle name="Normal 2 18 11" xfId="12391" xr:uid="{00000000-0005-0000-0000-0000DB370000}"/>
    <cellStyle name="Normal 2 18 11 2" xfId="12392" xr:uid="{00000000-0005-0000-0000-0000DC370000}"/>
    <cellStyle name="Normal 2 18 11 3" xfId="12393" xr:uid="{00000000-0005-0000-0000-0000DD370000}"/>
    <cellStyle name="Normal 2 18 11 4" xfId="12394" xr:uid="{00000000-0005-0000-0000-0000DE370000}"/>
    <cellStyle name="Normal 2 18 11 5" xfId="12395" xr:uid="{00000000-0005-0000-0000-0000DF370000}"/>
    <cellStyle name="Normal 2 18 11 6" xfId="12396" xr:uid="{00000000-0005-0000-0000-0000E0370000}"/>
    <cellStyle name="Normal 2 18 11 7" xfId="12397" xr:uid="{00000000-0005-0000-0000-0000E1370000}"/>
    <cellStyle name="Normal 2 18 12" xfId="12398" xr:uid="{00000000-0005-0000-0000-0000E2370000}"/>
    <cellStyle name="Normal 2 18 13" xfId="12399" xr:uid="{00000000-0005-0000-0000-0000E3370000}"/>
    <cellStyle name="Normal 2 18 14" xfId="12400" xr:uid="{00000000-0005-0000-0000-0000E4370000}"/>
    <cellStyle name="Normal 2 18 15" xfId="12401" xr:uid="{00000000-0005-0000-0000-0000E5370000}"/>
    <cellStyle name="Normal 2 18 16" xfId="12402" xr:uid="{00000000-0005-0000-0000-0000E6370000}"/>
    <cellStyle name="Normal 2 18 17" xfId="12403" xr:uid="{00000000-0005-0000-0000-0000E7370000}"/>
    <cellStyle name="Normal 2 18 2" xfId="12404" xr:uid="{00000000-0005-0000-0000-0000E8370000}"/>
    <cellStyle name="Normal 2 18 2 2" xfId="12405" xr:uid="{00000000-0005-0000-0000-0000E9370000}"/>
    <cellStyle name="Normal 2 18 2 2 2" xfId="12406" xr:uid="{00000000-0005-0000-0000-0000EA370000}"/>
    <cellStyle name="Normal 2 18 2 2 3" xfId="12407" xr:uid="{00000000-0005-0000-0000-0000EB370000}"/>
    <cellStyle name="Normal 2 18 2 2 4" xfId="12408" xr:uid="{00000000-0005-0000-0000-0000EC370000}"/>
    <cellStyle name="Normal 2 18 2 2 5" xfId="12409" xr:uid="{00000000-0005-0000-0000-0000ED370000}"/>
    <cellStyle name="Normal 2 18 2 2 6" xfId="12410" xr:uid="{00000000-0005-0000-0000-0000EE370000}"/>
    <cellStyle name="Normal 2 18 2 2 7" xfId="12411" xr:uid="{00000000-0005-0000-0000-0000EF370000}"/>
    <cellStyle name="Normal 2 18 2 3" xfId="12412" xr:uid="{00000000-0005-0000-0000-0000F0370000}"/>
    <cellStyle name="Normal 2 18 2 4" xfId="12413" xr:uid="{00000000-0005-0000-0000-0000F1370000}"/>
    <cellStyle name="Normal 2 18 2 5" xfId="12414" xr:uid="{00000000-0005-0000-0000-0000F2370000}"/>
    <cellStyle name="Normal 2 18 2 6" xfId="12415" xr:uid="{00000000-0005-0000-0000-0000F3370000}"/>
    <cellStyle name="Normal 2 18 2 7" xfId="12416" xr:uid="{00000000-0005-0000-0000-0000F4370000}"/>
    <cellStyle name="Normal 2 18 2 8" xfId="12417" xr:uid="{00000000-0005-0000-0000-0000F5370000}"/>
    <cellStyle name="Normal 2 18 3" xfId="12418" xr:uid="{00000000-0005-0000-0000-0000F6370000}"/>
    <cellStyle name="Normal 2 18 3 2" xfId="12419" xr:uid="{00000000-0005-0000-0000-0000F7370000}"/>
    <cellStyle name="Normal 2 18 3 2 2" xfId="12420" xr:uid="{00000000-0005-0000-0000-0000F8370000}"/>
    <cellStyle name="Normal 2 18 3 2 3" xfId="12421" xr:uid="{00000000-0005-0000-0000-0000F9370000}"/>
    <cellStyle name="Normal 2 18 3 2 4" xfId="12422" xr:uid="{00000000-0005-0000-0000-0000FA370000}"/>
    <cellStyle name="Normal 2 18 3 2 5" xfId="12423" xr:uid="{00000000-0005-0000-0000-0000FB370000}"/>
    <cellStyle name="Normal 2 18 3 2 6" xfId="12424" xr:uid="{00000000-0005-0000-0000-0000FC370000}"/>
    <cellStyle name="Normal 2 18 3 2 7" xfId="12425" xr:uid="{00000000-0005-0000-0000-0000FD370000}"/>
    <cellStyle name="Normal 2 18 3 3" xfId="12426" xr:uid="{00000000-0005-0000-0000-0000FE370000}"/>
    <cellStyle name="Normal 2 18 3 4" xfId="12427" xr:uid="{00000000-0005-0000-0000-0000FF370000}"/>
    <cellStyle name="Normal 2 18 3 5" xfId="12428" xr:uid="{00000000-0005-0000-0000-000000380000}"/>
    <cellStyle name="Normal 2 18 3 6" xfId="12429" xr:uid="{00000000-0005-0000-0000-000001380000}"/>
    <cellStyle name="Normal 2 18 3 7" xfId="12430" xr:uid="{00000000-0005-0000-0000-000002380000}"/>
    <cellStyle name="Normal 2 18 3 8" xfId="12431" xr:uid="{00000000-0005-0000-0000-000003380000}"/>
    <cellStyle name="Normal 2 18 4" xfId="12432" xr:uid="{00000000-0005-0000-0000-000004380000}"/>
    <cellStyle name="Normal 2 18 4 2" xfId="12433" xr:uid="{00000000-0005-0000-0000-000005380000}"/>
    <cellStyle name="Normal 2 18 4 2 2" xfId="12434" xr:uid="{00000000-0005-0000-0000-000006380000}"/>
    <cellStyle name="Normal 2 18 4 2 3" xfId="12435" xr:uid="{00000000-0005-0000-0000-000007380000}"/>
    <cellStyle name="Normal 2 18 4 2 4" xfId="12436" xr:uid="{00000000-0005-0000-0000-000008380000}"/>
    <cellStyle name="Normal 2 18 4 2 5" xfId="12437" xr:uid="{00000000-0005-0000-0000-000009380000}"/>
    <cellStyle name="Normal 2 18 4 2 6" xfId="12438" xr:uid="{00000000-0005-0000-0000-00000A380000}"/>
    <cellStyle name="Normal 2 18 4 2 7" xfId="12439" xr:uid="{00000000-0005-0000-0000-00000B380000}"/>
    <cellStyle name="Normal 2 18 4 3" xfId="12440" xr:uid="{00000000-0005-0000-0000-00000C380000}"/>
    <cellStyle name="Normal 2 18 4 4" xfId="12441" xr:uid="{00000000-0005-0000-0000-00000D380000}"/>
    <cellStyle name="Normal 2 18 4 5" xfId="12442" xr:uid="{00000000-0005-0000-0000-00000E380000}"/>
    <cellStyle name="Normal 2 18 4 6" xfId="12443" xr:uid="{00000000-0005-0000-0000-00000F380000}"/>
    <cellStyle name="Normal 2 18 4 7" xfId="12444" xr:uid="{00000000-0005-0000-0000-000010380000}"/>
    <cellStyle name="Normal 2 18 4 8" xfId="12445" xr:uid="{00000000-0005-0000-0000-000011380000}"/>
    <cellStyle name="Normal 2 18 5" xfId="12446" xr:uid="{00000000-0005-0000-0000-000012380000}"/>
    <cellStyle name="Normal 2 18 5 2" xfId="12447" xr:uid="{00000000-0005-0000-0000-000013380000}"/>
    <cellStyle name="Normal 2 18 5 2 2" xfId="12448" xr:uid="{00000000-0005-0000-0000-000014380000}"/>
    <cellStyle name="Normal 2 18 5 2 3" xfId="12449" xr:uid="{00000000-0005-0000-0000-000015380000}"/>
    <cellStyle name="Normal 2 18 5 2 4" xfId="12450" xr:uid="{00000000-0005-0000-0000-000016380000}"/>
    <cellStyle name="Normal 2 18 5 2 5" xfId="12451" xr:uid="{00000000-0005-0000-0000-000017380000}"/>
    <cellStyle name="Normal 2 18 5 2 6" xfId="12452" xr:uid="{00000000-0005-0000-0000-000018380000}"/>
    <cellStyle name="Normal 2 18 5 2 7" xfId="12453" xr:uid="{00000000-0005-0000-0000-000019380000}"/>
    <cellStyle name="Normal 2 18 5 3" xfId="12454" xr:uid="{00000000-0005-0000-0000-00001A380000}"/>
    <cellStyle name="Normal 2 18 5 4" xfId="12455" xr:uid="{00000000-0005-0000-0000-00001B380000}"/>
    <cellStyle name="Normal 2 18 5 5" xfId="12456" xr:uid="{00000000-0005-0000-0000-00001C380000}"/>
    <cellStyle name="Normal 2 18 5 6" xfId="12457" xr:uid="{00000000-0005-0000-0000-00001D380000}"/>
    <cellStyle name="Normal 2 18 5 7" xfId="12458" xr:uid="{00000000-0005-0000-0000-00001E380000}"/>
    <cellStyle name="Normal 2 18 5 8" xfId="12459" xr:uid="{00000000-0005-0000-0000-00001F380000}"/>
    <cellStyle name="Normal 2 18 6" xfId="12460" xr:uid="{00000000-0005-0000-0000-000020380000}"/>
    <cellStyle name="Normal 2 18 6 2" xfId="12461" xr:uid="{00000000-0005-0000-0000-000021380000}"/>
    <cellStyle name="Normal 2 18 6 2 2" xfId="12462" xr:uid="{00000000-0005-0000-0000-000022380000}"/>
    <cellStyle name="Normal 2 18 6 2 3" xfId="12463" xr:uid="{00000000-0005-0000-0000-000023380000}"/>
    <cellStyle name="Normal 2 18 6 2 4" xfId="12464" xr:uid="{00000000-0005-0000-0000-000024380000}"/>
    <cellStyle name="Normal 2 18 6 2 5" xfId="12465" xr:uid="{00000000-0005-0000-0000-000025380000}"/>
    <cellStyle name="Normal 2 18 6 2 6" xfId="12466" xr:uid="{00000000-0005-0000-0000-000026380000}"/>
    <cellStyle name="Normal 2 18 6 2 7" xfId="12467" xr:uid="{00000000-0005-0000-0000-000027380000}"/>
    <cellStyle name="Normal 2 18 6 3" xfId="12468" xr:uid="{00000000-0005-0000-0000-000028380000}"/>
    <cellStyle name="Normal 2 18 6 4" xfId="12469" xr:uid="{00000000-0005-0000-0000-000029380000}"/>
    <cellStyle name="Normal 2 18 6 5" xfId="12470" xr:uid="{00000000-0005-0000-0000-00002A380000}"/>
    <cellStyle name="Normal 2 18 6 6" xfId="12471" xr:uid="{00000000-0005-0000-0000-00002B380000}"/>
    <cellStyle name="Normal 2 18 6 7" xfId="12472" xr:uid="{00000000-0005-0000-0000-00002C380000}"/>
    <cellStyle name="Normal 2 18 6 8" xfId="12473" xr:uid="{00000000-0005-0000-0000-00002D380000}"/>
    <cellStyle name="Normal 2 18 7" xfId="12474" xr:uid="{00000000-0005-0000-0000-00002E380000}"/>
    <cellStyle name="Normal 2 18 7 2" xfId="12475" xr:uid="{00000000-0005-0000-0000-00002F380000}"/>
    <cellStyle name="Normal 2 18 7 2 2" xfId="12476" xr:uid="{00000000-0005-0000-0000-000030380000}"/>
    <cellStyle name="Normal 2 18 7 2 3" xfId="12477" xr:uid="{00000000-0005-0000-0000-000031380000}"/>
    <cellStyle name="Normal 2 18 7 2 4" xfId="12478" xr:uid="{00000000-0005-0000-0000-000032380000}"/>
    <cellStyle name="Normal 2 18 7 2 5" xfId="12479" xr:uid="{00000000-0005-0000-0000-000033380000}"/>
    <cellStyle name="Normal 2 18 7 2 6" xfId="12480" xr:uid="{00000000-0005-0000-0000-000034380000}"/>
    <cellStyle name="Normal 2 18 7 2 7" xfId="12481" xr:uid="{00000000-0005-0000-0000-000035380000}"/>
    <cellStyle name="Normal 2 18 7 3" xfId="12482" xr:uid="{00000000-0005-0000-0000-000036380000}"/>
    <cellStyle name="Normal 2 18 7 4" xfId="12483" xr:uid="{00000000-0005-0000-0000-000037380000}"/>
    <cellStyle name="Normal 2 18 7 5" xfId="12484" xr:uid="{00000000-0005-0000-0000-000038380000}"/>
    <cellStyle name="Normal 2 18 7 6" xfId="12485" xr:uid="{00000000-0005-0000-0000-000039380000}"/>
    <cellStyle name="Normal 2 18 7 7" xfId="12486" xr:uid="{00000000-0005-0000-0000-00003A380000}"/>
    <cellStyle name="Normal 2 18 7 8" xfId="12487" xr:uid="{00000000-0005-0000-0000-00003B380000}"/>
    <cellStyle name="Normal 2 18 8" xfId="12488" xr:uid="{00000000-0005-0000-0000-00003C380000}"/>
    <cellStyle name="Normal 2 18 8 2" xfId="12489" xr:uid="{00000000-0005-0000-0000-00003D380000}"/>
    <cellStyle name="Normal 2 18 8 2 2" xfId="12490" xr:uid="{00000000-0005-0000-0000-00003E380000}"/>
    <cellStyle name="Normal 2 18 8 2 3" xfId="12491" xr:uid="{00000000-0005-0000-0000-00003F380000}"/>
    <cellStyle name="Normal 2 18 8 2 4" xfId="12492" xr:uid="{00000000-0005-0000-0000-000040380000}"/>
    <cellStyle name="Normal 2 18 8 2 5" xfId="12493" xr:uid="{00000000-0005-0000-0000-000041380000}"/>
    <cellStyle name="Normal 2 18 8 2 6" xfId="12494" xr:uid="{00000000-0005-0000-0000-000042380000}"/>
    <cellStyle name="Normal 2 18 8 2 7" xfId="12495" xr:uid="{00000000-0005-0000-0000-000043380000}"/>
    <cellStyle name="Normal 2 18 8 3" xfId="12496" xr:uid="{00000000-0005-0000-0000-000044380000}"/>
    <cellStyle name="Normal 2 18 8 4" xfId="12497" xr:uid="{00000000-0005-0000-0000-000045380000}"/>
    <cellStyle name="Normal 2 18 8 5" xfId="12498" xr:uid="{00000000-0005-0000-0000-000046380000}"/>
    <cellStyle name="Normal 2 18 8 6" xfId="12499" xr:uid="{00000000-0005-0000-0000-000047380000}"/>
    <cellStyle name="Normal 2 18 8 7" xfId="12500" xr:uid="{00000000-0005-0000-0000-000048380000}"/>
    <cellStyle name="Normal 2 18 8 8" xfId="12501" xr:uid="{00000000-0005-0000-0000-000049380000}"/>
    <cellStyle name="Normal 2 18 9" xfId="12502" xr:uid="{00000000-0005-0000-0000-00004A380000}"/>
    <cellStyle name="Normal 2 18 9 2" xfId="12503" xr:uid="{00000000-0005-0000-0000-00004B380000}"/>
    <cellStyle name="Normal 2 18 9 2 2" xfId="12504" xr:uid="{00000000-0005-0000-0000-00004C380000}"/>
    <cellStyle name="Normal 2 18 9 2 3" xfId="12505" xr:uid="{00000000-0005-0000-0000-00004D380000}"/>
    <cellStyle name="Normal 2 18 9 2 4" xfId="12506" xr:uid="{00000000-0005-0000-0000-00004E380000}"/>
    <cellStyle name="Normal 2 18 9 2 5" xfId="12507" xr:uid="{00000000-0005-0000-0000-00004F380000}"/>
    <cellStyle name="Normal 2 18 9 2 6" xfId="12508" xr:uid="{00000000-0005-0000-0000-000050380000}"/>
    <cellStyle name="Normal 2 18 9 2 7" xfId="12509" xr:uid="{00000000-0005-0000-0000-000051380000}"/>
    <cellStyle name="Normal 2 18 9 3" xfId="12510" xr:uid="{00000000-0005-0000-0000-000052380000}"/>
    <cellStyle name="Normal 2 18 9 4" xfId="12511" xr:uid="{00000000-0005-0000-0000-000053380000}"/>
    <cellStyle name="Normal 2 18 9 5" xfId="12512" xr:uid="{00000000-0005-0000-0000-000054380000}"/>
    <cellStyle name="Normal 2 18 9 6" xfId="12513" xr:uid="{00000000-0005-0000-0000-000055380000}"/>
    <cellStyle name="Normal 2 18 9 7" xfId="12514" xr:uid="{00000000-0005-0000-0000-000056380000}"/>
    <cellStyle name="Normal 2 18 9 8" xfId="12515" xr:uid="{00000000-0005-0000-0000-000057380000}"/>
    <cellStyle name="Normal 2 19" xfId="12516" xr:uid="{00000000-0005-0000-0000-000058380000}"/>
    <cellStyle name="Normal 2 19 10" xfId="12517" xr:uid="{00000000-0005-0000-0000-000059380000}"/>
    <cellStyle name="Normal 2 19 10 2" xfId="12518" xr:uid="{00000000-0005-0000-0000-00005A380000}"/>
    <cellStyle name="Normal 2 19 10 2 2" xfId="12519" xr:uid="{00000000-0005-0000-0000-00005B380000}"/>
    <cellStyle name="Normal 2 19 10 2 3" xfId="12520" xr:uid="{00000000-0005-0000-0000-00005C380000}"/>
    <cellStyle name="Normal 2 19 10 2 4" xfId="12521" xr:uid="{00000000-0005-0000-0000-00005D380000}"/>
    <cellStyle name="Normal 2 19 10 2 5" xfId="12522" xr:uid="{00000000-0005-0000-0000-00005E380000}"/>
    <cellStyle name="Normal 2 19 10 2 6" xfId="12523" xr:uid="{00000000-0005-0000-0000-00005F380000}"/>
    <cellStyle name="Normal 2 19 10 2 7" xfId="12524" xr:uid="{00000000-0005-0000-0000-000060380000}"/>
    <cellStyle name="Normal 2 19 10 3" xfId="12525" xr:uid="{00000000-0005-0000-0000-000061380000}"/>
    <cellStyle name="Normal 2 19 10 4" xfId="12526" xr:uid="{00000000-0005-0000-0000-000062380000}"/>
    <cellStyle name="Normal 2 19 10 5" xfId="12527" xr:uid="{00000000-0005-0000-0000-000063380000}"/>
    <cellStyle name="Normal 2 19 10 6" xfId="12528" xr:uid="{00000000-0005-0000-0000-000064380000}"/>
    <cellStyle name="Normal 2 19 10 7" xfId="12529" xr:uid="{00000000-0005-0000-0000-000065380000}"/>
    <cellStyle name="Normal 2 19 10 8" xfId="12530" xr:uid="{00000000-0005-0000-0000-000066380000}"/>
    <cellStyle name="Normal 2 19 11" xfId="12531" xr:uid="{00000000-0005-0000-0000-000067380000}"/>
    <cellStyle name="Normal 2 19 11 2" xfId="12532" xr:uid="{00000000-0005-0000-0000-000068380000}"/>
    <cellStyle name="Normal 2 19 11 3" xfId="12533" xr:uid="{00000000-0005-0000-0000-000069380000}"/>
    <cellStyle name="Normal 2 19 11 4" xfId="12534" xr:uid="{00000000-0005-0000-0000-00006A380000}"/>
    <cellStyle name="Normal 2 19 11 5" xfId="12535" xr:uid="{00000000-0005-0000-0000-00006B380000}"/>
    <cellStyle name="Normal 2 19 11 6" xfId="12536" xr:uid="{00000000-0005-0000-0000-00006C380000}"/>
    <cellStyle name="Normal 2 19 11 7" xfId="12537" xr:uid="{00000000-0005-0000-0000-00006D380000}"/>
    <cellStyle name="Normal 2 19 12" xfId="12538" xr:uid="{00000000-0005-0000-0000-00006E380000}"/>
    <cellStyle name="Normal 2 19 13" xfId="12539" xr:uid="{00000000-0005-0000-0000-00006F380000}"/>
    <cellStyle name="Normal 2 19 14" xfId="12540" xr:uid="{00000000-0005-0000-0000-000070380000}"/>
    <cellStyle name="Normal 2 19 15" xfId="12541" xr:uid="{00000000-0005-0000-0000-000071380000}"/>
    <cellStyle name="Normal 2 19 16" xfId="12542" xr:uid="{00000000-0005-0000-0000-000072380000}"/>
    <cellStyle name="Normal 2 19 17" xfId="12543" xr:uid="{00000000-0005-0000-0000-000073380000}"/>
    <cellStyle name="Normal 2 19 2" xfId="12544" xr:uid="{00000000-0005-0000-0000-000074380000}"/>
    <cellStyle name="Normal 2 19 2 2" xfId="12545" xr:uid="{00000000-0005-0000-0000-000075380000}"/>
    <cellStyle name="Normal 2 19 2 2 2" xfId="12546" xr:uid="{00000000-0005-0000-0000-000076380000}"/>
    <cellStyle name="Normal 2 19 2 2 3" xfId="12547" xr:uid="{00000000-0005-0000-0000-000077380000}"/>
    <cellStyle name="Normal 2 19 2 2 4" xfId="12548" xr:uid="{00000000-0005-0000-0000-000078380000}"/>
    <cellStyle name="Normal 2 19 2 2 5" xfId="12549" xr:uid="{00000000-0005-0000-0000-000079380000}"/>
    <cellStyle name="Normal 2 19 2 2 6" xfId="12550" xr:uid="{00000000-0005-0000-0000-00007A380000}"/>
    <cellStyle name="Normal 2 19 2 2 7" xfId="12551" xr:uid="{00000000-0005-0000-0000-00007B380000}"/>
    <cellStyle name="Normal 2 19 2 3" xfId="12552" xr:uid="{00000000-0005-0000-0000-00007C380000}"/>
    <cellStyle name="Normal 2 19 2 4" xfId="12553" xr:uid="{00000000-0005-0000-0000-00007D380000}"/>
    <cellStyle name="Normal 2 19 2 5" xfId="12554" xr:uid="{00000000-0005-0000-0000-00007E380000}"/>
    <cellStyle name="Normal 2 19 2 6" xfId="12555" xr:uid="{00000000-0005-0000-0000-00007F380000}"/>
    <cellStyle name="Normal 2 19 2 7" xfId="12556" xr:uid="{00000000-0005-0000-0000-000080380000}"/>
    <cellStyle name="Normal 2 19 2 8" xfId="12557" xr:uid="{00000000-0005-0000-0000-000081380000}"/>
    <cellStyle name="Normal 2 19 3" xfId="12558" xr:uid="{00000000-0005-0000-0000-000082380000}"/>
    <cellStyle name="Normal 2 19 3 2" xfId="12559" xr:uid="{00000000-0005-0000-0000-000083380000}"/>
    <cellStyle name="Normal 2 19 3 2 2" xfId="12560" xr:uid="{00000000-0005-0000-0000-000084380000}"/>
    <cellStyle name="Normal 2 19 3 2 3" xfId="12561" xr:uid="{00000000-0005-0000-0000-000085380000}"/>
    <cellStyle name="Normal 2 19 3 2 4" xfId="12562" xr:uid="{00000000-0005-0000-0000-000086380000}"/>
    <cellStyle name="Normal 2 19 3 2 5" xfId="12563" xr:uid="{00000000-0005-0000-0000-000087380000}"/>
    <cellStyle name="Normal 2 19 3 2 6" xfId="12564" xr:uid="{00000000-0005-0000-0000-000088380000}"/>
    <cellStyle name="Normal 2 19 3 2 7" xfId="12565" xr:uid="{00000000-0005-0000-0000-000089380000}"/>
    <cellStyle name="Normal 2 19 3 3" xfId="12566" xr:uid="{00000000-0005-0000-0000-00008A380000}"/>
    <cellStyle name="Normal 2 19 3 4" xfId="12567" xr:uid="{00000000-0005-0000-0000-00008B380000}"/>
    <cellStyle name="Normal 2 19 3 5" xfId="12568" xr:uid="{00000000-0005-0000-0000-00008C380000}"/>
    <cellStyle name="Normal 2 19 3 6" xfId="12569" xr:uid="{00000000-0005-0000-0000-00008D380000}"/>
    <cellStyle name="Normal 2 19 3 7" xfId="12570" xr:uid="{00000000-0005-0000-0000-00008E380000}"/>
    <cellStyle name="Normal 2 19 3 8" xfId="12571" xr:uid="{00000000-0005-0000-0000-00008F380000}"/>
    <cellStyle name="Normal 2 19 4" xfId="12572" xr:uid="{00000000-0005-0000-0000-000090380000}"/>
    <cellStyle name="Normal 2 19 4 2" xfId="12573" xr:uid="{00000000-0005-0000-0000-000091380000}"/>
    <cellStyle name="Normal 2 19 4 2 2" xfId="12574" xr:uid="{00000000-0005-0000-0000-000092380000}"/>
    <cellStyle name="Normal 2 19 4 2 3" xfId="12575" xr:uid="{00000000-0005-0000-0000-000093380000}"/>
    <cellStyle name="Normal 2 19 4 2 4" xfId="12576" xr:uid="{00000000-0005-0000-0000-000094380000}"/>
    <cellStyle name="Normal 2 19 4 2 5" xfId="12577" xr:uid="{00000000-0005-0000-0000-000095380000}"/>
    <cellStyle name="Normal 2 19 4 2 6" xfId="12578" xr:uid="{00000000-0005-0000-0000-000096380000}"/>
    <cellStyle name="Normal 2 19 4 2 7" xfId="12579" xr:uid="{00000000-0005-0000-0000-000097380000}"/>
    <cellStyle name="Normal 2 19 4 3" xfId="12580" xr:uid="{00000000-0005-0000-0000-000098380000}"/>
    <cellStyle name="Normal 2 19 4 4" xfId="12581" xr:uid="{00000000-0005-0000-0000-000099380000}"/>
    <cellStyle name="Normal 2 19 4 5" xfId="12582" xr:uid="{00000000-0005-0000-0000-00009A380000}"/>
    <cellStyle name="Normal 2 19 4 6" xfId="12583" xr:uid="{00000000-0005-0000-0000-00009B380000}"/>
    <cellStyle name="Normal 2 19 4 7" xfId="12584" xr:uid="{00000000-0005-0000-0000-00009C380000}"/>
    <cellStyle name="Normal 2 19 4 8" xfId="12585" xr:uid="{00000000-0005-0000-0000-00009D380000}"/>
    <cellStyle name="Normal 2 19 5" xfId="12586" xr:uid="{00000000-0005-0000-0000-00009E380000}"/>
    <cellStyle name="Normal 2 19 5 2" xfId="12587" xr:uid="{00000000-0005-0000-0000-00009F380000}"/>
    <cellStyle name="Normal 2 19 5 2 2" xfId="12588" xr:uid="{00000000-0005-0000-0000-0000A0380000}"/>
    <cellStyle name="Normal 2 19 5 2 3" xfId="12589" xr:uid="{00000000-0005-0000-0000-0000A1380000}"/>
    <cellStyle name="Normal 2 19 5 2 4" xfId="12590" xr:uid="{00000000-0005-0000-0000-0000A2380000}"/>
    <cellStyle name="Normal 2 19 5 2 5" xfId="12591" xr:uid="{00000000-0005-0000-0000-0000A3380000}"/>
    <cellStyle name="Normal 2 19 5 2 6" xfId="12592" xr:uid="{00000000-0005-0000-0000-0000A4380000}"/>
    <cellStyle name="Normal 2 19 5 2 7" xfId="12593" xr:uid="{00000000-0005-0000-0000-0000A5380000}"/>
    <cellStyle name="Normal 2 19 5 3" xfId="12594" xr:uid="{00000000-0005-0000-0000-0000A6380000}"/>
    <cellStyle name="Normal 2 19 5 4" xfId="12595" xr:uid="{00000000-0005-0000-0000-0000A7380000}"/>
    <cellStyle name="Normal 2 19 5 5" xfId="12596" xr:uid="{00000000-0005-0000-0000-0000A8380000}"/>
    <cellStyle name="Normal 2 19 5 6" xfId="12597" xr:uid="{00000000-0005-0000-0000-0000A9380000}"/>
    <cellStyle name="Normal 2 19 5 7" xfId="12598" xr:uid="{00000000-0005-0000-0000-0000AA380000}"/>
    <cellStyle name="Normal 2 19 5 8" xfId="12599" xr:uid="{00000000-0005-0000-0000-0000AB380000}"/>
    <cellStyle name="Normal 2 19 6" xfId="12600" xr:uid="{00000000-0005-0000-0000-0000AC380000}"/>
    <cellStyle name="Normal 2 19 6 2" xfId="12601" xr:uid="{00000000-0005-0000-0000-0000AD380000}"/>
    <cellStyle name="Normal 2 19 6 2 2" xfId="12602" xr:uid="{00000000-0005-0000-0000-0000AE380000}"/>
    <cellStyle name="Normal 2 19 6 2 3" xfId="12603" xr:uid="{00000000-0005-0000-0000-0000AF380000}"/>
    <cellStyle name="Normal 2 19 6 2 4" xfId="12604" xr:uid="{00000000-0005-0000-0000-0000B0380000}"/>
    <cellStyle name="Normal 2 19 6 2 5" xfId="12605" xr:uid="{00000000-0005-0000-0000-0000B1380000}"/>
    <cellStyle name="Normal 2 19 6 2 6" xfId="12606" xr:uid="{00000000-0005-0000-0000-0000B2380000}"/>
    <cellStyle name="Normal 2 19 6 2 7" xfId="12607" xr:uid="{00000000-0005-0000-0000-0000B3380000}"/>
    <cellStyle name="Normal 2 19 6 3" xfId="12608" xr:uid="{00000000-0005-0000-0000-0000B4380000}"/>
    <cellStyle name="Normal 2 19 6 4" xfId="12609" xr:uid="{00000000-0005-0000-0000-0000B5380000}"/>
    <cellStyle name="Normal 2 19 6 5" xfId="12610" xr:uid="{00000000-0005-0000-0000-0000B6380000}"/>
    <cellStyle name="Normal 2 19 6 6" xfId="12611" xr:uid="{00000000-0005-0000-0000-0000B7380000}"/>
    <cellStyle name="Normal 2 19 6 7" xfId="12612" xr:uid="{00000000-0005-0000-0000-0000B8380000}"/>
    <cellStyle name="Normal 2 19 6 8" xfId="12613" xr:uid="{00000000-0005-0000-0000-0000B9380000}"/>
    <cellStyle name="Normal 2 19 7" xfId="12614" xr:uid="{00000000-0005-0000-0000-0000BA380000}"/>
    <cellStyle name="Normal 2 19 7 2" xfId="12615" xr:uid="{00000000-0005-0000-0000-0000BB380000}"/>
    <cellStyle name="Normal 2 19 7 2 2" xfId="12616" xr:uid="{00000000-0005-0000-0000-0000BC380000}"/>
    <cellStyle name="Normal 2 19 7 2 3" xfId="12617" xr:uid="{00000000-0005-0000-0000-0000BD380000}"/>
    <cellStyle name="Normal 2 19 7 2 4" xfId="12618" xr:uid="{00000000-0005-0000-0000-0000BE380000}"/>
    <cellStyle name="Normal 2 19 7 2 5" xfId="12619" xr:uid="{00000000-0005-0000-0000-0000BF380000}"/>
    <cellStyle name="Normal 2 19 7 2 6" xfId="12620" xr:uid="{00000000-0005-0000-0000-0000C0380000}"/>
    <cellStyle name="Normal 2 19 7 2 7" xfId="12621" xr:uid="{00000000-0005-0000-0000-0000C1380000}"/>
    <cellStyle name="Normal 2 19 7 3" xfId="12622" xr:uid="{00000000-0005-0000-0000-0000C2380000}"/>
    <cellStyle name="Normal 2 19 7 4" xfId="12623" xr:uid="{00000000-0005-0000-0000-0000C3380000}"/>
    <cellStyle name="Normal 2 19 7 5" xfId="12624" xr:uid="{00000000-0005-0000-0000-0000C4380000}"/>
    <cellStyle name="Normal 2 19 7 6" xfId="12625" xr:uid="{00000000-0005-0000-0000-0000C5380000}"/>
    <cellStyle name="Normal 2 19 7 7" xfId="12626" xr:uid="{00000000-0005-0000-0000-0000C6380000}"/>
    <cellStyle name="Normal 2 19 7 8" xfId="12627" xr:uid="{00000000-0005-0000-0000-0000C7380000}"/>
    <cellStyle name="Normal 2 19 8" xfId="12628" xr:uid="{00000000-0005-0000-0000-0000C8380000}"/>
    <cellStyle name="Normal 2 19 8 2" xfId="12629" xr:uid="{00000000-0005-0000-0000-0000C9380000}"/>
    <cellStyle name="Normal 2 19 8 2 2" xfId="12630" xr:uid="{00000000-0005-0000-0000-0000CA380000}"/>
    <cellStyle name="Normal 2 19 8 2 3" xfId="12631" xr:uid="{00000000-0005-0000-0000-0000CB380000}"/>
    <cellStyle name="Normal 2 19 8 2 4" xfId="12632" xr:uid="{00000000-0005-0000-0000-0000CC380000}"/>
    <cellStyle name="Normal 2 19 8 2 5" xfId="12633" xr:uid="{00000000-0005-0000-0000-0000CD380000}"/>
    <cellStyle name="Normal 2 19 8 2 6" xfId="12634" xr:uid="{00000000-0005-0000-0000-0000CE380000}"/>
    <cellStyle name="Normal 2 19 8 2 7" xfId="12635" xr:uid="{00000000-0005-0000-0000-0000CF380000}"/>
    <cellStyle name="Normal 2 19 8 3" xfId="12636" xr:uid="{00000000-0005-0000-0000-0000D0380000}"/>
    <cellStyle name="Normal 2 19 8 4" xfId="12637" xr:uid="{00000000-0005-0000-0000-0000D1380000}"/>
    <cellStyle name="Normal 2 19 8 5" xfId="12638" xr:uid="{00000000-0005-0000-0000-0000D2380000}"/>
    <cellStyle name="Normal 2 19 8 6" xfId="12639" xr:uid="{00000000-0005-0000-0000-0000D3380000}"/>
    <cellStyle name="Normal 2 19 8 7" xfId="12640" xr:uid="{00000000-0005-0000-0000-0000D4380000}"/>
    <cellStyle name="Normal 2 19 8 8" xfId="12641" xr:uid="{00000000-0005-0000-0000-0000D5380000}"/>
    <cellStyle name="Normal 2 19 9" xfId="12642" xr:uid="{00000000-0005-0000-0000-0000D6380000}"/>
    <cellStyle name="Normal 2 19 9 2" xfId="12643" xr:uid="{00000000-0005-0000-0000-0000D7380000}"/>
    <cellStyle name="Normal 2 19 9 2 2" xfId="12644" xr:uid="{00000000-0005-0000-0000-0000D8380000}"/>
    <cellStyle name="Normal 2 19 9 2 3" xfId="12645" xr:uid="{00000000-0005-0000-0000-0000D9380000}"/>
    <cellStyle name="Normal 2 19 9 2 4" xfId="12646" xr:uid="{00000000-0005-0000-0000-0000DA380000}"/>
    <cellStyle name="Normal 2 19 9 2 5" xfId="12647" xr:uid="{00000000-0005-0000-0000-0000DB380000}"/>
    <cellStyle name="Normal 2 19 9 2 6" xfId="12648" xr:uid="{00000000-0005-0000-0000-0000DC380000}"/>
    <cellStyle name="Normal 2 19 9 2 7" xfId="12649" xr:uid="{00000000-0005-0000-0000-0000DD380000}"/>
    <cellStyle name="Normal 2 19 9 3" xfId="12650" xr:uid="{00000000-0005-0000-0000-0000DE380000}"/>
    <cellStyle name="Normal 2 19 9 4" xfId="12651" xr:uid="{00000000-0005-0000-0000-0000DF380000}"/>
    <cellStyle name="Normal 2 19 9 5" xfId="12652" xr:uid="{00000000-0005-0000-0000-0000E0380000}"/>
    <cellStyle name="Normal 2 19 9 6" xfId="12653" xr:uid="{00000000-0005-0000-0000-0000E1380000}"/>
    <cellStyle name="Normal 2 19 9 7" xfId="12654" xr:uid="{00000000-0005-0000-0000-0000E2380000}"/>
    <cellStyle name="Normal 2 19 9 8" xfId="12655" xr:uid="{00000000-0005-0000-0000-0000E3380000}"/>
    <cellStyle name="Normal 2 2" xfId="64" xr:uid="{00000000-0005-0000-0000-0000E4380000}"/>
    <cellStyle name="Normal 2 2 10" xfId="12656" xr:uid="{00000000-0005-0000-0000-0000E5380000}"/>
    <cellStyle name="Normal 2 2 10 2" xfId="12657" xr:uid="{00000000-0005-0000-0000-0000E6380000}"/>
    <cellStyle name="Normal 2 2 10 2 2" xfId="12658" xr:uid="{00000000-0005-0000-0000-0000E7380000}"/>
    <cellStyle name="Normal 2 2 10 2 3" xfId="12659" xr:uid="{00000000-0005-0000-0000-0000E8380000}"/>
    <cellStyle name="Normal 2 2 10 2 4" xfId="12660" xr:uid="{00000000-0005-0000-0000-0000E9380000}"/>
    <cellStyle name="Normal 2 2 10 2 5" xfId="12661" xr:uid="{00000000-0005-0000-0000-0000EA380000}"/>
    <cellStyle name="Normal 2 2 10 2 6" xfId="12662" xr:uid="{00000000-0005-0000-0000-0000EB380000}"/>
    <cellStyle name="Normal 2 2 10 2 7" xfId="12663" xr:uid="{00000000-0005-0000-0000-0000EC380000}"/>
    <cellStyle name="Normal 2 2 10 3" xfId="12664" xr:uid="{00000000-0005-0000-0000-0000ED380000}"/>
    <cellStyle name="Normal 2 2 10 4" xfId="12665" xr:uid="{00000000-0005-0000-0000-0000EE380000}"/>
    <cellStyle name="Normal 2 2 10 5" xfId="12666" xr:uid="{00000000-0005-0000-0000-0000EF380000}"/>
    <cellStyle name="Normal 2 2 10 6" xfId="12667" xr:uid="{00000000-0005-0000-0000-0000F0380000}"/>
    <cellStyle name="Normal 2 2 10 7" xfId="12668" xr:uid="{00000000-0005-0000-0000-0000F1380000}"/>
    <cellStyle name="Normal 2 2 10 8" xfId="12669" xr:uid="{00000000-0005-0000-0000-0000F2380000}"/>
    <cellStyle name="Normal 2 2 11" xfId="12670" xr:uid="{00000000-0005-0000-0000-0000F3380000}"/>
    <cellStyle name="Normal 2 2 11 2" xfId="12671" xr:uid="{00000000-0005-0000-0000-0000F4380000}"/>
    <cellStyle name="Normal 2 2 11 2 2" xfId="12672" xr:uid="{00000000-0005-0000-0000-0000F5380000}"/>
    <cellStyle name="Normal 2 2 11 2 3" xfId="12673" xr:uid="{00000000-0005-0000-0000-0000F6380000}"/>
    <cellStyle name="Normal 2 2 11 2 4" xfId="12674" xr:uid="{00000000-0005-0000-0000-0000F7380000}"/>
    <cellStyle name="Normal 2 2 11 2 5" xfId="12675" xr:uid="{00000000-0005-0000-0000-0000F8380000}"/>
    <cellStyle name="Normal 2 2 11 2 6" xfId="12676" xr:uid="{00000000-0005-0000-0000-0000F9380000}"/>
    <cellStyle name="Normal 2 2 11 2 7" xfId="12677" xr:uid="{00000000-0005-0000-0000-0000FA380000}"/>
    <cellStyle name="Normal 2 2 11 3" xfId="12678" xr:uid="{00000000-0005-0000-0000-0000FB380000}"/>
    <cellStyle name="Normal 2 2 11 4" xfId="12679" xr:uid="{00000000-0005-0000-0000-0000FC380000}"/>
    <cellStyle name="Normal 2 2 11 5" xfId="12680" xr:uid="{00000000-0005-0000-0000-0000FD380000}"/>
    <cellStyle name="Normal 2 2 11 6" xfId="12681" xr:uid="{00000000-0005-0000-0000-0000FE380000}"/>
    <cellStyle name="Normal 2 2 11 7" xfId="12682" xr:uid="{00000000-0005-0000-0000-0000FF380000}"/>
    <cellStyle name="Normal 2 2 11 8" xfId="12683" xr:uid="{00000000-0005-0000-0000-000000390000}"/>
    <cellStyle name="Normal 2 2 12" xfId="12684" xr:uid="{00000000-0005-0000-0000-000001390000}"/>
    <cellStyle name="Normal 2 2 13" xfId="12685" xr:uid="{00000000-0005-0000-0000-000002390000}"/>
    <cellStyle name="Normal 2 2 14" xfId="12686" xr:uid="{00000000-0005-0000-0000-000003390000}"/>
    <cellStyle name="Normal 2 2 15" xfId="12687" xr:uid="{00000000-0005-0000-0000-000004390000}"/>
    <cellStyle name="Normal 2 2 16" xfId="12688" xr:uid="{00000000-0005-0000-0000-000005390000}"/>
    <cellStyle name="Normal 2 2 17" xfId="12689" xr:uid="{00000000-0005-0000-0000-000006390000}"/>
    <cellStyle name="Normal 2 2 18" xfId="12690" xr:uid="{00000000-0005-0000-0000-000007390000}"/>
    <cellStyle name="Normal 2 2 19" xfId="12691" xr:uid="{00000000-0005-0000-0000-000008390000}"/>
    <cellStyle name="Normal 2 2 2" xfId="62" xr:uid="{00000000-0005-0000-0000-000009390000}"/>
    <cellStyle name="Normal 2 2 2 10" xfId="12692" xr:uid="{00000000-0005-0000-0000-00000A390000}"/>
    <cellStyle name="Normal 2 2 2 11" xfId="12693" xr:uid="{00000000-0005-0000-0000-00000B390000}"/>
    <cellStyle name="Normal 2 2 2 12" xfId="24011" xr:uid="{00000000-0005-0000-0000-00000C390000}"/>
    <cellStyle name="Normal 2 2 2 2" xfId="12694" xr:uid="{00000000-0005-0000-0000-00000D390000}"/>
    <cellStyle name="Normal 2 2 2 2 10" xfId="12695" xr:uid="{00000000-0005-0000-0000-00000E390000}"/>
    <cellStyle name="Normal 2 2 2 2 11" xfId="24012" xr:uid="{00000000-0005-0000-0000-00000F390000}"/>
    <cellStyle name="Normal 2 2 2 2 2" xfId="12696" xr:uid="{00000000-0005-0000-0000-000010390000}"/>
    <cellStyle name="Normal 2 2 2 2 2 2" xfId="24013" xr:uid="{00000000-0005-0000-0000-000011390000}"/>
    <cellStyle name="Normal 2 2 2 2 2 2 2" xfId="24014" xr:uid="{00000000-0005-0000-0000-000012390000}"/>
    <cellStyle name="Normal 2 2 2 2 3" xfId="12697" xr:uid="{00000000-0005-0000-0000-000013390000}"/>
    <cellStyle name="Normal 2 2 2 2 4" xfId="12698" xr:uid="{00000000-0005-0000-0000-000014390000}"/>
    <cellStyle name="Normal 2 2 2 2 5" xfId="12699" xr:uid="{00000000-0005-0000-0000-000015390000}"/>
    <cellStyle name="Normal 2 2 2 2 6" xfId="12700" xr:uid="{00000000-0005-0000-0000-000016390000}"/>
    <cellStyle name="Normal 2 2 2 2 7" xfId="12701" xr:uid="{00000000-0005-0000-0000-000017390000}"/>
    <cellStyle name="Normal 2 2 2 2 8" xfId="12702" xr:uid="{00000000-0005-0000-0000-000018390000}"/>
    <cellStyle name="Normal 2 2 2 2 9" xfId="12703" xr:uid="{00000000-0005-0000-0000-000019390000}"/>
    <cellStyle name="Normal 2 2 2 3" xfId="12704" xr:uid="{00000000-0005-0000-0000-00001A390000}"/>
    <cellStyle name="Normal 2 2 2 4" xfId="12705" xr:uid="{00000000-0005-0000-0000-00001B390000}"/>
    <cellStyle name="Normal 2 2 2 5" xfId="12706" xr:uid="{00000000-0005-0000-0000-00001C390000}"/>
    <cellStyle name="Normal 2 2 2 6" xfId="12707" xr:uid="{00000000-0005-0000-0000-00001D390000}"/>
    <cellStyle name="Normal 2 2 2 7" xfId="12708" xr:uid="{00000000-0005-0000-0000-00001E390000}"/>
    <cellStyle name="Normal 2 2 2 8" xfId="12709" xr:uid="{00000000-0005-0000-0000-00001F390000}"/>
    <cellStyle name="Normal 2 2 2 9" xfId="12710" xr:uid="{00000000-0005-0000-0000-000020390000}"/>
    <cellStyle name="Normal 2 2 2_ORÇAMENTO - FORUM DE V. GRANDE" xfId="24652" xr:uid="{00000000-0005-0000-0000-000021390000}"/>
    <cellStyle name="Normal 2 2 20" xfId="12711" xr:uid="{00000000-0005-0000-0000-000022390000}"/>
    <cellStyle name="Normal 2 2 21" xfId="12712" xr:uid="{00000000-0005-0000-0000-000023390000}"/>
    <cellStyle name="Normal 2 2 22" xfId="12713" xr:uid="{00000000-0005-0000-0000-000024390000}"/>
    <cellStyle name="Normal 2 2 23" xfId="12714" xr:uid="{00000000-0005-0000-0000-000025390000}"/>
    <cellStyle name="Normal 2 2 24" xfId="12715" xr:uid="{00000000-0005-0000-0000-000026390000}"/>
    <cellStyle name="Normal 2 2 25" xfId="12716" xr:uid="{00000000-0005-0000-0000-000027390000}"/>
    <cellStyle name="Normal 2 2 26" xfId="12717" xr:uid="{00000000-0005-0000-0000-000028390000}"/>
    <cellStyle name="Normal 2 2 27" xfId="12718" xr:uid="{00000000-0005-0000-0000-000029390000}"/>
    <cellStyle name="Normal 2 2 28" xfId="12719" xr:uid="{00000000-0005-0000-0000-00002A390000}"/>
    <cellStyle name="Normal 2 2 29" xfId="12720" xr:uid="{00000000-0005-0000-0000-00002B390000}"/>
    <cellStyle name="Normal 2 2 3" xfId="12721" xr:uid="{00000000-0005-0000-0000-00002C390000}"/>
    <cellStyle name="Normal 2 2 3 10" xfId="12722" xr:uid="{00000000-0005-0000-0000-00002D390000}"/>
    <cellStyle name="Normal 2 2 3 11" xfId="12723" xr:uid="{00000000-0005-0000-0000-00002E390000}"/>
    <cellStyle name="Normal 2 2 3 11 2" xfId="12724" xr:uid="{00000000-0005-0000-0000-00002F390000}"/>
    <cellStyle name="Normal 2 2 3 11 3" xfId="12725" xr:uid="{00000000-0005-0000-0000-000030390000}"/>
    <cellStyle name="Normal 2 2 3 11 4" xfId="12726" xr:uid="{00000000-0005-0000-0000-000031390000}"/>
    <cellStyle name="Normal 2 2 3 11 5" xfId="12727" xr:uid="{00000000-0005-0000-0000-000032390000}"/>
    <cellStyle name="Normal 2 2 3 11 6" xfId="12728" xr:uid="{00000000-0005-0000-0000-000033390000}"/>
    <cellStyle name="Normal 2 2 3 11 7" xfId="12729" xr:uid="{00000000-0005-0000-0000-000034390000}"/>
    <cellStyle name="Normal 2 2 3 12" xfId="12730" xr:uid="{00000000-0005-0000-0000-000035390000}"/>
    <cellStyle name="Normal 2 2 3 13" xfId="12731" xr:uid="{00000000-0005-0000-0000-000036390000}"/>
    <cellStyle name="Normal 2 2 3 14" xfId="12732" xr:uid="{00000000-0005-0000-0000-000037390000}"/>
    <cellStyle name="Normal 2 2 3 15" xfId="12733" xr:uid="{00000000-0005-0000-0000-000038390000}"/>
    <cellStyle name="Normal 2 2 3 16" xfId="12734" xr:uid="{00000000-0005-0000-0000-000039390000}"/>
    <cellStyle name="Normal 2 2 3 17" xfId="12735" xr:uid="{00000000-0005-0000-0000-00003A390000}"/>
    <cellStyle name="Normal 2 2 3 18" xfId="24325" xr:uid="{00000000-0005-0000-0000-00003B390000}"/>
    <cellStyle name="Normal 2 2 3 2" xfId="12736" xr:uid="{00000000-0005-0000-0000-00003C390000}"/>
    <cellStyle name="Normal 2 2 3 2 2" xfId="24338" xr:uid="{00000000-0005-0000-0000-00003D390000}"/>
    <cellStyle name="Normal 2 2 3 3" xfId="12737" xr:uid="{00000000-0005-0000-0000-00003E390000}"/>
    <cellStyle name="Normal 2 2 3 4" xfId="12738" xr:uid="{00000000-0005-0000-0000-00003F390000}"/>
    <cellStyle name="Normal 2 2 3 5" xfId="12739" xr:uid="{00000000-0005-0000-0000-000040390000}"/>
    <cellStyle name="Normal 2 2 3 6" xfId="12740" xr:uid="{00000000-0005-0000-0000-000041390000}"/>
    <cellStyle name="Normal 2 2 3 7" xfId="12741" xr:uid="{00000000-0005-0000-0000-000042390000}"/>
    <cellStyle name="Normal 2 2 3 8" xfId="12742" xr:uid="{00000000-0005-0000-0000-000043390000}"/>
    <cellStyle name="Normal 2 2 3 9" xfId="12743" xr:uid="{00000000-0005-0000-0000-000044390000}"/>
    <cellStyle name="Normal 2 2 30" xfId="12744" xr:uid="{00000000-0005-0000-0000-000045390000}"/>
    <cellStyle name="Normal 2 2 31" xfId="12745" xr:uid="{00000000-0005-0000-0000-000046390000}"/>
    <cellStyle name="Normal 2 2 32" xfId="12746" xr:uid="{00000000-0005-0000-0000-000047390000}"/>
    <cellStyle name="Normal 2 2 33" xfId="12747" xr:uid="{00000000-0005-0000-0000-000048390000}"/>
    <cellStyle name="Normal 2 2 34" xfId="12748" xr:uid="{00000000-0005-0000-0000-000049390000}"/>
    <cellStyle name="Normal 2 2 35" xfId="12749" xr:uid="{00000000-0005-0000-0000-00004A390000}"/>
    <cellStyle name="Normal 2 2 36" xfId="12750" xr:uid="{00000000-0005-0000-0000-00004B390000}"/>
    <cellStyle name="Normal 2 2 37" xfId="12751" xr:uid="{00000000-0005-0000-0000-00004C390000}"/>
    <cellStyle name="Normal 2 2 38" xfId="12752" xr:uid="{00000000-0005-0000-0000-00004D390000}"/>
    <cellStyle name="Normal 2 2 39" xfId="12753" xr:uid="{00000000-0005-0000-0000-00004E390000}"/>
    <cellStyle name="Normal 2 2 4" xfId="12754" xr:uid="{00000000-0005-0000-0000-00004F390000}"/>
    <cellStyle name="Normal 2 2 4 2" xfId="12755" xr:uid="{00000000-0005-0000-0000-000050390000}"/>
    <cellStyle name="Normal 2 2 4 2 2" xfId="12756" xr:uid="{00000000-0005-0000-0000-000051390000}"/>
    <cellStyle name="Normal 2 2 4 2 3" xfId="12757" xr:uid="{00000000-0005-0000-0000-000052390000}"/>
    <cellStyle name="Normal 2 2 4 2 4" xfId="12758" xr:uid="{00000000-0005-0000-0000-000053390000}"/>
    <cellStyle name="Normal 2 2 4 2 5" xfId="12759" xr:uid="{00000000-0005-0000-0000-000054390000}"/>
    <cellStyle name="Normal 2 2 4 2 6" xfId="12760" xr:uid="{00000000-0005-0000-0000-000055390000}"/>
    <cellStyle name="Normal 2 2 4 2 7" xfId="12761" xr:uid="{00000000-0005-0000-0000-000056390000}"/>
    <cellStyle name="Normal 2 2 4 3" xfId="12762" xr:uid="{00000000-0005-0000-0000-000057390000}"/>
    <cellStyle name="Normal 2 2 4 4" xfId="12763" xr:uid="{00000000-0005-0000-0000-000058390000}"/>
    <cellStyle name="Normal 2 2 4 5" xfId="12764" xr:uid="{00000000-0005-0000-0000-000059390000}"/>
    <cellStyle name="Normal 2 2 4 6" xfId="12765" xr:uid="{00000000-0005-0000-0000-00005A390000}"/>
    <cellStyle name="Normal 2 2 4 7" xfId="12766" xr:uid="{00000000-0005-0000-0000-00005B390000}"/>
    <cellStyle name="Normal 2 2 4 8" xfId="12767" xr:uid="{00000000-0005-0000-0000-00005C390000}"/>
    <cellStyle name="Normal 2 2 40" xfId="12768" xr:uid="{00000000-0005-0000-0000-00005D390000}"/>
    <cellStyle name="Normal 2 2 41" xfId="12769" xr:uid="{00000000-0005-0000-0000-00005E390000}"/>
    <cellStyle name="Normal 2 2 42" xfId="12770" xr:uid="{00000000-0005-0000-0000-00005F390000}"/>
    <cellStyle name="Normal 2 2 43" xfId="12771" xr:uid="{00000000-0005-0000-0000-000060390000}"/>
    <cellStyle name="Normal 2 2 44" xfId="12772" xr:uid="{00000000-0005-0000-0000-000061390000}"/>
    <cellStyle name="Normal 2 2 45" xfId="12773" xr:uid="{00000000-0005-0000-0000-000062390000}"/>
    <cellStyle name="Normal 2 2 46" xfId="12774" xr:uid="{00000000-0005-0000-0000-000063390000}"/>
    <cellStyle name="Normal 2 2 47" xfId="12775" xr:uid="{00000000-0005-0000-0000-000064390000}"/>
    <cellStyle name="Normal 2 2 48" xfId="12776" xr:uid="{00000000-0005-0000-0000-000065390000}"/>
    <cellStyle name="Normal 2 2 49" xfId="12777" xr:uid="{00000000-0005-0000-0000-000066390000}"/>
    <cellStyle name="Normal 2 2 5" xfId="12778" xr:uid="{00000000-0005-0000-0000-000067390000}"/>
    <cellStyle name="Normal 2 2 5 2" xfId="12779" xr:uid="{00000000-0005-0000-0000-000068390000}"/>
    <cellStyle name="Normal 2 2 5 2 2" xfId="12780" xr:uid="{00000000-0005-0000-0000-000069390000}"/>
    <cellStyle name="Normal 2 2 5 2 3" xfId="12781" xr:uid="{00000000-0005-0000-0000-00006A390000}"/>
    <cellStyle name="Normal 2 2 5 2 4" xfId="12782" xr:uid="{00000000-0005-0000-0000-00006B390000}"/>
    <cellStyle name="Normal 2 2 5 2 5" xfId="12783" xr:uid="{00000000-0005-0000-0000-00006C390000}"/>
    <cellStyle name="Normal 2 2 5 2 6" xfId="12784" xr:uid="{00000000-0005-0000-0000-00006D390000}"/>
    <cellStyle name="Normal 2 2 5 2 7" xfId="12785" xr:uid="{00000000-0005-0000-0000-00006E390000}"/>
    <cellStyle name="Normal 2 2 5 3" xfId="12786" xr:uid="{00000000-0005-0000-0000-00006F390000}"/>
    <cellStyle name="Normal 2 2 5 4" xfId="12787" xr:uid="{00000000-0005-0000-0000-000070390000}"/>
    <cellStyle name="Normal 2 2 5 5" xfId="12788" xr:uid="{00000000-0005-0000-0000-000071390000}"/>
    <cellStyle name="Normal 2 2 5 6" xfId="12789" xr:uid="{00000000-0005-0000-0000-000072390000}"/>
    <cellStyle name="Normal 2 2 5 7" xfId="12790" xr:uid="{00000000-0005-0000-0000-000073390000}"/>
    <cellStyle name="Normal 2 2 5 8" xfId="12791" xr:uid="{00000000-0005-0000-0000-000074390000}"/>
    <cellStyle name="Normal 2 2 50" xfId="12792" xr:uid="{00000000-0005-0000-0000-000075390000}"/>
    <cellStyle name="Normal 2 2 51" xfId="12793" xr:uid="{00000000-0005-0000-0000-000076390000}"/>
    <cellStyle name="Normal 2 2 52" xfId="12794" xr:uid="{00000000-0005-0000-0000-000077390000}"/>
    <cellStyle name="Normal 2 2 53" xfId="12795" xr:uid="{00000000-0005-0000-0000-000078390000}"/>
    <cellStyle name="Normal 2 2 54" xfId="12796" xr:uid="{00000000-0005-0000-0000-000079390000}"/>
    <cellStyle name="Normal 2 2 55" xfId="12797" xr:uid="{00000000-0005-0000-0000-00007A390000}"/>
    <cellStyle name="Normal 2 2 56" xfId="12798" xr:uid="{00000000-0005-0000-0000-00007B390000}"/>
    <cellStyle name="Normal 2 2 57" xfId="12799" xr:uid="{00000000-0005-0000-0000-00007C390000}"/>
    <cellStyle name="Normal 2 2 58" xfId="12800" xr:uid="{00000000-0005-0000-0000-00007D390000}"/>
    <cellStyle name="Normal 2 2 59" xfId="12801" xr:uid="{00000000-0005-0000-0000-00007E390000}"/>
    <cellStyle name="Normal 2 2 6" xfId="12802" xr:uid="{00000000-0005-0000-0000-00007F390000}"/>
    <cellStyle name="Normal 2 2 6 2" xfId="12803" xr:uid="{00000000-0005-0000-0000-000080390000}"/>
    <cellStyle name="Normal 2 2 6 2 2" xfId="12804" xr:uid="{00000000-0005-0000-0000-000081390000}"/>
    <cellStyle name="Normal 2 2 6 2 3" xfId="12805" xr:uid="{00000000-0005-0000-0000-000082390000}"/>
    <cellStyle name="Normal 2 2 6 2 4" xfId="12806" xr:uid="{00000000-0005-0000-0000-000083390000}"/>
    <cellStyle name="Normal 2 2 6 2 5" xfId="12807" xr:uid="{00000000-0005-0000-0000-000084390000}"/>
    <cellStyle name="Normal 2 2 6 2 6" xfId="12808" xr:uid="{00000000-0005-0000-0000-000085390000}"/>
    <cellStyle name="Normal 2 2 6 2 7" xfId="12809" xr:uid="{00000000-0005-0000-0000-000086390000}"/>
    <cellStyle name="Normal 2 2 6 3" xfId="12810" xr:uid="{00000000-0005-0000-0000-000087390000}"/>
    <cellStyle name="Normal 2 2 6 4" xfId="12811" xr:uid="{00000000-0005-0000-0000-000088390000}"/>
    <cellStyle name="Normal 2 2 6 5" xfId="12812" xr:uid="{00000000-0005-0000-0000-000089390000}"/>
    <cellStyle name="Normal 2 2 6 6" xfId="12813" xr:uid="{00000000-0005-0000-0000-00008A390000}"/>
    <cellStyle name="Normal 2 2 6 7" xfId="12814" xr:uid="{00000000-0005-0000-0000-00008B390000}"/>
    <cellStyle name="Normal 2 2 6 8" xfId="12815" xr:uid="{00000000-0005-0000-0000-00008C390000}"/>
    <cellStyle name="Normal 2 2 60" xfId="12816" xr:uid="{00000000-0005-0000-0000-00008D390000}"/>
    <cellStyle name="Normal 2 2 61" xfId="12817" xr:uid="{00000000-0005-0000-0000-00008E390000}"/>
    <cellStyle name="Normal 2 2 62" xfId="12818" xr:uid="{00000000-0005-0000-0000-00008F390000}"/>
    <cellStyle name="Normal 2 2 63" xfId="12819" xr:uid="{00000000-0005-0000-0000-000090390000}"/>
    <cellStyle name="Normal 2 2 64" xfId="12820" xr:uid="{00000000-0005-0000-0000-000091390000}"/>
    <cellStyle name="Normal 2 2 65" xfId="12821" xr:uid="{00000000-0005-0000-0000-000092390000}"/>
    <cellStyle name="Normal 2 2 66" xfId="12822" xr:uid="{00000000-0005-0000-0000-000093390000}"/>
    <cellStyle name="Normal 2 2 67" xfId="12823" xr:uid="{00000000-0005-0000-0000-000094390000}"/>
    <cellStyle name="Normal 2 2 68" xfId="12824" xr:uid="{00000000-0005-0000-0000-000095390000}"/>
    <cellStyle name="Normal 2 2 69" xfId="12825" xr:uid="{00000000-0005-0000-0000-000096390000}"/>
    <cellStyle name="Normal 2 2 7" xfId="12826" xr:uid="{00000000-0005-0000-0000-000097390000}"/>
    <cellStyle name="Normal 2 2 7 2" xfId="12827" xr:uid="{00000000-0005-0000-0000-000098390000}"/>
    <cellStyle name="Normal 2 2 7 2 2" xfId="12828" xr:uid="{00000000-0005-0000-0000-000099390000}"/>
    <cellStyle name="Normal 2 2 7 2 3" xfId="12829" xr:uid="{00000000-0005-0000-0000-00009A390000}"/>
    <cellStyle name="Normal 2 2 7 2 4" xfId="12830" xr:uid="{00000000-0005-0000-0000-00009B390000}"/>
    <cellStyle name="Normal 2 2 7 2 5" xfId="12831" xr:uid="{00000000-0005-0000-0000-00009C390000}"/>
    <cellStyle name="Normal 2 2 7 2 6" xfId="12832" xr:uid="{00000000-0005-0000-0000-00009D390000}"/>
    <cellStyle name="Normal 2 2 7 2 7" xfId="12833" xr:uid="{00000000-0005-0000-0000-00009E390000}"/>
    <cellStyle name="Normal 2 2 7 3" xfId="12834" xr:uid="{00000000-0005-0000-0000-00009F390000}"/>
    <cellStyle name="Normal 2 2 7 4" xfId="12835" xr:uid="{00000000-0005-0000-0000-0000A0390000}"/>
    <cellStyle name="Normal 2 2 7 5" xfId="12836" xr:uid="{00000000-0005-0000-0000-0000A1390000}"/>
    <cellStyle name="Normal 2 2 7 6" xfId="12837" xr:uid="{00000000-0005-0000-0000-0000A2390000}"/>
    <cellStyle name="Normal 2 2 7 7" xfId="12838" xr:uid="{00000000-0005-0000-0000-0000A3390000}"/>
    <cellStyle name="Normal 2 2 7 8" xfId="12839" xr:uid="{00000000-0005-0000-0000-0000A4390000}"/>
    <cellStyle name="Normal 2 2 70" xfId="12840" xr:uid="{00000000-0005-0000-0000-0000A5390000}"/>
    <cellStyle name="Normal 2 2 71" xfId="32200" xr:uid="{00000000-0005-0000-0000-0000A6390000}"/>
    <cellStyle name="Normal 2 2 8" xfId="12841" xr:uid="{00000000-0005-0000-0000-0000A7390000}"/>
    <cellStyle name="Normal 2 2 8 2" xfId="12842" xr:uid="{00000000-0005-0000-0000-0000A8390000}"/>
    <cellStyle name="Normal 2 2 8 2 2" xfId="12843" xr:uid="{00000000-0005-0000-0000-0000A9390000}"/>
    <cellStyle name="Normal 2 2 8 2 3" xfId="12844" xr:uid="{00000000-0005-0000-0000-0000AA390000}"/>
    <cellStyle name="Normal 2 2 8 2 4" xfId="12845" xr:uid="{00000000-0005-0000-0000-0000AB390000}"/>
    <cellStyle name="Normal 2 2 8 2 5" xfId="12846" xr:uid="{00000000-0005-0000-0000-0000AC390000}"/>
    <cellStyle name="Normal 2 2 8 2 6" xfId="12847" xr:uid="{00000000-0005-0000-0000-0000AD390000}"/>
    <cellStyle name="Normal 2 2 8 2 7" xfId="12848" xr:uid="{00000000-0005-0000-0000-0000AE390000}"/>
    <cellStyle name="Normal 2 2 8 3" xfId="12849" xr:uid="{00000000-0005-0000-0000-0000AF390000}"/>
    <cellStyle name="Normal 2 2 8 4" xfId="12850" xr:uid="{00000000-0005-0000-0000-0000B0390000}"/>
    <cellStyle name="Normal 2 2 8 5" xfId="12851" xr:uid="{00000000-0005-0000-0000-0000B1390000}"/>
    <cellStyle name="Normal 2 2 8 6" xfId="12852" xr:uid="{00000000-0005-0000-0000-0000B2390000}"/>
    <cellStyle name="Normal 2 2 8 7" xfId="12853" xr:uid="{00000000-0005-0000-0000-0000B3390000}"/>
    <cellStyle name="Normal 2 2 8 8" xfId="12854" xr:uid="{00000000-0005-0000-0000-0000B4390000}"/>
    <cellStyle name="Normal 2 2 9" xfId="12855" xr:uid="{00000000-0005-0000-0000-0000B5390000}"/>
    <cellStyle name="Normal 2 2 9 2" xfId="12856" xr:uid="{00000000-0005-0000-0000-0000B6390000}"/>
    <cellStyle name="Normal 2 2 9 2 2" xfId="12857" xr:uid="{00000000-0005-0000-0000-0000B7390000}"/>
    <cellStyle name="Normal 2 2 9 2 3" xfId="12858" xr:uid="{00000000-0005-0000-0000-0000B8390000}"/>
    <cellStyle name="Normal 2 2 9 2 4" xfId="12859" xr:uid="{00000000-0005-0000-0000-0000B9390000}"/>
    <cellStyle name="Normal 2 2 9 2 5" xfId="12860" xr:uid="{00000000-0005-0000-0000-0000BA390000}"/>
    <cellStyle name="Normal 2 2 9 2 6" xfId="12861" xr:uid="{00000000-0005-0000-0000-0000BB390000}"/>
    <cellStyle name="Normal 2 2 9 2 7" xfId="12862" xr:uid="{00000000-0005-0000-0000-0000BC390000}"/>
    <cellStyle name="Normal 2 2 9 3" xfId="12863" xr:uid="{00000000-0005-0000-0000-0000BD390000}"/>
    <cellStyle name="Normal 2 2 9 4" xfId="12864" xr:uid="{00000000-0005-0000-0000-0000BE390000}"/>
    <cellStyle name="Normal 2 2 9 5" xfId="12865" xr:uid="{00000000-0005-0000-0000-0000BF390000}"/>
    <cellStyle name="Normal 2 2 9 6" xfId="12866" xr:uid="{00000000-0005-0000-0000-0000C0390000}"/>
    <cellStyle name="Normal 2 2 9 7" xfId="12867" xr:uid="{00000000-0005-0000-0000-0000C1390000}"/>
    <cellStyle name="Normal 2 2 9 8" xfId="12868" xr:uid="{00000000-0005-0000-0000-0000C2390000}"/>
    <cellStyle name="Normal 2 2_Compo-Civil" xfId="24653" xr:uid="{00000000-0005-0000-0000-0000C3390000}"/>
    <cellStyle name="Normal 2 20" xfId="12869" xr:uid="{00000000-0005-0000-0000-0000C4390000}"/>
    <cellStyle name="Normal 2 20 2" xfId="12870" xr:uid="{00000000-0005-0000-0000-0000C5390000}"/>
    <cellStyle name="Normal 2 20 2 2" xfId="12871" xr:uid="{00000000-0005-0000-0000-0000C6390000}"/>
    <cellStyle name="Normal 2 20 2 3" xfId="12872" xr:uid="{00000000-0005-0000-0000-0000C7390000}"/>
    <cellStyle name="Normal 2 20 2 4" xfId="12873" xr:uid="{00000000-0005-0000-0000-0000C8390000}"/>
    <cellStyle name="Normal 2 20 2 5" xfId="12874" xr:uid="{00000000-0005-0000-0000-0000C9390000}"/>
    <cellStyle name="Normal 2 20 2 6" xfId="12875" xr:uid="{00000000-0005-0000-0000-0000CA390000}"/>
    <cellStyle name="Normal 2 20 2 7" xfId="12876" xr:uid="{00000000-0005-0000-0000-0000CB390000}"/>
    <cellStyle name="Normal 2 20 3" xfId="12877" xr:uid="{00000000-0005-0000-0000-0000CC390000}"/>
    <cellStyle name="Normal 2 20 4" xfId="12878" xr:uid="{00000000-0005-0000-0000-0000CD390000}"/>
    <cellStyle name="Normal 2 20 5" xfId="12879" xr:uid="{00000000-0005-0000-0000-0000CE390000}"/>
    <cellStyle name="Normal 2 20 6" xfId="12880" xr:uid="{00000000-0005-0000-0000-0000CF390000}"/>
    <cellStyle name="Normal 2 20 7" xfId="12881" xr:uid="{00000000-0005-0000-0000-0000D0390000}"/>
    <cellStyle name="Normal 2 20 8" xfId="12882" xr:uid="{00000000-0005-0000-0000-0000D1390000}"/>
    <cellStyle name="Normal 2 21" xfId="12883" xr:uid="{00000000-0005-0000-0000-0000D2390000}"/>
    <cellStyle name="Normal 2 22" xfId="12884" xr:uid="{00000000-0005-0000-0000-0000D3390000}"/>
    <cellStyle name="Normal 2 22 2" xfId="12885" xr:uid="{00000000-0005-0000-0000-0000D4390000}"/>
    <cellStyle name="Normal 2 22 2 2" xfId="12886" xr:uid="{00000000-0005-0000-0000-0000D5390000}"/>
    <cellStyle name="Normal 2 22 2 3" xfId="12887" xr:uid="{00000000-0005-0000-0000-0000D6390000}"/>
    <cellStyle name="Normal 2 22 2 4" xfId="12888" xr:uid="{00000000-0005-0000-0000-0000D7390000}"/>
    <cellStyle name="Normal 2 22 2 5" xfId="12889" xr:uid="{00000000-0005-0000-0000-0000D8390000}"/>
    <cellStyle name="Normal 2 22 2 6" xfId="12890" xr:uid="{00000000-0005-0000-0000-0000D9390000}"/>
    <cellStyle name="Normal 2 22 2 7" xfId="12891" xr:uid="{00000000-0005-0000-0000-0000DA390000}"/>
    <cellStyle name="Normal 2 22 3" xfId="12892" xr:uid="{00000000-0005-0000-0000-0000DB390000}"/>
    <cellStyle name="Normal 2 22 4" xfId="12893" xr:uid="{00000000-0005-0000-0000-0000DC390000}"/>
    <cellStyle name="Normal 2 22 5" xfId="12894" xr:uid="{00000000-0005-0000-0000-0000DD390000}"/>
    <cellStyle name="Normal 2 22 6" xfId="12895" xr:uid="{00000000-0005-0000-0000-0000DE390000}"/>
    <cellStyle name="Normal 2 22 7" xfId="12896" xr:uid="{00000000-0005-0000-0000-0000DF390000}"/>
    <cellStyle name="Normal 2 22 8" xfId="12897" xr:uid="{00000000-0005-0000-0000-0000E0390000}"/>
    <cellStyle name="Normal 2 23" xfId="12898" xr:uid="{00000000-0005-0000-0000-0000E1390000}"/>
    <cellStyle name="Normal 2 23 2" xfId="12899" xr:uid="{00000000-0005-0000-0000-0000E2390000}"/>
    <cellStyle name="Normal 2 23 2 2" xfId="12900" xr:uid="{00000000-0005-0000-0000-0000E3390000}"/>
    <cellStyle name="Normal 2 23 2 3" xfId="12901" xr:uid="{00000000-0005-0000-0000-0000E4390000}"/>
    <cellStyle name="Normal 2 23 2 4" xfId="12902" xr:uid="{00000000-0005-0000-0000-0000E5390000}"/>
    <cellStyle name="Normal 2 23 2 5" xfId="12903" xr:uid="{00000000-0005-0000-0000-0000E6390000}"/>
    <cellStyle name="Normal 2 23 2 6" xfId="12904" xr:uid="{00000000-0005-0000-0000-0000E7390000}"/>
    <cellStyle name="Normal 2 23 2 7" xfId="12905" xr:uid="{00000000-0005-0000-0000-0000E8390000}"/>
    <cellStyle name="Normal 2 23 3" xfId="12906" xr:uid="{00000000-0005-0000-0000-0000E9390000}"/>
    <cellStyle name="Normal 2 23 4" xfId="12907" xr:uid="{00000000-0005-0000-0000-0000EA390000}"/>
    <cellStyle name="Normal 2 23 5" xfId="12908" xr:uid="{00000000-0005-0000-0000-0000EB390000}"/>
    <cellStyle name="Normal 2 23 6" xfId="12909" xr:uid="{00000000-0005-0000-0000-0000EC390000}"/>
    <cellStyle name="Normal 2 23 7" xfId="12910" xr:uid="{00000000-0005-0000-0000-0000ED390000}"/>
    <cellStyle name="Normal 2 23 8" xfId="12911" xr:uid="{00000000-0005-0000-0000-0000EE390000}"/>
    <cellStyle name="Normal 2 24" xfId="12912" xr:uid="{00000000-0005-0000-0000-0000EF390000}"/>
    <cellStyle name="Normal 2 24 2" xfId="12913" xr:uid="{00000000-0005-0000-0000-0000F0390000}"/>
    <cellStyle name="Normal 2 24 2 2" xfId="12914" xr:uid="{00000000-0005-0000-0000-0000F1390000}"/>
    <cellStyle name="Normal 2 24 2 3" xfId="12915" xr:uid="{00000000-0005-0000-0000-0000F2390000}"/>
    <cellStyle name="Normal 2 24 2 4" xfId="12916" xr:uid="{00000000-0005-0000-0000-0000F3390000}"/>
    <cellStyle name="Normal 2 24 2 5" xfId="12917" xr:uid="{00000000-0005-0000-0000-0000F4390000}"/>
    <cellStyle name="Normal 2 24 2 6" xfId="12918" xr:uid="{00000000-0005-0000-0000-0000F5390000}"/>
    <cellStyle name="Normal 2 24 2 7" xfId="12919" xr:uid="{00000000-0005-0000-0000-0000F6390000}"/>
    <cellStyle name="Normal 2 24 3" xfId="12920" xr:uid="{00000000-0005-0000-0000-0000F7390000}"/>
    <cellStyle name="Normal 2 24 4" xfId="12921" xr:uid="{00000000-0005-0000-0000-0000F8390000}"/>
    <cellStyle name="Normal 2 24 5" xfId="12922" xr:uid="{00000000-0005-0000-0000-0000F9390000}"/>
    <cellStyle name="Normal 2 24 6" xfId="12923" xr:uid="{00000000-0005-0000-0000-0000FA390000}"/>
    <cellStyle name="Normal 2 24 7" xfId="12924" xr:uid="{00000000-0005-0000-0000-0000FB390000}"/>
    <cellStyle name="Normal 2 24 8" xfId="12925" xr:uid="{00000000-0005-0000-0000-0000FC390000}"/>
    <cellStyle name="Normal 2 25" xfId="12926" xr:uid="{00000000-0005-0000-0000-0000FD390000}"/>
    <cellStyle name="Normal 2 25 2" xfId="12927" xr:uid="{00000000-0005-0000-0000-0000FE390000}"/>
    <cellStyle name="Normal 2 25 2 2" xfId="12928" xr:uid="{00000000-0005-0000-0000-0000FF390000}"/>
    <cellStyle name="Normal 2 25 2 3" xfId="12929" xr:uid="{00000000-0005-0000-0000-0000003A0000}"/>
    <cellStyle name="Normal 2 25 2 4" xfId="12930" xr:uid="{00000000-0005-0000-0000-0000013A0000}"/>
    <cellStyle name="Normal 2 25 2 5" xfId="12931" xr:uid="{00000000-0005-0000-0000-0000023A0000}"/>
    <cellStyle name="Normal 2 25 2 6" xfId="12932" xr:uid="{00000000-0005-0000-0000-0000033A0000}"/>
    <cellStyle name="Normal 2 25 2 7" xfId="12933" xr:uid="{00000000-0005-0000-0000-0000043A0000}"/>
    <cellStyle name="Normal 2 25 3" xfId="12934" xr:uid="{00000000-0005-0000-0000-0000053A0000}"/>
    <cellStyle name="Normal 2 25 4" xfId="12935" xr:uid="{00000000-0005-0000-0000-0000063A0000}"/>
    <cellStyle name="Normal 2 25 5" xfId="12936" xr:uid="{00000000-0005-0000-0000-0000073A0000}"/>
    <cellStyle name="Normal 2 25 6" xfId="12937" xr:uid="{00000000-0005-0000-0000-0000083A0000}"/>
    <cellStyle name="Normal 2 25 7" xfId="12938" xr:uid="{00000000-0005-0000-0000-0000093A0000}"/>
    <cellStyle name="Normal 2 25 8" xfId="12939" xr:uid="{00000000-0005-0000-0000-00000A3A0000}"/>
    <cellStyle name="Normal 2 26" xfId="12940" xr:uid="{00000000-0005-0000-0000-00000B3A0000}"/>
    <cellStyle name="Normal 2 26 2" xfId="12941" xr:uid="{00000000-0005-0000-0000-00000C3A0000}"/>
    <cellStyle name="Normal 2 26 2 2" xfId="12942" xr:uid="{00000000-0005-0000-0000-00000D3A0000}"/>
    <cellStyle name="Normal 2 26 2 3" xfId="12943" xr:uid="{00000000-0005-0000-0000-00000E3A0000}"/>
    <cellStyle name="Normal 2 26 2 4" xfId="12944" xr:uid="{00000000-0005-0000-0000-00000F3A0000}"/>
    <cellStyle name="Normal 2 26 2 5" xfId="12945" xr:uid="{00000000-0005-0000-0000-0000103A0000}"/>
    <cellStyle name="Normal 2 26 2 6" xfId="12946" xr:uid="{00000000-0005-0000-0000-0000113A0000}"/>
    <cellStyle name="Normal 2 26 2 7" xfId="12947" xr:uid="{00000000-0005-0000-0000-0000123A0000}"/>
    <cellStyle name="Normal 2 26 3" xfId="12948" xr:uid="{00000000-0005-0000-0000-0000133A0000}"/>
    <cellStyle name="Normal 2 26 4" xfId="12949" xr:uid="{00000000-0005-0000-0000-0000143A0000}"/>
    <cellStyle name="Normal 2 26 5" xfId="12950" xr:uid="{00000000-0005-0000-0000-0000153A0000}"/>
    <cellStyle name="Normal 2 26 6" xfId="12951" xr:uid="{00000000-0005-0000-0000-0000163A0000}"/>
    <cellStyle name="Normal 2 26 7" xfId="12952" xr:uid="{00000000-0005-0000-0000-0000173A0000}"/>
    <cellStyle name="Normal 2 26 8" xfId="12953" xr:uid="{00000000-0005-0000-0000-0000183A0000}"/>
    <cellStyle name="Normal 2 27" xfId="12954" xr:uid="{00000000-0005-0000-0000-0000193A0000}"/>
    <cellStyle name="Normal 2 27 2" xfId="12955" xr:uid="{00000000-0005-0000-0000-00001A3A0000}"/>
    <cellStyle name="Normal 2 27 2 2" xfId="12956" xr:uid="{00000000-0005-0000-0000-00001B3A0000}"/>
    <cellStyle name="Normal 2 27 2 3" xfId="12957" xr:uid="{00000000-0005-0000-0000-00001C3A0000}"/>
    <cellStyle name="Normal 2 27 2 4" xfId="12958" xr:uid="{00000000-0005-0000-0000-00001D3A0000}"/>
    <cellStyle name="Normal 2 27 2 5" xfId="12959" xr:uid="{00000000-0005-0000-0000-00001E3A0000}"/>
    <cellStyle name="Normal 2 27 2 6" xfId="12960" xr:uid="{00000000-0005-0000-0000-00001F3A0000}"/>
    <cellStyle name="Normal 2 27 2 7" xfId="12961" xr:uid="{00000000-0005-0000-0000-0000203A0000}"/>
    <cellStyle name="Normal 2 27 3" xfId="12962" xr:uid="{00000000-0005-0000-0000-0000213A0000}"/>
    <cellStyle name="Normal 2 27 4" xfId="12963" xr:uid="{00000000-0005-0000-0000-0000223A0000}"/>
    <cellStyle name="Normal 2 27 5" xfId="12964" xr:uid="{00000000-0005-0000-0000-0000233A0000}"/>
    <cellStyle name="Normal 2 27 6" xfId="12965" xr:uid="{00000000-0005-0000-0000-0000243A0000}"/>
    <cellStyle name="Normal 2 27 7" xfId="12966" xr:uid="{00000000-0005-0000-0000-0000253A0000}"/>
    <cellStyle name="Normal 2 27 8" xfId="12967" xr:uid="{00000000-0005-0000-0000-0000263A0000}"/>
    <cellStyle name="Normal 2 28" xfId="12968" xr:uid="{00000000-0005-0000-0000-0000273A0000}"/>
    <cellStyle name="Normal 2 28 2" xfId="12969" xr:uid="{00000000-0005-0000-0000-0000283A0000}"/>
    <cellStyle name="Normal 2 28 2 2" xfId="12970" xr:uid="{00000000-0005-0000-0000-0000293A0000}"/>
    <cellStyle name="Normal 2 28 2 3" xfId="12971" xr:uid="{00000000-0005-0000-0000-00002A3A0000}"/>
    <cellStyle name="Normal 2 28 2 4" xfId="12972" xr:uid="{00000000-0005-0000-0000-00002B3A0000}"/>
    <cellStyle name="Normal 2 28 2 5" xfId="12973" xr:uid="{00000000-0005-0000-0000-00002C3A0000}"/>
    <cellStyle name="Normal 2 28 2 6" xfId="12974" xr:uid="{00000000-0005-0000-0000-00002D3A0000}"/>
    <cellStyle name="Normal 2 28 2 7" xfId="12975" xr:uid="{00000000-0005-0000-0000-00002E3A0000}"/>
    <cellStyle name="Normal 2 28 3" xfId="12976" xr:uid="{00000000-0005-0000-0000-00002F3A0000}"/>
    <cellStyle name="Normal 2 28 4" xfId="12977" xr:uid="{00000000-0005-0000-0000-0000303A0000}"/>
    <cellStyle name="Normal 2 28 5" xfId="12978" xr:uid="{00000000-0005-0000-0000-0000313A0000}"/>
    <cellStyle name="Normal 2 28 6" xfId="12979" xr:uid="{00000000-0005-0000-0000-0000323A0000}"/>
    <cellStyle name="Normal 2 28 7" xfId="12980" xr:uid="{00000000-0005-0000-0000-0000333A0000}"/>
    <cellStyle name="Normal 2 28 8" xfId="12981" xr:uid="{00000000-0005-0000-0000-0000343A0000}"/>
    <cellStyle name="Normal 2 29" xfId="12982" xr:uid="{00000000-0005-0000-0000-0000353A0000}"/>
    <cellStyle name="Normal 2 29 2" xfId="12983" xr:uid="{00000000-0005-0000-0000-0000363A0000}"/>
    <cellStyle name="Normal 2 29 2 2" xfId="12984" xr:uid="{00000000-0005-0000-0000-0000373A0000}"/>
    <cellStyle name="Normal 2 29 2 3" xfId="12985" xr:uid="{00000000-0005-0000-0000-0000383A0000}"/>
    <cellStyle name="Normal 2 29 2 4" xfId="12986" xr:uid="{00000000-0005-0000-0000-0000393A0000}"/>
    <cellStyle name="Normal 2 29 2 5" xfId="12987" xr:uid="{00000000-0005-0000-0000-00003A3A0000}"/>
    <cellStyle name="Normal 2 29 2 6" xfId="12988" xr:uid="{00000000-0005-0000-0000-00003B3A0000}"/>
    <cellStyle name="Normal 2 29 2 7" xfId="12989" xr:uid="{00000000-0005-0000-0000-00003C3A0000}"/>
    <cellStyle name="Normal 2 29 3" xfId="12990" xr:uid="{00000000-0005-0000-0000-00003D3A0000}"/>
    <cellStyle name="Normal 2 29 4" xfId="12991" xr:uid="{00000000-0005-0000-0000-00003E3A0000}"/>
    <cellStyle name="Normal 2 29 5" xfId="12992" xr:uid="{00000000-0005-0000-0000-00003F3A0000}"/>
    <cellStyle name="Normal 2 29 6" xfId="12993" xr:uid="{00000000-0005-0000-0000-0000403A0000}"/>
    <cellStyle name="Normal 2 29 7" xfId="12994" xr:uid="{00000000-0005-0000-0000-0000413A0000}"/>
    <cellStyle name="Normal 2 29 8" xfId="12995" xr:uid="{00000000-0005-0000-0000-0000423A0000}"/>
    <cellStyle name="Normal 2 3" xfId="67" xr:uid="{00000000-0005-0000-0000-0000433A0000}"/>
    <cellStyle name="Normal 2 3 2" xfId="24321" xr:uid="{00000000-0005-0000-0000-0000443A0000}"/>
    <cellStyle name="Normal 2 3 2 2" xfId="24326" xr:uid="{00000000-0005-0000-0000-0000453A0000}"/>
    <cellStyle name="Normal 2 3 2 3" xfId="24340" xr:uid="{00000000-0005-0000-0000-0000463A0000}"/>
    <cellStyle name="Normal 2 3 2 3 2" xfId="24886" xr:uid="{00000000-0005-0000-0000-0000473A0000}"/>
    <cellStyle name="Normal 2 3 2 3 3" xfId="24923" xr:uid="{00000000-0005-0000-0000-0000483A0000}"/>
    <cellStyle name="Normal 2 3 2 4" xfId="24344" xr:uid="{00000000-0005-0000-0000-0000493A0000}"/>
    <cellStyle name="Normal 2 3 2 4 2" xfId="24348" xr:uid="{00000000-0005-0000-0000-00004A3A0000}"/>
    <cellStyle name="Normal 2 3 2 4 2 2" xfId="24895" xr:uid="{00000000-0005-0000-0000-00004B3A0000}"/>
    <cellStyle name="Normal 2 3 2 4 2 3" xfId="24932" xr:uid="{00000000-0005-0000-0000-00004C3A0000}"/>
    <cellStyle name="Normal 2 3 2 4 3" xfId="24890" xr:uid="{00000000-0005-0000-0000-00004D3A0000}"/>
    <cellStyle name="Normal 2 3 2 4 4" xfId="24927" xr:uid="{00000000-0005-0000-0000-00004E3A0000}"/>
    <cellStyle name="Normal 2 3 2 5" xfId="24346" xr:uid="{00000000-0005-0000-0000-00004F3A0000}"/>
    <cellStyle name="Normal 2 3 2 5 2" xfId="24893" xr:uid="{00000000-0005-0000-0000-0000503A0000}"/>
    <cellStyle name="Normal 2 3 2 5 3" xfId="24930" xr:uid="{00000000-0005-0000-0000-0000513A0000}"/>
    <cellStyle name="Normal 2 3 2 6" xfId="24349" xr:uid="{00000000-0005-0000-0000-0000523A0000}"/>
    <cellStyle name="Normal 2 3 2 6 2" xfId="24896" xr:uid="{00000000-0005-0000-0000-0000533A0000}"/>
    <cellStyle name="Normal 2 3 2 6 3" xfId="24933" xr:uid="{00000000-0005-0000-0000-0000543A0000}"/>
    <cellStyle name="Normal 2 3 2 7" xfId="24872" xr:uid="{00000000-0005-0000-0000-0000553A0000}"/>
    <cellStyle name="Normal 2 3 2 8" xfId="24909" xr:uid="{00000000-0005-0000-0000-0000563A0000}"/>
    <cellStyle name="Normal 2 30" xfId="12996" xr:uid="{00000000-0005-0000-0000-0000573A0000}"/>
    <cellStyle name="Normal 2 30 2" xfId="12997" xr:uid="{00000000-0005-0000-0000-0000583A0000}"/>
    <cellStyle name="Normal 2 30 2 2" xfId="12998" xr:uid="{00000000-0005-0000-0000-0000593A0000}"/>
    <cellStyle name="Normal 2 30 2 3" xfId="12999" xr:uid="{00000000-0005-0000-0000-00005A3A0000}"/>
    <cellStyle name="Normal 2 30 2 4" xfId="13000" xr:uid="{00000000-0005-0000-0000-00005B3A0000}"/>
    <cellStyle name="Normal 2 30 2 5" xfId="13001" xr:uid="{00000000-0005-0000-0000-00005C3A0000}"/>
    <cellStyle name="Normal 2 30 2 6" xfId="13002" xr:uid="{00000000-0005-0000-0000-00005D3A0000}"/>
    <cellStyle name="Normal 2 30 2 7" xfId="13003" xr:uid="{00000000-0005-0000-0000-00005E3A0000}"/>
    <cellStyle name="Normal 2 30 3" xfId="13004" xr:uid="{00000000-0005-0000-0000-00005F3A0000}"/>
    <cellStyle name="Normal 2 30 4" xfId="13005" xr:uid="{00000000-0005-0000-0000-0000603A0000}"/>
    <cellStyle name="Normal 2 30 5" xfId="13006" xr:uid="{00000000-0005-0000-0000-0000613A0000}"/>
    <cellStyle name="Normal 2 30 6" xfId="13007" xr:uid="{00000000-0005-0000-0000-0000623A0000}"/>
    <cellStyle name="Normal 2 30 7" xfId="13008" xr:uid="{00000000-0005-0000-0000-0000633A0000}"/>
    <cellStyle name="Normal 2 30 8" xfId="13009" xr:uid="{00000000-0005-0000-0000-0000643A0000}"/>
    <cellStyle name="Normal 2 31" xfId="13010" xr:uid="{00000000-0005-0000-0000-0000653A0000}"/>
    <cellStyle name="Normal 2 31 2" xfId="13011" xr:uid="{00000000-0005-0000-0000-0000663A0000}"/>
    <cellStyle name="Normal 2 31 2 2" xfId="13012" xr:uid="{00000000-0005-0000-0000-0000673A0000}"/>
    <cellStyle name="Normal 2 31 2 3" xfId="13013" xr:uid="{00000000-0005-0000-0000-0000683A0000}"/>
    <cellStyle name="Normal 2 31 2 4" xfId="13014" xr:uid="{00000000-0005-0000-0000-0000693A0000}"/>
    <cellStyle name="Normal 2 31 2 5" xfId="13015" xr:uid="{00000000-0005-0000-0000-00006A3A0000}"/>
    <cellStyle name="Normal 2 31 2 6" xfId="13016" xr:uid="{00000000-0005-0000-0000-00006B3A0000}"/>
    <cellStyle name="Normal 2 31 2 7" xfId="13017" xr:uid="{00000000-0005-0000-0000-00006C3A0000}"/>
    <cellStyle name="Normal 2 31 3" xfId="13018" xr:uid="{00000000-0005-0000-0000-00006D3A0000}"/>
    <cellStyle name="Normal 2 31 4" xfId="13019" xr:uid="{00000000-0005-0000-0000-00006E3A0000}"/>
    <cellStyle name="Normal 2 31 5" xfId="13020" xr:uid="{00000000-0005-0000-0000-00006F3A0000}"/>
    <cellStyle name="Normal 2 31 6" xfId="13021" xr:uid="{00000000-0005-0000-0000-0000703A0000}"/>
    <cellStyle name="Normal 2 31 7" xfId="13022" xr:uid="{00000000-0005-0000-0000-0000713A0000}"/>
    <cellStyle name="Normal 2 31 8" xfId="13023" xr:uid="{00000000-0005-0000-0000-0000723A0000}"/>
    <cellStyle name="Normal 2 32" xfId="13024" xr:uid="{00000000-0005-0000-0000-0000733A0000}"/>
    <cellStyle name="Normal 2 32 2" xfId="13025" xr:uid="{00000000-0005-0000-0000-0000743A0000}"/>
    <cellStyle name="Normal 2 32 2 2" xfId="13026" xr:uid="{00000000-0005-0000-0000-0000753A0000}"/>
    <cellStyle name="Normal 2 32 2 3" xfId="13027" xr:uid="{00000000-0005-0000-0000-0000763A0000}"/>
    <cellStyle name="Normal 2 32 2 4" xfId="13028" xr:uid="{00000000-0005-0000-0000-0000773A0000}"/>
    <cellStyle name="Normal 2 32 2 5" xfId="13029" xr:uid="{00000000-0005-0000-0000-0000783A0000}"/>
    <cellStyle name="Normal 2 32 2 6" xfId="13030" xr:uid="{00000000-0005-0000-0000-0000793A0000}"/>
    <cellStyle name="Normal 2 32 2 7" xfId="13031" xr:uid="{00000000-0005-0000-0000-00007A3A0000}"/>
    <cellStyle name="Normal 2 32 3" xfId="13032" xr:uid="{00000000-0005-0000-0000-00007B3A0000}"/>
    <cellStyle name="Normal 2 32 4" xfId="13033" xr:uid="{00000000-0005-0000-0000-00007C3A0000}"/>
    <cellStyle name="Normal 2 32 5" xfId="13034" xr:uid="{00000000-0005-0000-0000-00007D3A0000}"/>
    <cellStyle name="Normal 2 32 6" xfId="13035" xr:uid="{00000000-0005-0000-0000-00007E3A0000}"/>
    <cellStyle name="Normal 2 32 7" xfId="13036" xr:uid="{00000000-0005-0000-0000-00007F3A0000}"/>
    <cellStyle name="Normal 2 32 8" xfId="13037" xr:uid="{00000000-0005-0000-0000-0000803A0000}"/>
    <cellStyle name="Normal 2 33" xfId="13038" xr:uid="{00000000-0005-0000-0000-0000813A0000}"/>
    <cellStyle name="Normal 2 33 2" xfId="13039" xr:uid="{00000000-0005-0000-0000-0000823A0000}"/>
    <cellStyle name="Normal 2 33 2 2" xfId="13040" xr:uid="{00000000-0005-0000-0000-0000833A0000}"/>
    <cellStyle name="Normal 2 33 2 3" xfId="13041" xr:uid="{00000000-0005-0000-0000-0000843A0000}"/>
    <cellStyle name="Normal 2 33 2 4" xfId="13042" xr:uid="{00000000-0005-0000-0000-0000853A0000}"/>
    <cellStyle name="Normal 2 33 2 5" xfId="13043" xr:uid="{00000000-0005-0000-0000-0000863A0000}"/>
    <cellStyle name="Normal 2 33 2 6" xfId="13044" xr:uid="{00000000-0005-0000-0000-0000873A0000}"/>
    <cellStyle name="Normal 2 33 2 7" xfId="13045" xr:uid="{00000000-0005-0000-0000-0000883A0000}"/>
    <cellStyle name="Normal 2 33 3" xfId="13046" xr:uid="{00000000-0005-0000-0000-0000893A0000}"/>
    <cellStyle name="Normal 2 33 4" xfId="13047" xr:uid="{00000000-0005-0000-0000-00008A3A0000}"/>
    <cellStyle name="Normal 2 33 5" xfId="13048" xr:uid="{00000000-0005-0000-0000-00008B3A0000}"/>
    <cellStyle name="Normal 2 33 6" xfId="13049" xr:uid="{00000000-0005-0000-0000-00008C3A0000}"/>
    <cellStyle name="Normal 2 33 7" xfId="13050" xr:uid="{00000000-0005-0000-0000-00008D3A0000}"/>
    <cellStyle name="Normal 2 33 8" xfId="13051" xr:uid="{00000000-0005-0000-0000-00008E3A0000}"/>
    <cellStyle name="Normal 2 34" xfId="13052" xr:uid="{00000000-0005-0000-0000-00008F3A0000}"/>
    <cellStyle name="Normal 2 34 2" xfId="13053" xr:uid="{00000000-0005-0000-0000-0000903A0000}"/>
    <cellStyle name="Normal 2 34 2 2" xfId="13054" xr:uid="{00000000-0005-0000-0000-0000913A0000}"/>
    <cellStyle name="Normal 2 34 2 3" xfId="13055" xr:uid="{00000000-0005-0000-0000-0000923A0000}"/>
    <cellStyle name="Normal 2 34 2 4" xfId="13056" xr:uid="{00000000-0005-0000-0000-0000933A0000}"/>
    <cellStyle name="Normal 2 34 2 5" xfId="13057" xr:uid="{00000000-0005-0000-0000-0000943A0000}"/>
    <cellStyle name="Normal 2 34 2 6" xfId="13058" xr:uid="{00000000-0005-0000-0000-0000953A0000}"/>
    <cellStyle name="Normal 2 34 2 7" xfId="13059" xr:uid="{00000000-0005-0000-0000-0000963A0000}"/>
    <cellStyle name="Normal 2 34 3" xfId="13060" xr:uid="{00000000-0005-0000-0000-0000973A0000}"/>
    <cellStyle name="Normal 2 34 4" xfId="13061" xr:uid="{00000000-0005-0000-0000-0000983A0000}"/>
    <cellStyle name="Normal 2 34 5" xfId="13062" xr:uid="{00000000-0005-0000-0000-0000993A0000}"/>
    <cellStyle name="Normal 2 34 6" xfId="13063" xr:uid="{00000000-0005-0000-0000-00009A3A0000}"/>
    <cellStyle name="Normal 2 34 7" xfId="13064" xr:uid="{00000000-0005-0000-0000-00009B3A0000}"/>
    <cellStyle name="Normal 2 34 8" xfId="13065" xr:uid="{00000000-0005-0000-0000-00009C3A0000}"/>
    <cellStyle name="Normal 2 35" xfId="13066" xr:uid="{00000000-0005-0000-0000-00009D3A0000}"/>
    <cellStyle name="Normal 2 35 2" xfId="13067" xr:uid="{00000000-0005-0000-0000-00009E3A0000}"/>
    <cellStyle name="Normal 2 35 2 2" xfId="13068" xr:uid="{00000000-0005-0000-0000-00009F3A0000}"/>
    <cellStyle name="Normal 2 35 2 3" xfId="13069" xr:uid="{00000000-0005-0000-0000-0000A03A0000}"/>
    <cellStyle name="Normal 2 35 2 4" xfId="13070" xr:uid="{00000000-0005-0000-0000-0000A13A0000}"/>
    <cellStyle name="Normal 2 35 2 5" xfId="13071" xr:uid="{00000000-0005-0000-0000-0000A23A0000}"/>
    <cellStyle name="Normal 2 35 2 6" xfId="13072" xr:uid="{00000000-0005-0000-0000-0000A33A0000}"/>
    <cellStyle name="Normal 2 35 2 7" xfId="13073" xr:uid="{00000000-0005-0000-0000-0000A43A0000}"/>
    <cellStyle name="Normal 2 35 3" xfId="13074" xr:uid="{00000000-0005-0000-0000-0000A53A0000}"/>
    <cellStyle name="Normal 2 35 4" xfId="13075" xr:uid="{00000000-0005-0000-0000-0000A63A0000}"/>
    <cellStyle name="Normal 2 35 5" xfId="13076" xr:uid="{00000000-0005-0000-0000-0000A73A0000}"/>
    <cellStyle name="Normal 2 35 6" xfId="13077" xr:uid="{00000000-0005-0000-0000-0000A83A0000}"/>
    <cellStyle name="Normal 2 35 7" xfId="13078" xr:uid="{00000000-0005-0000-0000-0000A93A0000}"/>
    <cellStyle name="Normal 2 35 8" xfId="13079" xr:uid="{00000000-0005-0000-0000-0000AA3A0000}"/>
    <cellStyle name="Normal 2 36" xfId="13080" xr:uid="{00000000-0005-0000-0000-0000AB3A0000}"/>
    <cellStyle name="Normal 2 36 2" xfId="13081" xr:uid="{00000000-0005-0000-0000-0000AC3A0000}"/>
    <cellStyle name="Normal 2 36 2 2" xfId="13082" xr:uid="{00000000-0005-0000-0000-0000AD3A0000}"/>
    <cellStyle name="Normal 2 36 2 3" xfId="13083" xr:uid="{00000000-0005-0000-0000-0000AE3A0000}"/>
    <cellStyle name="Normal 2 36 2 4" xfId="13084" xr:uid="{00000000-0005-0000-0000-0000AF3A0000}"/>
    <cellStyle name="Normal 2 36 2 5" xfId="13085" xr:uid="{00000000-0005-0000-0000-0000B03A0000}"/>
    <cellStyle name="Normal 2 36 2 6" xfId="13086" xr:uid="{00000000-0005-0000-0000-0000B13A0000}"/>
    <cellStyle name="Normal 2 36 2 7" xfId="13087" xr:uid="{00000000-0005-0000-0000-0000B23A0000}"/>
    <cellStyle name="Normal 2 36 3" xfId="13088" xr:uid="{00000000-0005-0000-0000-0000B33A0000}"/>
    <cellStyle name="Normal 2 36 4" xfId="13089" xr:uid="{00000000-0005-0000-0000-0000B43A0000}"/>
    <cellStyle name="Normal 2 36 5" xfId="13090" xr:uid="{00000000-0005-0000-0000-0000B53A0000}"/>
    <cellStyle name="Normal 2 36 6" xfId="13091" xr:uid="{00000000-0005-0000-0000-0000B63A0000}"/>
    <cellStyle name="Normal 2 36 7" xfId="13092" xr:uid="{00000000-0005-0000-0000-0000B73A0000}"/>
    <cellStyle name="Normal 2 36 8" xfId="13093" xr:uid="{00000000-0005-0000-0000-0000B83A0000}"/>
    <cellStyle name="Normal 2 37" xfId="13094" xr:uid="{00000000-0005-0000-0000-0000B93A0000}"/>
    <cellStyle name="Normal 2 37 2" xfId="13095" xr:uid="{00000000-0005-0000-0000-0000BA3A0000}"/>
    <cellStyle name="Normal 2 37 2 2" xfId="13096" xr:uid="{00000000-0005-0000-0000-0000BB3A0000}"/>
    <cellStyle name="Normal 2 37 2 3" xfId="13097" xr:uid="{00000000-0005-0000-0000-0000BC3A0000}"/>
    <cellStyle name="Normal 2 37 2 4" xfId="13098" xr:uid="{00000000-0005-0000-0000-0000BD3A0000}"/>
    <cellStyle name="Normal 2 37 2 5" xfId="13099" xr:uid="{00000000-0005-0000-0000-0000BE3A0000}"/>
    <cellStyle name="Normal 2 37 2 6" xfId="13100" xr:uid="{00000000-0005-0000-0000-0000BF3A0000}"/>
    <cellStyle name="Normal 2 37 2 7" xfId="13101" xr:uid="{00000000-0005-0000-0000-0000C03A0000}"/>
    <cellStyle name="Normal 2 37 3" xfId="13102" xr:uid="{00000000-0005-0000-0000-0000C13A0000}"/>
    <cellStyle name="Normal 2 37 4" xfId="13103" xr:uid="{00000000-0005-0000-0000-0000C23A0000}"/>
    <cellStyle name="Normal 2 37 5" xfId="13104" xr:uid="{00000000-0005-0000-0000-0000C33A0000}"/>
    <cellStyle name="Normal 2 37 6" xfId="13105" xr:uid="{00000000-0005-0000-0000-0000C43A0000}"/>
    <cellStyle name="Normal 2 37 7" xfId="13106" xr:uid="{00000000-0005-0000-0000-0000C53A0000}"/>
    <cellStyle name="Normal 2 37 8" xfId="13107" xr:uid="{00000000-0005-0000-0000-0000C63A0000}"/>
    <cellStyle name="Normal 2 38" xfId="13108" xr:uid="{00000000-0005-0000-0000-0000C73A0000}"/>
    <cellStyle name="Normal 2 38 2" xfId="13109" xr:uid="{00000000-0005-0000-0000-0000C83A0000}"/>
    <cellStyle name="Normal 2 38 2 2" xfId="13110" xr:uid="{00000000-0005-0000-0000-0000C93A0000}"/>
    <cellStyle name="Normal 2 38 2 3" xfId="13111" xr:uid="{00000000-0005-0000-0000-0000CA3A0000}"/>
    <cellStyle name="Normal 2 38 2 4" xfId="13112" xr:uid="{00000000-0005-0000-0000-0000CB3A0000}"/>
    <cellStyle name="Normal 2 38 2 5" xfId="13113" xr:uid="{00000000-0005-0000-0000-0000CC3A0000}"/>
    <cellStyle name="Normal 2 38 2 6" xfId="13114" xr:uid="{00000000-0005-0000-0000-0000CD3A0000}"/>
    <cellStyle name="Normal 2 38 2 7" xfId="13115" xr:uid="{00000000-0005-0000-0000-0000CE3A0000}"/>
    <cellStyle name="Normal 2 38 3" xfId="13116" xr:uid="{00000000-0005-0000-0000-0000CF3A0000}"/>
    <cellStyle name="Normal 2 38 4" xfId="13117" xr:uid="{00000000-0005-0000-0000-0000D03A0000}"/>
    <cellStyle name="Normal 2 38 5" xfId="13118" xr:uid="{00000000-0005-0000-0000-0000D13A0000}"/>
    <cellStyle name="Normal 2 38 6" xfId="13119" xr:uid="{00000000-0005-0000-0000-0000D23A0000}"/>
    <cellStyle name="Normal 2 38 7" xfId="13120" xr:uid="{00000000-0005-0000-0000-0000D33A0000}"/>
    <cellStyle name="Normal 2 38 8" xfId="13121" xr:uid="{00000000-0005-0000-0000-0000D43A0000}"/>
    <cellStyle name="Normal 2 39" xfId="13122" xr:uid="{00000000-0005-0000-0000-0000D53A0000}"/>
    <cellStyle name="Normal 2 39 2" xfId="13123" xr:uid="{00000000-0005-0000-0000-0000D63A0000}"/>
    <cellStyle name="Normal 2 39 2 2" xfId="13124" xr:uid="{00000000-0005-0000-0000-0000D73A0000}"/>
    <cellStyle name="Normal 2 39 2 3" xfId="13125" xr:uid="{00000000-0005-0000-0000-0000D83A0000}"/>
    <cellStyle name="Normal 2 39 2 4" xfId="13126" xr:uid="{00000000-0005-0000-0000-0000D93A0000}"/>
    <cellStyle name="Normal 2 39 2 5" xfId="13127" xr:uid="{00000000-0005-0000-0000-0000DA3A0000}"/>
    <cellStyle name="Normal 2 39 2 6" xfId="13128" xr:uid="{00000000-0005-0000-0000-0000DB3A0000}"/>
    <cellStyle name="Normal 2 39 2 7" xfId="13129" xr:uid="{00000000-0005-0000-0000-0000DC3A0000}"/>
    <cellStyle name="Normal 2 39 3" xfId="13130" xr:uid="{00000000-0005-0000-0000-0000DD3A0000}"/>
    <cellStyle name="Normal 2 39 4" xfId="13131" xr:uid="{00000000-0005-0000-0000-0000DE3A0000}"/>
    <cellStyle name="Normal 2 39 5" xfId="13132" xr:uid="{00000000-0005-0000-0000-0000DF3A0000}"/>
    <cellStyle name="Normal 2 39 6" xfId="13133" xr:uid="{00000000-0005-0000-0000-0000E03A0000}"/>
    <cellStyle name="Normal 2 39 7" xfId="13134" xr:uid="{00000000-0005-0000-0000-0000E13A0000}"/>
    <cellStyle name="Normal 2 39 8" xfId="13135" xr:uid="{00000000-0005-0000-0000-0000E23A0000}"/>
    <cellStyle name="Normal 2 4" xfId="70" xr:uid="{00000000-0005-0000-0000-0000E33A0000}"/>
    <cellStyle name="Normal 2 4 2" xfId="24358" xr:uid="{00000000-0005-0000-0000-0000E43A0000}"/>
    <cellStyle name="Normal 2 40" xfId="13136" xr:uid="{00000000-0005-0000-0000-0000E53A0000}"/>
    <cellStyle name="Normal 2 40 2" xfId="13137" xr:uid="{00000000-0005-0000-0000-0000E63A0000}"/>
    <cellStyle name="Normal 2 40 2 2" xfId="13138" xr:uid="{00000000-0005-0000-0000-0000E73A0000}"/>
    <cellStyle name="Normal 2 40 2 3" xfId="13139" xr:uid="{00000000-0005-0000-0000-0000E83A0000}"/>
    <cellStyle name="Normal 2 40 2 4" xfId="13140" xr:uid="{00000000-0005-0000-0000-0000E93A0000}"/>
    <cellStyle name="Normal 2 40 2 5" xfId="13141" xr:uid="{00000000-0005-0000-0000-0000EA3A0000}"/>
    <cellStyle name="Normal 2 40 2 6" xfId="13142" xr:uid="{00000000-0005-0000-0000-0000EB3A0000}"/>
    <cellStyle name="Normal 2 40 2 7" xfId="13143" xr:uid="{00000000-0005-0000-0000-0000EC3A0000}"/>
    <cellStyle name="Normal 2 40 3" xfId="13144" xr:uid="{00000000-0005-0000-0000-0000ED3A0000}"/>
    <cellStyle name="Normal 2 40 4" xfId="13145" xr:uid="{00000000-0005-0000-0000-0000EE3A0000}"/>
    <cellStyle name="Normal 2 40 5" xfId="13146" xr:uid="{00000000-0005-0000-0000-0000EF3A0000}"/>
    <cellStyle name="Normal 2 40 6" xfId="13147" xr:uid="{00000000-0005-0000-0000-0000F03A0000}"/>
    <cellStyle name="Normal 2 40 7" xfId="13148" xr:uid="{00000000-0005-0000-0000-0000F13A0000}"/>
    <cellStyle name="Normal 2 40 8" xfId="13149" xr:uid="{00000000-0005-0000-0000-0000F23A0000}"/>
    <cellStyle name="Normal 2 41" xfId="13150" xr:uid="{00000000-0005-0000-0000-0000F33A0000}"/>
    <cellStyle name="Normal 2 41 2" xfId="13151" xr:uid="{00000000-0005-0000-0000-0000F43A0000}"/>
    <cellStyle name="Normal 2 41 2 2" xfId="13152" xr:uid="{00000000-0005-0000-0000-0000F53A0000}"/>
    <cellStyle name="Normal 2 41 2 3" xfId="13153" xr:uid="{00000000-0005-0000-0000-0000F63A0000}"/>
    <cellStyle name="Normal 2 41 2 4" xfId="13154" xr:uid="{00000000-0005-0000-0000-0000F73A0000}"/>
    <cellStyle name="Normal 2 41 2 5" xfId="13155" xr:uid="{00000000-0005-0000-0000-0000F83A0000}"/>
    <cellStyle name="Normal 2 41 2 6" xfId="13156" xr:uid="{00000000-0005-0000-0000-0000F93A0000}"/>
    <cellStyle name="Normal 2 41 2 7" xfId="13157" xr:uid="{00000000-0005-0000-0000-0000FA3A0000}"/>
    <cellStyle name="Normal 2 41 3" xfId="13158" xr:uid="{00000000-0005-0000-0000-0000FB3A0000}"/>
    <cellStyle name="Normal 2 41 4" xfId="13159" xr:uid="{00000000-0005-0000-0000-0000FC3A0000}"/>
    <cellStyle name="Normal 2 41 5" xfId="13160" xr:uid="{00000000-0005-0000-0000-0000FD3A0000}"/>
    <cellStyle name="Normal 2 41 6" xfId="13161" xr:uid="{00000000-0005-0000-0000-0000FE3A0000}"/>
    <cellStyle name="Normal 2 41 7" xfId="13162" xr:uid="{00000000-0005-0000-0000-0000FF3A0000}"/>
    <cellStyle name="Normal 2 41 8" xfId="13163" xr:uid="{00000000-0005-0000-0000-0000003B0000}"/>
    <cellStyle name="Normal 2 42" xfId="13164" xr:uid="{00000000-0005-0000-0000-0000013B0000}"/>
    <cellStyle name="Normal 2 42 2" xfId="13165" xr:uid="{00000000-0005-0000-0000-0000023B0000}"/>
    <cellStyle name="Normal 2 42 2 2" xfId="13166" xr:uid="{00000000-0005-0000-0000-0000033B0000}"/>
    <cellStyle name="Normal 2 42 2 3" xfId="13167" xr:uid="{00000000-0005-0000-0000-0000043B0000}"/>
    <cellStyle name="Normal 2 42 2 4" xfId="13168" xr:uid="{00000000-0005-0000-0000-0000053B0000}"/>
    <cellStyle name="Normal 2 42 2 5" xfId="13169" xr:uid="{00000000-0005-0000-0000-0000063B0000}"/>
    <cellStyle name="Normal 2 42 2 6" xfId="13170" xr:uid="{00000000-0005-0000-0000-0000073B0000}"/>
    <cellStyle name="Normal 2 42 2 7" xfId="13171" xr:uid="{00000000-0005-0000-0000-0000083B0000}"/>
    <cellStyle name="Normal 2 42 3" xfId="13172" xr:uid="{00000000-0005-0000-0000-0000093B0000}"/>
    <cellStyle name="Normal 2 42 4" xfId="13173" xr:uid="{00000000-0005-0000-0000-00000A3B0000}"/>
    <cellStyle name="Normal 2 42 5" xfId="13174" xr:uid="{00000000-0005-0000-0000-00000B3B0000}"/>
    <cellStyle name="Normal 2 42 6" xfId="13175" xr:uid="{00000000-0005-0000-0000-00000C3B0000}"/>
    <cellStyle name="Normal 2 42 7" xfId="13176" xr:uid="{00000000-0005-0000-0000-00000D3B0000}"/>
    <cellStyle name="Normal 2 42 8" xfId="13177" xr:uid="{00000000-0005-0000-0000-00000E3B0000}"/>
    <cellStyle name="Normal 2 43" xfId="13178" xr:uid="{00000000-0005-0000-0000-00000F3B0000}"/>
    <cellStyle name="Normal 2 43 2" xfId="13179" xr:uid="{00000000-0005-0000-0000-0000103B0000}"/>
    <cellStyle name="Normal 2 43 2 2" xfId="13180" xr:uid="{00000000-0005-0000-0000-0000113B0000}"/>
    <cellStyle name="Normal 2 43 2 3" xfId="13181" xr:uid="{00000000-0005-0000-0000-0000123B0000}"/>
    <cellStyle name="Normal 2 43 2 4" xfId="13182" xr:uid="{00000000-0005-0000-0000-0000133B0000}"/>
    <cellStyle name="Normal 2 43 2 5" xfId="13183" xr:uid="{00000000-0005-0000-0000-0000143B0000}"/>
    <cellStyle name="Normal 2 43 2 6" xfId="13184" xr:uid="{00000000-0005-0000-0000-0000153B0000}"/>
    <cellStyle name="Normal 2 43 2 7" xfId="13185" xr:uid="{00000000-0005-0000-0000-0000163B0000}"/>
    <cellStyle name="Normal 2 43 3" xfId="13186" xr:uid="{00000000-0005-0000-0000-0000173B0000}"/>
    <cellStyle name="Normal 2 43 4" xfId="13187" xr:uid="{00000000-0005-0000-0000-0000183B0000}"/>
    <cellStyle name="Normal 2 43 5" xfId="13188" xr:uid="{00000000-0005-0000-0000-0000193B0000}"/>
    <cellStyle name="Normal 2 43 6" xfId="13189" xr:uid="{00000000-0005-0000-0000-00001A3B0000}"/>
    <cellStyle name="Normal 2 43 7" xfId="13190" xr:uid="{00000000-0005-0000-0000-00001B3B0000}"/>
    <cellStyle name="Normal 2 43 8" xfId="13191" xr:uid="{00000000-0005-0000-0000-00001C3B0000}"/>
    <cellStyle name="Normal 2 44" xfId="13192" xr:uid="{00000000-0005-0000-0000-00001D3B0000}"/>
    <cellStyle name="Normal 2 44 2" xfId="13193" xr:uid="{00000000-0005-0000-0000-00001E3B0000}"/>
    <cellStyle name="Normal 2 44 2 2" xfId="13194" xr:uid="{00000000-0005-0000-0000-00001F3B0000}"/>
    <cellStyle name="Normal 2 44 2 3" xfId="13195" xr:uid="{00000000-0005-0000-0000-0000203B0000}"/>
    <cellStyle name="Normal 2 44 2 4" xfId="13196" xr:uid="{00000000-0005-0000-0000-0000213B0000}"/>
    <cellStyle name="Normal 2 44 2 5" xfId="13197" xr:uid="{00000000-0005-0000-0000-0000223B0000}"/>
    <cellStyle name="Normal 2 44 2 6" xfId="13198" xr:uid="{00000000-0005-0000-0000-0000233B0000}"/>
    <cellStyle name="Normal 2 44 2 7" xfId="13199" xr:uid="{00000000-0005-0000-0000-0000243B0000}"/>
    <cellStyle name="Normal 2 44 3" xfId="13200" xr:uid="{00000000-0005-0000-0000-0000253B0000}"/>
    <cellStyle name="Normal 2 44 4" xfId="13201" xr:uid="{00000000-0005-0000-0000-0000263B0000}"/>
    <cellStyle name="Normal 2 44 5" xfId="13202" xr:uid="{00000000-0005-0000-0000-0000273B0000}"/>
    <cellStyle name="Normal 2 44 6" xfId="13203" xr:uid="{00000000-0005-0000-0000-0000283B0000}"/>
    <cellStyle name="Normal 2 44 7" xfId="13204" xr:uid="{00000000-0005-0000-0000-0000293B0000}"/>
    <cellStyle name="Normal 2 44 8" xfId="13205" xr:uid="{00000000-0005-0000-0000-00002A3B0000}"/>
    <cellStyle name="Normal 2 45" xfId="13206" xr:uid="{00000000-0005-0000-0000-00002B3B0000}"/>
    <cellStyle name="Normal 2 45 2" xfId="13207" xr:uid="{00000000-0005-0000-0000-00002C3B0000}"/>
    <cellStyle name="Normal 2 45 2 2" xfId="13208" xr:uid="{00000000-0005-0000-0000-00002D3B0000}"/>
    <cellStyle name="Normal 2 45 2 3" xfId="13209" xr:uid="{00000000-0005-0000-0000-00002E3B0000}"/>
    <cellStyle name="Normal 2 45 2 4" xfId="13210" xr:uid="{00000000-0005-0000-0000-00002F3B0000}"/>
    <cellStyle name="Normal 2 45 2 5" xfId="13211" xr:uid="{00000000-0005-0000-0000-0000303B0000}"/>
    <cellStyle name="Normal 2 45 2 6" xfId="13212" xr:uid="{00000000-0005-0000-0000-0000313B0000}"/>
    <cellStyle name="Normal 2 45 2 7" xfId="13213" xr:uid="{00000000-0005-0000-0000-0000323B0000}"/>
    <cellStyle name="Normal 2 45 3" xfId="13214" xr:uid="{00000000-0005-0000-0000-0000333B0000}"/>
    <cellStyle name="Normal 2 45 4" xfId="13215" xr:uid="{00000000-0005-0000-0000-0000343B0000}"/>
    <cellStyle name="Normal 2 45 5" xfId="13216" xr:uid="{00000000-0005-0000-0000-0000353B0000}"/>
    <cellStyle name="Normal 2 45 6" xfId="13217" xr:uid="{00000000-0005-0000-0000-0000363B0000}"/>
    <cellStyle name="Normal 2 45 7" xfId="13218" xr:uid="{00000000-0005-0000-0000-0000373B0000}"/>
    <cellStyle name="Normal 2 45 8" xfId="13219" xr:uid="{00000000-0005-0000-0000-0000383B0000}"/>
    <cellStyle name="Normal 2 46" xfId="13220" xr:uid="{00000000-0005-0000-0000-0000393B0000}"/>
    <cellStyle name="Normal 2 46 2" xfId="13221" xr:uid="{00000000-0005-0000-0000-00003A3B0000}"/>
    <cellStyle name="Normal 2 46 2 2" xfId="13222" xr:uid="{00000000-0005-0000-0000-00003B3B0000}"/>
    <cellStyle name="Normal 2 46 2 3" xfId="13223" xr:uid="{00000000-0005-0000-0000-00003C3B0000}"/>
    <cellStyle name="Normal 2 46 2 4" xfId="13224" xr:uid="{00000000-0005-0000-0000-00003D3B0000}"/>
    <cellStyle name="Normal 2 46 2 5" xfId="13225" xr:uid="{00000000-0005-0000-0000-00003E3B0000}"/>
    <cellStyle name="Normal 2 46 2 6" xfId="13226" xr:uid="{00000000-0005-0000-0000-00003F3B0000}"/>
    <cellStyle name="Normal 2 46 2 7" xfId="13227" xr:uid="{00000000-0005-0000-0000-0000403B0000}"/>
    <cellStyle name="Normal 2 46 3" xfId="13228" xr:uid="{00000000-0005-0000-0000-0000413B0000}"/>
    <cellStyle name="Normal 2 46 4" xfId="13229" xr:uid="{00000000-0005-0000-0000-0000423B0000}"/>
    <cellStyle name="Normal 2 46 5" xfId="13230" xr:uid="{00000000-0005-0000-0000-0000433B0000}"/>
    <cellStyle name="Normal 2 46 6" xfId="13231" xr:uid="{00000000-0005-0000-0000-0000443B0000}"/>
    <cellStyle name="Normal 2 46 7" xfId="13232" xr:uid="{00000000-0005-0000-0000-0000453B0000}"/>
    <cellStyle name="Normal 2 46 8" xfId="13233" xr:uid="{00000000-0005-0000-0000-0000463B0000}"/>
    <cellStyle name="Normal 2 47" xfId="13234" xr:uid="{00000000-0005-0000-0000-0000473B0000}"/>
    <cellStyle name="Normal 2 47 2" xfId="13235" xr:uid="{00000000-0005-0000-0000-0000483B0000}"/>
    <cellStyle name="Normal 2 47 2 2" xfId="13236" xr:uid="{00000000-0005-0000-0000-0000493B0000}"/>
    <cellStyle name="Normal 2 47 2 3" xfId="13237" xr:uid="{00000000-0005-0000-0000-00004A3B0000}"/>
    <cellStyle name="Normal 2 47 2 4" xfId="13238" xr:uid="{00000000-0005-0000-0000-00004B3B0000}"/>
    <cellStyle name="Normal 2 47 2 5" xfId="13239" xr:uid="{00000000-0005-0000-0000-00004C3B0000}"/>
    <cellStyle name="Normal 2 47 2 6" xfId="13240" xr:uid="{00000000-0005-0000-0000-00004D3B0000}"/>
    <cellStyle name="Normal 2 47 2 7" xfId="13241" xr:uid="{00000000-0005-0000-0000-00004E3B0000}"/>
    <cellStyle name="Normal 2 47 3" xfId="13242" xr:uid="{00000000-0005-0000-0000-00004F3B0000}"/>
    <cellStyle name="Normal 2 47 4" xfId="13243" xr:uid="{00000000-0005-0000-0000-0000503B0000}"/>
    <cellStyle name="Normal 2 47 5" xfId="13244" xr:uid="{00000000-0005-0000-0000-0000513B0000}"/>
    <cellStyle name="Normal 2 47 6" xfId="13245" xr:uid="{00000000-0005-0000-0000-0000523B0000}"/>
    <cellStyle name="Normal 2 47 7" xfId="13246" xr:uid="{00000000-0005-0000-0000-0000533B0000}"/>
    <cellStyle name="Normal 2 47 8" xfId="13247" xr:uid="{00000000-0005-0000-0000-0000543B0000}"/>
    <cellStyle name="Normal 2 48" xfId="13248" xr:uid="{00000000-0005-0000-0000-0000553B0000}"/>
    <cellStyle name="Normal 2 48 2" xfId="13249" xr:uid="{00000000-0005-0000-0000-0000563B0000}"/>
    <cellStyle name="Normal 2 48 2 2" xfId="13250" xr:uid="{00000000-0005-0000-0000-0000573B0000}"/>
    <cellStyle name="Normal 2 48 2 3" xfId="13251" xr:uid="{00000000-0005-0000-0000-0000583B0000}"/>
    <cellStyle name="Normal 2 48 2 4" xfId="13252" xr:uid="{00000000-0005-0000-0000-0000593B0000}"/>
    <cellStyle name="Normal 2 48 2 5" xfId="13253" xr:uid="{00000000-0005-0000-0000-00005A3B0000}"/>
    <cellStyle name="Normal 2 48 2 6" xfId="13254" xr:uid="{00000000-0005-0000-0000-00005B3B0000}"/>
    <cellStyle name="Normal 2 48 2 7" xfId="13255" xr:uid="{00000000-0005-0000-0000-00005C3B0000}"/>
    <cellStyle name="Normal 2 48 3" xfId="13256" xr:uid="{00000000-0005-0000-0000-00005D3B0000}"/>
    <cellStyle name="Normal 2 48 4" xfId="13257" xr:uid="{00000000-0005-0000-0000-00005E3B0000}"/>
    <cellStyle name="Normal 2 48 5" xfId="13258" xr:uid="{00000000-0005-0000-0000-00005F3B0000}"/>
    <cellStyle name="Normal 2 48 6" xfId="13259" xr:uid="{00000000-0005-0000-0000-0000603B0000}"/>
    <cellStyle name="Normal 2 48 7" xfId="13260" xr:uid="{00000000-0005-0000-0000-0000613B0000}"/>
    <cellStyle name="Normal 2 48 8" xfId="13261" xr:uid="{00000000-0005-0000-0000-0000623B0000}"/>
    <cellStyle name="Normal 2 49" xfId="13262" xr:uid="{00000000-0005-0000-0000-0000633B0000}"/>
    <cellStyle name="Normal 2 49 2" xfId="13263" xr:uid="{00000000-0005-0000-0000-0000643B0000}"/>
    <cellStyle name="Normal 2 49 2 2" xfId="13264" xr:uid="{00000000-0005-0000-0000-0000653B0000}"/>
    <cellStyle name="Normal 2 49 2 3" xfId="13265" xr:uid="{00000000-0005-0000-0000-0000663B0000}"/>
    <cellStyle name="Normal 2 49 2 4" xfId="13266" xr:uid="{00000000-0005-0000-0000-0000673B0000}"/>
    <cellStyle name="Normal 2 49 2 5" xfId="13267" xr:uid="{00000000-0005-0000-0000-0000683B0000}"/>
    <cellStyle name="Normal 2 49 2 6" xfId="13268" xr:uid="{00000000-0005-0000-0000-0000693B0000}"/>
    <cellStyle name="Normal 2 49 2 7" xfId="13269" xr:uid="{00000000-0005-0000-0000-00006A3B0000}"/>
    <cellStyle name="Normal 2 49 3" xfId="13270" xr:uid="{00000000-0005-0000-0000-00006B3B0000}"/>
    <cellStyle name="Normal 2 49 4" xfId="13271" xr:uid="{00000000-0005-0000-0000-00006C3B0000}"/>
    <cellStyle name="Normal 2 49 5" xfId="13272" xr:uid="{00000000-0005-0000-0000-00006D3B0000}"/>
    <cellStyle name="Normal 2 49 6" xfId="13273" xr:uid="{00000000-0005-0000-0000-00006E3B0000}"/>
    <cellStyle name="Normal 2 49 7" xfId="13274" xr:uid="{00000000-0005-0000-0000-00006F3B0000}"/>
    <cellStyle name="Normal 2 49 8" xfId="13275" xr:uid="{00000000-0005-0000-0000-0000703B0000}"/>
    <cellStyle name="Normal 2 5" xfId="73" xr:uid="{00000000-0005-0000-0000-0000713B0000}"/>
    <cellStyle name="Normal 2 50" xfId="13276" xr:uid="{00000000-0005-0000-0000-0000723B0000}"/>
    <cellStyle name="Normal 2 50 2" xfId="13277" xr:uid="{00000000-0005-0000-0000-0000733B0000}"/>
    <cellStyle name="Normal 2 50 2 2" xfId="13278" xr:uid="{00000000-0005-0000-0000-0000743B0000}"/>
    <cellStyle name="Normal 2 50 2 3" xfId="13279" xr:uid="{00000000-0005-0000-0000-0000753B0000}"/>
    <cellStyle name="Normal 2 50 2 4" xfId="13280" xr:uid="{00000000-0005-0000-0000-0000763B0000}"/>
    <cellStyle name="Normal 2 50 2 5" xfId="13281" xr:uid="{00000000-0005-0000-0000-0000773B0000}"/>
    <cellStyle name="Normal 2 50 2 6" xfId="13282" xr:uid="{00000000-0005-0000-0000-0000783B0000}"/>
    <cellStyle name="Normal 2 50 2 7" xfId="13283" xr:uid="{00000000-0005-0000-0000-0000793B0000}"/>
    <cellStyle name="Normal 2 50 3" xfId="13284" xr:uid="{00000000-0005-0000-0000-00007A3B0000}"/>
    <cellStyle name="Normal 2 50 4" xfId="13285" xr:uid="{00000000-0005-0000-0000-00007B3B0000}"/>
    <cellStyle name="Normal 2 50 5" xfId="13286" xr:uid="{00000000-0005-0000-0000-00007C3B0000}"/>
    <cellStyle name="Normal 2 50 6" xfId="13287" xr:uid="{00000000-0005-0000-0000-00007D3B0000}"/>
    <cellStyle name="Normal 2 50 7" xfId="13288" xr:uid="{00000000-0005-0000-0000-00007E3B0000}"/>
    <cellStyle name="Normal 2 50 8" xfId="13289" xr:uid="{00000000-0005-0000-0000-00007F3B0000}"/>
    <cellStyle name="Normal 2 51" xfId="13290" xr:uid="{00000000-0005-0000-0000-0000803B0000}"/>
    <cellStyle name="Normal 2 51 2" xfId="13291" xr:uid="{00000000-0005-0000-0000-0000813B0000}"/>
    <cellStyle name="Normal 2 51 2 2" xfId="13292" xr:uid="{00000000-0005-0000-0000-0000823B0000}"/>
    <cellStyle name="Normal 2 51 2 3" xfId="13293" xr:uid="{00000000-0005-0000-0000-0000833B0000}"/>
    <cellStyle name="Normal 2 51 2 4" xfId="13294" xr:uid="{00000000-0005-0000-0000-0000843B0000}"/>
    <cellStyle name="Normal 2 51 2 5" xfId="13295" xr:uid="{00000000-0005-0000-0000-0000853B0000}"/>
    <cellStyle name="Normal 2 51 2 6" xfId="13296" xr:uid="{00000000-0005-0000-0000-0000863B0000}"/>
    <cellStyle name="Normal 2 51 2 7" xfId="13297" xr:uid="{00000000-0005-0000-0000-0000873B0000}"/>
    <cellStyle name="Normal 2 51 3" xfId="13298" xr:uid="{00000000-0005-0000-0000-0000883B0000}"/>
    <cellStyle name="Normal 2 51 4" xfId="13299" xr:uid="{00000000-0005-0000-0000-0000893B0000}"/>
    <cellStyle name="Normal 2 51 5" xfId="13300" xr:uid="{00000000-0005-0000-0000-00008A3B0000}"/>
    <cellStyle name="Normal 2 51 6" xfId="13301" xr:uid="{00000000-0005-0000-0000-00008B3B0000}"/>
    <cellStyle name="Normal 2 51 7" xfId="13302" xr:uid="{00000000-0005-0000-0000-00008C3B0000}"/>
    <cellStyle name="Normal 2 51 8" xfId="13303" xr:uid="{00000000-0005-0000-0000-00008D3B0000}"/>
    <cellStyle name="Normal 2 52" xfId="13304" xr:uid="{00000000-0005-0000-0000-00008E3B0000}"/>
    <cellStyle name="Normal 2 53" xfId="13305" xr:uid="{00000000-0005-0000-0000-00008F3B0000}"/>
    <cellStyle name="Normal 2 54" xfId="13306" xr:uid="{00000000-0005-0000-0000-0000903B0000}"/>
    <cellStyle name="Normal 2 55" xfId="13307" xr:uid="{00000000-0005-0000-0000-0000913B0000}"/>
    <cellStyle name="Normal 2 56" xfId="13308" xr:uid="{00000000-0005-0000-0000-0000923B0000}"/>
    <cellStyle name="Normal 2 56 2" xfId="24015" xr:uid="{00000000-0005-0000-0000-0000933B0000}"/>
    <cellStyle name="Normal 2 57" xfId="13309" xr:uid="{00000000-0005-0000-0000-0000943B0000}"/>
    <cellStyle name="Normal 2 58" xfId="13310" xr:uid="{00000000-0005-0000-0000-0000953B0000}"/>
    <cellStyle name="Normal 2 59" xfId="13311" xr:uid="{00000000-0005-0000-0000-0000963B0000}"/>
    <cellStyle name="Normal 2 6" xfId="76" xr:uid="{00000000-0005-0000-0000-0000973B0000}"/>
    <cellStyle name="Normal 2 60" xfId="13312" xr:uid="{00000000-0005-0000-0000-0000983B0000}"/>
    <cellStyle name="Normal 2 61" xfId="13313" xr:uid="{00000000-0005-0000-0000-0000993B0000}"/>
    <cellStyle name="Normal 2 62" xfId="13314" xr:uid="{00000000-0005-0000-0000-00009A3B0000}"/>
    <cellStyle name="Normal 2 63" xfId="13315" xr:uid="{00000000-0005-0000-0000-00009B3B0000}"/>
    <cellStyle name="Normal 2 64" xfId="13316" xr:uid="{00000000-0005-0000-0000-00009C3B0000}"/>
    <cellStyle name="Normal 2 65" xfId="13317" xr:uid="{00000000-0005-0000-0000-00009D3B0000}"/>
    <cellStyle name="Normal 2 66" xfId="13318" xr:uid="{00000000-0005-0000-0000-00009E3B0000}"/>
    <cellStyle name="Normal 2 67" xfId="13319" xr:uid="{00000000-0005-0000-0000-00009F3B0000}"/>
    <cellStyle name="Normal 2 68" xfId="13320" xr:uid="{00000000-0005-0000-0000-0000A03B0000}"/>
    <cellStyle name="Normal 2 69" xfId="13321" xr:uid="{00000000-0005-0000-0000-0000A13B0000}"/>
    <cellStyle name="Normal 2 7" xfId="79" xr:uid="{00000000-0005-0000-0000-0000A23B0000}"/>
    <cellStyle name="Normal 2 70" xfId="13322" xr:uid="{00000000-0005-0000-0000-0000A33B0000}"/>
    <cellStyle name="Normal 2 71" xfId="13323" xr:uid="{00000000-0005-0000-0000-0000A43B0000}"/>
    <cellStyle name="Normal 2 72" xfId="13324" xr:uid="{00000000-0005-0000-0000-0000A53B0000}"/>
    <cellStyle name="Normal 2 73" xfId="13325" xr:uid="{00000000-0005-0000-0000-0000A63B0000}"/>
    <cellStyle name="Normal 2 74" xfId="13326" xr:uid="{00000000-0005-0000-0000-0000A73B0000}"/>
    <cellStyle name="Normal 2 75" xfId="13327" xr:uid="{00000000-0005-0000-0000-0000A83B0000}"/>
    <cellStyle name="Normal 2 76" xfId="13328" xr:uid="{00000000-0005-0000-0000-0000A93B0000}"/>
    <cellStyle name="Normal 2 77" xfId="13329" xr:uid="{00000000-0005-0000-0000-0000AA3B0000}"/>
    <cellStyle name="Normal 2 78" xfId="13330" xr:uid="{00000000-0005-0000-0000-0000AB3B0000}"/>
    <cellStyle name="Normal 2 79" xfId="13331" xr:uid="{00000000-0005-0000-0000-0000AC3B0000}"/>
    <cellStyle name="Normal 2 8" xfId="82" xr:uid="{00000000-0005-0000-0000-0000AD3B0000}"/>
    <cellStyle name="Normal 2 80" xfId="13332" xr:uid="{00000000-0005-0000-0000-0000AE3B0000}"/>
    <cellStyle name="Normal 2 81" xfId="13333" xr:uid="{00000000-0005-0000-0000-0000AF3B0000}"/>
    <cellStyle name="Normal 2 82" xfId="13334" xr:uid="{00000000-0005-0000-0000-0000B03B0000}"/>
    <cellStyle name="Normal 2 83" xfId="13335" xr:uid="{00000000-0005-0000-0000-0000B13B0000}"/>
    <cellStyle name="Normal 2 84" xfId="13336" xr:uid="{00000000-0005-0000-0000-0000B23B0000}"/>
    <cellStyle name="Normal 2 85" xfId="13337" xr:uid="{00000000-0005-0000-0000-0000B33B0000}"/>
    <cellStyle name="Normal 2 86" xfId="13338" xr:uid="{00000000-0005-0000-0000-0000B43B0000}"/>
    <cellStyle name="Normal 2 87" xfId="13339" xr:uid="{00000000-0005-0000-0000-0000B53B0000}"/>
    <cellStyle name="Normal 2 88" xfId="13340" xr:uid="{00000000-0005-0000-0000-0000B63B0000}"/>
    <cellStyle name="Normal 2 89" xfId="13341" xr:uid="{00000000-0005-0000-0000-0000B73B0000}"/>
    <cellStyle name="Normal 2 9" xfId="13342" xr:uid="{00000000-0005-0000-0000-0000B83B0000}"/>
    <cellStyle name="Normal 2 90" xfId="24016" xr:uid="{00000000-0005-0000-0000-0000B93B0000}"/>
    <cellStyle name="Normal 2 91" xfId="24017" xr:uid="{00000000-0005-0000-0000-0000BA3B0000}"/>
    <cellStyle name="Normal 2 92" xfId="24018" xr:uid="{00000000-0005-0000-0000-0000BB3B0000}"/>
    <cellStyle name="Normal 2 93" xfId="32199" xr:uid="{00000000-0005-0000-0000-0000BC3B0000}"/>
    <cellStyle name="Normal 2_COMPLEMENTAÇÃO-JACIARA - Helmo" xfId="24654" xr:uid="{00000000-0005-0000-0000-0000BD3B0000}"/>
    <cellStyle name="Normal 20" xfId="13343" xr:uid="{00000000-0005-0000-0000-0000BE3B0000}"/>
    <cellStyle name="Normal 20 2" xfId="13344" xr:uid="{00000000-0005-0000-0000-0000BF3B0000}"/>
    <cellStyle name="Normal 20 2 2" xfId="13345" xr:uid="{00000000-0005-0000-0000-0000C03B0000}"/>
    <cellStyle name="Normal 20 2 3" xfId="13346" xr:uid="{00000000-0005-0000-0000-0000C13B0000}"/>
    <cellStyle name="Normal 20 2 4" xfId="13347" xr:uid="{00000000-0005-0000-0000-0000C23B0000}"/>
    <cellStyle name="Normal 20 2 5" xfId="13348" xr:uid="{00000000-0005-0000-0000-0000C33B0000}"/>
    <cellStyle name="Normal 20 2 6" xfId="13349" xr:uid="{00000000-0005-0000-0000-0000C43B0000}"/>
    <cellStyle name="Normal 20 2 7" xfId="13350" xr:uid="{00000000-0005-0000-0000-0000C53B0000}"/>
    <cellStyle name="Normal 20 2 8" xfId="24193" xr:uid="{00000000-0005-0000-0000-0000C63B0000}"/>
    <cellStyle name="Normal 20 3" xfId="13351" xr:uid="{00000000-0005-0000-0000-0000C73B0000}"/>
    <cellStyle name="Normal 20 4" xfId="13352" xr:uid="{00000000-0005-0000-0000-0000C83B0000}"/>
    <cellStyle name="Normal 20 5" xfId="13353" xr:uid="{00000000-0005-0000-0000-0000C93B0000}"/>
    <cellStyle name="Normal 20 6" xfId="13354" xr:uid="{00000000-0005-0000-0000-0000CA3B0000}"/>
    <cellStyle name="Normal 20 7" xfId="13355" xr:uid="{00000000-0005-0000-0000-0000CB3B0000}"/>
    <cellStyle name="Normal 20 8" xfId="13356" xr:uid="{00000000-0005-0000-0000-0000CC3B0000}"/>
    <cellStyle name="Normal 20 9" xfId="24192" xr:uid="{00000000-0005-0000-0000-0000CD3B0000}"/>
    <cellStyle name="Normal 20_ORÇAMENTO FORUM ARENÁPOLIS-ELÉTRICA" xfId="24194" xr:uid="{00000000-0005-0000-0000-0000CE3B0000}"/>
    <cellStyle name="Normal 21" xfId="13357" xr:uid="{00000000-0005-0000-0000-0000CF3B0000}"/>
    <cellStyle name="Normal 21 10" xfId="13358" xr:uid="{00000000-0005-0000-0000-0000D03B0000}"/>
    <cellStyle name="Normal 21 10 2" xfId="13359" xr:uid="{00000000-0005-0000-0000-0000D13B0000}"/>
    <cellStyle name="Normal 21 10 2 2" xfId="13360" xr:uid="{00000000-0005-0000-0000-0000D23B0000}"/>
    <cellStyle name="Normal 21 10 2 3" xfId="13361" xr:uid="{00000000-0005-0000-0000-0000D33B0000}"/>
    <cellStyle name="Normal 21 10 2 4" xfId="13362" xr:uid="{00000000-0005-0000-0000-0000D43B0000}"/>
    <cellStyle name="Normal 21 10 2 5" xfId="13363" xr:uid="{00000000-0005-0000-0000-0000D53B0000}"/>
    <cellStyle name="Normal 21 10 2 6" xfId="13364" xr:uid="{00000000-0005-0000-0000-0000D63B0000}"/>
    <cellStyle name="Normal 21 10 2 7" xfId="13365" xr:uid="{00000000-0005-0000-0000-0000D73B0000}"/>
    <cellStyle name="Normal 21 10 3" xfId="13366" xr:uid="{00000000-0005-0000-0000-0000D83B0000}"/>
    <cellStyle name="Normal 21 10 4" xfId="13367" xr:uid="{00000000-0005-0000-0000-0000D93B0000}"/>
    <cellStyle name="Normal 21 10 5" xfId="13368" xr:uid="{00000000-0005-0000-0000-0000DA3B0000}"/>
    <cellStyle name="Normal 21 10 6" xfId="13369" xr:uid="{00000000-0005-0000-0000-0000DB3B0000}"/>
    <cellStyle name="Normal 21 10 7" xfId="13370" xr:uid="{00000000-0005-0000-0000-0000DC3B0000}"/>
    <cellStyle name="Normal 21 10 8" xfId="13371" xr:uid="{00000000-0005-0000-0000-0000DD3B0000}"/>
    <cellStyle name="Normal 21 11" xfId="13372" xr:uid="{00000000-0005-0000-0000-0000DE3B0000}"/>
    <cellStyle name="Normal 21 11 2" xfId="13373" xr:uid="{00000000-0005-0000-0000-0000DF3B0000}"/>
    <cellStyle name="Normal 21 11 2 2" xfId="13374" xr:uid="{00000000-0005-0000-0000-0000E03B0000}"/>
    <cellStyle name="Normal 21 11 2 3" xfId="13375" xr:uid="{00000000-0005-0000-0000-0000E13B0000}"/>
    <cellStyle name="Normal 21 11 2 4" xfId="13376" xr:uid="{00000000-0005-0000-0000-0000E23B0000}"/>
    <cellStyle name="Normal 21 11 2 5" xfId="13377" xr:uid="{00000000-0005-0000-0000-0000E33B0000}"/>
    <cellStyle name="Normal 21 11 2 6" xfId="13378" xr:uid="{00000000-0005-0000-0000-0000E43B0000}"/>
    <cellStyle name="Normal 21 11 2 7" xfId="13379" xr:uid="{00000000-0005-0000-0000-0000E53B0000}"/>
    <cellStyle name="Normal 21 11 3" xfId="13380" xr:uid="{00000000-0005-0000-0000-0000E63B0000}"/>
    <cellStyle name="Normal 21 11 4" xfId="13381" xr:uid="{00000000-0005-0000-0000-0000E73B0000}"/>
    <cellStyle name="Normal 21 11 5" xfId="13382" xr:uid="{00000000-0005-0000-0000-0000E83B0000}"/>
    <cellStyle name="Normal 21 11 6" xfId="13383" xr:uid="{00000000-0005-0000-0000-0000E93B0000}"/>
    <cellStyle name="Normal 21 11 7" xfId="13384" xr:uid="{00000000-0005-0000-0000-0000EA3B0000}"/>
    <cellStyle name="Normal 21 11 8" xfId="13385" xr:uid="{00000000-0005-0000-0000-0000EB3B0000}"/>
    <cellStyle name="Normal 21 12" xfId="13386" xr:uid="{00000000-0005-0000-0000-0000EC3B0000}"/>
    <cellStyle name="Normal 21 12 2" xfId="13387" xr:uid="{00000000-0005-0000-0000-0000ED3B0000}"/>
    <cellStyle name="Normal 21 12 2 2" xfId="13388" xr:uid="{00000000-0005-0000-0000-0000EE3B0000}"/>
    <cellStyle name="Normal 21 12 2 3" xfId="13389" xr:uid="{00000000-0005-0000-0000-0000EF3B0000}"/>
    <cellStyle name="Normal 21 12 2 4" xfId="13390" xr:uid="{00000000-0005-0000-0000-0000F03B0000}"/>
    <cellStyle name="Normal 21 12 2 5" xfId="13391" xr:uid="{00000000-0005-0000-0000-0000F13B0000}"/>
    <cellStyle name="Normal 21 12 2 6" xfId="13392" xr:uid="{00000000-0005-0000-0000-0000F23B0000}"/>
    <cellStyle name="Normal 21 12 2 7" xfId="13393" xr:uid="{00000000-0005-0000-0000-0000F33B0000}"/>
    <cellStyle name="Normal 21 12 3" xfId="13394" xr:uid="{00000000-0005-0000-0000-0000F43B0000}"/>
    <cellStyle name="Normal 21 12 4" xfId="13395" xr:uid="{00000000-0005-0000-0000-0000F53B0000}"/>
    <cellStyle name="Normal 21 12 5" xfId="13396" xr:uid="{00000000-0005-0000-0000-0000F63B0000}"/>
    <cellStyle name="Normal 21 12 6" xfId="13397" xr:uid="{00000000-0005-0000-0000-0000F73B0000}"/>
    <cellStyle name="Normal 21 12 7" xfId="13398" xr:uid="{00000000-0005-0000-0000-0000F83B0000}"/>
    <cellStyle name="Normal 21 12 8" xfId="13399" xr:uid="{00000000-0005-0000-0000-0000F93B0000}"/>
    <cellStyle name="Normal 21 13" xfId="13400" xr:uid="{00000000-0005-0000-0000-0000FA3B0000}"/>
    <cellStyle name="Normal 21 13 2" xfId="13401" xr:uid="{00000000-0005-0000-0000-0000FB3B0000}"/>
    <cellStyle name="Normal 21 13 3" xfId="13402" xr:uid="{00000000-0005-0000-0000-0000FC3B0000}"/>
    <cellStyle name="Normal 21 13 4" xfId="13403" xr:uid="{00000000-0005-0000-0000-0000FD3B0000}"/>
    <cellStyle name="Normal 21 13 5" xfId="13404" xr:uid="{00000000-0005-0000-0000-0000FE3B0000}"/>
    <cellStyle name="Normal 21 13 6" xfId="13405" xr:uid="{00000000-0005-0000-0000-0000FF3B0000}"/>
    <cellStyle name="Normal 21 13 7" xfId="13406" xr:uid="{00000000-0005-0000-0000-0000003C0000}"/>
    <cellStyle name="Normal 21 14" xfId="13407" xr:uid="{00000000-0005-0000-0000-0000013C0000}"/>
    <cellStyle name="Normal 21 15" xfId="13408" xr:uid="{00000000-0005-0000-0000-0000023C0000}"/>
    <cellStyle name="Normal 21 16" xfId="13409" xr:uid="{00000000-0005-0000-0000-0000033C0000}"/>
    <cellStyle name="Normal 21 17" xfId="13410" xr:uid="{00000000-0005-0000-0000-0000043C0000}"/>
    <cellStyle name="Normal 21 18" xfId="13411" xr:uid="{00000000-0005-0000-0000-0000053C0000}"/>
    <cellStyle name="Normal 21 19" xfId="13412" xr:uid="{00000000-0005-0000-0000-0000063C0000}"/>
    <cellStyle name="Normal 21 2" xfId="13413" xr:uid="{00000000-0005-0000-0000-0000073C0000}"/>
    <cellStyle name="Normal 21 2 10" xfId="13414" xr:uid="{00000000-0005-0000-0000-0000083C0000}"/>
    <cellStyle name="Normal 21 2 10 2" xfId="13415" xr:uid="{00000000-0005-0000-0000-0000093C0000}"/>
    <cellStyle name="Normal 21 2 10 2 2" xfId="13416" xr:uid="{00000000-0005-0000-0000-00000A3C0000}"/>
    <cellStyle name="Normal 21 2 10 2 3" xfId="13417" xr:uid="{00000000-0005-0000-0000-00000B3C0000}"/>
    <cellStyle name="Normal 21 2 10 2 4" xfId="13418" xr:uid="{00000000-0005-0000-0000-00000C3C0000}"/>
    <cellStyle name="Normal 21 2 10 2 5" xfId="13419" xr:uid="{00000000-0005-0000-0000-00000D3C0000}"/>
    <cellStyle name="Normal 21 2 10 2 6" xfId="13420" xr:uid="{00000000-0005-0000-0000-00000E3C0000}"/>
    <cellStyle name="Normal 21 2 10 2 7" xfId="13421" xr:uid="{00000000-0005-0000-0000-00000F3C0000}"/>
    <cellStyle name="Normal 21 2 10 3" xfId="13422" xr:uid="{00000000-0005-0000-0000-0000103C0000}"/>
    <cellStyle name="Normal 21 2 10 4" xfId="13423" xr:uid="{00000000-0005-0000-0000-0000113C0000}"/>
    <cellStyle name="Normal 21 2 10 5" xfId="13424" xr:uid="{00000000-0005-0000-0000-0000123C0000}"/>
    <cellStyle name="Normal 21 2 10 6" xfId="13425" xr:uid="{00000000-0005-0000-0000-0000133C0000}"/>
    <cellStyle name="Normal 21 2 10 7" xfId="13426" xr:uid="{00000000-0005-0000-0000-0000143C0000}"/>
    <cellStyle name="Normal 21 2 10 8" xfId="13427" xr:uid="{00000000-0005-0000-0000-0000153C0000}"/>
    <cellStyle name="Normal 21 2 11" xfId="13428" xr:uid="{00000000-0005-0000-0000-0000163C0000}"/>
    <cellStyle name="Normal 21 2 11 2" xfId="13429" xr:uid="{00000000-0005-0000-0000-0000173C0000}"/>
    <cellStyle name="Normal 21 2 11 3" xfId="13430" xr:uid="{00000000-0005-0000-0000-0000183C0000}"/>
    <cellStyle name="Normal 21 2 11 4" xfId="13431" xr:uid="{00000000-0005-0000-0000-0000193C0000}"/>
    <cellStyle name="Normal 21 2 11 5" xfId="13432" xr:uid="{00000000-0005-0000-0000-00001A3C0000}"/>
    <cellStyle name="Normal 21 2 11 6" xfId="13433" xr:uid="{00000000-0005-0000-0000-00001B3C0000}"/>
    <cellStyle name="Normal 21 2 11 7" xfId="13434" xr:uid="{00000000-0005-0000-0000-00001C3C0000}"/>
    <cellStyle name="Normal 21 2 12" xfId="13435" xr:uid="{00000000-0005-0000-0000-00001D3C0000}"/>
    <cellStyle name="Normal 21 2 13" xfId="13436" xr:uid="{00000000-0005-0000-0000-00001E3C0000}"/>
    <cellStyle name="Normal 21 2 14" xfId="13437" xr:uid="{00000000-0005-0000-0000-00001F3C0000}"/>
    <cellStyle name="Normal 21 2 15" xfId="13438" xr:uid="{00000000-0005-0000-0000-0000203C0000}"/>
    <cellStyle name="Normal 21 2 16" xfId="13439" xr:uid="{00000000-0005-0000-0000-0000213C0000}"/>
    <cellStyle name="Normal 21 2 17" xfId="13440" xr:uid="{00000000-0005-0000-0000-0000223C0000}"/>
    <cellStyle name="Normal 21 2 18" xfId="24196" xr:uid="{00000000-0005-0000-0000-0000233C0000}"/>
    <cellStyle name="Normal 21 2 2" xfId="13441" xr:uid="{00000000-0005-0000-0000-0000243C0000}"/>
    <cellStyle name="Normal 21 2 2 2" xfId="13442" xr:uid="{00000000-0005-0000-0000-0000253C0000}"/>
    <cellStyle name="Normal 21 2 2 2 2" xfId="13443" xr:uid="{00000000-0005-0000-0000-0000263C0000}"/>
    <cellStyle name="Normal 21 2 2 2 3" xfId="13444" xr:uid="{00000000-0005-0000-0000-0000273C0000}"/>
    <cellStyle name="Normal 21 2 2 2 4" xfId="13445" xr:uid="{00000000-0005-0000-0000-0000283C0000}"/>
    <cellStyle name="Normal 21 2 2 2 5" xfId="13446" xr:uid="{00000000-0005-0000-0000-0000293C0000}"/>
    <cellStyle name="Normal 21 2 2 2 6" xfId="13447" xr:uid="{00000000-0005-0000-0000-00002A3C0000}"/>
    <cellStyle name="Normal 21 2 2 2 7" xfId="13448" xr:uid="{00000000-0005-0000-0000-00002B3C0000}"/>
    <cellStyle name="Normal 21 2 2 3" xfId="13449" xr:uid="{00000000-0005-0000-0000-00002C3C0000}"/>
    <cellStyle name="Normal 21 2 2 4" xfId="13450" xr:uid="{00000000-0005-0000-0000-00002D3C0000}"/>
    <cellStyle name="Normal 21 2 2 5" xfId="13451" xr:uid="{00000000-0005-0000-0000-00002E3C0000}"/>
    <cellStyle name="Normal 21 2 2 6" xfId="13452" xr:uid="{00000000-0005-0000-0000-00002F3C0000}"/>
    <cellStyle name="Normal 21 2 2 7" xfId="13453" xr:uid="{00000000-0005-0000-0000-0000303C0000}"/>
    <cellStyle name="Normal 21 2 2 8" xfId="13454" xr:uid="{00000000-0005-0000-0000-0000313C0000}"/>
    <cellStyle name="Normal 21 2 3" xfId="13455" xr:uid="{00000000-0005-0000-0000-0000323C0000}"/>
    <cellStyle name="Normal 21 2 3 2" xfId="13456" xr:uid="{00000000-0005-0000-0000-0000333C0000}"/>
    <cellStyle name="Normal 21 2 3 2 2" xfId="13457" xr:uid="{00000000-0005-0000-0000-0000343C0000}"/>
    <cellStyle name="Normal 21 2 3 2 3" xfId="13458" xr:uid="{00000000-0005-0000-0000-0000353C0000}"/>
    <cellStyle name="Normal 21 2 3 2 4" xfId="13459" xr:uid="{00000000-0005-0000-0000-0000363C0000}"/>
    <cellStyle name="Normal 21 2 3 2 5" xfId="13460" xr:uid="{00000000-0005-0000-0000-0000373C0000}"/>
    <cellStyle name="Normal 21 2 3 2 6" xfId="13461" xr:uid="{00000000-0005-0000-0000-0000383C0000}"/>
    <cellStyle name="Normal 21 2 3 2 7" xfId="13462" xr:uid="{00000000-0005-0000-0000-0000393C0000}"/>
    <cellStyle name="Normal 21 2 3 3" xfId="13463" xr:uid="{00000000-0005-0000-0000-00003A3C0000}"/>
    <cellStyle name="Normal 21 2 3 4" xfId="13464" xr:uid="{00000000-0005-0000-0000-00003B3C0000}"/>
    <cellStyle name="Normal 21 2 3 5" xfId="13465" xr:uid="{00000000-0005-0000-0000-00003C3C0000}"/>
    <cellStyle name="Normal 21 2 3 6" xfId="13466" xr:uid="{00000000-0005-0000-0000-00003D3C0000}"/>
    <cellStyle name="Normal 21 2 3 7" xfId="13467" xr:uid="{00000000-0005-0000-0000-00003E3C0000}"/>
    <cellStyle name="Normal 21 2 3 8" xfId="13468" xr:uid="{00000000-0005-0000-0000-00003F3C0000}"/>
    <cellStyle name="Normal 21 2 4" xfId="13469" xr:uid="{00000000-0005-0000-0000-0000403C0000}"/>
    <cellStyle name="Normal 21 2 4 2" xfId="13470" xr:uid="{00000000-0005-0000-0000-0000413C0000}"/>
    <cellStyle name="Normal 21 2 4 2 2" xfId="13471" xr:uid="{00000000-0005-0000-0000-0000423C0000}"/>
    <cellStyle name="Normal 21 2 4 2 3" xfId="13472" xr:uid="{00000000-0005-0000-0000-0000433C0000}"/>
    <cellStyle name="Normal 21 2 4 2 4" xfId="13473" xr:uid="{00000000-0005-0000-0000-0000443C0000}"/>
    <cellStyle name="Normal 21 2 4 2 5" xfId="13474" xr:uid="{00000000-0005-0000-0000-0000453C0000}"/>
    <cellStyle name="Normal 21 2 4 2 6" xfId="13475" xr:uid="{00000000-0005-0000-0000-0000463C0000}"/>
    <cellStyle name="Normal 21 2 4 2 7" xfId="13476" xr:uid="{00000000-0005-0000-0000-0000473C0000}"/>
    <cellStyle name="Normal 21 2 4 3" xfId="13477" xr:uid="{00000000-0005-0000-0000-0000483C0000}"/>
    <cellStyle name="Normal 21 2 4 4" xfId="13478" xr:uid="{00000000-0005-0000-0000-0000493C0000}"/>
    <cellStyle name="Normal 21 2 4 5" xfId="13479" xr:uid="{00000000-0005-0000-0000-00004A3C0000}"/>
    <cellStyle name="Normal 21 2 4 6" xfId="13480" xr:uid="{00000000-0005-0000-0000-00004B3C0000}"/>
    <cellStyle name="Normal 21 2 4 7" xfId="13481" xr:uid="{00000000-0005-0000-0000-00004C3C0000}"/>
    <cellStyle name="Normal 21 2 4 8" xfId="13482" xr:uid="{00000000-0005-0000-0000-00004D3C0000}"/>
    <cellStyle name="Normal 21 2 5" xfId="13483" xr:uid="{00000000-0005-0000-0000-00004E3C0000}"/>
    <cellStyle name="Normal 21 2 5 2" xfId="13484" xr:uid="{00000000-0005-0000-0000-00004F3C0000}"/>
    <cellStyle name="Normal 21 2 5 2 2" xfId="13485" xr:uid="{00000000-0005-0000-0000-0000503C0000}"/>
    <cellStyle name="Normal 21 2 5 2 3" xfId="13486" xr:uid="{00000000-0005-0000-0000-0000513C0000}"/>
    <cellStyle name="Normal 21 2 5 2 4" xfId="13487" xr:uid="{00000000-0005-0000-0000-0000523C0000}"/>
    <cellStyle name="Normal 21 2 5 2 5" xfId="13488" xr:uid="{00000000-0005-0000-0000-0000533C0000}"/>
    <cellStyle name="Normal 21 2 5 2 6" xfId="13489" xr:uid="{00000000-0005-0000-0000-0000543C0000}"/>
    <cellStyle name="Normal 21 2 5 2 7" xfId="13490" xr:uid="{00000000-0005-0000-0000-0000553C0000}"/>
    <cellStyle name="Normal 21 2 5 3" xfId="13491" xr:uid="{00000000-0005-0000-0000-0000563C0000}"/>
    <cellStyle name="Normal 21 2 5 4" xfId="13492" xr:uid="{00000000-0005-0000-0000-0000573C0000}"/>
    <cellStyle name="Normal 21 2 5 5" xfId="13493" xr:uid="{00000000-0005-0000-0000-0000583C0000}"/>
    <cellStyle name="Normal 21 2 5 6" xfId="13494" xr:uid="{00000000-0005-0000-0000-0000593C0000}"/>
    <cellStyle name="Normal 21 2 5 7" xfId="13495" xr:uid="{00000000-0005-0000-0000-00005A3C0000}"/>
    <cellStyle name="Normal 21 2 5 8" xfId="13496" xr:uid="{00000000-0005-0000-0000-00005B3C0000}"/>
    <cellStyle name="Normal 21 2 6" xfId="13497" xr:uid="{00000000-0005-0000-0000-00005C3C0000}"/>
    <cellStyle name="Normal 21 2 6 2" xfId="13498" xr:uid="{00000000-0005-0000-0000-00005D3C0000}"/>
    <cellStyle name="Normal 21 2 6 2 2" xfId="13499" xr:uid="{00000000-0005-0000-0000-00005E3C0000}"/>
    <cellStyle name="Normal 21 2 6 2 3" xfId="13500" xr:uid="{00000000-0005-0000-0000-00005F3C0000}"/>
    <cellStyle name="Normal 21 2 6 2 4" xfId="13501" xr:uid="{00000000-0005-0000-0000-0000603C0000}"/>
    <cellStyle name="Normal 21 2 6 2 5" xfId="13502" xr:uid="{00000000-0005-0000-0000-0000613C0000}"/>
    <cellStyle name="Normal 21 2 6 2 6" xfId="13503" xr:uid="{00000000-0005-0000-0000-0000623C0000}"/>
    <cellStyle name="Normal 21 2 6 2 7" xfId="13504" xr:uid="{00000000-0005-0000-0000-0000633C0000}"/>
    <cellStyle name="Normal 21 2 6 3" xfId="13505" xr:uid="{00000000-0005-0000-0000-0000643C0000}"/>
    <cellStyle name="Normal 21 2 6 4" xfId="13506" xr:uid="{00000000-0005-0000-0000-0000653C0000}"/>
    <cellStyle name="Normal 21 2 6 5" xfId="13507" xr:uid="{00000000-0005-0000-0000-0000663C0000}"/>
    <cellStyle name="Normal 21 2 6 6" xfId="13508" xr:uid="{00000000-0005-0000-0000-0000673C0000}"/>
    <cellStyle name="Normal 21 2 6 7" xfId="13509" xr:uid="{00000000-0005-0000-0000-0000683C0000}"/>
    <cellStyle name="Normal 21 2 6 8" xfId="13510" xr:uid="{00000000-0005-0000-0000-0000693C0000}"/>
    <cellStyle name="Normal 21 2 7" xfId="13511" xr:uid="{00000000-0005-0000-0000-00006A3C0000}"/>
    <cellStyle name="Normal 21 2 7 2" xfId="13512" xr:uid="{00000000-0005-0000-0000-00006B3C0000}"/>
    <cellStyle name="Normal 21 2 7 2 2" xfId="13513" xr:uid="{00000000-0005-0000-0000-00006C3C0000}"/>
    <cellStyle name="Normal 21 2 7 2 3" xfId="13514" xr:uid="{00000000-0005-0000-0000-00006D3C0000}"/>
    <cellStyle name="Normal 21 2 7 2 4" xfId="13515" xr:uid="{00000000-0005-0000-0000-00006E3C0000}"/>
    <cellStyle name="Normal 21 2 7 2 5" xfId="13516" xr:uid="{00000000-0005-0000-0000-00006F3C0000}"/>
    <cellStyle name="Normal 21 2 7 2 6" xfId="13517" xr:uid="{00000000-0005-0000-0000-0000703C0000}"/>
    <cellStyle name="Normal 21 2 7 2 7" xfId="13518" xr:uid="{00000000-0005-0000-0000-0000713C0000}"/>
    <cellStyle name="Normal 21 2 7 3" xfId="13519" xr:uid="{00000000-0005-0000-0000-0000723C0000}"/>
    <cellStyle name="Normal 21 2 7 4" xfId="13520" xr:uid="{00000000-0005-0000-0000-0000733C0000}"/>
    <cellStyle name="Normal 21 2 7 5" xfId="13521" xr:uid="{00000000-0005-0000-0000-0000743C0000}"/>
    <cellStyle name="Normal 21 2 7 6" xfId="13522" xr:uid="{00000000-0005-0000-0000-0000753C0000}"/>
    <cellStyle name="Normal 21 2 7 7" xfId="13523" xr:uid="{00000000-0005-0000-0000-0000763C0000}"/>
    <cellStyle name="Normal 21 2 7 8" xfId="13524" xr:uid="{00000000-0005-0000-0000-0000773C0000}"/>
    <cellStyle name="Normal 21 2 8" xfId="13525" xr:uid="{00000000-0005-0000-0000-0000783C0000}"/>
    <cellStyle name="Normal 21 2 8 2" xfId="13526" xr:uid="{00000000-0005-0000-0000-0000793C0000}"/>
    <cellStyle name="Normal 21 2 8 2 2" xfId="13527" xr:uid="{00000000-0005-0000-0000-00007A3C0000}"/>
    <cellStyle name="Normal 21 2 8 2 3" xfId="13528" xr:uid="{00000000-0005-0000-0000-00007B3C0000}"/>
    <cellStyle name="Normal 21 2 8 2 4" xfId="13529" xr:uid="{00000000-0005-0000-0000-00007C3C0000}"/>
    <cellStyle name="Normal 21 2 8 2 5" xfId="13530" xr:uid="{00000000-0005-0000-0000-00007D3C0000}"/>
    <cellStyle name="Normal 21 2 8 2 6" xfId="13531" xr:uid="{00000000-0005-0000-0000-00007E3C0000}"/>
    <cellStyle name="Normal 21 2 8 2 7" xfId="13532" xr:uid="{00000000-0005-0000-0000-00007F3C0000}"/>
    <cellStyle name="Normal 21 2 8 3" xfId="13533" xr:uid="{00000000-0005-0000-0000-0000803C0000}"/>
    <cellStyle name="Normal 21 2 8 4" xfId="13534" xr:uid="{00000000-0005-0000-0000-0000813C0000}"/>
    <cellStyle name="Normal 21 2 8 5" xfId="13535" xr:uid="{00000000-0005-0000-0000-0000823C0000}"/>
    <cellStyle name="Normal 21 2 8 6" xfId="13536" xr:uid="{00000000-0005-0000-0000-0000833C0000}"/>
    <cellStyle name="Normal 21 2 8 7" xfId="13537" xr:uid="{00000000-0005-0000-0000-0000843C0000}"/>
    <cellStyle name="Normal 21 2 8 8" xfId="13538" xr:uid="{00000000-0005-0000-0000-0000853C0000}"/>
    <cellStyle name="Normal 21 2 9" xfId="13539" xr:uid="{00000000-0005-0000-0000-0000863C0000}"/>
    <cellStyle name="Normal 21 2 9 2" xfId="13540" xr:uid="{00000000-0005-0000-0000-0000873C0000}"/>
    <cellStyle name="Normal 21 2 9 2 2" xfId="13541" xr:uid="{00000000-0005-0000-0000-0000883C0000}"/>
    <cellStyle name="Normal 21 2 9 2 3" xfId="13542" xr:uid="{00000000-0005-0000-0000-0000893C0000}"/>
    <cellStyle name="Normal 21 2 9 2 4" xfId="13543" xr:uid="{00000000-0005-0000-0000-00008A3C0000}"/>
    <cellStyle name="Normal 21 2 9 2 5" xfId="13544" xr:uid="{00000000-0005-0000-0000-00008B3C0000}"/>
    <cellStyle name="Normal 21 2 9 2 6" xfId="13545" xr:uid="{00000000-0005-0000-0000-00008C3C0000}"/>
    <cellStyle name="Normal 21 2 9 2 7" xfId="13546" xr:uid="{00000000-0005-0000-0000-00008D3C0000}"/>
    <cellStyle name="Normal 21 2 9 3" xfId="13547" xr:uid="{00000000-0005-0000-0000-00008E3C0000}"/>
    <cellStyle name="Normal 21 2 9 4" xfId="13548" xr:uid="{00000000-0005-0000-0000-00008F3C0000}"/>
    <cellStyle name="Normal 21 2 9 5" xfId="13549" xr:uid="{00000000-0005-0000-0000-0000903C0000}"/>
    <cellStyle name="Normal 21 2 9 6" xfId="13550" xr:uid="{00000000-0005-0000-0000-0000913C0000}"/>
    <cellStyle name="Normal 21 2 9 7" xfId="13551" xr:uid="{00000000-0005-0000-0000-0000923C0000}"/>
    <cellStyle name="Normal 21 2 9 8" xfId="13552" xr:uid="{00000000-0005-0000-0000-0000933C0000}"/>
    <cellStyle name="Normal 21 20" xfId="24195" xr:uid="{00000000-0005-0000-0000-0000943C0000}"/>
    <cellStyle name="Normal 21 3" xfId="13553" xr:uid="{00000000-0005-0000-0000-0000953C0000}"/>
    <cellStyle name="Normal 21 3 10" xfId="13554" xr:uid="{00000000-0005-0000-0000-0000963C0000}"/>
    <cellStyle name="Normal 21 3 10 2" xfId="13555" xr:uid="{00000000-0005-0000-0000-0000973C0000}"/>
    <cellStyle name="Normal 21 3 10 2 2" xfId="13556" xr:uid="{00000000-0005-0000-0000-0000983C0000}"/>
    <cellStyle name="Normal 21 3 10 2 3" xfId="13557" xr:uid="{00000000-0005-0000-0000-0000993C0000}"/>
    <cellStyle name="Normal 21 3 10 2 4" xfId="13558" xr:uid="{00000000-0005-0000-0000-00009A3C0000}"/>
    <cellStyle name="Normal 21 3 10 2 5" xfId="13559" xr:uid="{00000000-0005-0000-0000-00009B3C0000}"/>
    <cellStyle name="Normal 21 3 10 2 6" xfId="13560" xr:uid="{00000000-0005-0000-0000-00009C3C0000}"/>
    <cellStyle name="Normal 21 3 10 2 7" xfId="13561" xr:uid="{00000000-0005-0000-0000-00009D3C0000}"/>
    <cellStyle name="Normal 21 3 10 3" xfId="13562" xr:uid="{00000000-0005-0000-0000-00009E3C0000}"/>
    <cellStyle name="Normal 21 3 10 4" xfId="13563" xr:uid="{00000000-0005-0000-0000-00009F3C0000}"/>
    <cellStyle name="Normal 21 3 10 5" xfId="13564" xr:uid="{00000000-0005-0000-0000-0000A03C0000}"/>
    <cellStyle name="Normal 21 3 10 6" xfId="13565" xr:uid="{00000000-0005-0000-0000-0000A13C0000}"/>
    <cellStyle name="Normal 21 3 10 7" xfId="13566" xr:uid="{00000000-0005-0000-0000-0000A23C0000}"/>
    <cellStyle name="Normal 21 3 10 8" xfId="13567" xr:uid="{00000000-0005-0000-0000-0000A33C0000}"/>
    <cellStyle name="Normal 21 3 11" xfId="13568" xr:uid="{00000000-0005-0000-0000-0000A43C0000}"/>
    <cellStyle name="Normal 21 3 11 2" xfId="13569" xr:uid="{00000000-0005-0000-0000-0000A53C0000}"/>
    <cellStyle name="Normal 21 3 11 3" xfId="13570" xr:uid="{00000000-0005-0000-0000-0000A63C0000}"/>
    <cellStyle name="Normal 21 3 11 4" xfId="13571" xr:uid="{00000000-0005-0000-0000-0000A73C0000}"/>
    <cellStyle name="Normal 21 3 11 5" xfId="13572" xr:uid="{00000000-0005-0000-0000-0000A83C0000}"/>
    <cellStyle name="Normal 21 3 11 6" xfId="13573" xr:uid="{00000000-0005-0000-0000-0000A93C0000}"/>
    <cellStyle name="Normal 21 3 11 7" xfId="13574" xr:uid="{00000000-0005-0000-0000-0000AA3C0000}"/>
    <cellStyle name="Normal 21 3 12" xfId="13575" xr:uid="{00000000-0005-0000-0000-0000AB3C0000}"/>
    <cellStyle name="Normal 21 3 13" xfId="13576" xr:uid="{00000000-0005-0000-0000-0000AC3C0000}"/>
    <cellStyle name="Normal 21 3 14" xfId="13577" xr:uid="{00000000-0005-0000-0000-0000AD3C0000}"/>
    <cellStyle name="Normal 21 3 15" xfId="13578" xr:uid="{00000000-0005-0000-0000-0000AE3C0000}"/>
    <cellStyle name="Normal 21 3 16" xfId="13579" xr:uid="{00000000-0005-0000-0000-0000AF3C0000}"/>
    <cellStyle name="Normal 21 3 17" xfId="13580" xr:uid="{00000000-0005-0000-0000-0000B03C0000}"/>
    <cellStyle name="Normal 21 3 18" xfId="24655" xr:uid="{00000000-0005-0000-0000-0000B13C0000}"/>
    <cellStyle name="Normal 21 3 2" xfId="13581" xr:uid="{00000000-0005-0000-0000-0000B23C0000}"/>
    <cellStyle name="Normal 21 3 2 2" xfId="13582" xr:uid="{00000000-0005-0000-0000-0000B33C0000}"/>
    <cellStyle name="Normal 21 3 2 2 2" xfId="13583" xr:uid="{00000000-0005-0000-0000-0000B43C0000}"/>
    <cellStyle name="Normal 21 3 2 2 3" xfId="13584" xr:uid="{00000000-0005-0000-0000-0000B53C0000}"/>
    <cellStyle name="Normal 21 3 2 2 4" xfId="13585" xr:uid="{00000000-0005-0000-0000-0000B63C0000}"/>
    <cellStyle name="Normal 21 3 2 2 5" xfId="13586" xr:uid="{00000000-0005-0000-0000-0000B73C0000}"/>
    <cellStyle name="Normal 21 3 2 2 6" xfId="13587" xr:uid="{00000000-0005-0000-0000-0000B83C0000}"/>
    <cellStyle name="Normal 21 3 2 2 7" xfId="13588" xr:uid="{00000000-0005-0000-0000-0000B93C0000}"/>
    <cellStyle name="Normal 21 3 2 3" xfId="13589" xr:uid="{00000000-0005-0000-0000-0000BA3C0000}"/>
    <cellStyle name="Normal 21 3 2 4" xfId="13590" xr:uid="{00000000-0005-0000-0000-0000BB3C0000}"/>
    <cellStyle name="Normal 21 3 2 5" xfId="13591" xr:uid="{00000000-0005-0000-0000-0000BC3C0000}"/>
    <cellStyle name="Normal 21 3 2 6" xfId="13592" xr:uid="{00000000-0005-0000-0000-0000BD3C0000}"/>
    <cellStyle name="Normal 21 3 2 7" xfId="13593" xr:uid="{00000000-0005-0000-0000-0000BE3C0000}"/>
    <cellStyle name="Normal 21 3 2 8" xfId="13594" xr:uid="{00000000-0005-0000-0000-0000BF3C0000}"/>
    <cellStyle name="Normal 21 3 3" xfId="13595" xr:uid="{00000000-0005-0000-0000-0000C03C0000}"/>
    <cellStyle name="Normal 21 3 3 2" xfId="13596" xr:uid="{00000000-0005-0000-0000-0000C13C0000}"/>
    <cellStyle name="Normal 21 3 3 2 2" xfId="13597" xr:uid="{00000000-0005-0000-0000-0000C23C0000}"/>
    <cellStyle name="Normal 21 3 3 2 3" xfId="13598" xr:uid="{00000000-0005-0000-0000-0000C33C0000}"/>
    <cellStyle name="Normal 21 3 3 2 4" xfId="13599" xr:uid="{00000000-0005-0000-0000-0000C43C0000}"/>
    <cellStyle name="Normal 21 3 3 2 5" xfId="13600" xr:uid="{00000000-0005-0000-0000-0000C53C0000}"/>
    <cellStyle name="Normal 21 3 3 2 6" xfId="13601" xr:uid="{00000000-0005-0000-0000-0000C63C0000}"/>
    <cellStyle name="Normal 21 3 3 2 7" xfId="13602" xr:uid="{00000000-0005-0000-0000-0000C73C0000}"/>
    <cellStyle name="Normal 21 3 3 3" xfId="13603" xr:uid="{00000000-0005-0000-0000-0000C83C0000}"/>
    <cellStyle name="Normal 21 3 3 4" xfId="13604" xr:uid="{00000000-0005-0000-0000-0000C93C0000}"/>
    <cellStyle name="Normal 21 3 3 5" xfId="13605" xr:uid="{00000000-0005-0000-0000-0000CA3C0000}"/>
    <cellStyle name="Normal 21 3 3 6" xfId="13606" xr:uid="{00000000-0005-0000-0000-0000CB3C0000}"/>
    <cellStyle name="Normal 21 3 3 7" xfId="13607" xr:uid="{00000000-0005-0000-0000-0000CC3C0000}"/>
    <cellStyle name="Normal 21 3 3 8" xfId="13608" xr:uid="{00000000-0005-0000-0000-0000CD3C0000}"/>
    <cellStyle name="Normal 21 3 4" xfId="13609" xr:uid="{00000000-0005-0000-0000-0000CE3C0000}"/>
    <cellStyle name="Normal 21 3 4 2" xfId="13610" xr:uid="{00000000-0005-0000-0000-0000CF3C0000}"/>
    <cellStyle name="Normal 21 3 4 2 2" xfId="13611" xr:uid="{00000000-0005-0000-0000-0000D03C0000}"/>
    <cellStyle name="Normal 21 3 4 2 3" xfId="13612" xr:uid="{00000000-0005-0000-0000-0000D13C0000}"/>
    <cellStyle name="Normal 21 3 4 2 4" xfId="13613" xr:uid="{00000000-0005-0000-0000-0000D23C0000}"/>
    <cellStyle name="Normal 21 3 4 2 5" xfId="13614" xr:uid="{00000000-0005-0000-0000-0000D33C0000}"/>
    <cellStyle name="Normal 21 3 4 2 6" xfId="13615" xr:uid="{00000000-0005-0000-0000-0000D43C0000}"/>
    <cellStyle name="Normal 21 3 4 2 7" xfId="13616" xr:uid="{00000000-0005-0000-0000-0000D53C0000}"/>
    <cellStyle name="Normal 21 3 4 3" xfId="13617" xr:uid="{00000000-0005-0000-0000-0000D63C0000}"/>
    <cellStyle name="Normal 21 3 4 4" xfId="13618" xr:uid="{00000000-0005-0000-0000-0000D73C0000}"/>
    <cellStyle name="Normal 21 3 4 5" xfId="13619" xr:uid="{00000000-0005-0000-0000-0000D83C0000}"/>
    <cellStyle name="Normal 21 3 4 6" xfId="13620" xr:uid="{00000000-0005-0000-0000-0000D93C0000}"/>
    <cellStyle name="Normal 21 3 4 7" xfId="13621" xr:uid="{00000000-0005-0000-0000-0000DA3C0000}"/>
    <cellStyle name="Normal 21 3 4 8" xfId="13622" xr:uid="{00000000-0005-0000-0000-0000DB3C0000}"/>
    <cellStyle name="Normal 21 3 5" xfId="13623" xr:uid="{00000000-0005-0000-0000-0000DC3C0000}"/>
    <cellStyle name="Normal 21 3 5 2" xfId="13624" xr:uid="{00000000-0005-0000-0000-0000DD3C0000}"/>
    <cellStyle name="Normal 21 3 5 2 2" xfId="13625" xr:uid="{00000000-0005-0000-0000-0000DE3C0000}"/>
    <cellStyle name="Normal 21 3 5 2 3" xfId="13626" xr:uid="{00000000-0005-0000-0000-0000DF3C0000}"/>
    <cellStyle name="Normal 21 3 5 2 4" xfId="13627" xr:uid="{00000000-0005-0000-0000-0000E03C0000}"/>
    <cellStyle name="Normal 21 3 5 2 5" xfId="13628" xr:uid="{00000000-0005-0000-0000-0000E13C0000}"/>
    <cellStyle name="Normal 21 3 5 2 6" xfId="13629" xr:uid="{00000000-0005-0000-0000-0000E23C0000}"/>
    <cellStyle name="Normal 21 3 5 2 7" xfId="13630" xr:uid="{00000000-0005-0000-0000-0000E33C0000}"/>
    <cellStyle name="Normal 21 3 5 3" xfId="13631" xr:uid="{00000000-0005-0000-0000-0000E43C0000}"/>
    <cellStyle name="Normal 21 3 5 4" xfId="13632" xr:uid="{00000000-0005-0000-0000-0000E53C0000}"/>
    <cellStyle name="Normal 21 3 5 5" xfId="13633" xr:uid="{00000000-0005-0000-0000-0000E63C0000}"/>
    <cellStyle name="Normal 21 3 5 6" xfId="13634" xr:uid="{00000000-0005-0000-0000-0000E73C0000}"/>
    <cellStyle name="Normal 21 3 5 7" xfId="13635" xr:uid="{00000000-0005-0000-0000-0000E83C0000}"/>
    <cellStyle name="Normal 21 3 5 8" xfId="13636" xr:uid="{00000000-0005-0000-0000-0000E93C0000}"/>
    <cellStyle name="Normal 21 3 6" xfId="13637" xr:uid="{00000000-0005-0000-0000-0000EA3C0000}"/>
    <cellStyle name="Normal 21 3 6 2" xfId="13638" xr:uid="{00000000-0005-0000-0000-0000EB3C0000}"/>
    <cellStyle name="Normal 21 3 6 2 2" xfId="13639" xr:uid="{00000000-0005-0000-0000-0000EC3C0000}"/>
    <cellStyle name="Normal 21 3 6 2 3" xfId="13640" xr:uid="{00000000-0005-0000-0000-0000ED3C0000}"/>
    <cellStyle name="Normal 21 3 6 2 4" xfId="13641" xr:uid="{00000000-0005-0000-0000-0000EE3C0000}"/>
    <cellStyle name="Normal 21 3 6 2 5" xfId="13642" xr:uid="{00000000-0005-0000-0000-0000EF3C0000}"/>
    <cellStyle name="Normal 21 3 6 2 6" xfId="13643" xr:uid="{00000000-0005-0000-0000-0000F03C0000}"/>
    <cellStyle name="Normal 21 3 6 2 7" xfId="13644" xr:uid="{00000000-0005-0000-0000-0000F13C0000}"/>
    <cellStyle name="Normal 21 3 6 3" xfId="13645" xr:uid="{00000000-0005-0000-0000-0000F23C0000}"/>
    <cellStyle name="Normal 21 3 6 4" xfId="13646" xr:uid="{00000000-0005-0000-0000-0000F33C0000}"/>
    <cellStyle name="Normal 21 3 6 5" xfId="13647" xr:uid="{00000000-0005-0000-0000-0000F43C0000}"/>
    <cellStyle name="Normal 21 3 6 6" xfId="13648" xr:uid="{00000000-0005-0000-0000-0000F53C0000}"/>
    <cellStyle name="Normal 21 3 6 7" xfId="13649" xr:uid="{00000000-0005-0000-0000-0000F63C0000}"/>
    <cellStyle name="Normal 21 3 6 8" xfId="13650" xr:uid="{00000000-0005-0000-0000-0000F73C0000}"/>
    <cellStyle name="Normal 21 3 7" xfId="13651" xr:uid="{00000000-0005-0000-0000-0000F83C0000}"/>
    <cellStyle name="Normal 21 3 7 2" xfId="13652" xr:uid="{00000000-0005-0000-0000-0000F93C0000}"/>
    <cellStyle name="Normal 21 3 7 2 2" xfId="13653" xr:uid="{00000000-0005-0000-0000-0000FA3C0000}"/>
    <cellStyle name="Normal 21 3 7 2 3" xfId="13654" xr:uid="{00000000-0005-0000-0000-0000FB3C0000}"/>
    <cellStyle name="Normal 21 3 7 2 4" xfId="13655" xr:uid="{00000000-0005-0000-0000-0000FC3C0000}"/>
    <cellStyle name="Normal 21 3 7 2 5" xfId="13656" xr:uid="{00000000-0005-0000-0000-0000FD3C0000}"/>
    <cellStyle name="Normal 21 3 7 2 6" xfId="13657" xr:uid="{00000000-0005-0000-0000-0000FE3C0000}"/>
    <cellStyle name="Normal 21 3 7 2 7" xfId="13658" xr:uid="{00000000-0005-0000-0000-0000FF3C0000}"/>
    <cellStyle name="Normal 21 3 7 3" xfId="13659" xr:uid="{00000000-0005-0000-0000-0000003D0000}"/>
    <cellStyle name="Normal 21 3 7 4" xfId="13660" xr:uid="{00000000-0005-0000-0000-0000013D0000}"/>
    <cellStyle name="Normal 21 3 7 5" xfId="13661" xr:uid="{00000000-0005-0000-0000-0000023D0000}"/>
    <cellStyle name="Normal 21 3 7 6" xfId="13662" xr:uid="{00000000-0005-0000-0000-0000033D0000}"/>
    <cellStyle name="Normal 21 3 7 7" xfId="13663" xr:uid="{00000000-0005-0000-0000-0000043D0000}"/>
    <cellStyle name="Normal 21 3 7 8" xfId="13664" xr:uid="{00000000-0005-0000-0000-0000053D0000}"/>
    <cellStyle name="Normal 21 3 8" xfId="13665" xr:uid="{00000000-0005-0000-0000-0000063D0000}"/>
    <cellStyle name="Normal 21 3 8 2" xfId="13666" xr:uid="{00000000-0005-0000-0000-0000073D0000}"/>
    <cellStyle name="Normal 21 3 8 2 2" xfId="13667" xr:uid="{00000000-0005-0000-0000-0000083D0000}"/>
    <cellStyle name="Normal 21 3 8 2 3" xfId="13668" xr:uid="{00000000-0005-0000-0000-0000093D0000}"/>
    <cellStyle name="Normal 21 3 8 2 4" xfId="13669" xr:uid="{00000000-0005-0000-0000-00000A3D0000}"/>
    <cellStyle name="Normal 21 3 8 2 5" xfId="13670" xr:uid="{00000000-0005-0000-0000-00000B3D0000}"/>
    <cellStyle name="Normal 21 3 8 2 6" xfId="13671" xr:uid="{00000000-0005-0000-0000-00000C3D0000}"/>
    <cellStyle name="Normal 21 3 8 2 7" xfId="13672" xr:uid="{00000000-0005-0000-0000-00000D3D0000}"/>
    <cellStyle name="Normal 21 3 8 3" xfId="13673" xr:uid="{00000000-0005-0000-0000-00000E3D0000}"/>
    <cellStyle name="Normal 21 3 8 4" xfId="13674" xr:uid="{00000000-0005-0000-0000-00000F3D0000}"/>
    <cellStyle name="Normal 21 3 8 5" xfId="13675" xr:uid="{00000000-0005-0000-0000-0000103D0000}"/>
    <cellStyle name="Normal 21 3 8 6" xfId="13676" xr:uid="{00000000-0005-0000-0000-0000113D0000}"/>
    <cellStyle name="Normal 21 3 8 7" xfId="13677" xr:uid="{00000000-0005-0000-0000-0000123D0000}"/>
    <cellStyle name="Normal 21 3 8 8" xfId="13678" xr:uid="{00000000-0005-0000-0000-0000133D0000}"/>
    <cellStyle name="Normal 21 3 9" xfId="13679" xr:uid="{00000000-0005-0000-0000-0000143D0000}"/>
    <cellStyle name="Normal 21 3 9 2" xfId="13680" xr:uid="{00000000-0005-0000-0000-0000153D0000}"/>
    <cellStyle name="Normal 21 3 9 2 2" xfId="13681" xr:uid="{00000000-0005-0000-0000-0000163D0000}"/>
    <cellStyle name="Normal 21 3 9 2 3" xfId="13682" xr:uid="{00000000-0005-0000-0000-0000173D0000}"/>
    <cellStyle name="Normal 21 3 9 2 4" xfId="13683" xr:uid="{00000000-0005-0000-0000-0000183D0000}"/>
    <cellStyle name="Normal 21 3 9 2 5" xfId="13684" xr:uid="{00000000-0005-0000-0000-0000193D0000}"/>
    <cellStyle name="Normal 21 3 9 2 6" xfId="13685" xr:uid="{00000000-0005-0000-0000-00001A3D0000}"/>
    <cellStyle name="Normal 21 3 9 2 7" xfId="13686" xr:uid="{00000000-0005-0000-0000-00001B3D0000}"/>
    <cellStyle name="Normal 21 3 9 3" xfId="13687" xr:uid="{00000000-0005-0000-0000-00001C3D0000}"/>
    <cellStyle name="Normal 21 3 9 4" xfId="13688" xr:uid="{00000000-0005-0000-0000-00001D3D0000}"/>
    <cellStyle name="Normal 21 3 9 5" xfId="13689" xr:uid="{00000000-0005-0000-0000-00001E3D0000}"/>
    <cellStyle name="Normal 21 3 9 6" xfId="13690" xr:uid="{00000000-0005-0000-0000-00001F3D0000}"/>
    <cellStyle name="Normal 21 3 9 7" xfId="13691" xr:uid="{00000000-0005-0000-0000-0000203D0000}"/>
    <cellStyle name="Normal 21 3 9 8" xfId="13692" xr:uid="{00000000-0005-0000-0000-0000213D0000}"/>
    <cellStyle name="Normal 21 4" xfId="13693" xr:uid="{00000000-0005-0000-0000-0000223D0000}"/>
    <cellStyle name="Normal 21 4 2" xfId="13694" xr:uid="{00000000-0005-0000-0000-0000233D0000}"/>
    <cellStyle name="Normal 21 4 2 2" xfId="13695" xr:uid="{00000000-0005-0000-0000-0000243D0000}"/>
    <cellStyle name="Normal 21 4 2 3" xfId="13696" xr:uid="{00000000-0005-0000-0000-0000253D0000}"/>
    <cellStyle name="Normal 21 4 2 4" xfId="13697" xr:uid="{00000000-0005-0000-0000-0000263D0000}"/>
    <cellStyle name="Normal 21 4 2 5" xfId="13698" xr:uid="{00000000-0005-0000-0000-0000273D0000}"/>
    <cellStyle name="Normal 21 4 2 6" xfId="13699" xr:uid="{00000000-0005-0000-0000-0000283D0000}"/>
    <cellStyle name="Normal 21 4 2 7" xfId="13700" xr:uid="{00000000-0005-0000-0000-0000293D0000}"/>
    <cellStyle name="Normal 21 4 3" xfId="13701" xr:uid="{00000000-0005-0000-0000-00002A3D0000}"/>
    <cellStyle name="Normal 21 4 4" xfId="13702" xr:uid="{00000000-0005-0000-0000-00002B3D0000}"/>
    <cellStyle name="Normal 21 4 5" xfId="13703" xr:uid="{00000000-0005-0000-0000-00002C3D0000}"/>
    <cellStyle name="Normal 21 4 6" xfId="13704" xr:uid="{00000000-0005-0000-0000-00002D3D0000}"/>
    <cellStyle name="Normal 21 4 7" xfId="13705" xr:uid="{00000000-0005-0000-0000-00002E3D0000}"/>
    <cellStyle name="Normal 21 4 8" xfId="13706" xr:uid="{00000000-0005-0000-0000-00002F3D0000}"/>
    <cellStyle name="Normal 21 4 9" xfId="24656" xr:uid="{00000000-0005-0000-0000-0000303D0000}"/>
    <cellStyle name="Normal 21 5" xfId="13707" xr:uid="{00000000-0005-0000-0000-0000313D0000}"/>
    <cellStyle name="Normal 21 5 2" xfId="13708" xr:uid="{00000000-0005-0000-0000-0000323D0000}"/>
    <cellStyle name="Normal 21 5 2 2" xfId="13709" xr:uid="{00000000-0005-0000-0000-0000333D0000}"/>
    <cellStyle name="Normal 21 5 2 3" xfId="13710" xr:uid="{00000000-0005-0000-0000-0000343D0000}"/>
    <cellStyle name="Normal 21 5 2 4" xfId="13711" xr:uid="{00000000-0005-0000-0000-0000353D0000}"/>
    <cellStyle name="Normal 21 5 2 5" xfId="13712" xr:uid="{00000000-0005-0000-0000-0000363D0000}"/>
    <cellStyle name="Normal 21 5 2 6" xfId="13713" xr:uid="{00000000-0005-0000-0000-0000373D0000}"/>
    <cellStyle name="Normal 21 5 2 7" xfId="13714" xr:uid="{00000000-0005-0000-0000-0000383D0000}"/>
    <cellStyle name="Normal 21 5 3" xfId="13715" xr:uid="{00000000-0005-0000-0000-0000393D0000}"/>
    <cellStyle name="Normal 21 5 4" xfId="13716" xr:uid="{00000000-0005-0000-0000-00003A3D0000}"/>
    <cellStyle name="Normal 21 5 5" xfId="13717" xr:uid="{00000000-0005-0000-0000-00003B3D0000}"/>
    <cellStyle name="Normal 21 5 6" xfId="13718" xr:uid="{00000000-0005-0000-0000-00003C3D0000}"/>
    <cellStyle name="Normal 21 5 7" xfId="13719" xr:uid="{00000000-0005-0000-0000-00003D3D0000}"/>
    <cellStyle name="Normal 21 5 8" xfId="13720" xr:uid="{00000000-0005-0000-0000-00003E3D0000}"/>
    <cellStyle name="Normal 21 6" xfId="13721" xr:uid="{00000000-0005-0000-0000-00003F3D0000}"/>
    <cellStyle name="Normal 21 6 2" xfId="13722" xr:uid="{00000000-0005-0000-0000-0000403D0000}"/>
    <cellStyle name="Normal 21 6 2 2" xfId="13723" xr:uid="{00000000-0005-0000-0000-0000413D0000}"/>
    <cellStyle name="Normal 21 6 2 3" xfId="13724" xr:uid="{00000000-0005-0000-0000-0000423D0000}"/>
    <cellStyle name="Normal 21 6 2 4" xfId="13725" xr:uid="{00000000-0005-0000-0000-0000433D0000}"/>
    <cellStyle name="Normal 21 6 2 5" xfId="13726" xr:uid="{00000000-0005-0000-0000-0000443D0000}"/>
    <cellStyle name="Normal 21 6 2 6" xfId="13727" xr:uid="{00000000-0005-0000-0000-0000453D0000}"/>
    <cellStyle name="Normal 21 6 2 7" xfId="13728" xr:uid="{00000000-0005-0000-0000-0000463D0000}"/>
    <cellStyle name="Normal 21 6 3" xfId="13729" xr:uid="{00000000-0005-0000-0000-0000473D0000}"/>
    <cellStyle name="Normal 21 6 4" xfId="13730" xr:uid="{00000000-0005-0000-0000-0000483D0000}"/>
    <cellStyle name="Normal 21 6 5" xfId="13731" xr:uid="{00000000-0005-0000-0000-0000493D0000}"/>
    <cellStyle name="Normal 21 6 6" xfId="13732" xr:uid="{00000000-0005-0000-0000-00004A3D0000}"/>
    <cellStyle name="Normal 21 6 7" xfId="13733" xr:uid="{00000000-0005-0000-0000-00004B3D0000}"/>
    <cellStyle name="Normal 21 6 8" xfId="13734" xr:uid="{00000000-0005-0000-0000-00004C3D0000}"/>
    <cellStyle name="Normal 21 7" xfId="13735" xr:uid="{00000000-0005-0000-0000-00004D3D0000}"/>
    <cellStyle name="Normal 21 7 2" xfId="13736" xr:uid="{00000000-0005-0000-0000-00004E3D0000}"/>
    <cellStyle name="Normal 21 7 2 2" xfId="13737" xr:uid="{00000000-0005-0000-0000-00004F3D0000}"/>
    <cellStyle name="Normal 21 7 2 3" xfId="13738" xr:uid="{00000000-0005-0000-0000-0000503D0000}"/>
    <cellStyle name="Normal 21 7 2 4" xfId="13739" xr:uid="{00000000-0005-0000-0000-0000513D0000}"/>
    <cellStyle name="Normal 21 7 2 5" xfId="13740" xr:uid="{00000000-0005-0000-0000-0000523D0000}"/>
    <cellStyle name="Normal 21 7 2 6" xfId="13741" xr:uid="{00000000-0005-0000-0000-0000533D0000}"/>
    <cellStyle name="Normal 21 7 2 7" xfId="13742" xr:uid="{00000000-0005-0000-0000-0000543D0000}"/>
    <cellStyle name="Normal 21 7 3" xfId="13743" xr:uid="{00000000-0005-0000-0000-0000553D0000}"/>
    <cellStyle name="Normal 21 7 4" xfId="13744" xr:uid="{00000000-0005-0000-0000-0000563D0000}"/>
    <cellStyle name="Normal 21 7 5" xfId="13745" xr:uid="{00000000-0005-0000-0000-0000573D0000}"/>
    <cellStyle name="Normal 21 7 6" xfId="13746" xr:uid="{00000000-0005-0000-0000-0000583D0000}"/>
    <cellStyle name="Normal 21 7 7" xfId="13747" xr:uid="{00000000-0005-0000-0000-0000593D0000}"/>
    <cellStyle name="Normal 21 7 8" xfId="13748" xr:uid="{00000000-0005-0000-0000-00005A3D0000}"/>
    <cellStyle name="Normal 21 8" xfId="13749" xr:uid="{00000000-0005-0000-0000-00005B3D0000}"/>
    <cellStyle name="Normal 21 8 2" xfId="13750" xr:uid="{00000000-0005-0000-0000-00005C3D0000}"/>
    <cellStyle name="Normal 21 8 2 2" xfId="13751" xr:uid="{00000000-0005-0000-0000-00005D3D0000}"/>
    <cellStyle name="Normal 21 8 2 3" xfId="13752" xr:uid="{00000000-0005-0000-0000-00005E3D0000}"/>
    <cellStyle name="Normal 21 8 2 4" xfId="13753" xr:uid="{00000000-0005-0000-0000-00005F3D0000}"/>
    <cellStyle name="Normal 21 8 2 5" xfId="13754" xr:uid="{00000000-0005-0000-0000-0000603D0000}"/>
    <cellStyle name="Normal 21 8 2 6" xfId="13755" xr:uid="{00000000-0005-0000-0000-0000613D0000}"/>
    <cellStyle name="Normal 21 8 2 7" xfId="13756" xr:uid="{00000000-0005-0000-0000-0000623D0000}"/>
    <cellStyle name="Normal 21 8 3" xfId="13757" xr:uid="{00000000-0005-0000-0000-0000633D0000}"/>
    <cellStyle name="Normal 21 8 4" xfId="13758" xr:uid="{00000000-0005-0000-0000-0000643D0000}"/>
    <cellStyle name="Normal 21 8 5" xfId="13759" xr:uid="{00000000-0005-0000-0000-0000653D0000}"/>
    <cellStyle name="Normal 21 8 6" xfId="13760" xr:uid="{00000000-0005-0000-0000-0000663D0000}"/>
    <cellStyle name="Normal 21 8 7" xfId="13761" xr:uid="{00000000-0005-0000-0000-0000673D0000}"/>
    <cellStyle name="Normal 21 8 8" xfId="13762" xr:uid="{00000000-0005-0000-0000-0000683D0000}"/>
    <cellStyle name="Normal 21 9" xfId="13763" xr:uid="{00000000-0005-0000-0000-0000693D0000}"/>
    <cellStyle name="Normal 21 9 2" xfId="13764" xr:uid="{00000000-0005-0000-0000-00006A3D0000}"/>
    <cellStyle name="Normal 21 9 2 2" xfId="13765" xr:uid="{00000000-0005-0000-0000-00006B3D0000}"/>
    <cellStyle name="Normal 21 9 2 3" xfId="13766" xr:uid="{00000000-0005-0000-0000-00006C3D0000}"/>
    <cellStyle name="Normal 21 9 2 4" xfId="13767" xr:uid="{00000000-0005-0000-0000-00006D3D0000}"/>
    <cellStyle name="Normal 21 9 2 5" xfId="13768" xr:uid="{00000000-0005-0000-0000-00006E3D0000}"/>
    <cellStyle name="Normal 21 9 2 6" xfId="13769" xr:uid="{00000000-0005-0000-0000-00006F3D0000}"/>
    <cellStyle name="Normal 21 9 2 7" xfId="13770" xr:uid="{00000000-0005-0000-0000-0000703D0000}"/>
    <cellStyle name="Normal 21 9 3" xfId="13771" xr:uid="{00000000-0005-0000-0000-0000713D0000}"/>
    <cellStyle name="Normal 21 9 4" xfId="13772" xr:uid="{00000000-0005-0000-0000-0000723D0000}"/>
    <cellStyle name="Normal 21 9 5" xfId="13773" xr:uid="{00000000-0005-0000-0000-0000733D0000}"/>
    <cellStyle name="Normal 21 9 6" xfId="13774" xr:uid="{00000000-0005-0000-0000-0000743D0000}"/>
    <cellStyle name="Normal 21 9 7" xfId="13775" xr:uid="{00000000-0005-0000-0000-0000753D0000}"/>
    <cellStyle name="Normal 21 9 8" xfId="13776" xr:uid="{00000000-0005-0000-0000-0000763D0000}"/>
    <cellStyle name="Normal 21_forum 15-10-12-2" xfId="24657" xr:uid="{00000000-0005-0000-0000-0000773D0000}"/>
    <cellStyle name="Normal 22" xfId="13777" xr:uid="{00000000-0005-0000-0000-0000783D0000}"/>
    <cellStyle name="Normal 22 10" xfId="13778" xr:uid="{00000000-0005-0000-0000-0000793D0000}"/>
    <cellStyle name="Normal 22 10 2" xfId="13779" xr:uid="{00000000-0005-0000-0000-00007A3D0000}"/>
    <cellStyle name="Normal 22 10 2 2" xfId="13780" xr:uid="{00000000-0005-0000-0000-00007B3D0000}"/>
    <cellStyle name="Normal 22 10 2 3" xfId="13781" xr:uid="{00000000-0005-0000-0000-00007C3D0000}"/>
    <cellStyle name="Normal 22 10 2 4" xfId="13782" xr:uid="{00000000-0005-0000-0000-00007D3D0000}"/>
    <cellStyle name="Normal 22 10 2 5" xfId="13783" xr:uid="{00000000-0005-0000-0000-00007E3D0000}"/>
    <cellStyle name="Normal 22 10 2 6" xfId="13784" xr:uid="{00000000-0005-0000-0000-00007F3D0000}"/>
    <cellStyle name="Normal 22 10 2 7" xfId="13785" xr:uid="{00000000-0005-0000-0000-0000803D0000}"/>
    <cellStyle name="Normal 22 10 3" xfId="13786" xr:uid="{00000000-0005-0000-0000-0000813D0000}"/>
    <cellStyle name="Normal 22 10 4" xfId="13787" xr:uid="{00000000-0005-0000-0000-0000823D0000}"/>
    <cellStyle name="Normal 22 10 5" xfId="13788" xr:uid="{00000000-0005-0000-0000-0000833D0000}"/>
    <cellStyle name="Normal 22 10 6" xfId="13789" xr:uid="{00000000-0005-0000-0000-0000843D0000}"/>
    <cellStyle name="Normal 22 10 7" xfId="13790" xr:uid="{00000000-0005-0000-0000-0000853D0000}"/>
    <cellStyle name="Normal 22 10 8" xfId="13791" xr:uid="{00000000-0005-0000-0000-0000863D0000}"/>
    <cellStyle name="Normal 22 11" xfId="13792" xr:uid="{00000000-0005-0000-0000-0000873D0000}"/>
    <cellStyle name="Normal 22 11 2" xfId="13793" xr:uid="{00000000-0005-0000-0000-0000883D0000}"/>
    <cellStyle name="Normal 22 11 2 2" xfId="13794" xr:uid="{00000000-0005-0000-0000-0000893D0000}"/>
    <cellStyle name="Normal 22 11 2 3" xfId="13795" xr:uid="{00000000-0005-0000-0000-00008A3D0000}"/>
    <cellStyle name="Normal 22 11 2 4" xfId="13796" xr:uid="{00000000-0005-0000-0000-00008B3D0000}"/>
    <cellStyle name="Normal 22 11 2 5" xfId="13797" xr:uid="{00000000-0005-0000-0000-00008C3D0000}"/>
    <cellStyle name="Normal 22 11 2 6" xfId="13798" xr:uid="{00000000-0005-0000-0000-00008D3D0000}"/>
    <cellStyle name="Normal 22 11 2 7" xfId="13799" xr:uid="{00000000-0005-0000-0000-00008E3D0000}"/>
    <cellStyle name="Normal 22 11 3" xfId="13800" xr:uid="{00000000-0005-0000-0000-00008F3D0000}"/>
    <cellStyle name="Normal 22 11 4" xfId="13801" xr:uid="{00000000-0005-0000-0000-0000903D0000}"/>
    <cellStyle name="Normal 22 11 5" xfId="13802" xr:uid="{00000000-0005-0000-0000-0000913D0000}"/>
    <cellStyle name="Normal 22 11 6" xfId="13803" xr:uid="{00000000-0005-0000-0000-0000923D0000}"/>
    <cellStyle name="Normal 22 11 7" xfId="13804" xr:uid="{00000000-0005-0000-0000-0000933D0000}"/>
    <cellStyle name="Normal 22 11 8" xfId="13805" xr:uid="{00000000-0005-0000-0000-0000943D0000}"/>
    <cellStyle name="Normal 22 12" xfId="13806" xr:uid="{00000000-0005-0000-0000-0000953D0000}"/>
    <cellStyle name="Normal 22 12 2" xfId="13807" xr:uid="{00000000-0005-0000-0000-0000963D0000}"/>
    <cellStyle name="Normal 22 12 2 2" xfId="13808" xr:uid="{00000000-0005-0000-0000-0000973D0000}"/>
    <cellStyle name="Normal 22 12 2 3" xfId="13809" xr:uid="{00000000-0005-0000-0000-0000983D0000}"/>
    <cellStyle name="Normal 22 12 2 4" xfId="13810" xr:uid="{00000000-0005-0000-0000-0000993D0000}"/>
    <cellStyle name="Normal 22 12 2 5" xfId="13811" xr:uid="{00000000-0005-0000-0000-00009A3D0000}"/>
    <cellStyle name="Normal 22 12 2 6" xfId="13812" xr:uid="{00000000-0005-0000-0000-00009B3D0000}"/>
    <cellStyle name="Normal 22 12 2 7" xfId="13813" xr:uid="{00000000-0005-0000-0000-00009C3D0000}"/>
    <cellStyle name="Normal 22 12 3" xfId="13814" xr:uid="{00000000-0005-0000-0000-00009D3D0000}"/>
    <cellStyle name="Normal 22 12 4" xfId="13815" xr:uid="{00000000-0005-0000-0000-00009E3D0000}"/>
    <cellStyle name="Normal 22 12 5" xfId="13816" xr:uid="{00000000-0005-0000-0000-00009F3D0000}"/>
    <cellStyle name="Normal 22 12 6" xfId="13817" xr:uid="{00000000-0005-0000-0000-0000A03D0000}"/>
    <cellStyle name="Normal 22 12 7" xfId="13818" xr:uid="{00000000-0005-0000-0000-0000A13D0000}"/>
    <cellStyle name="Normal 22 12 8" xfId="13819" xr:uid="{00000000-0005-0000-0000-0000A23D0000}"/>
    <cellStyle name="Normal 22 13" xfId="13820" xr:uid="{00000000-0005-0000-0000-0000A33D0000}"/>
    <cellStyle name="Normal 22 13 2" xfId="13821" xr:uid="{00000000-0005-0000-0000-0000A43D0000}"/>
    <cellStyle name="Normal 22 13 3" xfId="13822" xr:uid="{00000000-0005-0000-0000-0000A53D0000}"/>
    <cellStyle name="Normal 22 13 4" xfId="13823" xr:uid="{00000000-0005-0000-0000-0000A63D0000}"/>
    <cellStyle name="Normal 22 13 5" xfId="13824" xr:uid="{00000000-0005-0000-0000-0000A73D0000}"/>
    <cellStyle name="Normal 22 13 6" xfId="13825" xr:uid="{00000000-0005-0000-0000-0000A83D0000}"/>
    <cellStyle name="Normal 22 13 7" xfId="13826" xr:uid="{00000000-0005-0000-0000-0000A93D0000}"/>
    <cellStyle name="Normal 22 14" xfId="13827" xr:uid="{00000000-0005-0000-0000-0000AA3D0000}"/>
    <cellStyle name="Normal 22 15" xfId="13828" xr:uid="{00000000-0005-0000-0000-0000AB3D0000}"/>
    <cellStyle name="Normal 22 16" xfId="13829" xr:uid="{00000000-0005-0000-0000-0000AC3D0000}"/>
    <cellStyle name="Normal 22 17" xfId="13830" xr:uid="{00000000-0005-0000-0000-0000AD3D0000}"/>
    <cellStyle name="Normal 22 18" xfId="13831" xr:uid="{00000000-0005-0000-0000-0000AE3D0000}"/>
    <cellStyle name="Normal 22 19" xfId="13832" xr:uid="{00000000-0005-0000-0000-0000AF3D0000}"/>
    <cellStyle name="Normal 22 2" xfId="13833" xr:uid="{00000000-0005-0000-0000-0000B03D0000}"/>
    <cellStyle name="Normal 22 2 10" xfId="13834" xr:uid="{00000000-0005-0000-0000-0000B13D0000}"/>
    <cellStyle name="Normal 22 2 10 2" xfId="13835" xr:uid="{00000000-0005-0000-0000-0000B23D0000}"/>
    <cellStyle name="Normal 22 2 10 2 2" xfId="13836" xr:uid="{00000000-0005-0000-0000-0000B33D0000}"/>
    <cellStyle name="Normal 22 2 10 2 3" xfId="13837" xr:uid="{00000000-0005-0000-0000-0000B43D0000}"/>
    <cellStyle name="Normal 22 2 10 2 4" xfId="13838" xr:uid="{00000000-0005-0000-0000-0000B53D0000}"/>
    <cellStyle name="Normal 22 2 10 2 5" xfId="13839" xr:uid="{00000000-0005-0000-0000-0000B63D0000}"/>
    <cellStyle name="Normal 22 2 10 2 6" xfId="13840" xr:uid="{00000000-0005-0000-0000-0000B73D0000}"/>
    <cellStyle name="Normal 22 2 10 2 7" xfId="13841" xr:uid="{00000000-0005-0000-0000-0000B83D0000}"/>
    <cellStyle name="Normal 22 2 10 3" xfId="13842" xr:uid="{00000000-0005-0000-0000-0000B93D0000}"/>
    <cellStyle name="Normal 22 2 10 4" xfId="13843" xr:uid="{00000000-0005-0000-0000-0000BA3D0000}"/>
    <cellStyle name="Normal 22 2 10 5" xfId="13844" xr:uid="{00000000-0005-0000-0000-0000BB3D0000}"/>
    <cellStyle name="Normal 22 2 10 6" xfId="13845" xr:uid="{00000000-0005-0000-0000-0000BC3D0000}"/>
    <cellStyle name="Normal 22 2 10 7" xfId="13846" xr:uid="{00000000-0005-0000-0000-0000BD3D0000}"/>
    <cellStyle name="Normal 22 2 10 8" xfId="13847" xr:uid="{00000000-0005-0000-0000-0000BE3D0000}"/>
    <cellStyle name="Normal 22 2 11" xfId="13848" xr:uid="{00000000-0005-0000-0000-0000BF3D0000}"/>
    <cellStyle name="Normal 22 2 11 2" xfId="13849" xr:uid="{00000000-0005-0000-0000-0000C03D0000}"/>
    <cellStyle name="Normal 22 2 11 3" xfId="13850" xr:uid="{00000000-0005-0000-0000-0000C13D0000}"/>
    <cellStyle name="Normal 22 2 11 4" xfId="13851" xr:uid="{00000000-0005-0000-0000-0000C23D0000}"/>
    <cellStyle name="Normal 22 2 11 5" xfId="13852" xr:uid="{00000000-0005-0000-0000-0000C33D0000}"/>
    <cellStyle name="Normal 22 2 11 6" xfId="13853" xr:uid="{00000000-0005-0000-0000-0000C43D0000}"/>
    <cellStyle name="Normal 22 2 11 7" xfId="13854" xr:uid="{00000000-0005-0000-0000-0000C53D0000}"/>
    <cellStyle name="Normal 22 2 12" xfId="13855" xr:uid="{00000000-0005-0000-0000-0000C63D0000}"/>
    <cellStyle name="Normal 22 2 13" xfId="13856" xr:uid="{00000000-0005-0000-0000-0000C73D0000}"/>
    <cellStyle name="Normal 22 2 14" xfId="13857" xr:uid="{00000000-0005-0000-0000-0000C83D0000}"/>
    <cellStyle name="Normal 22 2 15" xfId="13858" xr:uid="{00000000-0005-0000-0000-0000C93D0000}"/>
    <cellStyle name="Normal 22 2 16" xfId="13859" xr:uid="{00000000-0005-0000-0000-0000CA3D0000}"/>
    <cellStyle name="Normal 22 2 17" xfId="13860" xr:uid="{00000000-0005-0000-0000-0000CB3D0000}"/>
    <cellStyle name="Normal 22 2 18" xfId="24198" xr:uid="{00000000-0005-0000-0000-0000CC3D0000}"/>
    <cellStyle name="Normal 22 2 2" xfId="13861" xr:uid="{00000000-0005-0000-0000-0000CD3D0000}"/>
    <cellStyle name="Normal 22 2 2 2" xfId="13862" xr:uid="{00000000-0005-0000-0000-0000CE3D0000}"/>
    <cellStyle name="Normal 22 2 2 2 2" xfId="13863" xr:uid="{00000000-0005-0000-0000-0000CF3D0000}"/>
    <cellStyle name="Normal 22 2 2 2 3" xfId="13864" xr:uid="{00000000-0005-0000-0000-0000D03D0000}"/>
    <cellStyle name="Normal 22 2 2 2 4" xfId="13865" xr:uid="{00000000-0005-0000-0000-0000D13D0000}"/>
    <cellStyle name="Normal 22 2 2 2 5" xfId="13866" xr:uid="{00000000-0005-0000-0000-0000D23D0000}"/>
    <cellStyle name="Normal 22 2 2 2 6" xfId="13867" xr:uid="{00000000-0005-0000-0000-0000D33D0000}"/>
    <cellStyle name="Normal 22 2 2 2 7" xfId="13868" xr:uid="{00000000-0005-0000-0000-0000D43D0000}"/>
    <cellStyle name="Normal 22 2 2 3" xfId="13869" xr:uid="{00000000-0005-0000-0000-0000D53D0000}"/>
    <cellStyle name="Normal 22 2 2 4" xfId="13870" xr:uid="{00000000-0005-0000-0000-0000D63D0000}"/>
    <cellStyle name="Normal 22 2 2 5" xfId="13871" xr:uid="{00000000-0005-0000-0000-0000D73D0000}"/>
    <cellStyle name="Normal 22 2 2 6" xfId="13872" xr:uid="{00000000-0005-0000-0000-0000D83D0000}"/>
    <cellStyle name="Normal 22 2 2 7" xfId="13873" xr:uid="{00000000-0005-0000-0000-0000D93D0000}"/>
    <cellStyle name="Normal 22 2 2 8" xfId="13874" xr:uid="{00000000-0005-0000-0000-0000DA3D0000}"/>
    <cellStyle name="Normal 22 2 3" xfId="13875" xr:uid="{00000000-0005-0000-0000-0000DB3D0000}"/>
    <cellStyle name="Normal 22 2 3 2" xfId="13876" xr:uid="{00000000-0005-0000-0000-0000DC3D0000}"/>
    <cellStyle name="Normal 22 2 3 2 2" xfId="13877" xr:uid="{00000000-0005-0000-0000-0000DD3D0000}"/>
    <cellStyle name="Normal 22 2 3 2 3" xfId="13878" xr:uid="{00000000-0005-0000-0000-0000DE3D0000}"/>
    <cellStyle name="Normal 22 2 3 2 4" xfId="13879" xr:uid="{00000000-0005-0000-0000-0000DF3D0000}"/>
    <cellStyle name="Normal 22 2 3 2 5" xfId="13880" xr:uid="{00000000-0005-0000-0000-0000E03D0000}"/>
    <cellStyle name="Normal 22 2 3 2 6" xfId="13881" xr:uid="{00000000-0005-0000-0000-0000E13D0000}"/>
    <cellStyle name="Normal 22 2 3 2 7" xfId="13882" xr:uid="{00000000-0005-0000-0000-0000E23D0000}"/>
    <cellStyle name="Normal 22 2 3 3" xfId="13883" xr:uid="{00000000-0005-0000-0000-0000E33D0000}"/>
    <cellStyle name="Normal 22 2 3 4" xfId="13884" xr:uid="{00000000-0005-0000-0000-0000E43D0000}"/>
    <cellStyle name="Normal 22 2 3 5" xfId="13885" xr:uid="{00000000-0005-0000-0000-0000E53D0000}"/>
    <cellStyle name="Normal 22 2 3 6" xfId="13886" xr:uid="{00000000-0005-0000-0000-0000E63D0000}"/>
    <cellStyle name="Normal 22 2 3 7" xfId="13887" xr:uid="{00000000-0005-0000-0000-0000E73D0000}"/>
    <cellStyle name="Normal 22 2 3 8" xfId="13888" xr:uid="{00000000-0005-0000-0000-0000E83D0000}"/>
    <cellStyle name="Normal 22 2 4" xfId="13889" xr:uid="{00000000-0005-0000-0000-0000E93D0000}"/>
    <cellStyle name="Normal 22 2 4 2" xfId="13890" xr:uid="{00000000-0005-0000-0000-0000EA3D0000}"/>
    <cellStyle name="Normal 22 2 4 2 2" xfId="13891" xr:uid="{00000000-0005-0000-0000-0000EB3D0000}"/>
    <cellStyle name="Normal 22 2 4 2 3" xfId="13892" xr:uid="{00000000-0005-0000-0000-0000EC3D0000}"/>
    <cellStyle name="Normal 22 2 4 2 4" xfId="13893" xr:uid="{00000000-0005-0000-0000-0000ED3D0000}"/>
    <cellStyle name="Normal 22 2 4 2 5" xfId="13894" xr:uid="{00000000-0005-0000-0000-0000EE3D0000}"/>
    <cellStyle name="Normal 22 2 4 2 6" xfId="13895" xr:uid="{00000000-0005-0000-0000-0000EF3D0000}"/>
    <cellStyle name="Normal 22 2 4 2 7" xfId="13896" xr:uid="{00000000-0005-0000-0000-0000F03D0000}"/>
    <cellStyle name="Normal 22 2 4 3" xfId="13897" xr:uid="{00000000-0005-0000-0000-0000F13D0000}"/>
    <cellStyle name="Normal 22 2 4 4" xfId="13898" xr:uid="{00000000-0005-0000-0000-0000F23D0000}"/>
    <cellStyle name="Normal 22 2 4 5" xfId="13899" xr:uid="{00000000-0005-0000-0000-0000F33D0000}"/>
    <cellStyle name="Normal 22 2 4 6" xfId="13900" xr:uid="{00000000-0005-0000-0000-0000F43D0000}"/>
    <cellStyle name="Normal 22 2 4 7" xfId="13901" xr:uid="{00000000-0005-0000-0000-0000F53D0000}"/>
    <cellStyle name="Normal 22 2 4 8" xfId="13902" xr:uid="{00000000-0005-0000-0000-0000F63D0000}"/>
    <cellStyle name="Normal 22 2 5" xfId="13903" xr:uid="{00000000-0005-0000-0000-0000F73D0000}"/>
    <cellStyle name="Normal 22 2 5 2" xfId="13904" xr:uid="{00000000-0005-0000-0000-0000F83D0000}"/>
    <cellStyle name="Normal 22 2 5 2 2" xfId="13905" xr:uid="{00000000-0005-0000-0000-0000F93D0000}"/>
    <cellStyle name="Normal 22 2 5 2 3" xfId="13906" xr:uid="{00000000-0005-0000-0000-0000FA3D0000}"/>
    <cellStyle name="Normal 22 2 5 2 4" xfId="13907" xr:uid="{00000000-0005-0000-0000-0000FB3D0000}"/>
    <cellStyle name="Normal 22 2 5 2 5" xfId="13908" xr:uid="{00000000-0005-0000-0000-0000FC3D0000}"/>
    <cellStyle name="Normal 22 2 5 2 6" xfId="13909" xr:uid="{00000000-0005-0000-0000-0000FD3D0000}"/>
    <cellStyle name="Normal 22 2 5 2 7" xfId="13910" xr:uid="{00000000-0005-0000-0000-0000FE3D0000}"/>
    <cellStyle name="Normal 22 2 5 3" xfId="13911" xr:uid="{00000000-0005-0000-0000-0000FF3D0000}"/>
    <cellStyle name="Normal 22 2 5 4" xfId="13912" xr:uid="{00000000-0005-0000-0000-0000003E0000}"/>
    <cellStyle name="Normal 22 2 5 5" xfId="13913" xr:uid="{00000000-0005-0000-0000-0000013E0000}"/>
    <cellStyle name="Normal 22 2 5 6" xfId="13914" xr:uid="{00000000-0005-0000-0000-0000023E0000}"/>
    <cellStyle name="Normal 22 2 5 7" xfId="13915" xr:uid="{00000000-0005-0000-0000-0000033E0000}"/>
    <cellStyle name="Normal 22 2 5 8" xfId="13916" xr:uid="{00000000-0005-0000-0000-0000043E0000}"/>
    <cellStyle name="Normal 22 2 6" xfId="13917" xr:uid="{00000000-0005-0000-0000-0000053E0000}"/>
    <cellStyle name="Normal 22 2 6 2" xfId="13918" xr:uid="{00000000-0005-0000-0000-0000063E0000}"/>
    <cellStyle name="Normal 22 2 6 2 2" xfId="13919" xr:uid="{00000000-0005-0000-0000-0000073E0000}"/>
    <cellStyle name="Normal 22 2 6 2 3" xfId="13920" xr:uid="{00000000-0005-0000-0000-0000083E0000}"/>
    <cellStyle name="Normal 22 2 6 2 4" xfId="13921" xr:uid="{00000000-0005-0000-0000-0000093E0000}"/>
    <cellStyle name="Normal 22 2 6 2 5" xfId="13922" xr:uid="{00000000-0005-0000-0000-00000A3E0000}"/>
    <cellStyle name="Normal 22 2 6 2 6" xfId="13923" xr:uid="{00000000-0005-0000-0000-00000B3E0000}"/>
    <cellStyle name="Normal 22 2 6 2 7" xfId="13924" xr:uid="{00000000-0005-0000-0000-00000C3E0000}"/>
    <cellStyle name="Normal 22 2 6 3" xfId="13925" xr:uid="{00000000-0005-0000-0000-00000D3E0000}"/>
    <cellStyle name="Normal 22 2 6 4" xfId="13926" xr:uid="{00000000-0005-0000-0000-00000E3E0000}"/>
    <cellStyle name="Normal 22 2 6 5" xfId="13927" xr:uid="{00000000-0005-0000-0000-00000F3E0000}"/>
    <cellStyle name="Normal 22 2 6 6" xfId="13928" xr:uid="{00000000-0005-0000-0000-0000103E0000}"/>
    <cellStyle name="Normal 22 2 6 7" xfId="13929" xr:uid="{00000000-0005-0000-0000-0000113E0000}"/>
    <cellStyle name="Normal 22 2 6 8" xfId="13930" xr:uid="{00000000-0005-0000-0000-0000123E0000}"/>
    <cellStyle name="Normal 22 2 7" xfId="13931" xr:uid="{00000000-0005-0000-0000-0000133E0000}"/>
    <cellStyle name="Normal 22 2 7 2" xfId="13932" xr:uid="{00000000-0005-0000-0000-0000143E0000}"/>
    <cellStyle name="Normal 22 2 7 2 2" xfId="13933" xr:uid="{00000000-0005-0000-0000-0000153E0000}"/>
    <cellStyle name="Normal 22 2 7 2 3" xfId="13934" xr:uid="{00000000-0005-0000-0000-0000163E0000}"/>
    <cellStyle name="Normal 22 2 7 2 4" xfId="13935" xr:uid="{00000000-0005-0000-0000-0000173E0000}"/>
    <cellStyle name="Normal 22 2 7 2 5" xfId="13936" xr:uid="{00000000-0005-0000-0000-0000183E0000}"/>
    <cellStyle name="Normal 22 2 7 2 6" xfId="13937" xr:uid="{00000000-0005-0000-0000-0000193E0000}"/>
    <cellStyle name="Normal 22 2 7 2 7" xfId="13938" xr:uid="{00000000-0005-0000-0000-00001A3E0000}"/>
    <cellStyle name="Normal 22 2 7 3" xfId="13939" xr:uid="{00000000-0005-0000-0000-00001B3E0000}"/>
    <cellStyle name="Normal 22 2 7 4" xfId="13940" xr:uid="{00000000-0005-0000-0000-00001C3E0000}"/>
    <cellStyle name="Normal 22 2 7 5" xfId="13941" xr:uid="{00000000-0005-0000-0000-00001D3E0000}"/>
    <cellStyle name="Normal 22 2 7 6" xfId="13942" xr:uid="{00000000-0005-0000-0000-00001E3E0000}"/>
    <cellStyle name="Normal 22 2 7 7" xfId="13943" xr:uid="{00000000-0005-0000-0000-00001F3E0000}"/>
    <cellStyle name="Normal 22 2 7 8" xfId="13944" xr:uid="{00000000-0005-0000-0000-0000203E0000}"/>
    <cellStyle name="Normal 22 2 8" xfId="13945" xr:uid="{00000000-0005-0000-0000-0000213E0000}"/>
    <cellStyle name="Normal 22 2 8 2" xfId="13946" xr:uid="{00000000-0005-0000-0000-0000223E0000}"/>
    <cellStyle name="Normal 22 2 8 2 2" xfId="13947" xr:uid="{00000000-0005-0000-0000-0000233E0000}"/>
    <cellStyle name="Normal 22 2 8 2 3" xfId="13948" xr:uid="{00000000-0005-0000-0000-0000243E0000}"/>
    <cellStyle name="Normal 22 2 8 2 4" xfId="13949" xr:uid="{00000000-0005-0000-0000-0000253E0000}"/>
    <cellStyle name="Normal 22 2 8 2 5" xfId="13950" xr:uid="{00000000-0005-0000-0000-0000263E0000}"/>
    <cellStyle name="Normal 22 2 8 2 6" xfId="13951" xr:uid="{00000000-0005-0000-0000-0000273E0000}"/>
    <cellStyle name="Normal 22 2 8 2 7" xfId="13952" xr:uid="{00000000-0005-0000-0000-0000283E0000}"/>
    <cellStyle name="Normal 22 2 8 3" xfId="13953" xr:uid="{00000000-0005-0000-0000-0000293E0000}"/>
    <cellStyle name="Normal 22 2 8 4" xfId="13954" xr:uid="{00000000-0005-0000-0000-00002A3E0000}"/>
    <cellStyle name="Normal 22 2 8 5" xfId="13955" xr:uid="{00000000-0005-0000-0000-00002B3E0000}"/>
    <cellStyle name="Normal 22 2 8 6" xfId="13956" xr:uid="{00000000-0005-0000-0000-00002C3E0000}"/>
    <cellStyle name="Normal 22 2 8 7" xfId="13957" xr:uid="{00000000-0005-0000-0000-00002D3E0000}"/>
    <cellStyle name="Normal 22 2 8 8" xfId="13958" xr:uid="{00000000-0005-0000-0000-00002E3E0000}"/>
    <cellStyle name="Normal 22 2 9" xfId="13959" xr:uid="{00000000-0005-0000-0000-00002F3E0000}"/>
    <cellStyle name="Normal 22 2 9 2" xfId="13960" xr:uid="{00000000-0005-0000-0000-0000303E0000}"/>
    <cellStyle name="Normal 22 2 9 2 2" xfId="13961" xr:uid="{00000000-0005-0000-0000-0000313E0000}"/>
    <cellStyle name="Normal 22 2 9 2 3" xfId="13962" xr:uid="{00000000-0005-0000-0000-0000323E0000}"/>
    <cellStyle name="Normal 22 2 9 2 4" xfId="13963" xr:uid="{00000000-0005-0000-0000-0000333E0000}"/>
    <cellStyle name="Normal 22 2 9 2 5" xfId="13964" xr:uid="{00000000-0005-0000-0000-0000343E0000}"/>
    <cellStyle name="Normal 22 2 9 2 6" xfId="13965" xr:uid="{00000000-0005-0000-0000-0000353E0000}"/>
    <cellStyle name="Normal 22 2 9 2 7" xfId="13966" xr:uid="{00000000-0005-0000-0000-0000363E0000}"/>
    <cellStyle name="Normal 22 2 9 3" xfId="13967" xr:uid="{00000000-0005-0000-0000-0000373E0000}"/>
    <cellStyle name="Normal 22 2 9 4" xfId="13968" xr:uid="{00000000-0005-0000-0000-0000383E0000}"/>
    <cellStyle name="Normal 22 2 9 5" xfId="13969" xr:uid="{00000000-0005-0000-0000-0000393E0000}"/>
    <cellStyle name="Normal 22 2 9 6" xfId="13970" xr:uid="{00000000-0005-0000-0000-00003A3E0000}"/>
    <cellStyle name="Normal 22 2 9 7" xfId="13971" xr:uid="{00000000-0005-0000-0000-00003B3E0000}"/>
    <cellStyle name="Normal 22 2 9 8" xfId="13972" xr:uid="{00000000-0005-0000-0000-00003C3E0000}"/>
    <cellStyle name="Normal 22 20" xfId="24197" xr:uid="{00000000-0005-0000-0000-00003D3E0000}"/>
    <cellStyle name="Normal 22 3" xfId="13973" xr:uid="{00000000-0005-0000-0000-00003E3E0000}"/>
    <cellStyle name="Normal 22 3 10" xfId="13974" xr:uid="{00000000-0005-0000-0000-00003F3E0000}"/>
    <cellStyle name="Normal 22 3 10 2" xfId="13975" xr:uid="{00000000-0005-0000-0000-0000403E0000}"/>
    <cellStyle name="Normal 22 3 10 2 2" xfId="13976" xr:uid="{00000000-0005-0000-0000-0000413E0000}"/>
    <cellStyle name="Normal 22 3 10 2 3" xfId="13977" xr:uid="{00000000-0005-0000-0000-0000423E0000}"/>
    <cellStyle name="Normal 22 3 10 2 4" xfId="13978" xr:uid="{00000000-0005-0000-0000-0000433E0000}"/>
    <cellStyle name="Normal 22 3 10 2 5" xfId="13979" xr:uid="{00000000-0005-0000-0000-0000443E0000}"/>
    <cellStyle name="Normal 22 3 10 2 6" xfId="13980" xr:uid="{00000000-0005-0000-0000-0000453E0000}"/>
    <cellStyle name="Normal 22 3 10 2 7" xfId="13981" xr:uid="{00000000-0005-0000-0000-0000463E0000}"/>
    <cellStyle name="Normal 22 3 10 3" xfId="13982" xr:uid="{00000000-0005-0000-0000-0000473E0000}"/>
    <cellStyle name="Normal 22 3 10 4" xfId="13983" xr:uid="{00000000-0005-0000-0000-0000483E0000}"/>
    <cellStyle name="Normal 22 3 10 5" xfId="13984" xr:uid="{00000000-0005-0000-0000-0000493E0000}"/>
    <cellStyle name="Normal 22 3 10 6" xfId="13985" xr:uid="{00000000-0005-0000-0000-00004A3E0000}"/>
    <cellStyle name="Normal 22 3 10 7" xfId="13986" xr:uid="{00000000-0005-0000-0000-00004B3E0000}"/>
    <cellStyle name="Normal 22 3 10 8" xfId="13987" xr:uid="{00000000-0005-0000-0000-00004C3E0000}"/>
    <cellStyle name="Normal 22 3 11" xfId="13988" xr:uid="{00000000-0005-0000-0000-00004D3E0000}"/>
    <cellStyle name="Normal 22 3 11 2" xfId="13989" xr:uid="{00000000-0005-0000-0000-00004E3E0000}"/>
    <cellStyle name="Normal 22 3 11 3" xfId="13990" xr:uid="{00000000-0005-0000-0000-00004F3E0000}"/>
    <cellStyle name="Normal 22 3 11 4" xfId="13991" xr:uid="{00000000-0005-0000-0000-0000503E0000}"/>
    <cellStyle name="Normal 22 3 11 5" xfId="13992" xr:uid="{00000000-0005-0000-0000-0000513E0000}"/>
    <cellStyle name="Normal 22 3 11 6" xfId="13993" xr:uid="{00000000-0005-0000-0000-0000523E0000}"/>
    <cellStyle name="Normal 22 3 11 7" xfId="13994" xr:uid="{00000000-0005-0000-0000-0000533E0000}"/>
    <cellStyle name="Normal 22 3 12" xfId="13995" xr:uid="{00000000-0005-0000-0000-0000543E0000}"/>
    <cellStyle name="Normal 22 3 13" xfId="13996" xr:uid="{00000000-0005-0000-0000-0000553E0000}"/>
    <cellStyle name="Normal 22 3 14" xfId="13997" xr:uid="{00000000-0005-0000-0000-0000563E0000}"/>
    <cellStyle name="Normal 22 3 15" xfId="13998" xr:uid="{00000000-0005-0000-0000-0000573E0000}"/>
    <cellStyle name="Normal 22 3 16" xfId="13999" xr:uid="{00000000-0005-0000-0000-0000583E0000}"/>
    <cellStyle name="Normal 22 3 17" xfId="14000" xr:uid="{00000000-0005-0000-0000-0000593E0000}"/>
    <cellStyle name="Normal 22 3 2" xfId="14001" xr:uid="{00000000-0005-0000-0000-00005A3E0000}"/>
    <cellStyle name="Normal 22 3 2 2" xfId="14002" xr:uid="{00000000-0005-0000-0000-00005B3E0000}"/>
    <cellStyle name="Normal 22 3 2 2 2" xfId="14003" xr:uid="{00000000-0005-0000-0000-00005C3E0000}"/>
    <cellStyle name="Normal 22 3 2 2 3" xfId="14004" xr:uid="{00000000-0005-0000-0000-00005D3E0000}"/>
    <cellStyle name="Normal 22 3 2 2 4" xfId="14005" xr:uid="{00000000-0005-0000-0000-00005E3E0000}"/>
    <cellStyle name="Normal 22 3 2 2 5" xfId="14006" xr:uid="{00000000-0005-0000-0000-00005F3E0000}"/>
    <cellStyle name="Normal 22 3 2 2 6" xfId="14007" xr:uid="{00000000-0005-0000-0000-0000603E0000}"/>
    <cellStyle name="Normal 22 3 2 2 7" xfId="14008" xr:uid="{00000000-0005-0000-0000-0000613E0000}"/>
    <cellStyle name="Normal 22 3 2 3" xfId="14009" xr:uid="{00000000-0005-0000-0000-0000623E0000}"/>
    <cellStyle name="Normal 22 3 2 4" xfId="14010" xr:uid="{00000000-0005-0000-0000-0000633E0000}"/>
    <cellStyle name="Normal 22 3 2 5" xfId="14011" xr:uid="{00000000-0005-0000-0000-0000643E0000}"/>
    <cellStyle name="Normal 22 3 2 6" xfId="14012" xr:uid="{00000000-0005-0000-0000-0000653E0000}"/>
    <cellStyle name="Normal 22 3 2 7" xfId="14013" xr:uid="{00000000-0005-0000-0000-0000663E0000}"/>
    <cellStyle name="Normal 22 3 2 8" xfId="14014" xr:uid="{00000000-0005-0000-0000-0000673E0000}"/>
    <cellStyle name="Normal 22 3 3" xfId="14015" xr:uid="{00000000-0005-0000-0000-0000683E0000}"/>
    <cellStyle name="Normal 22 3 3 2" xfId="14016" xr:uid="{00000000-0005-0000-0000-0000693E0000}"/>
    <cellStyle name="Normal 22 3 3 2 2" xfId="14017" xr:uid="{00000000-0005-0000-0000-00006A3E0000}"/>
    <cellStyle name="Normal 22 3 3 2 3" xfId="14018" xr:uid="{00000000-0005-0000-0000-00006B3E0000}"/>
    <cellStyle name="Normal 22 3 3 2 4" xfId="14019" xr:uid="{00000000-0005-0000-0000-00006C3E0000}"/>
    <cellStyle name="Normal 22 3 3 2 5" xfId="14020" xr:uid="{00000000-0005-0000-0000-00006D3E0000}"/>
    <cellStyle name="Normal 22 3 3 2 6" xfId="14021" xr:uid="{00000000-0005-0000-0000-00006E3E0000}"/>
    <cellStyle name="Normal 22 3 3 2 7" xfId="14022" xr:uid="{00000000-0005-0000-0000-00006F3E0000}"/>
    <cellStyle name="Normal 22 3 3 3" xfId="14023" xr:uid="{00000000-0005-0000-0000-0000703E0000}"/>
    <cellStyle name="Normal 22 3 3 4" xfId="14024" xr:uid="{00000000-0005-0000-0000-0000713E0000}"/>
    <cellStyle name="Normal 22 3 3 5" xfId="14025" xr:uid="{00000000-0005-0000-0000-0000723E0000}"/>
    <cellStyle name="Normal 22 3 3 6" xfId="14026" xr:uid="{00000000-0005-0000-0000-0000733E0000}"/>
    <cellStyle name="Normal 22 3 3 7" xfId="14027" xr:uid="{00000000-0005-0000-0000-0000743E0000}"/>
    <cellStyle name="Normal 22 3 3 8" xfId="14028" xr:uid="{00000000-0005-0000-0000-0000753E0000}"/>
    <cellStyle name="Normal 22 3 4" xfId="14029" xr:uid="{00000000-0005-0000-0000-0000763E0000}"/>
    <cellStyle name="Normal 22 3 4 2" xfId="14030" xr:uid="{00000000-0005-0000-0000-0000773E0000}"/>
    <cellStyle name="Normal 22 3 4 2 2" xfId="14031" xr:uid="{00000000-0005-0000-0000-0000783E0000}"/>
    <cellStyle name="Normal 22 3 4 2 3" xfId="14032" xr:uid="{00000000-0005-0000-0000-0000793E0000}"/>
    <cellStyle name="Normal 22 3 4 2 4" xfId="14033" xr:uid="{00000000-0005-0000-0000-00007A3E0000}"/>
    <cellStyle name="Normal 22 3 4 2 5" xfId="14034" xr:uid="{00000000-0005-0000-0000-00007B3E0000}"/>
    <cellStyle name="Normal 22 3 4 2 6" xfId="14035" xr:uid="{00000000-0005-0000-0000-00007C3E0000}"/>
    <cellStyle name="Normal 22 3 4 2 7" xfId="14036" xr:uid="{00000000-0005-0000-0000-00007D3E0000}"/>
    <cellStyle name="Normal 22 3 4 3" xfId="14037" xr:uid="{00000000-0005-0000-0000-00007E3E0000}"/>
    <cellStyle name="Normal 22 3 4 4" xfId="14038" xr:uid="{00000000-0005-0000-0000-00007F3E0000}"/>
    <cellStyle name="Normal 22 3 4 5" xfId="14039" xr:uid="{00000000-0005-0000-0000-0000803E0000}"/>
    <cellStyle name="Normal 22 3 4 6" xfId="14040" xr:uid="{00000000-0005-0000-0000-0000813E0000}"/>
    <cellStyle name="Normal 22 3 4 7" xfId="14041" xr:uid="{00000000-0005-0000-0000-0000823E0000}"/>
    <cellStyle name="Normal 22 3 4 8" xfId="14042" xr:uid="{00000000-0005-0000-0000-0000833E0000}"/>
    <cellStyle name="Normal 22 3 5" xfId="14043" xr:uid="{00000000-0005-0000-0000-0000843E0000}"/>
    <cellStyle name="Normal 22 3 5 2" xfId="14044" xr:uid="{00000000-0005-0000-0000-0000853E0000}"/>
    <cellStyle name="Normal 22 3 5 2 2" xfId="14045" xr:uid="{00000000-0005-0000-0000-0000863E0000}"/>
    <cellStyle name="Normal 22 3 5 2 3" xfId="14046" xr:uid="{00000000-0005-0000-0000-0000873E0000}"/>
    <cellStyle name="Normal 22 3 5 2 4" xfId="14047" xr:uid="{00000000-0005-0000-0000-0000883E0000}"/>
    <cellStyle name="Normal 22 3 5 2 5" xfId="14048" xr:uid="{00000000-0005-0000-0000-0000893E0000}"/>
    <cellStyle name="Normal 22 3 5 2 6" xfId="14049" xr:uid="{00000000-0005-0000-0000-00008A3E0000}"/>
    <cellStyle name="Normal 22 3 5 2 7" xfId="14050" xr:uid="{00000000-0005-0000-0000-00008B3E0000}"/>
    <cellStyle name="Normal 22 3 5 3" xfId="14051" xr:uid="{00000000-0005-0000-0000-00008C3E0000}"/>
    <cellStyle name="Normal 22 3 5 4" xfId="14052" xr:uid="{00000000-0005-0000-0000-00008D3E0000}"/>
    <cellStyle name="Normal 22 3 5 5" xfId="14053" xr:uid="{00000000-0005-0000-0000-00008E3E0000}"/>
    <cellStyle name="Normal 22 3 5 6" xfId="14054" xr:uid="{00000000-0005-0000-0000-00008F3E0000}"/>
    <cellStyle name="Normal 22 3 5 7" xfId="14055" xr:uid="{00000000-0005-0000-0000-0000903E0000}"/>
    <cellStyle name="Normal 22 3 5 8" xfId="14056" xr:uid="{00000000-0005-0000-0000-0000913E0000}"/>
    <cellStyle name="Normal 22 3 6" xfId="14057" xr:uid="{00000000-0005-0000-0000-0000923E0000}"/>
    <cellStyle name="Normal 22 3 6 2" xfId="14058" xr:uid="{00000000-0005-0000-0000-0000933E0000}"/>
    <cellStyle name="Normal 22 3 6 2 2" xfId="14059" xr:uid="{00000000-0005-0000-0000-0000943E0000}"/>
    <cellStyle name="Normal 22 3 6 2 3" xfId="14060" xr:uid="{00000000-0005-0000-0000-0000953E0000}"/>
    <cellStyle name="Normal 22 3 6 2 4" xfId="14061" xr:uid="{00000000-0005-0000-0000-0000963E0000}"/>
    <cellStyle name="Normal 22 3 6 2 5" xfId="14062" xr:uid="{00000000-0005-0000-0000-0000973E0000}"/>
    <cellStyle name="Normal 22 3 6 2 6" xfId="14063" xr:uid="{00000000-0005-0000-0000-0000983E0000}"/>
    <cellStyle name="Normal 22 3 6 2 7" xfId="14064" xr:uid="{00000000-0005-0000-0000-0000993E0000}"/>
    <cellStyle name="Normal 22 3 6 3" xfId="14065" xr:uid="{00000000-0005-0000-0000-00009A3E0000}"/>
    <cellStyle name="Normal 22 3 6 4" xfId="14066" xr:uid="{00000000-0005-0000-0000-00009B3E0000}"/>
    <cellStyle name="Normal 22 3 6 5" xfId="14067" xr:uid="{00000000-0005-0000-0000-00009C3E0000}"/>
    <cellStyle name="Normal 22 3 6 6" xfId="14068" xr:uid="{00000000-0005-0000-0000-00009D3E0000}"/>
    <cellStyle name="Normal 22 3 6 7" xfId="14069" xr:uid="{00000000-0005-0000-0000-00009E3E0000}"/>
    <cellStyle name="Normal 22 3 6 8" xfId="14070" xr:uid="{00000000-0005-0000-0000-00009F3E0000}"/>
    <cellStyle name="Normal 22 3 7" xfId="14071" xr:uid="{00000000-0005-0000-0000-0000A03E0000}"/>
    <cellStyle name="Normal 22 3 7 2" xfId="14072" xr:uid="{00000000-0005-0000-0000-0000A13E0000}"/>
    <cellStyle name="Normal 22 3 7 2 2" xfId="14073" xr:uid="{00000000-0005-0000-0000-0000A23E0000}"/>
    <cellStyle name="Normal 22 3 7 2 3" xfId="14074" xr:uid="{00000000-0005-0000-0000-0000A33E0000}"/>
    <cellStyle name="Normal 22 3 7 2 4" xfId="14075" xr:uid="{00000000-0005-0000-0000-0000A43E0000}"/>
    <cellStyle name="Normal 22 3 7 2 5" xfId="14076" xr:uid="{00000000-0005-0000-0000-0000A53E0000}"/>
    <cellStyle name="Normal 22 3 7 2 6" xfId="14077" xr:uid="{00000000-0005-0000-0000-0000A63E0000}"/>
    <cellStyle name="Normal 22 3 7 2 7" xfId="14078" xr:uid="{00000000-0005-0000-0000-0000A73E0000}"/>
    <cellStyle name="Normal 22 3 7 3" xfId="14079" xr:uid="{00000000-0005-0000-0000-0000A83E0000}"/>
    <cellStyle name="Normal 22 3 7 4" xfId="14080" xr:uid="{00000000-0005-0000-0000-0000A93E0000}"/>
    <cellStyle name="Normal 22 3 7 5" xfId="14081" xr:uid="{00000000-0005-0000-0000-0000AA3E0000}"/>
    <cellStyle name="Normal 22 3 7 6" xfId="14082" xr:uid="{00000000-0005-0000-0000-0000AB3E0000}"/>
    <cellStyle name="Normal 22 3 7 7" xfId="14083" xr:uid="{00000000-0005-0000-0000-0000AC3E0000}"/>
    <cellStyle name="Normal 22 3 7 8" xfId="14084" xr:uid="{00000000-0005-0000-0000-0000AD3E0000}"/>
    <cellStyle name="Normal 22 3 8" xfId="14085" xr:uid="{00000000-0005-0000-0000-0000AE3E0000}"/>
    <cellStyle name="Normal 22 3 8 2" xfId="14086" xr:uid="{00000000-0005-0000-0000-0000AF3E0000}"/>
    <cellStyle name="Normal 22 3 8 2 2" xfId="14087" xr:uid="{00000000-0005-0000-0000-0000B03E0000}"/>
    <cellStyle name="Normal 22 3 8 2 3" xfId="14088" xr:uid="{00000000-0005-0000-0000-0000B13E0000}"/>
    <cellStyle name="Normal 22 3 8 2 4" xfId="14089" xr:uid="{00000000-0005-0000-0000-0000B23E0000}"/>
    <cellStyle name="Normal 22 3 8 2 5" xfId="14090" xr:uid="{00000000-0005-0000-0000-0000B33E0000}"/>
    <cellStyle name="Normal 22 3 8 2 6" xfId="14091" xr:uid="{00000000-0005-0000-0000-0000B43E0000}"/>
    <cellStyle name="Normal 22 3 8 2 7" xfId="14092" xr:uid="{00000000-0005-0000-0000-0000B53E0000}"/>
    <cellStyle name="Normal 22 3 8 3" xfId="14093" xr:uid="{00000000-0005-0000-0000-0000B63E0000}"/>
    <cellStyle name="Normal 22 3 8 4" xfId="14094" xr:uid="{00000000-0005-0000-0000-0000B73E0000}"/>
    <cellStyle name="Normal 22 3 8 5" xfId="14095" xr:uid="{00000000-0005-0000-0000-0000B83E0000}"/>
    <cellStyle name="Normal 22 3 8 6" xfId="14096" xr:uid="{00000000-0005-0000-0000-0000B93E0000}"/>
    <cellStyle name="Normal 22 3 8 7" xfId="14097" xr:uid="{00000000-0005-0000-0000-0000BA3E0000}"/>
    <cellStyle name="Normal 22 3 8 8" xfId="14098" xr:uid="{00000000-0005-0000-0000-0000BB3E0000}"/>
    <cellStyle name="Normal 22 3 9" xfId="14099" xr:uid="{00000000-0005-0000-0000-0000BC3E0000}"/>
    <cellStyle name="Normal 22 3 9 2" xfId="14100" xr:uid="{00000000-0005-0000-0000-0000BD3E0000}"/>
    <cellStyle name="Normal 22 3 9 2 2" xfId="14101" xr:uid="{00000000-0005-0000-0000-0000BE3E0000}"/>
    <cellStyle name="Normal 22 3 9 2 3" xfId="14102" xr:uid="{00000000-0005-0000-0000-0000BF3E0000}"/>
    <cellStyle name="Normal 22 3 9 2 4" xfId="14103" xr:uid="{00000000-0005-0000-0000-0000C03E0000}"/>
    <cellStyle name="Normal 22 3 9 2 5" xfId="14104" xr:uid="{00000000-0005-0000-0000-0000C13E0000}"/>
    <cellStyle name="Normal 22 3 9 2 6" xfId="14105" xr:uid="{00000000-0005-0000-0000-0000C23E0000}"/>
    <cellStyle name="Normal 22 3 9 2 7" xfId="14106" xr:uid="{00000000-0005-0000-0000-0000C33E0000}"/>
    <cellStyle name="Normal 22 3 9 3" xfId="14107" xr:uid="{00000000-0005-0000-0000-0000C43E0000}"/>
    <cellStyle name="Normal 22 3 9 4" xfId="14108" xr:uid="{00000000-0005-0000-0000-0000C53E0000}"/>
    <cellStyle name="Normal 22 3 9 5" xfId="14109" xr:uid="{00000000-0005-0000-0000-0000C63E0000}"/>
    <cellStyle name="Normal 22 3 9 6" xfId="14110" xr:uid="{00000000-0005-0000-0000-0000C73E0000}"/>
    <cellStyle name="Normal 22 3 9 7" xfId="14111" xr:uid="{00000000-0005-0000-0000-0000C83E0000}"/>
    <cellStyle name="Normal 22 3 9 8" xfId="14112" xr:uid="{00000000-0005-0000-0000-0000C93E0000}"/>
    <cellStyle name="Normal 22 4" xfId="14113" xr:uid="{00000000-0005-0000-0000-0000CA3E0000}"/>
    <cellStyle name="Normal 22 4 2" xfId="14114" xr:uid="{00000000-0005-0000-0000-0000CB3E0000}"/>
    <cellStyle name="Normal 22 4 2 2" xfId="14115" xr:uid="{00000000-0005-0000-0000-0000CC3E0000}"/>
    <cellStyle name="Normal 22 4 2 3" xfId="14116" xr:uid="{00000000-0005-0000-0000-0000CD3E0000}"/>
    <cellStyle name="Normal 22 4 2 4" xfId="14117" xr:uid="{00000000-0005-0000-0000-0000CE3E0000}"/>
    <cellStyle name="Normal 22 4 2 5" xfId="14118" xr:uid="{00000000-0005-0000-0000-0000CF3E0000}"/>
    <cellStyle name="Normal 22 4 2 6" xfId="14119" xr:uid="{00000000-0005-0000-0000-0000D03E0000}"/>
    <cellStyle name="Normal 22 4 2 7" xfId="14120" xr:uid="{00000000-0005-0000-0000-0000D13E0000}"/>
    <cellStyle name="Normal 22 4 3" xfId="14121" xr:uid="{00000000-0005-0000-0000-0000D23E0000}"/>
    <cellStyle name="Normal 22 4 4" xfId="14122" xr:uid="{00000000-0005-0000-0000-0000D33E0000}"/>
    <cellStyle name="Normal 22 4 5" xfId="14123" xr:uid="{00000000-0005-0000-0000-0000D43E0000}"/>
    <cellStyle name="Normal 22 4 6" xfId="14124" xr:uid="{00000000-0005-0000-0000-0000D53E0000}"/>
    <cellStyle name="Normal 22 4 7" xfId="14125" xr:uid="{00000000-0005-0000-0000-0000D63E0000}"/>
    <cellStyle name="Normal 22 4 8" xfId="14126" xr:uid="{00000000-0005-0000-0000-0000D73E0000}"/>
    <cellStyle name="Normal 22 5" xfId="14127" xr:uid="{00000000-0005-0000-0000-0000D83E0000}"/>
    <cellStyle name="Normal 22 5 2" xfId="14128" xr:uid="{00000000-0005-0000-0000-0000D93E0000}"/>
    <cellStyle name="Normal 22 5 2 2" xfId="14129" xr:uid="{00000000-0005-0000-0000-0000DA3E0000}"/>
    <cellStyle name="Normal 22 5 2 3" xfId="14130" xr:uid="{00000000-0005-0000-0000-0000DB3E0000}"/>
    <cellStyle name="Normal 22 5 2 4" xfId="14131" xr:uid="{00000000-0005-0000-0000-0000DC3E0000}"/>
    <cellStyle name="Normal 22 5 2 5" xfId="14132" xr:uid="{00000000-0005-0000-0000-0000DD3E0000}"/>
    <cellStyle name="Normal 22 5 2 6" xfId="14133" xr:uid="{00000000-0005-0000-0000-0000DE3E0000}"/>
    <cellStyle name="Normal 22 5 2 7" xfId="14134" xr:uid="{00000000-0005-0000-0000-0000DF3E0000}"/>
    <cellStyle name="Normal 22 5 3" xfId="14135" xr:uid="{00000000-0005-0000-0000-0000E03E0000}"/>
    <cellStyle name="Normal 22 5 4" xfId="14136" xr:uid="{00000000-0005-0000-0000-0000E13E0000}"/>
    <cellStyle name="Normal 22 5 5" xfId="14137" xr:uid="{00000000-0005-0000-0000-0000E23E0000}"/>
    <cellStyle name="Normal 22 5 6" xfId="14138" xr:uid="{00000000-0005-0000-0000-0000E33E0000}"/>
    <cellStyle name="Normal 22 5 7" xfId="14139" xr:uid="{00000000-0005-0000-0000-0000E43E0000}"/>
    <cellStyle name="Normal 22 5 8" xfId="14140" xr:uid="{00000000-0005-0000-0000-0000E53E0000}"/>
    <cellStyle name="Normal 22 6" xfId="14141" xr:uid="{00000000-0005-0000-0000-0000E63E0000}"/>
    <cellStyle name="Normal 22 6 2" xfId="14142" xr:uid="{00000000-0005-0000-0000-0000E73E0000}"/>
    <cellStyle name="Normal 22 6 2 2" xfId="14143" xr:uid="{00000000-0005-0000-0000-0000E83E0000}"/>
    <cellStyle name="Normal 22 6 2 3" xfId="14144" xr:uid="{00000000-0005-0000-0000-0000E93E0000}"/>
    <cellStyle name="Normal 22 6 2 4" xfId="14145" xr:uid="{00000000-0005-0000-0000-0000EA3E0000}"/>
    <cellStyle name="Normal 22 6 2 5" xfId="14146" xr:uid="{00000000-0005-0000-0000-0000EB3E0000}"/>
    <cellStyle name="Normal 22 6 2 6" xfId="14147" xr:uid="{00000000-0005-0000-0000-0000EC3E0000}"/>
    <cellStyle name="Normal 22 6 2 7" xfId="14148" xr:uid="{00000000-0005-0000-0000-0000ED3E0000}"/>
    <cellStyle name="Normal 22 6 3" xfId="14149" xr:uid="{00000000-0005-0000-0000-0000EE3E0000}"/>
    <cellStyle name="Normal 22 6 4" xfId="14150" xr:uid="{00000000-0005-0000-0000-0000EF3E0000}"/>
    <cellStyle name="Normal 22 6 5" xfId="14151" xr:uid="{00000000-0005-0000-0000-0000F03E0000}"/>
    <cellStyle name="Normal 22 6 6" xfId="14152" xr:uid="{00000000-0005-0000-0000-0000F13E0000}"/>
    <cellStyle name="Normal 22 6 7" xfId="14153" xr:uid="{00000000-0005-0000-0000-0000F23E0000}"/>
    <cellStyle name="Normal 22 6 8" xfId="14154" xr:uid="{00000000-0005-0000-0000-0000F33E0000}"/>
    <cellStyle name="Normal 22 7" xfId="14155" xr:uid="{00000000-0005-0000-0000-0000F43E0000}"/>
    <cellStyle name="Normal 22 7 2" xfId="14156" xr:uid="{00000000-0005-0000-0000-0000F53E0000}"/>
    <cellStyle name="Normal 22 7 2 2" xfId="14157" xr:uid="{00000000-0005-0000-0000-0000F63E0000}"/>
    <cellStyle name="Normal 22 7 2 3" xfId="14158" xr:uid="{00000000-0005-0000-0000-0000F73E0000}"/>
    <cellStyle name="Normal 22 7 2 4" xfId="14159" xr:uid="{00000000-0005-0000-0000-0000F83E0000}"/>
    <cellStyle name="Normal 22 7 2 5" xfId="14160" xr:uid="{00000000-0005-0000-0000-0000F93E0000}"/>
    <cellStyle name="Normal 22 7 2 6" xfId="14161" xr:uid="{00000000-0005-0000-0000-0000FA3E0000}"/>
    <cellStyle name="Normal 22 7 2 7" xfId="14162" xr:uid="{00000000-0005-0000-0000-0000FB3E0000}"/>
    <cellStyle name="Normal 22 7 3" xfId="14163" xr:uid="{00000000-0005-0000-0000-0000FC3E0000}"/>
    <cellStyle name="Normal 22 7 4" xfId="14164" xr:uid="{00000000-0005-0000-0000-0000FD3E0000}"/>
    <cellStyle name="Normal 22 7 5" xfId="14165" xr:uid="{00000000-0005-0000-0000-0000FE3E0000}"/>
    <cellStyle name="Normal 22 7 6" xfId="14166" xr:uid="{00000000-0005-0000-0000-0000FF3E0000}"/>
    <cellStyle name="Normal 22 7 7" xfId="14167" xr:uid="{00000000-0005-0000-0000-0000003F0000}"/>
    <cellStyle name="Normal 22 7 8" xfId="14168" xr:uid="{00000000-0005-0000-0000-0000013F0000}"/>
    <cellStyle name="Normal 22 8" xfId="14169" xr:uid="{00000000-0005-0000-0000-0000023F0000}"/>
    <cellStyle name="Normal 22 8 2" xfId="14170" xr:uid="{00000000-0005-0000-0000-0000033F0000}"/>
    <cellStyle name="Normal 22 8 2 2" xfId="14171" xr:uid="{00000000-0005-0000-0000-0000043F0000}"/>
    <cellStyle name="Normal 22 8 2 3" xfId="14172" xr:uid="{00000000-0005-0000-0000-0000053F0000}"/>
    <cellStyle name="Normal 22 8 2 4" xfId="14173" xr:uid="{00000000-0005-0000-0000-0000063F0000}"/>
    <cellStyle name="Normal 22 8 2 5" xfId="14174" xr:uid="{00000000-0005-0000-0000-0000073F0000}"/>
    <cellStyle name="Normal 22 8 2 6" xfId="14175" xr:uid="{00000000-0005-0000-0000-0000083F0000}"/>
    <cellStyle name="Normal 22 8 2 7" xfId="14176" xr:uid="{00000000-0005-0000-0000-0000093F0000}"/>
    <cellStyle name="Normal 22 8 3" xfId="14177" xr:uid="{00000000-0005-0000-0000-00000A3F0000}"/>
    <cellStyle name="Normal 22 8 4" xfId="14178" xr:uid="{00000000-0005-0000-0000-00000B3F0000}"/>
    <cellStyle name="Normal 22 8 5" xfId="14179" xr:uid="{00000000-0005-0000-0000-00000C3F0000}"/>
    <cellStyle name="Normal 22 8 6" xfId="14180" xr:uid="{00000000-0005-0000-0000-00000D3F0000}"/>
    <cellStyle name="Normal 22 8 7" xfId="14181" xr:uid="{00000000-0005-0000-0000-00000E3F0000}"/>
    <cellStyle name="Normal 22 8 8" xfId="14182" xr:uid="{00000000-0005-0000-0000-00000F3F0000}"/>
    <cellStyle name="Normal 22 9" xfId="14183" xr:uid="{00000000-0005-0000-0000-0000103F0000}"/>
    <cellStyle name="Normal 22 9 2" xfId="14184" xr:uid="{00000000-0005-0000-0000-0000113F0000}"/>
    <cellStyle name="Normal 22 9 2 2" xfId="14185" xr:uid="{00000000-0005-0000-0000-0000123F0000}"/>
    <cellStyle name="Normal 22 9 2 3" xfId="14186" xr:uid="{00000000-0005-0000-0000-0000133F0000}"/>
    <cellStyle name="Normal 22 9 2 4" xfId="14187" xr:uid="{00000000-0005-0000-0000-0000143F0000}"/>
    <cellStyle name="Normal 22 9 2 5" xfId="14188" xr:uid="{00000000-0005-0000-0000-0000153F0000}"/>
    <cellStyle name="Normal 22 9 2 6" xfId="14189" xr:uid="{00000000-0005-0000-0000-0000163F0000}"/>
    <cellStyle name="Normal 22 9 2 7" xfId="14190" xr:uid="{00000000-0005-0000-0000-0000173F0000}"/>
    <cellStyle name="Normal 22 9 3" xfId="14191" xr:uid="{00000000-0005-0000-0000-0000183F0000}"/>
    <cellStyle name="Normal 22 9 4" xfId="14192" xr:uid="{00000000-0005-0000-0000-0000193F0000}"/>
    <cellStyle name="Normal 22 9 5" xfId="14193" xr:uid="{00000000-0005-0000-0000-00001A3F0000}"/>
    <cellStyle name="Normal 22 9 6" xfId="14194" xr:uid="{00000000-0005-0000-0000-00001B3F0000}"/>
    <cellStyle name="Normal 22 9 7" xfId="14195" xr:uid="{00000000-0005-0000-0000-00001C3F0000}"/>
    <cellStyle name="Normal 22 9 8" xfId="14196" xr:uid="{00000000-0005-0000-0000-00001D3F0000}"/>
    <cellStyle name="Normal 22_ORÇAMENTO FORUM ARENÁPOLIS-ELÉTRICA" xfId="24199" xr:uid="{00000000-0005-0000-0000-00001E3F0000}"/>
    <cellStyle name="Normal 23" xfId="14197" xr:uid="{00000000-0005-0000-0000-00001F3F0000}"/>
    <cellStyle name="Normal 23 10" xfId="14198" xr:uid="{00000000-0005-0000-0000-0000203F0000}"/>
    <cellStyle name="Normal 23 10 2" xfId="14199" xr:uid="{00000000-0005-0000-0000-0000213F0000}"/>
    <cellStyle name="Normal 23 10 2 2" xfId="14200" xr:uid="{00000000-0005-0000-0000-0000223F0000}"/>
    <cellStyle name="Normal 23 10 2 3" xfId="14201" xr:uid="{00000000-0005-0000-0000-0000233F0000}"/>
    <cellStyle name="Normal 23 10 2 4" xfId="14202" xr:uid="{00000000-0005-0000-0000-0000243F0000}"/>
    <cellStyle name="Normal 23 10 2 5" xfId="14203" xr:uid="{00000000-0005-0000-0000-0000253F0000}"/>
    <cellStyle name="Normal 23 10 2 6" xfId="14204" xr:uid="{00000000-0005-0000-0000-0000263F0000}"/>
    <cellStyle name="Normal 23 10 2 7" xfId="14205" xr:uid="{00000000-0005-0000-0000-0000273F0000}"/>
    <cellStyle name="Normal 23 10 3" xfId="14206" xr:uid="{00000000-0005-0000-0000-0000283F0000}"/>
    <cellStyle name="Normal 23 10 4" xfId="14207" xr:uid="{00000000-0005-0000-0000-0000293F0000}"/>
    <cellStyle name="Normal 23 10 5" xfId="14208" xr:uid="{00000000-0005-0000-0000-00002A3F0000}"/>
    <cellStyle name="Normal 23 10 6" xfId="14209" xr:uid="{00000000-0005-0000-0000-00002B3F0000}"/>
    <cellStyle name="Normal 23 10 7" xfId="14210" xr:uid="{00000000-0005-0000-0000-00002C3F0000}"/>
    <cellStyle name="Normal 23 10 8" xfId="14211" xr:uid="{00000000-0005-0000-0000-00002D3F0000}"/>
    <cellStyle name="Normal 23 11" xfId="14212" xr:uid="{00000000-0005-0000-0000-00002E3F0000}"/>
    <cellStyle name="Normal 23 11 2" xfId="14213" xr:uid="{00000000-0005-0000-0000-00002F3F0000}"/>
    <cellStyle name="Normal 23 11 2 2" xfId="14214" xr:uid="{00000000-0005-0000-0000-0000303F0000}"/>
    <cellStyle name="Normal 23 11 2 3" xfId="14215" xr:uid="{00000000-0005-0000-0000-0000313F0000}"/>
    <cellStyle name="Normal 23 11 2 4" xfId="14216" xr:uid="{00000000-0005-0000-0000-0000323F0000}"/>
    <cellStyle name="Normal 23 11 2 5" xfId="14217" xr:uid="{00000000-0005-0000-0000-0000333F0000}"/>
    <cellStyle name="Normal 23 11 2 6" xfId="14218" xr:uid="{00000000-0005-0000-0000-0000343F0000}"/>
    <cellStyle name="Normal 23 11 2 7" xfId="14219" xr:uid="{00000000-0005-0000-0000-0000353F0000}"/>
    <cellStyle name="Normal 23 11 3" xfId="14220" xr:uid="{00000000-0005-0000-0000-0000363F0000}"/>
    <cellStyle name="Normal 23 11 4" xfId="14221" xr:uid="{00000000-0005-0000-0000-0000373F0000}"/>
    <cellStyle name="Normal 23 11 5" xfId="14222" xr:uid="{00000000-0005-0000-0000-0000383F0000}"/>
    <cellStyle name="Normal 23 11 6" xfId="14223" xr:uid="{00000000-0005-0000-0000-0000393F0000}"/>
    <cellStyle name="Normal 23 11 7" xfId="14224" xr:uid="{00000000-0005-0000-0000-00003A3F0000}"/>
    <cellStyle name="Normal 23 11 8" xfId="14225" xr:uid="{00000000-0005-0000-0000-00003B3F0000}"/>
    <cellStyle name="Normal 23 12" xfId="14226" xr:uid="{00000000-0005-0000-0000-00003C3F0000}"/>
    <cellStyle name="Normal 23 12 2" xfId="14227" xr:uid="{00000000-0005-0000-0000-00003D3F0000}"/>
    <cellStyle name="Normal 23 12 2 2" xfId="14228" xr:uid="{00000000-0005-0000-0000-00003E3F0000}"/>
    <cellStyle name="Normal 23 12 2 3" xfId="14229" xr:uid="{00000000-0005-0000-0000-00003F3F0000}"/>
    <cellStyle name="Normal 23 12 2 4" xfId="14230" xr:uid="{00000000-0005-0000-0000-0000403F0000}"/>
    <cellStyle name="Normal 23 12 2 5" xfId="14231" xr:uid="{00000000-0005-0000-0000-0000413F0000}"/>
    <cellStyle name="Normal 23 12 2 6" xfId="14232" xr:uid="{00000000-0005-0000-0000-0000423F0000}"/>
    <cellStyle name="Normal 23 12 2 7" xfId="14233" xr:uid="{00000000-0005-0000-0000-0000433F0000}"/>
    <cellStyle name="Normal 23 12 3" xfId="14234" xr:uid="{00000000-0005-0000-0000-0000443F0000}"/>
    <cellStyle name="Normal 23 12 4" xfId="14235" xr:uid="{00000000-0005-0000-0000-0000453F0000}"/>
    <cellStyle name="Normal 23 12 5" xfId="14236" xr:uid="{00000000-0005-0000-0000-0000463F0000}"/>
    <cellStyle name="Normal 23 12 6" xfId="14237" xr:uid="{00000000-0005-0000-0000-0000473F0000}"/>
    <cellStyle name="Normal 23 12 7" xfId="14238" xr:uid="{00000000-0005-0000-0000-0000483F0000}"/>
    <cellStyle name="Normal 23 12 8" xfId="14239" xr:uid="{00000000-0005-0000-0000-0000493F0000}"/>
    <cellStyle name="Normal 23 13" xfId="14240" xr:uid="{00000000-0005-0000-0000-00004A3F0000}"/>
    <cellStyle name="Normal 23 13 2" xfId="14241" xr:uid="{00000000-0005-0000-0000-00004B3F0000}"/>
    <cellStyle name="Normal 23 13 3" xfId="14242" xr:uid="{00000000-0005-0000-0000-00004C3F0000}"/>
    <cellStyle name="Normal 23 13 4" xfId="14243" xr:uid="{00000000-0005-0000-0000-00004D3F0000}"/>
    <cellStyle name="Normal 23 13 5" xfId="14244" xr:uid="{00000000-0005-0000-0000-00004E3F0000}"/>
    <cellStyle name="Normal 23 13 6" xfId="14245" xr:uid="{00000000-0005-0000-0000-00004F3F0000}"/>
    <cellStyle name="Normal 23 13 7" xfId="14246" xr:uid="{00000000-0005-0000-0000-0000503F0000}"/>
    <cellStyle name="Normal 23 14" xfId="14247" xr:uid="{00000000-0005-0000-0000-0000513F0000}"/>
    <cellStyle name="Normal 23 15" xfId="14248" xr:uid="{00000000-0005-0000-0000-0000523F0000}"/>
    <cellStyle name="Normal 23 16" xfId="14249" xr:uid="{00000000-0005-0000-0000-0000533F0000}"/>
    <cellStyle name="Normal 23 17" xfId="14250" xr:uid="{00000000-0005-0000-0000-0000543F0000}"/>
    <cellStyle name="Normal 23 18" xfId="14251" xr:uid="{00000000-0005-0000-0000-0000553F0000}"/>
    <cellStyle name="Normal 23 19" xfId="14252" xr:uid="{00000000-0005-0000-0000-0000563F0000}"/>
    <cellStyle name="Normal 23 2" xfId="14253" xr:uid="{00000000-0005-0000-0000-0000573F0000}"/>
    <cellStyle name="Normal 23 2 10" xfId="14254" xr:uid="{00000000-0005-0000-0000-0000583F0000}"/>
    <cellStyle name="Normal 23 2 10 2" xfId="14255" xr:uid="{00000000-0005-0000-0000-0000593F0000}"/>
    <cellStyle name="Normal 23 2 10 2 2" xfId="14256" xr:uid="{00000000-0005-0000-0000-00005A3F0000}"/>
    <cellStyle name="Normal 23 2 10 2 3" xfId="14257" xr:uid="{00000000-0005-0000-0000-00005B3F0000}"/>
    <cellStyle name="Normal 23 2 10 2 4" xfId="14258" xr:uid="{00000000-0005-0000-0000-00005C3F0000}"/>
    <cellStyle name="Normal 23 2 10 2 5" xfId="14259" xr:uid="{00000000-0005-0000-0000-00005D3F0000}"/>
    <cellStyle name="Normal 23 2 10 2 6" xfId="14260" xr:uid="{00000000-0005-0000-0000-00005E3F0000}"/>
    <cellStyle name="Normal 23 2 10 2 7" xfId="14261" xr:uid="{00000000-0005-0000-0000-00005F3F0000}"/>
    <cellStyle name="Normal 23 2 10 3" xfId="14262" xr:uid="{00000000-0005-0000-0000-0000603F0000}"/>
    <cellStyle name="Normal 23 2 10 4" xfId="14263" xr:uid="{00000000-0005-0000-0000-0000613F0000}"/>
    <cellStyle name="Normal 23 2 10 5" xfId="14264" xr:uid="{00000000-0005-0000-0000-0000623F0000}"/>
    <cellStyle name="Normal 23 2 10 6" xfId="14265" xr:uid="{00000000-0005-0000-0000-0000633F0000}"/>
    <cellStyle name="Normal 23 2 10 7" xfId="14266" xr:uid="{00000000-0005-0000-0000-0000643F0000}"/>
    <cellStyle name="Normal 23 2 10 8" xfId="14267" xr:uid="{00000000-0005-0000-0000-0000653F0000}"/>
    <cellStyle name="Normal 23 2 11" xfId="14268" xr:uid="{00000000-0005-0000-0000-0000663F0000}"/>
    <cellStyle name="Normal 23 2 11 2" xfId="14269" xr:uid="{00000000-0005-0000-0000-0000673F0000}"/>
    <cellStyle name="Normal 23 2 11 3" xfId="14270" xr:uid="{00000000-0005-0000-0000-0000683F0000}"/>
    <cellStyle name="Normal 23 2 11 4" xfId="14271" xr:uid="{00000000-0005-0000-0000-0000693F0000}"/>
    <cellStyle name="Normal 23 2 11 5" xfId="14272" xr:uid="{00000000-0005-0000-0000-00006A3F0000}"/>
    <cellStyle name="Normal 23 2 11 6" xfId="14273" xr:uid="{00000000-0005-0000-0000-00006B3F0000}"/>
    <cellStyle name="Normal 23 2 11 7" xfId="14274" xr:uid="{00000000-0005-0000-0000-00006C3F0000}"/>
    <cellStyle name="Normal 23 2 12" xfId="14275" xr:uid="{00000000-0005-0000-0000-00006D3F0000}"/>
    <cellStyle name="Normal 23 2 13" xfId="14276" xr:uid="{00000000-0005-0000-0000-00006E3F0000}"/>
    <cellStyle name="Normal 23 2 14" xfId="14277" xr:uid="{00000000-0005-0000-0000-00006F3F0000}"/>
    <cellStyle name="Normal 23 2 15" xfId="14278" xr:uid="{00000000-0005-0000-0000-0000703F0000}"/>
    <cellStyle name="Normal 23 2 16" xfId="14279" xr:uid="{00000000-0005-0000-0000-0000713F0000}"/>
    <cellStyle name="Normal 23 2 17" xfId="14280" xr:uid="{00000000-0005-0000-0000-0000723F0000}"/>
    <cellStyle name="Normal 23 2 18" xfId="24201" xr:uid="{00000000-0005-0000-0000-0000733F0000}"/>
    <cellStyle name="Normal 23 2 2" xfId="14281" xr:uid="{00000000-0005-0000-0000-0000743F0000}"/>
    <cellStyle name="Normal 23 2 2 2" xfId="14282" xr:uid="{00000000-0005-0000-0000-0000753F0000}"/>
    <cellStyle name="Normal 23 2 2 2 2" xfId="14283" xr:uid="{00000000-0005-0000-0000-0000763F0000}"/>
    <cellStyle name="Normal 23 2 2 2 3" xfId="14284" xr:uid="{00000000-0005-0000-0000-0000773F0000}"/>
    <cellStyle name="Normal 23 2 2 2 4" xfId="14285" xr:uid="{00000000-0005-0000-0000-0000783F0000}"/>
    <cellStyle name="Normal 23 2 2 2 5" xfId="14286" xr:uid="{00000000-0005-0000-0000-0000793F0000}"/>
    <cellStyle name="Normal 23 2 2 2 6" xfId="14287" xr:uid="{00000000-0005-0000-0000-00007A3F0000}"/>
    <cellStyle name="Normal 23 2 2 2 7" xfId="14288" xr:uid="{00000000-0005-0000-0000-00007B3F0000}"/>
    <cellStyle name="Normal 23 2 2 3" xfId="14289" xr:uid="{00000000-0005-0000-0000-00007C3F0000}"/>
    <cellStyle name="Normal 23 2 2 4" xfId="14290" xr:uid="{00000000-0005-0000-0000-00007D3F0000}"/>
    <cellStyle name="Normal 23 2 2 5" xfId="14291" xr:uid="{00000000-0005-0000-0000-00007E3F0000}"/>
    <cellStyle name="Normal 23 2 2 6" xfId="14292" xr:uid="{00000000-0005-0000-0000-00007F3F0000}"/>
    <cellStyle name="Normal 23 2 2 7" xfId="14293" xr:uid="{00000000-0005-0000-0000-0000803F0000}"/>
    <cellStyle name="Normal 23 2 2 8" xfId="14294" xr:uid="{00000000-0005-0000-0000-0000813F0000}"/>
    <cellStyle name="Normal 23 2 3" xfId="14295" xr:uid="{00000000-0005-0000-0000-0000823F0000}"/>
    <cellStyle name="Normal 23 2 3 2" xfId="14296" xr:uid="{00000000-0005-0000-0000-0000833F0000}"/>
    <cellStyle name="Normal 23 2 3 2 2" xfId="14297" xr:uid="{00000000-0005-0000-0000-0000843F0000}"/>
    <cellStyle name="Normal 23 2 3 2 3" xfId="14298" xr:uid="{00000000-0005-0000-0000-0000853F0000}"/>
    <cellStyle name="Normal 23 2 3 2 4" xfId="14299" xr:uid="{00000000-0005-0000-0000-0000863F0000}"/>
    <cellStyle name="Normal 23 2 3 2 5" xfId="14300" xr:uid="{00000000-0005-0000-0000-0000873F0000}"/>
    <cellStyle name="Normal 23 2 3 2 6" xfId="14301" xr:uid="{00000000-0005-0000-0000-0000883F0000}"/>
    <cellStyle name="Normal 23 2 3 2 7" xfId="14302" xr:uid="{00000000-0005-0000-0000-0000893F0000}"/>
    <cellStyle name="Normal 23 2 3 3" xfId="14303" xr:uid="{00000000-0005-0000-0000-00008A3F0000}"/>
    <cellStyle name="Normal 23 2 3 4" xfId="14304" xr:uid="{00000000-0005-0000-0000-00008B3F0000}"/>
    <cellStyle name="Normal 23 2 3 5" xfId="14305" xr:uid="{00000000-0005-0000-0000-00008C3F0000}"/>
    <cellStyle name="Normal 23 2 3 6" xfId="14306" xr:uid="{00000000-0005-0000-0000-00008D3F0000}"/>
    <cellStyle name="Normal 23 2 3 7" xfId="14307" xr:uid="{00000000-0005-0000-0000-00008E3F0000}"/>
    <cellStyle name="Normal 23 2 3 8" xfId="14308" xr:uid="{00000000-0005-0000-0000-00008F3F0000}"/>
    <cellStyle name="Normal 23 2 4" xfId="14309" xr:uid="{00000000-0005-0000-0000-0000903F0000}"/>
    <cellStyle name="Normal 23 2 4 2" xfId="14310" xr:uid="{00000000-0005-0000-0000-0000913F0000}"/>
    <cellStyle name="Normal 23 2 4 2 2" xfId="14311" xr:uid="{00000000-0005-0000-0000-0000923F0000}"/>
    <cellStyle name="Normal 23 2 4 2 3" xfId="14312" xr:uid="{00000000-0005-0000-0000-0000933F0000}"/>
    <cellStyle name="Normal 23 2 4 2 4" xfId="14313" xr:uid="{00000000-0005-0000-0000-0000943F0000}"/>
    <cellStyle name="Normal 23 2 4 2 5" xfId="14314" xr:uid="{00000000-0005-0000-0000-0000953F0000}"/>
    <cellStyle name="Normal 23 2 4 2 6" xfId="14315" xr:uid="{00000000-0005-0000-0000-0000963F0000}"/>
    <cellStyle name="Normal 23 2 4 2 7" xfId="14316" xr:uid="{00000000-0005-0000-0000-0000973F0000}"/>
    <cellStyle name="Normal 23 2 4 3" xfId="14317" xr:uid="{00000000-0005-0000-0000-0000983F0000}"/>
    <cellStyle name="Normal 23 2 4 4" xfId="14318" xr:uid="{00000000-0005-0000-0000-0000993F0000}"/>
    <cellStyle name="Normal 23 2 4 5" xfId="14319" xr:uid="{00000000-0005-0000-0000-00009A3F0000}"/>
    <cellStyle name="Normal 23 2 4 6" xfId="14320" xr:uid="{00000000-0005-0000-0000-00009B3F0000}"/>
    <cellStyle name="Normal 23 2 4 7" xfId="14321" xr:uid="{00000000-0005-0000-0000-00009C3F0000}"/>
    <cellStyle name="Normal 23 2 4 8" xfId="14322" xr:uid="{00000000-0005-0000-0000-00009D3F0000}"/>
    <cellStyle name="Normal 23 2 5" xfId="14323" xr:uid="{00000000-0005-0000-0000-00009E3F0000}"/>
    <cellStyle name="Normal 23 2 5 2" xfId="14324" xr:uid="{00000000-0005-0000-0000-00009F3F0000}"/>
    <cellStyle name="Normal 23 2 5 2 2" xfId="14325" xr:uid="{00000000-0005-0000-0000-0000A03F0000}"/>
    <cellStyle name="Normal 23 2 5 2 3" xfId="14326" xr:uid="{00000000-0005-0000-0000-0000A13F0000}"/>
    <cellStyle name="Normal 23 2 5 2 4" xfId="14327" xr:uid="{00000000-0005-0000-0000-0000A23F0000}"/>
    <cellStyle name="Normal 23 2 5 2 5" xfId="14328" xr:uid="{00000000-0005-0000-0000-0000A33F0000}"/>
    <cellStyle name="Normal 23 2 5 2 6" xfId="14329" xr:uid="{00000000-0005-0000-0000-0000A43F0000}"/>
    <cellStyle name="Normal 23 2 5 2 7" xfId="14330" xr:uid="{00000000-0005-0000-0000-0000A53F0000}"/>
    <cellStyle name="Normal 23 2 5 3" xfId="14331" xr:uid="{00000000-0005-0000-0000-0000A63F0000}"/>
    <cellStyle name="Normal 23 2 5 4" xfId="14332" xr:uid="{00000000-0005-0000-0000-0000A73F0000}"/>
    <cellStyle name="Normal 23 2 5 5" xfId="14333" xr:uid="{00000000-0005-0000-0000-0000A83F0000}"/>
    <cellStyle name="Normal 23 2 5 6" xfId="14334" xr:uid="{00000000-0005-0000-0000-0000A93F0000}"/>
    <cellStyle name="Normal 23 2 5 7" xfId="14335" xr:uid="{00000000-0005-0000-0000-0000AA3F0000}"/>
    <cellStyle name="Normal 23 2 5 8" xfId="14336" xr:uid="{00000000-0005-0000-0000-0000AB3F0000}"/>
    <cellStyle name="Normal 23 2 6" xfId="14337" xr:uid="{00000000-0005-0000-0000-0000AC3F0000}"/>
    <cellStyle name="Normal 23 2 6 2" xfId="14338" xr:uid="{00000000-0005-0000-0000-0000AD3F0000}"/>
    <cellStyle name="Normal 23 2 6 2 2" xfId="14339" xr:uid="{00000000-0005-0000-0000-0000AE3F0000}"/>
    <cellStyle name="Normal 23 2 6 2 3" xfId="14340" xr:uid="{00000000-0005-0000-0000-0000AF3F0000}"/>
    <cellStyle name="Normal 23 2 6 2 4" xfId="14341" xr:uid="{00000000-0005-0000-0000-0000B03F0000}"/>
    <cellStyle name="Normal 23 2 6 2 5" xfId="14342" xr:uid="{00000000-0005-0000-0000-0000B13F0000}"/>
    <cellStyle name="Normal 23 2 6 2 6" xfId="14343" xr:uid="{00000000-0005-0000-0000-0000B23F0000}"/>
    <cellStyle name="Normal 23 2 6 2 7" xfId="14344" xr:uid="{00000000-0005-0000-0000-0000B33F0000}"/>
    <cellStyle name="Normal 23 2 6 3" xfId="14345" xr:uid="{00000000-0005-0000-0000-0000B43F0000}"/>
    <cellStyle name="Normal 23 2 6 4" xfId="14346" xr:uid="{00000000-0005-0000-0000-0000B53F0000}"/>
    <cellStyle name="Normal 23 2 6 5" xfId="14347" xr:uid="{00000000-0005-0000-0000-0000B63F0000}"/>
    <cellStyle name="Normal 23 2 6 6" xfId="14348" xr:uid="{00000000-0005-0000-0000-0000B73F0000}"/>
    <cellStyle name="Normal 23 2 6 7" xfId="14349" xr:uid="{00000000-0005-0000-0000-0000B83F0000}"/>
    <cellStyle name="Normal 23 2 6 8" xfId="14350" xr:uid="{00000000-0005-0000-0000-0000B93F0000}"/>
    <cellStyle name="Normal 23 2 7" xfId="14351" xr:uid="{00000000-0005-0000-0000-0000BA3F0000}"/>
    <cellStyle name="Normal 23 2 7 2" xfId="14352" xr:uid="{00000000-0005-0000-0000-0000BB3F0000}"/>
    <cellStyle name="Normal 23 2 7 2 2" xfId="14353" xr:uid="{00000000-0005-0000-0000-0000BC3F0000}"/>
    <cellStyle name="Normal 23 2 7 2 3" xfId="14354" xr:uid="{00000000-0005-0000-0000-0000BD3F0000}"/>
    <cellStyle name="Normal 23 2 7 2 4" xfId="14355" xr:uid="{00000000-0005-0000-0000-0000BE3F0000}"/>
    <cellStyle name="Normal 23 2 7 2 5" xfId="14356" xr:uid="{00000000-0005-0000-0000-0000BF3F0000}"/>
    <cellStyle name="Normal 23 2 7 2 6" xfId="14357" xr:uid="{00000000-0005-0000-0000-0000C03F0000}"/>
    <cellStyle name="Normal 23 2 7 2 7" xfId="14358" xr:uid="{00000000-0005-0000-0000-0000C13F0000}"/>
    <cellStyle name="Normal 23 2 7 3" xfId="14359" xr:uid="{00000000-0005-0000-0000-0000C23F0000}"/>
    <cellStyle name="Normal 23 2 7 4" xfId="14360" xr:uid="{00000000-0005-0000-0000-0000C33F0000}"/>
    <cellStyle name="Normal 23 2 7 5" xfId="14361" xr:uid="{00000000-0005-0000-0000-0000C43F0000}"/>
    <cellStyle name="Normal 23 2 7 6" xfId="14362" xr:uid="{00000000-0005-0000-0000-0000C53F0000}"/>
    <cellStyle name="Normal 23 2 7 7" xfId="14363" xr:uid="{00000000-0005-0000-0000-0000C63F0000}"/>
    <cellStyle name="Normal 23 2 7 8" xfId="14364" xr:uid="{00000000-0005-0000-0000-0000C73F0000}"/>
    <cellStyle name="Normal 23 2 8" xfId="14365" xr:uid="{00000000-0005-0000-0000-0000C83F0000}"/>
    <cellStyle name="Normal 23 2 8 2" xfId="14366" xr:uid="{00000000-0005-0000-0000-0000C93F0000}"/>
    <cellStyle name="Normal 23 2 8 2 2" xfId="14367" xr:uid="{00000000-0005-0000-0000-0000CA3F0000}"/>
    <cellStyle name="Normal 23 2 8 2 3" xfId="14368" xr:uid="{00000000-0005-0000-0000-0000CB3F0000}"/>
    <cellStyle name="Normal 23 2 8 2 4" xfId="14369" xr:uid="{00000000-0005-0000-0000-0000CC3F0000}"/>
    <cellStyle name="Normal 23 2 8 2 5" xfId="14370" xr:uid="{00000000-0005-0000-0000-0000CD3F0000}"/>
    <cellStyle name="Normal 23 2 8 2 6" xfId="14371" xr:uid="{00000000-0005-0000-0000-0000CE3F0000}"/>
    <cellStyle name="Normal 23 2 8 2 7" xfId="14372" xr:uid="{00000000-0005-0000-0000-0000CF3F0000}"/>
    <cellStyle name="Normal 23 2 8 3" xfId="14373" xr:uid="{00000000-0005-0000-0000-0000D03F0000}"/>
    <cellStyle name="Normal 23 2 8 4" xfId="14374" xr:uid="{00000000-0005-0000-0000-0000D13F0000}"/>
    <cellStyle name="Normal 23 2 8 5" xfId="14375" xr:uid="{00000000-0005-0000-0000-0000D23F0000}"/>
    <cellStyle name="Normal 23 2 8 6" xfId="14376" xr:uid="{00000000-0005-0000-0000-0000D33F0000}"/>
    <cellStyle name="Normal 23 2 8 7" xfId="14377" xr:uid="{00000000-0005-0000-0000-0000D43F0000}"/>
    <cellStyle name="Normal 23 2 8 8" xfId="14378" xr:uid="{00000000-0005-0000-0000-0000D53F0000}"/>
    <cellStyle name="Normal 23 2 9" xfId="14379" xr:uid="{00000000-0005-0000-0000-0000D63F0000}"/>
    <cellStyle name="Normal 23 2 9 2" xfId="14380" xr:uid="{00000000-0005-0000-0000-0000D73F0000}"/>
    <cellStyle name="Normal 23 2 9 2 2" xfId="14381" xr:uid="{00000000-0005-0000-0000-0000D83F0000}"/>
    <cellStyle name="Normal 23 2 9 2 3" xfId="14382" xr:uid="{00000000-0005-0000-0000-0000D93F0000}"/>
    <cellStyle name="Normal 23 2 9 2 4" xfId="14383" xr:uid="{00000000-0005-0000-0000-0000DA3F0000}"/>
    <cellStyle name="Normal 23 2 9 2 5" xfId="14384" xr:uid="{00000000-0005-0000-0000-0000DB3F0000}"/>
    <cellStyle name="Normal 23 2 9 2 6" xfId="14385" xr:uid="{00000000-0005-0000-0000-0000DC3F0000}"/>
    <cellStyle name="Normal 23 2 9 2 7" xfId="14386" xr:uid="{00000000-0005-0000-0000-0000DD3F0000}"/>
    <cellStyle name="Normal 23 2 9 3" xfId="14387" xr:uid="{00000000-0005-0000-0000-0000DE3F0000}"/>
    <cellStyle name="Normal 23 2 9 4" xfId="14388" xr:uid="{00000000-0005-0000-0000-0000DF3F0000}"/>
    <cellStyle name="Normal 23 2 9 5" xfId="14389" xr:uid="{00000000-0005-0000-0000-0000E03F0000}"/>
    <cellStyle name="Normal 23 2 9 6" xfId="14390" xr:uid="{00000000-0005-0000-0000-0000E13F0000}"/>
    <cellStyle name="Normal 23 2 9 7" xfId="14391" xr:uid="{00000000-0005-0000-0000-0000E23F0000}"/>
    <cellStyle name="Normal 23 2 9 8" xfId="14392" xr:uid="{00000000-0005-0000-0000-0000E33F0000}"/>
    <cellStyle name="Normal 23 20" xfId="24200" xr:uid="{00000000-0005-0000-0000-0000E43F0000}"/>
    <cellStyle name="Normal 23 3" xfId="14393" xr:uid="{00000000-0005-0000-0000-0000E53F0000}"/>
    <cellStyle name="Normal 23 3 10" xfId="14394" xr:uid="{00000000-0005-0000-0000-0000E63F0000}"/>
    <cellStyle name="Normal 23 3 10 2" xfId="14395" xr:uid="{00000000-0005-0000-0000-0000E73F0000}"/>
    <cellStyle name="Normal 23 3 10 2 2" xfId="14396" xr:uid="{00000000-0005-0000-0000-0000E83F0000}"/>
    <cellStyle name="Normal 23 3 10 2 3" xfId="14397" xr:uid="{00000000-0005-0000-0000-0000E93F0000}"/>
    <cellStyle name="Normal 23 3 10 2 4" xfId="14398" xr:uid="{00000000-0005-0000-0000-0000EA3F0000}"/>
    <cellStyle name="Normal 23 3 10 2 5" xfId="14399" xr:uid="{00000000-0005-0000-0000-0000EB3F0000}"/>
    <cellStyle name="Normal 23 3 10 2 6" xfId="14400" xr:uid="{00000000-0005-0000-0000-0000EC3F0000}"/>
    <cellStyle name="Normal 23 3 10 2 7" xfId="14401" xr:uid="{00000000-0005-0000-0000-0000ED3F0000}"/>
    <cellStyle name="Normal 23 3 10 3" xfId="14402" xr:uid="{00000000-0005-0000-0000-0000EE3F0000}"/>
    <cellStyle name="Normal 23 3 10 4" xfId="14403" xr:uid="{00000000-0005-0000-0000-0000EF3F0000}"/>
    <cellStyle name="Normal 23 3 10 5" xfId="14404" xr:uid="{00000000-0005-0000-0000-0000F03F0000}"/>
    <cellStyle name="Normal 23 3 10 6" xfId="14405" xr:uid="{00000000-0005-0000-0000-0000F13F0000}"/>
    <cellStyle name="Normal 23 3 10 7" xfId="14406" xr:uid="{00000000-0005-0000-0000-0000F23F0000}"/>
    <cellStyle name="Normal 23 3 10 8" xfId="14407" xr:uid="{00000000-0005-0000-0000-0000F33F0000}"/>
    <cellStyle name="Normal 23 3 11" xfId="14408" xr:uid="{00000000-0005-0000-0000-0000F43F0000}"/>
    <cellStyle name="Normal 23 3 11 2" xfId="14409" xr:uid="{00000000-0005-0000-0000-0000F53F0000}"/>
    <cellStyle name="Normal 23 3 11 3" xfId="14410" xr:uid="{00000000-0005-0000-0000-0000F63F0000}"/>
    <cellStyle name="Normal 23 3 11 4" xfId="14411" xr:uid="{00000000-0005-0000-0000-0000F73F0000}"/>
    <cellStyle name="Normal 23 3 11 5" xfId="14412" xr:uid="{00000000-0005-0000-0000-0000F83F0000}"/>
    <cellStyle name="Normal 23 3 11 6" xfId="14413" xr:uid="{00000000-0005-0000-0000-0000F93F0000}"/>
    <cellStyle name="Normal 23 3 11 7" xfId="14414" xr:uid="{00000000-0005-0000-0000-0000FA3F0000}"/>
    <cellStyle name="Normal 23 3 12" xfId="14415" xr:uid="{00000000-0005-0000-0000-0000FB3F0000}"/>
    <cellStyle name="Normal 23 3 13" xfId="14416" xr:uid="{00000000-0005-0000-0000-0000FC3F0000}"/>
    <cellStyle name="Normal 23 3 14" xfId="14417" xr:uid="{00000000-0005-0000-0000-0000FD3F0000}"/>
    <cellStyle name="Normal 23 3 15" xfId="14418" xr:uid="{00000000-0005-0000-0000-0000FE3F0000}"/>
    <cellStyle name="Normal 23 3 16" xfId="14419" xr:uid="{00000000-0005-0000-0000-0000FF3F0000}"/>
    <cellStyle name="Normal 23 3 17" xfId="14420" xr:uid="{00000000-0005-0000-0000-000000400000}"/>
    <cellStyle name="Normal 23 3 2" xfId="14421" xr:uid="{00000000-0005-0000-0000-000001400000}"/>
    <cellStyle name="Normal 23 3 2 2" xfId="14422" xr:uid="{00000000-0005-0000-0000-000002400000}"/>
    <cellStyle name="Normal 23 3 2 2 2" xfId="14423" xr:uid="{00000000-0005-0000-0000-000003400000}"/>
    <cellStyle name="Normal 23 3 2 2 3" xfId="14424" xr:uid="{00000000-0005-0000-0000-000004400000}"/>
    <cellStyle name="Normal 23 3 2 2 4" xfId="14425" xr:uid="{00000000-0005-0000-0000-000005400000}"/>
    <cellStyle name="Normal 23 3 2 2 5" xfId="14426" xr:uid="{00000000-0005-0000-0000-000006400000}"/>
    <cellStyle name="Normal 23 3 2 2 6" xfId="14427" xr:uid="{00000000-0005-0000-0000-000007400000}"/>
    <cellStyle name="Normal 23 3 2 2 7" xfId="14428" xr:uid="{00000000-0005-0000-0000-000008400000}"/>
    <cellStyle name="Normal 23 3 2 3" xfId="14429" xr:uid="{00000000-0005-0000-0000-000009400000}"/>
    <cellStyle name="Normal 23 3 2 4" xfId="14430" xr:uid="{00000000-0005-0000-0000-00000A400000}"/>
    <cellStyle name="Normal 23 3 2 5" xfId="14431" xr:uid="{00000000-0005-0000-0000-00000B400000}"/>
    <cellStyle name="Normal 23 3 2 6" xfId="14432" xr:uid="{00000000-0005-0000-0000-00000C400000}"/>
    <cellStyle name="Normal 23 3 2 7" xfId="14433" xr:uid="{00000000-0005-0000-0000-00000D400000}"/>
    <cellStyle name="Normal 23 3 2 8" xfId="14434" xr:uid="{00000000-0005-0000-0000-00000E400000}"/>
    <cellStyle name="Normal 23 3 3" xfId="14435" xr:uid="{00000000-0005-0000-0000-00000F400000}"/>
    <cellStyle name="Normal 23 3 3 2" xfId="14436" xr:uid="{00000000-0005-0000-0000-000010400000}"/>
    <cellStyle name="Normal 23 3 3 2 2" xfId="14437" xr:uid="{00000000-0005-0000-0000-000011400000}"/>
    <cellStyle name="Normal 23 3 3 2 3" xfId="14438" xr:uid="{00000000-0005-0000-0000-000012400000}"/>
    <cellStyle name="Normal 23 3 3 2 4" xfId="14439" xr:uid="{00000000-0005-0000-0000-000013400000}"/>
    <cellStyle name="Normal 23 3 3 2 5" xfId="14440" xr:uid="{00000000-0005-0000-0000-000014400000}"/>
    <cellStyle name="Normal 23 3 3 2 6" xfId="14441" xr:uid="{00000000-0005-0000-0000-000015400000}"/>
    <cellStyle name="Normal 23 3 3 2 7" xfId="14442" xr:uid="{00000000-0005-0000-0000-000016400000}"/>
    <cellStyle name="Normal 23 3 3 3" xfId="14443" xr:uid="{00000000-0005-0000-0000-000017400000}"/>
    <cellStyle name="Normal 23 3 3 4" xfId="14444" xr:uid="{00000000-0005-0000-0000-000018400000}"/>
    <cellStyle name="Normal 23 3 3 5" xfId="14445" xr:uid="{00000000-0005-0000-0000-000019400000}"/>
    <cellStyle name="Normal 23 3 3 6" xfId="14446" xr:uid="{00000000-0005-0000-0000-00001A400000}"/>
    <cellStyle name="Normal 23 3 3 7" xfId="14447" xr:uid="{00000000-0005-0000-0000-00001B400000}"/>
    <cellStyle name="Normal 23 3 3 8" xfId="14448" xr:uid="{00000000-0005-0000-0000-00001C400000}"/>
    <cellStyle name="Normal 23 3 4" xfId="14449" xr:uid="{00000000-0005-0000-0000-00001D400000}"/>
    <cellStyle name="Normal 23 3 4 2" xfId="14450" xr:uid="{00000000-0005-0000-0000-00001E400000}"/>
    <cellStyle name="Normal 23 3 4 2 2" xfId="14451" xr:uid="{00000000-0005-0000-0000-00001F400000}"/>
    <cellStyle name="Normal 23 3 4 2 3" xfId="14452" xr:uid="{00000000-0005-0000-0000-000020400000}"/>
    <cellStyle name="Normal 23 3 4 2 4" xfId="14453" xr:uid="{00000000-0005-0000-0000-000021400000}"/>
    <cellStyle name="Normal 23 3 4 2 5" xfId="14454" xr:uid="{00000000-0005-0000-0000-000022400000}"/>
    <cellStyle name="Normal 23 3 4 2 6" xfId="14455" xr:uid="{00000000-0005-0000-0000-000023400000}"/>
    <cellStyle name="Normal 23 3 4 2 7" xfId="14456" xr:uid="{00000000-0005-0000-0000-000024400000}"/>
    <cellStyle name="Normal 23 3 4 3" xfId="14457" xr:uid="{00000000-0005-0000-0000-000025400000}"/>
    <cellStyle name="Normal 23 3 4 4" xfId="14458" xr:uid="{00000000-0005-0000-0000-000026400000}"/>
    <cellStyle name="Normal 23 3 4 5" xfId="14459" xr:uid="{00000000-0005-0000-0000-000027400000}"/>
    <cellStyle name="Normal 23 3 4 6" xfId="14460" xr:uid="{00000000-0005-0000-0000-000028400000}"/>
    <cellStyle name="Normal 23 3 4 7" xfId="14461" xr:uid="{00000000-0005-0000-0000-000029400000}"/>
    <cellStyle name="Normal 23 3 4 8" xfId="14462" xr:uid="{00000000-0005-0000-0000-00002A400000}"/>
    <cellStyle name="Normal 23 3 5" xfId="14463" xr:uid="{00000000-0005-0000-0000-00002B400000}"/>
    <cellStyle name="Normal 23 3 5 2" xfId="14464" xr:uid="{00000000-0005-0000-0000-00002C400000}"/>
    <cellStyle name="Normal 23 3 5 2 2" xfId="14465" xr:uid="{00000000-0005-0000-0000-00002D400000}"/>
    <cellStyle name="Normal 23 3 5 2 3" xfId="14466" xr:uid="{00000000-0005-0000-0000-00002E400000}"/>
    <cellStyle name="Normal 23 3 5 2 4" xfId="14467" xr:uid="{00000000-0005-0000-0000-00002F400000}"/>
    <cellStyle name="Normal 23 3 5 2 5" xfId="14468" xr:uid="{00000000-0005-0000-0000-000030400000}"/>
    <cellStyle name="Normal 23 3 5 2 6" xfId="14469" xr:uid="{00000000-0005-0000-0000-000031400000}"/>
    <cellStyle name="Normal 23 3 5 2 7" xfId="14470" xr:uid="{00000000-0005-0000-0000-000032400000}"/>
    <cellStyle name="Normal 23 3 5 3" xfId="14471" xr:uid="{00000000-0005-0000-0000-000033400000}"/>
    <cellStyle name="Normal 23 3 5 4" xfId="14472" xr:uid="{00000000-0005-0000-0000-000034400000}"/>
    <cellStyle name="Normal 23 3 5 5" xfId="14473" xr:uid="{00000000-0005-0000-0000-000035400000}"/>
    <cellStyle name="Normal 23 3 5 6" xfId="14474" xr:uid="{00000000-0005-0000-0000-000036400000}"/>
    <cellStyle name="Normal 23 3 5 7" xfId="14475" xr:uid="{00000000-0005-0000-0000-000037400000}"/>
    <cellStyle name="Normal 23 3 5 8" xfId="14476" xr:uid="{00000000-0005-0000-0000-000038400000}"/>
    <cellStyle name="Normal 23 3 6" xfId="14477" xr:uid="{00000000-0005-0000-0000-000039400000}"/>
    <cellStyle name="Normal 23 3 6 2" xfId="14478" xr:uid="{00000000-0005-0000-0000-00003A400000}"/>
    <cellStyle name="Normal 23 3 6 2 2" xfId="14479" xr:uid="{00000000-0005-0000-0000-00003B400000}"/>
    <cellStyle name="Normal 23 3 6 2 3" xfId="14480" xr:uid="{00000000-0005-0000-0000-00003C400000}"/>
    <cellStyle name="Normal 23 3 6 2 4" xfId="14481" xr:uid="{00000000-0005-0000-0000-00003D400000}"/>
    <cellStyle name="Normal 23 3 6 2 5" xfId="14482" xr:uid="{00000000-0005-0000-0000-00003E400000}"/>
    <cellStyle name="Normal 23 3 6 2 6" xfId="14483" xr:uid="{00000000-0005-0000-0000-00003F400000}"/>
    <cellStyle name="Normal 23 3 6 2 7" xfId="14484" xr:uid="{00000000-0005-0000-0000-000040400000}"/>
    <cellStyle name="Normal 23 3 6 3" xfId="14485" xr:uid="{00000000-0005-0000-0000-000041400000}"/>
    <cellStyle name="Normal 23 3 6 4" xfId="14486" xr:uid="{00000000-0005-0000-0000-000042400000}"/>
    <cellStyle name="Normal 23 3 6 5" xfId="14487" xr:uid="{00000000-0005-0000-0000-000043400000}"/>
    <cellStyle name="Normal 23 3 6 6" xfId="14488" xr:uid="{00000000-0005-0000-0000-000044400000}"/>
    <cellStyle name="Normal 23 3 6 7" xfId="14489" xr:uid="{00000000-0005-0000-0000-000045400000}"/>
    <cellStyle name="Normal 23 3 6 8" xfId="14490" xr:uid="{00000000-0005-0000-0000-000046400000}"/>
    <cellStyle name="Normal 23 3 7" xfId="14491" xr:uid="{00000000-0005-0000-0000-000047400000}"/>
    <cellStyle name="Normal 23 3 7 2" xfId="14492" xr:uid="{00000000-0005-0000-0000-000048400000}"/>
    <cellStyle name="Normal 23 3 7 2 2" xfId="14493" xr:uid="{00000000-0005-0000-0000-000049400000}"/>
    <cellStyle name="Normal 23 3 7 2 3" xfId="14494" xr:uid="{00000000-0005-0000-0000-00004A400000}"/>
    <cellStyle name="Normal 23 3 7 2 4" xfId="14495" xr:uid="{00000000-0005-0000-0000-00004B400000}"/>
    <cellStyle name="Normal 23 3 7 2 5" xfId="14496" xr:uid="{00000000-0005-0000-0000-00004C400000}"/>
    <cellStyle name="Normal 23 3 7 2 6" xfId="14497" xr:uid="{00000000-0005-0000-0000-00004D400000}"/>
    <cellStyle name="Normal 23 3 7 2 7" xfId="14498" xr:uid="{00000000-0005-0000-0000-00004E400000}"/>
    <cellStyle name="Normal 23 3 7 3" xfId="14499" xr:uid="{00000000-0005-0000-0000-00004F400000}"/>
    <cellStyle name="Normal 23 3 7 4" xfId="14500" xr:uid="{00000000-0005-0000-0000-000050400000}"/>
    <cellStyle name="Normal 23 3 7 5" xfId="14501" xr:uid="{00000000-0005-0000-0000-000051400000}"/>
    <cellStyle name="Normal 23 3 7 6" xfId="14502" xr:uid="{00000000-0005-0000-0000-000052400000}"/>
    <cellStyle name="Normal 23 3 7 7" xfId="14503" xr:uid="{00000000-0005-0000-0000-000053400000}"/>
    <cellStyle name="Normal 23 3 7 8" xfId="14504" xr:uid="{00000000-0005-0000-0000-000054400000}"/>
    <cellStyle name="Normal 23 3 8" xfId="14505" xr:uid="{00000000-0005-0000-0000-000055400000}"/>
    <cellStyle name="Normal 23 3 8 2" xfId="14506" xr:uid="{00000000-0005-0000-0000-000056400000}"/>
    <cellStyle name="Normal 23 3 8 2 2" xfId="14507" xr:uid="{00000000-0005-0000-0000-000057400000}"/>
    <cellStyle name="Normal 23 3 8 2 3" xfId="14508" xr:uid="{00000000-0005-0000-0000-000058400000}"/>
    <cellStyle name="Normal 23 3 8 2 4" xfId="14509" xr:uid="{00000000-0005-0000-0000-000059400000}"/>
    <cellStyle name="Normal 23 3 8 2 5" xfId="14510" xr:uid="{00000000-0005-0000-0000-00005A400000}"/>
    <cellStyle name="Normal 23 3 8 2 6" xfId="14511" xr:uid="{00000000-0005-0000-0000-00005B400000}"/>
    <cellStyle name="Normal 23 3 8 2 7" xfId="14512" xr:uid="{00000000-0005-0000-0000-00005C400000}"/>
    <cellStyle name="Normal 23 3 8 3" xfId="14513" xr:uid="{00000000-0005-0000-0000-00005D400000}"/>
    <cellStyle name="Normal 23 3 8 4" xfId="14514" xr:uid="{00000000-0005-0000-0000-00005E400000}"/>
    <cellStyle name="Normal 23 3 8 5" xfId="14515" xr:uid="{00000000-0005-0000-0000-00005F400000}"/>
    <cellStyle name="Normal 23 3 8 6" xfId="14516" xr:uid="{00000000-0005-0000-0000-000060400000}"/>
    <cellStyle name="Normal 23 3 8 7" xfId="14517" xr:uid="{00000000-0005-0000-0000-000061400000}"/>
    <cellStyle name="Normal 23 3 8 8" xfId="14518" xr:uid="{00000000-0005-0000-0000-000062400000}"/>
    <cellStyle name="Normal 23 3 9" xfId="14519" xr:uid="{00000000-0005-0000-0000-000063400000}"/>
    <cellStyle name="Normal 23 3 9 2" xfId="14520" xr:uid="{00000000-0005-0000-0000-000064400000}"/>
    <cellStyle name="Normal 23 3 9 2 2" xfId="14521" xr:uid="{00000000-0005-0000-0000-000065400000}"/>
    <cellStyle name="Normal 23 3 9 2 3" xfId="14522" xr:uid="{00000000-0005-0000-0000-000066400000}"/>
    <cellStyle name="Normal 23 3 9 2 4" xfId="14523" xr:uid="{00000000-0005-0000-0000-000067400000}"/>
    <cellStyle name="Normal 23 3 9 2 5" xfId="14524" xr:uid="{00000000-0005-0000-0000-000068400000}"/>
    <cellStyle name="Normal 23 3 9 2 6" xfId="14525" xr:uid="{00000000-0005-0000-0000-000069400000}"/>
    <cellStyle name="Normal 23 3 9 2 7" xfId="14526" xr:uid="{00000000-0005-0000-0000-00006A400000}"/>
    <cellStyle name="Normal 23 3 9 3" xfId="14527" xr:uid="{00000000-0005-0000-0000-00006B400000}"/>
    <cellStyle name="Normal 23 3 9 4" xfId="14528" xr:uid="{00000000-0005-0000-0000-00006C400000}"/>
    <cellStyle name="Normal 23 3 9 5" xfId="14529" xr:uid="{00000000-0005-0000-0000-00006D400000}"/>
    <cellStyle name="Normal 23 3 9 6" xfId="14530" xr:uid="{00000000-0005-0000-0000-00006E400000}"/>
    <cellStyle name="Normal 23 3 9 7" xfId="14531" xr:uid="{00000000-0005-0000-0000-00006F400000}"/>
    <cellStyle name="Normal 23 3 9 8" xfId="14532" xr:uid="{00000000-0005-0000-0000-000070400000}"/>
    <cellStyle name="Normal 23 4" xfId="14533" xr:uid="{00000000-0005-0000-0000-000071400000}"/>
    <cellStyle name="Normal 23 4 2" xfId="14534" xr:uid="{00000000-0005-0000-0000-000072400000}"/>
    <cellStyle name="Normal 23 4 2 2" xfId="14535" xr:uid="{00000000-0005-0000-0000-000073400000}"/>
    <cellStyle name="Normal 23 4 2 3" xfId="14536" xr:uid="{00000000-0005-0000-0000-000074400000}"/>
    <cellStyle name="Normal 23 4 2 4" xfId="14537" xr:uid="{00000000-0005-0000-0000-000075400000}"/>
    <cellStyle name="Normal 23 4 2 5" xfId="14538" xr:uid="{00000000-0005-0000-0000-000076400000}"/>
    <cellStyle name="Normal 23 4 2 6" xfId="14539" xr:uid="{00000000-0005-0000-0000-000077400000}"/>
    <cellStyle name="Normal 23 4 2 7" xfId="14540" xr:uid="{00000000-0005-0000-0000-000078400000}"/>
    <cellStyle name="Normal 23 4 3" xfId="14541" xr:uid="{00000000-0005-0000-0000-000079400000}"/>
    <cellStyle name="Normal 23 4 4" xfId="14542" xr:uid="{00000000-0005-0000-0000-00007A400000}"/>
    <cellStyle name="Normal 23 4 5" xfId="14543" xr:uid="{00000000-0005-0000-0000-00007B400000}"/>
    <cellStyle name="Normal 23 4 6" xfId="14544" xr:uid="{00000000-0005-0000-0000-00007C400000}"/>
    <cellStyle name="Normal 23 4 7" xfId="14545" xr:uid="{00000000-0005-0000-0000-00007D400000}"/>
    <cellStyle name="Normal 23 4 8" xfId="14546" xr:uid="{00000000-0005-0000-0000-00007E400000}"/>
    <cellStyle name="Normal 23 5" xfId="14547" xr:uid="{00000000-0005-0000-0000-00007F400000}"/>
    <cellStyle name="Normal 23 5 2" xfId="14548" xr:uid="{00000000-0005-0000-0000-000080400000}"/>
    <cellStyle name="Normal 23 5 2 2" xfId="14549" xr:uid="{00000000-0005-0000-0000-000081400000}"/>
    <cellStyle name="Normal 23 5 2 3" xfId="14550" xr:uid="{00000000-0005-0000-0000-000082400000}"/>
    <cellStyle name="Normal 23 5 2 4" xfId="14551" xr:uid="{00000000-0005-0000-0000-000083400000}"/>
    <cellStyle name="Normal 23 5 2 5" xfId="14552" xr:uid="{00000000-0005-0000-0000-000084400000}"/>
    <cellStyle name="Normal 23 5 2 6" xfId="14553" xr:uid="{00000000-0005-0000-0000-000085400000}"/>
    <cellStyle name="Normal 23 5 2 7" xfId="14554" xr:uid="{00000000-0005-0000-0000-000086400000}"/>
    <cellStyle name="Normal 23 5 3" xfId="14555" xr:uid="{00000000-0005-0000-0000-000087400000}"/>
    <cellStyle name="Normal 23 5 4" xfId="14556" xr:uid="{00000000-0005-0000-0000-000088400000}"/>
    <cellStyle name="Normal 23 5 5" xfId="14557" xr:uid="{00000000-0005-0000-0000-000089400000}"/>
    <cellStyle name="Normal 23 5 6" xfId="14558" xr:uid="{00000000-0005-0000-0000-00008A400000}"/>
    <cellStyle name="Normal 23 5 7" xfId="14559" xr:uid="{00000000-0005-0000-0000-00008B400000}"/>
    <cellStyle name="Normal 23 5 8" xfId="14560" xr:uid="{00000000-0005-0000-0000-00008C400000}"/>
    <cellStyle name="Normal 23 6" xfId="14561" xr:uid="{00000000-0005-0000-0000-00008D400000}"/>
    <cellStyle name="Normal 23 6 2" xfId="14562" xr:uid="{00000000-0005-0000-0000-00008E400000}"/>
    <cellStyle name="Normal 23 6 2 2" xfId="14563" xr:uid="{00000000-0005-0000-0000-00008F400000}"/>
    <cellStyle name="Normal 23 6 2 3" xfId="14564" xr:uid="{00000000-0005-0000-0000-000090400000}"/>
    <cellStyle name="Normal 23 6 2 4" xfId="14565" xr:uid="{00000000-0005-0000-0000-000091400000}"/>
    <cellStyle name="Normal 23 6 2 5" xfId="14566" xr:uid="{00000000-0005-0000-0000-000092400000}"/>
    <cellStyle name="Normal 23 6 2 6" xfId="14567" xr:uid="{00000000-0005-0000-0000-000093400000}"/>
    <cellStyle name="Normal 23 6 2 7" xfId="14568" xr:uid="{00000000-0005-0000-0000-000094400000}"/>
    <cellStyle name="Normal 23 6 3" xfId="14569" xr:uid="{00000000-0005-0000-0000-000095400000}"/>
    <cellStyle name="Normal 23 6 4" xfId="14570" xr:uid="{00000000-0005-0000-0000-000096400000}"/>
    <cellStyle name="Normal 23 6 5" xfId="14571" xr:uid="{00000000-0005-0000-0000-000097400000}"/>
    <cellStyle name="Normal 23 6 6" xfId="14572" xr:uid="{00000000-0005-0000-0000-000098400000}"/>
    <cellStyle name="Normal 23 6 7" xfId="14573" xr:uid="{00000000-0005-0000-0000-000099400000}"/>
    <cellStyle name="Normal 23 6 8" xfId="14574" xr:uid="{00000000-0005-0000-0000-00009A400000}"/>
    <cellStyle name="Normal 23 7" xfId="14575" xr:uid="{00000000-0005-0000-0000-00009B400000}"/>
    <cellStyle name="Normal 23 7 2" xfId="14576" xr:uid="{00000000-0005-0000-0000-00009C400000}"/>
    <cellStyle name="Normal 23 7 2 2" xfId="14577" xr:uid="{00000000-0005-0000-0000-00009D400000}"/>
    <cellStyle name="Normal 23 7 2 3" xfId="14578" xr:uid="{00000000-0005-0000-0000-00009E400000}"/>
    <cellStyle name="Normal 23 7 2 4" xfId="14579" xr:uid="{00000000-0005-0000-0000-00009F400000}"/>
    <cellStyle name="Normal 23 7 2 5" xfId="14580" xr:uid="{00000000-0005-0000-0000-0000A0400000}"/>
    <cellStyle name="Normal 23 7 2 6" xfId="14581" xr:uid="{00000000-0005-0000-0000-0000A1400000}"/>
    <cellStyle name="Normal 23 7 2 7" xfId="14582" xr:uid="{00000000-0005-0000-0000-0000A2400000}"/>
    <cellStyle name="Normal 23 7 3" xfId="14583" xr:uid="{00000000-0005-0000-0000-0000A3400000}"/>
    <cellStyle name="Normal 23 7 4" xfId="14584" xr:uid="{00000000-0005-0000-0000-0000A4400000}"/>
    <cellStyle name="Normal 23 7 5" xfId="14585" xr:uid="{00000000-0005-0000-0000-0000A5400000}"/>
    <cellStyle name="Normal 23 7 6" xfId="14586" xr:uid="{00000000-0005-0000-0000-0000A6400000}"/>
    <cellStyle name="Normal 23 7 7" xfId="14587" xr:uid="{00000000-0005-0000-0000-0000A7400000}"/>
    <cellStyle name="Normal 23 7 8" xfId="14588" xr:uid="{00000000-0005-0000-0000-0000A8400000}"/>
    <cellStyle name="Normal 23 8" xfId="14589" xr:uid="{00000000-0005-0000-0000-0000A9400000}"/>
    <cellStyle name="Normal 23 8 2" xfId="14590" xr:uid="{00000000-0005-0000-0000-0000AA400000}"/>
    <cellStyle name="Normal 23 8 2 2" xfId="14591" xr:uid="{00000000-0005-0000-0000-0000AB400000}"/>
    <cellStyle name="Normal 23 8 2 3" xfId="14592" xr:uid="{00000000-0005-0000-0000-0000AC400000}"/>
    <cellStyle name="Normal 23 8 2 4" xfId="14593" xr:uid="{00000000-0005-0000-0000-0000AD400000}"/>
    <cellStyle name="Normal 23 8 2 5" xfId="14594" xr:uid="{00000000-0005-0000-0000-0000AE400000}"/>
    <cellStyle name="Normal 23 8 2 6" xfId="14595" xr:uid="{00000000-0005-0000-0000-0000AF400000}"/>
    <cellStyle name="Normal 23 8 2 7" xfId="14596" xr:uid="{00000000-0005-0000-0000-0000B0400000}"/>
    <cellStyle name="Normal 23 8 3" xfId="14597" xr:uid="{00000000-0005-0000-0000-0000B1400000}"/>
    <cellStyle name="Normal 23 8 4" xfId="14598" xr:uid="{00000000-0005-0000-0000-0000B2400000}"/>
    <cellStyle name="Normal 23 8 5" xfId="14599" xr:uid="{00000000-0005-0000-0000-0000B3400000}"/>
    <cellStyle name="Normal 23 8 6" xfId="14600" xr:uid="{00000000-0005-0000-0000-0000B4400000}"/>
    <cellStyle name="Normal 23 8 7" xfId="14601" xr:uid="{00000000-0005-0000-0000-0000B5400000}"/>
    <cellStyle name="Normal 23 8 8" xfId="14602" xr:uid="{00000000-0005-0000-0000-0000B6400000}"/>
    <cellStyle name="Normal 23 9" xfId="14603" xr:uid="{00000000-0005-0000-0000-0000B7400000}"/>
    <cellStyle name="Normal 23 9 2" xfId="14604" xr:uid="{00000000-0005-0000-0000-0000B8400000}"/>
    <cellStyle name="Normal 23 9 2 2" xfId="14605" xr:uid="{00000000-0005-0000-0000-0000B9400000}"/>
    <cellStyle name="Normal 23 9 2 3" xfId="14606" xr:uid="{00000000-0005-0000-0000-0000BA400000}"/>
    <cellStyle name="Normal 23 9 2 4" xfId="14607" xr:uid="{00000000-0005-0000-0000-0000BB400000}"/>
    <cellStyle name="Normal 23 9 2 5" xfId="14608" xr:uid="{00000000-0005-0000-0000-0000BC400000}"/>
    <cellStyle name="Normal 23 9 2 6" xfId="14609" xr:uid="{00000000-0005-0000-0000-0000BD400000}"/>
    <cellStyle name="Normal 23 9 2 7" xfId="14610" xr:uid="{00000000-0005-0000-0000-0000BE400000}"/>
    <cellStyle name="Normal 23 9 3" xfId="14611" xr:uid="{00000000-0005-0000-0000-0000BF400000}"/>
    <cellStyle name="Normal 23 9 4" xfId="14612" xr:uid="{00000000-0005-0000-0000-0000C0400000}"/>
    <cellStyle name="Normal 23 9 5" xfId="14613" xr:uid="{00000000-0005-0000-0000-0000C1400000}"/>
    <cellStyle name="Normal 23 9 6" xfId="14614" xr:uid="{00000000-0005-0000-0000-0000C2400000}"/>
    <cellStyle name="Normal 23 9 7" xfId="14615" xr:uid="{00000000-0005-0000-0000-0000C3400000}"/>
    <cellStyle name="Normal 23 9 8" xfId="14616" xr:uid="{00000000-0005-0000-0000-0000C4400000}"/>
    <cellStyle name="Normal 23_ORÇAMENTO FORUM ARENÁPOLIS-ELÉTRICA" xfId="24202" xr:uid="{00000000-0005-0000-0000-0000C5400000}"/>
    <cellStyle name="Normal 24" xfId="14617" xr:uid="{00000000-0005-0000-0000-0000C6400000}"/>
    <cellStyle name="Normal 24 10" xfId="14618" xr:uid="{00000000-0005-0000-0000-0000C7400000}"/>
    <cellStyle name="Normal 24 10 2" xfId="14619" xr:uid="{00000000-0005-0000-0000-0000C8400000}"/>
    <cellStyle name="Normal 24 10 2 2" xfId="14620" xr:uid="{00000000-0005-0000-0000-0000C9400000}"/>
    <cellStyle name="Normal 24 10 2 3" xfId="14621" xr:uid="{00000000-0005-0000-0000-0000CA400000}"/>
    <cellStyle name="Normal 24 10 2 4" xfId="14622" xr:uid="{00000000-0005-0000-0000-0000CB400000}"/>
    <cellStyle name="Normal 24 10 2 5" xfId="14623" xr:uid="{00000000-0005-0000-0000-0000CC400000}"/>
    <cellStyle name="Normal 24 10 2 6" xfId="14624" xr:uid="{00000000-0005-0000-0000-0000CD400000}"/>
    <cellStyle name="Normal 24 10 2 7" xfId="14625" xr:uid="{00000000-0005-0000-0000-0000CE400000}"/>
    <cellStyle name="Normal 24 10 3" xfId="14626" xr:uid="{00000000-0005-0000-0000-0000CF400000}"/>
    <cellStyle name="Normal 24 10 4" xfId="14627" xr:uid="{00000000-0005-0000-0000-0000D0400000}"/>
    <cellStyle name="Normal 24 10 5" xfId="14628" xr:uid="{00000000-0005-0000-0000-0000D1400000}"/>
    <cellStyle name="Normal 24 10 6" xfId="14629" xr:uid="{00000000-0005-0000-0000-0000D2400000}"/>
    <cellStyle name="Normal 24 10 7" xfId="14630" xr:uid="{00000000-0005-0000-0000-0000D3400000}"/>
    <cellStyle name="Normal 24 10 8" xfId="14631" xr:uid="{00000000-0005-0000-0000-0000D4400000}"/>
    <cellStyle name="Normal 24 11" xfId="14632" xr:uid="{00000000-0005-0000-0000-0000D5400000}"/>
    <cellStyle name="Normal 24 11 2" xfId="14633" xr:uid="{00000000-0005-0000-0000-0000D6400000}"/>
    <cellStyle name="Normal 24 11 2 2" xfId="14634" xr:uid="{00000000-0005-0000-0000-0000D7400000}"/>
    <cellStyle name="Normal 24 11 2 3" xfId="14635" xr:uid="{00000000-0005-0000-0000-0000D8400000}"/>
    <cellStyle name="Normal 24 11 2 4" xfId="14636" xr:uid="{00000000-0005-0000-0000-0000D9400000}"/>
    <cellStyle name="Normal 24 11 2 5" xfId="14637" xr:uid="{00000000-0005-0000-0000-0000DA400000}"/>
    <cellStyle name="Normal 24 11 2 6" xfId="14638" xr:uid="{00000000-0005-0000-0000-0000DB400000}"/>
    <cellStyle name="Normal 24 11 2 7" xfId="14639" xr:uid="{00000000-0005-0000-0000-0000DC400000}"/>
    <cellStyle name="Normal 24 11 3" xfId="14640" xr:uid="{00000000-0005-0000-0000-0000DD400000}"/>
    <cellStyle name="Normal 24 11 4" xfId="14641" xr:uid="{00000000-0005-0000-0000-0000DE400000}"/>
    <cellStyle name="Normal 24 11 5" xfId="14642" xr:uid="{00000000-0005-0000-0000-0000DF400000}"/>
    <cellStyle name="Normal 24 11 6" xfId="14643" xr:uid="{00000000-0005-0000-0000-0000E0400000}"/>
    <cellStyle name="Normal 24 11 7" xfId="14644" xr:uid="{00000000-0005-0000-0000-0000E1400000}"/>
    <cellStyle name="Normal 24 11 8" xfId="14645" xr:uid="{00000000-0005-0000-0000-0000E2400000}"/>
    <cellStyle name="Normal 24 12" xfId="14646" xr:uid="{00000000-0005-0000-0000-0000E3400000}"/>
    <cellStyle name="Normal 24 12 2" xfId="14647" xr:uid="{00000000-0005-0000-0000-0000E4400000}"/>
    <cellStyle name="Normal 24 12 2 2" xfId="14648" xr:uid="{00000000-0005-0000-0000-0000E5400000}"/>
    <cellStyle name="Normal 24 12 2 3" xfId="14649" xr:uid="{00000000-0005-0000-0000-0000E6400000}"/>
    <cellStyle name="Normal 24 12 2 4" xfId="14650" xr:uid="{00000000-0005-0000-0000-0000E7400000}"/>
    <cellStyle name="Normal 24 12 2 5" xfId="14651" xr:uid="{00000000-0005-0000-0000-0000E8400000}"/>
    <cellStyle name="Normal 24 12 2 6" xfId="14652" xr:uid="{00000000-0005-0000-0000-0000E9400000}"/>
    <cellStyle name="Normal 24 12 2 7" xfId="14653" xr:uid="{00000000-0005-0000-0000-0000EA400000}"/>
    <cellStyle name="Normal 24 12 3" xfId="14654" xr:uid="{00000000-0005-0000-0000-0000EB400000}"/>
    <cellStyle name="Normal 24 12 4" xfId="14655" xr:uid="{00000000-0005-0000-0000-0000EC400000}"/>
    <cellStyle name="Normal 24 12 5" xfId="14656" xr:uid="{00000000-0005-0000-0000-0000ED400000}"/>
    <cellStyle name="Normal 24 12 6" xfId="14657" xr:uid="{00000000-0005-0000-0000-0000EE400000}"/>
    <cellStyle name="Normal 24 12 7" xfId="14658" xr:uid="{00000000-0005-0000-0000-0000EF400000}"/>
    <cellStyle name="Normal 24 12 8" xfId="14659" xr:uid="{00000000-0005-0000-0000-0000F0400000}"/>
    <cellStyle name="Normal 24 13" xfId="14660" xr:uid="{00000000-0005-0000-0000-0000F1400000}"/>
    <cellStyle name="Normal 24 13 2" xfId="14661" xr:uid="{00000000-0005-0000-0000-0000F2400000}"/>
    <cellStyle name="Normal 24 13 3" xfId="14662" xr:uid="{00000000-0005-0000-0000-0000F3400000}"/>
    <cellStyle name="Normal 24 13 4" xfId="14663" xr:uid="{00000000-0005-0000-0000-0000F4400000}"/>
    <cellStyle name="Normal 24 13 5" xfId="14664" xr:uid="{00000000-0005-0000-0000-0000F5400000}"/>
    <cellStyle name="Normal 24 13 6" xfId="14665" xr:uid="{00000000-0005-0000-0000-0000F6400000}"/>
    <cellStyle name="Normal 24 13 7" xfId="14666" xr:uid="{00000000-0005-0000-0000-0000F7400000}"/>
    <cellStyle name="Normal 24 14" xfId="14667" xr:uid="{00000000-0005-0000-0000-0000F8400000}"/>
    <cellStyle name="Normal 24 15" xfId="14668" xr:uid="{00000000-0005-0000-0000-0000F9400000}"/>
    <cellStyle name="Normal 24 16" xfId="14669" xr:uid="{00000000-0005-0000-0000-0000FA400000}"/>
    <cellStyle name="Normal 24 17" xfId="14670" xr:uid="{00000000-0005-0000-0000-0000FB400000}"/>
    <cellStyle name="Normal 24 18" xfId="14671" xr:uid="{00000000-0005-0000-0000-0000FC400000}"/>
    <cellStyle name="Normal 24 19" xfId="14672" xr:uid="{00000000-0005-0000-0000-0000FD400000}"/>
    <cellStyle name="Normal 24 2" xfId="14673" xr:uid="{00000000-0005-0000-0000-0000FE400000}"/>
    <cellStyle name="Normal 24 2 10" xfId="14674" xr:uid="{00000000-0005-0000-0000-0000FF400000}"/>
    <cellStyle name="Normal 24 2 10 2" xfId="14675" xr:uid="{00000000-0005-0000-0000-000000410000}"/>
    <cellStyle name="Normal 24 2 10 2 2" xfId="14676" xr:uid="{00000000-0005-0000-0000-000001410000}"/>
    <cellStyle name="Normal 24 2 10 2 3" xfId="14677" xr:uid="{00000000-0005-0000-0000-000002410000}"/>
    <cellStyle name="Normal 24 2 10 2 4" xfId="14678" xr:uid="{00000000-0005-0000-0000-000003410000}"/>
    <cellStyle name="Normal 24 2 10 2 5" xfId="14679" xr:uid="{00000000-0005-0000-0000-000004410000}"/>
    <cellStyle name="Normal 24 2 10 2 6" xfId="14680" xr:uid="{00000000-0005-0000-0000-000005410000}"/>
    <cellStyle name="Normal 24 2 10 2 7" xfId="14681" xr:uid="{00000000-0005-0000-0000-000006410000}"/>
    <cellStyle name="Normal 24 2 10 3" xfId="14682" xr:uid="{00000000-0005-0000-0000-000007410000}"/>
    <cellStyle name="Normal 24 2 10 4" xfId="14683" xr:uid="{00000000-0005-0000-0000-000008410000}"/>
    <cellStyle name="Normal 24 2 10 5" xfId="14684" xr:uid="{00000000-0005-0000-0000-000009410000}"/>
    <cellStyle name="Normal 24 2 10 6" xfId="14685" xr:uid="{00000000-0005-0000-0000-00000A410000}"/>
    <cellStyle name="Normal 24 2 10 7" xfId="14686" xr:uid="{00000000-0005-0000-0000-00000B410000}"/>
    <cellStyle name="Normal 24 2 10 8" xfId="14687" xr:uid="{00000000-0005-0000-0000-00000C410000}"/>
    <cellStyle name="Normal 24 2 11" xfId="14688" xr:uid="{00000000-0005-0000-0000-00000D410000}"/>
    <cellStyle name="Normal 24 2 11 2" xfId="14689" xr:uid="{00000000-0005-0000-0000-00000E410000}"/>
    <cellStyle name="Normal 24 2 11 3" xfId="14690" xr:uid="{00000000-0005-0000-0000-00000F410000}"/>
    <cellStyle name="Normal 24 2 11 4" xfId="14691" xr:uid="{00000000-0005-0000-0000-000010410000}"/>
    <cellStyle name="Normal 24 2 11 5" xfId="14692" xr:uid="{00000000-0005-0000-0000-000011410000}"/>
    <cellStyle name="Normal 24 2 11 6" xfId="14693" xr:uid="{00000000-0005-0000-0000-000012410000}"/>
    <cellStyle name="Normal 24 2 11 7" xfId="14694" xr:uid="{00000000-0005-0000-0000-000013410000}"/>
    <cellStyle name="Normal 24 2 12" xfId="14695" xr:uid="{00000000-0005-0000-0000-000014410000}"/>
    <cellStyle name="Normal 24 2 13" xfId="14696" xr:uid="{00000000-0005-0000-0000-000015410000}"/>
    <cellStyle name="Normal 24 2 14" xfId="14697" xr:uid="{00000000-0005-0000-0000-000016410000}"/>
    <cellStyle name="Normal 24 2 15" xfId="14698" xr:uid="{00000000-0005-0000-0000-000017410000}"/>
    <cellStyle name="Normal 24 2 16" xfId="14699" xr:uid="{00000000-0005-0000-0000-000018410000}"/>
    <cellStyle name="Normal 24 2 17" xfId="14700" xr:uid="{00000000-0005-0000-0000-000019410000}"/>
    <cellStyle name="Normal 24 2 18" xfId="24204" xr:uid="{00000000-0005-0000-0000-00001A410000}"/>
    <cellStyle name="Normal 24 2 2" xfId="14701" xr:uid="{00000000-0005-0000-0000-00001B410000}"/>
    <cellStyle name="Normal 24 2 2 2" xfId="14702" xr:uid="{00000000-0005-0000-0000-00001C410000}"/>
    <cellStyle name="Normal 24 2 2 2 2" xfId="14703" xr:uid="{00000000-0005-0000-0000-00001D410000}"/>
    <cellStyle name="Normal 24 2 2 2 3" xfId="14704" xr:uid="{00000000-0005-0000-0000-00001E410000}"/>
    <cellStyle name="Normal 24 2 2 2 4" xfId="14705" xr:uid="{00000000-0005-0000-0000-00001F410000}"/>
    <cellStyle name="Normal 24 2 2 2 5" xfId="14706" xr:uid="{00000000-0005-0000-0000-000020410000}"/>
    <cellStyle name="Normal 24 2 2 2 6" xfId="14707" xr:uid="{00000000-0005-0000-0000-000021410000}"/>
    <cellStyle name="Normal 24 2 2 2 7" xfId="14708" xr:uid="{00000000-0005-0000-0000-000022410000}"/>
    <cellStyle name="Normal 24 2 2 3" xfId="14709" xr:uid="{00000000-0005-0000-0000-000023410000}"/>
    <cellStyle name="Normal 24 2 2 4" xfId="14710" xr:uid="{00000000-0005-0000-0000-000024410000}"/>
    <cellStyle name="Normal 24 2 2 5" xfId="14711" xr:uid="{00000000-0005-0000-0000-000025410000}"/>
    <cellStyle name="Normal 24 2 2 6" xfId="14712" xr:uid="{00000000-0005-0000-0000-000026410000}"/>
    <cellStyle name="Normal 24 2 2 7" xfId="14713" xr:uid="{00000000-0005-0000-0000-000027410000}"/>
    <cellStyle name="Normal 24 2 2 8" xfId="14714" xr:uid="{00000000-0005-0000-0000-000028410000}"/>
    <cellStyle name="Normal 24 2 3" xfId="14715" xr:uid="{00000000-0005-0000-0000-000029410000}"/>
    <cellStyle name="Normal 24 2 3 2" xfId="14716" xr:uid="{00000000-0005-0000-0000-00002A410000}"/>
    <cellStyle name="Normal 24 2 3 2 2" xfId="14717" xr:uid="{00000000-0005-0000-0000-00002B410000}"/>
    <cellStyle name="Normal 24 2 3 2 3" xfId="14718" xr:uid="{00000000-0005-0000-0000-00002C410000}"/>
    <cellStyle name="Normal 24 2 3 2 4" xfId="14719" xr:uid="{00000000-0005-0000-0000-00002D410000}"/>
    <cellStyle name="Normal 24 2 3 2 5" xfId="14720" xr:uid="{00000000-0005-0000-0000-00002E410000}"/>
    <cellStyle name="Normal 24 2 3 2 6" xfId="14721" xr:uid="{00000000-0005-0000-0000-00002F410000}"/>
    <cellStyle name="Normal 24 2 3 2 7" xfId="14722" xr:uid="{00000000-0005-0000-0000-000030410000}"/>
    <cellStyle name="Normal 24 2 3 3" xfId="14723" xr:uid="{00000000-0005-0000-0000-000031410000}"/>
    <cellStyle name="Normal 24 2 3 4" xfId="14724" xr:uid="{00000000-0005-0000-0000-000032410000}"/>
    <cellStyle name="Normal 24 2 3 5" xfId="14725" xr:uid="{00000000-0005-0000-0000-000033410000}"/>
    <cellStyle name="Normal 24 2 3 6" xfId="14726" xr:uid="{00000000-0005-0000-0000-000034410000}"/>
    <cellStyle name="Normal 24 2 3 7" xfId="14727" xr:uid="{00000000-0005-0000-0000-000035410000}"/>
    <cellStyle name="Normal 24 2 3 8" xfId="14728" xr:uid="{00000000-0005-0000-0000-000036410000}"/>
    <cellStyle name="Normal 24 2 4" xfId="14729" xr:uid="{00000000-0005-0000-0000-000037410000}"/>
    <cellStyle name="Normal 24 2 4 2" xfId="14730" xr:uid="{00000000-0005-0000-0000-000038410000}"/>
    <cellStyle name="Normal 24 2 4 2 2" xfId="14731" xr:uid="{00000000-0005-0000-0000-000039410000}"/>
    <cellStyle name="Normal 24 2 4 2 3" xfId="14732" xr:uid="{00000000-0005-0000-0000-00003A410000}"/>
    <cellStyle name="Normal 24 2 4 2 4" xfId="14733" xr:uid="{00000000-0005-0000-0000-00003B410000}"/>
    <cellStyle name="Normal 24 2 4 2 5" xfId="14734" xr:uid="{00000000-0005-0000-0000-00003C410000}"/>
    <cellStyle name="Normal 24 2 4 2 6" xfId="14735" xr:uid="{00000000-0005-0000-0000-00003D410000}"/>
    <cellStyle name="Normal 24 2 4 2 7" xfId="14736" xr:uid="{00000000-0005-0000-0000-00003E410000}"/>
    <cellStyle name="Normal 24 2 4 3" xfId="14737" xr:uid="{00000000-0005-0000-0000-00003F410000}"/>
    <cellStyle name="Normal 24 2 4 4" xfId="14738" xr:uid="{00000000-0005-0000-0000-000040410000}"/>
    <cellStyle name="Normal 24 2 4 5" xfId="14739" xr:uid="{00000000-0005-0000-0000-000041410000}"/>
    <cellStyle name="Normal 24 2 4 6" xfId="14740" xr:uid="{00000000-0005-0000-0000-000042410000}"/>
    <cellStyle name="Normal 24 2 4 7" xfId="14741" xr:uid="{00000000-0005-0000-0000-000043410000}"/>
    <cellStyle name="Normal 24 2 4 8" xfId="14742" xr:uid="{00000000-0005-0000-0000-000044410000}"/>
    <cellStyle name="Normal 24 2 5" xfId="14743" xr:uid="{00000000-0005-0000-0000-000045410000}"/>
    <cellStyle name="Normal 24 2 5 2" xfId="14744" xr:uid="{00000000-0005-0000-0000-000046410000}"/>
    <cellStyle name="Normal 24 2 5 2 2" xfId="14745" xr:uid="{00000000-0005-0000-0000-000047410000}"/>
    <cellStyle name="Normal 24 2 5 2 3" xfId="14746" xr:uid="{00000000-0005-0000-0000-000048410000}"/>
    <cellStyle name="Normal 24 2 5 2 4" xfId="14747" xr:uid="{00000000-0005-0000-0000-000049410000}"/>
    <cellStyle name="Normal 24 2 5 2 5" xfId="14748" xr:uid="{00000000-0005-0000-0000-00004A410000}"/>
    <cellStyle name="Normal 24 2 5 2 6" xfId="14749" xr:uid="{00000000-0005-0000-0000-00004B410000}"/>
    <cellStyle name="Normal 24 2 5 2 7" xfId="14750" xr:uid="{00000000-0005-0000-0000-00004C410000}"/>
    <cellStyle name="Normal 24 2 5 3" xfId="14751" xr:uid="{00000000-0005-0000-0000-00004D410000}"/>
    <cellStyle name="Normal 24 2 5 4" xfId="14752" xr:uid="{00000000-0005-0000-0000-00004E410000}"/>
    <cellStyle name="Normal 24 2 5 5" xfId="14753" xr:uid="{00000000-0005-0000-0000-00004F410000}"/>
    <cellStyle name="Normal 24 2 5 6" xfId="14754" xr:uid="{00000000-0005-0000-0000-000050410000}"/>
    <cellStyle name="Normal 24 2 5 7" xfId="14755" xr:uid="{00000000-0005-0000-0000-000051410000}"/>
    <cellStyle name="Normal 24 2 5 8" xfId="14756" xr:uid="{00000000-0005-0000-0000-000052410000}"/>
    <cellStyle name="Normal 24 2 6" xfId="14757" xr:uid="{00000000-0005-0000-0000-000053410000}"/>
    <cellStyle name="Normal 24 2 6 2" xfId="14758" xr:uid="{00000000-0005-0000-0000-000054410000}"/>
    <cellStyle name="Normal 24 2 6 2 2" xfId="14759" xr:uid="{00000000-0005-0000-0000-000055410000}"/>
    <cellStyle name="Normal 24 2 6 2 3" xfId="14760" xr:uid="{00000000-0005-0000-0000-000056410000}"/>
    <cellStyle name="Normal 24 2 6 2 4" xfId="14761" xr:uid="{00000000-0005-0000-0000-000057410000}"/>
    <cellStyle name="Normal 24 2 6 2 5" xfId="14762" xr:uid="{00000000-0005-0000-0000-000058410000}"/>
    <cellStyle name="Normal 24 2 6 2 6" xfId="14763" xr:uid="{00000000-0005-0000-0000-000059410000}"/>
    <cellStyle name="Normal 24 2 6 2 7" xfId="14764" xr:uid="{00000000-0005-0000-0000-00005A410000}"/>
    <cellStyle name="Normal 24 2 6 3" xfId="14765" xr:uid="{00000000-0005-0000-0000-00005B410000}"/>
    <cellStyle name="Normal 24 2 6 4" xfId="14766" xr:uid="{00000000-0005-0000-0000-00005C410000}"/>
    <cellStyle name="Normal 24 2 6 5" xfId="14767" xr:uid="{00000000-0005-0000-0000-00005D410000}"/>
    <cellStyle name="Normal 24 2 6 6" xfId="14768" xr:uid="{00000000-0005-0000-0000-00005E410000}"/>
    <cellStyle name="Normal 24 2 6 7" xfId="14769" xr:uid="{00000000-0005-0000-0000-00005F410000}"/>
    <cellStyle name="Normal 24 2 6 8" xfId="14770" xr:uid="{00000000-0005-0000-0000-000060410000}"/>
    <cellStyle name="Normal 24 2 7" xfId="14771" xr:uid="{00000000-0005-0000-0000-000061410000}"/>
    <cellStyle name="Normal 24 2 7 2" xfId="14772" xr:uid="{00000000-0005-0000-0000-000062410000}"/>
    <cellStyle name="Normal 24 2 7 2 2" xfId="14773" xr:uid="{00000000-0005-0000-0000-000063410000}"/>
    <cellStyle name="Normal 24 2 7 2 3" xfId="14774" xr:uid="{00000000-0005-0000-0000-000064410000}"/>
    <cellStyle name="Normal 24 2 7 2 4" xfId="14775" xr:uid="{00000000-0005-0000-0000-000065410000}"/>
    <cellStyle name="Normal 24 2 7 2 5" xfId="14776" xr:uid="{00000000-0005-0000-0000-000066410000}"/>
    <cellStyle name="Normal 24 2 7 2 6" xfId="14777" xr:uid="{00000000-0005-0000-0000-000067410000}"/>
    <cellStyle name="Normal 24 2 7 2 7" xfId="14778" xr:uid="{00000000-0005-0000-0000-000068410000}"/>
    <cellStyle name="Normal 24 2 7 3" xfId="14779" xr:uid="{00000000-0005-0000-0000-000069410000}"/>
    <cellStyle name="Normal 24 2 7 4" xfId="14780" xr:uid="{00000000-0005-0000-0000-00006A410000}"/>
    <cellStyle name="Normal 24 2 7 5" xfId="14781" xr:uid="{00000000-0005-0000-0000-00006B410000}"/>
    <cellStyle name="Normal 24 2 7 6" xfId="14782" xr:uid="{00000000-0005-0000-0000-00006C410000}"/>
    <cellStyle name="Normal 24 2 7 7" xfId="14783" xr:uid="{00000000-0005-0000-0000-00006D410000}"/>
    <cellStyle name="Normal 24 2 7 8" xfId="14784" xr:uid="{00000000-0005-0000-0000-00006E410000}"/>
    <cellStyle name="Normal 24 2 8" xfId="14785" xr:uid="{00000000-0005-0000-0000-00006F410000}"/>
    <cellStyle name="Normal 24 2 8 2" xfId="14786" xr:uid="{00000000-0005-0000-0000-000070410000}"/>
    <cellStyle name="Normal 24 2 8 2 2" xfId="14787" xr:uid="{00000000-0005-0000-0000-000071410000}"/>
    <cellStyle name="Normal 24 2 8 2 3" xfId="14788" xr:uid="{00000000-0005-0000-0000-000072410000}"/>
    <cellStyle name="Normal 24 2 8 2 4" xfId="14789" xr:uid="{00000000-0005-0000-0000-000073410000}"/>
    <cellStyle name="Normal 24 2 8 2 5" xfId="14790" xr:uid="{00000000-0005-0000-0000-000074410000}"/>
    <cellStyle name="Normal 24 2 8 2 6" xfId="14791" xr:uid="{00000000-0005-0000-0000-000075410000}"/>
    <cellStyle name="Normal 24 2 8 2 7" xfId="14792" xr:uid="{00000000-0005-0000-0000-000076410000}"/>
    <cellStyle name="Normal 24 2 8 3" xfId="14793" xr:uid="{00000000-0005-0000-0000-000077410000}"/>
    <cellStyle name="Normal 24 2 8 4" xfId="14794" xr:uid="{00000000-0005-0000-0000-000078410000}"/>
    <cellStyle name="Normal 24 2 8 5" xfId="14795" xr:uid="{00000000-0005-0000-0000-000079410000}"/>
    <cellStyle name="Normal 24 2 8 6" xfId="14796" xr:uid="{00000000-0005-0000-0000-00007A410000}"/>
    <cellStyle name="Normal 24 2 8 7" xfId="14797" xr:uid="{00000000-0005-0000-0000-00007B410000}"/>
    <cellStyle name="Normal 24 2 8 8" xfId="14798" xr:uid="{00000000-0005-0000-0000-00007C410000}"/>
    <cellStyle name="Normal 24 2 9" xfId="14799" xr:uid="{00000000-0005-0000-0000-00007D410000}"/>
    <cellStyle name="Normal 24 2 9 2" xfId="14800" xr:uid="{00000000-0005-0000-0000-00007E410000}"/>
    <cellStyle name="Normal 24 2 9 2 2" xfId="14801" xr:uid="{00000000-0005-0000-0000-00007F410000}"/>
    <cellStyle name="Normal 24 2 9 2 3" xfId="14802" xr:uid="{00000000-0005-0000-0000-000080410000}"/>
    <cellStyle name="Normal 24 2 9 2 4" xfId="14803" xr:uid="{00000000-0005-0000-0000-000081410000}"/>
    <cellStyle name="Normal 24 2 9 2 5" xfId="14804" xr:uid="{00000000-0005-0000-0000-000082410000}"/>
    <cellStyle name="Normal 24 2 9 2 6" xfId="14805" xr:uid="{00000000-0005-0000-0000-000083410000}"/>
    <cellStyle name="Normal 24 2 9 2 7" xfId="14806" xr:uid="{00000000-0005-0000-0000-000084410000}"/>
    <cellStyle name="Normal 24 2 9 3" xfId="14807" xr:uid="{00000000-0005-0000-0000-000085410000}"/>
    <cellStyle name="Normal 24 2 9 4" xfId="14808" xr:uid="{00000000-0005-0000-0000-000086410000}"/>
    <cellStyle name="Normal 24 2 9 5" xfId="14809" xr:uid="{00000000-0005-0000-0000-000087410000}"/>
    <cellStyle name="Normal 24 2 9 6" xfId="14810" xr:uid="{00000000-0005-0000-0000-000088410000}"/>
    <cellStyle name="Normal 24 2 9 7" xfId="14811" xr:uid="{00000000-0005-0000-0000-000089410000}"/>
    <cellStyle name="Normal 24 2 9 8" xfId="14812" xr:uid="{00000000-0005-0000-0000-00008A410000}"/>
    <cellStyle name="Normal 24 20" xfId="24203" xr:uid="{00000000-0005-0000-0000-00008B410000}"/>
    <cellStyle name="Normal 24 3" xfId="14813" xr:uid="{00000000-0005-0000-0000-00008C410000}"/>
    <cellStyle name="Normal 24 3 10" xfId="14814" xr:uid="{00000000-0005-0000-0000-00008D410000}"/>
    <cellStyle name="Normal 24 3 10 2" xfId="14815" xr:uid="{00000000-0005-0000-0000-00008E410000}"/>
    <cellStyle name="Normal 24 3 10 2 2" xfId="14816" xr:uid="{00000000-0005-0000-0000-00008F410000}"/>
    <cellStyle name="Normal 24 3 10 2 3" xfId="14817" xr:uid="{00000000-0005-0000-0000-000090410000}"/>
    <cellStyle name="Normal 24 3 10 2 4" xfId="14818" xr:uid="{00000000-0005-0000-0000-000091410000}"/>
    <cellStyle name="Normal 24 3 10 2 5" xfId="14819" xr:uid="{00000000-0005-0000-0000-000092410000}"/>
    <cellStyle name="Normal 24 3 10 2 6" xfId="14820" xr:uid="{00000000-0005-0000-0000-000093410000}"/>
    <cellStyle name="Normal 24 3 10 2 7" xfId="14821" xr:uid="{00000000-0005-0000-0000-000094410000}"/>
    <cellStyle name="Normal 24 3 10 3" xfId="14822" xr:uid="{00000000-0005-0000-0000-000095410000}"/>
    <cellStyle name="Normal 24 3 10 4" xfId="14823" xr:uid="{00000000-0005-0000-0000-000096410000}"/>
    <cellStyle name="Normal 24 3 10 5" xfId="14824" xr:uid="{00000000-0005-0000-0000-000097410000}"/>
    <cellStyle name="Normal 24 3 10 6" xfId="14825" xr:uid="{00000000-0005-0000-0000-000098410000}"/>
    <cellStyle name="Normal 24 3 10 7" xfId="14826" xr:uid="{00000000-0005-0000-0000-000099410000}"/>
    <cellStyle name="Normal 24 3 10 8" xfId="14827" xr:uid="{00000000-0005-0000-0000-00009A410000}"/>
    <cellStyle name="Normal 24 3 11" xfId="14828" xr:uid="{00000000-0005-0000-0000-00009B410000}"/>
    <cellStyle name="Normal 24 3 11 2" xfId="14829" xr:uid="{00000000-0005-0000-0000-00009C410000}"/>
    <cellStyle name="Normal 24 3 11 3" xfId="14830" xr:uid="{00000000-0005-0000-0000-00009D410000}"/>
    <cellStyle name="Normal 24 3 11 4" xfId="14831" xr:uid="{00000000-0005-0000-0000-00009E410000}"/>
    <cellStyle name="Normal 24 3 11 5" xfId="14832" xr:uid="{00000000-0005-0000-0000-00009F410000}"/>
    <cellStyle name="Normal 24 3 11 6" xfId="14833" xr:uid="{00000000-0005-0000-0000-0000A0410000}"/>
    <cellStyle name="Normal 24 3 11 7" xfId="14834" xr:uid="{00000000-0005-0000-0000-0000A1410000}"/>
    <cellStyle name="Normal 24 3 12" xfId="14835" xr:uid="{00000000-0005-0000-0000-0000A2410000}"/>
    <cellStyle name="Normal 24 3 13" xfId="14836" xr:uid="{00000000-0005-0000-0000-0000A3410000}"/>
    <cellStyle name="Normal 24 3 14" xfId="14837" xr:uid="{00000000-0005-0000-0000-0000A4410000}"/>
    <cellStyle name="Normal 24 3 15" xfId="14838" xr:uid="{00000000-0005-0000-0000-0000A5410000}"/>
    <cellStyle name="Normal 24 3 16" xfId="14839" xr:uid="{00000000-0005-0000-0000-0000A6410000}"/>
    <cellStyle name="Normal 24 3 17" xfId="14840" xr:uid="{00000000-0005-0000-0000-0000A7410000}"/>
    <cellStyle name="Normal 24 3 2" xfId="14841" xr:uid="{00000000-0005-0000-0000-0000A8410000}"/>
    <cellStyle name="Normal 24 3 2 2" xfId="14842" xr:uid="{00000000-0005-0000-0000-0000A9410000}"/>
    <cellStyle name="Normal 24 3 2 2 2" xfId="14843" xr:uid="{00000000-0005-0000-0000-0000AA410000}"/>
    <cellStyle name="Normal 24 3 2 2 3" xfId="14844" xr:uid="{00000000-0005-0000-0000-0000AB410000}"/>
    <cellStyle name="Normal 24 3 2 2 4" xfId="14845" xr:uid="{00000000-0005-0000-0000-0000AC410000}"/>
    <cellStyle name="Normal 24 3 2 2 5" xfId="14846" xr:uid="{00000000-0005-0000-0000-0000AD410000}"/>
    <cellStyle name="Normal 24 3 2 2 6" xfId="14847" xr:uid="{00000000-0005-0000-0000-0000AE410000}"/>
    <cellStyle name="Normal 24 3 2 2 7" xfId="14848" xr:uid="{00000000-0005-0000-0000-0000AF410000}"/>
    <cellStyle name="Normal 24 3 2 3" xfId="14849" xr:uid="{00000000-0005-0000-0000-0000B0410000}"/>
    <cellStyle name="Normal 24 3 2 4" xfId="14850" xr:uid="{00000000-0005-0000-0000-0000B1410000}"/>
    <cellStyle name="Normal 24 3 2 5" xfId="14851" xr:uid="{00000000-0005-0000-0000-0000B2410000}"/>
    <cellStyle name="Normal 24 3 2 6" xfId="14852" xr:uid="{00000000-0005-0000-0000-0000B3410000}"/>
    <cellStyle name="Normal 24 3 2 7" xfId="14853" xr:uid="{00000000-0005-0000-0000-0000B4410000}"/>
    <cellStyle name="Normal 24 3 2 8" xfId="14854" xr:uid="{00000000-0005-0000-0000-0000B5410000}"/>
    <cellStyle name="Normal 24 3 3" xfId="14855" xr:uid="{00000000-0005-0000-0000-0000B6410000}"/>
    <cellStyle name="Normal 24 3 3 2" xfId="14856" xr:uid="{00000000-0005-0000-0000-0000B7410000}"/>
    <cellStyle name="Normal 24 3 3 2 2" xfId="14857" xr:uid="{00000000-0005-0000-0000-0000B8410000}"/>
    <cellStyle name="Normal 24 3 3 2 3" xfId="14858" xr:uid="{00000000-0005-0000-0000-0000B9410000}"/>
    <cellStyle name="Normal 24 3 3 2 4" xfId="14859" xr:uid="{00000000-0005-0000-0000-0000BA410000}"/>
    <cellStyle name="Normal 24 3 3 2 5" xfId="14860" xr:uid="{00000000-0005-0000-0000-0000BB410000}"/>
    <cellStyle name="Normal 24 3 3 2 6" xfId="14861" xr:uid="{00000000-0005-0000-0000-0000BC410000}"/>
    <cellStyle name="Normal 24 3 3 2 7" xfId="14862" xr:uid="{00000000-0005-0000-0000-0000BD410000}"/>
    <cellStyle name="Normal 24 3 3 3" xfId="14863" xr:uid="{00000000-0005-0000-0000-0000BE410000}"/>
    <cellStyle name="Normal 24 3 3 4" xfId="14864" xr:uid="{00000000-0005-0000-0000-0000BF410000}"/>
    <cellStyle name="Normal 24 3 3 5" xfId="14865" xr:uid="{00000000-0005-0000-0000-0000C0410000}"/>
    <cellStyle name="Normal 24 3 3 6" xfId="14866" xr:uid="{00000000-0005-0000-0000-0000C1410000}"/>
    <cellStyle name="Normal 24 3 3 7" xfId="14867" xr:uid="{00000000-0005-0000-0000-0000C2410000}"/>
    <cellStyle name="Normal 24 3 3 8" xfId="14868" xr:uid="{00000000-0005-0000-0000-0000C3410000}"/>
    <cellStyle name="Normal 24 3 4" xfId="14869" xr:uid="{00000000-0005-0000-0000-0000C4410000}"/>
    <cellStyle name="Normal 24 3 4 2" xfId="14870" xr:uid="{00000000-0005-0000-0000-0000C5410000}"/>
    <cellStyle name="Normal 24 3 4 2 2" xfId="14871" xr:uid="{00000000-0005-0000-0000-0000C6410000}"/>
    <cellStyle name="Normal 24 3 4 2 3" xfId="14872" xr:uid="{00000000-0005-0000-0000-0000C7410000}"/>
    <cellStyle name="Normal 24 3 4 2 4" xfId="14873" xr:uid="{00000000-0005-0000-0000-0000C8410000}"/>
    <cellStyle name="Normal 24 3 4 2 5" xfId="14874" xr:uid="{00000000-0005-0000-0000-0000C9410000}"/>
    <cellStyle name="Normal 24 3 4 2 6" xfId="14875" xr:uid="{00000000-0005-0000-0000-0000CA410000}"/>
    <cellStyle name="Normal 24 3 4 2 7" xfId="14876" xr:uid="{00000000-0005-0000-0000-0000CB410000}"/>
    <cellStyle name="Normal 24 3 4 3" xfId="14877" xr:uid="{00000000-0005-0000-0000-0000CC410000}"/>
    <cellStyle name="Normal 24 3 4 4" xfId="14878" xr:uid="{00000000-0005-0000-0000-0000CD410000}"/>
    <cellStyle name="Normal 24 3 4 5" xfId="14879" xr:uid="{00000000-0005-0000-0000-0000CE410000}"/>
    <cellStyle name="Normal 24 3 4 6" xfId="14880" xr:uid="{00000000-0005-0000-0000-0000CF410000}"/>
    <cellStyle name="Normal 24 3 4 7" xfId="14881" xr:uid="{00000000-0005-0000-0000-0000D0410000}"/>
    <cellStyle name="Normal 24 3 4 8" xfId="14882" xr:uid="{00000000-0005-0000-0000-0000D1410000}"/>
    <cellStyle name="Normal 24 3 5" xfId="14883" xr:uid="{00000000-0005-0000-0000-0000D2410000}"/>
    <cellStyle name="Normal 24 3 5 2" xfId="14884" xr:uid="{00000000-0005-0000-0000-0000D3410000}"/>
    <cellStyle name="Normal 24 3 5 2 2" xfId="14885" xr:uid="{00000000-0005-0000-0000-0000D4410000}"/>
    <cellStyle name="Normal 24 3 5 2 3" xfId="14886" xr:uid="{00000000-0005-0000-0000-0000D5410000}"/>
    <cellStyle name="Normal 24 3 5 2 4" xfId="14887" xr:uid="{00000000-0005-0000-0000-0000D6410000}"/>
    <cellStyle name="Normal 24 3 5 2 5" xfId="14888" xr:uid="{00000000-0005-0000-0000-0000D7410000}"/>
    <cellStyle name="Normal 24 3 5 2 6" xfId="14889" xr:uid="{00000000-0005-0000-0000-0000D8410000}"/>
    <cellStyle name="Normal 24 3 5 2 7" xfId="14890" xr:uid="{00000000-0005-0000-0000-0000D9410000}"/>
    <cellStyle name="Normal 24 3 5 3" xfId="14891" xr:uid="{00000000-0005-0000-0000-0000DA410000}"/>
    <cellStyle name="Normal 24 3 5 4" xfId="14892" xr:uid="{00000000-0005-0000-0000-0000DB410000}"/>
    <cellStyle name="Normal 24 3 5 5" xfId="14893" xr:uid="{00000000-0005-0000-0000-0000DC410000}"/>
    <cellStyle name="Normal 24 3 5 6" xfId="14894" xr:uid="{00000000-0005-0000-0000-0000DD410000}"/>
    <cellStyle name="Normal 24 3 5 7" xfId="14895" xr:uid="{00000000-0005-0000-0000-0000DE410000}"/>
    <cellStyle name="Normal 24 3 5 8" xfId="14896" xr:uid="{00000000-0005-0000-0000-0000DF410000}"/>
    <cellStyle name="Normal 24 3 6" xfId="14897" xr:uid="{00000000-0005-0000-0000-0000E0410000}"/>
    <cellStyle name="Normal 24 3 6 2" xfId="14898" xr:uid="{00000000-0005-0000-0000-0000E1410000}"/>
    <cellStyle name="Normal 24 3 6 2 2" xfId="14899" xr:uid="{00000000-0005-0000-0000-0000E2410000}"/>
    <cellStyle name="Normal 24 3 6 2 3" xfId="14900" xr:uid="{00000000-0005-0000-0000-0000E3410000}"/>
    <cellStyle name="Normal 24 3 6 2 4" xfId="14901" xr:uid="{00000000-0005-0000-0000-0000E4410000}"/>
    <cellStyle name="Normal 24 3 6 2 5" xfId="14902" xr:uid="{00000000-0005-0000-0000-0000E5410000}"/>
    <cellStyle name="Normal 24 3 6 2 6" xfId="14903" xr:uid="{00000000-0005-0000-0000-0000E6410000}"/>
    <cellStyle name="Normal 24 3 6 2 7" xfId="14904" xr:uid="{00000000-0005-0000-0000-0000E7410000}"/>
    <cellStyle name="Normal 24 3 6 3" xfId="14905" xr:uid="{00000000-0005-0000-0000-0000E8410000}"/>
    <cellStyle name="Normal 24 3 6 4" xfId="14906" xr:uid="{00000000-0005-0000-0000-0000E9410000}"/>
    <cellStyle name="Normal 24 3 6 5" xfId="14907" xr:uid="{00000000-0005-0000-0000-0000EA410000}"/>
    <cellStyle name="Normal 24 3 6 6" xfId="14908" xr:uid="{00000000-0005-0000-0000-0000EB410000}"/>
    <cellStyle name="Normal 24 3 6 7" xfId="14909" xr:uid="{00000000-0005-0000-0000-0000EC410000}"/>
    <cellStyle name="Normal 24 3 6 8" xfId="14910" xr:uid="{00000000-0005-0000-0000-0000ED410000}"/>
    <cellStyle name="Normal 24 3 7" xfId="14911" xr:uid="{00000000-0005-0000-0000-0000EE410000}"/>
    <cellStyle name="Normal 24 3 7 2" xfId="14912" xr:uid="{00000000-0005-0000-0000-0000EF410000}"/>
    <cellStyle name="Normal 24 3 7 2 2" xfId="14913" xr:uid="{00000000-0005-0000-0000-0000F0410000}"/>
    <cellStyle name="Normal 24 3 7 2 3" xfId="14914" xr:uid="{00000000-0005-0000-0000-0000F1410000}"/>
    <cellStyle name="Normal 24 3 7 2 4" xfId="14915" xr:uid="{00000000-0005-0000-0000-0000F2410000}"/>
    <cellStyle name="Normal 24 3 7 2 5" xfId="14916" xr:uid="{00000000-0005-0000-0000-0000F3410000}"/>
    <cellStyle name="Normal 24 3 7 2 6" xfId="14917" xr:uid="{00000000-0005-0000-0000-0000F4410000}"/>
    <cellStyle name="Normal 24 3 7 2 7" xfId="14918" xr:uid="{00000000-0005-0000-0000-0000F5410000}"/>
    <cellStyle name="Normal 24 3 7 3" xfId="14919" xr:uid="{00000000-0005-0000-0000-0000F6410000}"/>
    <cellStyle name="Normal 24 3 7 4" xfId="14920" xr:uid="{00000000-0005-0000-0000-0000F7410000}"/>
    <cellStyle name="Normal 24 3 7 5" xfId="14921" xr:uid="{00000000-0005-0000-0000-0000F8410000}"/>
    <cellStyle name="Normal 24 3 7 6" xfId="14922" xr:uid="{00000000-0005-0000-0000-0000F9410000}"/>
    <cellStyle name="Normal 24 3 7 7" xfId="14923" xr:uid="{00000000-0005-0000-0000-0000FA410000}"/>
    <cellStyle name="Normal 24 3 7 8" xfId="14924" xr:uid="{00000000-0005-0000-0000-0000FB410000}"/>
    <cellStyle name="Normal 24 3 8" xfId="14925" xr:uid="{00000000-0005-0000-0000-0000FC410000}"/>
    <cellStyle name="Normal 24 3 8 2" xfId="14926" xr:uid="{00000000-0005-0000-0000-0000FD410000}"/>
    <cellStyle name="Normal 24 3 8 2 2" xfId="14927" xr:uid="{00000000-0005-0000-0000-0000FE410000}"/>
    <cellStyle name="Normal 24 3 8 2 3" xfId="14928" xr:uid="{00000000-0005-0000-0000-0000FF410000}"/>
    <cellStyle name="Normal 24 3 8 2 4" xfId="14929" xr:uid="{00000000-0005-0000-0000-000000420000}"/>
    <cellStyle name="Normal 24 3 8 2 5" xfId="14930" xr:uid="{00000000-0005-0000-0000-000001420000}"/>
    <cellStyle name="Normal 24 3 8 2 6" xfId="14931" xr:uid="{00000000-0005-0000-0000-000002420000}"/>
    <cellStyle name="Normal 24 3 8 2 7" xfId="14932" xr:uid="{00000000-0005-0000-0000-000003420000}"/>
    <cellStyle name="Normal 24 3 8 3" xfId="14933" xr:uid="{00000000-0005-0000-0000-000004420000}"/>
    <cellStyle name="Normal 24 3 8 4" xfId="14934" xr:uid="{00000000-0005-0000-0000-000005420000}"/>
    <cellStyle name="Normal 24 3 8 5" xfId="14935" xr:uid="{00000000-0005-0000-0000-000006420000}"/>
    <cellStyle name="Normal 24 3 8 6" xfId="14936" xr:uid="{00000000-0005-0000-0000-000007420000}"/>
    <cellStyle name="Normal 24 3 8 7" xfId="14937" xr:uid="{00000000-0005-0000-0000-000008420000}"/>
    <cellStyle name="Normal 24 3 8 8" xfId="14938" xr:uid="{00000000-0005-0000-0000-000009420000}"/>
    <cellStyle name="Normal 24 3 9" xfId="14939" xr:uid="{00000000-0005-0000-0000-00000A420000}"/>
    <cellStyle name="Normal 24 3 9 2" xfId="14940" xr:uid="{00000000-0005-0000-0000-00000B420000}"/>
    <cellStyle name="Normal 24 3 9 2 2" xfId="14941" xr:uid="{00000000-0005-0000-0000-00000C420000}"/>
    <cellStyle name="Normal 24 3 9 2 3" xfId="14942" xr:uid="{00000000-0005-0000-0000-00000D420000}"/>
    <cellStyle name="Normal 24 3 9 2 4" xfId="14943" xr:uid="{00000000-0005-0000-0000-00000E420000}"/>
    <cellStyle name="Normal 24 3 9 2 5" xfId="14944" xr:uid="{00000000-0005-0000-0000-00000F420000}"/>
    <cellStyle name="Normal 24 3 9 2 6" xfId="14945" xr:uid="{00000000-0005-0000-0000-000010420000}"/>
    <cellStyle name="Normal 24 3 9 2 7" xfId="14946" xr:uid="{00000000-0005-0000-0000-000011420000}"/>
    <cellStyle name="Normal 24 3 9 3" xfId="14947" xr:uid="{00000000-0005-0000-0000-000012420000}"/>
    <cellStyle name="Normal 24 3 9 4" xfId="14948" xr:uid="{00000000-0005-0000-0000-000013420000}"/>
    <cellStyle name="Normal 24 3 9 5" xfId="14949" xr:uid="{00000000-0005-0000-0000-000014420000}"/>
    <cellStyle name="Normal 24 3 9 6" xfId="14950" xr:uid="{00000000-0005-0000-0000-000015420000}"/>
    <cellStyle name="Normal 24 3 9 7" xfId="14951" xr:uid="{00000000-0005-0000-0000-000016420000}"/>
    <cellStyle name="Normal 24 3 9 8" xfId="14952" xr:uid="{00000000-0005-0000-0000-000017420000}"/>
    <cellStyle name="Normal 24 4" xfId="14953" xr:uid="{00000000-0005-0000-0000-000018420000}"/>
    <cellStyle name="Normal 24 4 2" xfId="14954" xr:uid="{00000000-0005-0000-0000-000019420000}"/>
    <cellStyle name="Normal 24 4 2 2" xfId="14955" xr:uid="{00000000-0005-0000-0000-00001A420000}"/>
    <cellStyle name="Normal 24 4 2 3" xfId="14956" xr:uid="{00000000-0005-0000-0000-00001B420000}"/>
    <cellStyle name="Normal 24 4 2 4" xfId="14957" xr:uid="{00000000-0005-0000-0000-00001C420000}"/>
    <cellStyle name="Normal 24 4 2 5" xfId="14958" xr:uid="{00000000-0005-0000-0000-00001D420000}"/>
    <cellStyle name="Normal 24 4 2 6" xfId="14959" xr:uid="{00000000-0005-0000-0000-00001E420000}"/>
    <cellStyle name="Normal 24 4 2 7" xfId="14960" xr:uid="{00000000-0005-0000-0000-00001F420000}"/>
    <cellStyle name="Normal 24 4 3" xfId="14961" xr:uid="{00000000-0005-0000-0000-000020420000}"/>
    <cellStyle name="Normal 24 4 4" xfId="14962" xr:uid="{00000000-0005-0000-0000-000021420000}"/>
    <cellStyle name="Normal 24 4 5" xfId="14963" xr:uid="{00000000-0005-0000-0000-000022420000}"/>
    <cellStyle name="Normal 24 4 6" xfId="14964" xr:uid="{00000000-0005-0000-0000-000023420000}"/>
    <cellStyle name="Normal 24 4 7" xfId="14965" xr:uid="{00000000-0005-0000-0000-000024420000}"/>
    <cellStyle name="Normal 24 4 8" xfId="14966" xr:uid="{00000000-0005-0000-0000-000025420000}"/>
    <cellStyle name="Normal 24 5" xfId="14967" xr:uid="{00000000-0005-0000-0000-000026420000}"/>
    <cellStyle name="Normal 24 5 2" xfId="14968" xr:uid="{00000000-0005-0000-0000-000027420000}"/>
    <cellStyle name="Normal 24 5 2 2" xfId="14969" xr:uid="{00000000-0005-0000-0000-000028420000}"/>
    <cellStyle name="Normal 24 5 2 3" xfId="14970" xr:uid="{00000000-0005-0000-0000-000029420000}"/>
    <cellStyle name="Normal 24 5 2 4" xfId="14971" xr:uid="{00000000-0005-0000-0000-00002A420000}"/>
    <cellStyle name="Normal 24 5 2 5" xfId="14972" xr:uid="{00000000-0005-0000-0000-00002B420000}"/>
    <cellStyle name="Normal 24 5 2 6" xfId="14973" xr:uid="{00000000-0005-0000-0000-00002C420000}"/>
    <cellStyle name="Normal 24 5 2 7" xfId="14974" xr:uid="{00000000-0005-0000-0000-00002D420000}"/>
    <cellStyle name="Normal 24 5 3" xfId="14975" xr:uid="{00000000-0005-0000-0000-00002E420000}"/>
    <cellStyle name="Normal 24 5 4" xfId="14976" xr:uid="{00000000-0005-0000-0000-00002F420000}"/>
    <cellStyle name="Normal 24 5 5" xfId="14977" xr:uid="{00000000-0005-0000-0000-000030420000}"/>
    <cellStyle name="Normal 24 5 6" xfId="14978" xr:uid="{00000000-0005-0000-0000-000031420000}"/>
    <cellStyle name="Normal 24 5 7" xfId="14979" xr:uid="{00000000-0005-0000-0000-000032420000}"/>
    <cellStyle name="Normal 24 5 8" xfId="14980" xr:uid="{00000000-0005-0000-0000-000033420000}"/>
    <cellStyle name="Normal 24 6" xfId="14981" xr:uid="{00000000-0005-0000-0000-000034420000}"/>
    <cellStyle name="Normal 24 6 2" xfId="14982" xr:uid="{00000000-0005-0000-0000-000035420000}"/>
    <cellStyle name="Normal 24 6 2 2" xfId="14983" xr:uid="{00000000-0005-0000-0000-000036420000}"/>
    <cellStyle name="Normal 24 6 2 3" xfId="14984" xr:uid="{00000000-0005-0000-0000-000037420000}"/>
    <cellStyle name="Normal 24 6 2 4" xfId="14985" xr:uid="{00000000-0005-0000-0000-000038420000}"/>
    <cellStyle name="Normal 24 6 2 5" xfId="14986" xr:uid="{00000000-0005-0000-0000-000039420000}"/>
    <cellStyle name="Normal 24 6 2 6" xfId="14987" xr:uid="{00000000-0005-0000-0000-00003A420000}"/>
    <cellStyle name="Normal 24 6 2 7" xfId="14988" xr:uid="{00000000-0005-0000-0000-00003B420000}"/>
    <cellStyle name="Normal 24 6 3" xfId="14989" xr:uid="{00000000-0005-0000-0000-00003C420000}"/>
    <cellStyle name="Normal 24 6 4" xfId="14990" xr:uid="{00000000-0005-0000-0000-00003D420000}"/>
    <cellStyle name="Normal 24 6 5" xfId="14991" xr:uid="{00000000-0005-0000-0000-00003E420000}"/>
    <cellStyle name="Normal 24 6 6" xfId="14992" xr:uid="{00000000-0005-0000-0000-00003F420000}"/>
    <cellStyle name="Normal 24 6 7" xfId="14993" xr:uid="{00000000-0005-0000-0000-000040420000}"/>
    <cellStyle name="Normal 24 6 8" xfId="14994" xr:uid="{00000000-0005-0000-0000-000041420000}"/>
    <cellStyle name="Normal 24 7" xfId="14995" xr:uid="{00000000-0005-0000-0000-000042420000}"/>
    <cellStyle name="Normal 24 7 2" xfId="14996" xr:uid="{00000000-0005-0000-0000-000043420000}"/>
    <cellStyle name="Normal 24 7 2 2" xfId="14997" xr:uid="{00000000-0005-0000-0000-000044420000}"/>
    <cellStyle name="Normal 24 7 2 3" xfId="14998" xr:uid="{00000000-0005-0000-0000-000045420000}"/>
    <cellStyle name="Normal 24 7 2 4" xfId="14999" xr:uid="{00000000-0005-0000-0000-000046420000}"/>
    <cellStyle name="Normal 24 7 2 5" xfId="15000" xr:uid="{00000000-0005-0000-0000-000047420000}"/>
    <cellStyle name="Normal 24 7 2 6" xfId="15001" xr:uid="{00000000-0005-0000-0000-000048420000}"/>
    <cellStyle name="Normal 24 7 2 7" xfId="15002" xr:uid="{00000000-0005-0000-0000-000049420000}"/>
    <cellStyle name="Normal 24 7 3" xfId="15003" xr:uid="{00000000-0005-0000-0000-00004A420000}"/>
    <cellStyle name="Normal 24 7 4" xfId="15004" xr:uid="{00000000-0005-0000-0000-00004B420000}"/>
    <cellStyle name="Normal 24 7 5" xfId="15005" xr:uid="{00000000-0005-0000-0000-00004C420000}"/>
    <cellStyle name="Normal 24 7 6" xfId="15006" xr:uid="{00000000-0005-0000-0000-00004D420000}"/>
    <cellStyle name="Normal 24 7 7" xfId="15007" xr:uid="{00000000-0005-0000-0000-00004E420000}"/>
    <cellStyle name="Normal 24 7 8" xfId="15008" xr:uid="{00000000-0005-0000-0000-00004F420000}"/>
    <cellStyle name="Normal 24 8" xfId="15009" xr:uid="{00000000-0005-0000-0000-000050420000}"/>
    <cellStyle name="Normal 24 8 2" xfId="15010" xr:uid="{00000000-0005-0000-0000-000051420000}"/>
    <cellStyle name="Normal 24 8 2 2" xfId="15011" xr:uid="{00000000-0005-0000-0000-000052420000}"/>
    <cellStyle name="Normal 24 8 2 3" xfId="15012" xr:uid="{00000000-0005-0000-0000-000053420000}"/>
    <cellStyle name="Normal 24 8 2 4" xfId="15013" xr:uid="{00000000-0005-0000-0000-000054420000}"/>
    <cellStyle name="Normal 24 8 2 5" xfId="15014" xr:uid="{00000000-0005-0000-0000-000055420000}"/>
    <cellStyle name="Normal 24 8 2 6" xfId="15015" xr:uid="{00000000-0005-0000-0000-000056420000}"/>
    <cellStyle name="Normal 24 8 2 7" xfId="15016" xr:uid="{00000000-0005-0000-0000-000057420000}"/>
    <cellStyle name="Normal 24 8 3" xfId="15017" xr:uid="{00000000-0005-0000-0000-000058420000}"/>
    <cellStyle name="Normal 24 8 4" xfId="15018" xr:uid="{00000000-0005-0000-0000-000059420000}"/>
    <cellStyle name="Normal 24 8 5" xfId="15019" xr:uid="{00000000-0005-0000-0000-00005A420000}"/>
    <cellStyle name="Normal 24 8 6" xfId="15020" xr:uid="{00000000-0005-0000-0000-00005B420000}"/>
    <cellStyle name="Normal 24 8 7" xfId="15021" xr:uid="{00000000-0005-0000-0000-00005C420000}"/>
    <cellStyle name="Normal 24 8 8" xfId="15022" xr:uid="{00000000-0005-0000-0000-00005D420000}"/>
    <cellStyle name="Normal 24 9" xfId="15023" xr:uid="{00000000-0005-0000-0000-00005E420000}"/>
    <cellStyle name="Normal 24 9 2" xfId="15024" xr:uid="{00000000-0005-0000-0000-00005F420000}"/>
    <cellStyle name="Normal 24 9 2 2" xfId="15025" xr:uid="{00000000-0005-0000-0000-000060420000}"/>
    <cellStyle name="Normal 24 9 2 3" xfId="15026" xr:uid="{00000000-0005-0000-0000-000061420000}"/>
    <cellStyle name="Normal 24 9 2 4" xfId="15027" xr:uid="{00000000-0005-0000-0000-000062420000}"/>
    <cellStyle name="Normal 24 9 2 5" xfId="15028" xr:uid="{00000000-0005-0000-0000-000063420000}"/>
    <cellStyle name="Normal 24 9 2 6" xfId="15029" xr:uid="{00000000-0005-0000-0000-000064420000}"/>
    <cellStyle name="Normal 24 9 2 7" xfId="15030" xr:uid="{00000000-0005-0000-0000-000065420000}"/>
    <cellStyle name="Normal 24 9 3" xfId="15031" xr:uid="{00000000-0005-0000-0000-000066420000}"/>
    <cellStyle name="Normal 24 9 4" xfId="15032" xr:uid="{00000000-0005-0000-0000-000067420000}"/>
    <cellStyle name="Normal 24 9 5" xfId="15033" xr:uid="{00000000-0005-0000-0000-000068420000}"/>
    <cellStyle name="Normal 24 9 6" xfId="15034" xr:uid="{00000000-0005-0000-0000-000069420000}"/>
    <cellStyle name="Normal 24 9 7" xfId="15035" xr:uid="{00000000-0005-0000-0000-00006A420000}"/>
    <cellStyle name="Normal 24 9 8" xfId="15036" xr:uid="{00000000-0005-0000-0000-00006B420000}"/>
    <cellStyle name="Normal 24_ORÇAMENTO FORUM ARENÁPOLIS-ELÉTRICA" xfId="24205" xr:uid="{00000000-0005-0000-0000-00006C420000}"/>
    <cellStyle name="Normal 25" xfId="15037" xr:uid="{00000000-0005-0000-0000-00006D420000}"/>
    <cellStyle name="Normal 25 2" xfId="15038" xr:uid="{00000000-0005-0000-0000-00006E420000}"/>
    <cellStyle name="Normal 25 2 2" xfId="24207" xr:uid="{00000000-0005-0000-0000-00006F420000}"/>
    <cellStyle name="Normal 25 3" xfId="15039" xr:uid="{00000000-0005-0000-0000-000070420000}"/>
    <cellStyle name="Normal 25 4" xfId="15040" xr:uid="{00000000-0005-0000-0000-000071420000}"/>
    <cellStyle name="Normal 25 5" xfId="15041" xr:uid="{00000000-0005-0000-0000-000072420000}"/>
    <cellStyle name="Normal 25 6" xfId="15042" xr:uid="{00000000-0005-0000-0000-000073420000}"/>
    <cellStyle name="Normal 25 7" xfId="15043" xr:uid="{00000000-0005-0000-0000-000074420000}"/>
    <cellStyle name="Normal 25 8" xfId="24019" xr:uid="{00000000-0005-0000-0000-000075420000}"/>
    <cellStyle name="Normal 25 9" xfId="24206" xr:uid="{00000000-0005-0000-0000-000076420000}"/>
    <cellStyle name="Normal 25_ORÇAMENTO FORUM ARENÁPOLIS-ELÉTRICA" xfId="24208" xr:uid="{00000000-0005-0000-0000-000077420000}"/>
    <cellStyle name="Normal 26" xfId="15044" xr:uid="{00000000-0005-0000-0000-000078420000}"/>
    <cellStyle name="Normal 26 2" xfId="15045" xr:uid="{00000000-0005-0000-0000-000079420000}"/>
    <cellStyle name="Normal 26 2 2" xfId="24210" xr:uid="{00000000-0005-0000-0000-00007A420000}"/>
    <cellStyle name="Normal 26 3" xfId="15046" xr:uid="{00000000-0005-0000-0000-00007B420000}"/>
    <cellStyle name="Normal 26 4" xfId="15047" xr:uid="{00000000-0005-0000-0000-00007C420000}"/>
    <cellStyle name="Normal 26 5" xfId="15048" xr:uid="{00000000-0005-0000-0000-00007D420000}"/>
    <cellStyle name="Normal 26 6" xfId="15049" xr:uid="{00000000-0005-0000-0000-00007E420000}"/>
    <cellStyle name="Normal 26 7" xfId="15050" xr:uid="{00000000-0005-0000-0000-00007F420000}"/>
    <cellStyle name="Normal 26 8" xfId="24209" xr:uid="{00000000-0005-0000-0000-000080420000}"/>
    <cellStyle name="Normal 26_ORÇAMENTO FORUM ARENÁPOLIS-ELÉTRICA" xfId="24211" xr:uid="{00000000-0005-0000-0000-000081420000}"/>
    <cellStyle name="Normal 27" xfId="15051" xr:uid="{00000000-0005-0000-0000-000082420000}"/>
    <cellStyle name="Normal 27 2" xfId="15052" xr:uid="{00000000-0005-0000-0000-000083420000}"/>
    <cellStyle name="Normal 27 2 2" xfId="24213" xr:uid="{00000000-0005-0000-0000-000084420000}"/>
    <cellStyle name="Normal 27 3" xfId="15053" xr:uid="{00000000-0005-0000-0000-000085420000}"/>
    <cellStyle name="Normal 27 4" xfId="15054" xr:uid="{00000000-0005-0000-0000-000086420000}"/>
    <cellStyle name="Normal 27 5" xfId="15055" xr:uid="{00000000-0005-0000-0000-000087420000}"/>
    <cellStyle name="Normal 27 6" xfId="15056" xr:uid="{00000000-0005-0000-0000-000088420000}"/>
    <cellStyle name="Normal 27 7" xfId="15057" xr:uid="{00000000-0005-0000-0000-000089420000}"/>
    <cellStyle name="Normal 27 8" xfId="24212" xr:uid="{00000000-0005-0000-0000-00008A420000}"/>
    <cellStyle name="Normal 27_ORÇAMENTO FORUM ARENÁPOLIS-ELÉTRICA" xfId="24214" xr:uid="{00000000-0005-0000-0000-00008B420000}"/>
    <cellStyle name="Normal 28" xfId="15058" xr:uid="{00000000-0005-0000-0000-00008C420000}"/>
    <cellStyle name="Normal 28 2" xfId="15059" xr:uid="{00000000-0005-0000-0000-00008D420000}"/>
    <cellStyle name="Normal 28 2 2" xfId="24216" xr:uid="{00000000-0005-0000-0000-00008E420000}"/>
    <cellStyle name="Normal 28 3" xfId="15060" xr:uid="{00000000-0005-0000-0000-00008F420000}"/>
    <cellStyle name="Normal 28 4" xfId="15061" xr:uid="{00000000-0005-0000-0000-000090420000}"/>
    <cellStyle name="Normal 28 5" xfId="15062" xr:uid="{00000000-0005-0000-0000-000091420000}"/>
    <cellStyle name="Normal 28 6" xfId="15063" xr:uid="{00000000-0005-0000-0000-000092420000}"/>
    <cellStyle name="Normal 28 7" xfId="15064" xr:uid="{00000000-0005-0000-0000-000093420000}"/>
    <cellStyle name="Normal 28 8" xfId="24215" xr:uid="{00000000-0005-0000-0000-000094420000}"/>
    <cellStyle name="Normal 28_ORÇAMENTO FORUM ARENÁPOLIS-ELÉTRICA" xfId="24217" xr:uid="{00000000-0005-0000-0000-000095420000}"/>
    <cellStyle name="Normal 29" xfId="15065" xr:uid="{00000000-0005-0000-0000-000096420000}"/>
    <cellStyle name="Normal 29 2" xfId="15066" xr:uid="{00000000-0005-0000-0000-000097420000}"/>
    <cellStyle name="Normal 29 3" xfId="15067" xr:uid="{00000000-0005-0000-0000-000098420000}"/>
    <cellStyle name="Normal 29 4" xfId="15068" xr:uid="{00000000-0005-0000-0000-000099420000}"/>
    <cellStyle name="Normal 29 5" xfId="15069" xr:uid="{00000000-0005-0000-0000-00009A420000}"/>
    <cellStyle name="Normal 29 6" xfId="15070" xr:uid="{00000000-0005-0000-0000-00009B420000}"/>
    <cellStyle name="Normal 29 7" xfId="15071" xr:uid="{00000000-0005-0000-0000-00009C420000}"/>
    <cellStyle name="Normal 29 8" xfId="24218" xr:uid="{00000000-0005-0000-0000-00009D420000}"/>
    <cellStyle name="Normal 3" xfId="52" xr:uid="{00000000-0005-0000-0000-00009E420000}"/>
    <cellStyle name="Normal 3 10" xfId="15072" xr:uid="{00000000-0005-0000-0000-00009F420000}"/>
    <cellStyle name="Normal 3 10 2" xfId="15073" xr:uid="{00000000-0005-0000-0000-0000A0420000}"/>
    <cellStyle name="Normal 3 10 2 2" xfId="15074" xr:uid="{00000000-0005-0000-0000-0000A1420000}"/>
    <cellStyle name="Normal 3 10 2 3" xfId="15075" xr:uid="{00000000-0005-0000-0000-0000A2420000}"/>
    <cellStyle name="Normal 3 10 2 4" xfId="15076" xr:uid="{00000000-0005-0000-0000-0000A3420000}"/>
    <cellStyle name="Normal 3 10 2 5" xfId="15077" xr:uid="{00000000-0005-0000-0000-0000A4420000}"/>
    <cellStyle name="Normal 3 10 2 6" xfId="15078" xr:uid="{00000000-0005-0000-0000-0000A5420000}"/>
    <cellStyle name="Normal 3 10 2 7" xfId="15079" xr:uid="{00000000-0005-0000-0000-0000A6420000}"/>
    <cellStyle name="Normal 3 10 3" xfId="15080" xr:uid="{00000000-0005-0000-0000-0000A7420000}"/>
    <cellStyle name="Normal 3 10 4" xfId="15081" xr:uid="{00000000-0005-0000-0000-0000A8420000}"/>
    <cellStyle name="Normal 3 10 5" xfId="15082" xr:uid="{00000000-0005-0000-0000-0000A9420000}"/>
    <cellStyle name="Normal 3 10 6" xfId="15083" xr:uid="{00000000-0005-0000-0000-0000AA420000}"/>
    <cellStyle name="Normal 3 10 7" xfId="15084" xr:uid="{00000000-0005-0000-0000-0000AB420000}"/>
    <cellStyle name="Normal 3 10 8" xfId="15085" xr:uid="{00000000-0005-0000-0000-0000AC420000}"/>
    <cellStyle name="Normal 3 11" xfId="15086" xr:uid="{00000000-0005-0000-0000-0000AD420000}"/>
    <cellStyle name="Normal 3 11 2" xfId="15087" xr:uid="{00000000-0005-0000-0000-0000AE420000}"/>
    <cellStyle name="Normal 3 11 2 2" xfId="15088" xr:uid="{00000000-0005-0000-0000-0000AF420000}"/>
    <cellStyle name="Normal 3 11 2 3" xfId="15089" xr:uid="{00000000-0005-0000-0000-0000B0420000}"/>
    <cellStyle name="Normal 3 11 2 4" xfId="15090" xr:uid="{00000000-0005-0000-0000-0000B1420000}"/>
    <cellStyle name="Normal 3 11 2 5" xfId="15091" xr:uid="{00000000-0005-0000-0000-0000B2420000}"/>
    <cellStyle name="Normal 3 11 2 6" xfId="15092" xr:uid="{00000000-0005-0000-0000-0000B3420000}"/>
    <cellStyle name="Normal 3 11 2 7" xfId="15093" xr:uid="{00000000-0005-0000-0000-0000B4420000}"/>
    <cellStyle name="Normal 3 11 3" xfId="15094" xr:uid="{00000000-0005-0000-0000-0000B5420000}"/>
    <cellStyle name="Normal 3 11 4" xfId="15095" xr:uid="{00000000-0005-0000-0000-0000B6420000}"/>
    <cellStyle name="Normal 3 11 5" xfId="15096" xr:uid="{00000000-0005-0000-0000-0000B7420000}"/>
    <cellStyle name="Normal 3 11 6" xfId="15097" xr:uid="{00000000-0005-0000-0000-0000B8420000}"/>
    <cellStyle name="Normal 3 11 7" xfId="15098" xr:uid="{00000000-0005-0000-0000-0000B9420000}"/>
    <cellStyle name="Normal 3 11 8" xfId="15099" xr:uid="{00000000-0005-0000-0000-0000BA420000}"/>
    <cellStyle name="Normal 3 12" xfId="15100" xr:uid="{00000000-0005-0000-0000-0000BB420000}"/>
    <cellStyle name="Normal 3 12 2" xfId="15101" xr:uid="{00000000-0005-0000-0000-0000BC420000}"/>
    <cellStyle name="Normal 3 12 2 2" xfId="15102" xr:uid="{00000000-0005-0000-0000-0000BD420000}"/>
    <cellStyle name="Normal 3 12 2 3" xfId="15103" xr:uid="{00000000-0005-0000-0000-0000BE420000}"/>
    <cellStyle name="Normal 3 12 2 4" xfId="15104" xr:uid="{00000000-0005-0000-0000-0000BF420000}"/>
    <cellStyle name="Normal 3 12 2 5" xfId="15105" xr:uid="{00000000-0005-0000-0000-0000C0420000}"/>
    <cellStyle name="Normal 3 12 2 6" xfId="15106" xr:uid="{00000000-0005-0000-0000-0000C1420000}"/>
    <cellStyle name="Normal 3 12 2 7" xfId="15107" xr:uid="{00000000-0005-0000-0000-0000C2420000}"/>
    <cellStyle name="Normal 3 12 3" xfId="15108" xr:uid="{00000000-0005-0000-0000-0000C3420000}"/>
    <cellStyle name="Normal 3 12 4" xfId="15109" xr:uid="{00000000-0005-0000-0000-0000C4420000}"/>
    <cellStyle name="Normal 3 12 5" xfId="15110" xr:uid="{00000000-0005-0000-0000-0000C5420000}"/>
    <cellStyle name="Normal 3 12 6" xfId="15111" xr:uid="{00000000-0005-0000-0000-0000C6420000}"/>
    <cellStyle name="Normal 3 12 7" xfId="15112" xr:uid="{00000000-0005-0000-0000-0000C7420000}"/>
    <cellStyle name="Normal 3 12 8" xfId="15113" xr:uid="{00000000-0005-0000-0000-0000C8420000}"/>
    <cellStyle name="Normal 3 13" xfId="15114" xr:uid="{00000000-0005-0000-0000-0000C9420000}"/>
    <cellStyle name="Normal 3 13 2" xfId="15115" xr:uid="{00000000-0005-0000-0000-0000CA420000}"/>
    <cellStyle name="Normal 3 13 2 2" xfId="15116" xr:uid="{00000000-0005-0000-0000-0000CB420000}"/>
    <cellStyle name="Normal 3 13 2 3" xfId="15117" xr:uid="{00000000-0005-0000-0000-0000CC420000}"/>
    <cellStyle name="Normal 3 13 2 4" xfId="15118" xr:uid="{00000000-0005-0000-0000-0000CD420000}"/>
    <cellStyle name="Normal 3 13 2 5" xfId="15119" xr:uid="{00000000-0005-0000-0000-0000CE420000}"/>
    <cellStyle name="Normal 3 13 2 6" xfId="15120" xr:uid="{00000000-0005-0000-0000-0000CF420000}"/>
    <cellStyle name="Normal 3 13 2 7" xfId="15121" xr:uid="{00000000-0005-0000-0000-0000D0420000}"/>
    <cellStyle name="Normal 3 13 3" xfId="15122" xr:uid="{00000000-0005-0000-0000-0000D1420000}"/>
    <cellStyle name="Normal 3 13 4" xfId="15123" xr:uid="{00000000-0005-0000-0000-0000D2420000}"/>
    <cellStyle name="Normal 3 13 5" xfId="15124" xr:uid="{00000000-0005-0000-0000-0000D3420000}"/>
    <cellStyle name="Normal 3 13 6" xfId="15125" xr:uid="{00000000-0005-0000-0000-0000D4420000}"/>
    <cellStyle name="Normal 3 13 7" xfId="15126" xr:uid="{00000000-0005-0000-0000-0000D5420000}"/>
    <cellStyle name="Normal 3 13 8" xfId="15127" xr:uid="{00000000-0005-0000-0000-0000D6420000}"/>
    <cellStyle name="Normal 3 14" xfId="15128" xr:uid="{00000000-0005-0000-0000-0000D7420000}"/>
    <cellStyle name="Normal 3 14 2" xfId="15129" xr:uid="{00000000-0005-0000-0000-0000D8420000}"/>
    <cellStyle name="Normal 3 14 2 2" xfId="15130" xr:uid="{00000000-0005-0000-0000-0000D9420000}"/>
    <cellStyle name="Normal 3 14 2 3" xfId="15131" xr:uid="{00000000-0005-0000-0000-0000DA420000}"/>
    <cellStyle name="Normal 3 14 2 4" xfId="15132" xr:uid="{00000000-0005-0000-0000-0000DB420000}"/>
    <cellStyle name="Normal 3 14 2 5" xfId="15133" xr:uid="{00000000-0005-0000-0000-0000DC420000}"/>
    <cellStyle name="Normal 3 14 2 6" xfId="15134" xr:uid="{00000000-0005-0000-0000-0000DD420000}"/>
    <cellStyle name="Normal 3 14 2 7" xfId="15135" xr:uid="{00000000-0005-0000-0000-0000DE420000}"/>
    <cellStyle name="Normal 3 14 3" xfId="15136" xr:uid="{00000000-0005-0000-0000-0000DF420000}"/>
    <cellStyle name="Normal 3 14 4" xfId="15137" xr:uid="{00000000-0005-0000-0000-0000E0420000}"/>
    <cellStyle name="Normal 3 14 5" xfId="15138" xr:uid="{00000000-0005-0000-0000-0000E1420000}"/>
    <cellStyle name="Normal 3 14 6" xfId="15139" xr:uid="{00000000-0005-0000-0000-0000E2420000}"/>
    <cellStyle name="Normal 3 14 7" xfId="15140" xr:uid="{00000000-0005-0000-0000-0000E3420000}"/>
    <cellStyle name="Normal 3 14 8" xfId="15141" xr:uid="{00000000-0005-0000-0000-0000E4420000}"/>
    <cellStyle name="Normal 3 15" xfId="15142" xr:uid="{00000000-0005-0000-0000-0000E5420000}"/>
    <cellStyle name="Normal 3 15 2" xfId="15143" xr:uid="{00000000-0005-0000-0000-0000E6420000}"/>
    <cellStyle name="Normal 3 15 2 2" xfId="15144" xr:uid="{00000000-0005-0000-0000-0000E7420000}"/>
    <cellStyle name="Normal 3 15 2 3" xfId="15145" xr:uid="{00000000-0005-0000-0000-0000E8420000}"/>
    <cellStyle name="Normal 3 15 2 4" xfId="15146" xr:uid="{00000000-0005-0000-0000-0000E9420000}"/>
    <cellStyle name="Normal 3 15 2 5" xfId="15147" xr:uid="{00000000-0005-0000-0000-0000EA420000}"/>
    <cellStyle name="Normal 3 15 2 6" xfId="15148" xr:uid="{00000000-0005-0000-0000-0000EB420000}"/>
    <cellStyle name="Normal 3 15 2 7" xfId="15149" xr:uid="{00000000-0005-0000-0000-0000EC420000}"/>
    <cellStyle name="Normal 3 15 3" xfId="15150" xr:uid="{00000000-0005-0000-0000-0000ED420000}"/>
    <cellStyle name="Normal 3 15 4" xfId="15151" xr:uid="{00000000-0005-0000-0000-0000EE420000}"/>
    <cellStyle name="Normal 3 15 5" xfId="15152" xr:uid="{00000000-0005-0000-0000-0000EF420000}"/>
    <cellStyle name="Normal 3 15 6" xfId="15153" xr:uid="{00000000-0005-0000-0000-0000F0420000}"/>
    <cellStyle name="Normal 3 15 7" xfId="15154" xr:uid="{00000000-0005-0000-0000-0000F1420000}"/>
    <cellStyle name="Normal 3 15 8" xfId="15155" xr:uid="{00000000-0005-0000-0000-0000F2420000}"/>
    <cellStyle name="Normal 3 16" xfId="15156" xr:uid="{00000000-0005-0000-0000-0000F3420000}"/>
    <cellStyle name="Normal 3 16 2" xfId="15157" xr:uid="{00000000-0005-0000-0000-0000F4420000}"/>
    <cellStyle name="Normal 3 16 2 2" xfId="15158" xr:uid="{00000000-0005-0000-0000-0000F5420000}"/>
    <cellStyle name="Normal 3 16 2 3" xfId="15159" xr:uid="{00000000-0005-0000-0000-0000F6420000}"/>
    <cellStyle name="Normal 3 16 2 4" xfId="15160" xr:uid="{00000000-0005-0000-0000-0000F7420000}"/>
    <cellStyle name="Normal 3 16 2 5" xfId="15161" xr:uid="{00000000-0005-0000-0000-0000F8420000}"/>
    <cellStyle name="Normal 3 16 2 6" xfId="15162" xr:uid="{00000000-0005-0000-0000-0000F9420000}"/>
    <cellStyle name="Normal 3 16 2 7" xfId="15163" xr:uid="{00000000-0005-0000-0000-0000FA420000}"/>
    <cellStyle name="Normal 3 16 3" xfId="15164" xr:uid="{00000000-0005-0000-0000-0000FB420000}"/>
    <cellStyle name="Normal 3 16 4" xfId="15165" xr:uid="{00000000-0005-0000-0000-0000FC420000}"/>
    <cellStyle name="Normal 3 16 5" xfId="15166" xr:uid="{00000000-0005-0000-0000-0000FD420000}"/>
    <cellStyle name="Normal 3 16 6" xfId="15167" xr:uid="{00000000-0005-0000-0000-0000FE420000}"/>
    <cellStyle name="Normal 3 16 7" xfId="15168" xr:uid="{00000000-0005-0000-0000-0000FF420000}"/>
    <cellStyle name="Normal 3 16 8" xfId="15169" xr:uid="{00000000-0005-0000-0000-000000430000}"/>
    <cellStyle name="Normal 3 17" xfId="15170" xr:uid="{00000000-0005-0000-0000-000001430000}"/>
    <cellStyle name="Normal 3 17 2" xfId="15171" xr:uid="{00000000-0005-0000-0000-000002430000}"/>
    <cellStyle name="Normal 3 17 2 2" xfId="15172" xr:uid="{00000000-0005-0000-0000-000003430000}"/>
    <cellStyle name="Normal 3 17 2 3" xfId="15173" xr:uid="{00000000-0005-0000-0000-000004430000}"/>
    <cellStyle name="Normal 3 17 2 4" xfId="15174" xr:uid="{00000000-0005-0000-0000-000005430000}"/>
    <cellStyle name="Normal 3 17 2 5" xfId="15175" xr:uid="{00000000-0005-0000-0000-000006430000}"/>
    <cellStyle name="Normal 3 17 2 6" xfId="15176" xr:uid="{00000000-0005-0000-0000-000007430000}"/>
    <cellStyle name="Normal 3 17 2 7" xfId="15177" xr:uid="{00000000-0005-0000-0000-000008430000}"/>
    <cellStyle name="Normal 3 17 3" xfId="15178" xr:uid="{00000000-0005-0000-0000-000009430000}"/>
    <cellStyle name="Normal 3 17 4" xfId="15179" xr:uid="{00000000-0005-0000-0000-00000A430000}"/>
    <cellStyle name="Normal 3 17 5" xfId="15180" xr:uid="{00000000-0005-0000-0000-00000B430000}"/>
    <cellStyle name="Normal 3 17 6" xfId="15181" xr:uid="{00000000-0005-0000-0000-00000C430000}"/>
    <cellStyle name="Normal 3 17 7" xfId="15182" xr:uid="{00000000-0005-0000-0000-00000D430000}"/>
    <cellStyle name="Normal 3 17 8" xfId="15183" xr:uid="{00000000-0005-0000-0000-00000E430000}"/>
    <cellStyle name="Normal 3 18" xfId="15184" xr:uid="{00000000-0005-0000-0000-00000F430000}"/>
    <cellStyle name="Normal 3 18 2" xfId="15185" xr:uid="{00000000-0005-0000-0000-000010430000}"/>
    <cellStyle name="Normal 3 18 2 2" xfId="15186" xr:uid="{00000000-0005-0000-0000-000011430000}"/>
    <cellStyle name="Normal 3 18 2 3" xfId="15187" xr:uid="{00000000-0005-0000-0000-000012430000}"/>
    <cellStyle name="Normal 3 18 2 4" xfId="15188" xr:uid="{00000000-0005-0000-0000-000013430000}"/>
    <cellStyle name="Normal 3 18 2 5" xfId="15189" xr:uid="{00000000-0005-0000-0000-000014430000}"/>
    <cellStyle name="Normal 3 18 2 6" xfId="15190" xr:uid="{00000000-0005-0000-0000-000015430000}"/>
    <cellStyle name="Normal 3 18 2 7" xfId="15191" xr:uid="{00000000-0005-0000-0000-000016430000}"/>
    <cellStyle name="Normal 3 18 3" xfId="15192" xr:uid="{00000000-0005-0000-0000-000017430000}"/>
    <cellStyle name="Normal 3 18 4" xfId="15193" xr:uid="{00000000-0005-0000-0000-000018430000}"/>
    <cellStyle name="Normal 3 18 5" xfId="15194" xr:uid="{00000000-0005-0000-0000-000019430000}"/>
    <cellStyle name="Normal 3 18 6" xfId="15195" xr:uid="{00000000-0005-0000-0000-00001A430000}"/>
    <cellStyle name="Normal 3 18 7" xfId="15196" xr:uid="{00000000-0005-0000-0000-00001B430000}"/>
    <cellStyle name="Normal 3 18 8" xfId="15197" xr:uid="{00000000-0005-0000-0000-00001C430000}"/>
    <cellStyle name="Normal 3 19" xfId="15198" xr:uid="{00000000-0005-0000-0000-00001D430000}"/>
    <cellStyle name="Normal 3 19 2" xfId="15199" xr:uid="{00000000-0005-0000-0000-00001E430000}"/>
    <cellStyle name="Normal 3 19 2 2" xfId="15200" xr:uid="{00000000-0005-0000-0000-00001F430000}"/>
    <cellStyle name="Normal 3 19 2 3" xfId="15201" xr:uid="{00000000-0005-0000-0000-000020430000}"/>
    <cellStyle name="Normal 3 19 2 4" xfId="15202" xr:uid="{00000000-0005-0000-0000-000021430000}"/>
    <cellStyle name="Normal 3 19 2 5" xfId="15203" xr:uid="{00000000-0005-0000-0000-000022430000}"/>
    <cellStyle name="Normal 3 19 2 6" xfId="15204" xr:uid="{00000000-0005-0000-0000-000023430000}"/>
    <cellStyle name="Normal 3 19 2 7" xfId="15205" xr:uid="{00000000-0005-0000-0000-000024430000}"/>
    <cellStyle name="Normal 3 19 3" xfId="15206" xr:uid="{00000000-0005-0000-0000-000025430000}"/>
    <cellStyle name="Normal 3 19 4" xfId="15207" xr:uid="{00000000-0005-0000-0000-000026430000}"/>
    <cellStyle name="Normal 3 19 5" xfId="15208" xr:uid="{00000000-0005-0000-0000-000027430000}"/>
    <cellStyle name="Normal 3 19 6" xfId="15209" xr:uid="{00000000-0005-0000-0000-000028430000}"/>
    <cellStyle name="Normal 3 19 7" xfId="15210" xr:uid="{00000000-0005-0000-0000-000029430000}"/>
    <cellStyle name="Normal 3 19 8" xfId="15211" xr:uid="{00000000-0005-0000-0000-00002A430000}"/>
    <cellStyle name="Normal 3 2" xfId="65" xr:uid="{00000000-0005-0000-0000-00002B430000}"/>
    <cellStyle name="Normal 3 2 10" xfId="15212" xr:uid="{00000000-0005-0000-0000-00002C430000}"/>
    <cellStyle name="Normal 3 2 10 2" xfId="15213" xr:uid="{00000000-0005-0000-0000-00002D430000}"/>
    <cellStyle name="Normal 3 2 10 2 2" xfId="15214" xr:uid="{00000000-0005-0000-0000-00002E430000}"/>
    <cellStyle name="Normal 3 2 10 2 3" xfId="15215" xr:uid="{00000000-0005-0000-0000-00002F430000}"/>
    <cellStyle name="Normal 3 2 10 2 4" xfId="15216" xr:uid="{00000000-0005-0000-0000-000030430000}"/>
    <cellStyle name="Normal 3 2 10 2 5" xfId="15217" xr:uid="{00000000-0005-0000-0000-000031430000}"/>
    <cellStyle name="Normal 3 2 10 2 6" xfId="15218" xr:uid="{00000000-0005-0000-0000-000032430000}"/>
    <cellStyle name="Normal 3 2 10 2 7" xfId="15219" xr:uid="{00000000-0005-0000-0000-000033430000}"/>
    <cellStyle name="Normal 3 2 10 3" xfId="15220" xr:uid="{00000000-0005-0000-0000-000034430000}"/>
    <cellStyle name="Normal 3 2 10 4" xfId="15221" xr:uid="{00000000-0005-0000-0000-000035430000}"/>
    <cellStyle name="Normal 3 2 10 5" xfId="15222" xr:uid="{00000000-0005-0000-0000-000036430000}"/>
    <cellStyle name="Normal 3 2 10 6" xfId="15223" xr:uid="{00000000-0005-0000-0000-000037430000}"/>
    <cellStyle name="Normal 3 2 10 7" xfId="15224" xr:uid="{00000000-0005-0000-0000-000038430000}"/>
    <cellStyle name="Normal 3 2 10 8" xfId="15225" xr:uid="{00000000-0005-0000-0000-000039430000}"/>
    <cellStyle name="Normal 3 2 11" xfId="15226" xr:uid="{00000000-0005-0000-0000-00003A430000}"/>
    <cellStyle name="Normal 3 2 11 2" xfId="15227" xr:uid="{00000000-0005-0000-0000-00003B430000}"/>
    <cellStyle name="Normal 3 2 11 2 2" xfId="15228" xr:uid="{00000000-0005-0000-0000-00003C430000}"/>
    <cellStyle name="Normal 3 2 11 2 3" xfId="15229" xr:uid="{00000000-0005-0000-0000-00003D430000}"/>
    <cellStyle name="Normal 3 2 11 2 4" xfId="15230" xr:uid="{00000000-0005-0000-0000-00003E430000}"/>
    <cellStyle name="Normal 3 2 11 2 5" xfId="15231" xr:uid="{00000000-0005-0000-0000-00003F430000}"/>
    <cellStyle name="Normal 3 2 11 2 6" xfId="15232" xr:uid="{00000000-0005-0000-0000-000040430000}"/>
    <cellStyle name="Normal 3 2 11 2 7" xfId="15233" xr:uid="{00000000-0005-0000-0000-000041430000}"/>
    <cellStyle name="Normal 3 2 11 3" xfId="15234" xr:uid="{00000000-0005-0000-0000-000042430000}"/>
    <cellStyle name="Normal 3 2 11 4" xfId="15235" xr:uid="{00000000-0005-0000-0000-000043430000}"/>
    <cellStyle name="Normal 3 2 11 5" xfId="15236" xr:uid="{00000000-0005-0000-0000-000044430000}"/>
    <cellStyle name="Normal 3 2 11 6" xfId="15237" xr:uid="{00000000-0005-0000-0000-000045430000}"/>
    <cellStyle name="Normal 3 2 11 7" xfId="15238" xr:uid="{00000000-0005-0000-0000-000046430000}"/>
    <cellStyle name="Normal 3 2 11 8" xfId="15239" xr:uid="{00000000-0005-0000-0000-000047430000}"/>
    <cellStyle name="Normal 3 2 12" xfId="15240" xr:uid="{00000000-0005-0000-0000-000048430000}"/>
    <cellStyle name="Normal 3 2 12 2" xfId="15241" xr:uid="{00000000-0005-0000-0000-000049430000}"/>
    <cellStyle name="Normal 3 2 12 2 2" xfId="15242" xr:uid="{00000000-0005-0000-0000-00004A430000}"/>
    <cellStyle name="Normal 3 2 12 2 3" xfId="15243" xr:uid="{00000000-0005-0000-0000-00004B430000}"/>
    <cellStyle name="Normal 3 2 12 2 4" xfId="15244" xr:uid="{00000000-0005-0000-0000-00004C430000}"/>
    <cellStyle name="Normal 3 2 12 2 5" xfId="15245" xr:uid="{00000000-0005-0000-0000-00004D430000}"/>
    <cellStyle name="Normal 3 2 12 2 6" xfId="15246" xr:uid="{00000000-0005-0000-0000-00004E430000}"/>
    <cellStyle name="Normal 3 2 12 2 7" xfId="15247" xr:uid="{00000000-0005-0000-0000-00004F430000}"/>
    <cellStyle name="Normal 3 2 12 3" xfId="15248" xr:uid="{00000000-0005-0000-0000-000050430000}"/>
    <cellStyle name="Normal 3 2 12 4" xfId="15249" xr:uid="{00000000-0005-0000-0000-000051430000}"/>
    <cellStyle name="Normal 3 2 12 5" xfId="15250" xr:uid="{00000000-0005-0000-0000-000052430000}"/>
    <cellStyle name="Normal 3 2 12 6" xfId="15251" xr:uid="{00000000-0005-0000-0000-000053430000}"/>
    <cellStyle name="Normal 3 2 12 7" xfId="15252" xr:uid="{00000000-0005-0000-0000-000054430000}"/>
    <cellStyle name="Normal 3 2 12 8" xfId="15253" xr:uid="{00000000-0005-0000-0000-000055430000}"/>
    <cellStyle name="Normal 3 2 13" xfId="15254" xr:uid="{00000000-0005-0000-0000-000056430000}"/>
    <cellStyle name="Normal 3 2 13 2" xfId="15255" xr:uid="{00000000-0005-0000-0000-000057430000}"/>
    <cellStyle name="Normal 3 2 13 3" xfId="15256" xr:uid="{00000000-0005-0000-0000-000058430000}"/>
    <cellStyle name="Normal 3 2 13 4" xfId="15257" xr:uid="{00000000-0005-0000-0000-000059430000}"/>
    <cellStyle name="Normal 3 2 13 5" xfId="15258" xr:uid="{00000000-0005-0000-0000-00005A430000}"/>
    <cellStyle name="Normal 3 2 13 6" xfId="15259" xr:uid="{00000000-0005-0000-0000-00005B430000}"/>
    <cellStyle name="Normal 3 2 13 7" xfId="15260" xr:uid="{00000000-0005-0000-0000-00005C430000}"/>
    <cellStyle name="Normal 3 2 14" xfId="15261" xr:uid="{00000000-0005-0000-0000-00005D430000}"/>
    <cellStyle name="Normal 3 2 15" xfId="15262" xr:uid="{00000000-0005-0000-0000-00005E430000}"/>
    <cellStyle name="Normal 3 2 16" xfId="15263" xr:uid="{00000000-0005-0000-0000-00005F430000}"/>
    <cellStyle name="Normal 3 2 17" xfId="15264" xr:uid="{00000000-0005-0000-0000-000060430000}"/>
    <cellStyle name="Normal 3 2 18" xfId="15265" xr:uid="{00000000-0005-0000-0000-000061430000}"/>
    <cellStyle name="Normal 3 2 19" xfId="15266" xr:uid="{00000000-0005-0000-0000-000062430000}"/>
    <cellStyle name="Normal 3 2 2" xfId="15267" xr:uid="{00000000-0005-0000-0000-000063430000}"/>
    <cellStyle name="Normal 3 2 2 10" xfId="15268" xr:uid="{00000000-0005-0000-0000-000064430000}"/>
    <cellStyle name="Normal 3 2 2 10 2" xfId="15269" xr:uid="{00000000-0005-0000-0000-000065430000}"/>
    <cellStyle name="Normal 3 2 2 10 2 2" xfId="15270" xr:uid="{00000000-0005-0000-0000-000066430000}"/>
    <cellStyle name="Normal 3 2 2 10 2 3" xfId="15271" xr:uid="{00000000-0005-0000-0000-000067430000}"/>
    <cellStyle name="Normal 3 2 2 10 2 4" xfId="15272" xr:uid="{00000000-0005-0000-0000-000068430000}"/>
    <cellStyle name="Normal 3 2 2 10 2 5" xfId="15273" xr:uid="{00000000-0005-0000-0000-000069430000}"/>
    <cellStyle name="Normal 3 2 2 10 2 6" xfId="15274" xr:uid="{00000000-0005-0000-0000-00006A430000}"/>
    <cellStyle name="Normal 3 2 2 10 2 7" xfId="15275" xr:uid="{00000000-0005-0000-0000-00006B430000}"/>
    <cellStyle name="Normal 3 2 2 10 3" xfId="15276" xr:uid="{00000000-0005-0000-0000-00006C430000}"/>
    <cellStyle name="Normal 3 2 2 10 4" xfId="15277" xr:uid="{00000000-0005-0000-0000-00006D430000}"/>
    <cellStyle name="Normal 3 2 2 10 5" xfId="15278" xr:uid="{00000000-0005-0000-0000-00006E430000}"/>
    <cellStyle name="Normal 3 2 2 10 6" xfId="15279" xr:uid="{00000000-0005-0000-0000-00006F430000}"/>
    <cellStyle name="Normal 3 2 2 10 7" xfId="15280" xr:uid="{00000000-0005-0000-0000-000070430000}"/>
    <cellStyle name="Normal 3 2 2 10 8" xfId="15281" xr:uid="{00000000-0005-0000-0000-000071430000}"/>
    <cellStyle name="Normal 3 2 2 11" xfId="15282" xr:uid="{00000000-0005-0000-0000-000072430000}"/>
    <cellStyle name="Normal 3 2 2 11 2" xfId="15283" xr:uid="{00000000-0005-0000-0000-000073430000}"/>
    <cellStyle name="Normal 3 2 2 11 3" xfId="15284" xr:uid="{00000000-0005-0000-0000-000074430000}"/>
    <cellStyle name="Normal 3 2 2 11 4" xfId="15285" xr:uid="{00000000-0005-0000-0000-000075430000}"/>
    <cellStyle name="Normal 3 2 2 11 5" xfId="15286" xr:uid="{00000000-0005-0000-0000-000076430000}"/>
    <cellStyle name="Normal 3 2 2 11 6" xfId="15287" xr:uid="{00000000-0005-0000-0000-000077430000}"/>
    <cellStyle name="Normal 3 2 2 11 7" xfId="15288" xr:uid="{00000000-0005-0000-0000-000078430000}"/>
    <cellStyle name="Normal 3 2 2 12" xfId="15289" xr:uid="{00000000-0005-0000-0000-000079430000}"/>
    <cellStyle name="Normal 3 2 2 13" xfId="15290" xr:uid="{00000000-0005-0000-0000-00007A430000}"/>
    <cellStyle name="Normal 3 2 2 14" xfId="15291" xr:uid="{00000000-0005-0000-0000-00007B430000}"/>
    <cellStyle name="Normal 3 2 2 15" xfId="15292" xr:uid="{00000000-0005-0000-0000-00007C430000}"/>
    <cellStyle name="Normal 3 2 2 16" xfId="15293" xr:uid="{00000000-0005-0000-0000-00007D430000}"/>
    <cellStyle name="Normal 3 2 2 17" xfId="15294" xr:uid="{00000000-0005-0000-0000-00007E430000}"/>
    <cellStyle name="Normal 3 2 2 2" xfId="15295" xr:uid="{00000000-0005-0000-0000-00007F430000}"/>
    <cellStyle name="Normal 3 2 2 2 2" xfId="15296" xr:uid="{00000000-0005-0000-0000-000080430000}"/>
    <cellStyle name="Normal 3 2 2 2 2 2" xfId="15297" xr:uid="{00000000-0005-0000-0000-000081430000}"/>
    <cellStyle name="Normal 3 2 2 2 2 3" xfId="15298" xr:uid="{00000000-0005-0000-0000-000082430000}"/>
    <cellStyle name="Normal 3 2 2 2 2 4" xfId="15299" xr:uid="{00000000-0005-0000-0000-000083430000}"/>
    <cellStyle name="Normal 3 2 2 2 2 5" xfId="15300" xr:uid="{00000000-0005-0000-0000-000084430000}"/>
    <cellStyle name="Normal 3 2 2 2 2 6" xfId="15301" xr:uid="{00000000-0005-0000-0000-000085430000}"/>
    <cellStyle name="Normal 3 2 2 2 2 7" xfId="15302" xr:uid="{00000000-0005-0000-0000-000086430000}"/>
    <cellStyle name="Normal 3 2 2 2 3" xfId="15303" xr:uid="{00000000-0005-0000-0000-000087430000}"/>
    <cellStyle name="Normal 3 2 2 2 4" xfId="15304" xr:uid="{00000000-0005-0000-0000-000088430000}"/>
    <cellStyle name="Normal 3 2 2 2 5" xfId="15305" xr:uid="{00000000-0005-0000-0000-000089430000}"/>
    <cellStyle name="Normal 3 2 2 2 6" xfId="15306" xr:uid="{00000000-0005-0000-0000-00008A430000}"/>
    <cellStyle name="Normal 3 2 2 2 7" xfId="15307" xr:uid="{00000000-0005-0000-0000-00008B430000}"/>
    <cellStyle name="Normal 3 2 2 2 8" xfId="15308" xr:uid="{00000000-0005-0000-0000-00008C430000}"/>
    <cellStyle name="Normal 3 2 2 3" xfId="15309" xr:uid="{00000000-0005-0000-0000-00008D430000}"/>
    <cellStyle name="Normal 3 2 2 3 2" xfId="15310" xr:uid="{00000000-0005-0000-0000-00008E430000}"/>
    <cellStyle name="Normal 3 2 2 3 2 2" xfId="15311" xr:uid="{00000000-0005-0000-0000-00008F430000}"/>
    <cellStyle name="Normal 3 2 2 3 2 3" xfId="15312" xr:uid="{00000000-0005-0000-0000-000090430000}"/>
    <cellStyle name="Normal 3 2 2 3 2 4" xfId="15313" xr:uid="{00000000-0005-0000-0000-000091430000}"/>
    <cellStyle name="Normal 3 2 2 3 2 5" xfId="15314" xr:uid="{00000000-0005-0000-0000-000092430000}"/>
    <cellStyle name="Normal 3 2 2 3 2 6" xfId="15315" xr:uid="{00000000-0005-0000-0000-000093430000}"/>
    <cellStyle name="Normal 3 2 2 3 2 7" xfId="15316" xr:uid="{00000000-0005-0000-0000-000094430000}"/>
    <cellStyle name="Normal 3 2 2 3 3" xfId="15317" xr:uid="{00000000-0005-0000-0000-000095430000}"/>
    <cellStyle name="Normal 3 2 2 3 4" xfId="15318" xr:uid="{00000000-0005-0000-0000-000096430000}"/>
    <cellStyle name="Normal 3 2 2 3 5" xfId="15319" xr:uid="{00000000-0005-0000-0000-000097430000}"/>
    <cellStyle name="Normal 3 2 2 3 6" xfId="15320" xr:uid="{00000000-0005-0000-0000-000098430000}"/>
    <cellStyle name="Normal 3 2 2 3 7" xfId="15321" xr:uid="{00000000-0005-0000-0000-000099430000}"/>
    <cellStyle name="Normal 3 2 2 3 8" xfId="15322" xr:uid="{00000000-0005-0000-0000-00009A430000}"/>
    <cellStyle name="Normal 3 2 2 4" xfId="15323" xr:uid="{00000000-0005-0000-0000-00009B430000}"/>
    <cellStyle name="Normal 3 2 2 4 2" xfId="15324" xr:uid="{00000000-0005-0000-0000-00009C430000}"/>
    <cellStyle name="Normal 3 2 2 4 2 2" xfId="15325" xr:uid="{00000000-0005-0000-0000-00009D430000}"/>
    <cellStyle name="Normal 3 2 2 4 2 3" xfId="15326" xr:uid="{00000000-0005-0000-0000-00009E430000}"/>
    <cellStyle name="Normal 3 2 2 4 2 4" xfId="15327" xr:uid="{00000000-0005-0000-0000-00009F430000}"/>
    <cellStyle name="Normal 3 2 2 4 2 5" xfId="15328" xr:uid="{00000000-0005-0000-0000-0000A0430000}"/>
    <cellStyle name="Normal 3 2 2 4 2 6" xfId="15329" xr:uid="{00000000-0005-0000-0000-0000A1430000}"/>
    <cellStyle name="Normal 3 2 2 4 2 7" xfId="15330" xr:uid="{00000000-0005-0000-0000-0000A2430000}"/>
    <cellStyle name="Normal 3 2 2 4 3" xfId="15331" xr:uid="{00000000-0005-0000-0000-0000A3430000}"/>
    <cellStyle name="Normal 3 2 2 4 4" xfId="15332" xr:uid="{00000000-0005-0000-0000-0000A4430000}"/>
    <cellStyle name="Normal 3 2 2 4 5" xfId="15333" xr:uid="{00000000-0005-0000-0000-0000A5430000}"/>
    <cellStyle name="Normal 3 2 2 4 6" xfId="15334" xr:uid="{00000000-0005-0000-0000-0000A6430000}"/>
    <cellStyle name="Normal 3 2 2 4 7" xfId="15335" xr:uid="{00000000-0005-0000-0000-0000A7430000}"/>
    <cellStyle name="Normal 3 2 2 4 8" xfId="15336" xr:uid="{00000000-0005-0000-0000-0000A8430000}"/>
    <cellStyle name="Normal 3 2 2 5" xfId="15337" xr:uid="{00000000-0005-0000-0000-0000A9430000}"/>
    <cellStyle name="Normal 3 2 2 5 2" xfId="15338" xr:uid="{00000000-0005-0000-0000-0000AA430000}"/>
    <cellStyle name="Normal 3 2 2 5 2 2" xfId="15339" xr:uid="{00000000-0005-0000-0000-0000AB430000}"/>
    <cellStyle name="Normal 3 2 2 5 2 3" xfId="15340" xr:uid="{00000000-0005-0000-0000-0000AC430000}"/>
    <cellStyle name="Normal 3 2 2 5 2 4" xfId="15341" xr:uid="{00000000-0005-0000-0000-0000AD430000}"/>
    <cellStyle name="Normal 3 2 2 5 2 5" xfId="15342" xr:uid="{00000000-0005-0000-0000-0000AE430000}"/>
    <cellStyle name="Normal 3 2 2 5 2 6" xfId="15343" xr:uid="{00000000-0005-0000-0000-0000AF430000}"/>
    <cellStyle name="Normal 3 2 2 5 2 7" xfId="15344" xr:uid="{00000000-0005-0000-0000-0000B0430000}"/>
    <cellStyle name="Normal 3 2 2 5 3" xfId="15345" xr:uid="{00000000-0005-0000-0000-0000B1430000}"/>
    <cellStyle name="Normal 3 2 2 5 4" xfId="15346" xr:uid="{00000000-0005-0000-0000-0000B2430000}"/>
    <cellStyle name="Normal 3 2 2 5 5" xfId="15347" xr:uid="{00000000-0005-0000-0000-0000B3430000}"/>
    <cellStyle name="Normal 3 2 2 5 6" xfId="15348" xr:uid="{00000000-0005-0000-0000-0000B4430000}"/>
    <cellStyle name="Normal 3 2 2 5 7" xfId="15349" xr:uid="{00000000-0005-0000-0000-0000B5430000}"/>
    <cellStyle name="Normal 3 2 2 5 8" xfId="15350" xr:uid="{00000000-0005-0000-0000-0000B6430000}"/>
    <cellStyle name="Normal 3 2 2 6" xfId="15351" xr:uid="{00000000-0005-0000-0000-0000B7430000}"/>
    <cellStyle name="Normal 3 2 2 6 2" xfId="15352" xr:uid="{00000000-0005-0000-0000-0000B8430000}"/>
    <cellStyle name="Normal 3 2 2 6 2 2" xfId="15353" xr:uid="{00000000-0005-0000-0000-0000B9430000}"/>
    <cellStyle name="Normal 3 2 2 6 2 3" xfId="15354" xr:uid="{00000000-0005-0000-0000-0000BA430000}"/>
    <cellStyle name="Normal 3 2 2 6 2 4" xfId="15355" xr:uid="{00000000-0005-0000-0000-0000BB430000}"/>
    <cellStyle name="Normal 3 2 2 6 2 5" xfId="15356" xr:uid="{00000000-0005-0000-0000-0000BC430000}"/>
    <cellStyle name="Normal 3 2 2 6 2 6" xfId="15357" xr:uid="{00000000-0005-0000-0000-0000BD430000}"/>
    <cellStyle name="Normal 3 2 2 6 2 7" xfId="15358" xr:uid="{00000000-0005-0000-0000-0000BE430000}"/>
    <cellStyle name="Normal 3 2 2 6 3" xfId="15359" xr:uid="{00000000-0005-0000-0000-0000BF430000}"/>
    <cellStyle name="Normal 3 2 2 6 4" xfId="15360" xr:uid="{00000000-0005-0000-0000-0000C0430000}"/>
    <cellStyle name="Normal 3 2 2 6 5" xfId="15361" xr:uid="{00000000-0005-0000-0000-0000C1430000}"/>
    <cellStyle name="Normal 3 2 2 6 6" xfId="15362" xr:uid="{00000000-0005-0000-0000-0000C2430000}"/>
    <cellStyle name="Normal 3 2 2 6 7" xfId="15363" xr:uid="{00000000-0005-0000-0000-0000C3430000}"/>
    <cellStyle name="Normal 3 2 2 6 8" xfId="15364" xr:uid="{00000000-0005-0000-0000-0000C4430000}"/>
    <cellStyle name="Normal 3 2 2 7" xfId="15365" xr:uid="{00000000-0005-0000-0000-0000C5430000}"/>
    <cellStyle name="Normal 3 2 2 7 2" xfId="15366" xr:uid="{00000000-0005-0000-0000-0000C6430000}"/>
    <cellStyle name="Normal 3 2 2 7 2 2" xfId="15367" xr:uid="{00000000-0005-0000-0000-0000C7430000}"/>
    <cellStyle name="Normal 3 2 2 7 2 3" xfId="15368" xr:uid="{00000000-0005-0000-0000-0000C8430000}"/>
    <cellStyle name="Normal 3 2 2 7 2 4" xfId="15369" xr:uid="{00000000-0005-0000-0000-0000C9430000}"/>
    <cellStyle name="Normal 3 2 2 7 2 5" xfId="15370" xr:uid="{00000000-0005-0000-0000-0000CA430000}"/>
    <cellStyle name="Normal 3 2 2 7 2 6" xfId="15371" xr:uid="{00000000-0005-0000-0000-0000CB430000}"/>
    <cellStyle name="Normal 3 2 2 7 2 7" xfId="15372" xr:uid="{00000000-0005-0000-0000-0000CC430000}"/>
    <cellStyle name="Normal 3 2 2 7 3" xfId="15373" xr:uid="{00000000-0005-0000-0000-0000CD430000}"/>
    <cellStyle name="Normal 3 2 2 7 4" xfId="15374" xr:uid="{00000000-0005-0000-0000-0000CE430000}"/>
    <cellStyle name="Normal 3 2 2 7 5" xfId="15375" xr:uid="{00000000-0005-0000-0000-0000CF430000}"/>
    <cellStyle name="Normal 3 2 2 7 6" xfId="15376" xr:uid="{00000000-0005-0000-0000-0000D0430000}"/>
    <cellStyle name="Normal 3 2 2 7 7" xfId="15377" xr:uid="{00000000-0005-0000-0000-0000D1430000}"/>
    <cellStyle name="Normal 3 2 2 7 8" xfId="15378" xr:uid="{00000000-0005-0000-0000-0000D2430000}"/>
    <cellStyle name="Normal 3 2 2 8" xfId="15379" xr:uid="{00000000-0005-0000-0000-0000D3430000}"/>
    <cellStyle name="Normal 3 2 2 8 2" xfId="15380" xr:uid="{00000000-0005-0000-0000-0000D4430000}"/>
    <cellStyle name="Normal 3 2 2 8 2 2" xfId="15381" xr:uid="{00000000-0005-0000-0000-0000D5430000}"/>
    <cellStyle name="Normal 3 2 2 8 2 3" xfId="15382" xr:uid="{00000000-0005-0000-0000-0000D6430000}"/>
    <cellStyle name="Normal 3 2 2 8 2 4" xfId="15383" xr:uid="{00000000-0005-0000-0000-0000D7430000}"/>
    <cellStyle name="Normal 3 2 2 8 2 5" xfId="15384" xr:uid="{00000000-0005-0000-0000-0000D8430000}"/>
    <cellStyle name="Normal 3 2 2 8 2 6" xfId="15385" xr:uid="{00000000-0005-0000-0000-0000D9430000}"/>
    <cellStyle name="Normal 3 2 2 8 2 7" xfId="15386" xr:uid="{00000000-0005-0000-0000-0000DA430000}"/>
    <cellStyle name="Normal 3 2 2 8 3" xfId="15387" xr:uid="{00000000-0005-0000-0000-0000DB430000}"/>
    <cellStyle name="Normal 3 2 2 8 4" xfId="15388" xr:uid="{00000000-0005-0000-0000-0000DC430000}"/>
    <cellStyle name="Normal 3 2 2 8 5" xfId="15389" xr:uid="{00000000-0005-0000-0000-0000DD430000}"/>
    <cellStyle name="Normal 3 2 2 8 6" xfId="15390" xr:uid="{00000000-0005-0000-0000-0000DE430000}"/>
    <cellStyle name="Normal 3 2 2 8 7" xfId="15391" xr:uid="{00000000-0005-0000-0000-0000DF430000}"/>
    <cellStyle name="Normal 3 2 2 8 8" xfId="15392" xr:uid="{00000000-0005-0000-0000-0000E0430000}"/>
    <cellStyle name="Normal 3 2 2 9" xfId="15393" xr:uid="{00000000-0005-0000-0000-0000E1430000}"/>
    <cellStyle name="Normal 3 2 2 9 2" xfId="15394" xr:uid="{00000000-0005-0000-0000-0000E2430000}"/>
    <cellStyle name="Normal 3 2 2 9 2 2" xfId="15395" xr:uid="{00000000-0005-0000-0000-0000E3430000}"/>
    <cellStyle name="Normal 3 2 2 9 2 3" xfId="15396" xr:uid="{00000000-0005-0000-0000-0000E4430000}"/>
    <cellStyle name="Normal 3 2 2 9 2 4" xfId="15397" xr:uid="{00000000-0005-0000-0000-0000E5430000}"/>
    <cellStyle name="Normal 3 2 2 9 2 5" xfId="15398" xr:uid="{00000000-0005-0000-0000-0000E6430000}"/>
    <cellStyle name="Normal 3 2 2 9 2 6" xfId="15399" xr:uid="{00000000-0005-0000-0000-0000E7430000}"/>
    <cellStyle name="Normal 3 2 2 9 2 7" xfId="15400" xr:uid="{00000000-0005-0000-0000-0000E8430000}"/>
    <cellStyle name="Normal 3 2 2 9 3" xfId="15401" xr:uid="{00000000-0005-0000-0000-0000E9430000}"/>
    <cellStyle name="Normal 3 2 2 9 4" xfId="15402" xr:uid="{00000000-0005-0000-0000-0000EA430000}"/>
    <cellStyle name="Normal 3 2 2 9 5" xfId="15403" xr:uid="{00000000-0005-0000-0000-0000EB430000}"/>
    <cellStyle name="Normal 3 2 2 9 6" xfId="15404" xr:uid="{00000000-0005-0000-0000-0000EC430000}"/>
    <cellStyle name="Normal 3 2 2 9 7" xfId="15405" xr:uid="{00000000-0005-0000-0000-0000ED430000}"/>
    <cellStyle name="Normal 3 2 2 9 8" xfId="15406" xr:uid="{00000000-0005-0000-0000-0000EE430000}"/>
    <cellStyle name="Normal 3 2 3" xfId="15407" xr:uid="{00000000-0005-0000-0000-0000EF430000}"/>
    <cellStyle name="Normal 3 2 3 10" xfId="15408" xr:uid="{00000000-0005-0000-0000-0000F0430000}"/>
    <cellStyle name="Normal 3 2 3 10 2" xfId="15409" xr:uid="{00000000-0005-0000-0000-0000F1430000}"/>
    <cellStyle name="Normal 3 2 3 10 2 2" xfId="15410" xr:uid="{00000000-0005-0000-0000-0000F2430000}"/>
    <cellStyle name="Normal 3 2 3 10 2 3" xfId="15411" xr:uid="{00000000-0005-0000-0000-0000F3430000}"/>
    <cellStyle name="Normal 3 2 3 10 2 4" xfId="15412" xr:uid="{00000000-0005-0000-0000-0000F4430000}"/>
    <cellStyle name="Normal 3 2 3 10 2 5" xfId="15413" xr:uid="{00000000-0005-0000-0000-0000F5430000}"/>
    <cellStyle name="Normal 3 2 3 10 2 6" xfId="15414" xr:uid="{00000000-0005-0000-0000-0000F6430000}"/>
    <cellStyle name="Normal 3 2 3 10 2 7" xfId="15415" xr:uid="{00000000-0005-0000-0000-0000F7430000}"/>
    <cellStyle name="Normal 3 2 3 10 3" xfId="15416" xr:uid="{00000000-0005-0000-0000-0000F8430000}"/>
    <cellStyle name="Normal 3 2 3 10 4" xfId="15417" xr:uid="{00000000-0005-0000-0000-0000F9430000}"/>
    <cellStyle name="Normal 3 2 3 10 5" xfId="15418" xr:uid="{00000000-0005-0000-0000-0000FA430000}"/>
    <cellStyle name="Normal 3 2 3 10 6" xfId="15419" xr:uid="{00000000-0005-0000-0000-0000FB430000}"/>
    <cellStyle name="Normal 3 2 3 10 7" xfId="15420" xr:uid="{00000000-0005-0000-0000-0000FC430000}"/>
    <cellStyle name="Normal 3 2 3 10 8" xfId="15421" xr:uid="{00000000-0005-0000-0000-0000FD430000}"/>
    <cellStyle name="Normal 3 2 3 11" xfId="15422" xr:uid="{00000000-0005-0000-0000-0000FE430000}"/>
    <cellStyle name="Normal 3 2 3 11 2" xfId="15423" xr:uid="{00000000-0005-0000-0000-0000FF430000}"/>
    <cellStyle name="Normal 3 2 3 11 3" xfId="15424" xr:uid="{00000000-0005-0000-0000-000000440000}"/>
    <cellStyle name="Normal 3 2 3 11 4" xfId="15425" xr:uid="{00000000-0005-0000-0000-000001440000}"/>
    <cellStyle name="Normal 3 2 3 11 5" xfId="15426" xr:uid="{00000000-0005-0000-0000-000002440000}"/>
    <cellStyle name="Normal 3 2 3 11 6" xfId="15427" xr:uid="{00000000-0005-0000-0000-000003440000}"/>
    <cellStyle name="Normal 3 2 3 11 7" xfId="15428" xr:uid="{00000000-0005-0000-0000-000004440000}"/>
    <cellStyle name="Normal 3 2 3 12" xfId="15429" xr:uid="{00000000-0005-0000-0000-000005440000}"/>
    <cellStyle name="Normal 3 2 3 13" xfId="15430" xr:uid="{00000000-0005-0000-0000-000006440000}"/>
    <cellStyle name="Normal 3 2 3 14" xfId="15431" xr:uid="{00000000-0005-0000-0000-000007440000}"/>
    <cellStyle name="Normal 3 2 3 15" xfId="15432" xr:uid="{00000000-0005-0000-0000-000008440000}"/>
    <cellStyle name="Normal 3 2 3 16" xfId="15433" xr:uid="{00000000-0005-0000-0000-000009440000}"/>
    <cellStyle name="Normal 3 2 3 17" xfId="15434" xr:uid="{00000000-0005-0000-0000-00000A440000}"/>
    <cellStyle name="Normal 3 2 3 2" xfId="15435" xr:uid="{00000000-0005-0000-0000-00000B440000}"/>
    <cellStyle name="Normal 3 2 3 2 2" xfId="15436" xr:uid="{00000000-0005-0000-0000-00000C440000}"/>
    <cellStyle name="Normal 3 2 3 2 2 2" xfId="15437" xr:uid="{00000000-0005-0000-0000-00000D440000}"/>
    <cellStyle name="Normal 3 2 3 2 2 3" xfId="15438" xr:uid="{00000000-0005-0000-0000-00000E440000}"/>
    <cellStyle name="Normal 3 2 3 2 2 4" xfId="15439" xr:uid="{00000000-0005-0000-0000-00000F440000}"/>
    <cellStyle name="Normal 3 2 3 2 2 5" xfId="15440" xr:uid="{00000000-0005-0000-0000-000010440000}"/>
    <cellStyle name="Normal 3 2 3 2 2 6" xfId="15441" xr:uid="{00000000-0005-0000-0000-000011440000}"/>
    <cellStyle name="Normal 3 2 3 2 2 7" xfId="15442" xr:uid="{00000000-0005-0000-0000-000012440000}"/>
    <cellStyle name="Normal 3 2 3 2 3" xfId="15443" xr:uid="{00000000-0005-0000-0000-000013440000}"/>
    <cellStyle name="Normal 3 2 3 2 4" xfId="15444" xr:uid="{00000000-0005-0000-0000-000014440000}"/>
    <cellStyle name="Normal 3 2 3 2 5" xfId="15445" xr:uid="{00000000-0005-0000-0000-000015440000}"/>
    <cellStyle name="Normal 3 2 3 2 6" xfId="15446" xr:uid="{00000000-0005-0000-0000-000016440000}"/>
    <cellStyle name="Normal 3 2 3 2 7" xfId="15447" xr:uid="{00000000-0005-0000-0000-000017440000}"/>
    <cellStyle name="Normal 3 2 3 2 8" xfId="15448" xr:uid="{00000000-0005-0000-0000-000018440000}"/>
    <cellStyle name="Normal 3 2 3 3" xfId="15449" xr:uid="{00000000-0005-0000-0000-000019440000}"/>
    <cellStyle name="Normal 3 2 3 3 2" xfId="15450" xr:uid="{00000000-0005-0000-0000-00001A440000}"/>
    <cellStyle name="Normal 3 2 3 3 2 2" xfId="15451" xr:uid="{00000000-0005-0000-0000-00001B440000}"/>
    <cellStyle name="Normal 3 2 3 3 2 3" xfId="15452" xr:uid="{00000000-0005-0000-0000-00001C440000}"/>
    <cellStyle name="Normal 3 2 3 3 2 4" xfId="15453" xr:uid="{00000000-0005-0000-0000-00001D440000}"/>
    <cellStyle name="Normal 3 2 3 3 2 5" xfId="15454" xr:uid="{00000000-0005-0000-0000-00001E440000}"/>
    <cellStyle name="Normal 3 2 3 3 2 6" xfId="15455" xr:uid="{00000000-0005-0000-0000-00001F440000}"/>
    <cellStyle name="Normal 3 2 3 3 2 7" xfId="15456" xr:uid="{00000000-0005-0000-0000-000020440000}"/>
    <cellStyle name="Normal 3 2 3 3 3" xfId="15457" xr:uid="{00000000-0005-0000-0000-000021440000}"/>
    <cellStyle name="Normal 3 2 3 3 4" xfId="15458" xr:uid="{00000000-0005-0000-0000-000022440000}"/>
    <cellStyle name="Normal 3 2 3 3 5" xfId="15459" xr:uid="{00000000-0005-0000-0000-000023440000}"/>
    <cellStyle name="Normal 3 2 3 3 6" xfId="15460" xr:uid="{00000000-0005-0000-0000-000024440000}"/>
    <cellStyle name="Normal 3 2 3 3 7" xfId="15461" xr:uid="{00000000-0005-0000-0000-000025440000}"/>
    <cellStyle name="Normal 3 2 3 3 8" xfId="15462" xr:uid="{00000000-0005-0000-0000-000026440000}"/>
    <cellStyle name="Normal 3 2 3 4" xfId="15463" xr:uid="{00000000-0005-0000-0000-000027440000}"/>
    <cellStyle name="Normal 3 2 3 4 2" xfId="15464" xr:uid="{00000000-0005-0000-0000-000028440000}"/>
    <cellStyle name="Normal 3 2 3 4 2 2" xfId="15465" xr:uid="{00000000-0005-0000-0000-000029440000}"/>
    <cellStyle name="Normal 3 2 3 4 2 3" xfId="15466" xr:uid="{00000000-0005-0000-0000-00002A440000}"/>
    <cellStyle name="Normal 3 2 3 4 2 4" xfId="15467" xr:uid="{00000000-0005-0000-0000-00002B440000}"/>
    <cellStyle name="Normal 3 2 3 4 2 5" xfId="15468" xr:uid="{00000000-0005-0000-0000-00002C440000}"/>
    <cellStyle name="Normal 3 2 3 4 2 6" xfId="15469" xr:uid="{00000000-0005-0000-0000-00002D440000}"/>
    <cellStyle name="Normal 3 2 3 4 2 7" xfId="15470" xr:uid="{00000000-0005-0000-0000-00002E440000}"/>
    <cellStyle name="Normal 3 2 3 4 3" xfId="15471" xr:uid="{00000000-0005-0000-0000-00002F440000}"/>
    <cellStyle name="Normal 3 2 3 4 4" xfId="15472" xr:uid="{00000000-0005-0000-0000-000030440000}"/>
    <cellStyle name="Normal 3 2 3 4 5" xfId="15473" xr:uid="{00000000-0005-0000-0000-000031440000}"/>
    <cellStyle name="Normal 3 2 3 4 6" xfId="15474" xr:uid="{00000000-0005-0000-0000-000032440000}"/>
    <cellStyle name="Normal 3 2 3 4 7" xfId="15475" xr:uid="{00000000-0005-0000-0000-000033440000}"/>
    <cellStyle name="Normal 3 2 3 4 8" xfId="15476" xr:uid="{00000000-0005-0000-0000-000034440000}"/>
    <cellStyle name="Normal 3 2 3 5" xfId="15477" xr:uid="{00000000-0005-0000-0000-000035440000}"/>
    <cellStyle name="Normal 3 2 3 5 2" xfId="15478" xr:uid="{00000000-0005-0000-0000-000036440000}"/>
    <cellStyle name="Normal 3 2 3 5 2 2" xfId="15479" xr:uid="{00000000-0005-0000-0000-000037440000}"/>
    <cellStyle name="Normal 3 2 3 5 2 3" xfId="15480" xr:uid="{00000000-0005-0000-0000-000038440000}"/>
    <cellStyle name="Normal 3 2 3 5 2 4" xfId="15481" xr:uid="{00000000-0005-0000-0000-000039440000}"/>
    <cellStyle name="Normal 3 2 3 5 2 5" xfId="15482" xr:uid="{00000000-0005-0000-0000-00003A440000}"/>
    <cellStyle name="Normal 3 2 3 5 2 6" xfId="15483" xr:uid="{00000000-0005-0000-0000-00003B440000}"/>
    <cellStyle name="Normal 3 2 3 5 2 7" xfId="15484" xr:uid="{00000000-0005-0000-0000-00003C440000}"/>
    <cellStyle name="Normal 3 2 3 5 3" xfId="15485" xr:uid="{00000000-0005-0000-0000-00003D440000}"/>
    <cellStyle name="Normal 3 2 3 5 4" xfId="15486" xr:uid="{00000000-0005-0000-0000-00003E440000}"/>
    <cellStyle name="Normal 3 2 3 5 5" xfId="15487" xr:uid="{00000000-0005-0000-0000-00003F440000}"/>
    <cellStyle name="Normal 3 2 3 5 6" xfId="15488" xr:uid="{00000000-0005-0000-0000-000040440000}"/>
    <cellStyle name="Normal 3 2 3 5 7" xfId="15489" xr:uid="{00000000-0005-0000-0000-000041440000}"/>
    <cellStyle name="Normal 3 2 3 5 8" xfId="15490" xr:uid="{00000000-0005-0000-0000-000042440000}"/>
    <cellStyle name="Normal 3 2 3 6" xfId="15491" xr:uid="{00000000-0005-0000-0000-000043440000}"/>
    <cellStyle name="Normal 3 2 3 6 2" xfId="15492" xr:uid="{00000000-0005-0000-0000-000044440000}"/>
    <cellStyle name="Normal 3 2 3 6 2 2" xfId="15493" xr:uid="{00000000-0005-0000-0000-000045440000}"/>
    <cellStyle name="Normal 3 2 3 6 2 3" xfId="15494" xr:uid="{00000000-0005-0000-0000-000046440000}"/>
    <cellStyle name="Normal 3 2 3 6 2 4" xfId="15495" xr:uid="{00000000-0005-0000-0000-000047440000}"/>
    <cellStyle name="Normal 3 2 3 6 2 5" xfId="15496" xr:uid="{00000000-0005-0000-0000-000048440000}"/>
    <cellStyle name="Normal 3 2 3 6 2 6" xfId="15497" xr:uid="{00000000-0005-0000-0000-000049440000}"/>
    <cellStyle name="Normal 3 2 3 6 2 7" xfId="15498" xr:uid="{00000000-0005-0000-0000-00004A440000}"/>
    <cellStyle name="Normal 3 2 3 6 3" xfId="15499" xr:uid="{00000000-0005-0000-0000-00004B440000}"/>
    <cellStyle name="Normal 3 2 3 6 4" xfId="15500" xr:uid="{00000000-0005-0000-0000-00004C440000}"/>
    <cellStyle name="Normal 3 2 3 6 5" xfId="15501" xr:uid="{00000000-0005-0000-0000-00004D440000}"/>
    <cellStyle name="Normal 3 2 3 6 6" xfId="15502" xr:uid="{00000000-0005-0000-0000-00004E440000}"/>
    <cellStyle name="Normal 3 2 3 6 7" xfId="15503" xr:uid="{00000000-0005-0000-0000-00004F440000}"/>
    <cellStyle name="Normal 3 2 3 6 8" xfId="15504" xr:uid="{00000000-0005-0000-0000-000050440000}"/>
    <cellStyle name="Normal 3 2 3 7" xfId="15505" xr:uid="{00000000-0005-0000-0000-000051440000}"/>
    <cellStyle name="Normal 3 2 3 7 2" xfId="15506" xr:uid="{00000000-0005-0000-0000-000052440000}"/>
    <cellStyle name="Normal 3 2 3 7 2 2" xfId="15507" xr:uid="{00000000-0005-0000-0000-000053440000}"/>
    <cellStyle name="Normal 3 2 3 7 2 3" xfId="15508" xr:uid="{00000000-0005-0000-0000-000054440000}"/>
    <cellStyle name="Normal 3 2 3 7 2 4" xfId="15509" xr:uid="{00000000-0005-0000-0000-000055440000}"/>
    <cellStyle name="Normal 3 2 3 7 2 5" xfId="15510" xr:uid="{00000000-0005-0000-0000-000056440000}"/>
    <cellStyle name="Normal 3 2 3 7 2 6" xfId="15511" xr:uid="{00000000-0005-0000-0000-000057440000}"/>
    <cellStyle name="Normal 3 2 3 7 2 7" xfId="15512" xr:uid="{00000000-0005-0000-0000-000058440000}"/>
    <cellStyle name="Normal 3 2 3 7 3" xfId="15513" xr:uid="{00000000-0005-0000-0000-000059440000}"/>
    <cellStyle name="Normal 3 2 3 7 4" xfId="15514" xr:uid="{00000000-0005-0000-0000-00005A440000}"/>
    <cellStyle name="Normal 3 2 3 7 5" xfId="15515" xr:uid="{00000000-0005-0000-0000-00005B440000}"/>
    <cellStyle name="Normal 3 2 3 7 6" xfId="15516" xr:uid="{00000000-0005-0000-0000-00005C440000}"/>
    <cellStyle name="Normal 3 2 3 7 7" xfId="15517" xr:uid="{00000000-0005-0000-0000-00005D440000}"/>
    <cellStyle name="Normal 3 2 3 7 8" xfId="15518" xr:uid="{00000000-0005-0000-0000-00005E440000}"/>
    <cellStyle name="Normal 3 2 3 8" xfId="15519" xr:uid="{00000000-0005-0000-0000-00005F440000}"/>
    <cellStyle name="Normal 3 2 3 8 2" xfId="15520" xr:uid="{00000000-0005-0000-0000-000060440000}"/>
    <cellStyle name="Normal 3 2 3 8 2 2" xfId="15521" xr:uid="{00000000-0005-0000-0000-000061440000}"/>
    <cellStyle name="Normal 3 2 3 8 2 3" xfId="15522" xr:uid="{00000000-0005-0000-0000-000062440000}"/>
    <cellStyle name="Normal 3 2 3 8 2 4" xfId="15523" xr:uid="{00000000-0005-0000-0000-000063440000}"/>
    <cellStyle name="Normal 3 2 3 8 2 5" xfId="15524" xr:uid="{00000000-0005-0000-0000-000064440000}"/>
    <cellStyle name="Normal 3 2 3 8 2 6" xfId="15525" xr:uid="{00000000-0005-0000-0000-000065440000}"/>
    <cellStyle name="Normal 3 2 3 8 2 7" xfId="15526" xr:uid="{00000000-0005-0000-0000-000066440000}"/>
    <cellStyle name="Normal 3 2 3 8 3" xfId="15527" xr:uid="{00000000-0005-0000-0000-000067440000}"/>
    <cellStyle name="Normal 3 2 3 8 4" xfId="15528" xr:uid="{00000000-0005-0000-0000-000068440000}"/>
    <cellStyle name="Normal 3 2 3 8 5" xfId="15529" xr:uid="{00000000-0005-0000-0000-000069440000}"/>
    <cellStyle name="Normal 3 2 3 8 6" xfId="15530" xr:uid="{00000000-0005-0000-0000-00006A440000}"/>
    <cellStyle name="Normal 3 2 3 8 7" xfId="15531" xr:uid="{00000000-0005-0000-0000-00006B440000}"/>
    <cellStyle name="Normal 3 2 3 8 8" xfId="15532" xr:uid="{00000000-0005-0000-0000-00006C440000}"/>
    <cellStyle name="Normal 3 2 3 9" xfId="15533" xr:uid="{00000000-0005-0000-0000-00006D440000}"/>
    <cellStyle name="Normal 3 2 3 9 2" xfId="15534" xr:uid="{00000000-0005-0000-0000-00006E440000}"/>
    <cellStyle name="Normal 3 2 3 9 2 2" xfId="15535" xr:uid="{00000000-0005-0000-0000-00006F440000}"/>
    <cellStyle name="Normal 3 2 3 9 2 3" xfId="15536" xr:uid="{00000000-0005-0000-0000-000070440000}"/>
    <cellStyle name="Normal 3 2 3 9 2 4" xfId="15537" xr:uid="{00000000-0005-0000-0000-000071440000}"/>
    <cellStyle name="Normal 3 2 3 9 2 5" xfId="15538" xr:uid="{00000000-0005-0000-0000-000072440000}"/>
    <cellStyle name="Normal 3 2 3 9 2 6" xfId="15539" xr:uid="{00000000-0005-0000-0000-000073440000}"/>
    <cellStyle name="Normal 3 2 3 9 2 7" xfId="15540" xr:uid="{00000000-0005-0000-0000-000074440000}"/>
    <cellStyle name="Normal 3 2 3 9 3" xfId="15541" xr:uid="{00000000-0005-0000-0000-000075440000}"/>
    <cellStyle name="Normal 3 2 3 9 4" xfId="15542" xr:uid="{00000000-0005-0000-0000-000076440000}"/>
    <cellStyle name="Normal 3 2 3 9 5" xfId="15543" xr:uid="{00000000-0005-0000-0000-000077440000}"/>
    <cellStyle name="Normal 3 2 3 9 6" xfId="15544" xr:uid="{00000000-0005-0000-0000-000078440000}"/>
    <cellStyle name="Normal 3 2 3 9 7" xfId="15545" xr:uid="{00000000-0005-0000-0000-000079440000}"/>
    <cellStyle name="Normal 3 2 3 9 8" xfId="15546" xr:uid="{00000000-0005-0000-0000-00007A440000}"/>
    <cellStyle name="Normal 3 2 4" xfId="15547" xr:uid="{00000000-0005-0000-0000-00007B440000}"/>
    <cellStyle name="Normal 3 2 4 2" xfId="15548" xr:uid="{00000000-0005-0000-0000-00007C440000}"/>
    <cellStyle name="Normal 3 2 4 2 2" xfId="15549" xr:uid="{00000000-0005-0000-0000-00007D440000}"/>
    <cellStyle name="Normal 3 2 4 2 3" xfId="15550" xr:uid="{00000000-0005-0000-0000-00007E440000}"/>
    <cellStyle name="Normal 3 2 4 2 4" xfId="15551" xr:uid="{00000000-0005-0000-0000-00007F440000}"/>
    <cellStyle name="Normal 3 2 4 2 5" xfId="15552" xr:uid="{00000000-0005-0000-0000-000080440000}"/>
    <cellStyle name="Normal 3 2 4 2 6" xfId="15553" xr:uid="{00000000-0005-0000-0000-000081440000}"/>
    <cellStyle name="Normal 3 2 4 2 7" xfId="15554" xr:uid="{00000000-0005-0000-0000-000082440000}"/>
    <cellStyle name="Normal 3 2 4 3" xfId="15555" xr:uid="{00000000-0005-0000-0000-000083440000}"/>
    <cellStyle name="Normal 3 2 4 4" xfId="15556" xr:uid="{00000000-0005-0000-0000-000084440000}"/>
    <cellStyle name="Normal 3 2 4 5" xfId="15557" xr:uid="{00000000-0005-0000-0000-000085440000}"/>
    <cellStyle name="Normal 3 2 4 6" xfId="15558" xr:uid="{00000000-0005-0000-0000-000086440000}"/>
    <cellStyle name="Normal 3 2 4 7" xfId="15559" xr:uid="{00000000-0005-0000-0000-000087440000}"/>
    <cellStyle name="Normal 3 2 4 8" xfId="15560" xr:uid="{00000000-0005-0000-0000-000088440000}"/>
    <cellStyle name="Normal 3 2 5" xfId="15561" xr:uid="{00000000-0005-0000-0000-000089440000}"/>
    <cellStyle name="Normal 3 2 5 2" xfId="15562" xr:uid="{00000000-0005-0000-0000-00008A440000}"/>
    <cellStyle name="Normal 3 2 5 2 2" xfId="15563" xr:uid="{00000000-0005-0000-0000-00008B440000}"/>
    <cellStyle name="Normal 3 2 5 2 3" xfId="15564" xr:uid="{00000000-0005-0000-0000-00008C440000}"/>
    <cellStyle name="Normal 3 2 5 2 4" xfId="15565" xr:uid="{00000000-0005-0000-0000-00008D440000}"/>
    <cellStyle name="Normal 3 2 5 2 5" xfId="15566" xr:uid="{00000000-0005-0000-0000-00008E440000}"/>
    <cellStyle name="Normal 3 2 5 2 6" xfId="15567" xr:uid="{00000000-0005-0000-0000-00008F440000}"/>
    <cellStyle name="Normal 3 2 5 2 7" xfId="15568" xr:uid="{00000000-0005-0000-0000-000090440000}"/>
    <cellStyle name="Normal 3 2 5 3" xfId="15569" xr:uid="{00000000-0005-0000-0000-000091440000}"/>
    <cellStyle name="Normal 3 2 5 4" xfId="15570" xr:uid="{00000000-0005-0000-0000-000092440000}"/>
    <cellStyle name="Normal 3 2 5 5" xfId="15571" xr:uid="{00000000-0005-0000-0000-000093440000}"/>
    <cellStyle name="Normal 3 2 5 6" xfId="15572" xr:uid="{00000000-0005-0000-0000-000094440000}"/>
    <cellStyle name="Normal 3 2 5 7" xfId="15573" xr:uid="{00000000-0005-0000-0000-000095440000}"/>
    <cellStyle name="Normal 3 2 5 8" xfId="15574" xr:uid="{00000000-0005-0000-0000-000096440000}"/>
    <cellStyle name="Normal 3 2 6" xfId="15575" xr:uid="{00000000-0005-0000-0000-000097440000}"/>
    <cellStyle name="Normal 3 2 6 2" xfId="15576" xr:uid="{00000000-0005-0000-0000-000098440000}"/>
    <cellStyle name="Normal 3 2 6 2 2" xfId="15577" xr:uid="{00000000-0005-0000-0000-000099440000}"/>
    <cellStyle name="Normal 3 2 6 2 3" xfId="15578" xr:uid="{00000000-0005-0000-0000-00009A440000}"/>
    <cellStyle name="Normal 3 2 6 2 4" xfId="15579" xr:uid="{00000000-0005-0000-0000-00009B440000}"/>
    <cellStyle name="Normal 3 2 6 2 5" xfId="15580" xr:uid="{00000000-0005-0000-0000-00009C440000}"/>
    <cellStyle name="Normal 3 2 6 2 6" xfId="15581" xr:uid="{00000000-0005-0000-0000-00009D440000}"/>
    <cellStyle name="Normal 3 2 6 2 7" xfId="15582" xr:uid="{00000000-0005-0000-0000-00009E440000}"/>
    <cellStyle name="Normal 3 2 6 3" xfId="15583" xr:uid="{00000000-0005-0000-0000-00009F440000}"/>
    <cellStyle name="Normal 3 2 6 4" xfId="15584" xr:uid="{00000000-0005-0000-0000-0000A0440000}"/>
    <cellStyle name="Normal 3 2 6 5" xfId="15585" xr:uid="{00000000-0005-0000-0000-0000A1440000}"/>
    <cellStyle name="Normal 3 2 6 6" xfId="15586" xr:uid="{00000000-0005-0000-0000-0000A2440000}"/>
    <cellStyle name="Normal 3 2 6 7" xfId="15587" xr:uid="{00000000-0005-0000-0000-0000A3440000}"/>
    <cellStyle name="Normal 3 2 6 8" xfId="15588" xr:uid="{00000000-0005-0000-0000-0000A4440000}"/>
    <cellStyle name="Normal 3 2 7" xfId="15589" xr:uid="{00000000-0005-0000-0000-0000A5440000}"/>
    <cellStyle name="Normal 3 2 7 2" xfId="15590" xr:uid="{00000000-0005-0000-0000-0000A6440000}"/>
    <cellStyle name="Normal 3 2 7 2 2" xfId="15591" xr:uid="{00000000-0005-0000-0000-0000A7440000}"/>
    <cellStyle name="Normal 3 2 7 2 3" xfId="15592" xr:uid="{00000000-0005-0000-0000-0000A8440000}"/>
    <cellStyle name="Normal 3 2 7 2 4" xfId="15593" xr:uid="{00000000-0005-0000-0000-0000A9440000}"/>
    <cellStyle name="Normal 3 2 7 2 5" xfId="15594" xr:uid="{00000000-0005-0000-0000-0000AA440000}"/>
    <cellStyle name="Normal 3 2 7 2 6" xfId="15595" xr:uid="{00000000-0005-0000-0000-0000AB440000}"/>
    <cellStyle name="Normal 3 2 7 2 7" xfId="15596" xr:uid="{00000000-0005-0000-0000-0000AC440000}"/>
    <cellStyle name="Normal 3 2 7 3" xfId="15597" xr:uid="{00000000-0005-0000-0000-0000AD440000}"/>
    <cellStyle name="Normal 3 2 7 4" xfId="15598" xr:uid="{00000000-0005-0000-0000-0000AE440000}"/>
    <cellStyle name="Normal 3 2 7 5" xfId="15599" xr:uid="{00000000-0005-0000-0000-0000AF440000}"/>
    <cellStyle name="Normal 3 2 7 6" xfId="15600" xr:uid="{00000000-0005-0000-0000-0000B0440000}"/>
    <cellStyle name="Normal 3 2 7 7" xfId="15601" xr:uid="{00000000-0005-0000-0000-0000B1440000}"/>
    <cellStyle name="Normal 3 2 7 8" xfId="15602" xr:uid="{00000000-0005-0000-0000-0000B2440000}"/>
    <cellStyle name="Normal 3 2 8" xfId="15603" xr:uid="{00000000-0005-0000-0000-0000B3440000}"/>
    <cellStyle name="Normal 3 2 8 2" xfId="15604" xr:uid="{00000000-0005-0000-0000-0000B4440000}"/>
    <cellStyle name="Normal 3 2 8 2 2" xfId="15605" xr:uid="{00000000-0005-0000-0000-0000B5440000}"/>
    <cellStyle name="Normal 3 2 8 2 3" xfId="15606" xr:uid="{00000000-0005-0000-0000-0000B6440000}"/>
    <cellStyle name="Normal 3 2 8 2 4" xfId="15607" xr:uid="{00000000-0005-0000-0000-0000B7440000}"/>
    <cellStyle name="Normal 3 2 8 2 5" xfId="15608" xr:uid="{00000000-0005-0000-0000-0000B8440000}"/>
    <cellStyle name="Normal 3 2 8 2 6" xfId="15609" xr:uid="{00000000-0005-0000-0000-0000B9440000}"/>
    <cellStyle name="Normal 3 2 8 2 7" xfId="15610" xr:uid="{00000000-0005-0000-0000-0000BA440000}"/>
    <cellStyle name="Normal 3 2 8 3" xfId="15611" xr:uid="{00000000-0005-0000-0000-0000BB440000}"/>
    <cellStyle name="Normal 3 2 8 4" xfId="15612" xr:uid="{00000000-0005-0000-0000-0000BC440000}"/>
    <cellStyle name="Normal 3 2 8 5" xfId="15613" xr:uid="{00000000-0005-0000-0000-0000BD440000}"/>
    <cellStyle name="Normal 3 2 8 6" xfId="15614" xr:uid="{00000000-0005-0000-0000-0000BE440000}"/>
    <cellStyle name="Normal 3 2 8 7" xfId="15615" xr:uid="{00000000-0005-0000-0000-0000BF440000}"/>
    <cellStyle name="Normal 3 2 8 8" xfId="15616" xr:uid="{00000000-0005-0000-0000-0000C0440000}"/>
    <cellStyle name="Normal 3 2 9" xfId="15617" xr:uid="{00000000-0005-0000-0000-0000C1440000}"/>
    <cellStyle name="Normal 3 2 9 2" xfId="15618" xr:uid="{00000000-0005-0000-0000-0000C2440000}"/>
    <cellStyle name="Normal 3 2 9 2 2" xfId="15619" xr:uid="{00000000-0005-0000-0000-0000C3440000}"/>
    <cellStyle name="Normal 3 2 9 2 3" xfId="15620" xr:uid="{00000000-0005-0000-0000-0000C4440000}"/>
    <cellStyle name="Normal 3 2 9 2 4" xfId="15621" xr:uid="{00000000-0005-0000-0000-0000C5440000}"/>
    <cellStyle name="Normal 3 2 9 2 5" xfId="15622" xr:uid="{00000000-0005-0000-0000-0000C6440000}"/>
    <cellStyle name="Normal 3 2 9 2 6" xfId="15623" xr:uid="{00000000-0005-0000-0000-0000C7440000}"/>
    <cellStyle name="Normal 3 2 9 2 7" xfId="15624" xr:uid="{00000000-0005-0000-0000-0000C8440000}"/>
    <cellStyle name="Normal 3 2 9 3" xfId="15625" xr:uid="{00000000-0005-0000-0000-0000C9440000}"/>
    <cellStyle name="Normal 3 2 9 4" xfId="15626" xr:uid="{00000000-0005-0000-0000-0000CA440000}"/>
    <cellStyle name="Normal 3 2 9 5" xfId="15627" xr:uid="{00000000-0005-0000-0000-0000CB440000}"/>
    <cellStyle name="Normal 3 2 9 6" xfId="15628" xr:uid="{00000000-0005-0000-0000-0000CC440000}"/>
    <cellStyle name="Normal 3 2 9 7" xfId="15629" xr:uid="{00000000-0005-0000-0000-0000CD440000}"/>
    <cellStyle name="Normal 3 2 9 8" xfId="15630" xr:uid="{00000000-0005-0000-0000-0000CE440000}"/>
    <cellStyle name="Normal 3 20" xfId="15631" xr:uid="{00000000-0005-0000-0000-0000CF440000}"/>
    <cellStyle name="Normal 3 20 2" xfId="15632" xr:uid="{00000000-0005-0000-0000-0000D0440000}"/>
    <cellStyle name="Normal 3 20 2 2" xfId="15633" xr:uid="{00000000-0005-0000-0000-0000D1440000}"/>
    <cellStyle name="Normal 3 20 2 3" xfId="15634" xr:uid="{00000000-0005-0000-0000-0000D2440000}"/>
    <cellStyle name="Normal 3 20 2 4" xfId="15635" xr:uid="{00000000-0005-0000-0000-0000D3440000}"/>
    <cellStyle name="Normal 3 20 2 5" xfId="15636" xr:uid="{00000000-0005-0000-0000-0000D4440000}"/>
    <cellStyle name="Normal 3 20 2 6" xfId="15637" xr:uid="{00000000-0005-0000-0000-0000D5440000}"/>
    <cellStyle name="Normal 3 20 2 7" xfId="15638" xr:uid="{00000000-0005-0000-0000-0000D6440000}"/>
    <cellStyle name="Normal 3 20 3" xfId="15639" xr:uid="{00000000-0005-0000-0000-0000D7440000}"/>
    <cellStyle name="Normal 3 20 4" xfId="15640" xr:uid="{00000000-0005-0000-0000-0000D8440000}"/>
    <cellStyle name="Normal 3 20 5" xfId="15641" xr:uid="{00000000-0005-0000-0000-0000D9440000}"/>
    <cellStyle name="Normal 3 20 6" xfId="15642" xr:uid="{00000000-0005-0000-0000-0000DA440000}"/>
    <cellStyle name="Normal 3 20 7" xfId="15643" xr:uid="{00000000-0005-0000-0000-0000DB440000}"/>
    <cellStyle name="Normal 3 20 8" xfId="15644" xr:uid="{00000000-0005-0000-0000-0000DC440000}"/>
    <cellStyle name="Normal 3 21" xfId="15645" xr:uid="{00000000-0005-0000-0000-0000DD440000}"/>
    <cellStyle name="Normal 3 21 2" xfId="15646" xr:uid="{00000000-0005-0000-0000-0000DE440000}"/>
    <cellStyle name="Normal 3 21 2 2" xfId="15647" xr:uid="{00000000-0005-0000-0000-0000DF440000}"/>
    <cellStyle name="Normal 3 21 2 3" xfId="15648" xr:uid="{00000000-0005-0000-0000-0000E0440000}"/>
    <cellStyle name="Normal 3 21 2 4" xfId="15649" xr:uid="{00000000-0005-0000-0000-0000E1440000}"/>
    <cellStyle name="Normal 3 21 2 5" xfId="15650" xr:uid="{00000000-0005-0000-0000-0000E2440000}"/>
    <cellStyle name="Normal 3 21 2 6" xfId="15651" xr:uid="{00000000-0005-0000-0000-0000E3440000}"/>
    <cellStyle name="Normal 3 21 2 7" xfId="15652" xr:uid="{00000000-0005-0000-0000-0000E4440000}"/>
    <cellStyle name="Normal 3 21 3" xfId="15653" xr:uid="{00000000-0005-0000-0000-0000E5440000}"/>
    <cellStyle name="Normal 3 21 4" xfId="15654" xr:uid="{00000000-0005-0000-0000-0000E6440000}"/>
    <cellStyle name="Normal 3 21 5" xfId="15655" xr:uid="{00000000-0005-0000-0000-0000E7440000}"/>
    <cellStyle name="Normal 3 21 6" xfId="15656" xr:uid="{00000000-0005-0000-0000-0000E8440000}"/>
    <cellStyle name="Normal 3 21 7" xfId="15657" xr:uid="{00000000-0005-0000-0000-0000E9440000}"/>
    <cellStyle name="Normal 3 21 8" xfId="15658" xr:uid="{00000000-0005-0000-0000-0000EA440000}"/>
    <cellStyle name="Normal 3 22" xfId="15659" xr:uid="{00000000-0005-0000-0000-0000EB440000}"/>
    <cellStyle name="Normal 3 22 2" xfId="15660" xr:uid="{00000000-0005-0000-0000-0000EC440000}"/>
    <cellStyle name="Normal 3 22 2 2" xfId="15661" xr:uid="{00000000-0005-0000-0000-0000ED440000}"/>
    <cellStyle name="Normal 3 22 2 3" xfId="15662" xr:uid="{00000000-0005-0000-0000-0000EE440000}"/>
    <cellStyle name="Normal 3 22 2 4" xfId="15663" xr:uid="{00000000-0005-0000-0000-0000EF440000}"/>
    <cellStyle name="Normal 3 22 2 5" xfId="15664" xr:uid="{00000000-0005-0000-0000-0000F0440000}"/>
    <cellStyle name="Normal 3 22 2 6" xfId="15665" xr:uid="{00000000-0005-0000-0000-0000F1440000}"/>
    <cellStyle name="Normal 3 22 2 7" xfId="15666" xr:uid="{00000000-0005-0000-0000-0000F2440000}"/>
    <cellStyle name="Normal 3 22 3" xfId="15667" xr:uid="{00000000-0005-0000-0000-0000F3440000}"/>
    <cellStyle name="Normal 3 22 4" xfId="15668" xr:uid="{00000000-0005-0000-0000-0000F4440000}"/>
    <cellStyle name="Normal 3 22 5" xfId="15669" xr:uid="{00000000-0005-0000-0000-0000F5440000}"/>
    <cellStyle name="Normal 3 22 6" xfId="15670" xr:uid="{00000000-0005-0000-0000-0000F6440000}"/>
    <cellStyle name="Normal 3 22 7" xfId="15671" xr:uid="{00000000-0005-0000-0000-0000F7440000}"/>
    <cellStyle name="Normal 3 22 8" xfId="15672" xr:uid="{00000000-0005-0000-0000-0000F8440000}"/>
    <cellStyle name="Normal 3 23" xfId="15673" xr:uid="{00000000-0005-0000-0000-0000F9440000}"/>
    <cellStyle name="Normal 3 23 2" xfId="15674" xr:uid="{00000000-0005-0000-0000-0000FA440000}"/>
    <cellStyle name="Normal 3 23 2 2" xfId="15675" xr:uid="{00000000-0005-0000-0000-0000FB440000}"/>
    <cellStyle name="Normal 3 23 2 3" xfId="15676" xr:uid="{00000000-0005-0000-0000-0000FC440000}"/>
    <cellStyle name="Normal 3 23 2 4" xfId="15677" xr:uid="{00000000-0005-0000-0000-0000FD440000}"/>
    <cellStyle name="Normal 3 23 2 5" xfId="15678" xr:uid="{00000000-0005-0000-0000-0000FE440000}"/>
    <cellStyle name="Normal 3 23 2 6" xfId="15679" xr:uid="{00000000-0005-0000-0000-0000FF440000}"/>
    <cellStyle name="Normal 3 23 2 7" xfId="15680" xr:uid="{00000000-0005-0000-0000-000000450000}"/>
    <cellStyle name="Normal 3 23 3" xfId="15681" xr:uid="{00000000-0005-0000-0000-000001450000}"/>
    <cellStyle name="Normal 3 23 4" xfId="15682" xr:uid="{00000000-0005-0000-0000-000002450000}"/>
    <cellStyle name="Normal 3 23 5" xfId="15683" xr:uid="{00000000-0005-0000-0000-000003450000}"/>
    <cellStyle name="Normal 3 23 6" xfId="15684" xr:uid="{00000000-0005-0000-0000-000004450000}"/>
    <cellStyle name="Normal 3 23 7" xfId="15685" xr:uid="{00000000-0005-0000-0000-000005450000}"/>
    <cellStyle name="Normal 3 23 8" xfId="15686" xr:uid="{00000000-0005-0000-0000-000006450000}"/>
    <cellStyle name="Normal 3 24" xfId="15687" xr:uid="{00000000-0005-0000-0000-000007450000}"/>
    <cellStyle name="Normal 3 24 2" xfId="15688" xr:uid="{00000000-0005-0000-0000-000008450000}"/>
    <cellStyle name="Normal 3 24 2 2" xfId="15689" xr:uid="{00000000-0005-0000-0000-000009450000}"/>
    <cellStyle name="Normal 3 24 2 3" xfId="15690" xr:uid="{00000000-0005-0000-0000-00000A450000}"/>
    <cellStyle name="Normal 3 24 2 4" xfId="15691" xr:uid="{00000000-0005-0000-0000-00000B450000}"/>
    <cellStyle name="Normal 3 24 2 5" xfId="15692" xr:uid="{00000000-0005-0000-0000-00000C450000}"/>
    <cellStyle name="Normal 3 24 2 6" xfId="15693" xr:uid="{00000000-0005-0000-0000-00000D450000}"/>
    <cellStyle name="Normal 3 24 2 7" xfId="15694" xr:uid="{00000000-0005-0000-0000-00000E450000}"/>
    <cellStyle name="Normal 3 24 3" xfId="15695" xr:uid="{00000000-0005-0000-0000-00000F450000}"/>
    <cellStyle name="Normal 3 24 4" xfId="15696" xr:uid="{00000000-0005-0000-0000-000010450000}"/>
    <cellStyle name="Normal 3 24 5" xfId="15697" xr:uid="{00000000-0005-0000-0000-000011450000}"/>
    <cellStyle name="Normal 3 24 6" xfId="15698" xr:uid="{00000000-0005-0000-0000-000012450000}"/>
    <cellStyle name="Normal 3 24 7" xfId="15699" xr:uid="{00000000-0005-0000-0000-000013450000}"/>
    <cellStyle name="Normal 3 24 8" xfId="15700" xr:uid="{00000000-0005-0000-0000-000014450000}"/>
    <cellStyle name="Normal 3 25" xfId="15701" xr:uid="{00000000-0005-0000-0000-000015450000}"/>
    <cellStyle name="Normal 3 25 2" xfId="15702" xr:uid="{00000000-0005-0000-0000-000016450000}"/>
    <cellStyle name="Normal 3 25 2 2" xfId="15703" xr:uid="{00000000-0005-0000-0000-000017450000}"/>
    <cellStyle name="Normal 3 25 2 3" xfId="15704" xr:uid="{00000000-0005-0000-0000-000018450000}"/>
    <cellStyle name="Normal 3 25 2 4" xfId="15705" xr:uid="{00000000-0005-0000-0000-000019450000}"/>
    <cellStyle name="Normal 3 25 2 5" xfId="15706" xr:uid="{00000000-0005-0000-0000-00001A450000}"/>
    <cellStyle name="Normal 3 25 2 6" xfId="15707" xr:uid="{00000000-0005-0000-0000-00001B450000}"/>
    <cellStyle name="Normal 3 25 2 7" xfId="15708" xr:uid="{00000000-0005-0000-0000-00001C450000}"/>
    <cellStyle name="Normal 3 25 3" xfId="15709" xr:uid="{00000000-0005-0000-0000-00001D450000}"/>
    <cellStyle name="Normal 3 25 4" xfId="15710" xr:uid="{00000000-0005-0000-0000-00001E450000}"/>
    <cellStyle name="Normal 3 25 5" xfId="15711" xr:uid="{00000000-0005-0000-0000-00001F450000}"/>
    <cellStyle name="Normal 3 25 6" xfId="15712" xr:uid="{00000000-0005-0000-0000-000020450000}"/>
    <cellStyle name="Normal 3 25 7" xfId="15713" xr:uid="{00000000-0005-0000-0000-000021450000}"/>
    <cellStyle name="Normal 3 25 8" xfId="15714" xr:uid="{00000000-0005-0000-0000-000022450000}"/>
    <cellStyle name="Normal 3 26" xfId="15715" xr:uid="{00000000-0005-0000-0000-000023450000}"/>
    <cellStyle name="Normal 3 26 2" xfId="15716" xr:uid="{00000000-0005-0000-0000-000024450000}"/>
    <cellStyle name="Normal 3 26 2 2" xfId="15717" xr:uid="{00000000-0005-0000-0000-000025450000}"/>
    <cellStyle name="Normal 3 26 2 3" xfId="15718" xr:uid="{00000000-0005-0000-0000-000026450000}"/>
    <cellStyle name="Normal 3 26 2 4" xfId="15719" xr:uid="{00000000-0005-0000-0000-000027450000}"/>
    <cellStyle name="Normal 3 26 2 5" xfId="15720" xr:uid="{00000000-0005-0000-0000-000028450000}"/>
    <cellStyle name="Normal 3 26 2 6" xfId="15721" xr:uid="{00000000-0005-0000-0000-000029450000}"/>
    <cellStyle name="Normal 3 26 2 7" xfId="15722" xr:uid="{00000000-0005-0000-0000-00002A450000}"/>
    <cellStyle name="Normal 3 26 3" xfId="15723" xr:uid="{00000000-0005-0000-0000-00002B450000}"/>
    <cellStyle name="Normal 3 26 4" xfId="15724" xr:uid="{00000000-0005-0000-0000-00002C450000}"/>
    <cellStyle name="Normal 3 26 5" xfId="15725" xr:uid="{00000000-0005-0000-0000-00002D450000}"/>
    <cellStyle name="Normal 3 26 6" xfId="15726" xr:uid="{00000000-0005-0000-0000-00002E450000}"/>
    <cellStyle name="Normal 3 26 7" xfId="15727" xr:uid="{00000000-0005-0000-0000-00002F450000}"/>
    <cellStyle name="Normal 3 26 8" xfId="15728" xr:uid="{00000000-0005-0000-0000-000030450000}"/>
    <cellStyle name="Normal 3 27" xfId="15729" xr:uid="{00000000-0005-0000-0000-000031450000}"/>
    <cellStyle name="Normal 3 27 2" xfId="15730" xr:uid="{00000000-0005-0000-0000-000032450000}"/>
    <cellStyle name="Normal 3 27 2 2" xfId="15731" xr:uid="{00000000-0005-0000-0000-000033450000}"/>
    <cellStyle name="Normal 3 27 2 3" xfId="15732" xr:uid="{00000000-0005-0000-0000-000034450000}"/>
    <cellStyle name="Normal 3 27 2 4" xfId="15733" xr:uid="{00000000-0005-0000-0000-000035450000}"/>
    <cellStyle name="Normal 3 27 2 5" xfId="15734" xr:uid="{00000000-0005-0000-0000-000036450000}"/>
    <cellStyle name="Normal 3 27 2 6" xfId="15735" xr:uid="{00000000-0005-0000-0000-000037450000}"/>
    <cellStyle name="Normal 3 27 2 7" xfId="15736" xr:uid="{00000000-0005-0000-0000-000038450000}"/>
    <cellStyle name="Normal 3 27 3" xfId="15737" xr:uid="{00000000-0005-0000-0000-000039450000}"/>
    <cellStyle name="Normal 3 27 4" xfId="15738" xr:uid="{00000000-0005-0000-0000-00003A450000}"/>
    <cellStyle name="Normal 3 27 5" xfId="15739" xr:uid="{00000000-0005-0000-0000-00003B450000}"/>
    <cellStyle name="Normal 3 27 6" xfId="15740" xr:uid="{00000000-0005-0000-0000-00003C450000}"/>
    <cellStyle name="Normal 3 27 7" xfId="15741" xr:uid="{00000000-0005-0000-0000-00003D450000}"/>
    <cellStyle name="Normal 3 27 8" xfId="15742" xr:uid="{00000000-0005-0000-0000-00003E450000}"/>
    <cellStyle name="Normal 3 28" xfId="15743" xr:uid="{00000000-0005-0000-0000-00003F450000}"/>
    <cellStyle name="Normal 3 28 2" xfId="15744" xr:uid="{00000000-0005-0000-0000-000040450000}"/>
    <cellStyle name="Normal 3 28 2 2" xfId="15745" xr:uid="{00000000-0005-0000-0000-000041450000}"/>
    <cellStyle name="Normal 3 28 2 3" xfId="15746" xr:uid="{00000000-0005-0000-0000-000042450000}"/>
    <cellStyle name="Normal 3 28 2 4" xfId="15747" xr:uid="{00000000-0005-0000-0000-000043450000}"/>
    <cellStyle name="Normal 3 28 2 5" xfId="15748" xr:uid="{00000000-0005-0000-0000-000044450000}"/>
    <cellStyle name="Normal 3 28 2 6" xfId="15749" xr:uid="{00000000-0005-0000-0000-000045450000}"/>
    <cellStyle name="Normal 3 28 2 7" xfId="15750" xr:uid="{00000000-0005-0000-0000-000046450000}"/>
    <cellStyle name="Normal 3 28 3" xfId="15751" xr:uid="{00000000-0005-0000-0000-000047450000}"/>
    <cellStyle name="Normal 3 28 4" xfId="15752" xr:uid="{00000000-0005-0000-0000-000048450000}"/>
    <cellStyle name="Normal 3 28 5" xfId="15753" xr:uid="{00000000-0005-0000-0000-000049450000}"/>
    <cellStyle name="Normal 3 28 6" xfId="15754" xr:uid="{00000000-0005-0000-0000-00004A450000}"/>
    <cellStyle name="Normal 3 28 7" xfId="15755" xr:uid="{00000000-0005-0000-0000-00004B450000}"/>
    <cellStyle name="Normal 3 28 8" xfId="15756" xr:uid="{00000000-0005-0000-0000-00004C450000}"/>
    <cellStyle name="Normal 3 29" xfId="15757" xr:uid="{00000000-0005-0000-0000-00004D450000}"/>
    <cellStyle name="Normal 3 29 2" xfId="15758" xr:uid="{00000000-0005-0000-0000-00004E450000}"/>
    <cellStyle name="Normal 3 29 2 2" xfId="15759" xr:uid="{00000000-0005-0000-0000-00004F450000}"/>
    <cellStyle name="Normal 3 29 2 3" xfId="15760" xr:uid="{00000000-0005-0000-0000-000050450000}"/>
    <cellStyle name="Normal 3 29 2 4" xfId="15761" xr:uid="{00000000-0005-0000-0000-000051450000}"/>
    <cellStyle name="Normal 3 29 2 5" xfId="15762" xr:uid="{00000000-0005-0000-0000-000052450000}"/>
    <cellStyle name="Normal 3 29 2 6" xfId="15763" xr:uid="{00000000-0005-0000-0000-000053450000}"/>
    <cellStyle name="Normal 3 29 2 7" xfId="15764" xr:uid="{00000000-0005-0000-0000-000054450000}"/>
    <cellStyle name="Normal 3 29 3" xfId="15765" xr:uid="{00000000-0005-0000-0000-000055450000}"/>
    <cellStyle name="Normal 3 29 4" xfId="15766" xr:uid="{00000000-0005-0000-0000-000056450000}"/>
    <cellStyle name="Normal 3 29 5" xfId="15767" xr:uid="{00000000-0005-0000-0000-000057450000}"/>
    <cellStyle name="Normal 3 29 6" xfId="15768" xr:uid="{00000000-0005-0000-0000-000058450000}"/>
    <cellStyle name="Normal 3 29 7" xfId="15769" xr:uid="{00000000-0005-0000-0000-000059450000}"/>
    <cellStyle name="Normal 3 29 8" xfId="15770" xr:uid="{00000000-0005-0000-0000-00005A450000}"/>
    <cellStyle name="Normal 3 3" xfId="68" xr:uid="{00000000-0005-0000-0000-00005B450000}"/>
    <cellStyle name="Normal 3 3 2" xfId="15771" xr:uid="{00000000-0005-0000-0000-00005C450000}"/>
    <cellStyle name="Normal 3 3 2 2" xfId="15772" xr:uid="{00000000-0005-0000-0000-00005D450000}"/>
    <cellStyle name="Normal 3 3 2 3" xfId="15773" xr:uid="{00000000-0005-0000-0000-00005E450000}"/>
    <cellStyle name="Normal 3 3 2 4" xfId="15774" xr:uid="{00000000-0005-0000-0000-00005F450000}"/>
    <cellStyle name="Normal 3 3 2 5" xfId="15775" xr:uid="{00000000-0005-0000-0000-000060450000}"/>
    <cellStyle name="Normal 3 3 2 6" xfId="15776" xr:uid="{00000000-0005-0000-0000-000061450000}"/>
    <cellStyle name="Normal 3 3 2 7" xfId="15777" xr:uid="{00000000-0005-0000-0000-000062450000}"/>
    <cellStyle name="Normal 3 3 3" xfId="15778" xr:uid="{00000000-0005-0000-0000-000063450000}"/>
    <cellStyle name="Normal 3 3 4" xfId="15779" xr:uid="{00000000-0005-0000-0000-000064450000}"/>
    <cellStyle name="Normal 3 3 5" xfId="15780" xr:uid="{00000000-0005-0000-0000-000065450000}"/>
    <cellStyle name="Normal 3 3 6" xfId="15781" xr:uid="{00000000-0005-0000-0000-000066450000}"/>
    <cellStyle name="Normal 3 3 7" xfId="15782" xr:uid="{00000000-0005-0000-0000-000067450000}"/>
    <cellStyle name="Normal 3 3 8" xfId="15783" xr:uid="{00000000-0005-0000-0000-000068450000}"/>
    <cellStyle name="Normal 3 30" xfId="15784" xr:uid="{00000000-0005-0000-0000-000069450000}"/>
    <cellStyle name="Normal 3 30 2" xfId="15785" xr:uid="{00000000-0005-0000-0000-00006A450000}"/>
    <cellStyle name="Normal 3 30 2 2" xfId="15786" xr:uid="{00000000-0005-0000-0000-00006B450000}"/>
    <cellStyle name="Normal 3 30 2 3" xfId="15787" xr:uid="{00000000-0005-0000-0000-00006C450000}"/>
    <cellStyle name="Normal 3 30 2 4" xfId="15788" xr:uid="{00000000-0005-0000-0000-00006D450000}"/>
    <cellStyle name="Normal 3 30 2 5" xfId="15789" xr:uid="{00000000-0005-0000-0000-00006E450000}"/>
    <cellStyle name="Normal 3 30 2 6" xfId="15790" xr:uid="{00000000-0005-0000-0000-00006F450000}"/>
    <cellStyle name="Normal 3 30 2 7" xfId="15791" xr:uid="{00000000-0005-0000-0000-000070450000}"/>
    <cellStyle name="Normal 3 30 3" xfId="15792" xr:uid="{00000000-0005-0000-0000-000071450000}"/>
    <cellStyle name="Normal 3 30 4" xfId="15793" xr:uid="{00000000-0005-0000-0000-000072450000}"/>
    <cellStyle name="Normal 3 30 5" xfId="15794" xr:uid="{00000000-0005-0000-0000-000073450000}"/>
    <cellStyle name="Normal 3 30 6" xfId="15795" xr:uid="{00000000-0005-0000-0000-000074450000}"/>
    <cellStyle name="Normal 3 30 7" xfId="15796" xr:uid="{00000000-0005-0000-0000-000075450000}"/>
    <cellStyle name="Normal 3 30 8" xfId="15797" xr:uid="{00000000-0005-0000-0000-000076450000}"/>
    <cellStyle name="Normal 3 31" xfId="15798" xr:uid="{00000000-0005-0000-0000-000077450000}"/>
    <cellStyle name="Normal 3 31 2" xfId="15799" xr:uid="{00000000-0005-0000-0000-000078450000}"/>
    <cellStyle name="Normal 3 31 2 2" xfId="15800" xr:uid="{00000000-0005-0000-0000-000079450000}"/>
    <cellStyle name="Normal 3 31 2 3" xfId="15801" xr:uid="{00000000-0005-0000-0000-00007A450000}"/>
    <cellStyle name="Normal 3 31 2 4" xfId="15802" xr:uid="{00000000-0005-0000-0000-00007B450000}"/>
    <cellStyle name="Normal 3 31 2 5" xfId="15803" xr:uid="{00000000-0005-0000-0000-00007C450000}"/>
    <cellStyle name="Normal 3 31 2 6" xfId="15804" xr:uid="{00000000-0005-0000-0000-00007D450000}"/>
    <cellStyle name="Normal 3 31 2 7" xfId="15805" xr:uid="{00000000-0005-0000-0000-00007E450000}"/>
    <cellStyle name="Normal 3 31 3" xfId="15806" xr:uid="{00000000-0005-0000-0000-00007F450000}"/>
    <cellStyle name="Normal 3 31 4" xfId="15807" xr:uid="{00000000-0005-0000-0000-000080450000}"/>
    <cellStyle name="Normal 3 31 5" xfId="15808" xr:uid="{00000000-0005-0000-0000-000081450000}"/>
    <cellStyle name="Normal 3 31 6" xfId="15809" xr:uid="{00000000-0005-0000-0000-000082450000}"/>
    <cellStyle name="Normal 3 31 7" xfId="15810" xr:uid="{00000000-0005-0000-0000-000083450000}"/>
    <cellStyle name="Normal 3 31 8" xfId="15811" xr:uid="{00000000-0005-0000-0000-000084450000}"/>
    <cellStyle name="Normal 3 32" xfId="15812" xr:uid="{00000000-0005-0000-0000-000085450000}"/>
    <cellStyle name="Normal 3 32 2" xfId="15813" xr:uid="{00000000-0005-0000-0000-000086450000}"/>
    <cellStyle name="Normal 3 32 2 2" xfId="15814" xr:uid="{00000000-0005-0000-0000-000087450000}"/>
    <cellStyle name="Normal 3 32 2 3" xfId="15815" xr:uid="{00000000-0005-0000-0000-000088450000}"/>
    <cellStyle name="Normal 3 32 2 4" xfId="15816" xr:uid="{00000000-0005-0000-0000-000089450000}"/>
    <cellStyle name="Normal 3 32 2 5" xfId="15817" xr:uid="{00000000-0005-0000-0000-00008A450000}"/>
    <cellStyle name="Normal 3 32 2 6" xfId="15818" xr:uid="{00000000-0005-0000-0000-00008B450000}"/>
    <cellStyle name="Normal 3 32 2 7" xfId="15819" xr:uid="{00000000-0005-0000-0000-00008C450000}"/>
    <cellStyle name="Normal 3 32 3" xfId="15820" xr:uid="{00000000-0005-0000-0000-00008D450000}"/>
    <cellStyle name="Normal 3 32 4" xfId="15821" xr:uid="{00000000-0005-0000-0000-00008E450000}"/>
    <cellStyle name="Normal 3 32 5" xfId="15822" xr:uid="{00000000-0005-0000-0000-00008F450000}"/>
    <cellStyle name="Normal 3 32 6" xfId="15823" xr:uid="{00000000-0005-0000-0000-000090450000}"/>
    <cellStyle name="Normal 3 32 7" xfId="15824" xr:uid="{00000000-0005-0000-0000-000091450000}"/>
    <cellStyle name="Normal 3 32 8" xfId="15825" xr:uid="{00000000-0005-0000-0000-000092450000}"/>
    <cellStyle name="Normal 3 33" xfId="15826" xr:uid="{00000000-0005-0000-0000-000093450000}"/>
    <cellStyle name="Normal 3 33 2" xfId="15827" xr:uid="{00000000-0005-0000-0000-000094450000}"/>
    <cellStyle name="Normal 3 33 2 2" xfId="15828" xr:uid="{00000000-0005-0000-0000-000095450000}"/>
    <cellStyle name="Normal 3 33 2 3" xfId="15829" xr:uid="{00000000-0005-0000-0000-000096450000}"/>
    <cellStyle name="Normal 3 33 2 4" xfId="15830" xr:uid="{00000000-0005-0000-0000-000097450000}"/>
    <cellStyle name="Normal 3 33 2 5" xfId="15831" xr:uid="{00000000-0005-0000-0000-000098450000}"/>
    <cellStyle name="Normal 3 33 2 6" xfId="15832" xr:uid="{00000000-0005-0000-0000-000099450000}"/>
    <cellStyle name="Normal 3 33 2 7" xfId="15833" xr:uid="{00000000-0005-0000-0000-00009A450000}"/>
    <cellStyle name="Normal 3 33 3" xfId="15834" xr:uid="{00000000-0005-0000-0000-00009B450000}"/>
    <cellStyle name="Normal 3 33 4" xfId="15835" xr:uid="{00000000-0005-0000-0000-00009C450000}"/>
    <cellStyle name="Normal 3 33 5" xfId="15836" xr:uid="{00000000-0005-0000-0000-00009D450000}"/>
    <cellStyle name="Normal 3 33 6" xfId="15837" xr:uid="{00000000-0005-0000-0000-00009E450000}"/>
    <cellStyle name="Normal 3 33 7" xfId="15838" xr:uid="{00000000-0005-0000-0000-00009F450000}"/>
    <cellStyle name="Normal 3 33 8" xfId="15839" xr:uid="{00000000-0005-0000-0000-0000A0450000}"/>
    <cellStyle name="Normal 3 34" xfId="15840" xr:uid="{00000000-0005-0000-0000-0000A1450000}"/>
    <cellStyle name="Normal 3 34 2" xfId="15841" xr:uid="{00000000-0005-0000-0000-0000A2450000}"/>
    <cellStyle name="Normal 3 34 2 2" xfId="15842" xr:uid="{00000000-0005-0000-0000-0000A3450000}"/>
    <cellStyle name="Normal 3 34 2 3" xfId="15843" xr:uid="{00000000-0005-0000-0000-0000A4450000}"/>
    <cellStyle name="Normal 3 34 2 4" xfId="15844" xr:uid="{00000000-0005-0000-0000-0000A5450000}"/>
    <cellStyle name="Normal 3 34 2 5" xfId="15845" xr:uid="{00000000-0005-0000-0000-0000A6450000}"/>
    <cellStyle name="Normal 3 34 2 6" xfId="15846" xr:uid="{00000000-0005-0000-0000-0000A7450000}"/>
    <cellStyle name="Normal 3 34 2 7" xfId="15847" xr:uid="{00000000-0005-0000-0000-0000A8450000}"/>
    <cellStyle name="Normal 3 34 3" xfId="15848" xr:uid="{00000000-0005-0000-0000-0000A9450000}"/>
    <cellStyle name="Normal 3 34 4" xfId="15849" xr:uid="{00000000-0005-0000-0000-0000AA450000}"/>
    <cellStyle name="Normal 3 34 5" xfId="15850" xr:uid="{00000000-0005-0000-0000-0000AB450000}"/>
    <cellStyle name="Normal 3 34 6" xfId="15851" xr:uid="{00000000-0005-0000-0000-0000AC450000}"/>
    <cellStyle name="Normal 3 34 7" xfId="15852" xr:uid="{00000000-0005-0000-0000-0000AD450000}"/>
    <cellStyle name="Normal 3 34 8" xfId="15853" xr:uid="{00000000-0005-0000-0000-0000AE450000}"/>
    <cellStyle name="Normal 3 35" xfId="15854" xr:uid="{00000000-0005-0000-0000-0000AF450000}"/>
    <cellStyle name="Normal 3 35 2" xfId="15855" xr:uid="{00000000-0005-0000-0000-0000B0450000}"/>
    <cellStyle name="Normal 3 35 2 2" xfId="15856" xr:uid="{00000000-0005-0000-0000-0000B1450000}"/>
    <cellStyle name="Normal 3 35 2 3" xfId="15857" xr:uid="{00000000-0005-0000-0000-0000B2450000}"/>
    <cellStyle name="Normal 3 35 2 4" xfId="15858" xr:uid="{00000000-0005-0000-0000-0000B3450000}"/>
    <cellStyle name="Normal 3 35 2 5" xfId="15859" xr:uid="{00000000-0005-0000-0000-0000B4450000}"/>
    <cellStyle name="Normal 3 35 2 6" xfId="15860" xr:uid="{00000000-0005-0000-0000-0000B5450000}"/>
    <cellStyle name="Normal 3 35 2 7" xfId="15861" xr:uid="{00000000-0005-0000-0000-0000B6450000}"/>
    <cellStyle name="Normal 3 35 3" xfId="15862" xr:uid="{00000000-0005-0000-0000-0000B7450000}"/>
    <cellStyle name="Normal 3 35 4" xfId="15863" xr:uid="{00000000-0005-0000-0000-0000B8450000}"/>
    <cellStyle name="Normal 3 35 5" xfId="15864" xr:uid="{00000000-0005-0000-0000-0000B9450000}"/>
    <cellStyle name="Normal 3 35 6" xfId="15865" xr:uid="{00000000-0005-0000-0000-0000BA450000}"/>
    <cellStyle name="Normal 3 35 7" xfId="15866" xr:uid="{00000000-0005-0000-0000-0000BB450000}"/>
    <cellStyle name="Normal 3 35 8" xfId="15867" xr:uid="{00000000-0005-0000-0000-0000BC450000}"/>
    <cellStyle name="Normal 3 36" xfId="15868" xr:uid="{00000000-0005-0000-0000-0000BD450000}"/>
    <cellStyle name="Normal 3 36 2" xfId="15869" xr:uid="{00000000-0005-0000-0000-0000BE450000}"/>
    <cellStyle name="Normal 3 36 2 2" xfId="15870" xr:uid="{00000000-0005-0000-0000-0000BF450000}"/>
    <cellStyle name="Normal 3 36 2 3" xfId="15871" xr:uid="{00000000-0005-0000-0000-0000C0450000}"/>
    <cellStyle name="Normal 3 36 2 4" xfId="15872" xr:uid="{00000000-0005-0000-0000-0000C1450000}"/>
    <cellStyle name="Normal 3 36 2 5" xfId="15873" xr:uid="{00000000-0005-0000-0000-0000C2450000}"/>
    <cellStyle name="Normal 3 36 2 6" xfId="15874" xr:uid="{00000000-0005-0000-0000-0000C3450000}"/>
    <cellStyle name="Normal 3 36 2 7" xfId="15875" xr:uid="{00000000-0005-0000-0000-0000C4450000}"/>
    <cellStyle name="Normal 3 36 3" xfId="15876" xr:uid="{00000000-0005-0000-0000-0000C5450000}"/>
    <cellStyle name="Normal 3 36 4" xfId="15877" xr:uid="{00000000-0005-0000-0000-0000C6450000}"/>
    <cellStyle name="Normal 3 36 5" xfId="15878" xr:uid="{00000000-0005-0000-0000-0000C7450000}"/>
    <cellStyle name="Normal 3 36 6" xfId="15879" xr:uid="{00000000-0005-0000-0000-0000C8450000}"/>
    <cellStyle name="Normal 3 36 7" xfId="15880" xr:uid="{00000000-0005-0000-0000-0000C9450000}"/>
    <cellStyle name="Normal 3 36 8" xfId="15881" xr:uid="{00000000-0005-0000-0000-0000CA450000}"/>
    <cellStyle name="Normal 3 37" xfId="15882" xr:uid="{00000000-0005-0000-0000-0000CB450000}"/>
    <cellStyle name="Normal 3 37 2" xfId="15883" xr:uid="{00000000-0005-0000-0000-0000CC450000}"/>
    <cellStyle name="Normal 3 37 3" xfId="15884" xr:uid="{00000000-0005-0000-0000-0000CD450000}"/>
    <cellStyle name="Normal 3 37 4" xfId="15885" xr:uid="{00000000-0005-0000-0000-0000CE450000}"/>
    <cellStyle name="Normal 3 37 5" xfId="15886" xr:uid="{00000000-0005-0000-0000-0000CF450000}"/>
    <cellStyle name="Normal 3 37 6" xfId="15887" xr:uid="{00000000-0005-0000-0000-0000D0450000}"/>
    <cellStyle name="Normal 3 37 7" xfId="15888" xr:uid="{00000000-0005-0000-0000-0000D1450000}"/>
    <cellStyle name="Normal 3 38" xfId="15889" xr:uid="{00000000-0005-0000-0000-0000D2450000}"/>
    <cellStyle name="Normal 3 38 2" xfId="15890" xr:uid="{00000000-0005-0000-0000-0000D3450000}"/>
    <cellStyle name="Normal 3 38 2 2" xfId="15891" xr:uid="{00000000-0005-0000-0000-0000D4450000}"/>
    <cellStyle name="Normal 3 38 2 3" xfId="15892" xr:uid="{00000000-0005-0000-0000-0000D5450000}"/>
    <cellStyle name="Normal 3 38 2 4" xfId="15893" xr:uid="{00000000-0005-0000-0000-0000D6450000}"/>
    <cellStyle name="Normal 3 38 2 5" xfId="15894" xr:uid="{00000000-0005-0000-0000-0000D7450000}"/>
    <cellStyle name="Normal 3 38 2 6" xfId="15895" xr:uid="{00000000-0005-0000-0000-0000D8450000}"/>
    <cellStyle name="Normal 3 38 2 7" xfId="15896" xr:uid="{00000000-0005-0000-0000-0000D9450000}"/>
    <cellStyle name="Normal 3 38 2 8" xfId="15897" xr:uid="{00000000-0005-0000-0000-0000DA450000}"/>
    <cellStyle name="Normal 3 38 3" xfId="15898" xr:uid="{00000000-0005-0000-0000-0000DB450000}"/>
    <cellStyle name="Normal 3 38 4" xfId="15899" xr:uid="{00000000-0005-0000-0000-0000DC450000}"/>
    <cellStyle name="Normal 3 38 5" xfId="15900" xr:uid="{00000000-0005-0000-0000-0000DD450000}"/>
    <cellStyle name="Normal 3 38 6" xfId="15901" xr:uid="{00000000-0005-0000-0000-0000DE450000}"/>
    <cellStyle name="Normal 3 38 7" xfId="15902" xr:uid="{00000000-0005-0000-0000-0000DF450000}"/>
    <cellStyle name="Normal 3 38 8" xfId="15903" xr:uid="{00000000-0005-0000-0000-0000E0450000}"/>
    <cellStyle name="Normal 3 38 9" xfId="24020" xr:uid="{00000000-0005-0000-0000-0000E1450000}"/>
    <cellStyle name="Normal 3 39" xfId="15904" xr:uid="{00000000-0005-0000-0000-0000E2450000}"/>
    <cellStyle name="Normal 3 39 2" xfId="15905" xr:uid="{00000000-0005-0000-0000-0000E3450000}"/>
    <cellStyle name="Normal 3 39 3" xfId="15906" xr:uid="{00000000-0005-0000-0000-0000E4450000}"/>
    <cellStyle name="Normal 3 39 4" xfId="15907" xr:uid="{00000000-0005-0000-0000-0000E5450000}"/>
    <cellStyle name="Normal 3 39 5" xfId="15908" xr:uid="{00000000-0005-0000-0000-0000E6450000}"/>
    <cellStyle name="Normal 3 39 6" xfId="15909" xr:uid="{00000000-0005-0000-0000-0000E7450000}"/>
    <cellStyle name="Normal 3 39 7" xfId="15910" xr:uid="{00000000-0005-0000-0000-0000E8450000}"/>
    <cellStyle name="Normal 3 4" xfId="71" xr:uid="{00000000-0005-0000-0000-0000E9450000}"/>
    <cellStyle name="Normal 3 4 2" xfId="15911" xr:uid="{00000000-0005-0000-0000-0000EA450000}"/>
    <cellStyle name="Normal 3 4 2 2" xfId="15912" xr:uid="{00000000-0005-0000-0000-0000EB450000}"/>
    <cellStyle name="Normal 3 4 2 3" xfId="15913" xr:uid="{00000000-0005-0000-0000-0000EC450000}"/>
    <cellStyle name="Normal 3 4 2 4" xfId="15914" xr:uid="{00000000-0005-0000-0000-0000ED450000}"/>
    <cellStyle name="Normal 3 4 2 5" xfId="15915" xr:uid="{00000000-0005-0000-0000-0000EE450000}"/>
    <cellStyle name="Normal 3 4 2 6" xfId="15916" xr:uid="{00000000-0005-0000-0000-0000EF450000}"/>
    <cellStyle name="Normal 3 4 2 7" xfId="15917" xr:uid="{00000000-0005-0000-0000-0000F0450000}"/>
    <cellStyle name="Normal 3 4 3" xfId="15918" xr:uid="{00000000-0005-0000-0000-0000F1450000}"/>
    <cellStyle name="Normal 3 4 4" xfId="15919" xr:uid="{00000000-0005-0000-0000-0000F2450000}"/>
    <cellStyle name="Normal 3 4 5" xfId="15920" xr:uid="{00000000-0005-0000-0000-0000F3450000}"/>
    <cellStyle name="Normal 3 4 6" xfId="15921" xr:uid="{00000000-0005-0000-0000-0000F4450000}"/>
    <cellStyle name="Normal 3 4 7" xfId="15922" xr:uid="{00000000-0005-0000-0000-0000F5450000}"/>
    <cellStyle name="Normal 3 4 8" xfId="15923" xr:uid="{00000000-0005-0000-0000-0000F6450000}"/>
    <cellStyle name="Normal 3 40" xfId="15924" xr:uid="{00000000-0005-0000-0000-0000F7450000}"/>
    <cellStyle name="Normal 3 40 2" xfId="15925" xr:uid="{00000000-0005-0000-0000-0000F8450000}"/>
    <cellStyle name="Normal 3 40 3" xfId="15926" xr:uid="{00000000-0005-0000-0000-0000F9450000}"/>
    <cellStyle name="Normal 3 40 4" xfId="15927" xr:uid="{00000000-0005-0000-0000-0000FA450000}"/>
    <cellStyle name="Normal 3 40 5" xfId="15928" xr:uid="{00000000-0005-0000-0000-0000FB450000}"/>
    <cellStyle name="Normal 3 40 6" xfId="15929" xr:uid="{00000000-0005-0000-0000-0000FC450000}"/>
    <cellStyle name="Normal 3 40 7" xfId="15930" xr:uid="{00000000-0005-0000-0000-0000FD450000}"/>
    <cellStyle name="Normal 3 41" xfId="15931" xr:uid="{00000000-0005-0000-0000-0000FE450000}"/>
    <cellStyle name="Normal 3 41 2" xfId="15932" xr:uid="{00000000-0005-0000-0000-0000FF450000}"/>
    <cellStyle name="Normal 3 41 3" xfId="15933" xr:uid="{00000000-0005-0000-0000-000000460000}"/>
    <cellStyle name="Normal 3 41 4" xfId="15934" xr:uid="{00000000-0005-0000-0000-000001460000}"/>
    <cellStyle name="Normal 3 41 5" xfId="15935" xr:uid="{00000000-0005-0000-0000-000002460000}"/>
    <cellStyle name="Normal 3 41 6" xfId="15936" xr:uid="{00000000-0005-0000-0000-000003460000}"/>
    <cellStyle name="Normal 3 41 7" xfId="15937" xr:uid="{00000000-0005-0000-0000-000004460000}"/>
    <cellStyle name="Normal 3 42" xfId="15938" xr:uid="{00000000-0005-0000-0000-000005460000}"/>
    <cellStyle name="Normal 3 42 2" xfId="15939" xr:uid="{00000000-0005-0000-0000-000006460000}"/>
    <cellStyle name="Normal 3 42 3" xfId="15940" xr:uid="{00000000-0005-0000-0000-000007460000}"/>
    <cellStyle name="Normal 3 42 4" xfId="15941" xr:uid="{00000000-0005-0000-0000-000008460000}"/>
    <cellStyle name="Normal 3 42 5" xfId="15942" xr:uid="{00000000-0005-0000-0000-000009460000}"/>
    <cellStyle name="Normal 3 42 6" xfId="15943" xr:uid="{00000000-0005-0000-0000-00000A460000}"/>
    <cellStyle name="Normal 3 42 7" xfId="15944" xr:uid="{00000000-0005-0000-0000-00000B460000}"/>
    <cellStyle name="Normal 3 43" xfId="15945" xr:uid="{00000000-0005-0000-0000-00000C460000}"/>
    <cellStyle name="Normal 3 43 2" xfId="15946" xr:uid="{00000000-0005-0000-0000-00000D460000}"/>
    <cellStyle name="Normal 3 43 3" xfId="15947" xr:uid="{00000000-0005-0000-0000-00000E460000}"/>
    <cellStyle name="Normal 3 43 4" xfId="15948" xr:uid="{00000000-0005-0000-0000-00000F460000}"/>
    <cellStyle name="Normal 3 43 5" xfId="15949" xr:uid="{00000000-0005-0000-0000-000010460000}"/>
    <cellStyle name="Normal 3 43 6" xfId="15950" xr:uid="{00000000-0005-0000-0000-000011460000}"/>
    <cellStyle name="Normal 3 43 7" xfId="15951" xr:uid="{00000000-0005-0000-0000-000012460000}"/>
    <cellStyle name="Normal 3 44" xfId="15952" xr:uid="{00000000-0005-0000-0000-000013460000}"/>
    <cellStyle name="Normal 3 44 2" xfId="15953" xr:uid="{00000000-0005-0000-0000-000014460000}"/>
    <cellStyle name="Normal 3 44 3" xfId="15954" xr:uid="{00000000-0005-0000-0000-000015460000}"/>
    <cellStyle name="Normal 3 44 4" xfId="15955" xr:uid="{00000000-0005-0000-0000-000016460000}"/>
    <cellStyle name="Normal 3 44 5" xfId="15956" xr:uid="{00000000-0005-0000-0000-000017460000}"/>
    <cellStyle name="Normal 3 44 6" xfId="15957" xr:uid="{00000000-0005-0000-0000-000018460000}"/>
    <cellStyle name="Normal 3 44 7" xfId="15958" xr:uid="{00000000-0005-0000-0000-000019460000}"/>
    <cellStyle name="Normal 3 45" xfId="15959" xr:uid="{00000000-0005-0000-0000-00001A460000}"/>
    <cellStyle name="Normal 3 45 2" xfId="15960" xr:uid="{00000000-0005-0000-0000-00001B460000}"/>
    <cellStyle name="Normal 3 45 3" xfId="15961" xr:uid="{00000000-0005-0000-0000-00001C460000}"/>
    <cellStyle name="Normal 3 45 4" xfId="15962" xr:uid="{00000000-0005-0000-0000-00001D460000}"/>
    <cellStyle name="Normal 3 45 5" xfId="15963" xr:uid="{00000000-0005-0000-0000-00001E460000}"/>
    <cellStyle name="Normal 3 45 6" xfId="15964" xr:uid="{00000000-0005-0000-0000-00001F460000}"/>
    <cellStyle name="Normal 3 45 7" xfId="15965" xr:uid="{00000000-0005-0000-0000-000020460000}"/>
    <cellStyle name="Normal 3 46" xfId="15966" xr:uid="{00000000-0005-0000-0000-000021460000}"/>
    <cellStyle name="Normal 3 46 2" xfId="15967" xr:uid="{00000000-0005-0000-0000-000022460000}"/>
    <cellStyle name="Normal 3 46 3" xfId="15968" xr:uid="{00000000-0005-0000-0000-000023460000}"/>
    <cellStyle name="Normal 3 46 4" xfId="15969" xr:uid="{00000000-0005-0000-0000-000024460000}"/>
    <cellStyle name="Normal 3 46 5" xfId="15970" xr:uid="{00000000-0005-0000-0000-000025460000}"/>
    <cellStyle name="Normal 3 46 6" xfId="15971" xr:uid="{00000000-0005-0000-0000-000026460000}"/>
    <cellStyle name="Normal 3 46 7" xfId="15972" xr:uid="{00000000-0005-0000-0000-000027460000}"/>
    <cellStyle name="Normal 3 47" xfId="15973" xr:uid="{00000000-0005-0000-0000-000028460000}"/>
    <cellStyle name="Normal 3 47 2" xfId="15974" xr:uid="{00000000-0005-0000-0000-000029460000}"/>
    <cellStyle name="Normal 3 47 3" xfId="15975" xr:uid="{00000000-0005-0000-0000-00002A460000}"/>
    <cellStyle name="Normal 3 47 4" xfId="15976" xr:uid="{00000000-0005-0000-0000-00002B460000}"/>
    <cellStyle name="Normal 3 47 5" xfId="15977" xr:uid="{00000000-0005-0000-0000-00002C460000}"/>
    <cellStyle name="Normal 3 47 6" xfId="15978" xr:uid="{00000000-0005-0000-0000-00002D460000}"/>
    <cellStyle name="Normal 3 47 7" xfId="15979" xr:uid="{00000000-0005-0000-0000-00002E460000}"/>
    <cellStyle name="Normal 3 48" xfId="15980" xr:uid="{00000000-0005-0000-0000-00002F460000}"/>
    <cellStyle name="Normal 3 48 2" xfId="15981" xr:uid="{00000000-0005-0000-0000-000030460000}"/>
    <cellStyle name="Normal 3 48 3" xfId="15982" xr:uid="{00000000-0005-0000-0000-000031460000}"/>
    <cellStyle name="Normal 3 48 4" xfId="15983" xr:uid="{00000000-0005-0000-0000-000032460000}"/>
    <cellStyle name="Normal 3 48 5" xfId="15984" xr:uid="{00000000-0005-0000-0000-000033460000}"/>
    <cellStyle name="Normal 3 48 6" xfId="15985" xr:uid="{00000000-0005-0000-0000-000034460000}"/>
    <cellStyle name="Normal 3 48 7" xfId="15986" xr:uid="{00000000-0005-0000-0000-000035460000}"/>
    <cellStyle name="Normal 3 49" xfId="15987" xr:uid="{00000000-0005-0000-0000-000036460000}"/>
    <cellStyle name="Normal 3 49 2" xfId="15988" xr:uid="{00000000-0005-0000-0000-000037460000}"/>
    <cellStyle name="Normal 3 49 3" xfId="15989" xr:uid="{00000000-0005-0000-0000-000038460000}"/>
    <cellStyle name="Normal 3 49 4" xfId="15990" xr:uid="{00000000-0005-0000-0000-000039460000}"/>
    <cellStyle name="Normal 3 49 5" xfId="15991" xr:uid="{00000000-0005-0000-0000-00003A460000}"/>
    <cellStyle name="Normal 3 49 6" xfId="15992" xr:uid="{00000000-0005-0000-0000-00003B460000}"/>
    <cellStyle name="Normal 3 49 7" xfId="15993" xr:uid="{00000000-0005-0000-0000-00003C460000}"/>
    <cellStyle name="Normal 3 5" xfId="74" xr:uid="{00000000-0005-0000-0000-00003D460000}"/>
    <cellStyle name="Normal 3 5 2" xfId="15994" xr:uid="{00000000-0005-0000-0000-00003E460000}"/>
    <cellStyle name="Normal 3 5 2 2" xfId="15995" xr:uid="{00000000-0005-0000-0000-00003F460000}"/>
    <cellStyle name="Normal 3 5 2 3" xfId="15996" xr:uid="{00000000-0005-0000-0000-000040460000}"/>
    <cellStyle name="Normal 3 5 2 4" xfId="15997" xr:uid="{00000000-0005-0000-0000-000041460000}"/>
    <cellStyle name="Normal 3 5 2 5" xfId="15998" xr:uid="{00000000-0005-0000-0000-000042460000}"/>
    <cellStyle name="Normal 3 5 2 6" xfId="15999" xr:uid="{00000000-0005-0000-0000-000043460000}"/>
    <cellStyle name="Normal 3 5 2 7" xfId="16000" xr:uid="{00000000-0005-0000-0000-000044460000}"/>
    <cellStyle name="Normal 3 5 3" xfId="16001" xr:uid="{00000000-0005-0000-0000-000045460000}"/>
    <cellStyle name="Normal 3 5 4" xfId="16002" xr:uid="{00000000-0005-0000-0000-000046460000}"/>
    <cellStyle name="Normal 3 5 5" xfId="16003" xr:uid="{00000000-0005-0000-0000-000047460000}"/>
    <cellStyle name="Normal 3 5 6" xfId="16004" xr:uid="{00000000-0005-0000-0000-000048460000}"/>
    <cellStyle name="Normal 3 5 7" xfId="16005" xr:uid="{00000000-0005-0000-0000-000049460000}"/>
    <cellStyle name="Normal 3 5 8" xfId="16006" xr:uid="{00000000-0005-0000-0000-00004A460000}"/>
    <cellStyle name="Normal 3 50" xfId="16007" xr:uid="{00000000-0005-0000-0000-00004B460000}"/>
    <cellStyle name="Normal 3 50 2" xfId="16008" xr:uid="{00000000-0005-0000-0000-00004C460000}"/>
    <cellStyle name="Normal 3 50 3" xfId="16009" xr:uid="{00000000-0005-0000-0000-00004D460000}"/>
    <cellStyle name="Normal 3 50 4" xfId="16010" xr:uid="{00000000-0005-0000-0000-00004E460000}"/>
    <cellStyle name="Normal 3 50 5" xfId="16011" xr:uid="{00000000-0005-0000-0000-00004F460000}"/>
    <cellStyle name="Normal 3 50 6" xfId="16012" xr:uid="{00000000-0005-0000-0000-000050460000}"/>
    <cellStyle name="Normal 3 50 7" xfId="16013" xr:uid="{00000000-0005-0000-0000-000051460000}"/>
    <cellStyle name="Normal 3 51" xfId="16014" xr:uid="{00000000-0005-0000-0000-000052460000}"/>
    <cellStyle name="Normal 3 51 2" xfId="16015" xr:uid="{00000000-0005-0000-0000-000053460000}"/>
    <cellStyle name="Normal 3 51 3" xfId="16016" xr:uid="{00000000-0005-0000-0000-000054460000}"/>
    <cellStyle name="Normal 3 51 4" xfId="16017" xr:uid="{00000000-0005-0000-0000-000055460000}"/>
    <cellStyle name="Normal 3 51 5" xfId="16018" xr:uid="{00000000-0005-0000-0000-000056460000}"/>
    <cellStyle name="Normal 3 51 6" xfId="16019" xr:uid="{00000000-0005-0000-0000-000057460000}"/>
    <cellStyle name="Normal 3 51 7" xfId="16020" xr:uid="{00000000-0005-0000-0000-000058460000}"/>
    <cellStyle name="Normal 3 52" xfId="16021" xr:uid="{00000000-0005-0000-0000-000059460000}"/>
    <cellStyle name="Normal 3 52 2" xfId="16022" xr:uid="{00000000-0005-0000-0000-00005A460000}"/>
    <cellStyle name="Normal 3 52 3" xfId="16023" xr:uid="{00000000-0005-0000-0000-00005B460000}"/>
    <cellStyle name="Normal 3 52 4" xfId="16024" xr:uid="{00000000-0005-0000-0000-00005C460000}"/>
    <cellStyle name="Normal 3 52 5" xfId="16025" xr:uid="{00000000-0005-0000-0000-00005D460000}"/>
    <cellStyle name="Normal 3 52 6" xfId="16026" xr:uid="{00000000-0005-0000-0000-00005E460000}"/>
    <cellStyle name="Normal 3 52 7" xfId="16027" xr:uid="{00000000-0005-0000-0000-00005F460000}"/>
    <cellStyle name="Normal 3 53" xfId="16028" xr:uid="{00000000-0005-0000-0000-000060460000}"/>
    <cellStyle name="Normal 3 53 2" xfId="16029" xr:uid="{00000000-0005-0000-0000-000061460000}"/>
    <cellStyle name="Normal 3 53 3" xfId="16030" xr:uid="{00000000-0005-0000-0000-000062460000}"/>
    <cellStyle name="Normal 3 53 4" xfId="16031" xr:uid="{00000000-0005-0000-0000-000063460000}"/>
    <cellStyle name="Normal 3 53 5" xfId="16032" xr:uid="{00000000-0005-0000-0000-000064460000}"/>
    <cellStyle name="Normal 3 53 6" xfId="16033" xr:uid="{00000000-0005-0000-0000-000065460000}"/>
    <cellStyle name="Normal 3 53 7" xfId="16034" xr:uid="{00000000-0005-0000-0000-000066460000}"/>
    <cellStyle name="Normal 3 54" xfId="16035" xr:uid="{00000000-0005-0000-0000-000067460000}"/>
    <cellStyle name="Normal 3 54 2" xfId="16036" xr:uid="{00000000-0005-0000-0000-000068460000}"/>
    <cellStyle name="Normal 3 54 3" xfId="16037" xr:uid="{00000000-0005-0000-0000-000069460000}"/>
    <cellStyle name="Normal 3 54 4" xfId="16038" xr:uid="{00000000-0005-0000-0000-00006A460000}"/>
    <cellStyle name="Normal 3 54 5" xfId="16039" xr:uid="{00000000-0005-0000-0000-00006B460000}"/>
    <cellStyle name="Normal 3 54 6" xfId="16040" xr:uid="{00000000-0005-0000-0000-00006C460000}"/>
    <cellStyle name="Normal 3 54 7" xfId="16041" xr:uid="{00000000-0005-0000-0000-00006D460000}"/>
    <cellStyle name="Normal 3 55" xfId="16042" xr:uid="{00000000-0005-0000-0000-00006E460000}"/>
    <cellStyle name="Normal 3 55 2" xfId="16043" xr:uid="{00000000-0005-0000-0000-00006F460000}"/>
    <cellStyle name="Normal 3 55 3" xfId="16044" xr:uid="{00000000-0005-0000-0000-000070460000}"/>
    <cellStyle name="Normal 3 55 4" xfId="16045" xr:uid="{00000000-0005-0000-0000-000071460000}"/>
    <cellStyle name="Normal 3 55 5" xfId="16046" xr:uid="{00000000-0005-0000-0000-000072460000}"/>
    <cellStyle name="Normal 3 55 6" xfId="16047" xr:uid="{00000000-0005-0000-0000-000073460000}"/>
    <cellStyle name="Normal 3 55 7" xfId="16048" xr:uid="{00000000-0005-0000-0000-000074460000}"/>
    <cellStyle name="Normal 3 56" xfId="16049" xr:uid="{00000000-0005-0000-0000-000075460000}"/>
    <cellStyle name="Normal 3 56 2" xfId="16050" xr:uid="{00000000-0005-0000-0000-000076460000}"/>
    <cellStyle name="Normal 3 56 3" xfId="16051" xr:uid="{00000000-0005-0000-0000-000077460000}"/>
    <cellStyle name="Normal 3 56 4" xfId="16052" xr:uid="{00000000-0005-0000-0000-000078460000}"/>
    <cellStyle name="Normal 3 56 5" xfId="16053" xr:uid="{00000000-0005-0000-0000-000079460000}"/>
    <cellStyle name="Normal 3 56 6" xfId="16054" xr:uid="{00000000-0005-0000-0000-00007A460000}"/>
    <cellStyle name="Normal 3 56 7" xfId="16055" xr:uid="{00000000-0005-0000-0000-00007B460000}"/>
    <cellStyle name="Normal 3 57" xfId="16056" xr:uid="{00000000-0005-0000-0000-00007C460000}"/>
    <cellStyle name="Normal 3 57 2" xfId="16057" xr:uid="{00000000-0005-0000-0000-00007D460000}"/>
    <cellStyle name="Normal 3 57 3" xfId="16058" xr:uid="{00000000-0005-0000-0000-00007E460000}"/>
    <cellStyle name="Normal 3 57 4" xfId="16059" xr:uid="{00000000-0005-0000-0000-00007F460000}"/>
    <cellStyle name="Normal 3 57 5" xfId="16060" xr:uid="{00000000-0005-0000-0000-000080460000}"/>
    <cellStyle name="Normal 3 57 6" xfId="16061" xr:uid="{00000000-0005-0000-0000-000081460000}"/>
    <cellStyle name="Normal 3 57 7" xfId="16062" xr:uid="{00000000-0005-0000-0000-000082460000}"/>
    <cellStyle name="Normal 3 58" xfId="16063" xr:uid="{00000000-0005-0000-0000-000083460000}"/>
    <cellStyle name="Normal 3 58 2" xfId="16064" xr:uid="{00000000-0005-0000-0000-000084460000}"/>
    <cellStyle name="Normal 3 58 3" xfId="16065" xr:uid="{00000000-0005-0000-0000-000085460000}"/>
    <cellStyle name="Normal 3 58 4" xfId="16066" xr:uid="{00000000-0005-0000-0000-000086460000}"/>
    <cellStyle name="Normal 3 58 5" xfId="16067" xr:uid="{00000000-0005-0000-0000-000087460000}"/>
    <cellStyle name="Normal 3 58 6" xfId="16068" xr:uid="{00000000-0005-0000-0000-000088460000}"/>
    <cellStyle name="Normal 3 58 7" xfId="16069" xr:uid="{00000000-0005-0000-0000-000089460000}"/>
    <cellStyle name="Normal 3 59" xfId="16070" xr:uid="{00000000-0005-0000-0000-00008A460000}"/>
    <cellStyle name="Normal 3 59 2" xfId="16071" xr:uid="{00000000-0005-0000-0000-00008B460000}"/>
    <cellStyle name="Normal 3 59 3" xfId="16072" xr:uid="{00000000-0005-0000-0000-00008C460000}"/>
    <cellStyle name="Normal 3 59 4" xfId="16073" xr:uid="{00000000-0005-0000-0000-00008D460000}"/>
    <cellStyle name="Normal 3 59 5" xfId="16074" xr:uid="{00000000-0005-0000-0000-00008E460000}"/>
    <cellStyle name="Normal 3 59 6" xfId="16075" xr:uid="{00000000-0005-0000-0000-00008F460000}"/>
    <cellStyle name="Normal 3 59 7" xfId="16076" xr:uid="{00000000-0005-0000-0000-000090460000}"/>
    <cellStyle name="Normal 3 6" xfId="77" xr:uid="{00000000-0005-0000-0000-000091460000}"/>
    <cellStyle name="Normal 3 6 2" xfId="16077" xr:uid="{00000000-0005-0000-0000-000092460000}"/>
    <cellStyle name="Normal 3 6 2 2" xfId="16078" xr:uid="{00000000-0005-0000-0000-000093460000}"/>
    <cellStyle name="Normal 3 6 2 3" xfId="16079" xr:uid="{00000000-0005-0000-0000-000094460000}"/>
    <cellStyle name="Normal 3 6 2 4" xfId="16080" xr:uid="{00000000-0005-0000-0000-000095460000}"/>
    <cellStyle name="Normal 3 6 2 5" xfId="16081" xr:uid="{00000000-0005-0000-0000-000096460000}"/>
    <cellStyle name="Normal 3 6 2 6" xfId="16082" xr:uid="{00000000-0005-0000-0000-000097460000}"/>
    <cellStyle name="Normal 3 6 2 7" xfId="16083" xr:uid="{00000000-0005-0000-0000-000098460000}"/>
    <cellStyle name="Normal 3 6 3" xfId="16084" xr:uid="{00000000-0005-0000-0000-000099460000}"/>
    <cellStyle name="Normal 3 6 4" xfId="16085" xr:uid="{00000000-0005-0000-0000-00009A460000}"/>
    <cellStyle name="Normal 3 6 5" xfId="16086" xr:uid="{00000000-0005-0000-0000-00009B460000}"/>
    <cellStyle name="Normal 3 6 6" xfId="16087" xr:uid="{00000000-0005-0000-0000-00009C460000}"/>
    <cellStyle name="Normal 3 6 7" xfId="16088" xr:uid="{00000000-0005-0000-0000-00009D460000}"/>
    <cellStyle name="Normal 3 6 8" xfId="16089" xr:uid="{00000000-0005-0000-0000-00009E460000}"/>
    <cellStyle name="Normal 3 60" xfId="16090" xr:uid="{00000000-0005-0000-0000-00009F460000}"/>
    <cellStyle name="Normal 3 60 2" xfId="16091" xr:uid="{00000000-0005-0000-0000-0000A0460000}"/>
    <cellStyle name="Normal 3 60 3" xfId="16092" xr:uid="{00000000-0005-0000-0000-0000A1460000}"/>
    <cellStyle name="Normal 3 60 4" xfId="16093" xr:uid="{00000000-0005-0000-0000-0000A2460000}"/>
    <cellStyle name="Normal 3 60 5" xfId="16094" xr:uid="{00000000-0005-0000-0000-0000A3460000}"/>
    <cellStyle name="Normal 3 60 6" xfId="16095" xr:uid="{00000000-0005-0000-0000-0000A4460000}"/>
    <cellStyle name="Normal 3 60 7" xfId="16096" xr:uid="{00000000-0005-0000-0000-0000A5460000}"/>
    <cellStyle name="Normal 3 61" xfId="16097" xr:uid="{00000000-0005-0000-0000-0000A6460000}"/>
    <cellStyle name="Normal 3 61 2" xfId="16098" xr:uid="{00000000-0005-0000-0000-0000A7460000}"/>
    <cellStyle name="Normal 3 61 3" xfId="16099" xr:uid="{00000000-0005-0000-0000-0000A8460000}"/>
    <cellStyle name="Normal 3 61 4" xfId="16100" xr:uid="{00000000-0005-0000-0000-0000A9460000}"/>
    <cellStyle name="Normal 3 61 5" xfId="16101" xr:uid="{00000000-0005-0000-0000-0000AA460000}"/>
    <cellStyle name="Normal 3 61 6" xfId="16102" xr:uid="{00000000-0005-0000-0000-0000AB460000}"/>
    <cellStyle name="Normal 3 61 7" xfId="16103" xr:uid="{00000000-0005-0000-0000-0000AC460000}"/>
    <cellStyle name="Normal 3 62" xfId="16104" xr:uid="{00000000-0005-0000-0000-0000AD460000}"/>
    <cellStyle name="Normal 3 62 2" xfId="16105" xr:uid="{00000000-0005-0000-0000-0000AE460000}"/>
    <cellStyle name="Normal 3 62 3" xfId="16106" xr:uid="{00000000-0005-0000-0000-0000AF460000}"/>
    <cellStyle name="Normal 3 62 4" xfId="16107" xr:uid="{00000000-0005-0000-0000-0000B0460000}"/>
    <cellStyle name="Normal 3 62 5" xfId="16108" xr:uid="{00000000-0005-0000-0000-0000B1460000}"/>
    <cellStyle name="Normal 3 62 6" xfId="16109" xr:uid="{00000000-0005-0000-0000-0000B2460000}"/>
    <cellStyle name="Normal 3 62 7" xfId="16110" xr:uid="{00000000-0005-0000-0000-0000B3460000}"/>
    <cellStyle name="Normal 3 63" xfId="16111" xr:uid="{00000000-0005-0000-0000-0000B4460000}"/>
    <cellStyle name="Normal 3 63 2" xfId="16112" xr:uid="{00000000-0005-0000-0000-0000B5460000}"/>
    <cellStyle name="Normal 3 63 3" xfId="16113" xr:uid="{00000000-0005-0000-0000-0000B6460000}"/>
    <cellStyle name="Normal 3 63 4" xfId="16114" xr:uid="{00000000-0005-0000-0000-0000B7460000}"/>
    <cellStyle name="Normal 3 63 5" xfId="16115" xr:uid="{00000000-0005-0000-0000-0000B8460000}"/>
    <cellStyle name="Normal 3 63 6" xfId="16116" xr:uid="{00000000-0005-0000-0000-0000B9460000}"/>
    <cellStyle name="Normal 3 63 7" xfId="16117" xr:uid="{00000000-0005-0000-0000-0000BA460000}"/>
    <cellStyle name="Normal 3 64" xfId="16118" xr:uid="{00000000-0005-0000-0000-0000BB460000}"/>
    <cellStyle name="Normal 3 64 2" xfId="16119" xr:uid="{00000000-0005-0000-0000-0000BC460000}"/>
    <cellStyle name="Normal 3 64 3" xfId="16120" xr:uid="{00000000-0005-0000-0000-0000BD460000}"/>
    <cellStyle name="Normal 3 64 4" xfId="16121" xr:uid="{00000000-0005-0000-0000-0000BE460000}"/>
    <cellStyle name="Normal 3 64 5" xfId="16122" xr:uid="{00000000-0005-0000-0000-0000BF460000}"/>
    <cellStyle name="Normal 3 64 6" xfId="16123" xr:uid="{00000000-0005-0000-0000-0000C0460000}"/>
    <cellStyle name="Normal 3 64 7" xfId="16124" xr:uid="{00000000-0005-0000-0000-0000C1460000}"/>
    <cellStyle name="Normal 3 65" xfId="16125" xr:uid="{00000000-0005-0000-0000-0000C2460000}"/>
    <cellStyle name="Normal 3 65 2" xfId="16126" xr:uid="{00000000-0005-0000-0000-0000C3460000}"/>
    <cellStyle name="Normal 3 65 3" xfId="16127" xr:uid="{00000000-0005-0000-0000-0000C4460000}"/>
    <cellStyle name="Normal 3 65 4" xfId="16128" xr:uid="{00000000-0005-0000-0000-0000C5460000}"/>
    <cellStyle name="Normal 3 65 5" xfId="16129" xr:uid="{00000000-0005-0000-0000-0000C6460000}"/>
    <cellStyle name="Normal 3 65 6" xfId="16130" xr:uid="{00000000-0005-0000-0000-0000C7460000}"/>
    <cellStyle name="Normal 3 65 7" xfId="16131" xr:uid="{00000000-0005-0000-0000-0000C8460000}"/>
    <cellStyle name="Normal 3 66" xfId="16132" xr:uid="{00000000-0005-0000-0000-0000C9460000}"/>
    <cellStyle name="Normal 3 66 2" xfId="16133" xr:uid="{00000000-0005-0000-0000-0000CA460000}"/>
    <cellStyle name="Normal 3 66 3" xfId="16134" xr:uid="{00000000-0005-0000-0000-0000CB460000}"/>
    <cellStyle name="Normal 3 66 4" xfId="16135" xr:uid="{00000000-0005-0000-0000-0000CC460000}"/>
    <cellStyle name="Normal 3 66 5" xfId="16136" xr:uid="{00000000-0005-0000-0000-0000CD460000}"/>
    <cellStyle name="Normal 3 66 6" xfId="16137" xr:uid="{00000000-0005-0000-0000-0000CE460000}"/>
    <cellStyle name="Normal 3 66 7" xfId="16138" xr:uid="{00000000-0005-0000-0000-0000CF460000}"/>
    <cellStyle name="Normal 3 67" xfId="16139" xr:uid="{00000000-0005-0000-0000-0000D0460000}"/>
    <cellStyle name="Normal 3 67 2" xfId="16140" xr:uid="{00000000-0005-0000-0000-0000D1460000}"/>
    <cellStyle name="Normal 3 67 3" xfId="16141" xr:uid="{00000000-0005-0000-0000-0000D2460000}"/>
    <cellStyle name="Normal 3 67 4" xfId="16142" xr:uid="{00000000-0005-0000-0000-0000D3460000}"/>
    <cellStyle name="Normal 3 67 5" xfId="16143" xr:uid="{00000000-0005-0000-0000-0000D4460000}"/>
    <cellStyle name="Normal 3 67 6" xfId="16144" xr:uid="{00000000-0005-0000-0000-0000D5460000}"/>
    <cellStyle name="Normal 3 67 7" xfId="16145" xr:uid="{00000000-0005-0000-0000-0000D6460000}"/>
    <cellStyle name="Normal 3 68" xfId="16146" xr:uid="{00000000-0005-0000-0000-0000D7460000}"/>
    <cellStyle name="Normal 3 68 2" xfId="16147" xr:uid="{00000000-0005-0000-0000-0000D8460000}"/>
    <cellStyle name="Normal 3 68 3" xfId="16148" xr:uid="{00000000-0005-0000-0000-0000D9460000}"/>
    <cellStyle name="Normal 3 68 4" xfId="16149" xr:uid="{00000000-0005-0000-0000-0000DA460000}"/>
    <cellStyle name="Normal 3 68 5" xfId="16150" xr:uid="{00000000-0005-0000-0000-0000DB460000}"/>
    <cellStyle name="Normal 3 68 6" xfId="16151" xr:uid="{00000000-0005-0000-0000-0000DC460000}"/>
    <cellStyle name="Normal 3 68 7" xfId="16152" xr:uid="{00000000-0005-0000-0000-0000DD460000}"/>
    <cellStyle name="Normal 3 69" xfId="16153" xr:uid="{00000000-0005-0000-0000-0000DE460000}"/>
    <cellStyle name="Normal 3 7" xfId="80" xr:uid="{00000000-0005-0000-0000-0000DF460000}"/>
    <cellStyle name="Normal 3 7 2" xfId="16154" xr:uid="{00000000-0005-0000-0000-0000E0460000}"/>
    <cellStyle name="Normal 3 7 2 2" xfId="16155" xr:uid="{00000000-0005-0000-0000-0000E1460000}"/>
    <cellStyle name="Normal 3 7 2 3" xfId="16156" xr:uid="{00000000-0005-0000-0000-0000E2460000}"/>
    <cellStyle name="Normal 3 7 2 4" xfId="16157" xr:uid="{00000000-0005-0000-0000-0000E3460000}"/>
    <cellStyle name="Normal 3 7 2 5" xfId="16158" xr:uid="{00000000-0005-0000-0000-0000E4460000}"/>
    <cellStyle name="Normal 3 7 2 6" xfId="16159" xr:uid="{00000000-0005-0000-0000-0000E5460000}"/>
    <cellStyle name="Normal 3 7 2 7" xfId="16160" xr:uid="{00000000-0005-0000-0000-0000E6460000}"/>
    <cellStyle name="Normal 3 7 3" xfId="16161" xr:uid="{00000000-0005-0000-0000-0000E7460000}"/>
    <cellStyle name="Normal 3 7 4" xfId="16162" xr:uid="{00000000-0005-0000-0000-0000E8460000}"/>
    <cellStyle name="Normal 3 7 5" xfId="16163" xr:uid="{00000000-0005-0000-0000-0000E9460000}"/>
    <cellStyle name="Normal 3 7 6" xfId="16164" xr:uid="{00000000-0005-0000-0000-0000EA460000}"/>
    <cellStyle name="Normal 3 7 7" xfId="16165" xr:uid="{00000000-0005-0000-0000-0000EB460000}"/>
    <cellStyle name="Normal 3 7 8" xfId="16166" xr:uid="{00000000-0005-0000-0000-0000EC460000}"/>
    <cellStyle name="Normal 3 70" xfId="16167" xr:uid="{00000000-0005-0000-0000-0000ED460000}"/>
    <cellStyle name="Normal 3 71" xfId="16168" xr:uid="{00000000-0005-0000-0000-0000EE460000}"/>
    <cellStyle name="Normal 3 72" xfId="16169" xr:uid="{00000000-0005-0000-0000-0000EF460000}"/>
    <cellStyle name="Normal 3 73" xfId="16170" xr:uid="{00000000-0005-0000-0000-0000F0460000}"/>
    <cellStyle name="Normal 3 74" xfId="16171" xr:uid="{00000000-0005-0000-0000-0000F1460000}"/>
    <cellStyle name="Normal 3 75" xfId="24021" xr:uid="{00000000-0005-0000-0000-0000F2460000}"/>
    <cellStyle name="Normal 3 76" xfId="24022" xr:uid="{00000000-0005-0000-0000-0000F3460000}"/>
    <cellStyle name="Normal 3 77" xfId="24023" xr:uid="{00000000-0005-0000-0000-0000F4460000}"/>
    <cellStyle name="Normal 3 78" xfId="24024" xr:uid="{00000000-0005-0000-0000-0000F5460000}"/>
    <cellStyle name="Normal 3 79" xfId="24025" xr:uid="{00000000-0005-0000-0000-0000F6460000}"/>
    <cellStyle name="Normal 3 8" xfId="83" xr:uid="{00000000-0005-0000-0000-0000F7460000}"/>
    <cellStyle name="Normal 3 8 2" xfId="16172" xr:uid="{00000000-0005-0000-0000-0000F8460000}"/>
    <cellStyle name="Normal 3 8 2 2" xfId="16173" xr:uid="{00000000-0005-0000-0000-0000F9460000}"/>
    <cellStyle name="Normal 3 8 2 3" xfId="16174" xr:uid="{00000000-0005-0000-0000-0000FA460000}"/>
    <cellStyle name="Normal 3 8 2 4" xfId="16175" xr:uid="{00000000-0005-0000-0000-0000FB460000}"/>
    <cellStyle name="Normal 3 8 2 5" xfId="16176" xr:uid="{00000000-0005-0000-0000-0000FC460000}"/>
    <cellStyle name="Normal 3 8 2 6" xfId="16177" xr:uid="{00000000-0005-0000-0000-0000FD460000}"/>
    <cellStyle name="Normal 3 8 2 7" xfId="16178" xr:uid="{00000000-0005-0000-0000-0000FE460000}"/>
    <cellStyle name="Normal 3 8 3" xfId="16179" xr:uid="{00000000-0005-0000-0000-0000FF460000}"/>
    <cellStyle name="Normal 3 8 4" xfId="16180" xr:uid="{00000000-0005-0000-0000-000000470000}"/>
    <cellStyle name="Normal 3 8 5" xfId="16181" xr:uid="{00000000-0005-0000-0000-000001470000}"/>
    <cellStyle name="Normal 3 8 6" xfId="16182" xr:uid="{00000000-0005-0000-0000-000002470000}"/>
    <cellStyle name="Normal 3 8 7" xfId="16183" xr:uid="{00000000-0005-0000-0000-000003470000}"/>
    <cellStyle name="Normal 3 8 8" xfId="16184" xr:uid="{00000000-0005-0000-0000-000004470000}"/>
    <cellStyle name="Normal 3 80" xfId="32152" xr:uid="{00000000-0005-0000-0000-000005470000}"/>
    <cellStyle name="Normal 3 9" xfId="16185" xr:uid="{00000000-0005-0000-0000-000006470000}"/>
    <cellStyle name="Normal 3 9 2" xfId="16186" xr:uid="{00000000-0005-0000-0000-000007470000}"/>
    <cellStyle name="Normal 3 9 2 2" xfId="16187" xr:uid="{00000000-0005-0000-0000-000008470000}"/>
    <cellStyle name="Normal 3 9 2 3" xfId="16188" xr:uid="{00000000-0005-0000-0000-000009470000}"/>
    <cellStyle name="Normal 3 9 2 4" xfId="16189" xr:uid="{00000000-0005-0000-0000-00000A470000}"/>
    <cellStyle name="Normal 3 9 2 5" xfId="16190" xr:uid="{00000000-0005-0000-0000-00000B470000}"/>
    <cellStyle name="Normal 3 9 2 6" xfId="16191" xr:uid="{00000000-0005-0000-0000-00000C470000}"/>
    <cellStyle name="Normal 3 9 2 7" xfId="16192" xr:uid="{00000000-0005-0000-0000-00000D470000}"/>
    <cellStyle name="Normal 3 9 3" xfId="16193" xr:uid="{00000000-0005-0000-0000-00000E470000}"/>
    <cellStyle name="Normal 3 9 4" xfId="16194" xr:uid="{00000000-0005-0000-0000-00000F470000}"/>
    <cellStyle name="Normal 3 9 5" xfId="16195" xr:uid="{00000000-0005-0000-0000-000010470000}"/>
    <cellStyle name="Normal 3 9 6" xfId="16196" xr:uid="{00000000-0005-0000-0000-000011470000}"/>
    <cellStyle name="Normal 3 9 7" xfId="16197" xr:uid="{00000000-0005-0000-0000-000012470000}"/>
    <cellStyle name="Normal 3 9 8" xfId="16198" xr:uid="{00000000-0005-0000-0000-000013470000}"/>
    <cellStyle name="Normal 3_1º Aditivo  PORTO ALEGRE NORTE-FINAL-15.10.12" xfId="24658" xr:uid="{00000000-0005-0000-0000-000014470000}"/>
    <cellStyle name="Normal 30" xfId="16199" xr:uid="{00000000-0005-0000-0000-000015470000}"/>
    <cellStyle name="Normal 30 2" xfId="16200" xr:uid="{00000000-0005-0000-0000-000016470000}"/>
    <cellStyle name="Normal 30 3" xfId="16201" xr:uid="{00000000-0005-0000-0000-000017470000}"/>
    <cellStyle name="Normal 30 4" xfId="16202" xr:uid="{00000000-0005-0000-0000-000018470000}"/>
    <cellStyle name="Normal 30 5" xfId="16203" xr:uid="{00000000-0005-0000-0000-000019470000}"/>
    <cellStyle name="Normal 30 6" xfId="16204" xr:uid="{00000000-0005-0000-0000-00001A470000}"/>
    <cellStyle name="Normal 30 7" xfId="16205" xr:uid="{00000000-0005-0000-0000-00001B470000}"/>
    <cellStyle name="Normal 31" xfId="16206" xr:uid="{00000000-0005-0000-0000-00001C470000}"/>
    <cellStyle name="Normal 31 2" xfId="16207" xr:uid="{00000000-0005-0000-0000-00001D470000}"/>
    <cellStyle name="Normal 31 3" xfId="16208" xr:uid="{00000000-0005-0000-0000-00001E470000}"/>
    <cellStyle name="Normal 31 4" xfId="16209" xr:uid="{00000000-0005-0000-0000-00001F470000}"/>
    <cellStyle name="Normal 31 5" xfId="16210" xr:uid="{00000000-0005-0000-0000-000020470000}"/>
    <cellStyle name="Normal 31 6" xfId="16211" xr:uid="{00000000-0005-0000-0000-000021470000}"/>
    <cellStyle name="Normal 31 7" xfId="16212" xr:uid="{00000000-0005-0000-0000-000022470000}"/>
    <cellStyle name="Normal 32" xfId="24026" xr:uid="{00000000-0005-0000-0000-000023470000}"/>
    <cellStyle name="Normal 32 2" xfId="24368" xr:uid="{00000000-0005-0000-0000-000024470000}"/>
    <cellStyle name="Normal 32 2 2" xfId="24901" xr:uid="{00000000-0005-0000-0000-000025470000}"/>
    <cellStyle name="Normal 32 2 3" xfId="24939" xr:uid="{00000000-0005-0000-0000-000026470000}"/>
    <cellStyle name="Normal 32 3" xfId="24891" xr:uid="{00000000-0005-0000-0000-000027470000}"/>
    <cellStyle name="Normal 32 4" xfId="24928" xr:uid="{00000000-0005-0000-0000-000028470000}"/>
    <cellStyle name="Normal 33" xfId="24027" xr:uid="{00000000-0005-0000-0000-000029470000}"/>
    <cellStyle name="Normal 33 2" xfId="24219" xr:uid="{00000000-0005-0000-0000-00002A470000}"/>
    <cellStyle name="Normal 34" xfId="16213" xr:uid="{00000000-0005-0000-0000-00002B470000}"/>
    <cellStyle name="Normal 34 2" xfId="16214" xr:uid="{00000000-0005-0000-0000-00002C470000}"/>
    <cellStyle name="Normal 34 3" xfId="16215" xr:uid="{00000000-0005-0000-0000-00002D470000}"/>
    <cellStyle name="Normal 34 4" xfId="16216" xr:uid="{00000000-0005-0000-0000-00002E470000}"/>
    <cellStyle name="Normal 34 5" xfId="16217" xr:uid="{00000000-0005-0000-0000-00002F470000}"/>
    <cellStyle name="Normal 34 6" xfId="16218" xr:uid="{00000000-0005-0000-0000-000030470000}"/>
    <cellStyle name="Normal 34 7" xfId="16219" xr:uid="{00000000-0005-0000-0000-000031470000}"/>
    <cellStyle name="Normal 35" xfId="24051" xr:uid="{00000000-0005-0000-0000-000032470000}"/>
    <cellStyle name="Normal 35 2" xfId="24899" xr:uid="{00000000-0005-0000-0000-000033470000}"/>
    <cellStyle name="Normal 35 3" xfId="24936" xr:uid="{00000000-0005-0000-0000-000034470000}"/>
    <cellStyle name="Normal 36" xfId="16220" xr:uid="{00000000-0005-0000-0000-000035470000}"/>
    <cellStyle name="Normal 36 2" xfId="16221" xr:uid="{00000000-0005-0000-0000-000036470000}"/>
    <cellStyle name="Normal 36 3" xfId="16222" xr:uid="{00000000-0005-0000-0000-000037470000}"/>
    <cellStyle name="Normal 36 4" xfId="16223" xr:uid="{00000000-0005-0000-0000-000038470000}"/>
    <cellStyle name="Normal 36 5" xfId="16224" xr:uid="{00000000-0005-0000-0000-000039470000}"/>
    <cellStyle name="Normal 36 6" xfId="16225" xr:uid="{00000000-0005-0000-0000-00003A470000}"/>
    <cellStyle name="Normal 36 7" xfId="16226" xr:uid="{00000000-0005-0000-0000-00003B470000}"/>
    <cellStyle name="Normal 37" xfId="24052" xr:uid="{00000000-0005-0000-0000-00003C470000}"/>
    <cellStyle name="Normal 37 2" xfId="24659" xr:uid="{00000000-0005-0000-0000-00003D470000}"/>
    <cellStyle name="Normal 38" xfId="24053" xr:uid="{00000000-0005-0000-0000-00003E470000}"/>
    <cellStyle name="Normal 38 2" xfId="24660" xr:uid="{00000000-0005-0000-0000-00003F470000}"/>
    <cellStyle name="Normal 39" xfId="16227" xr:uid="{00000000-0005-0000-0000-000040470000}"/>
    <cellStyle name="Normal 39 2" xfId="16228" xr:uid="{00000000-0005-0000-0000-000041470000}"/>
    <cellStyle name="Normal 39 3" xfId="16229" xr:uid="{00000000-0005-0000-0000-000042470000}"/>
    <cellStyle name="Normal 39 4" xfId="16230" xr:uid="{00000000-0005-0000-0000-000043470000}"/>
    <cellStyle name="Normal 39 5" xfId="16231" xr:uid="{00000000-0005-0000-0000-000044470000}"/>
    <cellStyle name="Normal 39 6" xfId="16232" xr:uid="{00000000-0005-0000-0000-000045470000}"/>
    <cellStyle name="Normal 39 7" xfId="16233" xr:uid="{00000000-0005-0000-0000-000046470000}"/>
    <cellStyle name="Normal 39 8" xfId="24661" xr:uid="{00000000-0005-0000-0000-000047470000}"/>
    <cellStyle name="Normal 4" xfId="54" xr:uid="{00000000-0005-0000-0000-000048470000}"/>
    <cellStyle name="Normal 4 10" xfId="16234" xr:uid="{00000000-0005-0000-0000-000049470000}"/>
    <cellStyle name="Normal 4 10 2" xfId="16235" xr:uid="{00000000-0005-0000-0000-00004A470000}"/>
    <cellStyle name="Normal 4 10 2 2" xfId="16236" xr:uid="{00000000-0005-0000-0000-00004B470000}"/>
    <cellStyle name="Normal 4 10 2 3" xfId="16237" xr:uid="{00000000-0005-0000-0000-00004C470000}"/>
    <cellStyle name="Normal 4 10 2 4" xfId="16238" xr:uid="{00000000-0005-0000-0000-00004D470000}"/>
    <cellStyle name="Normal 4 10 2 5" xfId="16239" xr:uid="{00000000-0005-0000-0000-00004E470000}"/>
    <cellStyle name="Normal 4 10 2 6" xfId="16240" xr:uid="{00000000-0005-0000-0000-00004F470000}"/>
    <cellStyle name="Normal 4 10 2 7" xfId="16241" xr:uid="{00000000-0005-0000-0000-000050470000}"/>
    <cellStyle name="Normal 4 10 3" xfId="16242" xr:uid="{00000000-0005-0000-0000-000051470000}"/>
    <cellStyle name="Normal 4 10 4" xfId="16243" xr:uid="{00000000-0005-0000-0000-000052470000}"/>
    <cellStyle name="Normal 4 10 5" xfId="16244" xr:uid="{00000000-0005-0000-0000-000053470000}"/>
    <cellStyle name="Normal 4 10 6" xfId="16245" xr:uid="{00000000-0005-0000-0000-000054470000}"/>
    <cellStyle name="Normal 4 10 7" xfId="16246" xr:uid="{00000000-0005-0000-0000-000055470000}"/>
    <cellStyle name="Normal 4 10 8" xfId="16247" xr:uid="{00000000-0005-0000-0000-000056470000}"/>
    <cellStyle name="Normal 4 11" xfId="16248" xr:uid="{00000000-0005-0000-0000-000057470000}"/>
    <cellStyle name="Normal 4 11 2" xfId="16249" xr:uid="{00000000-0005-0000-0000-000058470000}"/>
    <cellStyle name="Normal 4 11 2 2" xfId="16250" xr:uid="{00000000-0005-0000-0000-000059470000}"/>
    <cellStyle name="Normal 4 11 2 3" xfId="16251" xr:uid="{00000000-0005-0000-0000-00005A470000}"/>
    <cellStyle name="Normal 4 11 2 4" xfId="16252" xr:uid="{00000000-0005-0000-0000-00005B470000}"/>
    <cellStyle name="Normal 4 11 2 5" xfId="16253" xr:uid="{00000000-0005-0000-0000-00005C470000}"/>
    <cellStyle name="Normal 4 11 2 6" xfId="16254" xr:uid="{00000000-0005-0000-0000-00005D470000}"/>
    <cellStyle name="Normal 4 11 2 7" xfId="16255" xr:uid="{00000000-0005-0000-0000-00005E470000}"/>
    <cellStyle name="Normal 4 11 3" xfId="16256" xr:uid="{00000000-0005-0000-0000-00005F470000}"/>
    <cellStyle name="Normal 4 11 4" xfId="16257" xr:uid="{00000000-0005-0000-0000-000060470000}"/>
    <cellStyle name="Normal 4 11 5" xfId="16258" xr:uid="{00000000-0005-0000-0000-000061470000}"/>
    <cellStyle name="Normal 4 11 6" xfId="16259" xr:uid="{00000000-0005-0000-0000-000062470000}"/>
    <cellStyle name="Normal 4 11 7" xfId="16260" xr:uid="{00000000-0005-0000-0000-000063470000}"/>
    <cellStyle name="Normal 4 11 8" xfId="16261" xr:uid="{00000000-0005-0000-0000-000064470000}"/>
    <cellStyle name="Normal 4 12" xfId="16262" xr:uid="{00000000-0005-0000-0000-000065470000}"/>
    <cellStyle name="Normal 4 12 2" xfId="16263" xr:uid="{00000000-0005-0000-0000-000066470000}"/>
    <cellStyle name="Normal 4 12 2 2" xfId="16264" xr:uid="{00000000-0005-0000-0000-000067470000}"/>
    <cellStyle name="Normal 4 12 2 3" xfId="16265" xr:uid="{00000000-0005-0000-0000-000068470000}"/>
    <cellStyle name="Normal 4 12 2 4" xfId="16266" xr:uid="{00000000-0005-0000-0000-000069470000}"/>
    <cellStyle name="Normal 4 12 2 5" xfId="16267" xr:uid="{00000000-0005-0000-0000-00006A470000}"/>
    <cellStyle name="Normal 4 12 2 6" xfId="16268" xr:uid="{00000000-0005-0000-0000-00006B470000}"/>
    <cellStyle name="Normal 4 12 2 7" xfId="16269" xr:uid="{00000000-0005-0000-0000-00006C470000}"/>
    <cellStyle name="Normal 4 12 3" xfId="16270" xr:uid="{00000000-0005-0000-0000-00006D470000}"/>
    <cellStyle name="Normal 4 12 4" xfId="16271" xr:uid="{00000000-0005-0000-0000-00006E470000}"/>
    <cellStyle name="Normal 4 12 5" xfId="16272" xr:uid="{00000000-0005-0000-0000-00006F470000}"/>
    <cellStyle name="Normal 4 12 6" xfId="16273" xr:uid="{00000000-0005-0000-0000-000070470000}"/>
    <cellStyle name="Normal 4 12 7" xfId="16274" xr:uid="{00000000-0005-0000-0000-000071470000}"/>
    <cellStyle name="Normal 4 12 8" xfId="16275" xr:uid="{00000000-0005-0000-0000-000072470000}"/>
    <cellStyle name="Normal 4 13" xfId="16276" xr:uid="{00000000-0005-0000-0000-000073470000}"/>
    <cellStyle name="Normal 4 13 2" xfId="16277" xr:uid="{00000000-0005-0000-0000-000074470000}"/>
    <cellStyle name="Normal 4 13 2 2" xfId="16278" xr:uid="{00000000-0005-0000-0000-000075470000}"/>
    <cellStyle name="Normal 4 13 2 3" xfId="16279" xr:uid="{00000000-0005-0000-0000-000076470000}"/>
    <cellStyle name="Normal 4 13 2 4" xfId="16280" xr:uid="{00000000-0005-0000-0000-000077470000}"/>
    <cellStyle name="Normal 4 13 2 5" xfId="16281" xr:uid="{00000000-0005-0000-0000-000078470000}"/>
    <cellStyle name="Normal 4 13 2 6" xfId="16282" xr:uid="{00000000-0005-0000-0000-000079470000}"/>
    <cellStyle name="Normal 4 13 2 7" xfId="16283" xr:uid="{00000000-0005-0000-0000-00007A470000}"/>
    <cellStyle name="Normal 4 13 3" xfId="16284" xr:uid="{00000000-0005-0000-0000-00007B470000}"/>
    <cellStyle name="Normal 4 13 4" xfId="16285" xr:uid="{00000000-0005-0000-0000-00007C470000}"/>
    <cellStyle name="Normal 4 13 5" xfId="16286" xr:uid="{00000000-0005-0000-0000-00007D470000}"/>
    <cellStyle name="Normal 4 13 6" xfId="16287" xr:uid="{00000000-0005-0000-0000-00007E470000}"/>
    <cellStyle name="Normal 4 13 7" xfId="16288" xr:uid="{00000000-0005-0000-0000-00007F470000}"/>
    <cellStyle name="Normal 4 13 8" xfId="16289" xr:uid="{00000000-0005-0000-0000-000080470000}"/>
    <cellStyle name="Normal 4 14" xfId="16290" xr:uid="{00000000-0005-0000-0000-000081470000}"/>
    <cellStyle name="Normal 4 15" xfId="16291" xr:uid="{00000000-0005-0000-0000-000082470000}"/>
    <cellStyle name="Normal 4 16" xfId="16292" xr:uid="{00000000-0005-0000-0000-000083470000}"/>
    <cellStyle name="Normal 4 17" xfId="16293" xr:uid="{00000000-0005-0000-0000-000084470000}"/>
    <cellStyle name="Normal 4 18" xfId="16294" xr:uid="{00000000-0005-0000-0000-000085470000}"/>
    <cellStyle name="Normal 4 19" xfId="16295" xr:uid="{00000000-0005-0000-0000-000086470000}"/>
    <cellStyle name="Normal 4 2" xfId="16296" xr:uid="{00000000-0005-0000-0000-000087470000}"/>
    <cellStyle name="Normal 4 2 2" xfId="24662" xr:uid="{00000000-0005-0000-0000-000088470000}"/>
    <cellStyle name="Normal 4 2 3" xfId="24663" xr:uid="{00000000-0005-0000-0000-000089470000}"/>
    <cellStyle name="Normal 4 2 4" xfId="24221" xr:uid="{00000000-0005-0000-0000-00008A470000}"/>
    <cellStyle name="Normal 4 2_ORÇAMENTO - FORUM DE V. GRANDE" xfId="24664" xr:uid="{00000000-0005-0000-0000-00008B470000}"/>
    <cellStyle name="Normal 4 20" xfId="16297" xr:uid="{00000000-0005-0000-0000-00008C470000}"/>
    <cellStyle name="Normal 4 21" xfId="16298" xr:uid="{00000000-0005-0000-0000-00008D470000}"/>
    <cellStyle name="Normal 4 22" xfId="16299" xr:uid="{00000000-0005-0000-0000-00008E470000}"/>
    <cellStyle name="Normal 4 23" xfId="16300" xr:uid="{00000000-0005-0000-0000-00008F470000}"/>
    <cellStyle name="Normal 4 24" xfId="16301" xr:uid="{00000000-0005-0000-0000-000090470000}"/>
    <cellStyle name="Normal 4 25" xfId="16302" xr:uid="{00000000-0005-0000-0000-000091470000}"/>
    <cellStyle name="Normal 4 26" xfId="16303" xr:uid="{00000000-0005-0000-0000-000092470000}"/>
    <cellStyle name="Normal 4 27" xfId="16304" xr:uid="{00000000-0005-0000-0000-000093470000}"/>
    <cellStyle name="Normal 4 28" xfId="16305" xr:uid="{00000000-0005-0000-0000-000094470000}"/>
    <cellStyle name="Normal 4 29" xfId="16306" xr:uid="{00000000-0005-0000-0000-000095470000}"/>
    <cellStyle name="Normal 4 3" xfId="16307" xr:uid="{00000000-0005-0000-0000-000096470000}"/>
    <cellStyle name="Normal 4 3 10" xfId="16308" xr:uid="{00000000-0005-0000-0000-000097470000}"/>
    <cellStyle name="Normal 4 3 10 2" xfId="16309" xr:uid="{00000000-0005-0000-0000-000098470000}"/>
    <cellStyle name="Normal 4 3 10 2 2" xfId="16310" xr:uid="{00000000-0005-0000-0000-000099470000}"/>
    <cellStyle name="Normal 4 3 10 2 3" xfId="16311" xr:uid="{00000000-0005-0000-0000-00009A470000}"/>
    <cellStyle name="Normal 4 3 10 2 4" xfId="16312" xr:uid="{00000000-0005-0000-0000-00009B470000}"/>
    <cellStyle name="Normal 4 3 10 2 5" xfId="16313" xr:uid="{00000000-0005-0000-0000-00009C470000}"/>
    <cellStyle name="Normal 4 3 10 2 6" xfId="16314" xr:uid="{00000000-0005-0000-0000-00009D470000}"/>
    <cellStyle name="Normal 4 3 10 2 7" xfId="16315" xr:uid="{00000000-0005-0000-0000-00009E470000}"/>
    <cellStyle name="Normal 4 3 10 3" xfId="16316" xr:uid="{00000000-0005-0000-0000-00009F470000}"/>
    <cellStyle name="Normal 4 3 10 4" xfId="16317" xr:uid="{00000000-0005-0000-0000-0000A0470000}"/>
    <cellStyle name="Normal 4 3 10 5" xfId="16318" xr:uid="{00000000-0005-0000-0000-0000A1470000}"/>
    <cellStyle name="Normal 4 3 10 6" xfId="16319" xr:uid="{00000000-0005-0000-0000-0000A2470000}"/>
    <cellStyle name="Normal 4 3 10 7" xfId="16320" xr:uid="{00000000-0005-0000-0000-0000A3470000}"/>
    <cellStyle name="Normal 4 3 10 8" xfId="16321" xr:uid="{00000000-0005-0000-0000-0000A4470000}"/>
    <cellStyle name="Normal 4 3 11" xfId="16322" xr:uid="{00000000-0005-0000-0000-0000A5470000}"/>
    <cellStyle name="Normal 4 3 11 2" xfId="16323" xr:uid="{00000000-0005-0000-0000-0000A6470000}"/>
    <cellStyle name="Normal 4 3 11 3" xfId="16324" xr:uid="{00000000-0005-0000-0000-0000A7470000}"/>
    <cellStyle name="Normal 4 3 11 4" xfId="16325" xr:uid="{00000000-0005-0000-0000-0000A8470000}"/>
    <cellStyle name="Normal 4 3 11 5" xfId="16326" xr:uid="{00000000-0005-0000-0000-0000A9470000}"/>
    <cellStyle name="Normal 4 3 11 6" xfId="16327" xr:uid="{00000000-0005-0000-0000-0000AA470000}"/>
    <cellStyle name="Normal 4 3 11 7" xfId="16328" xr:uid="{00000000-0005-0000-0000-0000AB470000}"/>
    <cellStyle name="Normal 4 3 12" xfId="16329" xr:uid="{00000000-0005-0000-0000-0000AC470000}"/>
    <cellStyle name="Normal 4 3 13" xfId="16330" xr:uid="{00000000-0005-0000-0000-0000AD470000}"/>
    <cellStyle name="Normal 4 3 14" xfId="16331" xr:uid="{00000000-0005-0000-0000-0000AE470000}"/>
    <cellStyle name="Normal 4 3 15" xfId="16332" xr:uid="{00000000-0005-0000-0000-0000AF470000}"/>
    <cellStyle name="Normal 4 3 16" xfId="16333" xr:uid="{00000000-0005-0000-0000-0000B0470000}"/>
    <cellStyle name="Normal 4 3 17" xfId="16334" xr:uid="{00000000-0005-0000-0000-0000B1470000}"/>
    <cellStyle name="Normal 4 3 18" xfId="24359" xr:uid="{00000000-0005-0000-0000-0000B2470000}"/>
    <cellStyle name="Normal 4 3 2" xfId="16335" xr:uid="{00000000-0005-0000-0000-0000B3470000}"/>
    <cellStyle name="Normal 4 3 2 2" xfId="16336" xr:uid="{00000000-0005-0000-0000-0000B4470000}"/>
    <cellStyle name="Normal 4 3 2 2 2" xfId="16337" xr:uid="{00000000-0005-0000-0000-0000B5470000}"/>
    <cellStyle name="Normal 4 3 2 2 3" xfId="16338" xr:uid="{00000000-0005-0000-0000-0000B6470000}"/>
    <cellStyle name="Normal 4 3 2 2 4" xfId="16339" xr:uid="{00000000-0005-0000-0000-0000B7470000}"/>
    <cellStyle name="Normal 4 3 2 2 5" xfId="16340" xr:uid="{00000000-0005-0000-0000-0000B8470000}"/>
    <cellStyle name="Normal 4 3 2 2 6" xfId="16341" xr:uid="{00000000-0005-0000-0000-0000B9470000}"/>
    <cellStyle name="Normal 4 3 2 2 7" xfId="16342" xr:uid="{00000000-0005-0000-0000-0000BA470000}"/>
    <cellStyle name="Normal 4 3 2 3" xfId="16343" xr:uid="{00000000-0005-0000-0000-0000BB470000}"/>
    <cellStyle name="Normal 4 3 2 4" xfId="16344" xr:uid="{00000000-0005-0000-0000-0000BC470000}"/>
    <cellStyle name="Normal 4 3 2 5" xfId="16345" xr:uid="{00000000-0005-0000-0000-0000BD470000}"/>
    <cellStyle name="Normal 4 3 2 6" xfId="16346" xr:uid="{00000000-0005-0000-0000-0000BE470000}"/>
    <cellStyle name="Normal 4 3 2 7" xfId="16347" xr:uid="{00000000-0005-0000-0000-0000BF470000}"/>
    <cellStyle name="Normal 4 3 2 8" xfId="16348" xr:uid="{00000000-0005-0000-0000-0000C0470000}"/>
    <cellStyle name="Normal 4 3 2 9" xfId="24898" xr:uid="{00000000-0005-0000-0000-0000C1470000}"/>
    <cellStyle name="Normal 4 3 3" xfId="16349" xr:uid="{00000000-0005-0000-0000-0000C2470000}"/>
    <cellStyle name="Normal 4 3 3 2" xfId="16350" xr:uid="{00000000-0005-0000-0000-0000C3470000}"/>
    <cellStyle name="Normal 4 3 3 2 2" xfId="16351" xr:uid="{00000000-0005-0000-0000-0000C4470000}"/>
    <cellStyle name="Normal 4 3 3 2 3" xfId="16352" xr:uid="{00000000-0005-0000-0000-0000C5470000}"/>
    <cellStyle name="Normal 4 3 3 2 4" xfId="16353" xr:uid="{00000000-0005-0000-0000-0000C6470000}"/>
    <cellStyle name="Normal 4 3 3 2 5" xfId="16354" xr:uid="{00000000-0005-0000-0000-0000C7470000}"/>
    <cellStyle name="Normal 4 3 3 2 6" xfId="16355" xr:uid="{00000000-0005-0000-0000-0000C8470000}"/>
    <cellStyle name="Normal 4 3 3 2 7" xfId="16356" xr:uid="{00000000-0005-0000-0000-0000C9470000}"/>
    <cellStyle name="Normal 4 3 3 3" xfId="16357" xr:uid="{00000000-0005-0000-0000-0000CA470000}"/>
    <cellStyle name="Normal 4 3 3 4" xfId="16358" xr:uid="{00000000-0005-0000-0000-0000CB470000}"/>
    <cellStyle name="Normal 4 3 3 5" xfId="16359" xr:uid="{00000000-0005-0000-0000-0000CC470000}"/>
    <cellStyle name="Normal 4 3 3 6" xfId="16360" xr:uid="{00000000-0005-0000-0000-0000CD470000}"/>
    <cellStyle name="Normal 4 3 3 7" xfId="16361" xr:uid="{00000000-0005-0000-0000-0000CE470000}"/>
    <cellStyle name="Normal 4 3 3 8" xfId="16362" xr:uid="{00000000-0005-0000-0000-0000CF470000}"/>
    <cellStyle name="Normal 4 3 3 9" xfId="24935" xr:uid="{00000000-0005-0000-0000-0000D0470000}"/>
    <cellStyle name="Normal 4 3 4" xfId="16363" xr:uid="{00000000-0005-0000-0000-0000D1470000}"/>
    <cellStyle name="Normal 4 3 4 2" xfId="16364" xr:uid="{00000000-0005-0000-0000-0000D2470000}"/>
    <cellStyle name="Normal 4 3 4 2 2" xfId="16365" xr:uid="{00000000-0005-0000-0000-0000D3470000}"/>
    <cellStyle name="Normal 4 3 4 2 3" xfId="16366" xr:uid="{00000000-0005-0000-0000-0000D4470000}"/>
    <cellStyle name="Normal 4 3 4 2 4" xfId="16367" xr:uid="{00000000-0005-0000-0000-0000D5470000}"/>
    <cellStyle name="Normal 4 3 4 2 5" xfId="16368" xr:uid="{00000000-0005-0000-0000-0000D6470000}"/>
    <cellStyle name="Normal 4 3 4 2 6" xfId="16369" xr:uid="{00000000-0005-0000-0000-0000D7470000}"/>
    <cellStyle name="Normal 4 3 4 2 7" xfId="16370" xr:uid="{00000000-0005-0000-0000-0000D8470000}"/>
    <cellStyle name="Normal 4 3 4 3" xfId="16371" xr:uid="{00000000-0005-0000-0000-0000D9470000}"/>
    <cellStyle name="Normal 4 3 4 4" xfId="16372" xr:uid="{00000000-0005-0000-0000-0000DA470000}"/>
    <cellStyle name="Normal 4 3 4 5" xfId="16373" xr:uid="{00000000-0005-0000-0000-0000DB470000}"/>
    <cellStyle name="Normal 4 3 4 6" xfId="16374" xr:uid="{00000000-0005-0000-0000-0000DC470000}"/>
    <cellStyle name="Normal 4 3 4 7" xfId="16375" xr:uid="{00000000-0005-0000-0000-0000DD470000}"/>
    <cellStyle name="Normal 4 3 4 8" xfId="16376" xr:uid="{00000000-0005-0000-0000-0000DE470000}"/>
    <cellStyle name="Normal 4 3 5" xfId="16377" xr:uid="{00000000-0005-0000-0000-0000DF470000}"/>
    <cellStyle name="Normal 4 3 5 2" xfId="16378" xr:uid="{00000000-0005-0000-0000-0000E0470000}"/>
    <cellStyle name="Normal 4 3 5 2 2" xfId="16379" xr:uid="{00000000-0005-0000-0000-0000E1470000}"/>
    <cellStyle name="Normal 4 3 5 2 3" xfId="16380" xr:uid="{00000000-0005-0000-0000-0000E2470000}"/>
    <cellStyle name="Normal 4 3 5 2 4" xfId="16381" xr:uid="{00000000-0005-0000-0000-0000E3470000}"/>
    <cellStyle name="Normal 4 3 5 2 5" xfId="16382" xr:uid="{00000000-0005-0000-0000-0000E4470000}"/>
    <cellStyle name="Normal 4 3 5 2 6" xfId="16383" xr:uid="{00000000-0005-0000-0000-0000E5470000}"/>
    <cellStyle name="Normal 4 3 5 2 7" xfId="16384" xr:uid="{00000000-0005-0000-0000-0000E6470000}"/>
    <cellStyle name="Normal 4 3 5 3" xfId="16385" xr:uid="{00000000-0005-0000-0000-0000E7470000}"/>
    <cellStyle name="Normal 4 3 5 4" xfId="16386" xr:uid="{00000000-0005-0000-0000-0000E8470000}"/>
    <cellStyle name="Normal 4 3 5 5" xfId="16387" xr:uid="{00000000-0005-0000-0000-0000E9470000}"/>
    <cellStyle name="Normal 4 3 5 6" xfId="16388" xr:uid="{00000000-0005-0000-0000-0000EA470000}"/>
    <cellStyle name="Normal 4 3 5 7" xfId="16389" xr:uid="{00000000-0005-0000-0000-0000EB470000}"/>
    <cellStyle name="Normal 4 3 5 8" xfId="16390" xr:uid="{00000000-0005-0000-0000-0000EC470000}"/>
    <cellStyle name="Normal 4 3 6" xfId="16391" xr:uid="{00000000-0005-0000-0000-0000ED470000}"/>
    <cellStyle name="Normal 4 3 6 2" xfId="16392" xr:uid="{00000000-0005-0000-0000-0000EE470000}"/>
    <cellStyle name="Normal 4 3 6 2 2" xfId="16393" xr:uid="{00000000-0005-0000-0000-0000EF470000}"/>
    <cellStyle name="Normal 4 3 6 2 3" xfId="16394" xr:uid="{00000000-0005-0000-0000-0000F0470000}"/>
    <cellStyle name="Normal 4 3 6 2 4" xfId="16395" xr:uid="{00000000-0005-0000-0000-0000F1470000}"/>
    <cellStyle name="Normal 4 3 6 2 5" xfId="16396" xr:uid="{00000000-0005-0000-0000-0000F2470000}"/>
    <cellStyle name="Normal 4 3 6 2 6" xfId="16397" xr:uid="{00000000-0005-0000-0000-0000F3470000}"/>
    <cellStyle name="Normal 4 3 6 2 7" xfId="16398" xr:uid="{00000000-0005-0000-0000-0000F4470000}"/>
    <cellStyle name="Normal 4 3 6 3" xfId="16399" xr:uid="{00000000-0005-0000-0000-0000F5470000}"/>
    <cellStyle name="Normal 4 3 6 4" xfId="16400" xr:uid="{00000000-0005-0000-0000-0000F6470000}"/>
    <cellStyle name="Normal 4 3 6 5" xfId="16401" xr:uid="{00000000-0005-0000-0000-0000F7470000}"/>
    <cellStyle name="Normal 4 3 6 6" xfId="16402" xr:uid="{00000000-0005-0000-0000-0000F8470000}"/>
    <cellStyle name="Normal 4 3 6 7" xfId="16403" xr:uid="{00000000-0005-0000-0000-0000F9470000}"/>
    <cellStyle name="Normal 4 3 6 8" xfId="16404" xr:uid="{00000000-0005-0000-0000-0000FA470000}"/>
    <cellStyle name="Normal 4 3 7" xfId="16405" xr:uid="{00000000-0005-0000-0000-0000FB470000}"/>
    <cellStyle name="Normal 4 3 7 2" xfId="16406" xr:uid="{00000000-0005-0000-0000-0000FC470000}"/>
    <cellStyle name="Normal 4 3 7 2 2" xfId="16407" xr:uid="{00000000-0005-0000-0000-0000FD470000}"/>
    <cellStyle name="Normal 4 3 7 2 3" xfId="16408" xr:uid="{00000000-0005-0000-0000-0000FE470000}"/>
    <cellStyle name="Normal 4 3 7 2 4" xfId="16409" xr:uid="{00000000-0005-0000-0000-0000FF470000}"/>
    <cellStyle name="Normal 4 3 7 2 5" xfId="16410" xr:uid="{00000000-0005-0000-0000-000000480000}"/>
    <cellStyle name="Normal 4 3 7 2 6" xfId="16411" xr:uid="{00000000-0005-0000-0000-000001480000}"/>
    <cellStyle name="Normal 4 3 7 2 7" xfId="16412" xr:uid="{00000000-0005-0000-0000-000002480000}"/>
    <cellStyle name="Normal 4 3 7 3" xfId="16413" xr:uid="{00000000-0005-0000-0000-000003480000}"/>
    <cellStyle name="Normal 4 3 7 4" xfId="16414" xr:uid="{00000000-0005-0000-0000-000004480000}"/>
    <cellStyle name="Normal 4 3 7 5" xfId="16415" xr:uid="{00000000-0005-0000-0000-000005480000}"/>
    <cellStyle name="Normal 4 3 7 6" xfId="16416" xr:uid="{00000000-0005-0000-0000-000006480000}"/>
    <cellStyle name="Normal 4 3 7 7" xfId="16417" xr:uid="{00000000-0005-0000-0000-000007480000}"/>
    <cellStyle name="Normal 4 3 7 8" xfId="16418" xr:uid="{00000000-0005-0000-0000-000008480000}"/>
    <cellStyle name="Normal 4 3 8" xfId="16419" xr:uid="{00000000-0005-0000-0000-000009480000}"/>
    <cellStyle name="Normal 4 3 8 2" xfId="16420" xr:uid="{00000000-0005-0000-0000-00000A480000}"/>
    <cellStyle name="Normal 4 3 8 2 2" xfId="16421" xr:uid="{00000000-0005-0000-0000-00000B480000}"/>
    <cellStyle name="Normal 4 3 8 2 3" xfId="16422" xr:uid="{00000000-0005-0000-0000-00000C480000}"/>
    <cellStyle name="Normal 4 3 8 2 4" xfId="16423" xr:uid="{00000000-0005-0000-0000-00000D480000}"/>
    <cellStyle name="Normal 4 3 8 2 5" xfId="16424" xr:uid="{00000000-0005-0000-0000-00000E480000}"/>
    <cellStyle name="Normal 4 3 8 2 6" xfId="16425" xr:uid="{00000000-0005-0000-0000-00000F480000}"/>
    <cellStyle name="Normal 4 3 8 2 7" xfId="16426" xr:uid="{00000000-0005-0000-0000-000010480000}"/>
    <cellStyle name="Normal 4 3 8 3" xfId="16427" xr:uid="{00000000-0005-0000-0000-000011480000}"/>
    <cellStyle name="Normal 4 3 8 4" xfId="16428" xr:uid="{00000000-0005-0000-0000-000012480000}"/>
    <cellStyle name="Normal 4 3 8 5" xfId="16429" xr:uid="{00000000-0005-0000-0000-000013480000}"/>
    <cellStyle name="Normal 4 3 8 6" xfId="16430" xr:uid="{00000000-0005-0000-0000-000014480000}"/>
    <cellStyle name="Normal 4 3 8 7" xfId="16431" xr:uid="{00000000-0005-0000-0000-000015480000}"/>
    <cellStyle name="Normal 4 3 8 8" xfId="16432" xr:uid="{00000000-0005-0000-0000-000016480000}"/>
    <cellStyle name="Normal 4 3 9" xfId="16433" xr:uid="{00000000-0005-0000-0000-000017480000}"/>
    <cellStyle name="Normal 4 3 9 2" xfId="16434" xr:uid="{00000000-0005-0000-0000-000018480000}"/>
    <cellStyle name="Normal 4 3 9 2 2" xfId="16435" xr:uid="{00000000-0005-0000-0000-000019480000}"/>
    <cellStyle name="Normal 4 3 9 2 3" xfId="16436" xr:uid="{00000000-0005-0000-0000-00001A480000}"/>
    <cellStyle name="Normal 4 3 9 2 4" xfId="16437" xr:uid="{00000000-0005-0000-0000-00001B480000}"/>
    <cellStyle name="Normal 4 3 9 2 5" xfId="16438" xr:uid="{00000000-0005-0000-0000-00001C480000}"/>
    <cellStyle name="Normal 4 3 9 2 6" xfId="16439" xr:uid="{00000000-0005-0000-0000-00001D480000}"/>
    <cellStyle name="Normal 4 3 9 2 7" xfId="16440" xr:uid="{00000000-0005-0000-0000-00001E480000}"/>
    <cellStyle name="Normal 4 3 9 3" xfId="16441" xr:uid="{00000000-0005-0000-0000-00001F480000}"/>
    <cellStyle name="Normal 4 3 9 4" xfId="16442" xr:uid="{00000000-0005-0000-0000-000020480000}"/>
    <cellStyle name="Normal 4 3 9 5" xfId="16443" xr:uid="{00000000-0005-0000-0000-000021480000}"/>
    <cellStyle name="Normal 4 3 9 6" xfId="16444" xr:uid="{00000000-0005-0000-0000-000022480000}"/>
    <cellStyle name="Normal 4 3 9 7" xfId="16445" xr:uid="{00000000-0005-0000-0000-000023480000}"/>
    <cellStyle name="Normal 4 3 9 8" xfId="16446" xr:uid="{00000000-0005-0000-0000-000024480000}"/>
    <cellStyle name="Normal 4 30" xfId="16447" xr:uid="{00000000-0005-0000-0000-000025480000}"/>
    <cellStyle name="Normal 4 31" xfId="16448" xr:uid="{00000000-0005-0000-0000-000026480000}"/>
    <cellStyle name="Normal 4 32" xfId="16449" xr:uid="{00000000-0005-0000-0000-000027480000}"/>
    <cellStyle name="Normal 4 33" xfId="16450" xr:uid="{00000000-0005-0000-0000-000028480000}"/>
    <cellStyle name="Normal 4 34" xfId="16451" xr:uid="{00000000-0005-0000-0000-000029480000}"/>
    <cellStyle name="Normal 4 35" xfId="16452" xr:uid="{00000000-0005-0000-0000-00002A480000}"/>
    <cellStyle name="Normal 4 36" xfId="16453" xr:uid="{00000000-0005-0000-0000-00002B480000}"/>
    <cellStyle name="Normal 4 37" xfId="16454" xr:uid="{00000000-0005-0000-0000-00002C480000}"/>
    <cellStyle name="Normal 4 38" xfId="16455" xr:uid="{00000000-0005-0000-0000-00002D480000}"/>
    <cellStyle name="Normal 4 39" xfId="16456" xr:uid="{00000000-0005-0000-0000-00002E480000}"/>
    <cellStyle name="Normal 4 4" xfId="16457" xr:uid="{00000000-0005-0000-0000-00002F480000}"/>
    <cellStyle name="Normal 4 4 10" xfId="16458" xr:uid="{00000000-0005-0000-0000-000030480000}"/>
    <cellStyle name="Normal 4 4 10 2" xfId="16459" xr:uid="{00000000-0005-0000-0000-000031480000}"/>
    <cellStyle name="Normal 4 4 10 2 2" xfId="16460" xr:uid="{00000000-0005-0000-0000-000032480000}"/>
    <cellStyle name="Normal 4 4 10 2 3" xfId="16461" xr:uid="{00000000-0005-0000-0000-000033480000}"/>
    <cellStyle name="Normal 4 4 10 2 4" xfId="16462" xr:uid="{00000000-0005-0000-0000-000034480000}"/>
    <cellStyle name="Normal 4 4 10 2 5" xfId="16463" xr:uid="{00000000-0005-0000-0000-000035480000}"/>
    <cellStyle name="Normal 4 4 10 2 6" xfId="16464" xr:uid="{00000000-0005-0000-0000-000036480000}"/>
    <cellStyle name="Normal 4 4 10 2 7" xfId="16465" xr:uid="{00000000-0005-0000-0000-000037480000}"/>
    <cellStyle name="Normal 4 4 10 3" xfId="16466" xr:uid="{00000000-0005-0000-0000-000038480000}"/>
    <cellStyle name="Normal 4 4 10 4" xfId="16467" xr:uid="{00000000-0005-0000-0000-000039480000}"/>
    <cellStyle name="Normal 4 4 10 5" xfId="16468" xr:uid="{00000000-0005-0000-0000-00003A480000}"/>
    <cellStyle name="Normal 4 4 10 6" xfId="16469" xr:uid="{00000000-0005-0000-0000-00003B480000}"/>
    <cellStyle name="Normal 4 4 10 7" xfId="16470" xr:uid="{00000000-0005-0000-0000-00003C480000}"/>
    <cellStyle name="Normal 4 4 10 8" xfId="16471" xr:uid="{00000000-0005-0000-0000-00003D480000}"/>
    <cellStyle name="Normal 4 4 11" xfId="16472" xr:uid="{00000000-0005-0000-0000-00003E480000}"/>
    <cellStyle name="Normal 4 4 11 2" xfId="16473" xr:uid="{00000000-0005-0000-0000-00003F480000}"/>
    <cellStyle name="Normal 4 4 11 3" xfId="16474" xr:uid="{00000000-0005-0000-0000-000040480000}"/>
    <cellStyle name="Normal 4 4 11 4" xfId="16475" xr:uid="{00000000-0005-0000-0000-000041480000}"/>
    <cellStyle name="Normal 4 4 11 5" xfId="16476" xr:uid="{00000000-0005-0000-0000-000042480000}"/>
    <cellStyle name="Normal 4 4 11 6" xfId="16477" xr:uid="{00000000-0005-0000-0000-000043480000}"/>
    <cellStyle name="Normal 4 4 11 7" xfId="16478" xr:uid="{00000000-0005-0000-0000-000044480000}"/>
    <cellStyle name="Normal 4 4 12" xfId="16479" xr:uid="{00000000-0005-0000-0000-000045480000}"/>
    <cellStyle name="Normal 4 4 13" xfId="16480" xr:uid="{00000000-0005-0000-0000-000046480000}"/>
    <cellStyle name="Normal 4 4 14" xfId="16481" xr:uid="{00000000-0005-0000-0000-000047480000}"/>
    <cellStyle name="Normal 4 4 15" xfId="16482" xr:uid="{00000000-0005-0000-0000-000048480000}"/>
    <cellStyle name="Normal 4 4 16" xfId="16483" xr:uid="{00000000-0005-0000-0000-000049480000}"/>
    <cellStyle name="Normal 4 4 17" xfId="16484" xr:uid="{00000000-0005-0000-0000-00004A480000}"/>
    <cellStyle name="Normal 4 4 2" xfId="16485" xr:uid="{00000000-0005-0000-0000-00004B480000}"/>
    <cellStyle name="Normal 4 4 2 2" xfId="16486" xr:uid="{00000000-0005-0000-0000-00004C480000}"/>
    <cellStyle name="Normal 4 4 2 2 2" xfId="16487" xr:uid="{00000000-0005-0000-0000-00004D480000}"/>
    <cellStyle name="Normal 4 4 2 2 3" xfId="16488" xr:uid="{00000000-0005-0000-0000-00004E480000}"/>
    <cellStyle name="Normal 4 4 2 2 4" xfId="16489" xr:uid="{00000000-0005-0000-0000-00004F480000}"/>
    <cellStyle name="Normal 4 4 2 2 5" xfId="16490" xr:uid="{00000000-0005-0000-0000-000050480000}"/>
    <cellStyle name="Normal 4 4 2 2 6" xfId="16491" xr:uid="{00000000-0005-0000-0000-000051480000}"/>
    <cellStyle name="Normal 4 4 2 2 7" xfId="16492" xr:uid="{00000000-0005-0000-0000-000052480000}"/>
    <cellStyle name="Normal 4 4 2 3" xfId="16493" xr:uid="{00000000-0005-0000-0000-000053480000}"/>
    <cellStyle name="Normal 4 4 2 4" xfId="16494" xr:uid="{00000000-0005-0000-0000-000054480000}"/>
    <cellStyle name="Normal 4 4 2 5" xfId="16495" xr:uid="{00000000-0005-0000-0000-000055480000}"/>
    <cellStyle name="Normal 4 4 2 6" xfId="16496" xr:uid="{00000000-0005-0000-0000-000056480000}"/>
    <cellStyle name="Normal 4 4 2 7" xfId="16497" xr:uid="{00000000-0005-0000-0000-000057480000}"/>
    <cellStyle name="Normal 4 4 2 8" xfId="16498" xr:uid="{00000000-0005-0000-0000-000058480000}"/>
    <cellStyle name="Normal 4 4 3" xfId="16499" xr:uid="{00000000-0005-0000-0000-000059480000}"/>
    <cellStyle name="Normal 4 4 3 2" xfId="16500" xr:uid="{00000000-0005-0000-0000-00005A480000}"/>
    <cellStyle name="Normal 4 4 3 2 2" xfId="16501" xr:uid="{00000000-0005-0000-0000-00005B480000}"/>
    <cellStyle name="Normal 4 4 3 2 3" xfId="16502" xr:uid="{00000000-0005-0000-0000-00005C480000}"/>
    <cellStyle name="Normal 4 4 3 2 4" xfId="16503" xr:uid="{00000000-0005-0000-0000-00005D480000}"/>
    <cellStyle name="Normal 4 4 3 2 5" xfId="16504" xr:uid="{00000000-0005-0000-0000-00005E480000}"/>
    <cellStyle name="Normal 4 4 3 2 6" xfId="16505" xr:uid="{00000000-0005-0000-0000-00005F480000}"/>
    <cellStyle name="Normal 4 4 3 2 7" xfId="16506" xr:uid="{00000000-0005-0000-0000-000060480000}"/>
    <cellStyle name="Normal 4 4 3 3" xfId="16507" xr:uid="{00000000-0005-0000-0000-000061480000}"/>
    <cellStyle name="Normal 4 4 3 4" xfId="16508" xr:uid="{00000000-0005-0000-0000-000062480000}"/>
    <cellStyle name="Normal 4 4 3 5" xfId="16509" xr:uid="{00000000-0005-0000-0000-000063480000}"/>
    <cellStyle name="Normal 4 4 3 6" xfId="16510" xr:uid="{00000000-0005-0000-0000-000064480000}"/>
    <cellStyle name="Normal 4 4 3 7" xfId="16511" xr:uid="{00000000-0005-0000-0000-000065480000}"/>
    <cellStyle name="Normal 4 4 3 8" xfId="16512" xr:uid="{00000000-0005-0000-0000-000066480000}"/>
    <cellStyle name="Normal 4 4 4" xfId="16513" xr:uid="{00000000-0005-0000-0000-000067480000}"/>
    <cellStyle name="Normal 4 4 4 2" xfId="16514" xr:uid="{00000000-0005-0000-0000-000068480000}"/>
    <cellStyle name="Normal 4 4 4 2 2" xfId="16515" xr:uid="{00000000-0005-0000-0000-000069480000}"/>
    <cellStyle name="Normal 4 4 4 2 3" xfId="16516" xr:uid="{00000000-0005-0000-0000-00006A480000}"/>
    <cellStyle name="Normal 4 4 4 2 4" xfId="16517" xr:uid="{00000000-0005-0000-0000-00006B480000}"/>
    <cellStyle name="Normal 4 4 4 2 5" xfId="16518" xr:uid="{00000000-0005-0000-0000-00006C480000}"/>
    <cellStyle name="Normal 4 4 4 2 6" xfId="16519" xr:uid="{00000000-0005-0000-0000-00006D480000}"/>
    <cellStyle name="Normal 4 4 4 2 7" xfId="16520" xr:uid="{00000000-0005-0000-0000-00006E480000}"/>
    <cellStyle name="Normal 4 4 4 3" xfId="16521" xr:uid="{00000000-0005-0000-0000-00006F480000}"/>
    <cellStyle name="Normal 4 4 4 4" xfId="16522" xr:uid="{00000000-0005-0000-0000-000070480000}"/>
    <cellStyle name="Normal 4 4 4 5" xfId="16523" xr:uid="{00000000-0005-0000-0000-000071480000}"/>
    <cellStyle name="Normal 4 4 4 6" xfId="16524" xr:uid="{00000000-0005-0000-0000-000072480000}"/>
    <cellStyle name="Normal 4 4 4 7" xfId="16525" xr:uid="{00000000-0005-0000-0000-000073480000}"/>
    <cellStyle name="Normal 4 4 4 8" xfId="16526" xr:uid="{00000000-0005-0000-0000-000074480000}"/>
    <cellStyle name="Normal 4 4 5" xfId="16527" xr:uid="{00000000-0005-0000-0000-000075480000}"/>
    <cellStyle name="Normal 4 4 5 2" xfId="16528" xr:uid="{00000000-0005-0000-0000-000076480000}"/>
    <cellStyle name="Normal 4 4 5 2 2" xfId="16529" xr:uid="{00000000-0005-0000-0000-000077480000}"/>
    <cellStyle name="Normal 4 4 5 2 3" xfId="16530" xr:uid="{00000000-0005-0000-0000-000078480000}"/>
    <cellStyle name="Normal 4 4 5 2 4" xfId="16531" xr:uid="{00000000-0005-0000-0000-000079480000}"/>
    <cellStyle name="Normal 4 4 5 2 5" xfId="16532" xr:uid="{00000000-0005-0000-0000-00007A480000}"/>
    <cellStyle name="Normal 4 4 5 2 6" xfId="16533" xr:uid="{00000000-0005-0000-0000-00007B480000}"/>
    <cellStyle name="Normal 4 4 5 2 7" xfId="16534" xr:uid="{00000000-0005-0000-0000-00007C480000}"/>
    <cellStyle name="Normal 4 4 5 3" xfId="16535" xr:uid="{00000000-0005-0000-0000-00007D480000}"/>
    <cellStyle name="Normal 4 4 5 4" xfId="16536" xr:uid="{00000000-0005-0000-0000-00007E480000}"/>
    <cellStyle name="Normal 4 4 5 5" xfId="16537" xr:uid="{00000000-0005-0000-0000-00007F480000}"/>
    <cellStyle name="Normal 4 4 5 6" xfId="16538" xr:uid="{00000000-0005-0000-0000-000080480000}"/>
    <cellStyle name="Normal 4 4 5 7" xfId="16539" xr:uid="{00000000-0005-0000-0000-000081480000}"/>
    <cellStyle name="Normal 4 4 5 8" xfId="16540" xr:uid="{00000000-0005-0000-0000-000082480000}"/>
    <cellStyle name="Normal 4 4 6" xfId="16541" xr:uid="{00000000-0005-0000-0000-000083480000}"/>
    <cellStyle name="Normal 4 4 6 2" xfId="16542" xr:uid="{00000000-0005-0000-0000-000084480000}"/>
    <cellStyle name="Normal 4 4 6 2 2" xfId="16543" xr:uid="{00000000-0005-0000-0000-000085480000}"/>
    <cellStyle name="Normal 4 4 6 2 3" xfId="16544" xr:uid="{00000000-0005-0000-0000-000086480000}"/>
    <cellStyle name="Normal 4 4 6 2 4" xfId="16545" xr:uid="{00000000-0005-0000-0000-000087480000}"/>
    <cellStyle name="Normal 4 4 6 2 5" xfId="16546" xr:uid="{00000000-0005-0000-0000-000088480000}"/>
    <cellStyle name="Normal 4 4 6 2 6" xfId="16547" xr:uid="{00000000-0005-0000-0000-000089480000}"/>
    <cellStyle name="Normal 4 4 6 2 7" xfId="16548" xr:uid="{00000000-0005-0000-0000-00008A480000}"/>
    <cellStyle name="Normal 4 4 6 3" xfId="16549" xr:uid="{00000000-0005-0000-0000-00008B480000}"/>
    <cellStyle name="Normal 4 4 6 4" xfId="16550" xr:uid="{00000000-0005-0000-0000-00008C480000}"/>
    <cellStyle name="Normal 4 4 6 5" xfId="16551" xr:uid="{00000000-0005-0000-0000-00008D480000}"/>
    <cellStyle name="Normal 4 4 6 6" xfId="16552" xr:uid="{00000000-0005-0000-0000-00008E480000}"/>
    <cellStyle name="Normal 4 4 6 7" xfId="16553" xr:uid="{00000000-0005-0000-0000-00008F480000}"/>
    <cellStyle name="Normal 4 4 6 8" xfId="16554" xr:uid="{00000000-0005-0000-0000-000090480000}"/>
    <cellStyle name="Normal 4 4 7" xfId="16555" xr:uid="{00000000-0005-0000-0000-000091480000}"/>
    <cellStyle name="Normal 4 4 7 2" xfId="16556" xr:uid="{00000000-0005-0000-0000-000092480000}"/>
    <cellStyle name="Normal 4 4 7 2 2" xfId="16557" xr:uid="{00000000-0005-0000-0000-000093480000}"/>
    <cellStyle name="Normal 4 4 7 2 3" xfId="16558" xr:uid="{00000000-0005-0000-0000-000094480000}"/>
    <cellStyle name="Normal 4 4 7 2 4" xfId="16559" xr:uid="{00000000-0005-0000-0000-000095480000}"/>
    <cellStyle name="Normal 4 4 7 2 5" xfId="16560" xr:uid="{00000000-0005-0000-0000-000096480000}"/>
    <cellStyle name="Normal 4 4 7 2 6" xfId="16561" xr:uid="{00000000-0005-0000-0000-000097480000}"/>
    <cellStyle name="Normal 4 4 7 2 7" xfId="16562" xr:uid="{00000000-0005-0000-0000-000098480000}"/>
    <cellStyle name="Normal 4 4 7 3" xfId="16563" xr:uid="{00000000-0005-0000-0000-000099480000}"/>
    <cellStyle name="Normal 4 4 7 4" xfId="16564" xr:uid="{00000000-0005-0000-0000-00009A480000}"/>
    <cellStyle name="Normal 4 4 7 5" xfId="16565" xr:uid="{00000000-0005-0000-0000-00009B480000}"/>
    <cellStyle name="Normal 4 4 7 6" xfId="16566" xr:uid="{00000000-0005-0000-0000-00009C480000}"/>
    <cellStyle name="Normal 4 4 7 7" xfId="16567" xr:uid="{00000000-0005-0000-0000-00009D480000}"/>
    <cellStyle name="Normal 4 4 7 8" xfId="16568" xr:uid="{00000000-0005-0000-0000-00009E480000}"/>
    <cellStyle name="Normal 4 4 8" xfId="16569" xr:uid="{00000000-0005-0000-0000-00009F480000}"/>
    <cellStyle name="Normal 4 4 8 2" xfId="16570" xr:uid="{00000000-0005-0000-0000-0000A0480000}"/>
    <cellStyle name="Normal 4 4 8 2 2" xfId="16571" xr:uid="{00000000-0005-0000-0000-0000A1480000}"/>
    <cellStyle name="Normal 4 4 8 2 3" xfId="16572" xr:uid="{00000000-0005-0000-0000-0000A2480000}"/>
    <cellStyle name="Normal 4 4 8 2 4" xfId="16573" xr:uid="{00000000-0005-0000-0000-0000A3480000}"/>
    <cellStyle name="Normal 4 4 8 2 5" xfId="16574" xr:uid="{00000000-0005-0000-0000-0000A4480000}"/>
    <cellStyle name="Normal 4 4 8 2 6" xfId="16575" xr:uid="{00000000-0005-0000-0000-0000A5480000}"/>
    <cellStyle name="Normal 4 4 8 2 7" xfId="16576" xr:uid="{00000000-0005-0000-0000-0000A6480000}"/>
    <cellStyle name="Normal 4 4 8 3" xfId="16577" xr:uid="{00000000-0005-0000-0000-0000A7480000}"/>
    <cellStyle name="Normal 4 4 8 4" xfId="16578" xr:uid="{00000000-0005-0000-0000-0000A8480000}"/>
    <cellStyle name="Normal 4 4 8 5" xfId="16579" xr:uid="{00000000-0005-0000-0000-0000A9480000}"/>
    <cellStyle name="Normal 4 4 8 6" xfId="16580" xr:uid="{00000000-0005-0000-0000-0000AA480000}"/>
    <cellStyle name="Normal 4 4 8 7" xfId="16581" xr:uid="{00000000-0005-0000-0000-0000AB480000}"/>
    <cellStyle name="Normal 4 4 8 8" xfId="16582" xr:uid="{00000000-0005-0000-0000-0000AC480000}"/>
    <cellStyle name="Normal 4 4 9" xfId="16583" xr:uid="{00000000-0005-0000-0000-0000AD480000}"/>
    <cellStyle name="Normal 4 4 9 2" xfId="16584" xr:uid="{00000000-0005-0000-0000-0000AE480000}"/>
    <cellStyle name="Normal 4 4 9 2 2" xfId="16585" xr:uid="{00000000-0005-0000-0000-0000AF480000}"/>
    <cellStyle name="Normal 4 4 9 2 3" xfId="16586" xr:uid="{00000000-0005-0000-0000-0000B0480000}"/>
    <cellStyle name="Normal 4 4 9 2 4" xfId="16587" xr:uid="{00000000-0005-0000-0000-0000B1480000}"/>
    <cellStyle name="Normal 4 4 9 2 5" xfId="16588" xr:uid="{00000000-0005-0000-0000-0000B2480000}"/>
    <cellStyle name="Normal 4 4 9 2 6" xfId="16589" xr:uid="{00000000-0005-0000-0000-0000B3480000}"/>
    <cellStyle name="Normal 4 4 9 2 7" xfId="16590" xr:uid="{00000000-0005-0000-0000-0000B4480000}"/>
    <cellStyle name="Normal 4 4 9 3" xfId="16591" xr:uid="{00000000-0005-0000-0000-0000B5480000}"/>
    <cellStyle name="Normal 4 4 9 4" xfId="16592" xr:uid="{00000000-0005-0000-0000-0000B6480000}"/>
    <cellStyle name="Normal 4 4 9 5" xfId="16593" xr:uid="{00000000-0005-0000-0000-0000B7480000}"/>
    <cellStyle name="Normal 4 4 9 6" xfId="16594" xr:uid="{00000000-0005-0000-0000-0000B8480000}"/>
    <cellStyle name="Normal 4 4 9 7" xfId="16595" xr:uid="{00000000-0005-0000-0000-0000B9480000}"/>
    <cellStyle name="Normal 4 4 9 8" xfId="16596" xr:uid="{00000000-0005-0000-0000-0000BA480000}"/>
    <cellStyle name="Normal 4 40" xfId="16597" xr:uid="{00000000-0005-0000-0000-0000BB480000}"/>
    <cellStyle name="Normal 4 41" xfId="16598" xr:uid="{00000000-0005-0000-0000-0000BC480000}"/>
    <cellStyle name="Normal 4 42" xfId="16599" xr:uid="{00000000-0005-0000-0000-0000BD480000}"/>
    <cellStyle name="Normal 4 43" xfId="16600" xr:uid="{00000000-0005-0000-0000-0000BE480000}"/>
    <cellStyle name="Normal 4 44" xfId="16601" xr:uid="{00000000-0005-0000-0000-0000BF480000}"/>
    <cellStyle name="Normal 4 45" xfId="16602" xr:uid="{00000000-0005-0000-0000-0000C0480000}"/>
    <cellStyle name="Normal 4 46" xfId="16603" xr:uid="{00000000-0005-0000-0000-0000C1480000}"/>
    <cellStyle name="Normal 4 47" xfId="16604" xr:uid="{00000000-0005-0000-0000-0000C2480000}"/>
    <cellStyle name="Normal 4 48" xfId="16605" xr:uid="{00000000-0005-0000-0000-0000C3480000}"/>
    <cellStyle name="Normal 4 48 2" xfId="24028" xr:uid="{00000000-0005-0000-0000-0000C4480000}"/>
    <cellStyle name="Normal 4 49" xfId="16606" xr:uid="{00000000-0005-0000-0000-0000C5480000}"/>
    <cellStyle name="Normal 4 5" xfId="16607" xr:uid="{00000000-0005-0000-0000-0000C6480000}"/>
    <cellStyle name="Normal 4 5 2" xfId="16608" xr:uid="{00000000-0005-0000-0000-0000C7480000}"/>
    <cellStyle name="Normal 4 5 2 2" xfId="16609" xr:uid="{00000000-0005-0000-0000-0000C8480000}"/>
    <cellStyle name="Normal 4 5 2 3" xfId="16610" xr:uid="{00000000-0005-0000-0000-0000C9480000}"/>
    <cellStyle name="Normal 4 5 2 4" xfId="16611" xr:uid="{00000000-0005-0000-0000-0000CA480000}"/>
    <cellStyle name="Normal 4 5 2 5" xfId="16612" xr:uid="{00000000-0005-0000-0000-0000CB480000}"/>
    <cellStyle name="Normal 4 5 2 6" xfId="16613" xr:uid="{00000000-0005-0000-0000-0000CC480000}"/>
    <cellStyle name="Normal 4 5 2 7" xfId="16614" xr:uid="{00000000-0005-0000-0000-0000CD480000}"/>
    <cellStyle name="Normal 4 5 3" xfId="16615" xr:uid="{00000000-0005-0000-0000-0000CE480000}"/>
    <cellStyle name="Normal 4 5 4" xfId="16616" xr:uid="{00000000-0005-0000-0000-0000CF480000}"/>
    <cellStyle name="Normal 4 5 5" xfId="16617" xr:uid="{00000000-0005-0000-0000-0000D0480000}"/>
    <cellStyle name="Normal 4 5 6" xfId="16618" xr:uid="{00000000-0005-0000-0000-0000D1480000}"/>
    <cellStyle name="Normal 4 5 7" xfId="16619" xr:uid="{00000000-0005-0000-0000-0000D2480000}"/>
    <cellStyle name="Normal 4 5 8" xfId="16620" xr:uid="{00000000-0005-0000-0000-0000D3480000}"/>
    <cellStyle name="Normal 4 50" xfId="16621" xr:uid="{00000000-0005-0000-0000-0000D4480000}"/>
    <cellStyle name="Normal 4 51" xfId="16622" xr:uid="{00000000-0005-0000-0000-0000D5480000}"/>
    <cellStyle name="Normal 4 52" xfId="16623" xr:uid="{00000000-0005-0000-0000-0000D6480000}"/>
    <cellStyle name="Normal 4 53" xfId="16624" xr:uid="{00000000-0005-0000-0000-0000D7480000}"/>
    <cellStyle name="Normal 4 54" xfId="16625" xr:uid="{00000000-0005-0000-0000-0000D8480000}"/>
    <cellStyle name="Normal 4 55" xfId="16626" xr:uid="{00000000-0005-0000-0000-0000D9480000}"/>
    <cellStyle name="Normal 4 56" xfId="16627" xr:uid="{00000000-0005-0000-0000-0000DA480000}"/>
    <cellStyle name="Normal 4 57" xfId="16628" xr:uid="{00000000-0005-0000-0000-0000DB480000}"/>
    <cellStyle name="Normal 4 58" xfId="16629" xr:uid="{00000000-0005-0000-0000-0000DC480000}"/>
    <cellStyle name="Normal 4 59" xfId="16630" xr:uid="{00000000-0005-0000-0000-0000DD480000}"/>
    <cellStyle name="Normal 4 6" xfId="16631" xr:uid="{00000000-0005-0000-0000-0000DE480000}"/>
    <cellStyle name="Normal 4 6 2" xfId="16632" xr:uid="{00000000-0005-0000-0000-0000DF480000}"/>
    <cellStyle name="Normal 4 6 2 2" xfId="16633" xr:uid="{00000000-0005-0000-0000-0000E0480000}"/>
    <cellStyle name="Normal 4 6 2 3" xfId="16634" xr:uid="{00000000-0005-0000-0000-0000E1480000}"/>
    <cellStyle name="Normal 4 6 2 4" xfId="16635" xr:uid="{00000000-0005-0000-0000-0000E2480000}"/>
    <cellStyle name="Normal 4 6 2 5" xfId="16636" xr:uid="{00000000-0005-0000-0000-0000E3480000}"/>
    <cellStyle name="Normal 4 6 2 6" xfId="16637" xr:uid="{00000000-0005-0000-0000-0000E4480000}"/>
    <cellStyle name="Normal 4 6 2 7" xfId="16638" xr:uid="{00000000-0005-0000-0000-0000E5480000}"/>
    <cellStyle name="Normal 4 6 3" xfId="16639" xr:uid="{00000000-0005-0000-0000-0000E6480000}"/>
    <cellStyle name="Normal 4 6 4" xfId="16640" xr:uid="{00000000-0005-0000-0000-0000E7480000}"/>
    <cellStyle name="Normal 4 6 5" xfId="16641" xr:uid="{00000000-0005-0000-0000-0000E8480000}"/>
    <cellStyle name="Normal 4 6 6" xfId="16642" xr:uid="{00000000-0005-0000-0000-0000E9480000}"/>
    <cellStyle name="Normal 4 6 7" xfId="16643" xr:uid="{00000000-0005-0000-0000-0000EA480000}"/>
    <cellStyle name="Normal 4 6 8" xfId="16644" xr:uid="{00000000-0005-0000-0000-0000EB480000}"/>
    <cellStyle name="Normal 4 60" xfId="16645" xr:uid="{00000000-0005-0000-0000-0000EC480000}"/>
    <cellStyle name="Normal 4 61" xfId="16646" xr:uid="{00000000-0005-0000-0000-0000ED480000}"/>
    <cellStyle name="Normal 4 62" xfId="16647" xr:uid="{00000000-0005-0000-0000-0000EE480000}"/>
    <cellStyle name="Normal 4 63" xfId="16648" xr:uid="{00000000-0005-0000-0000-0000EF480000}"/>
    <cellStyle name="Normal 4 64" xfId="16649" xr:uid="{00000000-0005-0000-0000-0000F0480000}"/>
    <cellStyle name="Normal 4 65" xfId="16650" xr:uid="{00000000-0005-0000-0000-0000F1480000}"/>
    <cellStyle name="Normal 4 66" xfId="16651" xr:uid="{00000000-0005-0000-0000-0000F2480000}"/>
    <cellStyle name="Normal 4 67" xfId="16652" xr:uid="{00000000-0005-0000-0000-0000F3480000}"/>
    <cellStyle name="Normal 4 68" xfId="16653" xr:uid="{00000000-0005-0000-0000-0000F4480000}"/>
    <cellStyle name="Normal 4 69" xfId="16654" xr:uid="{00000000-0005-0000-0000-0000F5480000}"/>
    <cellStyle name="Normal 4 7" xfId="16655" xr:uid="{00000000-0005-0000-0000-0000F6480000}"/>
    <cellStyle name="Normal 4 7 2" xfId="16656" xr:uid="{00000000-0005-0000-0000-0000F7480000}"/>
    <cellStyle name="Normal 4 7 2 2" xfId="16657" xr:uid="{00000000-0005-0000-0000-0000F8480000}"/>
    <cellStyle name="Normal 4 7 2 3" xfId="16658" xr:uid="{00000000-0005-0000-0000-0000F9480000}"/>
    <cellStyle name="Normal 4 7 2 4" xfId="16659" xr:uid="{00000000-0005-0000-0000-0000FA480000}"/>
    <cellStyle name="Normal 4 7 2 5" xfId="16660" xr:uid="{00000000-0005-0000-0000-0000FB480000}"/>
    <cellStyle name="Normal 4 7 2 6" xfId="16661" xr:uid="{00000000-0005-0000-0000-0000FC480000}"/>
    <cellStyle name="Normal 4 7 2 7" xfId="16662" xr:uid="{00000000-0005-0000-0000-0000FD480000}"/>
    <cellStyle name="Normal 4 7 3" xfId="16663" xr:uid="{00000000-0005-0000-0000-0000FE480000}"/>
    <cellStyle name="Normal 4 7 4" xfId="16664" xr:uid="{00000000-0005-0000-0000-0000FF480000}"/>
    <cellStyle name="Normal 4 7 5" xfId="16665" xr:uid="{00000000-0005-0000-0000-000000490000}"/>
    <cellStyle name="Normal 4 7 6" xfId="16666" xr:uid="{00000000-0005-0000-0000-000001490000}"/>
    <cellStyle name="Normal 4 7 7" xfId="16667" xr:uid="{00000000-0005-0000-0000-000002490000}"/>
    <cellStyle name="Normal 4 7 8" xfId="16668" xr:uid="{00000000-0005-0000-0000-000003490000}"/>
    <cellStyle name="Normal 4 70" xfId="16669" xr:uid="{00000000-0005-0000-0000-000004490000}"/>
    <cellStyle name="Normal 4 71" xfId="16670" xr:uid="{00000000-0005-0000-0000-000005490000}"/>
    <cellStyle name="Normal 4 72" xfId="16671" xr:uid="{00000000-0005-0000-0000-000006490000}"/>
    <cellStyle name="Normal 4 73" xfId="16672" xr:uid="{00000000-0005-0000-0000-000007490000}"/>
    <cellStyle name="Normal 4 74" xfId="16673" xr:uid="{00000000-0005-0000-0000-000008490000}"/>
    <cellStyle name="Normal 4 75" xfId="16674" xr:uid="{00000000-0005-0000-0000-000009490000}"/>
    <cellStyle name="Normal 4 76" xfId="16675" xr:uid="{00000000-0005-0000-0000-00000A490000}"/>
    <cellStyle name="Normal 4 77" xfId="16676" xr:uid="{00000000-0005-0000-0000-00000B490000}"/>
    <cellStyle name="Normal 4 78" xfId="16677" xr:uid="{00000000-0005-0000-0000-00000C490000}"/>
    <cellStyle name="Normal 4 79" xfId="16678" xr:uid="{00000000-0005-0000-0000-00000D490000}"/>
    <cellStyle name="Normal 4 8" xfId="16679" xr:uid="{00000000-0005-0000-0000-00000E490000}"/>
    <cellStyle name="Normal 4 8 2" xfId="16680" xr:uid="{00000000-0005-0000-0000-00000F490000}"/>
    <cellStyle name="Normal 4 8 2 2" xfId="16681" xr:uid="{00000000-0005-0000-0000-000010490000}"/>
    <cellStyle name="Normal 4 8 2 3" xfId="16682" xr:uid="{00000000-0005-0000-0000-000011490000}"/>
    <cellStyle name="Normal 4 8 2 4" xfId="16683" xr:uid="{00000000-0005-0000-0000-000012490000}"/>
    <cellStyle name="Normal 4 8 2 5" xfId="16684" xr:uid="{00000000-0005-0000-0000-000013490000}"/>
    <cellStyle name="Normal 4 8 2 6" xfId="16685" xr:uid="{00000000-0005-0000-0000-000014490000}"/>
    <cellStyle name="Normal 4 8 2 7" xfId="16686" xr:uid="{00000000-0005-0000-0000-000015490000}"/>
    <cellStyle name="Normal 4 8 3" xfId="16687" xr:uid="{00000000-0005-0000-0000-000016490000}"/>
    <cellStyle name="Normal 4 8 4" xfId="16688" xr:uid="{00000000-0005-0000-0000-000017490000}"/>
    <cellStyle name="Normal 4 8 5" xfId="16689" xr:uid="{00000000-0005-0000-0000-000018490000}"/>
    <cellStyle name="Normal 4 8 6" xfId="16690" xr:uid="{00000000-0005-0000-0000-000019490000}"/>
    <cellStyle name="Normal 4 8 7" xfId="16691" xr:uid="{00000000-0005-0000-0000-00001A490000}"/>
    <cellStyle name="Normal 4 8 8" xfId="16692" xr:uid="{00000000-0005-0000-0000-00001B490000}"/>
    <cellStyle name="Normal 4 80" xfId="16693" xr:uid="{00000000-0005-0000-0000-00001C490000}"/>
    <cellStyle name="Normal 4 81" xfId="16694" xr:uid="{00000000-0005-0000-0000-00001D490000}"/>
    <cellStyle name="Normal 4 82" xfId="24029" xr:uid="{00000000-0005-0000-0000-00001E490000}"/>
    <cellStyle name="Normal 4 83" xfId="24030" xr:uid="{00000000-0005-0000-0000-00001F490000}"/>
    <cellStyle name="Normal 4 84" xfId="24031" xr:uid="{00000000-0005-0000-0000-000020490000}"/>
    <cellStyle name="Normal 4 85" xfId="24220" xr:uid="{00000000-0005-0000-0000-000021490000}"/>
    <cellStyle name="Normal 4 9" xfId="16695" xr:uid="{00000000-0005-0000-0000-000022490000}"/>
    <cellStyle name="Normal 4 9 2" xfId="16696" xr:uid="{00000000-0005-0000-0000-000023490000}"/>
    <cellStyle name="Normal 4 9 2 2" xfId="16697" xr:uid="{00000000-0005-0000-0000-000024490000}"/>
    <cellStyle name="Normal 4 9 2 3" xfId="16698" xr:uid="{00000000-0005-0000-0000-000025490000}"/>
    <cellStyle name="Normal 4 9 2 4" xfId="16699" xr:uid="{00000000-0005-0000-0000-000026490000}"/>
    <cellStyle name="Normal 4 9 2 5" xfId="16700" xr:uid="{00000000-0005-0000-0000-000027490000}"/>
    <cellStyle name="Normal 4 9 2 6" xfId="16701" xr:uid="{00000000-0005-0000-0000-000028490000}"/>
    <cellStyle name="Normal 4 9 2 7" xfId="16702" xr:uid="{00000000-0005-0000-0000-000029490000}"/>
    <cellStyle name="Normal 4 9 3" xfId="16703" xr:uid="{00000000-0005-0000-0000-00002A490000}"/>
    <cellStyle name="Normal 4 9 4" xfId="16704" xr:uid="{00000000-0005-0000-0000-00002B490000}"/>
    <cellStyle name="Normal 4 9 5" xfId="16705" xr:uid="{00000000-0005-0000-0000-00002C490000}"/>
    <cellStyle name="Normal 4 9 6" xfId="16706" xr:uid="{00000000-0005-0000-0000-00002D490000}"/>
    <cellStyle name="Normal 4 9 7" xfId="16707" xr:uid="{00000000-0005-0000-0000-00002E490000}"/>
    <cellStyle name="Normal 4 9 8" xfId="16708" xr:uid="{00000000-0005-0000-0000-00002F490000}"/>
    <cellStyle name="Normal 4_1º Aditivo  PORTO ALEGRE NORTE-FINAL-15.10.12" xfId="24665" xr:uid="{00000000-0005-0000-0000-000030490000}"/>
    <cellStyle name="Normal 40" xfId="24054" xr:uid="{00000000-0005-0000-0000-000031490000}"/>
    <cellStyle name="Normal 40 2" xfId="24666" xr:uid="{00000000-0005-0000-0000-000032490000}"/>
    <cellStyle name="Normal 41" xfId="16709" xr:uid="{00000000-0005-0000-0000-000033490000}"/>
    <cellStyle name="Normal 41 2" xfId="16710" xr:uid="{00000000-0005-0000-0000-000034490000}"/>
    <cellStyle name="Normal 41 3" xfId="16711" xr:uid="{00000000-0005-0000-0000-000035490000}"/>
    <cellStyle name="Normal 41 4" xfId="16712" xr:uid="{00000000-0005-0000-0000-000036490000}"/>
    <cellStyle name="Normal 41 5" xfId="16713" xr:uid="{00000000-0005-0000-0000-000037490000}"/>
    <cellStyle name="Normal 41 6" xfId="16714" xr:uid="{00000000-0005-0000-0000-000038490000}"/>
    <cellStyle name="Normal 41 7" xfId="16715" xr:uid="{00000000-0005-0000-0000-000039490000}"/>
    <cellStyle name="Normal 41 8" xfId="24667" xr:uid="{00000000-0005-0000-0000-00003A490000}"/>
    <cellStyle name="Normal 42" xfId="16716" xr:uid="{00000000-0005-0000-0000-00003B490000}"/>
    <cellStyle name="Normal 42 2" xfId="16717" xr:uid="{00000000-0005-0000-0000-00003C490000}"/>
    <cellStyle name="Normal 42 3" xfId="16718" xr:uid="{00000000-0005-0000-0000-00003D490000}"/>
    <cellStyle name="Normal 42 4" xfId="16719" xr:uid="{00000000-0005-0000-0000-00003E490000}"/>
    <cellStyle name="Normal 42 5" xfId="16720" xr:uid="{00000000-0005-0000-0000-00003F490000}"/>
    <cellStyle name="Normal 42 6" xfId="16721" xr:uid="{00000000-0005-0000-0000-000040490000}"/>
    <cellStyle name="Normal 42 7" xfId="16722" xr:uid="{00000000-0005-0000-0000-000041490000}"/>
    <cellStyle name="Normal 42 8" xfId="24668" xr:uid="{00000000-0005-0000-0000-000042490000}"/>
    <cellStyle name="Normal 43" xfId="16723" xr:uid="{00000000-0005-0000-0000-000043490000}"/>
    <cellStyle name="Normal 43 2" xfId="16724" xr:uid="{00000000-0005-0000-0000-000044490000}"/>
    <cellStyle name="Normal 43 3" xfId="16725" xr:uid="{00000000-0005-0000-0000-000045490000}"/>
    <cellStyle name="Normal 43 4" xfId="16726" xr:uid="{00000000-0005-0000-0000-000046490000}"/>
    <cellStyle name="Normal 43 5" xfId="16727" xr:uid="{00000000-0005-0000-0000-000047490000}"/>
    <cellStyle name="Normal 43 6" xfId="16728" xr:uid="{00000000-0005-0000-0000-000048490000}"/>
    <cellStyle name="Normal 43 7" xfId="16729" xr:uid="{00000000-0005-0000-0000-000049490000}"/>
    <cellStyle name="Normal 43 8" xfId="24669" xr:uid="{00000000-0005-0000-0000-00004A490000}"/>
    <cellStyle name="Normal 44" xfId="24055" xr:uid="{00000000-0005-0000-0000-00004B490000}"/>
    <cellStyle name="Normal 44 2" xfId="24941" xr:uid="{00000000-0005-0000-0000-00004C490000}"/>
    <cellStyle name="Normal 45" xfId="16730" xr:uid="{00000000-0005-0000-0000-00004D490000}"/>
    <cellStyle name="Normal 45 2" xfId="16731" xr:uid="{00000000-0005-0000-0000-00004E490000}"/>
    <cellStyle name="Normal 45 3" xfId="16732" xr:uid="{00000000-0005-0000-0000-00004F490000}"/>
    <cellStyle name="Normal 45 4" xfId="16733" xr:uid="{00000000-0005-0000-0000-000050490000}"/>
    <cellStyle name="Normal 45 5" xfId="16734" xr:uid="{00000000-0005-0000-0000-000051490000}"/>
    <cellStyle name="Normal 45 6" xfId="16735" xr:uid="{00000000-0005-0000-0000-000052490000}"/>
    <cellStyle name="Normal 45 7" xfId="16736" xr:uid="{00000000-0005-0000-0000-000053490000}"/>
    <cellStyle name="Normal 46" xfId="24089" xr:uid="{00000000-0005-0000-0000-000054490000}"/>
    <cellStyle name="Normal 47" xfId="16737" xr:uid="{00000000-0005-0000-0000-000055490000}"/>
    <cellStyle name="Normal 47 2" xfId="16738" xr:uid="{00000000-0005-0000-0000-000056490000}"/>
    <cellStyle name="Normal 47 3" xfId="16739" xr:uid="{00000000-0005-0000-0000-000057490000}"/>
    <cellStyle name="Normal 47 4" xfId="16740" xr:uid="{00000000-0005-0000-0000-000058490000}"/>
    <cellStyle name="Normal 47 5" xfId="16741" xr:uid="{00000000-0005-0000-0000-000059490000}"/>
    <cellStyle name="Normal 47 6" xfId="16742" xr:uid="{00000000-0005-0000-0000-00005A490000}"/>
    <cellStyle name="Normal 47 7" xfId="16743" xr:uid="{00000000-0005-0000-0000-00005B490000}"/>
    <cellStyle name="Normal 48" xfId="16744" xr:uid="{00000000-0005-0000-0000-00005C490000}"/>
    <cellStyle name="Normal 48 2" xfId="16745" xr:uid="{00000000-0005-0000-0000-00005D490000}"/>
    <cellStyle name="Normal 48 3" xfId="16746" xr:uid="{00000000-0005-0000-0000-00005E490000}"/>
    <cellStyle name="Normal 48 4" xfId="16747" xr:uid="{00000000-0005-0000-0000-00005F490000}"/>
    <cellStyle name="Normal 48 5" xfId="16748" xr:uid="{00000000-0005-0000-0000-000060490000}"/>
    <cellStyle name="Normal 48 6" xfId="16749" xr:uid="{00000000-0005-0000-0000-000061490000}"/>
    <cellStyle name="Normal 48 7" xfId="16750" xr:uid="{00000000-0005-0000-0000-000062490000}"/>
    <cellStyle name="Normal 49" xfId="16751" xr:uid="{00000000-0005-0000-0000-000063490000}"/>
    <cellStyle name="Normal 49 2" xfId="16752" xr:uid="{00000000-0005-0000-0000-000064490000}"/>
    <cellStyle name="Normal 49 3" xfId="16753" xr:uid="{00000000-0005-0000-0000-000065490000}"/>
    <cellStyle name="Normal 49 4" xfId="16754" xr:uid="{00000000-0005-0000-0000-000066490000}"/>
    <cellStyle name="Normal 49 5" xfId="16755" xr:uid="{00000000-0005-0000-0000-000067490000}"/>
    <cellStyle name="Normal 49 6" xfId="16756" xr:uid="{00000000-0005-0000-0000-000068490000}"/>
    <cellStyle name="Normal 49 7" xfId="16757" xr:uid="{00000000-0005-0000-0000-000069490000}"/>
    <cellStyle name="Normal 5" xfId="59" xr:uid="{00000000-0005-0000-0000-00006A490000}"/>
    <cellStyle name="Normal 5 10" xfId="16758" xr:uid="{00000000-0005-0000-0000-00006B490000}"/>
    <cellStyle name="Normal 5 11" xfId="16759" xr:uid="{00000000-0005-0000-0000-00006C490000}"/>
    <cellStyle name="Normal 5 12" xfId="16760" xr:uid="{00000000-0005-0000-0000-00006D490000}"/>
    <cellStyle name="Normal 5 13" xfId="16761" xr:uid="{00000000-0005-0000-0000-00006E490000}"/>
    <cellStyle name="Normal 5 14" xfId="16762" xr:uid="{00000000-0005-0000-0000-00006F490000}"/>
    <cellStyle name="Normal 5 15" xfId="16763" xr:uid="{00000000-0005-0000-0000-000070490000}"/>
    <cellStyle name="Normal 5 16" xfId="16764" xr:uid="{00000000-0005-0000-0000-000071490000}"/>
    <cellStyle name="Normal 5 17" xfId="16765" xr:uid="{00000000-0005-0000-0000-000072490000}"/>
    <cellStyle name="Normal 5 18" xfId="16766" xr:uid="{00000000-0005-0000-0000-000073490000}"/>
    <cellStyle name="Normal 5 19" xfId="16767" xr:uid="{00000000-0005-0000-0000-000074490000}"/>
    <cellStyle name="Normal 5 2" xfId="16768" xr:uid="{00000000-0005-0000-0000-000075490000}"/>
    <cellStyle name="Normal 5 2 2" xfId="24032" xr:uid="{00000000-0005-0000-0000-000076490000}"/>
    <cellStyle name="Normal 5 2 2 2" xfId="24884" xr:uid="{00000000-0005-0000-0000-000077490000}"/>
    <cellStyle name="Normal 5 2 2 3" xfId="24921" xr:uid="{00000000-0005-0000-0000-000078490000}"/>
    <cellStyle name="Normal 5 2 3" xfId="24222" xr:uid="{00000000-0005-0000-0000-000079490000}"/>
    <cellStyle name="Normal 5 20" xfId="16769" xr:uid="{00000000-0005-0000-0000-00007A490000}"/>
    <cellStyle name="Normal 5 21" xfId="16770" xr:uid="{00000000-0005-0000-0000-00007B490000}"/>
    <cellStyle name="Normal 5 22" xfId="16771" xr:uid="{00000000-0005-0000-0000-00007C490000}"/>
    <cellStyle name="Normal 5 23" xfId="16772" xr:uid="{00000000-0005-0000-0000-00007D490000}"/>
    <cellStyle name="Normal 5 24" xfId="16773" xr:uid="{00000000-0005-0000-0000-00007E490000}"/>
    <cellStyle name="Normal 5 25" xfId="16774" xr:uid="{00000000-0005-0000-0000-00007F490000}"/>
    <cellStyle name="Normal 5 26" xfId="16775" xr:uid="{00000000-0005-0000-0000-000080490000}"/>
    <cellStyle name="Normal 5 27" xfId="16776" xr:uid="{00000000-0005-0000-0000-000081490000}"/>
    <cellStyle name="Normal 5 28" xfId="16777" xr:uid="{00000000-0005-0000-0000-000082490000}"/>
    <cellStyle name="Normal 5 29" xfId="16778" xr:uid="{00000000-0005-0000-0000-000083490000}"/>
    <cellStyle name="Normal 5 3" xfId="16779" xr:uid="{00000000-0005-0000-0000-000084490000}"/>
    <cellStyle name="Normal 5 3 2" xfId="24342" xr:uid="{00000000-0005-0000-0000-000085490000}"/>
    <cellStyle name="Normal 5 3 2 2" xfId="24888" xr:uid="{00000000-0005-0000-0000-000086490000}"/>
    <cellStyle name="Normal 5 3 2 3" xfId="24925" xr:uid="{00000000-0005-0000-0000-000087490000}"/>
    <cellStyle name="Normal 5 3 3" xfId="24880" xr:uid="{00000000-0005-0000-0000-000088490000}"/>
    <cellStyle name="Normal 5 3 4" xfId="24917" xr:uid="{00000000-0005-0000-0000-000089490000}"/>
    <cellStyle name="Normal 5 3 5" xfId="24333" xr:uid="{00000000-0005-0000-0000-00008A490000}"/>
    <cellStyle name="Normal 5 30" xfId="16780" xr:uid="{00000000-0005-0000-0000-00008B490000}"/>
    <cellStyle name="Normal 5 31" xfId="16781" xr:uid="{00000000-0005-0000-0000-00008C490000}"/>
    <cellStyle name="Normal 5 32" xfId="16782" xr:uid="{00000000-0005-0000-0000-00008D490000}"/>
    <cellStyle name="Normal 5 33" xfId="16783" xr:uid="{00000000-0005-0000-0000-00008E490000}"/>
    <cellStyle name="Normal 5 34" xfId="16784" xr:uid="{00000000-0005-0000-0000-00008F490000}"/>
    <cellStyle name="Normal 5 35" xfId="16785" xr:uid="{00000000-0005-0000-0000-000090490000}"/>
    <cellStyle name="Normal 5 36" xfId="16786" xr:uid="{00000000-0005-0000-0000-000091490000}"/>
    <cellStyle name="Normal 5 37" xfId="16787" xr:uid="{00000000-0005-0000-0000-000092490000}"/>
    <cellStyle name="Normal 5 38" xfId="16788" xr:uid="{00000000-0005-0000-0000-000093490000}"/>
    <cellStyle name="Normal 5 39" xfId="16789" xr:uid="{00000000-0005-0000-0000-000094490000}"/>
    <cellStyle name="Normal 5 4" xfId="16790" xr:uid="{00000000-0005-0000-0000-000095490000}"/>
    <cellStyle name="Normal 5 4 2" xfId="24670" xr:uid="{00000000-0005-0000-0000-000096490000}"/>
    <cellStyle name="Normal 5 5" xfId="16791" xr:uid="{00000000-0005-0000-0000-000097490000}"/>
    <cellStyle name="Normal 5 6" xfId="16792" xr:uid="{00000000-0005-0000-0000-000098490000}"/>
    <cellStyle name="Normal 5 7" xfId="16793" xr:uid="{00000000-0005-0000-0000-000099490000}"/>
    <cellStyle name="Normal 5 8" xfId="16794" xr:uid="{00000000-0005-0000-0000-00009A490000}"/>
    <cellStyle name="Normal 5 9" xfId="16795" xr:uid="{00000000-0005-0000-0000-00009B490000}"/>
    <cellStyle name="Normal 5_Compo-Civil" xfId="24671" xr:uid="{00000000-0005-0000-0000-00009C490000}"/>
    <cellStyle name="Normal 50" xfId="24093" xr:uid="{00000000-0005-0000-0000-00009D490000}"/>
    <cellStyle name="Normal 51" xfId="24094" xr:uid="{00000000-0005-0000-0000-00009E490000}"/>
    <cellStyle name="Normal 51 2" xfId="27675" xr:uid="{00000000-0005-0000-0000-00009F490000}"/>
    <cellStyle name="Normal 52" xfId="24095" xr:uid="{00000000-0005-0000-0000-0000A0490000}"/>
    <cellStyle name="Normal 53" xfId="24096" xr:uid="{00000000-0005-0000-0000-0000A1490000}"/>
    <cellStyle name="Normal 54" xfId="24097" xr:uid="{00000000-0005-0000-0000-0000A2490000}"/>
    <cellStyle name="Normal 55" xfId="24098" xr:uid="{00000000-0005-0000-0000-0000A3490000}"/>
    <cellStyle name="Normal 56" xfId="24099" xr:uid="{00000000-0005-0000-0000-0000A4490000}"/>
    <cellStyle name="Normal 57" xfId="24991" xr:uid="{00000000-0005-0000-0000-0000A5490000}"/>
    <cellStyle name="Normal 58" xfId="30723" xr:uid="{00000000-0005-0000-0000-0000A6490000}"/>
    <cellStyle name="Normal 59" xfId="30724" xr:uid="{00000000-0005-0000-0000-0000A7490000}"/>
    <cellStyle name="Normal 6" xfId="58" xr:uid="{00000000-0005-0000-0000-0000A8490000}"/>
    <cellStyle name="Normal 6 10" xfId="16796" xr:uid="{00000000-0005-0000-0000-0000A9490000}"/>
    <cellStyle name="Normal 6 10 2" xfId="16797" xr:uid="{00000000-0005-0000-0000-0000AA490000}"/>
    <cellStyle name="Normal 6 10 2 2" xfId="16798" xr:uid="{00000000-0005-0000-0000-0000AB490000}"/>
    <cellStyle name="Normal 6 10 2 3" xfId="16799" xr:uid="{00000000-0005-0000-0000-0000AC490000}"/>
    <cellStyle name="Normal 6 10 2 4" xfId="16800" xr:uid="{00000000-0005-0000-0000-0000AD490000}"/>
    <cellStyle name="Normal 6 10 2 5" xfId="16801" xr:uid="{00000000-0005-0000-0000-0000AE490000}"/>
    <cellStyle name="Normal 6 10 2 6" xfId="16802" xr:uid="{00000000-0005-0000-0000-0000AF490000}"/>
    <cellStyle name="Normal 6 10 2 7" xfId="16803" xr:uid="{00000000-0005-0000-0000-0000B0490000}"/>
    <cellStyle name="Normal 6 10 3" xfId="16804" xr:uid="{00000000-0005-0000-0000-0000B1490000}"/>
    <cellStyle name="Normal 6 10 4" xfId="16805" xr:uid="{00000000-0005-0000-0000-0000B2490000}"/>
    <cellStyle name="Normal 6 10 5" xfId="16806" xr:uid="{00000000-0005-0000-0000-0000B3490000}"/>
    <cellStyle name="Normal 6 10 6" xfId="16807" xr:uid="{00000000-0005-0000-0000-0000B4490000}"/>
    <cellStyle name="Normal 6 10 7" xfId="16808" xr:uid="{00000000-0005-0000-0000-0000B5490000}"/>
    <cellStyle name="Normal 6 10 8" xfId="16809" xr:uid="{00000000-0005-0000-0000-0000B6490000}"/>
    <cellStyle name="Normal 6 11" xfId="16810" xr:uid="{00000000-0005-0000-0000-0000B7490000}"/>
    <cellStyle name="Normal 6 11 2" xfId="16811" xr:uid="{00000000-0005-0000-0000-0000B8490000}"/>
    <cellStyle name="Normal 6 11 2 2" xfId="16812" xr:uid="{00000000-0005-0000-0000-0000B9490000}"/>
    <cellStyle name="Normal 6 11 2 3" xfId="16813" xr:uid="{00000000-0005-0000-0000-0000BA490000}"/>
    <cellStyle name="Normal 6 11 2 4" xfId="16814" xr:uid="{00000000-0005-0000-0000-0000BB490000}"/>
    <cellStyle name="Normal 6 11 2 5" xfId="16815" xr:uid="{00000000-0005-0000-0000-0000BC490000}"/>
    <cellStyle name="Normal 6 11 2 6" xfId="16816" xr:uid="{00000000-0005-0000-0000-0000BD490000}"/>
    <cellStyle name="Normal 6 11 2 7" xfId="16817" xr:uid="{00000000-0005-0000-0000-0000BE490000}"/>
    <cellStyle name="Normal 6 11 3" xfId="16818" xr:uid="{00000000-0005-0000-0000-0000BF490000}"/>
    <cellStyle name="Normal 6 11 4" xfId="16819" xr:uid="{00000000-0005-0000-0000-0000C0490000}"/>
    <cellStyle name="Normal 6 11 5" xfId="16820" xr:uid="{00000000-0005-0000-0000-0000C1490000}"/>
    <cellStyle name="Normal 6 11 6" xfId="16821" xr:uid="{00000000-0005-0000-0000-0000C2490000}"/>
    <cellStyle name="Normal 6 11 7" xfId="16822" xr:uid="{00000000-0005-0000-0000-0000C3490000}"/>
    <cellStyle name="Normal 6 11 8" xfId="16823" xr:uid="{00000000-0005-0000-0000-0000C4490000}"/>
    <cellStyle name="Normal 6 12" xfId="16824" xr:uid="{00000000-0005-0000-0000-0000C5490000}"/>
    <cellStyle name="Normal 6 12 2" xfId="16825" xr:uid="{00000000-0005-0000-0000-0000C6490000}"/>
    <cellStyle name="Normal 6 12 2 2" xfId="16826" xr:uid="{00000000-0005-0000-0000-0000C7490000}"/>
    <cellStyle name="Normal 6 12 2 3" xfId="16827" xr:uid="{00000000-0005-0000-0000-0000C8490000}"/>
    <cellStyle name="Normal 6 12 2 4" xfId="16828" xr:uid="{00000000-0005-0000-0000-0000C9490000}"/>
    <cellStyle name="Normal 6 12 2 5" xfId="16829" xr:uid="{00000000-0005-0000-0000-0000CA490000}"/>
    <cellStyle name="Normal 6 12 2 6" xfId="16830" xr:uid="{00000000-0005-0000-0000-0000CB490000}"/>
    <cellStyle name="Normal 6 12 2 7" xfId="16831" xr:uid="{00000000-0005-0000-0000-0000CC490000}"/>
    <cellStyle name="Normal 6 12 3" xfId="16832" xr:uid="{00000000-0005-0000-0000-0000CD490000}"/>
    <cellStyle name="Normal 6 12 4" xfId="16833" xr:uid="{00000000-0005-0000-0000-0000CE490000}"/>
    <cellStyle name="Normal 6 12 5" xfId="16834" xr:uid="{00000000-0005-0000-0000-0000CF490000}"/>
    <cellStyle name="Normal 6 12 6" xfId="16835" xr:uid="{00000000-0005-0000-0000-0000D0490000}"/>
    <cellStyle name="Normal 6 12 7" xfId="16836" xr:uid="{00000000-0005-0000-0000-0000D1490000}"/>
    <cellStyle name="Normal 6 12 8" xfId="16837" xr:uid="{00000000-0005-0000-0000-0000D2490000}"/>
    <cellStyle name="Normal 6 13" xfId="16838" xr:uid="{00000000-0005-0000-0000-0000D3490000}"/>
    <cellStyle name="Normal 6 13 2" xfId="16839" xr:uid="{00000000-0005-0000-0000-0000D4490000}"/>
    <cellStyle name="Normal 6 13 3" xfId="16840" xr:uid="{00000000-0005-0000-0000-0000D5490000}"/>
    <cellStyle name="Normal 6 13 4" xfId="16841" xr:uid="{00000000-0005-0000-0000-0000D6490000}"/>
    <cellStyle name="Normal 6 13 5" xfId="16842" xr:uid="{00000000-0005-0000-0000-0000D7490000}"/>
    <cellStyle name="Normal 6 13 6" xfId="16843" xr:uid="{00000000-0005-0000-0000-0000D8490000}"/>
    <cellStyle name="Normal 6 13 7" xfId="16844" xr:uid="{00000000-0005-0000-0000-0000D9490000}"/>
    <cellStyle name="Normal 6 14" xfId="16845" xr:uid="{00000000-0005-0000-0000-0000DA490000}"/>
    <cellStyle name="Normal 6 15" xfId="16846" xr:uid="{00000000-0005-0000-0000-0000DB490000}"/>
    <cellStyle name="Normal 6 16" xfId="16847" xr:uid="{00000000-0005-0000-0000-0000DC490000}"/>
    <cellStyle name="Normal 6 17" xfId="16848" xr:uid="{00000000-0005-0000-0000-0000DD490000}"/>
    <cellStyle name="Normal 6 18" xfId="16849" xr:uid="{00000000-0005-0000-0000-0000DE490000}"/>
    <cellStyle name="Normal 6 19" xfId="16850" xr:uid="{00000000-0005-0000-0000-0000DF490000}"/>
    <cellStyle name="Normal 6 2" xfId="16851" xr:uid="{00000000-0005-0000-0000-0000E0490000}"/>
    <cellStyle name="Normal 6 2 10" xfId="16852" xr:uid="{00000000-0005-0000-0000-0000E1490000}"/>
    <cellStyle name="Normal 6 2 10 2" xfId="16853" xr:uid="{00000000-0005-0000-0000-0000E2490000}"/>
    <cellStyle name="Normal 6 2 10 2 2" xfId="16854" xr:uid="{00000000-0005-0000-0000-0000E3490000}"/>
    <cellStyle name="Normal 6 2 10 2 3" xfId="16855" xr:uid="{00000000-0005-0000-0000-0000E4490000}"/>
    <cellStyle name="Normal 6 2 10 2 4" xfId="16856" xr:uid="{00000000-0005-0000-0000-0000E5490000}"/>
    <cellStyle name="Normal 6 2 10 2 5" xfId="16857" xr:uid="{00000000-0005-0000-0000-0000E6490000}"/>
    <cellStyle name="Normal 6 2 10 2 6" xfId="16858" xr:uid="{00000000-0005-0000-0000-0000E7490000}"/>
    <cellStyle name="Normal 6 2 10 2 7" xfId="16859" xr:uid="{00000000-0005-0000-0000-0000E8490000}"/>
    <cellStyle name="Normal 6 2 10 3" xfId="16860" xr:uid="{00000000-0005-0000-0000-0000E9490000}"/>
    <cellStyle name="Normal 6 2 10 4" xfId="16861" xr:uid="{00000000-0005-0000-0000-0000EA490000}"/>
    <cellStyle name="Normal 6 2 10 5" xfId="16862" xr:uid="{00000000-0005-0000-0000-0000EB490000}"/>
    <cellStyle name="Normal 6 2 10 6" xfId="16863" xr:uid="{00000000-0005-0000-0000-0000EC490000}"/>
    <cellStyle name="Normal 6 2 10 7" xfId="16864" xr:uid="{00000000-0005-0000-0000-0000ED490000}"/>
    <cellStyle name="Normal 6 2 10 8" xfId="16865" xr:uid="{00000000-0005-0000-0000-0000EE490000}"/>
    <cellStyle name="Normal 6 2 11" xfId="16866" xr:uid="{00000000-0005-0000-0000-0000EF490000}"/>
    <cellStyle name="Normal 6 2 11 2" xfId="16867" xr:uid="{00000000-0005-0000-0000-0000F0490000}"/>
    <cellStyle name="Normal 6 2 11 3" xfId="16868" xr:uid="{00000000-0005-0000-0000-0000F1490000}"/>
    <cellStyle name="Normal 6 2 11 4" xfId="16869" xr:uid="{00000000-0005-0000-0000-0000F2490000}"/>
    <cellStyle name="Normal 6 2 11 5" xfId="16870" xr:uid="{00000000-0005-0000-0000-0000F3490000}"/>
    <cellStyle name="Normal 6 2 11 6" xfId="16871" xr:uid="{00000000-0005-0000-0000-0000F4490000}"/>
    <cellStyle name="Normal 6 2 11 7" xfId="16872" xr:uid="{00000000-0005-0000-0000-0000F5490000}"/>
    <cellStyle name="Normal 6 2 12" xfId="16873" xr:uid="{00000000-0005-0000-0000-0000F6490000}"/>
    <cellStyle name="Normal 6 2 13" xfId="16874" xr:uid="{00000000-0005-0000-0000-0000F7490000}"/>
    <cellStyle name="Normal 6 2 14" xfId="16875" xr:uid="{00000000-0005-0000-0000-0000F8490000}"/>
    <cellStyle name="Normal 6 2 15" xfId="16876" xr:uid="{00000000-0005-0000-0000-0000F9490000}"/>
    <cellStyle name="Normal 6 2 16" xfId="16877" xr:uid="{00000000-0005-0000-0000-0000FA490000}"/>
    <cellStyle name="Normal 6 2 17" xfId="16878" xr:uid="{00000000-0005-0000-0000-0000FB490000}"/>
    <cellStyle name="Normal 6 2 18" xfId="24224" xr:uid="{00000000-0005-0000-0000-0000FC490000}"/>
    <cellStyle name="Normal 6 2 2" xfId="16879" xr:uid="{00000000-0005-0000-0000-0000FD490000}"/>
    <cellStyle name="Normal 6 2 2 2" xfId="16880" xr:uid="{00000000-0005-0000-0000-0000FE490000}"/>
    <cellStyle name="Normal 6 2 2 2 2" xfId="16881" xr:uid="{00000000-0005-0000-0000-0000FF490000}"/>
    <cellStyle name="Normal 6 2 2 2 3" xfId="16882" xr:uid="{00000000-0005-0000-0000-0000004A0000}"/>
    <cellStyle name="Normal 6 2 2 2 4" xfId="16883" xr:uid="{00000000-0005-0000-0000-0000014A0000}"/>
    <cellStyle name="Normal 6 2 2 2 5" xfId="16884" xr:uid="{00000000-0005-0000-0000-0000024A0000}"/>
    <cellStyle name="Normal 6 2 2 2 6" xfId="16885" xr:uid="{00000000-0005-0000-0000-0000034A0000}"/>
    <cellStyle name="Normal 6 2 2 2 7" xfId="16886" xr:uid="{00000000-0005-0000-0000-0000044A0000}"/>
    <cellStyle name="Normal 6 2 2 3" xfId="16887" xr:uid="{00000000-0005-0000-0000-0000054A0000}"/>
    <cellStyle name="Normal 6 2 2 4" xfId="16888" xr:uid="{00000000-0005-0000-0000-0000064A0000}"/>
    <cellStyle name="Normal 6 2 2 5" xfId="16889" xr:uid="{00000000-0005-0000-0000-0000074A0000}"/>
    <cellStyle name="Normal 6 2 2 6" xfId="16890" xr:uid="{00000000-0005-0000-0000-0000084A0000}"/>
    <cellStyle name="Normal 6 2 2 7" xfId="16891" xr:uid="{00000000-0005-0000-0000-0000094A0000}"/>
    <cellStyle name="Normal 6 2 2 8" xfId="16892" xr:uid="{00000000-0005-0000-0000-00000A4A0000}"/>
    <cellStyle name="Normal 6 2 3" xfId="16893" xr:uid="{00000000-0005-0000-0000-00000B4A0000}"/>
    <cellStyle name="Normal 6 2 3 2" xfId="16894" xr:uid="{00000000-0005-0000-0000-00000C4A0000}"/>
    <cellStyle name="Normal 6 2 3 2 2" xfId="16895" xr:uid="{00000000-0005-0000-0000-00000D4A0000}"/>
    <cellStyle name="Normal 6 2 3 2 3" xfId="16896" xr:uid="{00000000-0005-0000-0000-00000E4A0000}"/>
    <cellStyle name="Normal 6 2 3 2 4" xfId="16897" xr:uid="{00000000-0005-0000-0000-00000F4A0000}"/>
    <cellStyle name="Normal 6 2 3 2 5" xfId="16898" xr:uid="{00000000-0005-0000-0000-0000104A0000}"/>
    <cellStyle name="Normal 6 2 3 2 6" xfId="16899" xr:uid="{00000000-0005-0000-0000-0000114A0000}"/>
    <cellStyle name="Normal 6 2 3 2 7" xfId="16900" xr:uid="{00000000-0005-0000-0000-0000124A0000}"/>
    <cellStyle name="Normal 6 2 3 3" xfId="16901" xr:uid="{00000000-0005-0000-0000-0000134A0000}"/>
    <cellStyle name="Normal 6 2 3 4" xfId="16902" xr:uid="{00000000-0005-0000-0000-0000144A0000}"/>
    <cellStyle name="Normal 6 2 3 5" xfId="16903" xr:uid="{00000000-0005-0000-0000-0000154A0000}"/>
    <cellStyle name="Normal 6 2 3 6" xfId="16904" xr:uid="{00000000-0005-0000-0000-0000164A0000}"/>
    <cellStyle name="Normal 6 2 3 7" xfId="16905" xr:uid="{00000000-0005-0000-0000-0000174A0000}"/>
    <cellStyle name="Normal 6 2 3 8" xfId="16906" xr:uid="{00000000-0005-0000-0000-0000184A0000}"/>
    <cellStyle name="Normal 6 2 4" xfId="16907" xr:uid="{00000000-0005-0000-0000-0000194A0000}"/>
    <cellStyle name="Normal 6 2 4 2" xfId="16908" xr:uid="{00000000-0005-0000-0000-00001A4A0000}"/>
    <cellStyle name="Normal 6 2 4 2 2" xfId="16909" xr:uid="{00000000-0005-0000-0000-00001B4A0000}"/>
    <cellStyle name="Normal 6 2 4 2 3" xfId="16910" xr:uid="{00000000-0005-0000-0000-00001C4A0000}"/>
    <cellStyle name="Normal 6 2 4 2 4" xfId="16911" xr:uid="{00000000-0005-0000-0000-00001D4A0000}"/>
    <cellStyle name="Normal 6 2 4 2 5" xfId="16912" xr:uid="{00000000-0005-0000-0000-00001E4A0000}"/>
    <cellStyle name="Normal 6 2 4 2 6" xfId="16913" xr:uid="{00000000-0005-0000-0000-00001F4A0000}"/>
    <cellStyle name="Normal 6 2 4 2 7" xfId="16914" xr:uid="{00000000-0005-0000-0000-0000204A0000}"/>
    <cellStyle name="Normal 6 2 4 3" xfId="16915" xr:uid="{00000000-0005-0000-0000-0000214A0000}"/>
    <cellStyle name="Normal 6 2 4 4" xfId="16916" xr:uid="{00000000-0005-0000-0000-0000224A0000}"/>
    <cellStyle name="Normal 6 2 4 5" xfId="16917" xr:uid="{00000000-0005-0000-0000-0000234A0000}"/>
    <cellStyle name="Normal 6 2 4 6" xfId="16918" xr:uid="{00000000-0005-0000-0000-0000244A0000}"/>
    <cellStyle name="Normal 6 2 4 7" xfId="16919" xr:uid="{00000000-0005-0000-0000-0000254A0000}"/>
    <cellStyle name="Normal 6 2 4 8" xfId="16920" xr:uid="{00000000-0005-0000-0000-0000264A0000}"/>
    <cellStyle name="Normal 6 2 5" xfId="16921" xr:uid="{00000000-0005-0000-0000-0000274A0000}"/>
    <cellStyle name="Normal 6 2 5 2" xfId="16922" xr:uid="{00000000-0005-0000-0000-0000284A0000}"/>
    <cellStyle name="Normal 6 2 5 2 2" xfId="16923" xr:uid="{00000000-0005-0000-0000-0000294A0000}"/>
    <cellStyle name="Normal 6 2 5 2 3" xfId="16924" xr:uid="{00000000-0005-0000-0000-00002A4A0000}"/>
    <cellStyle name="Normal 6 2 5 2 4" xfId="16925" xr:uid="{00000000-0005-0000-0000-00002B4A0000}"/>
    <cellStyle name="Normal 6 2 5 2 5" xfId="16926" xr:uid="{00000000-0005-0000-0000-00002C4A0000}"/>
    <cellStyle name="Normal 6 2 5 2 6" xfId="16927" xr:uid="{00000000-0005-0000-0000-00002D4A0000}"/>
    <cellStyle name="Normal 6 2 5 2 7" xfId="16928" xr:uid="{00000000-0005-0000-0000-00002E4A0000}"/>
    <cellStyle name="Normal 6 2 5 3" xfId="16929" xr:uid="{00000000-0005-0000-0000-00002F4A0000}"/>
    <cellStyle name="Normal 6 2 5 4" xfId="16930" xr:uid="{00000000-0005-0000-0000-0000304A0000}"/>
    <cellStyle name="Normal 6 2 5 5" xfId="16931" xr:uid="{00000000-0005-0000-0000-0000314A0000}"/>
    <cellStyle name="Normal 6 2 5 6" xfId="16932" xr:uid="{00000000-0005-0000-0000-0000324A0000}"/>
    <cellStyle name="Normal 6 2 5 7" xfId="16933" xr:uid="{00000000-0005-0000-0000-0000334A0000}"/>
    <cellStyle name="Normal 6 2 5 8" xfId="16934" xr:uid="{00000000-0005-0000-0000-0000344A0000}"/>
    <cellStyle name="Normal 6 2 6" xfId="16935" xr:uid="{00000000-0005-0000-0000-0000354A0000}"/>
    <cellStyle name="Normal 6 2 6 2" xfId="16936" xr:uid="{00000000-0005-0000-0000-0000364A0000}"/>
    <cellStyle name="Normal 6 2 6 2 2" xfId="16937" xr:uid="{00000000-0005-0000-0000-0000374A0000}"/>
    <cellStyle name="Normal 6 2 6 2 3" xfId="16938" xr:uid="{00000000-0005-0000-0000-0000384A0000}"/>
    <cellStyle name="Normal 6 2 6 2 4" xfId="16939" xr:uid="{00000000-0005-0000-0000-0000394A0000}"/>
    <cellStyle name="Normal 6 2 6 2 5" xfId="16940" xr:uid="{00000000-0005-0000-0000-00003A4A0000}"/>
    <cellStyle name="Normal 6 2 6 2 6" xfId="16941" xr:uid="{00000000-0005-0000-0000-00003B4A0000}"/>
    <cellStyle name="Normal 6 2 6 2 7" xfId="16942" xr:uid="{00000000-0005-0000-0000-00003C4A0000}"/>
    <cellStyle name="Normal 6 2 6 3" xfId="16943" xr:uid="{00000000-0005-0000-0000-00003D4A0000}"/>
    <cellStyle name="Normal 6 2 6 4" xfId="16944" xr:uid="{00000000-0005-0000-0000-00003E4A0000}"/>
    <cellStyle name="Normal 6 2 6 5" xfId="16945" xr:uid="{00000000-0005-0000-0000-00003F4A0000}"/>
    <cellStyle name="Normal 6 2 6 6" xfId="16946" xr:uid="{00000000-0005-0000-0000-0000404A0000}"/>
    <cellStyle name="Normal 6 2 6 7" xfId="16947" xr:uid="{00000000-0005-0000-0000-0000414A0000}"/>
    <cellStyle name="Normal 6 2 6 8" xfId="16948" xr:uid="{00000000-0005-0000-0000-0000424A0000}"/>
    <cellStyle name="Normal 6 2 7" xfId="16949" xr:uid="{00000000-0005-0000-0000-0000434A0000}"/>
    <cellStyle name="Normal 6 2 7 2" xfId="16950" xr:uid="{00000000-0005-0000-0000-0000444A0000}"/>
    <cellStyle name="Normal 6 2 7 2 2" xfId="16951" xr:uid="{00000000-0005-0000-0000-0000454A0000}"/>
    <cellStyle name="Normal 6 2 7 2 3" xfId="16952" xr:uid="{00000000-0005-0000-0000-0000464A0000}"/>
    <cellStyle name="Normal 6 2 7 2 4" xfId="16953" xr:uid="{00000000-0005-0000-0000-0000474A0000}"/>
    <cellStyle name="Normal 6 2 7 2 5" xfId="16954" xr:uid="{00000000-0005-0000-0000-0000484A0000}"/>
    <cellStyle name="Normal 6 2 7 2 6" xfId="16955" xr:uid="{00000000-0005-0000-0000-0000494A0000}"/>
    <cellStyle name="Normal 6 2 7 2 7" xfId="16956" xr:uid="{00000000-0005-0000-0000-00004A4A0000}"/>
    <cellStyle name="Normal 6 2 7 3" xfId="16957" xr:uid="{00000000-0005-0000-0000-00004B4A0000}"/>
    <cellStyle name="Normal 6 2 7 4" xfId="16958" xr:uid="{00000000-0005-0000-0000-00004C4A0000}"/>
    <cellStyle name="Normal 6 2 7 5" xfId="16959" xr:uid="{00000000-0005-0000-0000-00004D4A0000}"/>
    <cellStyle name="Normal 6 2 7 6" xfId="16960" xr:uid="{00000000-0005-0000-0000-00004E4A0000}"/>
    <cellStyle name="Normal 6 2 7 7" xfId="16961" xr:uid="{00000000-0005-0000-0000-00004F4A0000}"/>
    <cellStyle name="Normal 6 2 7 8" xfId="16962" xr:uid="{00000000-0005-0000-0000-0000504A0000}"/>
    <cellStyle name="Normal 6 2 8" xfId="16963" xr:uid="{00000000-0005-0000-0000-0000514A0000}"/>
    <cellStyle name="Normal 6 2 8 2" xfId="16964" xr:uid="{00000000-0005-0000-0000-0000524A0000}"/>
    <cellStyle name="Normal 6 2 8 2 2" xfId="16965" xr:uid="{00000000-0005-0000-0000-0000534A0000}"/>
    <cellStyle name="Normal 6 2 8 2 3" xfId="16966" xr:uid="{00000000-0005-0000-0000-0000544A0000}"/>
    <cellStyle name="Normal 6 2 8 2 4" xfId="16967" xr:uid="{00000000-0005-0000-0000-0000554A0000}"/>
    <cellStyle name="Normal 6 2 8 2 5" xfId="16968" xr:uid="{00000000-0005-0000-0000-0000564A0000}"/>
    <cellStyle name="Normal 6 2 8 2 6" xfId="16969" xr:uid="{00000000-0005-0000-0000-0000574A0000}"/>
    <cellStyle name="Normal 6 2 8 2 7" xfId="16970" xr:uid="{00000000-0005-0000-0000-0000584A0000}"/>
    <cellStyle name="Normal 6 2 8 3" xfId="16971" xr:uid="{00000000-0005-0000-0000-0000594A0000}"/>
    <cellStyle name="Normal 6 2 8 4" xfId="16972" xr:uid="{00000000-0005-0000-0000-00005A4A0000}"/>
    <cellStyle name="Normal 6 2 8 5" xfId="16973" xr:uid="{00000000-0005-0000-0000-00005B4A0000}"/>
    <cellStyle name="Normal 6 2 8 6" xfId="16974" xr:uid="{00000000-0005-0000-0000-00005C4A0000}"/>
    <cellStyle name="Normal 6 2 8 7" xfId="16975" xr:uid="{00000000-0005-0000-0000-00005D4A0000}"/>
    <cellStyle name="Normal 6 2 8 8" xfId="16976" xr:uid="{00000000-0005-0000-0000-00005E4A0000}"/>
    <cellStyle name="Normal 6 2 9" xfId="16977" xr:uid="{00000000-0005-0000-0000-00005F4A0000}"/>
    <cellStyle name="Normal 6 2 9 2" xfId="16978" xr:uid="{00000000-0005-0000-0000-0000604A0000}"/>
    <cellStyle name="Normal 6 2 9 2 2" xfId="16979" xr:uid="{00000000-0005-0000-0000-0000614A0000}"/>
    <cellStyle name="Normal 6 2 9 2 3" xfId="16980" xr:uid="{00000000-0005-0000-0000-0000624A0000}"/>
    <cellStyle name="Normal 6 2 9 2 4" xfId="16981" xr:uid="{00000000-0005-0000-0000-0000634A0000}"/>
    <cellStyle name="Normal 6 2 9 2 5" xfId="16982" xr:uid="{00000000-0005-0000-0000-0000644A0000}"/>
    <cellStyle name="Normal 6 2 9 2 6" xfId="16983" xr:uid="{00000000-0005-0000-0000-0000654A0000}"/>
    <cellStyle name="Normal 6 2 9 2 7" xfId="16984" xr:uid="{00000000-0005-0000-0000-0000664A0000}"/>
    <cellStyle name="Normal 6 2 9 3" xfId="16985" xr:uid="{00000000-0005-0000-0000-0000674A0000}"/>
    <cellStyle name="Normal 6 2 9 4" xfId="16986" xr:uid="{00000000-0005-0000-0000-0000684A0000}"/>
    <cellStyle name="Normal 6 2 9 5" xfId="16987" xr:uid="{00000000-0005-0000-0000-0000694A0000}"/>
    <cellStyle name="Normal 6 2 9 6" xfId="16988" xr:uid="{00000000-0005-0000-0000-00006A4A0000}"/>
    <cellStyle name="Normal 6 2 9 7" xfId="16989" xr:uid="{00000000-0005-0000-0000-00006B4A0000}"/>
    <cellStyle name="Normal 6 2 9 8" xfId="16990" xr:uid="{00000000-0005-0000-0000-00006C4A0000}"/>
    <cellStyle name="Normal 6 20" xfId="24223" xr:uid="{00000000-0005-0000-0000-00006D4A0000}"/>
    <cellStyle name="Normal 6 3" xfId="16991" xr:uid="{00000000-0005-0000-0000-00006E4A0000}"/>
    <cellStyle name="Normal 6 3 10" xfId="16992" xr:uid="{00000000-0005-0000-0000-00006F4A0000}"/>
    <cellStyle name="Normal 6 3 10 2" xfId="16993" xr:uid="{00000000-0005-0000-0000-0000704A0000}"/>
    <cellStyle name="Normal 6 3 10 2 2" xfId="16994" xr:uid="{00000000-0005-0000-0000-0000714A0000}"/>
    <cellStyle name="Normal 6 3 10 2 3" xfId="16995" xr:uid="{00000000-0005-0000-0000-0000724A0000}"/>
    <cellStyle name="Normal 6 3 10 2 4" xfId="16996" xr:uid="{00000000-0005-0000-0000-0000734A0000}"/>
    <cellStyle name="Normal 6 3 10 2 5" xfId="16997" xr:uid="{00000000-0005-0000-0000-0000744A0000}"/>
    <cellStyle name="Normal 6 3 10 2 6" xfId="16998" xr:uid="{00000000-0005-0000-0000-0000754A0000}"/>
    <cellStyle name="Normal 6 3 10 2 7" xfId="16999" xr:uid="{00000000-0005-0000-0000-0000764A0000}"/>
    <cellStyle name="Normal 6 3 10 3" xfId="17000" xr:uid="{00000000-0005-0000-0000-0000774A0000}"/>
    <cellStyle name="Normal 6 3 10 4" xfId="17001" xr:uid="{00000000-0005-0000-0000-0000784A0000}"/>
    <cellStyle name="Normal 6 3 10 5" xfId="17002" xr:uid="{00000000-0005-0000-0000-0000794A0000}"/>
    <cellStyle name="Normal 6 3 10 6" xfId="17003" xr:uid="{00000000-0005-0000-0000-00007A4A0000}"/>
    <cellStyle name="Normal 6 3 10 7" xfId="17004" xr:uid="{00000000-0005-0000-0000-00007B4A0000}"/>
    <cellStyle name="Normal 6 3 10 8" xfId="17005" xr:uid="{00000000-0005-0000-0000-00007C4A0000}"/>
    <cellStyle name="Normal 6 3 11" xfId="17006" xr:uid="{00000000-0005-0000-0000-00007D4A0000}"/>
    <cellStyle name="Normal 6 3 11 2" xfId="17007" xr:uid="{00000000-0005-0000-0000-00007E4A0000}"/>
    <cellStyle name="Normal 6 3 11 3" xfId="17008" xr:uid="{00000000-0005-0000-0000-00007F4A0000}"/>
    <cellStyle name="Normal 6 3 11 4" xfId="17009" xr:uid="{00000000-0005-0000-0000-0000804A0000}"/>
    <cellStyle name="Normal 6 3 11 5" xfId="17010" xr:uid="{00000000-0005-0000-0000-0000814A0000}"/>
    <cellStyle name="Normal 6 3 11 6" xfId="17011" xr:uid="{00000000-0005-0000-0000-0000824A0000}"/>
    <cellStyle name="Normal 6 3 11 7" xfId="17012" xr:uid="{00000000-0005-0000-0000-0000834A0000}"/>
    <cellStyle name="Normal 6 3 12" xfId="17013" xr:uid="{00000000-0005-0000-0000-0000844A0000}"/>
    <cellStyle name="Normal 6 3 13" xfId="17014" xr:uid="{00000000-0005-0000-0000-0000854A0000}"/>
    <cellStyle name="Normal 6 3 14" xfId="17015" xr:uid="{00000000-0005-0000-0000-0000864A0000}"/>
    <cellStyle name="Normal 6 3 15" xfId="17016" xr:uid="{00000000-0005-0000-0000-0000874A0000}"/>
    <cellStyle name="Normal 6 3 16" xfId="17017" xr:uid="{00000000-0005-0000-0000-0000884A0000}"/>
    <cellStyle name="Normal 6 3 17" xfId="17018" xr:uid="{00000000-0005-0000-0000-0000894A0000}"/>
    <cellStyle name="Normal 6 3 2" xfId="17019" xr:uid="{00000000-0005-0000-0000-00008A4A0000}"/>
    <cellStyle name="Normal 6 3 2 2" xfId="17020" xr:uid="{00000000-0005-0000-0000-00008B4A0000}"/>
    <cellStyle name="Normal 6 3 2 2 2" xfId="17021" xr:uid="{00000000-0005-0000-0000-00008C4A0000}"/>
    <cellStyle name="Normal 6 3 2 2 3" xfId="17022" xr:uid="{00000000-0005-0000-0000-00008D4A0000}"/>
    <cellStyle name="Normal 6 3 2 2 4" xfId="17023" xr:uid="{00000000-0005-0000-0000-00008E4A0000}"/>
    <cellStyle name="Normal 6 3 2 2 5" xfId="17024" xr:uid="{00000000-0005-0000-0000-00008F4A0000}"/>
    <cellStyle name="Normal 6 3 2 2 6" xfId="17025" xr:uid="{00000000-0005-0000-0000-0000904A0000}"/>
    <cellStyle name="Normal 6 3 2 2 7" xfId="17026" xr:uid="{00000000-0005-0000-0000-0000914A0000}"/>
    <cellStyle name="Normal 6 3 2 3" xfId="17027" xr:uid="{00000000-0005-0000-0000-0000924A0000}"/>
    <cellStyle name="Normal 6 3 2 4" xfId="17028" xr:uid="{00000000-0005-0000-0000-0000934A0000}"/>
    <cellStyle name="Normal 6 3 2 5" xfId="17029" xr:uid="{00000000-0005-0000-0000-0000944A0000}"/>
    <cellStyle name="Normal 6 3 2 6" xfId="17030" xr:uid="{00000000-0005-0000-0000-0000954A0000}"/>
    <cellStyle name="Normal 6 3 2 7" xfId="17031" xr:uid="{00000000-0005-0000-0000-0000964A0000}"/>
    <cellStyle name="Normal 6 3 2 8" xfId="17032" xr:uid="{00000000-0005-0000-0000-0000974A0000}"/>
    <cellStyle name="Normal 6 3 3" xfId="17033" xr:uid="{00000000-0005-0000-0000-0000984A0000}"/>
    <cellStyle name="Normal 6 3 3 2" xfId="17034" xr:uid="{00000000-0005-0000-0000-0000994A0000}"/>
    <cellStyle name="Normal 6 3 3 2 2" xfId="17035" xr:uid="{00000000-0005-0000-0000-00009A4A0000}"/>
    <cellStyle name="Normal 6 3 3 2 3" xfId="17036" xr:uid="{00000000-0005-0000-0000-00009B4A0000}"/>
    <cellStyle name="Normal 6 3 3 2 4" xfId="17037" xr:uid="{00000000-0005-0000-0000-00009C4A0000}"/>
    <cellStyle name="Normal 6 3 3 2 5" xfId="17038" xr:uid="{00000000-0005-0000-0000-00009D4A0000}"/>
    <cellStyle name="Normal 6 3 3 2 6" xfId="17039" xr:uid="{00000000-0005-0000-0000-00009E4A0000}"/>
    <cellStyle name="Normal 6 3 3 2 7" xfId="17040" xr:uid="{00000000-0005-0000-0000-00009F4A0000}"/>
    <cellStyle name="Normal 6 3 3 3" xfId="17041" xr:uid="{00000000-0005-0000-0000-0000A04A0000}"/>
    <cellStyle name="Normal 6 3 3 4" xfId="17042" xr:uid="{00000000-0005-0000-0000-0000A14A0000}"/>
    <cellStyle name="Normal 6 3 3 5" xfId="17043" xr:uid="{00000000-0005-0000-0000-0000A24A0000}"/>
    <cellStyle name="Normal 6 3 3 6" xfId="17044" xr:uid="{00000000-0005-0000-0000-0000A34A0000}"/>
    <cellStyle name="Normal 6 3 3 7" xfId="17045" xr:uid="{00000000-0005-0000-0000-0000A44A0000}"/>
    <cellStyle name="Normal 6 3 3 8" xfId="17046" xr:uid="{00000000-0005-0000-0000-0000A54A0000}"/>
    <cellStyle name="Normal 6 3 4" xfId="17047" xr:uid="{00000000-0005-0000-0000-0000A64A0000}"/>
    <cellStyle name="Normal 6 3 4 2" xfId="17048" xr:uid="{00000000-0005-0000-0000-0000A74A0000}"/>
    <cellStyle name="Normal 6 3 4 2 2" xfId="17049" xr:uid="{00000000-0005-0000-0000-0000A84A0000}"/>
    <cellStyle name="Normal 6 3 4 2 3" xfId="17050" xr:uid="{00000000-0005-0000-0000-0000A94A0000}"/>
    <cellStyle name="Normal 6 3 4 2 4" xfId="17051" xr:uid="{00000000-0005-0000-0000-0000AA4A0000}"/>
    <cellStyle name="Normal 6 3 4 2 5" xfId="17052" xr:uid="{00000000-0005-0000-0000-0000AB4A0000}"/>
    <cellStyle name="Normal 6 3 4 2 6" xfId="17053" xr:uid="{00000000-0005-0000-0000-0000AC4A0000}"/>
    <cellStyle name="Normal 6 3 4 2 7" xfId="17054" xr:uid="{00000000-0005-0000-0000-0000AD4A0000}"/>
    <cellStyle name="Normal 6 3 4 3" xfId="17055" xr:uid="{00000000-0005-0000-0000-0000AE4A0000}"/>
    <cellStyle name="Normal 6 3 4 4" xfId="17056" xr:uid="{00000000-0005-0000-0000-0000AF4A0000}"/>
    <cellStyle name="Normal 6 3 4 5" xfId="17057" xr:uid="{00000000-0005-0000-0000-0000B04A0000}"/>
    <cellStyle name="Normal 6 3 4 6" xfId="17058" xr:uid="{00000000-0005-0000-0000-0000B14A0000}"/>
    <cellStyle name="Normal 6 3 4 7" xfId="17059" xr:uid="{00000000-0005-0000-0000-0000B24A0000}"/>
    <cellStyle name="Normal 6 3 4 8" xfId="17060" xr:uid="{00000000-0005-0000-0000-0000B34A0000}"/>
    <cellStyle name="Normal 6 3 5" xfId="17061" xr:uid="{00000000-0005-0000-0000-0000B44A0000}"/>
    <cellStyle name="Normal 6 3 5 2" xfId="17062" xr:uid="{00000000-0005-0000-0000-0000B54A0000}"/>
    <cellStyle name="Normal 6 3 5 2 2" xfId="17063" xr:uid="{00000000-0005-0000-0000-0000B64A0000}"/>
    <cellStyle name="Normal 6 3 5 2 3" xfId="17064" xr:uid="{00000000-0005-0000-0000-0000B74A0000}"/>
    <cellStyle name="Normal 6 3 5 2 4" xfId="17065" xr:uid="{00000000-0005-0000-0000-0000B84A0000}"/>
    <cellStyle name="Normal 6 3 5 2 5" xfId="17066" xr:uid="{00000000-0005-0000-0000-0000B94A0000}"/>
    <cellStyle name="Normal 6 3 5 2 6" xfId="17067" xr:uid="{00000000-0005-0000-0000-0000BA4A0000}"/>
    <cellStyle name="Normal 6 3 5 2 7" xfId="17068" xr:uid="{00000000-0005-0000-0000-0000BB4A0000}"/>
    <cellStyle name="Normal 6 3 5 3" xfId="17069" xr:uid="{00000000-0005-0000-0000-0000BC4A0000}"/>
    <cellStyle name="Normal 6 3 5 4" xfId="17070" xr:uid="{00000000-0005-0000-0000-0000BD4A0000}"/>
    <cellStyle name="Normal 6 3 5 5" xfId="17071" xr:uid="{00000000-0005-0000-0000-0000BE4A0000}"/>
    <cellStyle name="Normal 6 3 5 6" xfId="17072" xr:uid="{00000000-0005-0000-0000-0000BF4A0000}"/>
    <cellStyle name="Normal 6 3 5 7" xfId="17073" xr:uid="{00000000-0005-0000-0000-0000C04A0000}"/>
    <cellStyle name="Normal 6 3 5 8" xfId="17074" xr:uid="{00000000-0005-0000-0000-0000C14A0000}"/>
    <cellStyle name="Normal 6 3 6" xfId="17075" xr:uid="{00000000-0005-0000-0000-0000C24A0000}"/>
    <cellStyle name="Normal 6 3 6 2" xfId="17076" xr:uid="{00000000-0005-0000-0000-0000C34A0000}"/>
    <cellStyle name="Normal 6 3 6 2 2" xfId="17077" xr:uid="{00000000-0005-0000-0000-0000C44A0000}"/>
    <cellStyle name="Normal 6 3 6 2 3" xfId="17078" xr:uid="{00000000-0005-0000-0000-0000C54A0000}"/>
    <cellStyle name="Normal 6 3 6 2 4" xfId="17079" xr:uid="{00000000-0005-0000-0000-0000C64A0000}"/>
    <cellStyle name="Normal 6 3 6 2 5" xfId="17080" xr:uid="{00000000-0005-0000-0000-0000C74A0000}"/>
    <cellStyle name="Normal 6 3 6 2 6" xfId="17081" xr:uid="{00000000-0005-0000-0000-0000C84A0000}"/>
    <cellStyle name="Normal 6 3 6 2 7" xfId="17082" xr:uid="{00000000-0005-0000-0000-0000C94A0000}"/>
    <cellStyle name="Normal 6 3 6 3" xfId="17083" xr:uid="{00000000-0005-0000-0000-0000CA4A0000}"/>
    <cellStyle name="Normal 6 3 6 4" xfId="17084" xr:uid="{00000000-0005-0000-0000-0000CB4A0000}"/>
    <cellStyle name="Normal 6 3 6 5" xfId="17085" xr:uid="{00000000-0005-0000-0000-0000CC4A0000}"/>
    <cellStyle name="Normal 6 3 6 6" xfId="17086" xr:uid="{00000000-0005-0000-0000-0000CD4A0000}"/>
    <cellStyle name="Normal 6 3 6 7" xfId="17087" xr:uid="{00000000-0005-0000-0000-0000CE4A0000}"/>
    <cellStyle name="Normal 6 3 6 8" xfId="17088" xr:uid="{00000000-0005-0000-0000-0000CF4A0000}"/>
    <cellStyle name="Normal 6 3 7" xfId="17089" xr:uid="{00000000-0005-0000-0000-0000D04A0000}"/>
    <cellStyle name="Normal 6 3 7 2" xfId="17090" xr:uid="{00000000-0005-0000-0000-0000D14A0000}"/>
    <cellStyle name="Normal 6 3 7 2 2" xfId="17091" xr:uid="{00000000-0005-0000-0000-0000D24A0000}"/>
    <cellStyle name="Normal 6 3 7 2 3" xfId="17092" xr:uid="{00000000-0005-0000-0000-0000D34A0000}"/>
    <cellStyle name="Normal 6 3 7 2 4" xfId="17093" xr:uid="{00000000-0005-0000-0000-0000D44A0000}"/>
    <cellStyle name="Normal 6 3 7 2 5" xfId="17094" xr:uid="{00000000-0005-0000-0000-0000D54A0000}"/>
    <cellStyle name="Normal 6 3 7 2 6" xfId="17095" xr:uid="{00000000-0005-0000-0000-0000D64A0000}"/>
    <cellStyle name="Normal 6 3 7 2 7" xfId="17096" xr:uid="{00000000-0005-0000-0000-0000D74A0000}"/>
    <cellStyle name="Normal 6 3 7 3" xfId="17097" xr:uid="{00000000-0005-0000-0000-0000D84A0000}"/>
    <cellStyle name="Normal 6 3 7 4" xfId="17098" xr:uid="{00000000-0005-0000-0000-0000D94A0000}"/>
    <cellStyle name="Normal 6 3 7 5" xfId="17099" xr:uid="{00000000-0005-0000-0000-0000DA4A0000}"/>
    <cellStyle name="Normal 6 3 7 6" xfId="17100" xr:uid="{00000000-0005-0000-0000-0000DB4A0000}"/>
    <cellStyle name="Normal 6 3 7 7" xfId="17101" xr:uid="{00000000-0005-0000-0000-0000DC4A0000}"/>
    <cellStyle name="Normal 6 3 7 8" xfId="17102" xr:uid="{00000000-0005-0000-0000-0000DD4A0000}"/>
    <cellStyle name="Normal 6 3 8" xfId="17103" xr:uid="{00000000-0005-0000-0000-0000DE4A0000}"/>
    <cellStyle name="Normal 6 3 8 2" xfId="17104" xr:uid="{00000000-0005-0000-0000-0000DF4A0000}"/>
    <cellStyle name="Normal 6 3 8 2 2" xfId="17105" xr:uid="{00000000-0005-0000-0000-0000E04A0000}"/>
    <cellStyle name="Normal 6 3 8 2 3" xfId="17106" xr:uid="{00000000-0005-0000-0000-0000E14A0000}"/>
    <cellStyle name="Normal 6 3 8 2 4" xfId="17107" xr:uid="{00000000-0005-0000-0000-0000E24A0000}"/>
    <cellStyle name="Normal 6 3 8 2 5" xfId="17108" xr:uid="{00000000-0005-0000-0000-0000E34A0000}"/>
    <cellStyle name="Normal 6 3 8 2 6" xfId="17109" xr:uid="{00000000-0005-0000-0000-0000E44A0000}"/>
    <cellStyle name="Normal 6 3 8 2 7" xfId="17110" xr:uid="{00000000-0005-0000-0000-0000E54A0000}"/>
    <cellStyle name="Normal 6 3 8 3" xfId="17111" xr:uid="{00000000-0005-0000-0000-0000E64A0000}"/>
    <cellStyle name="Normal 6 3 8 4" xfId="17112" xr:uid="{00000000-0005-0000-0000-0000E74A0000}"/>
    <cellStyle name="Normal 6 3 8 5" xfId="17113" xr:uid="{00000000-0005-0000-0000-0000E84A0000}"/>
    <cellStyle name="Normal 6 3 8 6" xfId="17114" xr:uid="{00000000-0005-0000-0000-0000E94A0000}"/>
    <cellStyle name="Normal 6 3 8 7" xfId="17115" xr:uid="{00000000-0005-0000-0000-0000EA4A0000}"/>
    <cellStyle name="Normal 6 3 8 8" xfId="17116" xr:uid="{00000000-0005-0000-0000-0000EB4A0000}"/>
    <cellStyle name="Normal 6 3 9" xfId="17117" xr:uid="{00000000-0005-0000-0000-0000EC4A0000}"/>
    <cellStyle name="Normal 6 3 9 2" xfId="17118" xr:uid="{00000000-0005-0000-0000-0000ED4A0000}"/>
    <cellStyle name="Normal 6 3 9 2 2" xfId="17119" xr:uid="{00000000-0005-0000-0000-0000EE4A0000}"/>
    <cellStyle name="Normal 6 3 9 2 3" xfId="17120" xr:uid="{00000000-0005-0000-0000-0000EF4A0000}"/>
    <cellStyle name="Normal 6 3 9 2 4" xfId="17121" xr:uid="{00000000-0005-0000-0000-0000F04A0000}"/>
    <cellStyle name="Normal 6 3 9 2 5" xfId="17122" xr:uid="{00000000-0005-0000-0000-0000F14A0000}"/>
    <cellStyle name="Normal 6 3 9 2 6" xfId="17123" xr:uid="{00000000-0005-0000-0000-0000F24A0000}"/>
    <cellStyle name="Normal 6 3 9 2 7" xfId="17124" xr:uid="{00000000-0005-0000-0000-0000F34A0000}"/>
    <cellStyle name="Normal 6 3 9 3" xfId="17125" xr:uid="{00000000-0005-0000-0000-0000F44A0000}"/>
    <cellStyle name="Normal 6 3 9 4" xfId="17126" xr:uid="{00000000-0005-0000-0000-0000F54A0000}"/>
    <cellStyle name="Normal 6 3 9 5" xfId="17127" xr:uid="{00000000-0005-0000-0000-0000F64A0000}"/>
    <cellStyle name="Normal 6 3 9 6" xfId="17128" xr:uid="{00000000-0005-0000-0000-0000F74A0000}"/>
    <cellStyle name="Normal 6 3 9 7" xfId="17129" xr:uid="{00000000-0005-0000-0000-0000F84A0000}"/>
    <cellStyle name="Normal 6 3 9 8" xfId="17130" xr:uid="{00000000-0005-0000-0000-0000F94A0000}"/>
    <cellStyle name="Normal 6 4" xfId="17131" xr:uid="{00000000-0005-0000-0000-0000FA4A0000}"/>
    <cellStyle name="Normal 6 4 2" xfId="17132" xr:uid="{00000000-0005-0000-0000-0000FB4A0000}"/>
    <cellStyle name="Normal 6 4 2 2" xfId="17133" xr:uid="{00000000-0005-0000-0000-0000FC4A0000}"/>
    <cellStyle name="Normal 6 4 2 3" xfId="17134" xr:uid="{00000000-0005-0000-0000-0000FD4A0000}"/>
    <cellStyle name="Normal 6 4 2 4" xfId="17135" xr:uid="{00000000-0005-0000-0000-0000FE4A0000}"/>
    <cellStyle name="Normal 6 4 2 5" xfId="17136" xr:uid="{00000000-0005-0000-0000-0000FF4A0000}"/>
    <cellStyle name="Normal 6 4 2 6" xfId="17137" xr:uid="{00000000-0005-0000-0000-0000004B0000}"/>
    <cellStyle name="Normal 6 4 2 7" xfId="17138" xr:uid="{00000000-0005-0000-0000-0000014B0000}"/>
    <cellStyle name="Normal 6 4 3" xfId="17139" xr:uid="{00000000-0005-0000-0000-0000024B0000}"/>
    <cellStyle name="Normal 6 4 4" xfId="17140" xr:uid="{00000000-0005-0000-0000-0000034B0000}"/>
    <cellStyle name="Normal 6 4 5" xfId="17141" xr:uid="{00000000-0005-0000-0000-0000044B0000}"/>
    <cellStyle name="Normal 6 4 6" xfId="17142" xr:uid="{00000000-0005-0000-0000-0000054B0000}"/>
    <cellStyle name="Normal 6 4 7" xfId="17143" xr:uid="{00000000-0005-0000-0000-0000064B0000}"/>
    <cellStyle name="Normal 6 4 8" xfId="17144" xr:uid="{00000000-0005-0000-0000-0000074B0000}"/>
    <cellStyle name="Normal 6 5" xfId="17145" xr:uid="{00000000-0005-0000-0000-0000084B0000}"/>
    <cellStyle name="Normal 6 5 2" xfId="17146" xr:uid="{00000000-0005-0000-0000-0000094B0000}"/>
    <cellStyle name="Normal 6 5 2 2" xfId="17147" xr:uid="{00000000-0005-0000-0000-00000A4B0000}"/>
    <cellStyle name="Normal 6 5 2 3" xfId="17148" xr:uid="{00000000-0005-0000-0000-00000B4B0000}"/>
    <cellStyle name="Normal 6 5 2 4" xfId="17149" xr:uid="{00000000-0005-0000-0000-00000C4B0000}"/>
    <cellStyle name="Normal 6 5 2 5" xfId="17150" xr:uid="{00000000-0005-0000-0000-00000D4B0000}"/>
    <cellStyle name="Normal 6 5 2 6" xfId="17151" xr:uid="{00000000-0005-0000-0000-00000E4B0000}"/>
    <cellStyle name="Normal 6 5 2 7" xfId="17152" xr:uid="{00000000-0005-0000-0000-00000F4B0000}"/>
    <cellStyle name="Normal 6 5 3" xfId="17153" xr:uid="{00000000-0005-0000-0000-0000104B0000}"/>
    <cellStyle name="Normal 6 5 4" xfId="17154" xr:uid="{00000000-0005-0000-0000-0000114B0000}"/>
    <cellStyle name="Normal 6 5 5" xfId="17155" xr:uid="{00000000-0005-0000-0000-0000124B0000}"/>
    <cellStyle name="Normal 6 5 6" xfId="17156" xr:uid="{00000000-0005-0000-0000-0000134B0000}"/>
    <cellStyle name="Normal 6 5 7" xfId="17157" xr:uid="{00000000-0005-0000-0000-0000144B0000}"/>
    <cellStyle name="Normal 6 5 8" xfId="17158" xr:uid="{00000000-0005-0000-0000-0000154B0000}"/>
    <cellStyle name="Normal 6 6" xfId="17159" xr:uid="{00000000-0005-0000-0000-0000164B0000}"/>
    <cellStyle name="Normal 6 6 2" xfId="17160" xr:uid="{00000000-0005-0000-0000-0000174B0000}"/>
    <cellStyle name="Normal 6 6 2 2" xfId="17161" xr:uid="{00000000-0005-0000-0000-0000184B0000}"/>
    <cellStyle name="Normal 6 6 2 3" xfId="17162" xr:uid="{00000000-0005-0000-0000-0000194B0000}"/>
    <cellStyle name="Normal 6 6 2 4" xfId="17163" xr:uid="{00000000-0005-0000-0000-00001A4B0000}"/>
    <cellStyle name="Normal 6 6 2 5" xfId="17164" xr:uid="{00000000-0005-0000-0000-00001B4B0000}"/>
    <cellStyle name="Normal 6 6 2 6" xfId="17165" xr:uid="{00000000-0005-0000-0000-00001C4B0000}"/>
    <cellStyle name="Normal 6 6 2 7" xfId="17166" xr:uid="{00000000-0005-0000-0000-00001D4B0000}"/>
    <cellStyle name="Normal 6 6 3" xfId="17167" xr:uid="{00000000-0005-0000-0000-00001E4B0000}"/>
    <cellStyle name="Normal 6 6 4" xfId="17168" xr:uid="{00000000-0005-0000-0000-00001F4B0000}"/>
    <cellStyle name="Normal 6 6 5" xfId="17169" xr:uid="{00000000-0005-0000-0000-0000204B0000}"/>
    <cellStyle name="Normal 6 6 6" xfId="17170" xr:uid="{00000000-0005-0000-0000-0000214B0000}"/>
    <cellStyle name="Normal 6 6 7" xfId="17171" xr:uid="{00000000-0005-0000-0000-0000224B0000}"/>
    <cellStyle name="Normal 6 6 8" xfId="17172" xr:uid="{00000000-0005-0000-0000-0000234B0000}"/>
    <cellStyle name="Normal 6 7" xfId="17173" xr:uid="{00000000-0005-0000-0000-0000244B0000}"/>
    <cellStyle name="Normal 6 7 2" xfId="17174" xr:uid="{00000000-0005-0000-0000-0000254B0000}"/>
    <cellStyle name="Normal 6 7 2 2" xfId="17175" xr:uid="{00000000-0005-0000-0000-0000264B0000}"/>
    <cellStyle name="Normal 6 7 2 3" xfId="17176" xr:uid="{00000000-0005-0000-0000-0000274B0000}"/>
    <cellStyle name="Normal 6 7 2 4" xfId="17177" xr:uid="{00000000-0005-0000-0000-0000284B0000}"/>
    <cellStyle name="Normal 6 7 2 5" xfId="17178" xr:uid="{00000000-0005-0000-0000-0000294B0000}"/>
    <cellStyle name="Normal 6 7 2 6" xfId="17179" xr:uid="{00000000-0005-0000-0000-00002A4B0000}"/>
    <cellStyle name="Normal 6 7 2 7" xfId="17180" xr:uid="{00000000-0005-0000-0000-00002B4B0000}"/>
    <cellStyle name="Normal 6 7 3" xfId="17181" xr:uid="{00000000-0005-0000-0000-00002C4B0000}"/>
    <cellStyle name="Normal 6 7 4" xfId="17182" xr:uid="{00000000-0005-0000-0000-00002D4B0000}"/>
    <cellStyle name="Normal 6 7 5" xfId="17183" xr:uid="{00000000-0005-0000-0000-00002E4B0000}"/>
    <cellStyle name="Normal 6 7 6" xfId="17184" xr:uid="{00000000-0005-0000-0000-00002F4B0000}"/>
    <cellStyle name="Normal 6 7 7" xfId="17185" xr:uid="{00000000-0005-0000-0000-0000304B0000}"/>
    <cellStyle name="Normal 6 7 8" xfId="17186" xr:uid="{00000000-0005-0000-0000-0000314B0000}"/>
    <cellStyle name="Normal 6 8" xfId="17187" xr:uid="{00000000-0005-0000-0000-0000324B0000}"/>
    <cellStyle name="Normal 6 8 2" xfId="17188" xr:uid="{00000000-0005-0000-0000-0000334B0000}"/>
    <cellStyle name="Normal 6 8 2 2" xfId="17189" xr:uid="{00000000-0005-0000-0000-0000344B0000}"/>
    <cellStyle name="Normal 6 8 2 3" xfId="17190" xr:uid="{00000000-0005-0000-0000-0000354B0000}"/>
    <cellStyle name="Normal 6 8 2 4" xfId="17191" xr:uid="{00000000-0005-0000-0000-0000364B0000}"/>
    <cellStyle name="Normal 6 8 2 5" xfId="17192" xr:uid="{00000000-0005-0000-0000-0000374B0000}"/>
    <cellStyle name="Normal 6 8 2 6" xfId="17193" xr:uid="{00000000-0005-0000-0000-0000384B0000}"/>
    <cellStyle name="Normal 6 8 2 7" xfId="17194" xr:uid="{00000000-0005-0000-0000-0000394B0000}"/>
    <cellStyle name="Normal 6 8 3" xfId="17195" xr:uid="{00000000-0005-0000-0000-00003A4B0000}"/>
    <cellStyle name="Normal 6 8 4" xfId="17196" xr:uid="{00000000-0005-0000-0000-00003B4B0000}"/>
    <cellStyle name="Normal 6 8 5" xfId="17197" xr:uid="{00000000-0005-0000-0000-00003C4B0000}"/>
    <cellStyle name="Normal 6 8 6" xfId="17198" xr:uid="{00000000-0005-0000-0000-00003D4B0000}"/>
    <cellStyle name="Normal 6 8 7" xfId="17199" xr:uid="{00000000-0005-0000-0000-00003E4B0000}"/>
    <cellStyle name="Normal 6 8 8" xfId="17200" xr:uid="{00000000-0005-0000-0000-00003F4B0000}"/>
    <cellStyle name="Normal 6 9" xfId="17201" xr:uid="{00000000-0005-0000-0000-0000404B0000}"/>
    <cellStyle name="Normal 6 9 2" xfId="17202" xr:uid="{00000000-0005-0000-0000-0000414B0000}"/>
    <cellStyle name="Normal 6 9 2 2" xfId="17203" xr:uid="{00000000-0005-0000-0000-0000424B0000}"/>
    <cellStyle name="Normal 6 9 2 3" xfId="17204" xr:uid="{00000000-0005-0000-0000-0000434B0000}"/>
    <cellStyle name="Normal 6 9 2 4" xfId="17205" xr:uid="{00000000-0005-0000-0000-0000444B0000}"/>
    <cellStyle name="Normal 6 9 2 5" xfId="17206" xr:uid="{00000000-0005-0000-0000-0000454B0000}"/>
    <cellStyle name="Normal 6 9 2 6" xfId="17207" xr:uid="{00000000-0005-0000-0000-0000464B0000}"/>
    <cellStyle name="Normal 6 9 2 7" xfId="17208" xr:uid="{00000000-0005-0000-0000-0000474B0000}"/>
    <cellStyle name="Normal 6 9 3" xfId="17209" xr:uid="{00000000-0005-0000-0000-0000484B0000}"/>
    <cellStyle name="Normal 6 9 4" xfId="17210" xr:uid="{00000000-0005-0000-0000-0000494B0000}"/>
    <cellStyle name="Normal 6 9 5" xfId="17211" xr:uid="{00000000-0005-0000-0000-00004A4B0000}"/>
    <cellStyle name="Normal 6 9 6" xfId="17212" xr:uid="{00000000-0005-0000-0000-00004B4B0000}"/>
    <cellStyle name="Normal 6 9 7" xfId="17213" xr:uid="{00000000-0005-0000-0000-00004C4B0000}"/>
    <cellStyle name="Normal 6 9 8" xfId="17214" xr:uid="{00000000-0005-0000-0000-00004D4B0000}"/>
    <cellStyle name="Normal 6_ORÇAMENTO FORUM ARENÁPOLIS-ELÉTRICA" xfId="24225" xr:uid="{00000000-0005-0000-0000-00004E4B0000}"/>
    <cellStyle name="Normal 60" xfId="32135" xr:uid="{00000000-0005-0000-0000-00004F4B0000}"/>
    <cellStyle name="Normal 61" xfId="32202" xr:uid="{00000000-0005-0000-0000-0000504B0000}"/>
    <cellStyle name="Normal 7" xfId="46" xr:uid="{00000000-0005-0000-0000-0000514B0000}"/>
    <cellStyle name="Normal 7 10" xfId="17215" xr:uid="{00000000-0005-0000-0000-0000524B0000}"/>
    <cellStyle name="Normal 7 10 2" xfId="17216" xr:uid="{00000000-0005-0000-0000-0000534B0000}"/>
    <cellStyle name="Normal 7 10 2 2" xfId="17217" xr:uid="{00000000-0005-0000-0000-0000544B0000}"/>
    <cellStyle name="Normal 7 10 2 3" xfId="17218" xr:uid="{00000000-0005-0000-0000-0000554B0000}"/>
    <cellStyle name="Normal 7 10 2 4" xfId="17219" xr:uid="{00000000-0005-0000-0000-0000564B0000}"/>
    <cellStyle name="Normal 7 10 2 5" xfId="17220" xr:uid="{00000000-0005-0000-0000-0000574B0000}"/>
    <cellStyle name="Normal 7 10 2 6" xfId="17221" xr:uid="{00000000-0005-0000-0000-0000584B0000}"/>
    <cellStyle name="Normal 7 10 2 7" xfId="17222" xr:uid="{00000000-0005-0000-0000-0000594B0000}"/>
    <cellStyle name="Normal 7 10 3" xfId="17223" xr:uid="{00000000-0005-0000-0000-00005A4B0000}"/>
    <cellStyle name="Normal 7 10 4" xfId="17224" xr:uid="{00000000-0005-0000-0000-00005B4B0000}"/>
    <cellStyle name="Normal 7 10 5" xfId="17225" xr:uid="{00000000-0005-0000-0000-00005C4B0000}"/>
    <cellStyle name="Normal 7 10 6" xfId="17226" xr:uid="{00000000-0005-0000-0000-00005D4B0000}"/>
    <cellStyle name="Normal 7 10 7" xfId="17227" xr:uid="{00000000-0005-0000-0000-00005E4B0000}"/>
    <cellStyle name="Normal 7 10 8" xfId="17228" xr:uid="{00000000-0005-0000-0000-00005F4B0000}"/>
    <cellStyle name="Normal 7 11" xfId="17229" xr:uid="{00000000-0005-0000-0000-0000604B0000}"/>
    <cellStyle name="Normal 7 11 2" xfId="17230" xr:uid="{00000000-0005-0000-0000-0000614B0000}"/>
    <cellStyle name="Normal 7 11 2 2" xfId="17231" xr:uid="{00000000-0005-0000-0000-0000624B0000}"/>
    <cellStyle name="Normal 7 11 2 3" xfId="17232" xr:uid="{00000000-0005-0000-0000-0000634B0000}"/>
    <cellStyle name="Normal 7 11 2 4" xfId="17233" xr:uid="{00000000-0005-0000-0000-0000644B0000}"/>
    <cellStyle name="Normal 7 11 2 5" xfId="17234" xr:uid="{00000000-0005-0000-0000-0000654B0000}"/>
    <cellStyle name="Normal 7 11 2 6" xfId="17235" xr:uid="{00000000-0005-0000-0000-0000664B0000}"/>
    <cellStyle name="Normal 7 11 2 7" xfId="17236" xr:uid="{00000000-0005-0000-0000-0000674B0000}"/>
    <cellStyle name="Normal 7 11 3" xfId="17237" xr:uid="{00000000-0005-0000-0000-0000684B0000}"/>
    <cellStyle name="Normal 7 11 4" xfId="17238" xr:uid="{00000000-0005-0000-0000-0000694B0000}"/>
    <cellStyle name="Normal 7 11 5" xfId="17239" xr:uid="{00000000-0005-0000-0000-00006A4B0000}"/>
    <cellStyle name="Normal 7 11 6" xfId="17240" xr:uid="{00000000-0005-0000-0000-00006B4B0000}"/>
    <cellStyle name="Normal 7 11 7" xfId="17241" xr:uid="{00000000-0005-0000-0000-00006C4B0000}"/>
    <cellStyle name="Normal 7 11 8" xfId="17242" xr:uid="{00000000-0005-0000-0000-00006D4B0000}"/>
    <cellStyle name="Normal 7 12" xfId="17243" xr:uid="{00000000-0005-0000-0000-00006E4B0000}"/>
    <cellStyle name="Normal 7 12 2" xfId="17244" xr:uid="{00000000-0005-0000-0000-00006F4B0000}"/>
    <cellStyle name="Normal 7 12 2 2" xfId="17245" xr:uid="{00000000-0005-0000-0000-0000704B0000}"/>
    <cellStyle name="Normal 7 12 2 3" xfId="17246" xr:uid="{00000000-0005-0000-0000-0000714B0000}"/>
    <cellStyle name="Normal 7 12 2 4" xfId="17247" xr:uid="{00000000-0005-0000-0000-0000724B0000}"/>
    <cellStyle name="Normal 7 12 2 5" xfId="17248" xr:uid="{00000000-0005-0000-0000-0000734B0000}"/>
    <cellStyle name="Normal 7 12 2 6" xfId="17249" xr:uid="{00000000-0005-0000-0000-0000744B0000}"/>
    <cellStyle name="Normal 7 12 2 7" xfId="17250" xr:uid="{00000000-0005-0000-0000-0000754B0000}"/>
    <cellStyle name="Normal 7 12 3" xfId="17251" xr:uid="{00000000-0005-0000-0000-0000764B0000}"/>
    <cellStyle name="Normal 7 12 4" xfId="17252" xr:uid="{00000000-0005-0000-0000-0000774B0000}"/>
    <cellStyle name="Normal 7 12 5" xfId="17253" xr:uid="{00000000-0005-0000-0000-0000784B0000}"/>
    <cellStyle name="Normal 7 12 6" xfId="17254" xr:uid="{00000000-0005-0000-0000-0000794B0000}"/>
    <cellStyle name="Normal 7 12 7" xfId="17255" xr:uid="{00000000-0005-0000-0000-00007A4B0000}"/>
    <cellStyle name="Normal 7 12 8" xfId="17256" xr:uid="{00000000-0005-0000-0000-00007B4B0000}"/>
    <cellStyle name="Normal 7 13" xfId="17257" xr:uid="{00000000-0005-0000-0000-00007C4B0000}"/>
    <cellStyle name="Normal 7 13 2" xfId="17258" xr:uid="{00000000-0005-0000-0000-00007D4B0000}"/>
    <cellStyle name="Normal 7 13 3" xfId="17259" xr:uid="{00000000-0005-0000-0000-00007E4B0000}"/>
    <cellStyle name="Normal 7 13 4" xfId="17260" xr:uid="{00000000-0005-0000-0000-00007F4B0000}"/>
    <cellStyle name="Normal 7 13 5" xfId="17261" xr:uid="{00000000-0005-0000-0000-0000804B0000}"/>
    <cellStyle name="Normal 7 13 6" xfId="17262" xr:uid="{00000000-0005-0000-0000-0000814B0000}"/>
    <cellStyle name="Normal 7 13 7" xfId="17263" xr:uid="{00000000-0005-0000-0000-0000824B0000}"/>
    <cellStyle name="Normal 7 14" xfId="17264" xr:uid="{00000000-0005-0000-0000-0000834B0000}"/>
    <cellStyle name="Normal 7 15" xfId="17265" xr:uid="{00000000-0005-0000-0000-0000844B0000}"/>
    <cellStyle name="Normal 7 16" xfId="17266" xr:uid="{00000000-0005-0000-0000-0000854B0000}"/>
    <cellStyle name="Normal 7 17" xfId="17267" xr:uid="{00000000-0005-0000-0000-0000864B0000}"/>
    <cellStyle name="Normal 7 18" xfId="17268" xr:uid="{00000000-0005-0000-0000-0000874B0000}"/>
    <cellStyle name="Normal 7 19" xfId="17269" xr:uid="{00000000-0005-0000-0000-0000884B0000}"/>
    <cellStyle name="Normal 7 2" xfId="17270" xr:uid="{00000000-0005-0000-0000-0000894B0000}"/>
    <cellStyle name="Normal 7 2 10" xfId="17271" xr:uid="{00000000-0005-0000-0000-00008A4B0000}"/>
    <cellStyle name="Normal 7 2 10 2" xfId="17272" xr:uid="{00000000-0005-0000-0000-00008B4B0000}"/>
    <cellStyle name="Normal 7 2 10 2 2" xfId="17273" xr:uid="{00000000-0005-0000-0000-00008C4B0000}"/>
    <cellStyle name="Normal 7 2 10 2 3" xfId="17274" xr:uid="{00000000-0005-0000-0000-00008D4B0000}"/>
    <cellStyle name="Normal 7 2 10 2 4" xfId="17275" xr:uid="{00000000-0005-0000-0000-00008E4B0000}"/>
    <cellStyle name="Normal 7 2 10 2 5" xfId="17276" xr:uid="{00000000-0005-0000-0000-00008F4B0000}"/>
    <cellStyle name="Normal 7 2 10 2 6" xfId="17277" xr:uid="{00000000-0005-0000-0000-0000904B0000}"/>
    <cellStyle name="Normal 7 2 10 2 7" xfId="17278" xr:uid="{00000000-0005-0000-0000-0000914B0000}"/>
    <cellStyle name="Normal 7 2 10 3" xfId="17279" xr:uid="{00000000-0005-0000-0000-0000924B0000}"/>
    <cellStyle name="Normal 7 2 10 4" xfId="17280" xr:uid="{00000000-0005-0000-0000-0000934B0000}"/>
    <cellStyle name="Normal 7 2 10 5" xfId="17281" xr:uid="{00000000-0005-0000-0000-0000944B0000}"/>
    <cellStyle name="Normal 7 2 10 6" xfId="17282" xr:uid="{00000000-0005-0000-0000-0000954B0000}"/>
    <cellStyle name="Normal 7 2 10 7" xfId="17283" xr:uid="{00000000-0005-0000-0000-0000964B0000}"/>
    <cellStyle name="Normal 7 2 10 8" xfId="17284" xr:uid="{00000000-0005-0000-0000-0000974B0000}"/>
    <cellStyle name="Normal 7 2 11" xfId="17285" xr:uid="{00000000-0005-0000-0000-0000984B0000}"/>
    <cellStyle name="Normal 7 2 11 2" xfId="17286" xr:uid="{00000000-0005-0000-0000-0000994B0000}"/>
    <cellStyle name="Normal 7 2 11 3" xfId="17287" xr:uid="{00000000-0005-0000-0000-00009A4B0000}"/>
    <cellStyle name="Normal 7 2 11 4" xfId="17288" xr:uid="{00000000-0005-0000-0000-00009B4B0000}"/>
    <cellStyle name="Normal 7 2 11 5" xfId="17289" xr:uid="{00000000-0005-0000-0000-00009C4B0000}"/>
    <cellStyle name="Normal 7 2 11 6" xfId="17290" xr:uid="{00000000-0005-0000-0000-00009D4B0000}"/>
    <cellStyle name="Normal 7 2 11 7" xfId="17291" xr:uid="{00000000-0005-0000-0000-00009E4B0000}"/>
    <cellStyle name="Normal 7 2 12" xfId="17292" xr:uid="{00000000-0005-0000-0000-00009F4B0000}"/>
    <cellStyle name="Normal 7 2 13" xfId="17293" xr:uid="{00000000-0005-0000-0000-0000A04B0000}"/>
    <cellStyle name="Normal 7 2 14" xfId="17294" xr:uid="{00000000-0005-0000-0000-0000A14B0000}"/>
    <cellStyle name="Normal 7 2 15" xfId="17295" xr:uid="{00000000-0005-0000-0000-0000A24B0000}"/>
    <cellStyle name="Normal 7 2 16" xfId="17296" xr:uid="{00000000-0005-0000-0000-0000A34B0000}"/>
    <cellStyle name="Normal 7 2 17" xfId="17297" xr:uid="{00000000-0005-0000-0000-0000A44B0000}"/>
    <cellStyle name="Normal 7 2 18" xfId="24227" xr:uid="{00000000-0005-0000-0000-0000A54B0000}"/>
    <cellStyle name="Normal 7 2 2" xfId="17298" xr:uid="{00000000-0005-0000-0000-0000A64B0000}"/>
    <cellStyle name="Normal 7 2 2 2" xfId="17299" xr:uid="{00000000-0005-0000-0000-0000A74B0000}"/>
    <cellStyle name="Normal 7 2 2 2 2" xfId="17300" xr:uid="{00000000-0005-0000-0000-0000A84B0000}"/>
    <cellStyle name="Normal 7 2 2 2 3" xfId="17301" xr:uid="{00000000-0005-0000-0000-0000A94B0000}"/>
    <cellStyle name="Normal 7 2 2 2 4" xfId="17302" xr:uid="{00000000-0005-0000-0000-0000AA4B0000}"/>
    <cellStyle name="Normal 7 2 2 2 5" xfId="17303" xr:uid="{00000000-0005-0000-0000-0000AB4B0000}"/>
    <cellStyle name="Normal 7 2 2 2 6" xfId="17304" xr:uid="{00000000-0005-0000-0000-0000AC4B0000}"/>
    <cellStyle name="Normal 7 2 2 2 7" xfId="17305" xr:uid="{00000000-0005-0000-0000-0000AD4B0000}"/>
    <cellStyle name="Normal 7 2 2 3" xfId="17306" xr:uid="{00000000-0005-0000-0000-0000AE4B0000}"/>
    <cellStyle name="Normal 7 2 2 4" xfId="17307" xr:uid="{00000000-0005-0000-0000-0000AF4B0000}"/>
    <cellStyle name="Normal 7 2 2 5" xfId="17308" xr:uid="{00000000-0005-0000-0000-0000B04B0000}"/>
    <cellStyle name="Normal 7 2 2 6" xfId="17309" xr:uid="{00000000-0005-0000-0000-0000B14B0000}"/>
    <cellStyle name="Normal 7 2 2 7" xfId="17310" xr:uid="{00000000-0005-0000-0000-0000B24B0000}"/>
    <cellStyle name="Normal 7 2 2 8" xfId="17311" xr:uid="{00000000-0005-0000-0000-0000B34B0000}"/>
    <cellStyle name="Normal 7 2 3" xfId="17312" xr:uid="{00000000-0005-0000-0000-0000B44B0000}"/>
    <cellStyle name="Normal 7 2 3 2" xfId="17313" xr:uid="{00000000-0005-0000-0000-0000B54B0000}"/>
    <cellStyle name="Normal 7 2 3 2 2" xfId="17314" xr:uid="{00000000-0005-0000-0000-0000B64B0000}"/>
    <cellStyle name="Normal 7 2 3 2 3" xfId="17315" xr:uid="{00000000-0005-0000-0000-0000B74B0000}"/>
    <cellStyle name="Normal 7 2 3 2 4" xfId="17316" xr:uid="{00000000-0005-0000-0000-0000B84B0000}"/>
    <cellStyle name="Normal 7 2 3 2 5" xfId="17317" xr:uid="{00000000-0005-0000-0000-0000B94B0000}"/>
    <cellStyle name="Normal 7 2 3 2 6" xfId="17318" xr:uid="{00000000-0005-0000-0000-0000BA4B0000}"/>
    <cellStyle name="Normal 7 2 3 2 7" xfId="17319" xr:uid="{00000000-0005-0000-0000-0000BB4B0000}"/>
    <cellStyle name="Normal 7 2 3 3" xfId="17320" xr:uid="{00000000-0005-0000-0000-0000BC4B0000}"/>
    <cellStyle name="Normal 7 2 3 4" xfId="17321" xr:uid="{00000000-0005-0000-0000-0000BD4B0000}"/>
    <cellStyle name="Normal 7 2 3 5" xfId="17322" xr:uid="{00000000-0005-0000-0000-0000BE4B0000}"/>
    <cellStyle name="Normal 7 2 3 6" xfId="17323" xr:uid="{00000000-0005-0000-0000-0000BF4B0000}"/>
    <cellStyle name="Normal 7 2 3 7" xfId="17324" xr:uid="{00000000-0005-0000-0000-0000C04B0000}"/>
    <cellStyle name="Normal 7 2 3 8" xfId="17325" xr:uid="{00000000-0005-0000-0000-0000C14B0000}"/>
    <cellStyle name="Normal 7 2 4" xfId="17326" xr:uid="{00000000-0005-0000-0000-0000C24B0000}"/>
    <cellStyle name="Normal 7 2 4 2" xfId="17327" xr:uid="{00000000-0005-0000-0000-0000C34B0000}"/>
    <cellStyle name="Normal 7 2 4 2 2" xfId="17328" xr:uid="{00000000-0005-0000-0000-0000C44B0000}"/>
    <cellStyle name="Normal 7 2 4 2 3" xfId="17329" xr:uid="{00000000-0005-0000-0000-0000C54B0000}"/>
    <cellStyle name="Normal 7 2 4 2 4" xfId="17330" xr:uid="{00000000-0005-0000-0000-0000C64B0000}"/>
    <cellStyle name="Normal 7 2 4 2 5" xfId="17331" xr:uid="{00000000-0005-0000-0000-0000C74B0000}"/>
    <cellStyle name="Normal 7 2 4 2 6" xfId="17332" xr:uid="{00000000-0005-0000-0000-0000C84B0000}"/>
    <cellStyle name="Normal 7 2 4 2 7" xfId="17333" xr:uid="{00000000-0005-0000-0000-0000C94B0000}"/>
    <cellStyle name="Normal 7 2 4 3" xfId="17334" xr:uid="{00000000-0005-0000-0000-0000CA4B0000}"/>
    <cellStyle name="Normal 7 2 4 4" xfId="17335" xr:uid="{00000000-0005-0000-0000-0000CB4B0000}"/>
    <cellStyle name="Normal 7 2 4 5" xfId="17336" xr:uid="{00000000-0005-0000-0000-0000CC4B0000}"/>
    <cellStyle name="Normal 7 2 4 6" xfId="17337" xr:uid="{00000000-0005-0000-0000-0000CD4B0000}"/>
    <cellStyle name="Normal 7 2 4 7" xfId="17338" xr:uid="{00000000-0005-0000-0000-0000CE4B0000}"/>
    <cellStyle name="Normal 7 2 4 8" xfId="17339" xr:uid="{00000000-0005-0000-0000-0000CF4B0000}"/>
    <cellStyle name="Normal 7 2 5" xfId="17340" xr:uid="{00000000-0005-0000-0000-0000D04B0000}"/>
    <cellStyle name="Normal 7 2 5 2" xfId="17341" xr:uid="{00000000-0005-0000-0000-0000D14B0000}"/>
    <cellStyle name="Normal 7 2 5 2 2" xfId="17342" xr:uid="{00000000-0005-0000-0000-0000D24B0000}"/>
    <cellStyle name="Normal 7 2 5 2 3" xfId="17343" xr:uid="{00000000-0005-0000-0000-0000D34B0000}"/>
    <cellStyle name="Normal 7 2 5 2 4" xfId="17344" xr:uid="{00000000-0005-0000-0000-0000D44B0000}"/>
    <cellStyle name="Normal 7 2 5 2 5" xfId="17345" xr:uid="{00000000-0005-0000-0000-0000D54B0000}"/>
    <cellStyle name="Normal 7 2 5 2 6" xfId="17346" xr:uid="{00000000-0005-0000-0000-0000D64B0000}"/>
    <cellStyle name="Normal 7 2 5 2 7" xfId="17347" xr:uid="{00000000-0005-0000-0000-0000D74B0000}"/>
    <cellStyle name="Normal 7 2 5 3" xfId="17348" xr:uid="{00000000-0005-0000-0000-0000D84B0000}"/>
    <cellStyle name="Normal 7 2 5 4" xfId="17349" xr:uid="{00000000-0005-0000-0000-0000D94B0000}"/>
    <cellStyle name="Normal 7 2 5 5" xfId="17350" xr:uid="{00000000-0005-0000-0000-0000DA4B0000}"/>
    <cellStyle name="Normal 7 2 5 6" xfId="17351" xr:uid="{00000000-0005-0000-0000-0000DB4B0000}"/>
    <cellStyle name="Normal 7 2 5 7" xfId="17352" xr:uid="{00000000-0005-0000-0000-0000DC4B0000}"/>
    <cellStyle name="Normal 7 2 5 8" xfId="17353" xr:uid="{00000000-0005-0000-0000-0000DD4B0000}"/>
    <cellStyle name="Normal 7 2 6" xfId="17354" xr:uid="{00000000-0005-0000-0000-0000DE4B0000}"/>
    <cellStyle name="Normal 7 2 6 2" xfId="17355" xr:uid="{00000000-0005-0000-0000-0000DF4B0000}"/>
    <cellStyle name="Normal 7 2 6 2 2" xfId="17356" xr:uid="{00000000-0005-0000-0000-0000E04B0000}"/>
    <cellStyle name="Normal 7 2 6 2 3" xfId="17357" xr:uid="{00000000-0005-0000-0000-0000E14B0000}"/>
    <cellStyle name="Normal 7 2 6 2 4" xfId="17358" xr:uid="{00000000-0005-0000-0000-0000E24B0000}"/>
    <cellStyle name="Normal 7 2 6 2 5" xfId="17359" xr:uid="{00000000-0005-0000-0000-0000E34B0000}"/>
    <cellStyle name="Normal 7 2 6 2 6" xfId="17360" xr:uid="{00000000-0005-0000-0000-0000E44B0000}"/>
    <cellStyle name="Normal 7 2 6 2 7" xfId="17361" xr:uid="{00000000-0005-0000-0000-0000E54B0000}"/>
    <cellStyle name="Normal 7 2 6 3" xfId="17362" xr:uid="{00000000-0005-0000-0000-0000E64B0000}"/>
    <cellStyle name="Normal 7 2 6 4" xfId="17363" xr:uid="{00000000-0005-0000-0000-0000E74B0000}"/>
    <cellStyle name="Normal 7 2 6 5" xfId="17364" xr:uid="{00000000-0005-0000-0000-0000E84B0000}"/>
    <cellStyle name="Normal 7 2 6 6" xfId="17365" xr:uid="{00000000-0005-0000-0000-0000E94B0000}"/>
    <cellStyle name="Normal 7 2 6 7" xfId="17366" xr:uid="{00000000-0005-0000-0000-0000EA4B0000}"/>
    <cellStyle name="Normal 7 2 6 8" xfId="17367" xr:uid="{00000000-0005-0000-0000-0000EB4B0000}"/>
    <cellStyle name="Normal 7 2 7" xfId="17368" xr:uid="{00000000-0005-0000-0000-0000EC4B0000}"/>
    <cellStyle name="Normal 7 2 7 2" xfId="17369" xr:uid="{00000000-0005-0000-0000-0000ED4B0000}"/>
    <cellStyle name="Normal 7 2 7 2 2" xfId="17370" xr:uid="{00000000-0005-0000-0000-0000EE4B0000}"/>
    <cellStyle name="Normal 7 2 7 2 3" xfId="17371" xr:uid="{00000000-0005-0000-0000-0000EF4B0000}"/>
    <cellStyle name="Normal 7 2 7 2 4" xfId="17372" xr:uid="{00000000-0005-0000-0000-0000F04B0000}"/>
    <cellStyle name="Normal 7 2 7 2 5" xfId="17373" xr:uid="{00000000-0005-0000-0000-0000F14B0000}"/>
    <cellStyle name="Normal 7 2 7 2 6" xfId="17374" xr:uid="{00000000-0005-0000-0000-0000F24B0000}"/>
    <cellStyle name="Normal 7 2 7 2 7" xfId="17375" xr:uid="{00000000-0005-0000-0000-0000F34B0000}"/>
    <cellStyle name="Normal 7 2 7 3" xfId="17376" xr:uid="{00000000-0005-0000-0000-0000F44B0000}"/>
    <cellStyle name="Normal 7 2 7 4" xfId="17377" xr:uid="{00000000-0005-0000-0000-0000F54B0000}"/>
    <cellStyle name="Normal 7 2 7 5" xfId="17378" xr:uid="{00000000-0005-0000-0000-0000F64B0000}"/>
    <cellStyle name="Normal 7 2 7 6" xfId="17379" xr:uid="{00000000-0005-0000-0000-0000F74B0000}"/>
    <cellStyle name="Normal 7 2 7 7" xfId="17380" xr:uid="{00000000-0005-0000-0000-0000F84B0000}"/>
    <cellStyle name="Normal 7 2 7 8" xfId="17381" xr:uid="{00000000-0005-0000-0000-0000F94B0000}"/>
    <cellStyle name="Normal 7 2 8" xfId="17382" xr:uid="{00000000-0005-0000-0000-0000FA4B0000}"/>
    <cellStyle name="Normal 7 2 8 2" xfId="17383" xr:uid="{00000000-0005-0000-0000-0000FB4B0000}"/>
    <cellStyle name="Normal 7 2 8 2 2" xfId="17384" xr:uid="{00000000-0005-0000-0000-0000FC4B0000}"/>
    <cellStyle name="Normal 7 2 8 2 3" xfId="17385" xr:uid="{00000000-0005-0000-0000-0000FD4B0000}"/>
    <cellStyle name="Normal 7 2 8 2 4" xfId="17386" xr:uid="{00000000-0005-0000-0000-0000FE4B0000}"/>
    <cellStyle name="Normal 7 2 8 2 5" xfId="17387" xr:uid="{00000000-0005-0000-0000-0000FF4B0000}"/>
    <cellStyle name="Normal 7 2 8 2 6" xfId="17388" xr:uid="{00000000-0005-0000-0000-0000004C0000}"/>
    <cellStyle name="Normal 7 2 8 2 7" xfId="17389" xr:uid="{00000000-0005-0000-0000-0000014C0000}"/>
    <cellStyle name="Normal 7 2 8 3" xfId="17390" xr:uid="{00000000-0005-0000-0000-0000024C0000}"/>
    <cellStyle name="Normal 7 2 8 4" xfId="17391" xr:uid="{00000000-0005-0000-0000-0000034C0000}"/>
    <cellStyle name="Normal 7 2 8 5" xfId="17392" xr:uid="{00000000-0005-0000-0000-0000044C0000}"/>
    <cellStyle name="Normal 7 2 8 6" xfId="17393" xr:uid="{00000000-0005-0000-0000-0000054C0000}"/>
    <cellStyle name="Normal 7 2 8 7" xfId="17394" xr:uid="{00000000-0005-0000-0000-0000064C0000}"/>
    <cellStyle name="Normal 7 2 8 8" xfId="17395" xr:uid="{00000000-0005-0000-0000-0000074C0000}"/>
    <cellStyle name="Normal 7 2 9" xfId="17396" xr:uid="{00000000-0005-0000-0000-0000084C0000}"/>
    <cellStyle name="Normal 7 2 9 2" xfId="17397" xr:uid="{00000000-0005-0000-0000-0000094C0000}"/>
    <cellStyle name="Normal 7 2 9 2 2" xfId="17398" xr:uid="{00000000-0005-0000-0000-00000A4C0000}"/>
    <cellStyle name="Normal 7 2 9 2 3" xfId="17399" xr:uid="{00000000-0005-0000-0000-00000B4C0000}"/>
    <cellStyle name="Normal 7 2 9 2 4" xfId="17400" xr:uid="{00000000-0005-0000-0000-00000C4C0000}"/>
    <cellStyle name="Normal 7 2 9 2 5" xfId="17401" xr:uid="{00000000-0005-0000-0000-00000D4C0000}"/>
    <cellStyle name="Normal 7 2 9 2 6" xfId="17402" xr:uid="{00000000-0005-0000-0000-00000E4C0000}"/>
    <cellStyle name="Normal 7 2 9 2 7" xfId="17403" xr:uid="{00000000-0005-0000-0000-00000F4C0000}"/>
    <cellStyle name="Normal 7 2 9 3" xfId="17404" xr:uid="{00000000-0005-0000-0000-0000104C0000}"/>
    <cellStyle name="Normal 7 2 9 4" xfId="17405" xr:uid="{00000000-0005-0000-0000-0000114C0000}"/>
    <cellStyle name="Normal 7 2 9 5" xfId="17406" xr:uid="{00000000-0005-0000-0000-0000124C0000}"/>
    <cellStyle name="Normal 7 2 9 6" xfId="17407" xr:uid="{00000000-0005-0000-0000-0000134C0000}"/>
    <cellStyle name="Normal 7 2 9 7" xfId="17408" xr:uid="{00000000-0005-0000-0000-0000144C0000}"/>
    <cellStyle name="Normal 7 2 9 8" xfId="17409" xr:uid="{00000000-0005-0000-0000-0000154C0000}"/>
    <cellStyle name="Normal 7 20" xfId="24226" xr:uid="{00000000-0005-0000-0000-0000164C0000}"/>
    <cellStyle name="Normal 7 3" xfId="17410" xr:uid="{00000000-0005-0000-0000-0000174C0000}"/>
    <cellStyle name="Normal 7 3 10" xfId="17411" xr:uid="{00000000-0005-0000-0000-0000184C0000}"/>
    <cellStyle name="Normal 7 3 10 2" xfId="17412" xr:uid="{00000000-0005-0000-0000-0000194C0000}"/>
    <cellStyle name="Normal 7 3 10 2 2" xfId="17413" xr:uid="{00000000-0005-0000-0000-00001A4C0000}"/>
    <cellStyle name="Normal 7 3 10 2 3" xfId="17414" xr:uid="{00000000-0005-0000-0000-00001B4C0000}"/>
    <cellStyle name="Normal 7 3 10 2 4" xfId="17415" xr:uid="{00000000-0005-0000-0000-00001C4C0000}"/>
    <cellStyle name="Normal 7 3 10 2 5" xfId="17416" xr:uid="{00000000-0005-0000-0000-00001D4C0000}"/>
    <cellStyle name="Normal 7 3 10 2 6" xfId="17417" xr:uid="{00000000-0005-0000-0000-00001E4C0000}"/>
    <cellStyle name="Normal 7 3 10 2 7" xfId="17418" xr:uid="{00000000-0005-0000-0000-00001F4C0000}"/>
    <cellStyle name="Normal 7 3 10 3" xfId="17419" xr:uid="{00000000-0005-0000-0000-0000204C0000}"/>
    <cellStyle name="Normal 7 3 10 4" xfId="17420" xr:uid="{00000000-0005-0000-0000-0000214C0000}"/>
    <cellStyle name="Normal 7 3 10 5" xfId="17421" xr:uid="{00000000-0005-0000-0000-0000224C0000}"/>
    <cellStyle name="Normal 7 3 10 6" xfId="17422" xr:uid="{00000000-0005-0000-0000-0000234C0000}"/>
    <cellStyle name="Normal 7 3 10 7" xfId="17423" xr:uid="{00000000-0005-0000-0000-0000244C0000}"/>
    <cellStyle name="Normal 7 3 10 8" xfId="17424" xr:uid="{00000000-0005-0000-0000-0000254C0000}"/>
    <cellStyle name="Normal 7 3 11" xfId="17425" xr:uid="{00000000-0005-0000-0000-0000264C0000}"/>
    <cellStyle name="Normal 7 3 11 2" xfId="17426" xr:uid="{00000000-0005-0000-0000-0000274C0000}"/>
    <cellStyle name="Normal 7 3 11 3" xfId="17427" xr:uid="{00000000-0005-0000-0000-0000284C0000}"/>
    <cellStyle name="Normal 7 3 11 4" xfId="17428" xr:uid="{00000000-0005-0000-0000-0000294C0000}"/>
    <cellStyle name="Normal 7 3 11 5" xfId="17429" xr:uid="{00000000-0005-0000-0000-00002A4C0000}"/>
    <cellStyle name="Normal 7 3 11 6" xfId="17430" xr:uid="{00000000-0005-0000-0000-00002B4C0000}"/>
    <cellStyle name="Normal 7 3 11 7" xfId="17431" xr:uid="{00000000-0005-0000-0000-00002C4C0000}"/>
    <cellStyle name="Normal 7 3 12" xfId="17432" xr:uid="{00000000-0005-0000-0000-00002D4C0000}"/>
    <cellStyle name="Normal 7 3 13" xfId="17433" xr:uid="{00000000-0005-0000-0000-00002E4C0000}"/>
    <cellStyle name="Normal 7 3 14" xfId="17434" xr:uid="{00000000-0005-0000-0000-00002F4C0000}"/>
    <cellStyle name="Normal 7 3 15" xfId="17435" xr:uid="{00000000-0005-0000-0000-0000304C0000}"/>
    <cellStyle name="Normal 7 3 16" xfId="17436" xr:uid="{00000000-0005-0000-0000-0000314C0000}"/>
    <cellStyle name="Normal 7 3 17" xfId="17437" xr:uid="{00000000-0005-0000-0000-0000324C0000}"/>
    <cellStyle name="Normal 7 3 2" xfId="17438" xr:uid="{00000000-0005-0000-0000-0000334C0000}"/>
    <cellStyle name="Normal 7 3 2 2" xfId="17439" xr:uid="{00000000-0005-0000-0000-0000344C0000}"/>
    <cellStyle name="Normal 7 3 2 2 2" xfId="17440" xr:uid="{00000000-0005-0000-0000-0000354C0000}"/>
    <cellStyle name="Normal 7 3 2 2 3" xfId="17441" xr:uid="{00000000-0005-0000-0000-0000364C0000}"/>
    <cellStyle name="Normal 7 3 2 2 4" xfId="17442" xr:uid="{00000000-0005-0000-0000-0000374C0000}"/>
    <cellStyle name="Normal 7 3 2 2 5" xfId="17443" xr:uid="{00000000-0005-0000-0000-0000384C0000}"/>
    <cellStyle name="Normal 7 3 2 2 6" xfId="17444" xr:uid="{00000000-0005-0000-0000-0000394C0000}"/>
    <cellStyle name="Normal 7 3 2 2 7" xfId="17445" xr:uid="{00000000-0005-0000-0000-00003A4C0000}"/>
    <cellStyle name="Normal 7 3 2 3" xfId="17446" xr:uid="{00000000-0005-0000-0000-00003B4C0000}"/>
    <cellStyle name="Normal 7 3 2 4" xfId="17447" xr:uid="{00000000-0005-0000-0000-00003C4C0000}"/>
    <cellStyle name="Normal 7 3 2 5" xfId="17448" xr:uid="{00000000-0005-0000-0000-00003D4C0000}"/>
    <cellStyle name="Normal 7 3 2 6" xfId="17449" xr:uid="{00000000-0005-0000-0000-00003E4C0000}"/>
    <cellStyle name="Normal 7 3 2 7" xfId="17450" xr:uid="{00000000-0005-0000-0000-00003F4C0000}"/>
    <cellStyle name="Normal 7 3 2 8" xfId="17451" xr:uid="{00000000-0005-0000-0000-0000404C0000}"/>
    <cellStyle name="Normal 7 3 3" xfId="17452" xr:uid="{00000000-0005-0000-0000-0000414C0000}"/>
    <cellStyle name="Normal 7 3 3 2" xfId="17453" xr:uid="{00000000-0005-0000-0000-0000424C0000}"/>
    <cellStyle name="Normal 7 3 3 2 2" xfId="17454" xr:uid="{00000000-0005-0000-0000-0000434C0000}"/>
    <cellStyle name="Normal 7 3 3 2 3" xfId="17455" xr:uid="{00000000-0005-0000-0000-0000444C0000}"/>
    <cellStyle name="Normal 7 3 3 2 4" xfId="17456" xr:uid="{00000000-0005-0000-0000-0000454C0000}"/>
    <cellStyle name="Normal 7 3 3 2 5" xfId="17457" xr:uid="{00000000-0005-0000-0000-0000464C0000}"/>
    <cellStyle name="Normal 7 3 3 2 6" xfId="17458" xr:uid="{00000000-0005-0000-0000-0000474C0000}"/>
    <cellStyle name="Normal 7 3 3 2 7" xfId="17459" xr:uid="{00000000-0005-0000-0000-0000484C0000}"/>
    <cellStyle name="Normal 7 3 3 3" xfId="17460" xr:uid="{00000000-0005-0000-0000-0000494C0000}"/>
    <cellStyle name="Normal 7 3 3 4" xfId="17461" xr:uid="{00000000-0005-0000-0000-00004A4C0000}"/>
    <cellStyle name="Normal 7 3 3 5" xfId="17462" xr:uid="{00000000-0005-0000-0000-00004B4C0000}"/>
    <cellStyle name="Normal 7 3 3 6" xfId="17463" xr:uid="{00000000-0005-0000-0000-00004C4C0000}"/>
    <cellStyle name="Normal 7 3 3 7" xfId="17464" xr:uid="{00000000-0005-0000-0000-00004D4C0000}"/>
    <cellStyle name="Normal 7 3 3 8" xfId="17465" xr:uid="{00000000-0005-0000-0000-00004E4C0000}"/>
    <cellStyle name="Normal 7 3 4" xfId="17466" xr:uid="{00000000-0005-0000-0000-00004F4C0000}"/>
    <cellStyle name="Normal 7 3 4 2" xfId="17467" xr:uid="{00000000-0005-0000-0000-0000504C0000}"/>
    <cellStyle name="Normal 7 3 4 2 2" xfId="17468" xr:uid="{00000000-0005-0000-0000-0000514C0000}"/>
    <cellStyle name="Normal 7 3 4 2 3" xfId="17469" xr:uid="{00000000-0005-0000-0000-0000524C0000}"/>
    <cellStyle name="Normal 7 3 4 2 4" xfId="17470" xr:uid="{00000000-0005-0000-0000-0000534C0000}"/>
    <cellStyle name="Normal 7 3 4 2 5" xfId="17471" xr:uid="{00000000-0005-0000-0000-0000544C0000}"/>
    <cellStyle name="Normal 7 3 4 2 6" xfId="17472" xr:uid="{00000000-0005-0000-0000-0000554C0000}"/>
    <cellStyle name="Normal 7 3 4 2 7" xfId="17473" xr:uid="{00000000-0005-0000-0000-0000564C0000}"/>
    <cellStyle name="Normal 7 3 4 3" xfId="17474" xr:uid="{00000000-0005-0000-0000-0000574C0000}"/>
    <cellStyle name="Normal 7 3 4 4" xfId="17475" xr:uid="{00000000-0005-0000-0000-0000584C0000}"/>
    <cellStyle name="Normal 7 3 4 5" xfId="17476" xr:uid="{00000000-0005-0000-0000-0000594C0000}"/>
    <cellStyle name="Normal 7 3 4 6" xfId="17477" xr:uid="{00000000-0005-0000-0000-00005A4C0000}"/>
    <cellStyle name="Normal 7 3 4 7" xfId="17478" xr:uid="{00000000-0005-0000-0000-00005B4C0000}"/>
    <cellStyle name="Normal 7 3 4 8" xfId="17479" xr:uid="{00000000-0005-0000-0000-00005C4C0000}"/>
    <cellStyle name="Normal 7 3 5" xfId="17480" xr:uid="{00000000-0005-0000-0000-00005D4C0000}"/>
    <cellStyle name="Normal 7 3 5 2" xfId="17481" xr:uid="{00000000-0005-0000-0000-00005E4C0000}"/>
    <cellStyle name="Normal 7 3 5 2 2" xfId="17482" xr:uid="{00000000-0005-0000-0000-00005F4C0000}"/>
    <cellStyle name="Normal 7 3 5 2 3" xfId="17483" xr:uid="{00000000-0005-0000-0000-0000604C0000}"/>
    <cellStyle name="Normal 7 3 5 2 4" xfId="17484" xr:uid="{00000000-0005-0000-0000-0000614C0000}"/>
    <cellStyle name="Normal 7 3 5 2 5" xfId="17485" xr:uid="{00000000-0005-0000-0000-0000624C0000}"/>
    <cellStyle name="Normal 7 3 5 2 6" xfId="17486" xr:uid="{00000000-0005-0000-0000-0000634C0000}"/>
    <cellStyle name="Normal 7 3 5 2 7" xfId="17487" xr:uid="{00000000-0005-0000-0000-0000644C0000}"/>
    <cellStyle name="Normal 7 3 5 3" xfId="17488" xr:uid="{00000000-0005-0000-0000-0000654C0000}"/>
    <cellStyle name="Normal 7 3 5 4" xfId="17489" xr:uid="{00000000-0005-0000-0000-0000664C0000}"/>
    <cellStyle name="Normal 7 3 5 5" xfId="17490" xr:uid="{00000000-0005-0000-0000-0000674C0000}"/>
    <cellStyle name="Normal 7 3 5 6" xfId="17491" xr:uid="{00000000-0005-0000-0000-0000684C0000}"/>
    <cellStyle name="Normal 7 3 5 7" xfId="17492" xr:uid="{00000000-0005-0000-0000-0000694C0000}"/>
    <cellStyle name="Normal 7 3 5 8" xfId="17493" xr:uid="{00000000-0005-0000-0000-00006A4C0000}"/>
    <cellStyle name="Normal 7 3 6" xfId="17494" xr:uid="{00000000-0005-0000-0000-00006B4C0000}"/>
    <cellStyle name="Normal 7 3 6 2" xfId="17495" xr:uid="{00000000-0005-0000-0000-00006C4C0000}"/>
    <cellStyle name="Normal 7 3 6 2 2" xfId="17496" xr:uid="{00000000-0005-0000-0000-00006D4C0000}"/>
    <cellStyle name="Normal 7 3 6 2 3" xfId="17497" xr:uid="{00000000-0005-0000-0000-00006E4C0000}"/>
    <cellStyle name="Normal 7 3 6 2 4" xfId="17498" xr:uid="{00000000-0005-0000-0000-00006F4C0000}"/>
    <cellStyle name="Normal 7 3 6 2 5" xfId="17499" xr:uid="{00000000-0005-0000-0000-0000704C0000}"/>
    <cellStyle name="Normal 7 3 6 2 6" xfId="17500" xr:uid="{00000000-0005-0000-0000-0000714C0000}"/>
    <cellStyle name="Normal 7 3 6 2 7" xfId="17501" xr:uid="{00000000-0005-0000-0000-0000724C0000}"/>
    <cellStyle name="Normal 7 3 6 3" xfId="17502" xr:uid="{00000000-0005-0000-0000-0000734C0000}"/>
    <cellStyle name="Normal 7 3 6 4" xfId="17503" xr:uid="{00000000-0005-0000-0000-0000744C0000}"/>
    <cellStyle name="Normal 7 3 6 5" xfId="17504" xr:uid="{00000000-0005-0000-0000-0000754C0000}"/>
    <cellStyle name="Normal 7 3 6 6" xfId="17505" xr:uid="{00000000-0005-0000-0000-0000764C0000}"/>
    <cellStyle name="Normal 7 3 6 7" xfId="17506" xr:uid="{00000000-0005-0000-0000-0000774C0000}"/>
    <cellStyle name="Normal 7 3 6 8" xfId="17507" xr:uid="{00000000-0005-0000-0000-0000784C0000}"/>
    <cellStyle name="Normal 7 3 7" xfId="17508" xr:uid="{00000000-0005-0000-0000-0000794C0000}"/>
    <cellStyle name="Normal 7 3 7 2" xfId="17509" xr:uid="{00000000-0005-0000-0000-00007A4C0000}"/>
    <cellStyle name="Normal 7 3 7 2 2" xfId="17510" xr:uid="{00000000-0005-0000-0000-00007B4C0000}"/>
    <cellStyle name="Normal 7 3 7 2 3" xfId="17511" xr:uid="{00000000-0005-0000-0000-00007C4C0000}"/>
    <cellStyle name="Normal 7 3 7 2 4" xfId="17512" xr:uid="{00000000-0005-0000-0000-00007D4C0000}"/>
    <cellStyle name="Normal 7 3 7 2 5" xfId="17513" xr:uid="{00000000-0005-0000-0000-00007E4C0000}"/>
    <cellStyle name="Normal 7 3 7 2 6" xfId="17514" xr:uid="{00000000-0005-0000-0000-00007F4C0000}"/>
    <cellStyle name="Normal 7 3 7 2 7" xfId="17515" xr:uid="{00000000-0005-0000-0000-0000804C0000}"/>
    <cellStyle name="Normal 7 3 7 3" xfId="17516" xr:uid="{00000000-0005-0000-0000-0000814C0000}"/>
    <cellStyle name="Normal 7 3 7 4" xfId="17517" xr:uid="{00000000-0005-0000-0000-0000824C0000}"/>
    <cellStyle name="Normal 7 3 7 5" xfId="17518" xr:uid="{00000000-0005-0000-0000-0000834C0000}"/>
    <cellStyle name="Normal 7 3 7 6" xfId="17519" xr:uid="{00000000-0005-0000-0000-0000844C0000}"/>
    <cellStyle name="Normal 7 3 7 7" xfId="17520" xr:uid="{00000000-0005-0000-0000-0000854C0000}"/>
    <cellStyle name="Normal 7 3 7 8" xfId="17521" xr:uid="{00000000-0005-0000-0000-0000864C0000}"/>
    <cellStyle name="Normal 7 3 8" xfId="17522" xr:uid="{00000000-0005-0000-0000-0000874C0000}"/>
    <cellStyle name="Normal 7 3 8 2" xfId="17523" xr:uid="{00000000-0005-0000-0000-0000884C0000}"/>
    <cellStyle name="Normal 7 3 8 2 2" xfId="17524" xr:uid="{00000000-0005-0000-0000-0000894C0000}"/>
    <cellStyle name="Normal 7 3 8 2 3" xfId="17525" xr:uid="{00000000-0005-0000-0000-00008A4C0000}"/>
    <cellStyle name="Normal 7 3 8 2 4" xfId="17526" xr:uid="{00000000-0005-0000-0000-00008B4C0000}"/>
    <cellStyle name="Normal 7 3 8 2 5" xfId="17527" xr:uid="{00000000-0005-0000-0000-00008C4C0000}"/>
    <cellStyle name="Normal 7 3 8 2 6" xfId="17528" xr:uid="{00000000-0005-0000-0000-00008D4C0000}"/>
    <cellStyle name="Normal 7 3 8 2 7" xfId="17529" xr:uid="{00000000-0005-0000-0000-00008E4C0000}"/>
    <cellStyle name="Normal 7 3 8 3" xfId="17530" xr:uid="{00000000-0005-0000-0000-00008F4C0000}"/>
    <cellStyle name="Normal 7 3 8 4" xfId="17531" xr:uid="{00000000-0005-0000-0000-0000904C0000}"/>
    <cellStyle name="Normal 7 3 8 5" xfId="17532" xr:uid="{00000000-0005-0000-0000-0000914C0000}"/>
    <cellStyle name="Normal 7 3 8 6" xfId="17533" xr:uid="{00000000-0005-0000-0000-0000924C0000}"/>
    <cellStyle name="Normal 7 3 8 7" xfId="17534" xr:uid="{00000000-0005-0000-0000-0000934C0000}"/>
    <cellStyle name="Normal 7 3 8 8" xfId="17535" xr:uid="{00000000-0005-0000-0000-0000944C0000}"/>
    <cellStyle name="Normal 7 3 9" xfId="17536" xr:uid="{00000000-0005-0000-0000-0000954C0000}"/>
    <cellStyle name="Normal 7 3 9 2" xfId="17537" xr:uid="{00000000-0005-0000-0000-0000964C0000}"/>
    <cellStyle name="Normal 7 3 9 2 2" xfId="17538" xr:uid="{00000000-0005-0000-0000-0000974C0000}"/>
    <cellStyle name="Normal 7 3 9 2 3" xfId="17539" xr:uid="{00000000-0005-0000-0000-0000984C0000}"/>
    <cellStyle name="Normal 7 3 9 2 4" xfId="17540" xr:uid="{00000000-0005-0000-0000-0000994C0000}"/>
    <cellStyle name="Normal 7 3 9 2 5" xfId="17541" xr:uid="{00000000-0005-0000-0000-00009A4C0000}"/>
    <cellStyle name="Normal 7 3 9 2 6" xfId="17542" xr:uid="{00000000-0005-0000-0000-00009B4C0000}"/>
    <cellStyle name="Normal 7 3 9 2 7" xfId="17543" xr:uid="{00000000-0005-0000-0000-00009C4C0000}"/>
    <cellStyle name="Normal 7 3 9 3" xfId="17544" xr:uid="{00000000-0005-0000-0000-00009D4C0000}"/>
    <cellStyle name="Normal 7 3 9 4" xfId="17545" xr:uid="{00000000-0005-0000-0000-00009E4C0000}"/>
    <cellStyle name="Normal 7 3 9 5" xfId="17546" xr:uid="{00000000-0005-0000-0000-00009F4C0000}"/>
    <cellStyle name="Normal 7 3 9 6" xfId="17547" xr:uid="{00000000-0005-0000-0000-0000A04C0000}"/>
    <cellStyle name="Normal 7 3 9 7" xfId="17548" xr:uid="{00000000-0005-0000-0000-0000A14C0000}"/>
    <cellStyle name="Normal 7 3 9 8" xfId="17549" xr:uid="{00000000-0005-0000-0000-0000A24C0000}"/>
    <cellStyle name="Normal 7 4" xfId="17550" xr:uid="{00000000-0005-0000-0000-0000A34C0000}"/>
    <cellStyle name="Normal 7 4 2" xfId="17551" xr:uid="{00000000-0005-0000-0000-0000A44C0000}"/>
    <cellStyle name="Normal 7 4 2 2" xfId="17552" xr:uid="{00000000-0005-0000-0000-0000A54C0000}"/>
    <cellStyle name="Normal 7 4 2 3" xfId="17553" xr:uid="{00000000-0005-0000-0000-0000A64C0000}"/>
    <cellStyle name="Normal 7 4 2 4" xfId="17554" xr:uid="{00000000-0005-0000-0000-0000A74C0000}"/>
    <cellStyle name="Normal 7 4 2 5" xfId="17555" xr:uid="{00000000-0005-0000-0000-0000A84C0000}"/>
    <cellStyle name="Normal 7 4 2 6" xfId="17556" xr:uid="{00000000-0005-0000-0000-0000A94C0000}"/>
    <cellStyle name="Normal 7 4 2 7" xfId="17557" xr:uid="{00000000-0005-0000-0000-0000AA4C0000}"/>
    <cellStyle name="Normal 7 4 3" xfId="17558" xr:uid="{00000000-0005-0000-0000-0000AB4C0000}"/>
    <cellStyle name="Normal 7 4 4" xfId="17559" xr:uid="{00000000-0005-0000-0000-0000AC4C0000}"/>
    <cellStyle name="Normal 7 4 5" xfId="17560" xr:uid="{00000000-0005-0000-0000-0000AD4C0000}"/>
    <cellStyle name="Normal 7 4 6" xfId="17561" xr:uid="{00000000-0005-0000-0000-0000AE4C0000}"/>
    <cellStyle name="Normal 7 4 7" xfId="17562" xr:uid="{00000000-0005-0000-0000-0000AF4C0000}"/>
    <cellStyle name="Normal 7 4 8" xfId="17563" xr:uid="{00000000-0005-0000-0000-0000B04C0000}"/>
    <cellStyle name="Normal 7 5" xfId="17564" xr:uid="{00000000-0005-0000-0000-0000B14C0000}"/>
    <cellStyle name="Normal 7 5 2" xfId="17565" xr:uid="{00000000-0005-0000-0000-0000B24C0000}"/>
    <cellStyle name="Normal 7 5 2 2" xfId="17566" xr:uid="{00000000-0005-0000-0000-0000B34C0000}"/>
    <cellStyle name="Normal 7 5 2 3" xfId="17567" xr:uid="{00000000-0005-0000-0000-0000B44C0000}"/>
    <cellStyle name="Normal 7 5 2 4" xfId="17568" xr:uid="{00000000-0005-0000-0000-0000B54C0000}"/>
    <cellStyle name="Normal 7 5 2 5" xfId="17569" xr:uid="{00000000-0005-0000-0000-0000B64C0000}"/>
    <cellStyle name="Normal 7 5 2 6" xfId="17570" xr:uid="{00000000-0005-0000-0000-0000B74C0000}"/>
    <cellStyle name="Normal 7 5 2 7" xfId="17571" xr:uid="{00000000-0005-0000-0000-0000B84C0000}"/>
    <cellStyle name="Normal 7 5 3" xfId="17572" xr:uid="{00000000-0005-0000-0000-0000B94C0000}"/>
    <cellStyle name="Normal 7 5 4" xfId="17573" xr:uid="{00000000-0005-0000-0000-0000BA4C0000}"/>
    <cellStyle name="Normal 7 5 5" xfId="17574" xr:uid="{00000000-0005-0000-0000-0000BB4C0000}"/>
    <cellStyle name="Normal 7 5 6" xfId="17575" xr:uid="{00000000-0005-0000-0000-0000BC4C0000}"/>
    <cellStyle name="Normal 7 5 7" xfId="17576" xr:uid="{00000000-0005-0000-0000-0000BD4C0000}"/>
    <cellStyle name="Normal 7 5 8" xfId="17577" xr:uid="{00000000-0005-0000-0000-0000BE4C0000}"/>
    <cellStyle name="Normal 7 6" xfId="17578" xr:uid="{00000000-0005-0000-0000-0000BF4C0000}"/>
    <cellStyle name="Normal 7 6 2" xfId="17579" xr:uid="{00000000-0005-0000-0000-0000C04C0000}"/>
    <cellStyle name="Normal 7 6 2 2" xfId="17580" xr:uid="{00000000-0005-0000-0000-0000C14C0000}"/>
    <cellStyle name="Normal 7 6 2 3" xfId="17581" xr:uid="{00000000-0005-0000-0000-0000C24C0000}"/>
    <cellStyle name="Normal 7 6 2 4" xfId="17582" xr:uid="{00000000-0005-0000-0000-0000C34C0000}"/>
    <cellStyle name="Normal 7 6 2 5" xfId="17583" xr:uid="{00000000-0005-0000-0000-0000C44C0000}"/>
    <cellStyle name="Normal 7 6 2 6" xfId="17584" xr:uid="{00000000-0005-0000-0000-0000C54C0000}"/>
    <cellStyle name="Normal 7 6 2 7" xfId="17585" xr:uid="{00000000-0005-0000-0000-0000C64C0000}"/>
    <cellStyle name="Normal 7 6 3" xfId="17586" xr:uid="{00000000-0005-0000-0000-0000C74C0000}"/>
    <cellStyle name="Normal 7 6 4" xfId="17587" xr:uid="{00000000-0005-0000-0000-0000C84C0000}"/>
    <cellStyle name="Normal 7 6 5" xfId="17588" xr:uid="{00000000-0005-0000-0000-0000C94C0000}"/>
    <cellStyle name="Normal 7 6 6" xfId="17589" xr:uid="{00000000-0005-0000-0000-0000CA4C0000}"/>
    <cellStyle name="Normal 7 6 7" xfId="17590" xr:uid="{00000000-0005-0000-0000-0000CB4C0000}"/>
    <cellStyle name="Normal 7 6 8" xfId="17591" xr:uid="{00000000-0005-0000-0000-0000CC4C0000}"/>
    <cellStyle name="Normal 7 7" xfId="17592" xr:uid="{00000000-0005-0000-0000-0000CD4C0000}"/>
    <cellStyle name="Normal 7 7 2" xfId="17593" xr:uid="{00000000-0005-0000-0000-0000CE4C0000}"/>
    <cellStyle name="Normal 7 7 2 2" xfId="17594" xr:uid="{00000000-0005-0000-0000-0000CF4C0000}"/>
    <cellStyle name="Normal 7 7 2 3" xfId="17595" xr:uid="{00000000-0005-0000-0000-0000D04C0000}"/>
    <cellStyle name="Normal 7 7 2 4" xfId="17596" xr:uid="{00000000-0005-0000-0000-0000D14C0000}"/>
    <cellStyle name="Normal 7 7 2 5" xfId="17597" xr:uid="{00000000-0005-0000-0000-0000D24C0000}"/>
    <cellStyle name="Normal 7 7 2 6" xfId="17598" xr:uid="{00000000-0005-0000-0000-0000D34C0000}"/>
    <cellStyle name="Normal 7 7 2 7" xfId="17599" xr:uid="{00000000-0005-0000-0000-0000D44C0000}"/>
    <cellStyle name="Normal 7 7 3" xfId="17600" xr:uid="{00000000-0005-0000-0000-0000D54C0000}"/>
    <cellStyle name="Normal 7 7 4" xfId="17601" xr:uid="{00000000-0005-0000-0000-0000D64C0000}"/>
    <cellStyle name="Normal 7 7 5" xfId="17602" xr:uid="{00000000-0005-0000-0000-0000D74C0000}"/>
    <cellStyle name="Normal 7 7 6" xfId="17603" xr:uid="{00000000-0005-0000-0000-0000D84C0000}"/>
    <cellStyle name="Normal 7 7 7" xfId="17604" xr:uid="{00000000-0005-0000-0000-0000D94C0000}"/>
    <cellStyle name="Normal 7 7 8" xfId="17605" xr:uid="{00000000-0005-0000-0000-0000DA4C0000}"/>
    <cellStyle name="Normal 7 8" xfId="17606" xr:uid="{00000000-0005-0000-0000-0000DB4C0000}"/>
    <cellStyle name="Normal 7 8 2" xfId="17607" xr:uid="{00000000-0005-0000-0000-0000DC4C0000}"/>
    <cellStyle name="Normal 7 8 2 2" xfId="17608" xr:uid="{00000000-0005-0000-0000-0000DD4C0000}"/>
    <cellStyle name="Normal 7 8 2 3" xfId="17609" xr:uid="{00000000-0005-0000-0000-0000DE4C0000}"/>
    <cellStyle name="Normal 7 8 2 4" xfId="17610" xr:uid="{00000000-0005-0000-0000-0000DF4C0000}"/>
    <cellStyle name="Normal 7 8 2 5" xfId="17611" xr:uid="{00000000-0005-0000-0000-0000E04C0000}"/>
    <cellStyle name="Normal 7 8 2 6" xfId="17612" xr:uid="{00000000-0005-0000-0000-0000E14C0000}"/>
    <cellStyle name="Normal 7 8 2 7" xfId="17613" xr:uid="{00000000-0005-0000-0000-0000E24C0000}"/>
    <cellStyle name="Normal 7 8 3" xfId="17614" xr:uid="{00000000-0005-0000-0000-0000E34C0000}"/>
    <cellStyle name="Normal 7 8 4" xfId="17615" xr:uid="{00000000-0005-0000-0000-0000E44C0000}"/>
    <cellStyle name="Normal 7 8 5" xfId="17616" xr:uid="{00000000-0005-0000-0000-0000E54C0000}"/>
    <cellStyle name="Normal 7 8 6" xfId="17617" xr:uid="{00000000-0005-0000-0000-0000E64C0000}"/>
    <cellStyle name="Normal 7 8 7" xfId="17618" xr:uid="{00000000-0005-0000-0000-0000E74C0000}"/>
    <cellStyle name="Normal 7 8 8" xfId="17619" xr:uid="{00000000-0005-0000-0000-0000E84C0000}"/>
    <cellStyle name="Normal 7 9" xfId="17620" xr:uid="{00000000-0005-0000-0000-0000E94C0000}"/>
    <cellStyle name="Normal 7 9 2" xfId="17621" xr:uid="{00000000-0005-0000-0000-0000EA4C0000}"/>
    <cellStyle name="Normal 7 9 2 2" xfId="17622" xr:uid="{00000000-0005-0000-0000-0000EB4C0000}"/>
    <cellStyle name="Normal 7 9 2 3" xfId="17623" xr:uid="{00000000-0005-0000-0000-0000EC4C0000}"/>
    <cellStyle name="Normal 7 9 2 4" xfId="17624" xr:uid="{00000000-0005-0000-0000-0000ED4C0000}"/>
    <cellStyle name="Normal 7 9 2 5" xfId="17625" xr:uid="{00000000-0005-0000-0000-0000EE4C0000}"/>
    <cellStyle name="Normal 7 9 2 6" xfId="17626" xr:uid="{00000000-0005-0000-0000-0000EF4C0000}"/>
    <cellStyle name="Normal 7 9 2 7" xfId="17627" xr:uid="{00000000-0005-0000-0000-0000F04C0000}"/>
    <cellStyle name="Normal 7 9 3" xfId="17628" xr:uid="{00000000-0005-0000-0000-0000F14C0000}"/>
    <cellStyle name="Normal 7 9 4" xfId="17629" xr:uid="{00000000-0005-0000-0000-0000F24C0000}"/>
    <cellStyle name="Normal 7 9 5" xfId="17630" xr:uid="{00000000-0005-0000-0000-0000F34C0000}"/>
    <cellStyle name="Normal 7 9 6" xfId="17631" xr:uid="{00000000-0005-0000-0000-0000F44C0000}"/>
    <cellStyle name="Normal 7 9 7" xfId="17632" xr:uid="{00000000-0005-0000-0000-0000F54C0000}"/>
    <cellStyle name="Normal 7 9 8" xfId="17633" xr:uid="{00000000-0005-0000-0000-0000F64C0000}"/>
    <cellStyle name="Normal 7_ORÇAMENTO FORUM ARENÁPOLIS-ELÉTRICA" xfId="24228" xr:uid="{00000000-0005-0000-0000-0000F74C0000}"/>
    <cellStyle name="Normal 8" xfId="17634" xr:uid="{00000000-0005-0000-0000-0000F84C0000}"/>
    <cellStyle name="Normal 8 10" xfId="17635" xr:uid="{00000000-0005-0000-0000-0000F94C0000}"/>
    <cellStyle name="Normal 8 10 2" xfId="17636" xr:uid="{00000000-0005-0000-0000-0000FA4C0000}"/>
    <cellStyle name="Normal 8 10 2 2" xfId="17637" xr:uid="{00000000-0005-0000-0000-0000FB4C0000}"/>
    <cellStyle name="Normal 8 10 2 3" xfId="17638" xr:uid="{00000000-0005-0000-0000-0000FC4C0000}"/>
    <cellStyle name="Normal 8 10 2 4" xfId="17639" xr:uid="{00000000-0005-0000-0000-0000FD4C0000}"/>
    <cellStyle name="Normal 8 10 2 5" xfId="17640" xr:uid="{00000000-0005-0000-0000-0000FE4C0000}"/>
    <cellStyle name="Normal 8 10 2 6" xfId="17641" xr:uid="{00000000-0005-0000-0000-0000FF4C0000}"/>
    <cellStyle name="Normal 8 10 2 7" xfId="17642" xr:uid="{00000000-0005-0000-0000-0000004D0000}"/>
    <cellStyle name="Normal 8 10 3" xfId="17643" xr:uid="{00000000-0005-0000-0000-0000014D0000}"/>
    <cellStyle name="Normal 8 10 4" xfId="17644" xr:uid="{00000000-0005-0000-0000-0000024D0000}"/>
    <cellStyle name="Normal 8 10 5" xfId="17645" xr:uid="{00000000-0005-0000-0000-0000034D0000}"/>
    <cellStyle name="Normal 8 10 6" xfId="17646" xr:uid="{00000000-0005-0000-0000-0000044D0000}"/>
    <cellStyle name="Normal 8 10 7" xfId="17647" xr:uid="{00000000-0005-0000-0000-0000054D0000}"/>
    <cellStyle name="Normal 8 10 8" xfId="17648" xr:uid="{00000000-0005-0000-0000-0000064D0000}"/>
    <cellStyle name="Normal 8 11" xfId="17649" xr:uid="{00000000-0005-0000-0000-0000074D0000}"/>
    <cellStyle name="Normal 8 11 2" xfId="17650" xr:uid="{00000000-0005-0000-0000-0000084D0000}"/>
    <cellStyle name="Normal 8 11 2 2" xfId="17651" xr:uid="{00000000-0005-0000-0000-0000094D0000}"/>
    <cellStyle name="Normal 8 11 2 3" xfId="17652" xr:uid="{00000000-0005-0000-0000-00000A4D0000}"/>
    <cellStyle name="Normal 8 11 2 4" xfId="17653" xr:uid="{00000000-0005-0000-0000-00000B4D0000}"/>
    <cellStyle name="Normal 8 11 2 5" xfId="17654" xr:uid="{00000000-0005-0000-0000-00000C4D0000}"/>
    <cellStyle name="Normal 8 11 2 6" xfId="17655" xr:uid="{00000000-0005-0000-0000-00000D4D0000}"/>
    <cellStyle name="Normal 8 11 2 7" xfId="17656" xr:uid="{00000000-0005-0000-0000-00000E4D0000}"/>
    <cellStyle name="Normal 8 11 3" xfId="17657" xr:uid="{00000000-0005-0000-0000-00000F4D0000}"/>
    <cellStyle name="Normal 8 11 4" xfId="17658" xr:uid="{00000000-0005-0000-0000-0000104D0000}"/>
    <cellStyle name="Normal 8 11 5" xfId="17659" xr:uid="{00000000-0005-0000-0000-0000114D0000}"/>
    <cellStyle name="Normal 8 11 6" xfId="17660" xr:uid="{00000000-0005-0000-0000-0000124D0000}"/>
    <cellStyle name="Normal 8 11 7" xfId="17661" xr:uid="{00000000-0005-0000-0000-0000134D0000}"/>
    <cellStyle name="Normal 8 11 8" xfId="17662" xr:uid="{00000000-0005-0000-0000-0000144D0000}"/>
    <cellStyle name="Normal 8 12" xfId="17663" xr:uid="{00000000-0005-0000-0000-0000154D0000}"/>
    <cellStyle name="Normal 8 12 2" xfId="17664" xr:uid="{00000000-0005-0000-0000-0000164D0000}"/>
    <cellStyle name="Normal 8 12 2 2" xfId="17665" xr:uid="{00000000-0005-0000-0000-0000174D0000}"/>
    <cellStyle name="Normal 8 12 2 3" xfId="17666" xr:uid="{00000000-0005-0000-0000-0000184D0000}"/>
    <cellStyle name="Normal 8 12 2 4" xfId="17667" xr:uid="{00000000-0005-0000-0000-0000194D0000}"/>
    <cellStyle name="Normal 8 12 2 5" xfId="17668" xr:uid="{00000000-0005-0000-0000-00001A4D0000}"/>
    <cellStyle name="Normal 8 12 2 6" xfId="17669" xr:uid="{00000000-0005-0000-0000-00001B4D0000}"/>
    <cellStyle name="Normal 8 12 2 7" xfId="17670" xr:uid="{00000000-0005-0000-0000-00001C4D0000}"/>
    <cellStyle name="Normal 8 12 3" xfId="17671" xr:uid="{00000000-0005-0000-0000-00001D4D0000}"/>
    <cellStyle name="Normal 8 12 4" xfId="17672" xr:uid="{00000000-0005-0000-0000-00001E4D0000}"/>
    <cellStyle name="Normal 8 12 5" xfId="17673" xr:uid="{00000000-0005-0000-0000-00001F4D0000}"/>
    <cellStyle name="Normal 8 12 6" xfId="17674" xr:uid="{00000000-0005-0000-0000-0000204D0000}"/>
    <cellStyle name="Normal 8 12 7" xfId="17675" xr:uid="{00000000-0005-0000-0000-0000214D0000}"/>
    <cellStyle name="Normal 8 12 8" xfId="17676" xr:uid="{00000000-0005-0000-0000-0000224D0000}"/>
    <cellStyle name="Normal 8 13" xfId="17677" xr:uid="{00000000-0005-0000-0000-0000234D0000}"/>
    <cellStyle name="Normal 8 13 2" xfId="17678" xr:uid="{00000000-0005-0000-0000-0000244D0000}"/>
    <cellStyle name="Normal 8 13 3" xfId="17679" xr:uid="{00000000-0005-0000-0000-0000254D0000}"/>
    <cellStyle name="Normal 8 13 4" xfId="17680" xr:uid="{00000000-0005-0000-0000-0000264D0000}"/>
    <cellStyle name="Normal 8 13 5" xfId="17681" xr:uid="{00000000-0005-0000-0000-0000274D0000}"/>
    <cellStyle name="Normal 8 13 6" xfId="17682" xr:uid="{00000000-0005-0000-0000-0000284D0000}"/>
    <cellStyle name="Normal 8 13 7" xfId="17683" xr:uid="{00000000-0005-0000-0000-0000294D0000}"/>
    <cellStyle name="Normal 8 14" xfId="17684" xr:uid="{00000000-0005-0000-0000-00002A4D0000}"/>
    <cellStyle name="Normal 8 15" xfId="17685" xr:uid="{00000000-0005-0000-0000-00002B4D0000}"/>
    <cellStyle name="Normal 8 16" xfId="17686" xr:uid="{00000000-0005-0000-0000-00002C4D0000}"/>
    <cellStyle name="Normal 8 17" xfId="17687" xr:uid="{00000000-0005-0000-0000-00002D4D0000}"/>
    <cellStyle name="Normal 8 18" xfId="17688" xr:uid="{00000000-0005-0000-0000-00002E4D0000}"/>
    <cellStyle name="Normal 8 19" xfId="17689" xr:uid="{00000000-0005-0000-0000-00002F4D0000}"/>
    <cellStyle name="Normal 8 2" xfId="17690" xr:uid="{00000000-0005-0000-0000-0000304D0000}"/>
    <cellStyle name="Normal 8 2 10" xfId="17691" xr:uid="{00000000-0005-0000-0000-0000314D0000}"/>
    <cellStyle name="Normal 8 2 10 2" xfId="17692" xr:uid="{00000000-0005-0000-0000-0000324D0000}"/>
    <cellStyle name="Normal 8 2 10 2 2" xfId="17693" xr:uid="{00000000-0005-0000-0000-0000334D0000}"/>
    <cellStyle name="Normal 8 2 10 2 3" xfId="17694" xr:uid="{00000000-0005-0000-0000-0000344D0000}"/>
    <cellStyle name="Normal 8 2 10 2 4" xfId="17695" xr:uid="{00000000-0005-0000-0000-0000354D0000}"/>
    <cellStyle name="Normal 8 2 10 2 5" xfId="17696" xr:uid="{00000000-0005-0000-0000-0000364D0000}"/>
    <cellStyle name="Normal 8 2 10 2 6" xfId="17697" xr:uid="{00000000-0005-0000-0000-0000374D0000}"/>
    <cellStyle name="Normal 8 2 10 2 7" xfId="17698" xr:uid="{00000000-0005-0000-0000-0000384D0000}"/>
    <cellStyle name="Normal 8 2 10 3" xfId="17699" xr:uid="{00000000-0005-0000-0000-0000394D0000}"/>
    <cellStyle name="Normal 8 2 10 4" xfId="17700" xr:uid="{00000000-0005-0000-0000-00003A4D0000}"/>
    <cellStyle name="Normal 8 2 10 5" xfId="17701" xr:uid="{00000000-0005-0000-0000-00003B4D0000}"/>
    <cellStyle name="Normal 8 2 10 6" xfId="17702" xr:uid="{00000000-0005-0000-0000-00003C4D0000}"/>
    <cellStyle name="Normal 8 2 10 7" xfId="17703" xr:uid="{00000000-0005-0000-0000-00003D4D0000}"/>
    <cellStyle name="Normal 8 2 10 8" xfId="17704" xr:uid="{00000000-0005-0000-0000-00003E4D0000}"/>
    <cellStyle name="Normal 8 2 11" xfId="17705" xr:uid="{00000000-0005-0000-0000-00003F4D0000}"/>
    <cellStyle name="Normal 8 2 11 2" xfId="17706" xr:uid="{00000000-0005-0000-0000-0000404D0000}"/>
    <cellStyle name="Normal 8 2 11 3" xfId="17707" xr:uid="{00000000-0005-0000-0000-0000414D0000}"/>
    <cellStyle name="Normal 8 2 11 4" xfId="17708" xr:uid="{00000000-0005-0000-0000-0000424D0000}"/>
    <cellStyle name="Normal 8 2 11 5" xfId="17709" xr:uid="{00000000-0005-0000-0000-0000434D0000}"/>
    <cellStyle name="Normal 8 2 11 6" xfId="17710" xr:uid="{00000000-0005-0000-0000-0000444D0000}"/>
    <cellStyle name="Normal 8 2 11 7" xfId="17711" xr:uid="{00000000-0005-0000-0000-0000454D0000}"/>
    <cellStyle name="Normal 8 2 12" xfId="17712" xr:uid="{00000000-0005-0000-0000-0000464D0000}"/>
    <cellStyle name="Normal 8 2 13" xfId="17713" xr:uid="{00000000-0005-0000-0000-0000474D0000}"/>
    <cellStyle name="Normal 8 2 14" xfId="17714" xr:uid="{00000000-0005-0000-0000-0000484D0000}"/>
    <cellStyle name="Normal 8 2 15" xfId="17715" xr:uid="{00000000-0005-0000-0000-0000494D0000}"/>
    <cellStyle name="Normal 8 2 16" xfId="17716" xr:uid="{00000000-0005-0000-0000-00004A4D0000}"/>
    <cellStyle name="Normal 8 2 17" xfId="17717" xr:uid="{00000000-0005-0000-0000-00004B4D0000}"/>
    <cellStyle name="Normal 8 2 18" xfId="24230" xr:uid="{00000000-0005-0000-0000-00004C4D0000}"/>
    <cellStyle name="Normal 8 2 2" xfId="17718" xr:uid="{00000000-0005-0000-0000-00004D4D0000}"/>
    <cellStyle name="Normal 8 2 2 2" xfId="17719" xr:uid="{00000000-0005-0000-0000-00004E4D0000}"/>
    <cellStyle name="Normal 8 2 2 2 2" xfId="17720" xr:uid="{00000000-0005-0000-0000-00004F4D0000}"/>
    <cellStyle name="Normal 8 2 2 2 3" xfId="17721" xr:uid="{00000000-0005-0000-0000-0000504D0000}"/>
    <cellStyle name="Normal 8 2 2 2 4" xfId="17722" xr:uid="{00000000-0005-0000-0000-0000514D0000}"/>
    <cellStyle name="Normal 8 2 2 2 5" xfId="17723" xr:uid="{00000000-0005-0000-0000-0000524D0000}"/>
    <cellStyle name="Normal 8 2 2 2 6" xfId="17724" xr:uid="{00000000-0005-0000-0000-0000534D0000}"/>
    <cellStyle name="Normal 8 2 2 2 7" xfId="17725" xr:uid="{00000000-0005-0000-0000-0000544D0000}"/>
    <cellStyle name="Normal 8 2 2 3" xfId="17726" xr:uid="{00000000-0005-0000-0000-0000554D0000}"/>
    <cellStyle name="Normal 8 2 2 4" xfId="17727" xr:uid="{00000000-0005-0000-0000-0000564D0000}"/>
    <cellStyle name="Normal 8 2 2 5" xfId="17728" xr:uid="{00000000-0005-0000-0000-0000574D0000}"/>
    <cellStyle name="Normal 8 2 2 6" xfId="17729" xr:uid="{00000000-0005-0000-0000-0000584D0000}"/>
    <cellStyle name="Normal 8 2 2 7" xfId="17730" xr:uid="{00000000-0005-0000-0000-0000594D0000}"/>
    <cellStyle name="Normal 8 2 2 8" xfId="17731" xr:uid="{00000000-0005-0000-0000-00005A4D0000}"/>
    <cellStyle name="Normal 8 2 3" xfId="17732" xr:uid="{00000000-0005-0000-0000-00005B4D0000}"/>
    <cellStyle name="Normal 8 2 3 2" xfId="17733" xr:uid="{00000000-0005-0000-0000-00005C4D0000}"/>
    <cellStyle name="Normal 8 2 3 2 2" xfId="17734" xr:uid="{00000000-0005-0000-0000-00005D4D0000}"/>
    <cellStyle name="Normal 8 2 3 2 3" xfId="17735" xr:uid="{00000000-0005-0000-0000-00005E4D0000}"/>
    <cellStyle name="Normal 8 2 3 2 4" xfId="17736" xr:uid="{00000000-0005-0000-0000-00005F4D0000}"/>
    <cellStyle name="Normal 8 2 3 2 5" xfId="17737" xr:uid="{00000000-0005-0000-0000-0000604D0000}"/>
    <cellStyle name="Normal 8 2 3 2 6" xfId="17738" xr:uid="{00000000-0005-0000-0000-0000614D0000}"/>
    <cellStyle name="Normal 8 2 3 2 7" xfId="17739" xr:uid="{00000000-0005-0000-0000-0000624D0000}"/>
    <cellStyle name="Normal 8 2 3 3" xfId="17740" xr:uid="{00000000-0005-0000-0000-0000634D0000}"/>
    <cellStyle name="Normal 8 2 3 4" xfId="17741" xr:uid="{00000000-0005-0000-0000-0000644D0000}"/>
    <cellStyle name="Normal 8 2 3 5" xfId="17742" xr:uid="{00000000-0005-0000-0000-0000654D0000}"/>
    <cellStyle name="Normal 8 2 3 6" xfId="17743" xr:uid="{00000000-0005-0000-0000-0000664D0000}"/>
    <cellStyle name="Normal 8 2 3 7" xfId="17744" xr:uid="{00000000-0005-0000-0000-0000674D0000}"/>
    <cellStyle name="Normal 8 2 3 8" xfId="17745" xr:uid="{00000000-0005-0000-0000-0000684D0000}"/>
    <cellStyle name="Normal 8 2 4" xfId="17746" xr:uid="{00000000-0005-0000-0000-0000694D0000}"/>
    <cellStyle name="Normal 8 2 4 2" xfId="17747" xr:uid="{00000000-0005-0000-0000-00006A4D0000}"/>
    <cellStyle name="Normal 8 2 4 2 2" xfId="17748" xr:uid="{00000000-0005-0000-0000-00006B4D0000}"/>
    <cellStyle name="Normal 8 2 4 2 3" xfId="17749" xr:uid="{00000000-0005-0000-0000-00006C4D0000}"/>
    <cellStyle name="Normal 8 2 4 2 4" xfId="17750" xr:uid="{00000000-0005-0000-0000-00006D4D0000}"/>
    <cellStyle name="Normal 8 2 4 2 5" xfId="17751" xr:uid="{00000000-0005-0000-0000-00006E4D0000}"/>
    <cellStyle name="Normal 8 2 4 2 6" xfId="17752" xr:uid="{00000000-0005-0000-0000-00006F4D0000}"/>
    <cellStyle name="Normal 8 2 4 2 7" xfId="17753" xr:uid="{00000000-0005-0000-0000-0000704D0000}"/>
    <cellStyle name="Normal 8 2 4 3" xfId="17754" xr:uid="{00000000-0005-0000-0000-0000714D0000}"/>
    <cellStyle name="Normal 8 2 4 4" xfId="17755" xr:uid="{00000000-0005-0000-0000-0000724D0000}"/>
    <cellStyle name="Normal 8 2 4 5" xfId="17756" xr:uid="{00000000-0005-0000-0000-0000734D0000}"/>
    <cellStyle name="Normal 8 2 4 6" xfId="17757" xr:uid="{00000000-0005-0000-0000-0000744D0000}"/>
    <cellStyle name="Normal 8 2 4 7" xfId="17758" xr:uid="{00000000-0005-0000-0000-0000754D0000}"/>
    <cellStyle name="Normal 8 2 4 8" xfId="17759" xr:uid="{00000000-0005-0000-0000-0000764D0000}"/>
    <cellStyle name="Normal 8 2 5" xfId="17760" xr:uid="{00000000-0005-0000-0000-0000774D0000}"/>
    <cellStyle name="Normal 8 2 5 2" xfId="17761" xr:uid="{00000000-0005-0000-0000-0000784D0000}"/>
    <cellStyle name="Normal 8 2 5 2 2" xfId="17762" xr:uid="{00000000-0005-0000-0000-0000794D0000}"/>
    <cellStyle name="Normal 8 2 5 2 3" xfId="17763" xr:uid="{00000000-0005-0000-0000-00007A4D0000}"/>
    <cellStyle name="Normal 8 2 5 2 4" xfId="17764" xr:uid="{00000000-0005-0000-0000-00007B4D0000}"/>
    <cellStyle name="Normal 8 2 5 2 5" xfId="17765" xr:uid="{00000000-0005-0000-0000-00007C4D0000}"/>
    <cellStyle name="Normal 8 2 5 2 6" xfId="17766" xr:uid="{00000000-0005-0000-0000-00007D4D0000}"/>
    <cellStyle name="Normal 8 2 5 2 7" xfId="17767" xr:uid="{00000000-0005-0000-0000-00007E4D0000}"/>
    <cellStyle name="Normal 8 2 5 3" xfId="17768" xr:uid="{00000000-0005-0000-0000-00007F4D0000}"/>
    <cellStyle name="Normal 8 2 5 4" xfId="17769" xr:uid="{00000000-0005-0000-0000-0000804D0000}"/>
    <cellStyle name="Normal 8 2 5 5" xfId="17770" xr:uid="{00000000-0005-0000-0000-0000814D0000}"/>
    <cellStyle name="Normal 8 2 5 6" xfId="17771" xr:uid="{00000000-0005-0000-0000-0000824D0000}"/>
    <cellStyle name="Normal 8 2 5 7" xfId="17772" xr:uid="{00000000-0005-0000-0000-0000834D0000}"/>
    <cellStyle name="Normal 8 2 5 8" xfId="17773" xr:uid="{00000000-0005-0000-0000-0000844D0000}"/>
    <cellStyle name="Normal 8 2 6" xfId="17774" xr:uid="{00000000-0005-0000-0000-0000854D0000}"/>
    <cellStyle name="Normal 8 2 6 2" xfId="17775" xr:uid="{00000000-0005-0000-0000-0000864D0000}"/>
    <cellStyle name="Normal 8 2 6 2 2" xfId="17776" xr:uid="{00000000-0005-0000-0000-0000874D0000}"/>
    <cellStyle name="Normal 8 2 6 2 3" xfId="17777" xr:uid="{00000000-0005-0000-0000-0000884D0000}"/>
    <cellStyle name="Normal 8 2 6 2 4" xfId="17778" xr:uid="{00000000-0005-0000-0000-0000894D0000}"/>
    <cellStyle name="Normal 8 2 6 2 5" xfId="17779" xr:uid="{00000000-0005-0000-0000-00008A4D0000}"/>
    <cellStyle name="Normal 8 2 6 2 6" xfId="17780" xr:uid="{00000000-0005-0000-0000-00008B4D0000}"/>
    <cellStyle name="Normal 8 2 6 2 7" xfId="17781" xr:uid="{00000000-0005-0000-0000-00008C4D0000}"/>
    <cellStyle name="Normal 8 2 6 3" xfId="17782" xr:uid="{00000000-0005-0000-0000-00008D4D0000}"/>
    <cellStyle name="Normal 8 2 6 4" xfId="17783" xr:uid="{00000000-0005-0000-0000-00008E4D0000}"/>
    <cellStyle name="Normal 8 2 6 5" xfId="17784" xr:uid="{00000000-0005-0000-0000-00008F4D0000}"/>
    <cellStyle name="Normal 8 2 6 6" xfId="17785" xr:uid="{00000000-0005-0000-0000-0000904D0000}"/>
    <cellStyle name="Normal 8 2 6 7" xfId="17786" xr:uid="{00000000-0005-0000-0000-0000914D0000}"/>
    <cellStyle name="Normal 8 2 6 8" xfId="17787" xr:uid="{00000000-0005-0000-0000-0000924D0000}"/>
    <cellStyle name="Normal 8 2 7" xfId="17788" xr:uid="{00000000-0005-0000-0000-0000934D0000}"/>
    <cellStyle name="Normal 8 2 7 2" xfId="17789" xr:uid="{00000000-0005-0000-0000-0000944D0000}"/>
    <cellStyle name="Normal 8 2 7 2 2" xfId="17790" xr:uid="{00000000-0005-0000-0000-0000954D0000}"/>
    <cellStyle name="Normal 8 2 7 2 3" xfId="17791" xr:uid="{00000000-0005-0000-0000-0000964D0000}"/>
    <cellStyle name="Normal 8 2 7 2 4" xfId="17792" xr:uid="{00000000-0005-0000-0000-0000974D0000}"/>
    <cellStyle name="Normal 8 2 7 2 5" xfId="17793" xr:uid="{00000000-0005-0000-0000-0000984D0000}"/>
    <cellStyle name="Normal 8 2 7 2 6" xfId="17794" xr:uid="{00000000-0005-0000-0000-0000994D0000}"/>
    <cellStyle name="Normal 8 2 7 2 7" xfId="17795" xr:uid="{00000000-0005-0000-0000-00009A4D0000}"/>
    <cellStyle name="Normal 8 2 7 3" xfId="17796" xr:uid="{00000000-0005-0000-0000-00009B4D0000}"/>
    <cellStyle name="Normal 8 2 7 4" xfId="17797" xr:uid="{00000000-0005-0000-0000-00009C4D0000}"/>
    <cellStyle name="Normal 8 2 7 5" xfId="17798" xr:uid="{00000000-0005-0000-0000-00009D4D0000}"/>
    <cellStyle name="Normal 8 2 7 6" xfId="17799" xr:uid="{00000000-0005-0000-0000-00009E4D0000}"/>
    <cellStyle name="Normal 8 2 7 7" xfId="17800" xr:uid="{00000000-0005-0000-0000-00009F4D0000}"/>
    <cellStyle name="Normal 8 2 7 8" xfId="17801" xr:uid="{00000000-0005-0000-0000-0000A04D0000}"/>
    <cellStyle name="Normal 8 2 8" xfId="17802" xr:uid="{00000000-0005-0000-0000-0000A14D0000}"/>
    <cellStyle name="Normal 8 2 8 2" xfId="17803" xr:uid="{00000000-0005-0000-0000-0000A24D0000}"/>
    <cellStyle name="Normal 8 2 8 2 2" xfId="17804" xr:uid="{00000000-0005-0000-0000-0000A34D0000}"/>
    <cellStyle name="Normal 8 2 8 2 3" xfId="17805" xr:uid="{00000000-0005-0000-0000-0000A44D0000}"/>
    <cellStyle name="Normal 8 2 8 2 4" xfId="17806" xr:uid="{00000000-0005-0000-0000-0000A54D0000}"/>
    <cellStyle name="Normal 8 2 8 2 5" xfId="17807" xr:uid="{00000000-0005-0000-0000-0000A64D0000}"/>
    <cellStyle name="Normal 8 2 8 2 6" xfId="17808" xr:uid="{00000000-0005-0000-0000-0000A74D0000}"/>
    <cellStyle name="Normal 8 2 8 2 7" xfId="17809" xr:uid="{00000000-0005-0000-0000-0000A84D0000}"/>
    <cellStyle name="Normal 8 2 8 3" xfId="17810" xr:uid="{00000000-0005-0000-0000-0000A94D0000}"/>
    <cellStyle name="Normal 8 2 8 4" xfId="17811" xr:uid="{00000000-0005-0000-0000-0000AA4D0000}"/>
    <cellStyle name="Normal 8 2 8 5" xfId="17812" xr:uid="{00000000-0005-0000-0000-0000AB4D0000}"/>
    <cellStyle name="Normal 8 2 8 6" xfId="17813" xr:uid="{00000000-0005-0000-0000-0000AC4D0000}"/>
    <cellStyle name="Normal 8 2 8 7" xfId="17814" xr:uid="{00000000-0005-0000-0000-0000AD4D0000}"/>
    <cellStyle name="Normal 8 2 8 8" xfId="17815" xr:uid="{00000000-0005-0000-0000-0000AE4D0000}"/>
    <cellStyle name="Normal 8 2 9" xfId="17816" xr:uid="{00000000-0005-0000-0000-0000AF4D0000}"/>
    <cellStyle name="Normal 8 2 9 2" xfId="17817" xr:uid="{00000000-0005-0000-0000-0000B04D0000}"/>
    <cellStyle name="Normal 8 2 9 2 2" xfId="17818" xr:uid="{00000000-0005-0000-0000-0000B14D0000}"/>
    <cellStyle name="Normal 8 2 9 2 3" xfId="17819" xr:uid="{00000000-0005-0000-0000-0000B24D0000}"/>
    <cellStyle name="Normal 8 2 9 2 4" xfId="17820" xr:uid="{00000000-0005-0000-0000-0000B34D0000}"/>
    <cellStyle name="Normal 8 2 9 2 5" xfId="17821" xr:uid="{00000000-0005-0000-0000-0000B44D0000}"/>
    <cellStyle name="Normal 8 2 9 2 6" xfId="17822" xr:uid="{00000000-0005-0000-0000-0000B54D0000}"/>
    <cellStyle name="Normal 8 2 9 2 7" xfId="17823" xr:uid="{00000000-0005-0000-0000-0000B64D0000}"/>
    <cellStyle name="Normal 8 2 9 3" xfId="17824" xr:uid="{00000000-0005-0000-0000-0000B74D0000}"/>
    <cellStyle name="Normal 8 2 9 4" xfId="17825" xr:uid="{00000000-0005-0000-0000-0000B84D0000}"/>
    <cellStyle name="Normal 8 2 9 5" xfId="17826" xr:uid="{00000000-0005-0000-0000-0000B94D0000}"/>
    <cellStyle name="Normal 8 2 9 6" xfId="17827" xr:uid="{00000000-0005-0000-0000-0000BA4D0000}"/>
    <cellStyle name="Normal 8 2 9 7" xfId="17828" xr:uid="{00000000-0005-0000-0000-0000BB4D0000}"/>
    <cellStyle name="Normal 8 2 9 8" xfId="17829" xr:uid="{00000000-0005-0000-0000-0000BC4D0000}"/>
    <cellStyle name="Normal 8 20" xfId="24229" xr:uid="{00000000-0005-0000-0000-0000BD4D0000}"/>
    <cellStyle name="Normal 8 3" xfId="17830" xr:uid="{00000000-0005-0000-0000-0000BE4D0000}"/>
    <cellStyle name="Normal 8 3 10" xfId="17831" xr:uid="{00000000-0005-0000-0000-0000BF4D0000}"/>
    <cellStyle name="Normal 8 3 10 2" xfId="17832" xr:uid="{00000000-0005-0000-0000-0000C04D0000}"/>
    <cellStyle name="Normal 8 3 10 2 2" xfId="17833" xr:uid="{00000000-0005-0000-0000-0000C14D0000}"/>
    <cellStyle name="Normal 8 3 10 2 3" xfId="17834" xr:uid="{00000000-0005-0000-0000-0000C24D0000}"/>
    <cellStyle name="Normal 8 3 10 2 4" xfId="17835" xr:uid="{00000000-0005-0000-0000-0000C34D0000}"/>
    <cellStyle name="Normal 8 3 10 2 5" xfId="17836" xr:uid="{00000000-0005-0000-0000-0000C44D0000}"/>
    <cellStyle name="Normal 8 3 10 2 6" xfId="17837" xr:uid="{00000000-0005-0000-0000-0000C54D0000}"/>
    <cellStyle name="Normal 8 3 10 2 7" xfId="17838" xr:uid="{00000000-0005-0000-0000-0000C64D0000}"/>
    <cellStyle name="Normal 8 3 10 3" xfId="17839" xr:uid="{00000000-0005-0000-0000-0000C74D0000}"/>
    <cellStyle name="Normal 8 3 10 4" xfId="17840" xr:uid="{00000000-0005-0000-0000-0000C84D0000}"/>
    <cellStyle name="Normal 8 3 10 5" xfId="17841" xr:uid="{00000000-0005-0000-0000-0000C94D0000}"/>
    <cellStyle name="Normal 8 3 10 6" xfId="17842" xr:uid="{00000000-0005-0000-0000-0000CA4D0000}"/>
    <cellStyle name="Normal 8 3 10 7" xfId="17843" xr:uid="{00000000-0005-0000-0000-0000CB4D0000}"/>
    <cellStyle name="Normal 8 3 10 8" xfId="17844" xr:uid="{00000000-0005-0000-0000-0000CC4D0000}"/>
    <cellStyle name="Normal 8 3 11" xfId="17845" xr:uid="{00000000-0005-0000-0000-0000CD4D0000}"/>
    <cellStyle name="Normal 8 3 11 2" xfId="17846" xr:uid="{00000000-0005-0000-0000-0000CE4D0000}"/>
    <cellStyle name="Normal 8 3 11 3" xfId="17847" xr:uid="{00000000-0005-0000-0000-0000CF4D0000}"/>
    <cellStyle name="Normal 8 3 11 4" xfId="17848" xr:uid="{00000000-0005-0000-0000-0000D04D0000}"/>
    <cellStyle name="Normal 8 3 11 5" xfId="17849" xr:uid="{00000000-0005-0000-0000-0000D14D0000}"/>
    <cellStyle name="Normal 8 3 11 6" xfId="17850" xr:uid="{00000000-0005-0000-0000-0000D24D0000}"/>
    <cellStyle name="Normal 8 3 11 7" xfId="17851" xr:uid="{00000000-0005-0000-0000-0000D34D0000}"/>
    <cellStyle name="Normal 8 3 12" xfId="17852" xr:uid="{00000000-0005-0000-0000-0000D44D0000}"/>
    <cellStyle name="Normal 8 3 13" xfId="17853" xr:uid="{00000000-0005-0000-0000-0000D54D0000}"/>
    <cellStyle name="Normal 8 3 14" xfId="17854" xr:uid="{00000000-0005-0000-0000-0000D64D0000}"/>
    <cellStyle name="Normal 8 3 15" xfId="17855" xr:uid="{00000000-0005-0000-0000-0000D74D0000}"/>
    <cellStyle name="Normal 8 3 16" xfId="17856" xr:uid="{00000000-0005-0000-0000-0000D84D0000}"/>
    <cellStyle name="Normal 8 3 17" xfId="17857" xr:uid="{00000000-0005-0000-0000-0000D94D0000}"/>
    <cellStyle name="Normal 8 3 18" xfId="24672" xr:uid="{00000000-0005-0000-0000-0000DA4D0000}"/>
    <cellStyle name="Normal 8 3 2" xfId="17858" xr:uid="{00000000-0005-0000-0000-0000DB4D0000}"/>
    <cellStyle name="Normal 8 3 2 2" xfId="17859" xr:uid="{00000000-0005-0000-0000-0000DC4D0000}"/>
    <cellStyle name="Normal 8 3 2 2 2" xfId="17860" xr:uid="{00000000-0005-0000-0000-0000DD4D0000}"/>
    <cellStyle name="Normal 8 3 2 2 3" xfId="17861" xr:uid="{00000000-0005-0000-0000-0000DE4D0000}"/>
    <cellStyle name="Normal 8 3 2 2 4" xfId="17862" xr:uid="{00000000-0005-0000-0000-0000DF4D0000}"/>
    <cellStyle name="Normal 8 3 2 2 5" xfId="17863" xr:uid="{00000000-0005-0000-0000-0000E04D0000}"/>
    <cellStyle name="Normal 8 3 2 2 6" xfId="17864" xr:uid="{00000000-0005-0000-0000-0000E14D0000}"/>
    <cellStyle name="Normal 8 3 2 2 7" xfId="17865" xr:uid="{00000000-0005-0000-0000-0000E24D0000}"/>
    <cellStyle name="Normal 8 3 2 3" xfId="17866" xr:uid="{00000000-0005-0000-0000-0000E34D0000}"/>
    <cellStyle name="Normal 8 3 2 4" xfId="17867" xr:uid="{00000000-0005-0000-0000-0000E44D0000}"/>
    <cellStyle name="Normal 8 3 2 5" xfId="17868" xr:uid="{00000000-0005-0000-0000-0000E54D0000}"/>
    <cellStyle name="Normal 8 3 2 6" xfId="17869" xr:uid="{00000000-0005-0000-0000-0000E64D0000}"/>
    <cellStyle name="Normal 8 3 2 7" xfId="17870" xr:uid="{00000000-0005-0000-0000-0000E74D0000}"/>
    <cellStyle name="Normal 8 3 2 8" xfId="17871" xr:uid="{00000000-0005-0000-0000-0000E84D0000}"/>
    <cellStyle name="Normal 8 3 3" xfId="17872" xr:uid="{00000000-0005-0000-0000-0000E94D0000}"/>
    <cellStyle name="Normal 8 3 3 2" xfId="17873" xr:uid="{00000000-0005-0000-0000-0000EA4D0000}"/>
    <cellStyle name="Normal 8 3 3 2 2" xfId="17874" xr:uid="{00000000-0005-0000-0000-0000EB4D0000}"/>
    <cellStyle name="Normal 8 3 3 2 3" xfId="17875" xr:uid="{00000000-0005-0000-0000-0000EC4D0000}"/>
    <cellStyle name="Normal 8 3 3 2 4" xfId="17876" xr:uid="{00000000-0005-0000-0000-0000ED4D0000}"/>
    <cellStyle name="Normal 8 3 3 2 5" xfId="17877" xr:uid="{00000000-0005-0000-0000-0000EE4D0000}"/>
    <cellStyle name="Normal 8 3 3 2 6" xfId="17878" xr:uid="{00000000-0005-0000-0000-0000EF4D0000}"/>
    <cellStyle name="Normal 8 3 3 2 7" xfId="17879" xr:uid="{00000000-0005-0000-0000-0000F04D0000}"/>
    <cellStyle name="Normal 8 3 3 3" xfId="17880" xr:uid="{00000000-0005-0000-0000-0000F14D0000}"/>
    <cellStyle name="Normal 8 3 3 4" xfId="17881" xr:uid="{00000000-0005-0000-0000-0000F24D0000}"/>
    <cellStyle name="Normal 8 3 3 5" xfId="17882" xr:uid="{00000000-0005-0000-0000-0000F34D0000}"/>
    <cellStyle name="Normal 8 3 3 6" xfId="17883" xr:uid="{00000000-0005-0000-0000-0000F44D0000}"/>
    <cellStyle name="Normal 8 3 3 7" xfId="17884" xr:uid="{00000000-0005-0000-0000-0000F54D0000}"/>
    <cellStyle name="Normal 8 3 3 8" xfId="17885" xr:uid="{00000000-0005-0000-0000-0000F64D0000}"/>
    <cellStyle name="Normal 8 3 4" xfId="17886" xr:uid="{00000000-0005-0000-0000-0000F74D0000}"/>
    <cellStyle name="Normal 8 3 4 2" xfId="17887" xr:uid="{00000000-0005-0000-0000-0000F84D0000}"/>
    <cellStyle name="Normal 8 3 4 2 2" xfId="17888" xr:uid="{00000000-0005-0000-0000-0000F94D0000}"/>
    <cellStyle name="Normal 8 3 4 2 3" xfId="17889" xr:uid="{00000000-0005-0000-0000-0000FA4D0000}"/>
    <cellStyle name="Normal 8 3 4 2 4" xfId="17890" xr:uid="{00000000-0005-0000-0000-0000FB4D0000}"/>
    <cellStyle name="Normal 8 3 4 2 5" xfId="17891" xr:uid="{00000000-0005-0000-0000-0000FC4D0000}"/>
    <cellStyle name="Normal 8 3 4 2 6" xfId="17892" xr:uid="{00000000-0005-0000-0000-0000FD4D0000}"/>
    <cellStyle name="Normal 8 3 4 2 7" xfId="17893" xr:uid="{00000000-0005-0000-0000-0000FE4D0000}"/>
    <cellStyle name="Normal 8 3 4 3" xfId="17894" xr:uid="{00000000-0005-0000-0000-0000FF4D0000}"/>
    <cellStyle name="Normal 8 3 4 4" xfId="17895" xr:uid="{00000000-0005-0000-0000-0000004E0000}"/>
    <cellStyle name="Normal 8 3 4 5" xfId="17896" xr:uid="{00000000-0005-0000-0000-0000014E0000}"/>
    <cellStyle name="Normal 8 3 4 6" xfId="17897" xr:uid="{00000000-0005-0000-0000-0000024E0000}"/>
    <cellStyle name="Normal 8 3 4 7" xfId="17898" xr:uid="{00000000-0005-0000-0000-0000034E0000}"/>
    <cellStyle name="Normal 8 3 4 8" xfId="17899" xr:uid="{00000000-0005-0000-0000-0000044E0000}"/>
    <cellStyle name="Normal 8 3 5" xfId="17900" xr:uid="{00000000-0005-0000-0000-0000054E0000}"/>
    <cellStyle name="Normal 8 3 5 2" xfId="17901" xr:uid="{00000000-0005-0000-0000-0000064E0000}"/>
    <cellStyle name="Normal 8 3 5 2 2" xfId="17902" xr:uid="{00000000-0005-0000-0000-0000074E0000}"/>
    <cellStyle name="Normal 8 3 5 2 3" xfId="17903" xr:uid="{00000000-0005-0000-0000-0000084E0000}"/>
    <cellStyle name="Normal 8 3 5 2 4" xfId="17904" xr:uid="{00000000-0005-0000-0000-0000094E0000}"/>
    <cellStyle name="Normal 8 3 5 2 5" xfId="17905" xr:uid="{00000000-0005-0000-0000-00000A4E0000}"/>
    <cellStyle name="Normal 8 3 5 2 6" xfId="17906" xr:uid="{00000000-0005-0000-0000-00000B4E0000}"/>
    <cellStyle name="Normal 8 3 5 2 7" xfId="17907" xr:uid="{00000000-0005-0000-0000-00000C4E0000}"/>
    <cellStyle name="Normal 8 3 5 3" xfId="17908" xr:uid="{00000000-0005-0000-0000-00000D4E0000}"/>
    <cellStyle name="Normal 8 3 5 4" xfId="17909" xr:uid="{00000000-0005-0000-0000-00000E4E0000}"/>
    <cellStyle name="Normal 8 3 5 5" xfId="17910" xr:uid="{00000000-0005-0000-0000-00000F4E0000}"/>
    <cellStyle name="Normal 8 3 5 6" xfId="17911" xr:uid="{00000000-0005-0000-0000-0000104E0000}"/>
    <cellStyle name="Normal 8 3 5 7" xfId="17912" xr:uid="{00000000-0005-0000-0000-0000114E0000}"/>
    <cellStyle name="Normal 8 3 5 8" xfId="17913" xr:uid="{00000000-0005-0000-0000-0000124E0000}"/>
    <cellStyle name="Normal 8 3 6" xfId="17914" xr:uid="{00000000-0005-0000-0000-0000134E0000}"/>
    <cellStyle name="Normal 8 3 6 2" xfId="17915" xr:uid="{00000000-0005-0000-0000-0000144E0000}"/>
    <cellStyle name="Normal 8 3 6 2 2" xfId="17916" xr:uid="{00000000-0005-0000-0000-0000154E0000}"/>
    <cellStyle name="Normal 8 3 6 2 3" xfId="17917" xr:uid="{00000000-0005-0000-0000-0000164E0000}"/>
    <cellStyle name="Normal 8 3 6 2 4" xfId="17918" xr:uid="{00000000-0005-0000-0000-0000174E0000}"/>
    <cellStyle name="Normal 8 3 6 2 5" xfId="17919" xr:uid="{00000000-0005-0000-0000-0000184E0000}"/>
    <cellStyle name="Normal 8 3 6 2 6" xfId="17920" xr:uid="{00000000-0005-0000-0000-0000194E0000}"/>
    <cellStyle name="Normal 8 3 6 2 7" xfId="17921" xr:uid="{00000000-0005-0000-0000-00001A4E0000}"/>
    <cellStyle name="Normal 8 3 6 3" xfId="17922" xr:uid="{00000000-0005-0000-0000-00001B4E0000}"/>
    <cellStyle name="Normal 8 3 6 4" xfId="17923" xr:uid="{00000000-0005-0000-0000-00001C4E0000}"/>
    <cellStyle name="Normal 8 3 6 5" xfId="17924" xr:uid="{00000000-0005-0000-0000-00001D4E0000}"/>
    <cellStyle name="Normal 8 3 6 6" xfId="17925" xr:uid="{00000000-0005-0000-0000-00001E4E0000}"/>
    <cellStyle name="Normal 8 3 6 7" xfId="17926" xr:uid="{00000000-0005-0000-0000-00001F4E0000}"/>
    <cellStyle name="Normal 8 3 6 8" xfId="17927" xr:uid="{00000000-0005-0000-0000-0000204E0000}"/>
    <cellStyle name="Normal 8 3 7" xfId="17928" xr:uid="{00000000-0005-0000-0000-0000214E0000}"/>
    <cellStyle name="Normal 8 3 7 2" xfId="17929" xr:uid="{00000000-0005-0000-0000-0000224E0000}"/>
    <cellStyle name="Normal 8 3 7 2 2" xfId="17930" xr:uid="{00000000-0005-0000-0000-0000234E0000}"/>
    <cellStyle name="Normal 8 3 7 2 3" xfId="17931" xr:uid="{00000000-0005-0000-0000-0000244E0000}"/>
    <cellStyle name="Normal 8 3 7 2 4" xfId="17932" xr:uid="{00000000-0005-0000-0000-0000254E0000}"/>
    <cellStyle name="Normal 8 3 7 2 5" xfId="17933" xr:uid="{00000000-0005-0000-0000-0000264E0000}"/>
    <cellStyle name="Normal 8 3 7 2 6" xfId="17934" xr:uid="{00000000-0005-0000-0000-0000274E0000}"/>
    <cellStyle name="Normal 8 3 7 2 7" xfId="17935" xr:uid="{00000000-0005-0000-0000-0000284E0000}"/>
    <cellStyle name="Normal 8 3 7 3" xfId="17936" xr:uid="{00000000-0005-0000-0000-0000294E0000}"/>
    <cellStyle name="Normal 8 3 7 4" xfId="17937" xr:uid="{00000000-0005-0000-0000-00002A4E0000}"/>
    <cellStyle name="Normal 8 3 7 5" xfId="17938" xr:uid="{00000000-0005-0000-0000-00002B4E0000}"/>
    <cellStyle name="Normal 8 3 7 6" xfId="17939" xr:uid="{00000000-0005-0000-0000-00002C4E0000}"/>
    <cellStyle name="Normal 8 3 7 7" xfId="17940" xr:uid="{00000000-0005-0000-0000-00002D4E0000}"/>
    <cellStyle name="Normal 8 3 7 8" xfId="17941" xr:uid="{00000000-0005-0000-0000-00002E4E0000}"/>
    <cellStyle name="Normal 8 3 8" xfId="17942" xr:uid="{00000000-0005-0000-0000-00002F4E0000}"/>
    <cellStyle name="Normal 8 3 8 2" xfId="17943" xr:uid="{00000000-0005-0000-0000-0000304E0000}"/>
    <cellStyle name="Normal 8 3 8 2 2" xfId="17944" xr:uid="{00000000-0005-0000-0000-0000314E0000}"/>
    <cellStyle name="Normal 8 3 8 2 3" xfId="17945" xr:uid="{00000000-0005-0000-0000-0000324E0000}"/>
    <cellStyle name="Normal 8 3 8 2 4" xfId="17946" xr:uid="{00000000-0005-0000-0000-0000334E0000}"/>
    <cellStyle name="Normal 8 3 8 2 5" xfId="17947" xr:uid="{00000000-0005-0000-0000-0000344E0000}"/>
    <cellStyle name="Normal 8 3 8 2 6" xfId="17948" xr:uid="{00000000-0005-0000-0000-0000354E0000}"/>
    <cellStyle name="Normal 8 3 8 2 7" xfId="17949" xr:uid="{00000000-0005-0000-0000-0000364E0000}"/>
    <cellStyle name="Normal 8 3 8 3" xfId="17950" xr:uid="{00000000-0005-0000-0000-0000374E0000}"/>
    <cellStyle name="Normal 8 3 8 4" xfId="17951" xr:uid="{00000000-0005-0000-0000-0000384E0000}"/>
    <cellStyle name="Normal 8 3 8 5" xfId="17952" xr:uid="{00000000-0005-0000-0000-0000394E0000}"/>
    <cellStyle name="Normal 8 3 8 6" xfId="17953" xr:uid="{00000000-0005-0000-0000-00003A4E0000}"/>
    <cellStyle name="Normal 8 3 8 7" xfId="17954" xr:uid="{00000000-0005-0000-0000-00003B4E0000}"/>
    <cellStyle name="Normal 8 3 8 8" xfId="17955" xr:uid="{00000000-0005-0000-0000-00003C4E0000}"/>
    <cellStyle name="Normal 8 3 9" xfId="17956" xr:uid="{00000000-0005-0000-0000-00003D4E0000}"/>
    <cellStyle name="Normal 8 3 9 2" xfId="17957" xr:uid="{00000000-0005-0000-0000-00003E4E0000}"/>
    <cellStyle name="Normal 8 3 9 2 2" xfId="17958" xr:uid="{00000000-0005-0000-0000-00003F4E0000}"/>
    <cellStyle name="Normal 8 3 9 2 3" xfId="17959" xr:uid="{00000000-0005-0000-0000-0000404E0000}"/>
    <cellStyle name="Normal 8 3 9 2 4" xfId="17960" xr:uid="{00000000-0005-0000-0000-0000414E0000}"/>
    <cellStyle name="Normal 8 3 9 2 5" xfId="17961" xr:uid="{00000000-0005-0000-0000-0000424E0000}"/>
    <cellStyle name="Normal 8 3 9 2 6" xfId="17962" xr:uid="{00000000-0005-0000-0000-0000434E0000}"/>
    <cellStyle name="Normal 8 3 9 2 7" xfId="17963" xr:uid="{00000000-0005-0000-0000-0000444E0000}"/>
    <cellStyle name="Normal 8 3 9 3" xfId="17964" xr:uid="{00000000-0005-0000-0000-0000454E0000}"/>
    <cellStyle name="Normal 8 3 9 4" xfId="17965" xr:uid="{00000000-0005-0000-0000-0000464E0000}"/>
    <cellStyle name="Normal 8 3 9 5" xfId="17966" xr:uid="{00000000-0005-0000-0000-0000474E0000}"/>
    <cellStyle name="Normal 8 3 9 6" xfId="17967" xr:uid="{00000000-0005-0000-0000-0000484E0000}"/>
    <cellStyle name="Normal 8 3 9 7" xfId="17968" xr:uid="{00000000-0005-0000-0000-0000494E0000}"/>
    <cellStyle name="Normal 8 3 9 8" xfId="17969" xr:uid="{00000000-0005-0000-0000-00004A4E0000}"/>
    <cellStyle name="Normal 8 4" xfId="17970" xr:uid="{00000000-0005-0000-0000-00004B4E0000}"/>
    <cellStyle name="Normal 8 4 2" xfId="17971" xr:uid="{00000000-0005-0000-0000-00004C4E0000}"/>
    <cellStyle name="Normal 8 4 2 2" xfId="17972" xr:uid="{00000000-0005-0000-0000-00004D4E0000}"/>
    <cellStyle name="Normal 8 4 2 3" xfId="17973" xr:uid="{00000000-0005-0000-0000-00004E4E0000}"/>
    <cellStyle name="Normal 8 4 2 4" xfId="17974" xr:uid="{00000000-0005-0000-0000-00004F4E0000}"/>
    <cellStyle name="Normal 8 4 2 5" xfId="17975" xr:uid="{00000000-0005-0000-0000-0000504E0000}"/>
    <cellStyle name="Normal 8 4 2 6" xfId="17976" xr:uid="{00000000-0005-0000-0000-0000514E0000}"/>
    <cellStyle name="Normal 8 4 2 7" xfId="17977" xr:uid="{00000000-0005-0000-0000-0000524E0000}"/>
    <cellStyle name="Normal 8 4 3" xfId="17978" xr:uid="{00000000-0005-0000-0000-0000534E0000}"/>
    <cellStyle name="Normal 8 4 4" xfId="17979" xr:uid="{00000000-0005-0000-0000-0000544E0000}"/>
    <cellStyle name="Normal 8 4 5" xfId="17980" xr:uid="{00000000-0005-0000-0000-0000554E0000}"/>
    <cellStyle name="Normal 8 4 6" xfId="17981" xr:uid="{00000000-0005-0000-0000-0000564E0000}"/>
    <cellStyle name="Normal 8 4 7" xfId="17982" xr:uid="{00000000-0005-0000-0000-0000574E0000}"/>
    <cellStyle name="Normal 8 4 8" xfId="17983" xr:uid="{00000000-0005-0000-0000-0000584E0000}"/>
    <cellStyle name="Normal 8 4 9" xfId="24673" xr:uid="{00000000-0005-0000-0000-0000594E0000}"/>
    <cellStyle name="Normal 8 5" xfId="17984" xr:uid="{00000000-0005-0000-0000-00005A4E0000}"/>
    <cellStyle name="Normal 8 5 2" xfId="17985" xr:uid="{00000000-0005-0000-0000-00005B4E0000}"/>
    <cellStyle name="Normal 8 5 2 2" xfId="17986" xr:uid="{00000000-0005-0000-0000-00005C4E0000}"/>
    <cellStyle name="Normal 8 5 2 3" xfId="17987" xr:uid="{00000000-0005-0000-0000-00005D4E0000}"/>
    <cellStyle name="Normal 8 5 2 4" xfId="17988" xr:uid="{00000000-0005-0000-0000-00005E4E0000}"/>
    <cellStyle name="Normal 8 5 2 5" xfId="17989" xr:uid="{00000000-0005-0000-0000-00005F4E0000}"/>
    <cellStyle name="Normal 8 5 2 6" xfId="17990" xr:uid="{00000000-0005-0000-0000-0000604E0000}"/>
    <cellStyle name="Normal 8 5 2 7" xfId="17991" xr:uid="{00000000-0005-0000-0000-0000614E0000}"/>
    <cellStyle name="Normal 8 5 3" xfId="17992" xr:uid="{00000000-0005-0000-0000-0000624E0000}"/>
    <cellStyle name="Normal 8 5 4" xfId="17993" xr:uid="{00000000-0005-0000-0000-0000634E0000}"/>
    <cellStyle name="Normal 8 5 5" xfId="17994" xr:uid="{00000000-0005-0000-0000-0000644E0000}"/>
    <cellStyle name="Normal 8 5 6" xfId="17995" xr:uid="{00000000-0005-0000-0000-0000654E0000}"/>
    <cellStyle name="Normal 8 5 7" xfId="17996" xr:uid="{00000000-0005-0000-0000-0000664E0000}"/>
    <cellStyle name="Normal 8 5 8" xfId="17997" xr:uid="{00000000-0005-0000-0000-0000674E0000}"/>
    <cellStyle name="Normal 8 6" xfId="17998" xr:uid="{00000000-0005-0000-0000-0000684E0000}"/>
    <cellStyle name="Normal 8 6 2" xfId="17999" xr:uid="{00000000-0005-0000-0000-0000694E0000}"/>
    <cellStyle name="Normal 8 6 2 2" xfId="18000" xr:uid="{00000000-0005-0000-0000-00006A4E0000}"/>
    <cellStyle name="Normal 8 6 2 3" xfId="18001" xr:uid="{00000000-0005-0000-0000-00006B4E0000}"/>
    <cellStyle name="Normal 8 6 2 4" xfId="18002" xr:uid="{00000000-0005-0000-0000-00006C4E0000}"/>
    <cellStyle name="Normal 8 6 2 5" xfId="18003" xr:uid="{00000000-0005-0000-0000-00006D4E0000}"/>
    <cellStyle name="Normal 8 6 2 6" xfId="18004" xr:uid="{00000000-0005-0000-0000-00006E4E0000}"/>
    <cellStyle name="Normal 8 6 2 7" xfId="18005" xr:uid="{00000000-0005-0000-0000-00006F4E0000}"/>
    <cellStyle name="Normal 8 6 3" xfId="18006" xr:uid="{00000000-0005-0000-0000-0000704E0000}"/>
    <cellStyle name="Normal 8 6 4" xfId="18007" xr:uid="{00000000-0005-0000-0000-0000714E0000}"/>
    <cellStyle name="Normal 8 6 5" xfId="18008" xr:uid="{00000000-0005-0000-0000-0000724E0000}"/>
    <cellStyle name="Normal 8 6 6" xfId="18009" xr:uid="{00000000-0005-0000-0000-0000734E0000}"/>
    <cellStyle name="Normal 8 6 7" xfId="18010" xr:uid="{00000000-0005-0000-0000-0000744E0000}"/>
    <cellStyle name="Normal 8 6 8" xfId="18011" xr:uid="{00000000-0005-0000-0000-0000754E0000}"/>
    <cellStyle name="Normal 8 7" xfId="18012" xr:uid="{00000000-0005-0000-0000-0000764E0000}"/>
    <cellStyle name="Normal 8 7 2" xfId="18013" xr:uid="{00000000-0005-0000-0000-0000774E0000}"/>
    <cellStyle name="Normal 8 7 2 2" xfId="18014" xr:uid="{00000000-0005-0000-0000-0000784E0000}"/>
    <cellStyle name="Normal 8 7 2 3" xfId="18015" xr:uid="{00000000-0005-0000-0000-0000794E0000}"/>
    <cellStyle name="Normal 8 7 2 4" xfId="18016" xr:uid="{00000000-0005-0000-0000-00007A4E0000}"/>
    <cellStyle name="Normal 8 7 2 5" xfId="18017" xr:uid="{00000000-0005-0000-0000-00007B4E0000}"/>
    <cellStyle name="Normal 8 7 2 6" xfId="18018" xr:uid="{00000000-0005-0000-0000-00007C4E0000}"/>
    <cellStyle name="Normal 8 7 2 7" xfId="18019" xr:uid="{00000000-0005-0000-0000-00007D4E0000}"/>
    <cellStyle name="Normal 8 7 3" xfId="18020" xr:uid="{00000000-0005-0000-0000-00007E4E0000}"/>
    <cellStyle name="Normal 8 7 4" xfId="18021" xr:uid="{00000000-0005-0000-0000-00007F4E0000}"/>
    <cellStyle name="Normal 8 7 5" xfId="18022" xr:uid="{00000000-0005-0000-0000-0000804E0000}"/>
    <cellStyle name="Normal 8 7 6" xfId="18023" xr:uid="{00000000-0005-0000-0000-0000814E0000}"/>
    <cellStyle name="Normal 8 7 7" xfId="18024" xr:uid="{00000000-0005-0000-0000-0000824E0000}"/>
    <cellStyle name="Normal 8 7 8" xfId="18025" xr:uid="{00000000-0005-0000-0000-0000834E0000}"/>
    <cellStyle name="Normal 8 8" xfId="18026" xr:uid="{00000000-0005-0000-0000-0000844E0000}"/>
    <cellStyle name="Normal 8 8 2" xfId="18027" xr:uid="{00000000-0005-0000-0000-0000854E0000}"/>
    <cellStyle name="Normal 8 8 2 2" xfId="18028" xr:uid="{00000000-0005-0000-0000-0000864E0000}"/>
    <cellStyle name="Normal 8 8 2 3" xfId="18029" xr:uid="{00000000-0005-0000-0000-0000874E0000}"/>
    <cellStyle name="Normal 8 8 2 4" xfId="18030" xr:uid="{00000000-0005-0000-0000-0000884E0000}"/>
    <cellStyle name="Normal 8 8 2 5" xfId="18031" xr:uid="{00000000-0005-0000-0000-0000894E0000}"/>
    <cellStyle name="Normal 8 8 2 6" xfId="18032" xr:uid="{00000000-0005-0000-0000-00008A4E0000}"/>
    <cellStyle name="Normal 8 8 2 7" xfId="18033" xr:uid="{00000000-0005-0000-0000-00008B4E0000}"/>
    <cellStyle name="Normal 8 8 3" xfId="18034" xr:uid="{00000000-0005-0000-0000-00008C4E0000}"/>
    <cellStyle name="Normal 8 8 4" xfId="18035" xr:uid="{00000000-0005-0000-0000-00008D4E0000}"/>
    <cellStyle name="Normal 8 8 5" xfId="18036" xr:uid="{00000000-0005-0000-0000-00008E4E0000}"/>
    <cellStyle name="Normal 8 8 6" xfId="18037" xr:uid="{00000000-0005-0000-0000-00008F4E0000}"/>
    <cellStyle name="Normal 8 8 7" xfId="18038" xr:uid="{00000000-0005-0000-0000-0000904E0000}"/>
    <cellStyle name="Normal 8 8 8" xfId="18039" xr:uid="{00000000-0005-0000-0000-0000914E0000}"/>
    <cellStyle name="Normal 8 9" xfId="18040" xr:uid="{00000000-0005-0000-0000-0000924E0000}"/>
    <cellStyle name="Normal 8 9 2" xfId="18041" xr:uid="{00000000-0005-0000-0000-0000934E0000}"/>
    <cellStyle name="Normal 8 9 2 2" xfId="18042" xr:uid="{00000000-0005-0000-0000-0000944E0000}"/>
    <cellStyle name="Normal 8 9 2 3" xfId="18043" xr:uid="{00000000-0005-0000-0000-0000954E0000}"/>
    <cellStyle name="Normal 8 9 2 4" xfId="18044" xr:uid="{00000000-0005-0000-0000-0000964E0000}"/>
    <cellStyle name="Normal 8 9 2 5" xfId="18045" xr:uid="{00000000-0005-0000-0000-0000974E0000}"/>
    <cellStyle name="Normal 8 9 2 6" xfId="18046" xr:uid="{00000000-0005-0000-0000-0000984E0000}"/>
    <cellStyle name="Normal 8 9 2 7" xfId="18047" xr:uid="{00000000-0005-0000-0000-0000994E0000}"/>
    <cellStyle name="Normal 8 9 3" xfId="18048" xr:uid="{00000000-0005-0000-0000-00009A4E0000}"/>
    <cellStyle name="Normal 8 9 4" xfId="18049" xr:uid="{00000000-0005-0000-0000-00009B4E0000}"/>
    <cellStyle name="Normal 8 9 5" xfId="18050" xr:uid="{00000000-0005-0000-0000-00009C4E0000}"/>
    <cellStyle name="Normal 8 9 6" xfId="18051" xr:uid="{00000000-0005-0000-0000-00009D4E0000}"/>
    <cellStyle name="Normal 8 9 7" xfId="18052" xr:uid="{00000000-0005-0000-0000-00009E4E0000}"/>
    <cellStyle name="Normal 8 9 8" xfId="18053" xr:uid="{00000000-0005-0000-0000-00009F4E0000}"/>
    <cellStyle name="Normal 8_ORÇAMENTO - FORUM DE V. GRANDE" xfId="24674" xr:uid="{00000000-0005-0000-0000-0000A04E0000}"/>
    <cellStyle name="Normal 89" xfId="32150" xr:uid="{00000000-0005-0000-0000-0000A14E0000}"/>
    <cellStyle name="Normal 9" xfId="18054" xr:uid="{00000000-0005-0000-0000-0000A24E0000}"/>
    <cellStyle name="Normal 9 10" xfId="18055" xr:uid="{00000000-0005-0000-0000-0000A34E0000}"/>
    <cellStyle name="Normal 9 10 2" xfId="18056" xr:uid="{00000000-0005-0000-0000-0000A44E0000}"/>
    <cellStyle name="Normal 9 10 2 2" xfId="18057" xr:uid="{00000000-0005-0000-0000-0000A54E0000}"/>
    <cellStyle name="Normal 9 10 2 3" xfId="18058" xr:uid="{00000000-0005-0000-0000-0000A64E0000}"/>
    <cellStyle name="Normal 9 10 2 4" xfId="18059" xr:uid="{00000000-0005-0000-0000-0000A74E0000}"/>
    <cellStyle name="Normal 9 10 2 5" xfId="18060" xr:uid="{00000000-0005-0000-0000-0000A84E0000}"/>
    <cellStyle name="Normal 9 10 2 6" xfId="18061" xr:uid="{00000000-0005-0000-0000-0000A94E0000}"/>
    <cellStyle name="Normal 9 10 2 7" xfId="18062" xr:uid="{00000000-0005-0000-0000-0000AA4E0000}"/>
    <cellStyle name="Normal 9 10 3" xfId="18063" xr:uid="{00000000-0005-0000-0000-0000AB4E0000}"/>
    <cellStyle name="Normal 9 10 4" xfId="18064" xr:uid="{00000000-0005-0000-0000-0000AC4E0000}"/>
    <cellStyle name="Normal 9 10 5" xfId="18065" xr:uid="{00000000-0005-0000-0000-0000AD4E0000}"/>
    <cellStyle name="Normal 9 10 6" xfId="18066" xr:uid="{00000000-0005-0000-0000-0000AE4E0000}"/>
    <cellStyle name="Normal 9 10 7" xfId="18067" xr:uid="{00000000-0005-0000-0000-0000AF4E0000}"/>
    <cellStyle name="Normal 9 10 8" xfId="18068" xr:uid="{00000000-0005-0000-0000-0000B04E0000}"/>
    <cellStyle name="Normal 9 11" xfId="18069" xr:uid="{00000000-0005-0000-0000-0000B14E0000}"/>
    <cellStyle name="Normal 9 11 2" xfId="18070" xr:uid="{00000000-0005-0000-0000-0000B24E0000}"/>
    <cellStyle name="Normal 9 11 2 2" xfId="18071" xr:uid="{00000000-0005-0000-0000-0000B34E0000}"/>
    <cellStyle name="Normal 9 11 2 3" xfId="18072" xr:uid="{00000000-0005-0000-0000-0000B44E0000}"/>
    <cellStyle name="Normal 9 11 2 4" xfId="18073" xr:uid="{00000000-0005-0000-0000-0000B54E0000}"/>
    <cellStyle name="Normal 9 11 2 5" xfId="18074" xr:uid="{00000000-0005-0000-0000-0000B64E0000}"/>
    <cellStyle name="Normal 9 11 2 6" xfId="18075" xr:uid="{00000000-0005-0000-0000-0000B74E0000}"/>
    <cellStyle name="Normal 9 11 2 7" xfId="18076" xr:uid="{00000000-0005-0000-0000-0000B84E0000}"/>
    <cellStyle name="Normal 9 11 3" xfId="18077" xr:uid="{00000000-0005-0000-0000-0000B94E0000}"/>
    <cellStyle name="Normal 9 11 4" xfId="18078" xr:uid="{00000000-0005-0000-0000-0000BA4E0000}"/>
    <cellStyle name="Normal 9 11 5" xfId="18079" xr:uid="{00000000-0005-0000-0000-0000BB4E0000}"/>
    <cellStyle name="Normal 9 11 6" xfId="18080" xr:uid="{00000000-0005-0000-0000-0000BC4E0000}"/>
    <cellStyle name="Normal 9 11 7" xfId="18081" xr:uid="{00000000-0005-0000-0000-0000BD4E0000}"/>
    <cellStyle name="Normal 9 11 8" xfId="18082" xr:uid="{00000000-0005-0000-0000-0000BE4E0000}"/>
    <cellStyle name="Normal 9 12" xfId="18083" xr:uid="{00000000-0005-0000-0000-0000BF4E0000}"/>
    <cellStyle name="Normal 9 12 2" xfId="18084" xr:uid="{00000000-0005-0000-0000-0000C04E0000}"/>
    <cellStyle name="Normal 9 12 2 2" xfId="18085" xr:uid="{00000000-0005-0000-0000-0000C14E0000}"/>
    <cellStyle name="Normal 9 12 2 3" xfId="18086" xr:uid="{00000000-0005-0000-0000-0000C24E0000}"/>
    <cellStyle name="Normal 9 12 2 4" xfId="18087" xr:uid="{00000000-0005-0000-0000-0000C34E0000}"/>
    <cellStyle name="Normal 9 12 2 5" xfId="18088" xr:uid="{00000000-0005-0000-0000-0000C44E0000}"/>
    <cellStyle name="Normal 9 12 2 6" xfId="18089" xr:uid="{00000000-0005-0000-0000-0000C54E0000}"/>
    <cellStyle name="Normal 9 12 2 7" xfId="18090" xr:uid="{00000000-0005-0000-0000-0000C64E0000}"/>
    <cellStyle name="Normal 9 12 3" xfId="18091" xr:uid="{00000000-0005-0000-0000-0000C74E0000}"/>
    <cellStyle name="Normal 9 12 4" xfId="18092" xr:uid="{00000000-0005-0000-0000-0000C84E0000}"/>
    <cellStyle name="Normal 9 12 5" xfId="18093" xr:uid="{00000000-0005-0000-0000-0000C94E0000}"/>
    <cellStyle name="Normal 9 12 6" xfId="18094" xr:uid="{00000000-0005-0000-0000-0000CA4E0000}"/>
    <cellStyle name="Normal 9 12 7" xfId="18095" xr:uid="{00000000-0005-0000-0000-0000CB4E0000}"/>
    <cellStyle name="Normal 9 12 8" xfId="18096" xr:uid="{00000000-0005-0000-0000-0000CC4E0000}"/>
    <cellStyle name="Normal 9 13" xfId="18097" xr:uid="{00000000-0005-0000-0000-0000CD4E0000}"/>
    <cellStyle name="Normal 9 13 2" xfId="18098" xr:uid="{00000000-0005-0000-0000-0000CE4E0000}"/>
    <cellStyle name="Normal 9 13 3" xfId="18099" xr:uid="{00000000-0005-0000-0000-0000CF4E0000}"/>
    <cellStyle name="Normal 9 13 4" xfId="18100" xr:uid="{00000000-0005-0000-0000-0000D04E0000}"/>
    <cellStyle name="Normal 9 13 5" xfId="18101" xr:uid="{00000000-0005-0000-0000-0000D14E0000}"/>
    <cellStyle name="Normal 9 13 6" xfId="18102" xr:uid="{00000000-0005-0000-0000-0000D24E0000}"/>
    <cellStyle name="Normal 9 13 7" xfId="18103" xr:uid="{00000000-0005-0000-0000-0000D34E0000}"/>
    <cellStyle name="Normal 9 14" xfId="18104" xr:uid="{00000000-0005-0000-0000-0000D44E0000}"/>
    <cellStyle name="Normal 9 15" xfId="18105" xr:uid="{00000000-0005-0000-0000-0000D54E0000}"/>
    <cellStyle name="Normal 9 16" xfId="18106" xr:uid="{00000000-0005-0000-0000-0000D64E0000}"/>
    <cellStyle name="Normal 9 17" xfId="18107" xr:uid="{00000000-0005-0000-0000-0000D74E0000}"/>
    <cellStyle name="Normal 9 18" xfId="18108" xr:uid="{00000000-0005-0000-0000-0000D84E0000}"/>
    <cellStyle name="Normal 9 19" xfId="18109" xr:uid="{00000000-0005-0000-0000-0000D94E0000}"/>
    <cellStyle name="Normal 9 2" xfId="18110" xr:uid="{00000000-0005-0000-0000-0000DA4E0000}"/>
    <cellStyle name="Normal 9 2 10" xfId="18111" xr:uid="{00000000-0005-0000-0000-0000DB4E0000}"/>
    <cellStyle name="Normal 9 2 10 2" xfId="18112" xr:uid="{00000000-0005-0000-0000-0000DC4E0000}"/>
    <cellStyle name="Normal 9 2 10 2 2" xfId="18113" xr:uid="{00000000-0005-0000-0000-0000DD4E0000}"/>
    <cellStyle name="Normal 9 2 10 2 3" xfId="18114" xr:uid="{00000000-0005-0000-0000-0000DE4E0000}"/>
    <cellStyle name="Normal 9 2 10 2 4" xfId="18115" xr:uid="{00000000-0005-0000-0000-0000DF4E0000}"/>
    <cellStyle name="Normal 9 2 10 2 5" xfId="18116" xr:uid="{00000000-0005-0000-0000-0000E04E0000}"/>
    <cellStyle name="Normal 9 2 10 2 6" xfId="18117" xr:uid="{00000000-0005-0000-0000-0000E14E0000}"/>
    <cellStyle name="Normal 9 2 10 2 7" xfId="18118" xr:uid="{00000000-0005-0000-0000-0000E24E0000}"/>
    <cellStyle name="Normal 9 2 10 3" xfId="18119" xr:uid="{00000000-0005-0000-0000-0000E34E0000}"/>
    <cellStyle name="Normal 9 2 10 4" xfId="18120" xr:uid="{00000000-0005-0000-0000-0000E44E0000}"/>
    <cellStyle name="Normal 9 2 10 5" xfId="18121" xr:uid="{00000000-0005-0000-0000-0000E54E0000}"/>
    <cellStyle name="Normal 9 2 10 6" xfId="18122" xr:uid="{00000000-0005-0000-0000-0000E64E0000}"/>
    <cellStyle name="Normal 9 2 10 7" xfId="18123" xr:uid="{00000000-0005-0000-0000-0000E74E0000}"/>
    <cellStyle name="Normal 9 2 10 8" xfId="18124" xr:uid="{00000000-0005-0000-0000-0000E84E0000}"/>
    <cellStyle name="Normal 9 2 11" xfId="18125" xr:uid="{00000000-0005-0000-0000-0000E94E0000}"/>
    <cellStyle name="Normal 9 2 11 2" xfId="18126" xr:uid="{00000000-0005-0000-0000-0000EA4E0000}"/>
    <cellStyle name="Normal 9 2 11 3" xfId="18127" xr:uid="{00000000-0005-0000-0000-0000EB4E0000}"/>
    <cellStyle name="Normal 9 2 11 4" xfId="18128" xr:uid="{00000000-0005-0000-0000-0000EC4E0000}"/>
    <cellStyle name="Normal 9 2 11 5" xfId="18129" xr:uid="{00000000-0005-0000-0000-0000ED4E0000}"/>
    <cellStyle name="Normal 9 2 11 6" xfId="18130" xr:uid="{00000000-0005-0000-0000-0000EE4E0000}"/>
    <cellStyle name="Normal 9 2 11 7" xfId="18131" xr:uid="{00000000-0005-0000-0000-0000EF4E0000}"/>
    <cellStyle name="Normal 9 2 12" xfId="18132" xr:uid="{00000000-0005-0000-0000-0000F04E0000}"/>
    <cellStyle name="Normal 9 2 13" xfId="18133" xr:uid="{00000000-0005-0000-0000-0000F14E0000}"/>
    <cellStyle name="Normal 9 2 14" xfId="18134" xr:uid="{00000000-0005-0000-0000-0000F24E0000}"/>
    <cellStyle name="Normal 9 2 15" xfId="18135" xr:uid="{00000000-0005-0000-0000-0000F34E0000}"/>
    <cellStyle name="Normal 9 2 16" xfId="18136" xr:uid="{00000000-0005-0000-0000-0000F44E0000}"/>
    <cellStyle name="Normal 9 2 17" xfId="18137" xr:uid="{00000000-0005-0000-0000-0000F54E0000}"/>
    <cellStyle name="Normal 9 2 18" xfId="24232" xr:uid="{00000000-0005-0000-0000-0000F64E0000}"/>
    <cellStyle name="Normal 9 2 2" xfId="18138" xr:uid="{00000000-0005-0000-0000-0000F74E0000}"/>
    <cellStyle name="Normal 9 2 2 2" xfId="18139" xr:uid="{00000000-0005-0000-0000-0000F84E0000}"/>
    <cellStyle name="Normal 9 2 2 2 2" xfId="18140" xr:uid="{00000000-0005-0000-0000-0000F94E0000}"/>
    <cellStyle name="Normal 9 2 2 2 3" xfId="18141" xr:uid="{00000000-0005-0000-0000-0000FA4E0000}"/>
    <cellStyle name="Normal 9 2 2 2 4" xfId="18142" xr:uid="{00000000-0005-0000-0000-0000FB4E0000}"/>
    <cellStyle name="Normal 9 2 2 2 5" xfId="18143" xr:uid="{00000000-0005-0000-0000-0000FC4E0000}"/>
    <cellStyle name="Normal 9 2 2 2 6" xfId="18144" xr:uid="{00000000-0005-0000-0000-0000FD4E0000}"/>
    <cellStyle name="Normal 9 2 2 2 7" xfId="18145" xr:uid="{00000000-0005-0000-0000-0000FE4E0000}"/>
    <cellStyle name="Normal 9 2 2 3" xfId="18146" xr:uid="{00000000-0005-0000-0000-0000FF4E0000}"/>
    <cellStyle name="Normal 9 2 2 4" xfId="18147" xr:uid="{00000000-0005-0000-0000-0000004F0000}"/>
    <cellStyle name="Normal 9 2 2 5" xfId="18148" xr:uid="{00000000-0005-0000-0000-0000014F0000}"/>
    <cellStyle name="Normal 9 2 2 6" xfId="18149" xr:uid="{00000000-0005-0000-0000-0000024F0000}"/>
    <cellStyle name="Normal 9 2 2 7" xfId="18150" xr:uid="{00000000-0005-0000-0000-0000034F0000}"/>
    <cellStyle name="Normal 9 2 2 8" xfId="18151" xr:uid="{00000000-0005-0000-0000-0000044F0000}"/>
    <cellStyle name="Normal 9 2 3" xfId="18152" xr:uid="{00000000-0005-0000-0000-0000054F0000}"/>
    <cellStyle name="Normal 9 2 3 2" xfId="18153" xr:uid="{00000000-0005-0000-0000-0000064F0000}"/>
    <cellStyle name="Normal 9 2 3 2 2" xfId="18154" xr:uid="{00000000-0005-0000-0000-0000074F0000}"/>
    <cellStyle name="Normal 9 2 3 2 3" xfId="18155" xr:uid="{00000000-0005-0000-0000-0000084F0000}"/>
    <cellStyle name="Normal 9 2 3 2 4" xfId="18156" xr:uid="{00000000-0005-0000-0000-0000094F0000}"/>
    <cellStyle name="Normal 9 2 3 2 5" xfId="18157" xr:uid="{00000000-0005-0000-0000-00000A4F0000}"/>
    <cellStyle name="Normal 9 2 3 2 6" xfId="18158" xr:uid="{00000000-0005-0000-0000-00000B4F0000}"/>
    <cellStyle name="Normal 9 2 3 2 7" xfId="18159" xr:uid="{00000000-0005-0000-0000-00000C4F0000}"/>
    <cellStyle name="Normal 9 2 3 3" xfId="18160" xr:uid="{00000000-0005-0000-0000-00000D4F0000}"/>
    <cellStyle name="Normal 9 2 3 4" xfId="18161" xr:uid="{00000000-0005-0000-0000-00000E4F0000}"/>
    <cellStyle name="Normal 9 2 3 5" xfId="18162" xr:uid="{00000000-0005-0000-0000-00000F4F0000}"/>
    <cellStyle name="Normal 9 2 3 6" xfId="18163" xr:uid="{00000000-0005-0000-0000-0000104F0000}"/>
    <cellStyle name="Normal 9 2 3 7" xfId="18164" xr:uid="{00000000-0005-0000-0000-0000114F0000}"/>
    <cellStyle name="Normal 9 2 3 8" xfId="18165" xr:uid="{00000000-0005-0000-0000-0000124F0000}"/>
    <cellStyle name="Normal 9 2 4" xfId="18166" xr:uid="{00000000-0005-0000-0000-0000134F0000}"/>
    <cellStyle name="Normal 9 2 4 2" xfId="18167" xr:uid="{00000000-0005-0000-0000-0000144F0000}"/>
    <cellStyle name="Normal 9 2 4 2 2" xfId="18168" xr:uid="{00000000-0005-0000-0000-0000154F0000}"/>
    <cellStyle name="Normal 9 2 4 2 3" xfId="18169" xr:uid="{00000000-0005-0000-0000-0000164F0000}"/>
    <cellStyle name="Normal 9 2 4 2 4" xfId="18170" xr:uid="{00000000-0005-0000-0000-0000174F0000}"/>
    <cellStyle name="Normal 9 2 4 2 5" xfId="18171" xr:uid="{00000000-0005-0000-0000-0000184F0000}"/>
    <cellStyle name="Normal 9 2 4 2 6" xfId="18172" xr:uid="{00000000-0005-0000-0000-0000194F0000}"/>
    <cellStyle name="Normal 9 2 4 2 7" xfId="18173" xr:uid="{00000000-0005-0000-0000-00001A4F0000}"/>
    <cellStyle name="Normal 9 2 4 3" xfId="18174" xr:uid="{00000000-0005-0000-0000-00001B4F0000}"/>
    <cellStyle name="Normal 9 2 4 4" xfId="18175" xr:uid="{00000000-0005-0000-0000-00001C4F0000}"/>
    <cellStyle name="Normal 9 2 4 5" xfId="18176" xr:uid="{00000000-0005-0000-0000-00001D4F0000}"/>
    <cellStyle name="Normal 9 2 4 6" xfId="18177" xr:uid="{00000000-0005-0000-0000-00001E4F0000}"/>
    <cellStyle name="Normal 9 2 4 7" xfId="18178" xr:uid="{00000000-0005-0000-0000-00001F4F0000}"/>
    <cellStyle name="Normal 9 2 4 8" xfId="18179" xr:uid="{00000000-0005-0000-0000-0000204F0000}"/>
    <cellStyle name="Normal 9 2 5" xfId="18180" xr:uid="{00000000-0005-0000-0000-0000214F0000}"/>
    <cellStyle name="Normal 9 2 5 2" xfId="18181" xr:uid="{00000000-0005-0000-0000-0000224F0000}"/>
    <cellStyle name="Normal 9 2 5 2 2" xfId="18182" xr:uid="{00000000-0005-0000-0000-0000234F0000}"/>
    <cellStyle name="Normal 9 2 5 2 3" xfId="18183" xr:uid="{00000000-0005-0000-0000-0000244F0000}"/>
    <cellStyle name="Normal 9 2 5 2 4" xfId="18184" xr:uid="{00000000-0005-0000-0000-0000254F0000}"/>
    <cellStyle name="Normal 9 2 5 2 5" xfId="18185" xr:uid="{00000000-0005-0000-0000-0000264F0000}"/>
    <cellStyle name="Normal 9 2 5 2 6" xfId="18186" xr:uid="{00000000-0005-0000-0000-0000274F0000}"/>
    <cellStyle name="Normal 9 2 5 2 7" xfId="18187" xr:uid="{00000000-0005-0000-0000-0000284F0000}"/>
    <cellStyle name="Normal 9 2 5 3" xfId="18188" xr:uid="{00000000-0005-0000-0000-0000294F0000}"/>
    <cellStyle name="Normal 9 2 5 4" xfId="18189" xr:uid="{00000000-0005-0000-0000-00002A4F0000}"/>
    <cellStyle name="Normal 9 2 5 5" xfId="18190" xr:uid="{00000000-0005-0000-0000-00002B4F0000}"/>
    <cellStyle name="Normal 9 2 5 6" xfId="18191" xr:uid="{00000000-0005-0000-0000-00002C4F0000}"/>
    <cellStyle name="Normal 9 2 5 7" xfId="18192" xr:uid="{00000000-0005-0000-0000-00002D4F0000}"/>
    <cellStyle name="Normal 9 2 5 8" xfId="18193" xr:uid="{00000000-0005-0000-0000-00002E4F0000}"/>
    <cellStyle name="Normal 9 2 6" xfId="18194" xr:uid="{00000000-0005-0000-0000-00002F4F0000}"/>
    <cellStyle name="Normal 9 2 6 2" xfId="18195" xr:uid="{00000000-0005-0000-0000-0000304F0000}"/>
    <cellStyle name="Normal 9 2 6 2 2" xfId="18196" xr:uid="{00000000-0005-0000-0000-0000314F0000}"/>
    <cellStyle name="Normal 9 2 6 2 3" xfId="18197" xr:uid="{00000000-0005-0000-0000-0000324F0000}"/>
    <cellStyle name="Normal 9 2 6 2 4" xfId="18198" xr:uid="{00000000-0005-0000-0000-0000334F0000}"/>
    <cellStyle name="Normal 9 2 6 2 5" xfId="18199" xr:uid="{00000000-0005-0000-0000-0000344F0000}"/>
    <cellStyle name="Normal 9 2 6 2 6" xfId="18200" xr:uid="{00000000-0005-0000-0000-0000354F0000}"/>
    <cellStyle name="Normal 9 2 6 2 7" xfId="18201" xr:uid="{00000000-0005-0000-0000-0000364F0000}"/>
    <cellStyle name="Normal 9 2 6 3" xfId="18202" xr:uid="{00000000-0005-0000-0000-0000374F0000}"/>
    <cellStyle name="Normal 9 2 6 4" xfId="18203" xr:uid="{00000000-0005-0000-0000-0000384F0000}"/>
    <cellStyle name="Normal 9 2 6 5" xfId="18204" xr:uid="{00000000-0005-0000-0000-0000394F0000}"/>
    <cellStyle name="Normal 9 2 6 6" xfId="18205" xr:uid="{00000000-0005-0000-0000-00003A4F0000}"/>
    <cellStyle name="Normal 9 2 6 7" xfId="18206" xr:uid="{00000000-0005-0000-0000-00003B4F0000}"/>
    <cellStyle name="Normal 9 2 6 8" xfId="18207" xr:uid="{00000000-0005-0000-0000-00003C4F0000}"/>
    <cellStyle name="Normal 9 2 7" xfId="18208" xr:uid="{00000000-0005-0000-0000-00003D4F0000}"/>
    <cellStyle name="Normal 9 2 7 2" xfId="18209" xr:uid="{00000000-0005-0000-0000-00003E4F0000}"/>
    <cellStyle name="Normal 9 2 7 2 2" xfId="18210" xr:uid="{00000000-0005-0000-0000-00003F4F0000}"/>
    <cellStyle name="Normal 9 2 7 2 3" xfId="18211" xr:uid="{00000000-0005-0000-0000-0000404F0000}"/>
    <cellStyle name="Normal 9 2 7 2 4" xfId="18212" xr:uid="{00000000-0005-0000-0000-0000414F0000}"/>
    <cellStyle name="Normal 9 2 7 2 5" xfId="18213" xr:uid="{00000000-0005-0000-0000-0000424F0000}"/>
    <cellStyle name="Normal 9 2 7 2 6" xfId="18214" xr:uid="{00000000-0005-0000-0000-0000434F0000}"/>
    <cellStyle name="Normal 9 2 7 2 7" xfId="18215" xr:uid="{00000000-0005-0000-0000-0000444F0000}"/>
    <cellStyle name="Normal 9 2 7 3" xfId="18216" xr:uid="{00000000-0005-0000-0000-0000454F0000}"/>
    <cellStyle name="Normal 9 2 7 4" xfId="18217" xr:uid="{00000000-0005-0000-0000-0000464F0000}"/>
    <cellStyle name="Normal 9 2 7 5" xfId="18218" xr:uid="{00000000-0005-0000-0000-0000474F0000}"/>
    <cellStyle name="Normal 9 2 7 6" xfId="18219" xr:uid="{00000000-0005-0000-0000-0000484F0000}"/>
    <cellStyle name="Normal 9 2 7 7" xfId="18220" xr:uid="{00000000-0005-0000-0000-0000494F0000}"/>
    <cellStyle name="Normal 9 2 7 8" xfId="18221" xr:uid="{00000000-0005-0000-0000-00004A4F0000}"/>
    <cellStyle name="Normal 9 2 8" xfId="18222" xr:uid="{00000000-0005-0000-0000-00004B4F0000}"/>
    <cellStyle name="Normal 9 2 8 2" xfId="18223" xr:uid="{00000000-0005-0000-0000-00004C4F0000}"/>
    <cellStyle name="Normal 9 2 8 2 2" xfId="18224" xr:uid="{00000000-0005-0000-0000-00004D4F0000}"/>
    <cellStyle name="Normal 9 2 8 2 3" xfId="18225" xr:uid="{00000000-0005-0000-0000-00004E4F0000}"/>
    <cellStyle name="Normal 9 2 8 2 4" xfId="18226" xr:uid="{00000000-0005-0000-0000-00004F4F0000}"/>
    <cellStyle name="Normal 9 2 8 2 5" xfId="18227" xr:uid="{00000000-0005-0000-0000-0000504F0000}"/>
    <cellStyle name="Normal 9 2 8 2 6" xfId="18228" xr:uid="{00000000-0005-0000-0000-0000514F0000}"/>
    <cellStyle name="Normal 9 2 8 2 7" xfId="18229" xr:uid="{00000000-0005-0000-0000-0000524F0000}"/>
    <cellStyle name="Normal 9 2 8 3" xfId="18230" xr:uid="{00000000-0005-0000-0000-0000534F0000}"/>
    <cellStyle name="Normal 9 2 8 4" xfId="18231" xr:uid="{00000000-0005-0000-0000-0000544F0000}"/>
    <cellStyle name="Normal 9 2 8 5" xfId="18232" xr:uid="{00000000-0005-0000-0000-0000554F0000}"/>
    <cellStyle name="Normal 9 2 8 6" xfId="18233" xr:uid="{00000000-0005-0000-0000-0000564F0000}"/>
    <cellStyle name="Normal 9 2 8 7" xfId="18234" xr:uid="{00000000-0005-0000-0000-0000574F0000}"/>
    <cellStyle name="Normal 9 2 8 8" xfId="18235" xr:uid="{00000000-0005-0000-0000-0000584F0000}"/>
    <cellStyle name="Normal 9 2 9" xfId="18236" xr:uid="{00000000-0005-0000-0000-0000594F0000}"/>
    <cellStyle name="Normal 9 2 9 2" xfId="18237" xr:uid="{00000000-0005-0000-0000-00005A4F0000}"/>
    <cellStyle name="Normal 9 2 9 2 2" xfId="18238" xr:uid="{00000000-0005-0000-0000-00005B4F0000}"/>
    <cellStyle name="Normal 9 2 9 2 3" xfId="18239" xr:uid="{00000000-0005-0000-0000-00005C4F0000}"/>
    <cellStyle name="Normal 9 2 9 2 4" xfId="18240" xr:uid="{00000000-0005-0000-0000-00005D4F0000}"/>
    <cellStyle name="Normal 9 2 9 2 5" xfId="18241" xr:uid="{00000000-0005-0000-0000-00005E4F0000}"/>
    <cellStyle name="Normal 9 2 9 2 6" xfId="18242" xr:uid="{00000000-0005-0000-0000-00005F4F0000}"/>
    <cellStyle name="Normal 9 2 9 2 7" xfId="18243" xr:uid="{00000000-0005-0000-0000-0000604F0000}"/>
    <cellStyle name="Normal 9 2 9 3" xfId="18244" xr:uid="{00000000-0005-0000-0000-0000614F0000}"/>
    <cellStyle name="Normal 9 2 9 4" xfId="18245" xr:uid="{00000000-0005-0000-0000-0000624F0000}"/>
    <cellStyle name="Normal 9 2 9 5" xfId="18246" xr:uid="{00000000-0005-0000-0000-0000634F0000}"/>
    <cellStyle name="Normal 9 2 9 6" xfId="18247" xr:uid="{00000000-0005-0000-0000-0000644F0000}"/>
    <cellStyle name="Normal 9 2 9 7" xfId="18248" xr:uid="{00000000-0005-0000-0000-0000654F0000}"/>
    <cellStyle name="Normal 9 2 9 8" xfId="18249" xr:uid="{00000000-0005-0000-0000-0000664F0000}"/>
    <cellStyle name="Normal 9 20" xfId="24231" xr:uid="{00000000-0005-0000-0000-0000674F0000}"/>
    <cellStyle name="Normal 9 3" xfId="18250" xr:uid="{00000000-0005-0000-0000-0000684F0000}"/>
    <cellStyle name="Normal 9 3 10" xfId="18251" xr:uid="{00000000-0005-0000-0000-0000694F0000}"/>
    <cellStyle name="Normal 9 3 10 2" xfId="18252" xr:uid="{00000000-0005-0000-0000-00006A4F0000}"/>
    <cellStyle name="Normal 9 3 10 2 2" xfId="18253" xr:uid="{00000000-0005-0000-0000-00006B4F0000}"/>
    <cellStyle name="Normal 9 3 10 2 3" xfId="18254" xr:uid="{00000000-0005-0000-0000-00006C4F0000}"/>
    <cellStyle name="Normal 9 3 10 2 4" xfId="18255" xr:uid="{00000000-0005-0000-0000-00006D4F0000}"/>
    <cellStyle name="Normal 9 3 10 2 5" xfId="18256" xr:uid="{00000000-0005-0000-0000-00006E4F0000}"/>
    <cellStyle name="Normal 9 3 10 2 6" xfId="18257" xr:uid="{00000000-0005-0000-0000-00006F4F0000}"/>
    <cellStyle name="Normal 9 3 10 2 7" xfId="18258" xr:uid="{00000000-0005-0000-0000-0000704F0000}"/>
    <cellStyle name="Normal 9 3 10 3" xfId="18259" xr:uid="{00000000-0005-0000-0000-0000714F0000}"/>
    <cellStyle name="Normal 9 3 10 4" xfId="18260" xr:uid="{00000000-0005-0000-0000-0000724F0000}"/>
    <cellStyle name="Normal 9 3 10 5" xfId="18261" xr:uid="{00000000-0005-0000-0000-0000734F0000}"/>
    <cellStyle name="Normal 9 3 10 6" xfId="18262" xr:uid="{00000000-0005-0000-0000-0000744F0000}"/>
    <cellStyle name="Normal 9 3 10 7" xfId="18263" xr:uid="{00000000-0005-0000-0000-0000754F0000}"/>
    <cellStyle name="Normal 9 3 10 8" xfId="18264" xr:uid="{00000000-0005-0000-0000-0000764F0000}"/>
    <cellStyle name="Normal 9 3 11" xfId="18265" xr:uid="{00000000-0005-0000-0000-0000774F0000}"/>
    <cellStyle name="Normal 9 3 11 2" xfId="18266" xr:uid="{00000000-0005-0000-0000-0000784F0000}"/>
    <cellStyle name="Normal 9 3 11 3" xfId="18267" xr:uid="{00000000-0005-0000-0000-0000794F0000}"/>
    <cellStyle name="Normal 9 3 11 4" xfId="18268" xr:uid="{00000000-0005-0000-0000-00007A4F0000}"/>
    <cellStyle name="Normal 9 3 11 5" xfId="18269" xr:uid="{00000000-0005-0000-0000-00007B4F0000}"/>
    <cellStyle name="Normal 9 3 11 6" xfId="18270" xr:uid="{00000000-0005-0000-0000-00007C4F0000}"/>
    <cellStyle name="Normal 9 3 11 7" xfId="18271" xr:uid="{00000000-0005-0000-0000-00007D4F0000}"/>
    <cellStyle name="Normal 9 3 12" xfId="18272" xr:uid="{00000000-0005-0000-0000-00007E4F0000}"/>
    <cellStyle name="Normal 9 3 13" xfId="18273" xr:uid="{00000000-0005-0000-0000-00007F4F0000}"/>
    <cellStyle name="Normal 9 3 14" xfId="18274" xr:uid="{00000000-0005-0000-0000-0000804F0000}"/>
    <cellStyle name="Normal 9 3 15" xfId="18275" xr:uid="{00000000-0005-0000-0000-0000814F0000}"/>
    <cellStyle name="Normal 9 3 16" xfId="18276" xr:uid="{00000000-0005-0000-0000-0000824F0000}"/>
    <cellStyle name="Normal 9 3 17" xfId="18277" xr:uid="{00000000-0005-0000-0000-0000834F0000}"/>
    <cellStyle name="Normal 9 3 2" xfId="18278" xr:uid="{00000000-0005-0000-0000-0000844F0000}"/>
    <cellStyle name="Normal 9 3 2 2" xfId="18279" xr:uid="{00000000-0005-0000-0000-0000854F0000}"/>
    <cellStyle name="Normal 9 3 2 2 2" xfId="18280" xr:uid="{00000000-0005-0000-0000-0000864F0000}"/>
    <cellStyle name="Normal 9 3 2 2 3" xfId="18281" xr:uid="{00000000-0005-0000-0000-0000874F0000}"/>
    <cellStyle name="Normal 9 3 2 2 4" xfId="18282" xr:uid="{00000000-0005-0000-0000-0000884F0000}"/>
    <cellStyle name="Normal 9 3 2 2 5" xfId="18283" xr:uid="{00000000-0005-0000-0000-0000894F0000}"/>
    <cellStyle name="Normal 9 3 2 2 6" xfId="18284" xr:uid="{00000000-0005-0000-0000-00008A4F0000}"/>
    <cellStyle name="Normal 9 3 2 2 7" xfId="18285" xr:uid="{00000000-0005-0000-0000-00008B4F0000}"/>
    <cellStyle name="Normal 9 3 2 3" xfId="18286" xr:uid="{00000000-0005-0000-0000-00008C4F0000}"/>
    <cellStyle name="Normal 9 3 2 4" xfId="18287" xr:uid="{00000000-0005-0000-0000-00008D4F0000}"/>
    <cellStyle name="Normal 9 3 2 5" xfId="18288" xr:uid="{00000000-0005-0000-0000-00008E4F0000}"/>
    <cellStyle name="Normal 9 3 2 6" xfId="18289" xr:uid="{00000000-0005-0000-0000-00008F4F0000}"/>
    <cellStyle name="Normal 9 3 2 7" xfId="18290" xr:uid="{00000000-0005-0000-0000-0000904F0000}"/>
    <cellStyle name="Normal 9 3 2 8" xfId="18291" xr:uid="{00000000-0005-0000-0000-0000914F0000}"/>
    <cellStyle name="Normal 9 3 3" xfId="18292" xr:uid="{00000000-0005-0000-0000-0000924F0000}"/>
    <cellStyle name="Normal 9 3 3 2" xfId="18293" xr:uid="{00000000-0005-0000-0000-0000934F0000}"/>
    <cellStyle name="Normal 9 3 3 2 2" xfId="18294" xr:uid="{00000000-0005-0000-0000-0000944F0000}"/>
    <cellStyle name="Normal 9 3 3 2 3" xfId="18295" xr:uid="{00000000-0005-0000-0000-0000954F0000}"/>
    <cellStyle name="Normal 9 3 3 2 4" xfId="18296" xr:uid="{00000000-0005-0000-0000-0000964F0000}"/>
    <cellStyle name="Normal 9 3 3 2 5" xfId="18297" xr:uid="{00000000-0005-0000-0000-0000974F0000}"/>
    <cellStyle name="Normal 9 3 3 2 6" xfId="18298" xr:uid="{00000000-0005-0000-0000-0000984F0000}"/>
    <cellStyle name="Normal 9 3 3 2 7" xfId="18299" xr:uid="{00000000-0005-0000-0000-0000994F0000}"/>
    <cellStyle name="Normal 9 3 3 3" xfId="18300" xr:uid="{00000000-0005-0000-0000-00009A4F0000}"/>
    <cellStyle name="Normal 9 3 3 4" xfId="18301" xr:uid="{00000000-0005-0000-0000-00009B4F0000}"/>
    <cellStyle name="Normal 9 3 3 5" xfId="18302" xr:uid="{00000000-0005-0000-0000-00009C4F0000}"/>
    <cellStyle name="Normal 9 3 3 6" xfId="18303" xr:uid="{00000000-0005-0000-0000-00009D4F0000}"/>
    <cellStyle name="Normal 9 3 3 7" xfId="18304" xr:uid="{00000000-0005-0000-0000-00009E4F0000}"/>
    <cellStyle name="Normal 9 3 3 8" xfId="18305" xr:uid="{00000000-0005-0000-0000-00009F4F0000}"/>
    <cellStyle name="Normal 9 3 4" xfId="18306" xr:uid="{00000000-0005-0000-0000-0000A04F0000}"/>
    <cellStyle name="Normal 9 3 4 2" xfId="18307" xr:uid="{00000000-0005-0000-0000-0000A14F0000}"/>
    <cellStyle name="Normal 9 3 4 2 2" xfId="18308" xr:uid="{00000000-0005-0000-0000-0000A24F0000}"/>
    <cellStyle name="Normal 9 3 4 2 3" xfId="18309" xr:uid="{00000000-0005-0000-0000-0000A34F0000}"/>
    <cellStyle name="Normal 9 3 4 2 4" xfId="18310" xr:uid="{00000000-0005-0000-0000-0000A44F0000}"/>
    <cellStyle name="Normal 9 3 4 2 5" xfId="18311" xr:uid="{00000000-0005-0000-0000-0000A54F0000}"/>
    <cellStyle name="Normal 9 3 4 2 6" xfId="18312" xr:uid="{00000000-0005-0000-0000-0000A64F0000}"/>
    <cellStyle name="Normal 9 3 4 2 7" xfId="18313" xr:uid="{00000000-0005-0000-0000-0000A74F0000}"/>
    <cellStyle name="Normal 9 3 4 3" xfId="18314" xr:uid="{00000000-0005-0000-0000-0000A84F0000}"/>
    <cellStyle name="Normal 9 3 4 4" xfId="18315" xr:uid="{00000000-0005-0000-0000-0000A94F0000}"/>
    <cellStyle name="Normal 9 3 4 5" xfId="18316" xr:uid="{00000000-0005-0000-0000-0000AA4F0000}"/>
    <cellStyle name="Normal 9 3 4 6" xfId="18317" xr:uid="{00000000-0005-0000-0000-0000AB4F0000}"/>
    <cellStyle name="Normal 9 3 4 7" xfId="18318" xr:uid="{00000000-0005-0000-0000-0000AC4F0000}"/>
    <cellStyle name="Normal 9 3 4 8" xfId="18319" xr:uid="{00000000-0005-0000-0000-0000AD4F0000}"/>
    <cellStyle name="Normal 9 3 5" xfId="18320" xr:uid="{00000000-0005-0000-0000-0000AE4F0000}"/>
    <cellStyle name="Normal 9 3 5 2" xfId="18321" xr:uid="{00000000-0005-0000-0000-0000AF4F0000}"/>
    <cellStyle name="Normal 9 3 5 2 2" xfId="18322" xr:uid="{00000000-0005-0000-0000-0000B04F0000}"/>
    <cellStyle name="Normal 9 3 5 2 3" xfId="18323" xr:uid="{00000000-0005-0000-0000-0000B14F0000}"/>
    <cellStyle name="Normal 9 3 5 2 4" xfId="18324" xr:uid="{00000000-0005-0000-0000-0000B24F0000}"/>
    <cellStyle name="Normal 9 3 5 2 5" xfId="18325" xr:uid="{00000000-0005-0000-0000-0000B34F0000}"/>
    <cellStyle name="Normal 9 3 5 2 6" xfId="18326" xr:uid="{00000000-0005-0000-0000-0000B44F0000}"/>
    <cellStyle name="Normal 9 3 5 2 7" xfId="18327" xr:uid="{00000000-0005-0000-0000-0000B54F0000}"/>
    <cellStyle name="Normal 9 3 5 3" xfId="18328" xr:uid="{00000000-0005-0000-0000-0000B64F0000}"/>
    <cellStyle name="Normal 9 3 5 4" xfId="18329" xr:uid="{00000000-0005-0000-0000-0000B74F0000}"/>
    <cellStyle name="Normal 9 3 5 5" xfId="18330" xr:uid="{00000000-0005-0000-0000-0000B84F0000}"/>
    <cellStyle name="Normal 9 3 5 6" xfId="18331" xr:uid="{00000000-0005-0000-0000-0000B94F0000}"/>
    <cellStyle name="Normal 9 3 5 7" xfId="18332" xr:uid="{00000000-0005-0000-0000-0000BA4F0000}"/>
    <cellStyle name="Normal 9 3 5 8" xfId="18333" xr:uid="{00000000-0005-0000-0000-0000BB4F0000}"/>
    <cellStyle name="Normal 9 3 6" xfId="18334" xr:uid="{00000000-0005-0000-0000-0000BC4F0000}"/>
    <cellStyle name="Normal 9 3 6 2" xfId="18335" xr:uid="{00000000-0005-0000-0000-0000BD4F0000}"/>
    <cellStyle name="Normal 9 3 6 2 2" xfId="18336" xr:uid="{00000000-0005-0000-0000-0000BE4F0000}"/>
    <cellStyle name="Normal 9 3 6 2 3" xfId="18337" xr:uid="{00000000-0005-0000-0000-0000BF4F0000}"/>
    <cellStyle name="Normal 9 3 6 2 4" xfId="18338" xr:uid="{00000000-0005-0000-0000-0000C04F0000}"/>
    <cellStyle name="Normal 9 3 6 2 5" xfId="18339" xr:uid="{00000000-0005-0000-0000-0000C14F0000}"/>
    <cellStyle name="Normal 9 3 6 2 6" xfId="18340" xr:uid="{00000000-0005-0000-0000-0000C24F0000}"/>
    <cellStyle name="Normal 9 3 6 2 7" xfId="18341" xr:uid="{00000000-0005-0000-0000-0000C34F0000}"/>
    <cellStyle name="Normal 9 3 6 3" xfId="18342" xr:uid="{00000000-0005-0000-0000-0000C44F0000}"/>
    <cellStyle name="Normal 9 3 6 4" xfId="18343" xr:uid="{00000000-0005-0000-0000-0000C54F0000}"/>
    <cellStyle name="Normal 9 3 6 5" xfId="18344" xr:uid="{00000000-0005-0000-0000-0000C64F0000}"/>
    <cellStyle name="Normal 9 3 6 6" xfId="18345" xr:uid="{00000000-0005-0000-0000-0000C74F0000}"/>
    <cellStyle name="Normal 9 3 6 7" xfId="18346" xr:uid="{00000000-0005-0000-0000-0000C84F0000}"/>
    <cellStyle name="Normal 9 3 6 8" xfId="18347" xr:uid="{00000000-0005-0000-0000-0000C94F0000}"/>
    <cellStyle name="Normal 9 3 7" xfId="18348" xr:uid="{00000000-0005-0000-0000-0000CA4F0000}"/>
    <cellStyle name="Normal 9 3 7 2" xfId="18349" xr:uid="{00000000-0005-0000-0000-0000CB4F0000}"/>
    <cellStyle name="Normal 9 3 7 2 2" xfId="18350" xr:uid="{00000000-0005-0000-0000-0000CC4F0000}"/>
    <cellStyle name="Normal 9 3 7 2 3" xfId="18351" xr:uid="{00000000-0005-0000-0000-0000CD4F0000}"/>
    <cellStyle name="Normal 9 3 7 2 4" xfId="18352" xr:uid="{00000000-0005-0000-0000-0000CE4F0000}"/>
    <cellStyle name="Normal 9 3 7 2 5" xfId="18353" xr:uid="{00000000-0005-0000-0000-0000CF4F0000}"/>
    <cellStyle name="Normal 9 3 7 2 6" xfId="18354" xr:uid="{00000000-0005-0000-0000-0000D04F0000}"/>
    <cellStyle name="Normal 9 3 7 2 7" xfId="18355" xr:uid="{00000000-0005-0000-0000-0000D14F0000}"/>
    <cellStyle name="Normal 9 3 7 3" xfId="18356" xr:uid="{00000000-0005-0000-0000-0000D24F0000}"/>
    <cellStyle name="Normal 9 3 7 4" xfId="18357" xr:uid="{00000000-0005-0000-0000-0000D34F0000}"/>
    <cellStyle name="Normal 9 3 7 5" xfId="18358" xr:uid="{00000000-0005-0000-0000-0000D44F0000}"/>
    <cellStyle name="Normal 9 3 7 6" xfId="18359" xr:uid="{00000000-0005-0000-0000-0000D54F0000}"/>
    <cellStyle name="Normal 9 3 7 7" xfId="18360" xr:uid="{00000000-0005-0000-0000-0000D64F0000}"/>
    <cellStyle name="Normal 9 3 7 8" xfId="18361" xr:uid="{00000000-0005-0000-0000-0000D74F0000}"/>
    <cellStyle name="Normal 9 3 8" xfId="18362" xr:uid="{00000000-0005-0000-0000-0000D84F0000}"/>
    <cellStyle name="Normal 9 3 8 2" xfId="18363" xr:uid="{00000000-0005-0000-0000-0000D94F0000}"/>
    <cellStyle name="Normal 9 3 8 2 2" xfId="18364" xr:uid="{00000000-0005-0000-0000-0000DA4F0000}"/>
    <cellStyle name="Normal 9 3 8 2 3" xfId="18365" xr:uid="{00000000-0005-0000-0000-0000DB4F0000}"/>
    <cellStyle name="Normal 9 3 8 2 4" xfId="18366" xr:uid="{00000000-0005-0000-0000-0000DC4F0000}"/>
    <cellStyle name="Normal 9 3 8 2 5" xfId="18367" xr:uid="{00000000-0005-0000-0000-0000DD4F0000}"/>
    <cellStyle name="Normal 9 3 8 2 6" xfId="18368" xr:uid="{00000000-0005-0000-0000-0000DE4F0000}"/>
    <cellStyle name="Normal 9 3 8 2 7" xfId="18369" xr:uid="{00000000-0005-0000-0000-0000DF4F0000}"/>
    <cellStyle name="Normal 9 3 8 3" xfId="18370" xr:uid="{00000000-0005-0000-0000-0000E04F0000}"/>
    <cellStyle name="Normal 9 3 8 4" xfId="18371" xr:uid="{00000000-0005-0000-0000-0000E14F0000}"/>
    <cellStyle name="Normal 9 3 8 5" xfId="18372" xr:uid="{00000000-0005-0000-0000-0000E24F0000}"/>
    <cellStyle name="Normal 9 3 8 6" xfId="18373" xr:uid="{00000000-0005-0000-0000-0000E34F0000}"/>
    <cellStyle name="Normal 9 3 8 7" xfId="18374" xr:uid="{00000000-0005-0000-0000-0000E44F0000}"/>
    <cellStyle name="Normal 9 3 8 8" xfId="18375" xr:uid="{00000000-0005-0000-0000-0000E54F0000}"/>
    <cellStyle name="Normal 9 3 9" xfId="18376" xr:uid="{00000000-0005-0000-0000-0000E64F0000}"/>
    <cellStyle name="Normal 9 3 9 2" xfId="18377" xr:uid="{00000000-0005-0000-0000-0000E74F0000}"/>
    <cellStyle name="Normal 9 3 9 2 2" xfId="18378" xr:uid="{00000000-0005-0000-0000-0000E84F0000}"/>
    <cellStyle name="Normal 9 3 9 2 3" xfId="18379" xr:uid="{00000000-0005-0000-0000-0000E94F0000}"/>
    <cellStyle name="Normal 9 3 9 2 4" xfId="18380" xr:uid="{00000000-0005-0000-0000-0000EA4F0000}"/>
    <cellStyle name="Normal 9 3 9 2 5" xfId="18381" xr:uid="{00000000-0005-0000-0000-0000EB4F0000}"/>
    <cellStyle name="Normal 9 3 9 2 6" xfId="18382" xr:uid="{00000000-0005-0000-0000-0000EC4F0000}"/>
    <cellStyle name="Normal 9 3 9 2 7" xfId="18383" xr:uid="{00000000-0005-0000-0000-0000ED4F0000}"/>
    <cellStyle name="Normal 9 3 9 3" xfId="18384" xr:uid="{00000000-0005-0000-0000-0000EE4F0000}"/>
    <cellStyle name="Normal 9 3 9 4" xfId="18385" xr:uid="{00000000-0005-0000-0000-0000EF4F0000}"/>
    <cellStyle name="Normal 9 3 9 5" xfId="18386" xr:uid="{00000000-0005-0000-0000-0000F04F0000}"/>
    <cellStyle name="Normal 9 3 9 6" xfId="18387" xr:uid="{00000000-0005-0000-0000-0000F14F0000}"/>
    <cellStyle name="Normal 9 3 9 7" xfId="18388" xr:uid="{00000000-0005-0000-0000-0000F24F0000}"/>
    <cellStyle name="Normal 9 3 9 8" xfId="18389" xr:uid="{00000000-0005-0000-0000-0000F34F0000}"/>
    <cellStyle name="Normal 9 4" xfId="18390" xr:uid="{00000000-0005-0000-0000-0000F44F0000}"/>
    <cellStyle name="Normal 9 4 2" xfId="18391" xr:uid="{00000000-0005-0000-0000-0000F54F0000}"/>
    <cellStyle name="Normal 9 4 2 2" xfId="18392" xr:uid="{00000000-0005-0000-0000-0000F64F0000}"/>
    <cellStyle name="Normal 9 4 2 3" xfId="18393" xr:uid="{00000000-0005-0000-0000-0000F74F0000}"/>
    <cellStyle name="Normal 9 4 2 4" xfId="18394" xr:uid="{00000000-0005-0000-0000-0000F84F0000}"/>
    <cellStyle name="Normal 9 4 2 5" xfId="18395" xr:uid="{00000000-0005-0000-0000-0000F94F0000}"/>
    <cellStyle name="Normal 9 4 2 6" xfId="18396" xr:uid="{00000000-0005-0000-0000-0000FA4F0000}"/>
    <cellStyle name="Normal 9 4 2 7" xfId="18397" xr:uid="{00000000-0005-0000-0000-0000FB4F0000}"/>
    <cellStyle name="Normal 9 4 3" xfId="18398" xr:uid="{00000000-0005-0000-0000-0000FC4F0000}"/>
    <cellStyle name="Normal 9 4 4" xfId="18399" xr:uid="{00000000-0005-0000-0000-0000FD4F0000}"/>
    <cellStyle name="Normal 9 4 5" xfId="18400" xr:uid="{00000000-0005-0000-0000-0000FE4F0000}"/>
    <cellStyle name="Normal 9 4 6" xfId="18401" xr:uid="{00000000-0005-0000-0000-0000FF4F0000}"/>
    <cellStyle name="Normal 9 4 7" xfId="18402" xr:uid="{00000000-0005-0000-0000-000000500000}"/>
    <cellStyle name="Normal 9 4 8" xfId="18403" xr:uid="{00000000-0005-0000-0000-000001500000}"/>
    <cellStyle name="Normal 9 5" xfId="18404" xr:uid="{00000000-0005-0000-0000-000002500000}"/>
    <cellStyle name="Normal 9 5 2" xfId="18405" xr:uid="{00000000-0005-0000-0000-000003500000}"/>
    <cellStyle name="Normal 9 5 2 2" xfId="18406" xr:uid="{00000000-0005-0000-0000-000004500000}"/>
    <cellStyle name="Normal 9 5 2 3" xfId="18407" xr:uid="{00000000-0005-0000-0000-000005500000}"/>
    <cellStyle name="Normal 9 5 2 4" xfId="18408" xr:uid="{00000000-0005-0000-0000-000006500000}"/>
    <cellStyle name="Normal 9 5 2 5" xfId="18409" xr:uid="{00000000-0005-0000-0000-000007500000}"/>
    <cellStyle name="Normal 9 5 2 6" xfId="18410" xr:uid="{00000000-0005-0000-0000-000008500000}"/>
    <cellStyle name="Normal 9 5 2 7" xfId="18411" xr:uid="{00000000-0005-0000-0000-000009500000}"/>
    <cellStyle name="Normal 9 5 3" xfId="18412" xr:uid="{00000000-0005-0000-0000-00000A500000}"/>
    <cellStyle name="Normal 9 5 4" xfId="18413" xr:uid="{00000000-0005-0000-0000-00000B500000}"/>
    <cellStyle name="Normal 9 5 5" xfId="18414" xr:uid="{00000000-0005-0000-0000-00000C500000}"/>
    <cellStyle name="Normal 9 5 6" xfId="18415" xr:uid="{00000000-0005-0000-0000-00000D500000}"/>
    <cellStyle name="Normal 9 5 7" xfId="18416" xr:uid="{00000000-0005-0000-0000-00000E500000}"/>
    <cellStyle name="Normal 9 5 8" xfId="18417" xr:uid="{00000000-0005-0000-0000-00000F500000}"/>
    <cellStyle name="Normal 9 6" xfId="18418" xr:uid="{00000000-0005-0000-0000-000010500000}"/>
    <cellStyle name="Normal 9 6 2" xfId="18419" xr:uid="{00000000-0005-0000-0000-000011500000}"/>
    <cellStyle name="Normal 9 6 2 2" xfId="18420" xr:uid="{00000000-0005-0000-0000-000012500000}"/>
    <cellStyle name="Normal 9 6 2 3" xfId="18421" xr:uid="{00000000-0005-0000-0000-000013500000}"/>
    <cellStyle name="Normal 9 6 2 4" xfId="18422" xr:uid="{00000000-0005-0000-0000-000014500000}"/>
    <cellStyle name="Normal 9 6 2 5" xfId="18423" xr:uid="{00000000-0005-0000-0000-000015500000}"/>
    <cellStyle name="Normal 9 6 2 6" xfId="18424" xr:uid="{00000000-0005-0000-0000-000016500000}"/>
    <cellStyle name="Normal 9 6 2 7" xfId="18425" xr:uid="{00000000-0005-0000-0000-000017500000}"/>
    <cellStyle name="Normal 9 6 3" xfId="18426" xr:uid="{00000000-0005-0000-0000-000018500000}"/>
    <cellStyle name="Normal 9 6 4" xfId="18427" xr:uid="{00000000-0005-0000-0000-000019500000}"/>
    <cellStyle name="Normal 9 6 5" xfId="18428" xr:uid="{00000000-0005-0000-0000-00001A500000}"/>
    <cellStyle name="Normal 9 6 6" xfId="18429" xr:uid="{00000000-0005-0000-0000-00001B500000}"/>
    <cellStyle name="Normal 9 6 7" xfId="18430" xr:uid="{00000000-0005-0000-0000-00001C500000}"/>
    <cellStyle name="Normal 9 6 8" xfId="18431" xr:uid="{00000000-0005-0000-0000-00001D500000}"/>
    <cellStyle name="Normal 9 7" xfId="18432" xr:uid="{00000000-0005-0000-0000-00001E500000}"/>
    <cellStyle name="Normal 9 7 2" xfId="18433" xr:uid="{00000000-0005-0000-0000-00001F500000}"/>
    <cellStyle name="Normal 9 7 2 2" xfId="18434" xr:uid="{00000000-0005-0000-0000-000020500000}"/>
    <cellStyle name="Normal 9 7 2 3" xfId="18435" xr:uid="{00000000-0005-0000-0000-000021500000}"/>
    <cellStyle name="Normal 9 7 2 4" xfId="18436" xr:uid="{00000000-0005-0000-0000-000022500000}"/>
    <cellStyle name="Normal 9 7 2 5" xfId="18437" xr:uid="{00000000-0005-0000-0000-000023500000}"/>
    <cellStyle name="Normal 9 7 2 6" xfId="18438" xr:uid="{00000000-0005-0000-0000-000024500000}"/>
    <cellStyle name="Normal 9 7 2 7" xfId="18439" xr:uid="{00000000-0005-0000-0000-000025500000}"/>
    <cellStyle name="Normal 9 7 3" xfId="18440" xr:uid="{00000000-0005-0000-0000-000026500000}"/>
    <cellStyle name="Normal 9 7 4" xfId="18441" xr:uid="{00000000-0005-0000-0000-000027500000}"/>
    <cellStyle name="Normal 9 7 5" xfId="18442" xr:uid="{00000000-0005-0000-0000-000028500000}"/>
    <cellStyle name="Normal 9 7 6" xfId="18443" xr:uid="{00000000-0005-0000-0000-000029500000}"/>
    <cellStyle name="Normal 9 7 7" xfId="18444" xr:uid="{00000000-0005-0000-0000-00002A500000}"/>
    <cellStyle name="Normal 9 7 8" xfId="18445" xr:uid="{00000000-0005-0000-0000-00002B500000}"/>
    <cellStyle name="Normal 9 8" xfId="18446" xr:uid="{00000000-0005-0000-0000-00002C500000}"/>
    <cellStyle name="Normal 9 8 2" xfId="18447" xr:uid="{00000000-0005-0000-0000-00002D500000}"/>
    <cellStyle name="Normal 9 8 2 2" xfId="18448" xr:uid="{00000000-0005-0000-0000-00002E500000}"/>
    <cellStyle name="Normal 9 8 2 3" xfId="18449" xr:uid="{00000000-0005-0000-0000-00002F500000}"/>
    <cellStyle name="Normal 9 8 2 4" xfId="18450" xr:uid="{00000000-0005-0000-0000-000030500000}"/>
    <cellStyle name="Normal 9 8 2 5" xfId="18451" xr:uid="{00000000-0005-0000-0000-000031500000}"/>
    <cellStyle name="Normal 9 8 2 6" xfId="18452" xr:uid="{00000000-0005-0000-0000-000032500000}"/>
    <cellStyle name="Normal 9 8 2 7" xfId="18453" xr:uid="{00000000-0005-0000-0000-000033500000}"/>
    <cellStyle name="Normal 9 8 3" xfId="18454" xr:uid="{00000000-0005-0000-0000-000034500000}"/>
    <cellStyle name="Normal 9 8 4" xfId="18455" xr:uid="{00000000-0005-0000-0000-000035500000}"/>
    <cellStyle name="Normal 9 8 5" xfId="18456" xr:uid="{00000000-0005-0000-0000-000036500000}"/>
    <cellStyle name="Normal 9 8 6" xfId="18457" xr:uid="{00000000-0005-0000-0000-000037500000}"/>
    <cellStyle name="Normal 9 8 7" xfId="18458" xr:uid="{00000000-0005-0000-0000-000038500000}"/>
    <cellStyle name="Normal 9 8 8" xfId="18459" xr:uid="{00000000-0005-0000-0000-000039500000}"/>
    <cellStyle name="Normal 9 9" xfId="18460" xr:uid="{00000000-0005-0000-0000-00003A500000}"/>
    <cellStyle name="Normal 9 9 2" xfId="18461" xr:uid="{00000000-0005-0000-0000-00003B500000}"/>
    <cellStyle name="Normal 9 9 2 2" xfId="18462" xr:uid="{00000000-0005-0000-0000-00003C500000}"/>
    <cellStyle name="Normal 9 9 2 3" xfId="18463" xr:uid="{00000000-0005-0000-0000-00003D500000}"/>
    <cellStyle name="Normal 9 9 2 4" xfId="18464" xr:uid="{00000000-0005-0000-0000-00003E500000}"/>
    <cellStyle name="Normal 9 9 2 5" xfId="18465" xr:uid="{00000000-0005-0000-0000-00003F500000}"/>
    <cellStyle name="Normal 9 9 2 6" xfId="18466" xr:uid="{00000000-0005-0000-0000-000040500000}"/>
    <cellStyle name="Normal 9 9 2 7" xfId="18467" xr:uid="{00000000-0005-0000-0000-000041500000}"/>
    <cellStyle name="Normal 9 9 3" xfId="18468" xr:uid="{00000000-0005-0000-0000-000042500000}"/>
    <cellStyle name="Normal 9 9 4" xfId="18469" xr:uid="{00000000-0005-0000-0000-000043500000}"/>
    <cellStyle name="Normal 9 9 5" xfId="18470" xr:uid="{00000000-0005-0000-0000-000044500000}"/>
    <cellStyle name="Normal 9 9 6" xfId="18471" xr:uid="{00000000-0005-0000-0000-000045500000}"/>
    <cellStyle name="Normal 9 9 7" xfId="18472" xr:uid="{00000000-0005-0000-0000-000046500000}"/>
    <cellStyle name="Normal 9 9 8" xfId="18473" xr:uid="{00000000-0005-0000-0000-000047500000}"/>
    <cellStyle name="Normal 9_ORÇAMENTO FORUM ARENÁPOLIS-ELÉTRICA" xfId="24233" xr:uid="{00000000-0005-0000-0000-000048500000}"/>
    <cellStyle name="Normal 90" xfId="32151" xr:uid="{00000000-0005-0000-0000-000049500000}"/>
    <cellStyle name="Normal_Mirassol 2" xfId="53" xr:uid="{00000000-0005-0000-0000-00004A500000}"/>
    <cellStyle name="Nota" xfId="19" builtinId="10" customBuiltin="1"/>
    <cellStyle name="Nota 10" xfId="18474" xr:uid="{00000000-0005-0000-0000-00004C500000}"/>
    <cellStyle name="Nota 10 10" xfId="18475" xr:uid="{00000000-0005-0000-0000-00004D500000}"/>
    <cellStyle name="Nota 10 10 2" xfId="18476" xr:uid="{00000000-0005-0000-0000-00004E500000}"/>
    <cellStyle name="Nota 10 10 2 2" xfId="18477" xr:uid="{00000000-0005-0000-0000-00004F500000}"/>
    <cellStyle name="Nota 10 10 2 3" xfId="18478" xr:uid="{00000000-0005-0000-0000-000050500000}"/>
    <cellStyle name="Nota 10 10 2 4" xfId="18479" xr:uid="{00000000-0005-0000-0000-000051500000}"/>
    <cellStyle name="Nota 10 10 2 5" xfId="18480" xr:uid="{00000000-0005-0000-0000-000052500000}"/>
    <cellStyle name="Nota 10 10 2 6" xfId="18481" xr:uid="{00000000-0005-0000-0000-000053500000}"/>
    <cellStyle name="Nota 10 10 2 7" xfId="18482" xr:uid="{00000000-0005-0000-0000-000054500000}"/>
    <cellStyle name="Nota 10 10 3" xfId="18483" xr:uid="{00000000-0005-0000-0000-000055500000}"/>
    <cellStyle name="Nota 10 10 4" xfId="18484" xr:uid="{00000000-0005-0000-0000-000056500000}"/>
    <cellStyle name="Nota 10 10 5" xfId="18485" xr:uid="{00000000-0005-0000-0000-000057500000}"/>
    <cellStyle name="Nota 10 10 6" xfId="18486" xr:uid="{00000000-0005-0000-0000-000058500000}"/>
    <cellStyle name="Nota 10 10 7" xfId="18487" xr:uid="{00000000-0005-0000-0000-000059500000}"/>
    <cellStyle name="Nota 10 10 8" xfId="18488" xr:uid="{00000000-0005-0000-0000-00005A500000}"/>
    <cellStyle name="Nota 10 11" xfId="18489" xr:uid="{00000000-0005-0000-0000-00005B500000}"/>
    <cellStyle name="Nota 10 11 2" xfId="18490" xr:uid="{00000000-0005-0000-0000-00005C500000}"/>
    <cellStyle name="Nota 10 11 2 2" xfId="18491" xr:uid="{00000000-0005-0000-0000-00005D500000}"/>
    <cellStyle name="Nota 10 11 2 3" xfId="18492" xr:uid="{00000000-0005-0000-0000-00005E500000}"/>
    <cellStyle name="Nota 10 11 2 4" xfId="18493" xr:uid="{00000000-0005-0000-0000-00005F500000}"/>
    <cellStyle name="Nota 10 11 2 5" xfId="18494" xr:uid="{00000000-0005-0000-0000-000060500000}"/>
    <cellStyle name="Nota 10 11 2 6" xfId="18495" xr:uid="{00000000-0005-0000-0000-000061500000}"/>
    <cellStyle name="Nota 10 11 2 7" xfId="18496" xr:uid="{00000000-0005-0000-0000-000062500000}"/>
    <cellStyle name="Nota 10 11 3" xfId="18497" xr:uid="{00000000-0005-0000-0000-000063500000}"/>
    <cellStyle name="Nota 10 11 4" xfId="18498" xr:uid="{00000000-0005-0000-0000-000064500000}"/>
    <cellStyle name="Nota 10 11 5" xfId="18499" xr:uid="{00000000-0005-0000-0000-000065500000}"/>
    <cellStyle name="Nota 10 11 6" xfId="18500" xr:uid="{00000000-0005-0000-0000-000066500000}"/>
    <cellStyle name="Nota 10 11 7" xfId="18501" xr:uid="{00000000-0005-0000-0000-000067500000}"/>
    <cellStyle name="Nota 10 11 8" xfId="18502" xr:uid="{00000000-0005-0000-0000-000068500000}"/>
    <cellStyle name="Nota 10 12" xfId="18503" xr:uid="{00000000-0005-0000-0000-000069500000}"/>
    <cellStyle name="Nota 10 12 2" xfId="18504" xr:uid="{00000000-0005-0000-0000-00006A500000}"/>
    <cellStyle name="Nota 10 12 2 2" xfId="18505" xr:uid="{00000000-0005-0000-0000-00006B500000}"/>
    <cellStyle name="Nota 10 12 2 3" xfId="18506" xr:uid="{00000000-0005-0000-0000-00006C500000}"/>
    <cellStyle name="Nota 10 12 2 4" xfId="18507" xr:uid="{00000000-0005-0000-0000-00006D500000}"/>
    <cellStyle name="Nota 10 12 2 5" xfId="18508" xr:uid="{00000000-0005-0000-0000-00006E500000}"/>
    <cellStyle name="Nota 10 12 2 6" xfId="18509" xr:uid="{00000000-0005-0000-0000-00006F500000}"/>
    <cellStyle name="Nota 10 12 2 7" xfId="18510" xr:uid="{00000000-0005-0000-0000-000070500000}"/>
    <cellStyle name="Nota 10 12 3" xfId="18511" xr:uid="{00000000-0005-0000-0000-000071500000}"/>
    <cellStyle name="Nota 10 12 4" xfId="18512" xr:uid="{00000000-0005-0000-0000-000072500000}"/>
    <cellStyle name="Nota 10 12 5" xfId="18513" xr:uid="{00000000-0005-0000-0000-000073500000}"/>
    <cellStyle name="Nota 10 12 6" xfId="18514" xr:uid="{00000000-0005-0000-0000-000074500000}"/>
    <cellStyle name="Nota 10 12 7" xfId="18515" xr:uid="{00000000-0005-0000-0000-000075500000}"/>
    <cellStyle name="Nota 10 12 8" xfId="18516" xr:uid="{00000000-0005-0000-0000-000076500000}"/>
    <cellStyle name="Nota 10 13" xfId="18517" xr:uid="{00000000-0005-0000-0000-000077500000}"/>
    <cellStyle name="Nota 10 13 2" xfId="18518" xr:uid="{00000000-0005-0000-0000-000078500000}"/>
    <cellStyle name="Nota 10 13 3" xfId="18519" xr:uid="{00000000-0005-0000-0000-000079500000}"/>
    <cellStyle name="Nota 10 13 4" xfId="18520" xr:uid="{00000000-0005-0000-0000-00007A500000}"/>
    <cellStyle name="Nota 10 13 5" xfId="18521" xr:uid="{00000000-0005-0000-0000-00007B500000}"/>
    <cellStyle name="Nota 10 13 6" xfId="18522" xr:uid="{00000000-0005-0000-0000-00007C500000}"/>
    <cellStyle name="Nota 10 13 7" xfId="18523" xr:uid="{00000000-0005-0000-0000-00007D500000}"/>
    <cellStyle name="Nota 10 14" xfId="18524" xr:uid="{00000000-0005-0000-0000-00007E500000}"/>
    <cellStyle name="Nota 10 15" xfId="18525" xr:uid="{00000000-0005-0000-0000-00007F500000}"/>
    <cellStyle name="Nota 10 16" xfId="18526" xr:uid="{00000000-0005-0000-0000-000080500000}"/>
    <cellStyle name="Nota 10 17" xfId="18527" xr:uid="{00000000-0005-0000-0000-000081500000}"/>
    <cellStyle name="Nota 10 18" xfId="18528" xr:uid="{00000000-0005-0000-0000-000082500000}"/>
    <cellStyle name="Nota 10 19" xfId="18529" xr:uid="{00000000-0005-0000-0000-000083500000}"/>
    <cellStyle name="Nota 10 2" xfId="18530" xr:uid="{00000000-0005-0000-0000-000084500000}"/>
    <cellStyle name="Nota 10 2 10" xfId="18531" xr:uid="{00000000-0005-0000-0000-000085500000}"/>
    <cellStyle name="Nota 10 2 10 2" xfId="18532" xr:uid="{00000000-0005-0000-0000-000086500000}"/>
    <cellStyle name="Nota 10 2 10 2 2" xfId="18533" xr:uid="{00000000-0005-0000-0000-000087500000}"/>
    <cellStyle name="Nota 10 2 10 2 3" xfId="18534" xr:uid="{00000000-0005-0000-0000-000088500000}"/>
    <cellStyle name="Nota 10 2 10 2 4" xfId="18535" xr:uid="{00000000-0005-0000-0000-000089500000}"/>
    <cellStyle name="Nota 10 2 10 2 5" xfId="18536" xr:uid="{00000000-0005-0000-0000-00008A500000}"/>
    <cellStyle name="Nota 10 2 10 2 6" xfId="18537" xr:uid="{00000000-0005-0000-0000-00008B500000}"/>
    <cellStyle name="Nota 10 2 10 2 7" xfId="18538" xr:uid="{00000000-0005-0000-0000-00008C500000}"/>
    <cellStyle name="Nota 10 2 10 3" xfId="18539" xr:uid="{00000000-0005-0000-0000-00008D500000}"/>
    <cellStyle name="Nota 10 2 10 4" xfId="18540" xr:uid="{00000000-0005-0000-0000-00008E500000}"/>
    <cellStyle name="Nota 10 2 10 5" xfId="18541" xr:uid="{00000000-0005-0000-0000-00008F500000}"/>
    <cellStyle name="Nota 10 2 10 6" xfId="18542" xr:uid="{00000000-0005-0000-0000-000090500000}"/>
    <cellStyle name="Nota 10 2 10 7" xfId="18543" xr:uid="{00000000-0005-0000-0000-000091500000}"/>
    <cellStyle name="Nota 10 2 10 8" xfId="18544" xr:uid="{00000000-0005-0000-0000-000092500000}"/>
    <cellStyle name="Nota 10 2 11" xfId="18545" xr:uid="{00000000-0005-0000-0000-000093500000}"/>
    <cellStyle name="Nota 10 2 11 2" xfId="18546" xr:uid="{00000000-0005-0000-0000-000094500000}"/>
    <cellStyle name="Nota 10 2 11 3" xfId="18547" xr:uid="{00000000-0005-0000-0000-000095500000}"/>
    <cellStyle name="Nota 10 2 11 4" xfId="18548" xr:uid="{00000000-0005-0000-0000-000096500000}"/>
    <cellStyle name="Nota 10 2 11 5" xfId="18549" xr:uid="{00000000-0005-0000-0000-000097500000}"/>
    <cellStyle name="Nota 10 2 11 6" xfId="18550" xr:uid="{00000000-0005-0000-0000-000098500000}"/>
    <cellStyle name="Nota 10 2 11 7" xfId="18551" xr:uid="{00000000-0005-0000-0000-000099500000}"/>
    <cellStyle name="Nota 10 2 12" xfId="18552" xr:uid="{00000000-0005-0000-0000-00009A500000}"/>
    <cellStyle name="Nota 10 2 13" xfId="18553" xr:uid="{00000000-0005-0000-0000-00009B500000}"/>
    <cellStyle name="Nota 10 2 14" xfId="18554" xr:uid="{00000000-0005-0000-0000-00009C500000}"/>
    <cellStyle name="Nota 10 2 15" xfId="18555" xr:uid="{00000000-0005-0000-0000-00009D500000}"/>
    <cellStyle name="Nota 10 2 16" xfId="18556" xr:uid="{00000000-0005-0000-0000-00009E500000}"/>
    <cellStyle name="Nota 10 2 17" xfId="18557" xr:uid="{00000000-0005-0000-0000-00009F500000}"/>
    <cellStyle name="Nota 10 2 18" xfId="24676" xr:uid="{00000000-0005-0000-0000-0000A0500000}"/>
    <cellStyle name="Nota 10 2 18 2" xfId="25017" xr:uid="{00000000-0005-0000-0000-0000A1500000}"/>
    <cellStyle name="Nota 10 2 18 2 2" xfId="25647" xr:uid="{00000000-0005-0000-0000-0000A2500000}"/>
    <cellStyle name="Nota 10 2 18 2 2 2" xfId="27057" xr:uid="{00000000-0005-0000-0000-0000A3500000}"/>
    <cellStyle name="Nota 10 2 18 2 2 2 2" xfId="30079" xr:uid="{00000000-0005-0000-0000-0000A4500000}"/>
    <cellStyle name="Nota 10 2 18 2 2 3" xfId="28669" xr:uid="{00000000-0005-0000-0000-0000A5500000}"/>
    <cellStyle name="Nota 10 2 18 2 2 3 2" xfId="31520" xr:uid="{00000000-0005-0000-0000-0000A6500000}"/>
    <cellStyle name="Nota 10 2 18 2 3" xfId="25815" xr:uid="{00000000-0005-0000-0000-0000A7500000}"/>
    <cellStyle name="Nota 10 2 18 2 3 2" xfId="27225" xr:uid="{00000000-0005-0000-0000-0000A8500000}"/>
    <cellStyle name="Nota 10 2 18 2 3 2 2" xfId="30247" xr:uid="{00000000-0005-0000-0000-0000A9500000}"/>
    <cellStyle name="Nota 10 2 18 2 3 3" xfId="28837" xr:uid="{00000000-0005-0000-0000-0000AA500000}"/>
    <cellStyle name="Nota 10 2 18 2 3 3 2" xfId="31688" xr:uid="{00000000-0005-0000-0000-0000AB500000}"/>
    <cellStyle name="Nota 10 2 18 2 4" xfId="25981" xr:uid="{00000000-0005-0000-0000-0000AC500000}"/>
    <cellStyle name="Nota 10 2 18 2 4 2" xfId="27391" xr:uid="{00000000-0005-0000-0000-0000AD500000}"/>
    <cellStyle name="Nota 10 2 18 2 4 2 2" xfId="30413" xr:uid="{00000000-0005-0000-0000-0000AE500000}"/>
    <cellStyle name="Nota 10 2 18 2 4 3" xfId="29003" xr:uid="{00000000-0005-0000-0000-0000AF500000}"/>
    <cellStyle name="Nota 10 2 18 2 4 3 2" xfId="31854" xr:uid="{00000000-0005-0000-0000-0000B0500000}"/>
    <cellStyle name="Nota 10 2 18 2 5" xfId="26146" xr:uid="{00000000-0005-0000-0000-0000B1500000}"/>
    <cellStyle name="Nota 10 2 18 2 5 2" xfId="27556" xr:uid="{00000000-0005-0000-0000-0000B2500000}"/>
    <cellStyle name="Nota 10 2 18 2 5 2 2" xfId="30578" xr:uid="{00000000-0005-0000-0000-0000B3500000}"/>
    <cellStyle name="Nota 10 2 18 2 5 3" xfId="29168" xr:uid="{00000000-0005-0000-0000-0000B4500000}"/>
    <cellStyle name="Nota 10 2 18 2 5 3 2" xfId="32019" xr:uid="{00000000-0005-0000-0000-0000B5500000}"/>
    <cellStyle name="Nota 10 2 18 2 6" xfId="26428" xr:uid="{00000000-0005-0000-0000-0000B6500000}"/>
    <cellStyle name="Nota 10 2 18 2 6 2" xfId="29450" xr:uid="{00000000-0005-0000-0000-0000B7500000}"/>
    <cellStyle name="Nota 10 2 18 2 7" xfId="28040" xr:uid="{00000000-0005-0000-0000-0000B8500000}"/>
    <cellStyle name="Nota 10 2 18 2 7 2" xfId="30891" xr:uid="{00000000-0005-0000-0000-0000B9500000}"/>
    <cellStyle name="Nota 10 2 18 3" xfId="25481" xr:uid="{00000000-0005-0000-0000-0000BA500000}"/>
    <cellStyle name="Nota 10 2 18 3 2" xfId="26891" xr:uid="{00000000-0005-0000-0000-0000BB500000}"/>
    <cellStyle name="Nota 10 2 18 3 2 2" xfId="29913" xr:uid="{00000000-0005-0000-0000-0000BC500000}"/>
    <cellStyle name="Nota 10 2 18 3 3" xfId="28503" xr:uid="{00000000-0005-0000-0000-0000BD500000}"/>
    <cellStyle name="Nota 10 2 18 3 3 2" xfId="31354" xr:uid="{00000000-0005-0000-0000-0000BE500000}"/>
    <cellStyle name="Nota 10 2 18 4" xfId="25248" xr:uid="{00000000-0005-0000-0000-0000BF500000}"/>
    <cellStyle name="Nota 10 2 18 4 2" xfId="26658" xr:uid="{00000000-0005-0000-0000-0000C0500000}"/>
    <cellStyle name="Nota 10 2 18 4 2 2" xfId="29680" xr:uid="{00000000-0005-0000-0000-0000C1500000}"/>
    <cellStyle name="Nota 10 2 18 4 3" xfId="28270" xr:uid="{00000000-0005-0000-0000-0000C2500000}"/>
    <cellStyle name="Nota 10 2 18 4 3 2" xfId="31121" xr:uid="{00000000-0005-0000-0000-0000C3500000}"/>
    <cellStyle name="Nota 10 2 18 5" xfId="25264" xr:uid="{00000000-0005-0000-0000-0000C4500000}"/>
    <cellStyle name="Nota 10 2 18 5 2" xfId="26674" xr:uid="{00000000-0005-0000-0000-0000C5500000}"/>
    <cellStyle name="Nota 10 2 18 5 2 2" xfId="29696" xr:uid="{00000000-0005-0000-0000-0000C6500000}"/>
    <cellStyle name="Nota 10 2 18 5 3" xfId="28286" xr:uid="{00000000-0005-0000-0000-0000C7500000}"/>
    <cellStyle name="Nota 10 2 18 5 3 2" xfId="31137" xr:uid="{00000000-0005-0000-0000-0000C8500000}"/>
    <cellStyle name="Nota 10 2 18 6" xfId="25285" xr:uid="{00000000-0005-0000-0000-0000C9500000}"/>
    <cellStyle name="Nota 10 2 18 6 2" xfId="26695" xr:uid="{00000000-0005-0000-0000-0000CA500000}"/>
    <cellStyle name="Nota 10 2 18 6 2 2" xfId="29717" xr:uid="{00000000-0005-0000-0000-0000CB500000}"/>
    <cellStyle name="Nota 10 2 18 6 3" xfId="28307" xr:uid="{00000000-0005-0000-0000-0000CC500000}"/>
    <cellStyle name="Nota 10 2 18 6 3 2" xfId="31158" xr:uid="{00000000-0005-0000-0000-0000CD500000}"/>
    <cellStyle name="Nota 10 2 18 7" xfId="26287" xr:uid="{00000000-0005-0000-0000-0000CE500000}"/>
    <cellStyle name="Nota 10 2 18 7 2" xfId="29309" xr:uid="{00000000-0005-0000-0000-0000CF500000}"/>
    <cellStyle name="Nota 10 2 18 8" xfId="27899" xr:uid="{00000000-0005-0000-0000-0000D0500000}"/>
    <cellStyle name="Nota 10 2 18 8 2" xfId="30750" xr:uid="{00000000-0005-0000-0000-0000D1500000}"/>
    <cellStyle name="Nota 10 2 2" xfId="18558" xr:uid="{00000000-0005-0000-0000-0000D2500000}"/>
    <cellStyle name="Nota 10 2 2 2" xfId="18559" xr:uid="{00000000-0005-0000-0000-0000D3500000}"/>
    <cellStyle name="Nota 10 2 2 2 2" xfId="18560" xr:uid="{00000000-0005-0000-0000-0000D4500000}"/>
    <cellStyle name="Nota 10 2 2 2 3" xfId="18561" xr:uid="{00000000-0005-0000-0000-0000D5500000}"/>
    <cellStyle name="Nota 10 2 2 2 4" xfId="18562" xr:uid="{00000000-0005-0000-0000-0000D6500000}"/>
    <cellStyle name="Nota 10 2 2 2 5" xfId="18563" xr:uid="{00000000-0005-0000-0000-0000D7500000}"/>
    <cellStyle name="Nota 10 2 2 2 6" xfId="18564" xr:uid="{00000000-0005-0000-0000-0000D8500000}"/>
    <cellStyle name="Nota 10 2 2 2 7" xfId="18565" xr:uid="{00000000-0005-0000-0000-0000D9500000}"/>
    <cellStyle name="Nota 10 2 2 3" xfId="18566" xr:uid="{00000000-0005-0000-0000-0000DA500000}"/>
    <cellStyle name="Nota 10 2 2 4" xfId="18567" xr:uid="{00000000-0005-0000-0000-0000DB500000}"/>
    <cellStyle name="Nota 10 2 2 5" xfId="18568" xr:uid="{00000000-0005-0000-0000-0000DC500000}"/>
    <cellStyle name="Nota 10 2 2 6" xfId="18569" xr:uid="{00000000-0005-0000-0000-0000DD500000}"/>
    <cellStyle name="Nota 10 2 2 7" xfId="18570" xr:uid="{00000000-0005-0000-0000-0000DE500000}"/>
    <cellStyle name="Nota 10 2 2 8" xfId="18571" xr:uid="{00000000-0005-0000-0000-0000DF500000}"/>
    <cellStyle name="Nota 10 2 3" xfId="18572" xr:uid="{00000000-0005-0000-0000-0000E0500000}"/>
    <cellStyle name="Nota 10 2 3 2" xfId="18573" xr:uid="{00000000-0005-0000-0000-0000E1500000}"/>
    <cellStyle name="Nota 10 2 3 2 2" xfId="18574" xr:uid="{00000000-0005-0000-0000-0000E2500000}"/>
    <cellStyle name="Nota 10 2 3 2 3" xfId="18575" xr:uid="{00000000-0005-0000-0000-0000E3500000}"/>
    <cellStyle name="Nota 10 2 3 2 4" xfId="18576" xr:uid="{00000000-0005-0000-0000-0000E4500000}"/>
    <cellStyle name="Nota 10 2 3 2 5" xfId="18577" xr:uid="{00000000-0005-0000-0000-0000E5500000}"/>
    <cellStyle name="Nota 10 2 3 2 6" xfId="18578" xr:uid="{00000000-0005-0000-0000-0000E6500000}"/>
    <cellStyle name="Nota 10 2 3 2 7" xfId="18579" xr:uid="{00000000-0005-0000-0000-0000E7500000}"/>
    <cellStyle name="Nota 10 2 3 3" xfId="18580" xr:uid="{00000000-0005-0000-0000-0000E8500000}"/>
    <cellStyle name="Nota 10 2 3 4" xfId="18581" xr:uid="{00000000-0005-0000-0000-0000E9500000}"/>
    <cellStyle name="Nota 10 2 3 5" xfId="18582" xr:uid="{00000000-0005-0000-0000-0000EA500000}"/>
    <cellStyle name="Nota 10 2 3 6" xfId="18583" xr:uid="{00000000-0005-0000-0000-0000EB500000}"/>
    <cellStyle name="Nota 10 2 3 7" xfId="18584" xr:uid="{00000000-0005-0000-0000-0000EC500000}"/>
    <cellStyle name="Nota 10 2 3 8" xfId="18585" xr:uid="{00000000-0005-0000-0000-0000ED500000}"/>
    <cellStyle name="Nota 10 2 4" xfId="18586" xr:uid="{00000000-0005-0000-0000-0000EE500000}"/>
    <cellStyle name="Nota 10 2 4 2" xfId="18587" xr:uid="{00000000-0005-0000-0000-0000EF500000}"/>
    <cellStyle name="Nota 10 2 4 2 2" xfId="18588" xr:uid="{00000000-0005-0000-0000-0000F0500000}"/>
    <cellStyle name="Nota 10 2 4 2 3" xfId="18589" xr:uid="{00000000-0005-0000-0000-0000F1500000}"/>
    <cellStyle name="Nota 10 2 4 2 4" xfId="18590" xr:uid="{00000000-0005-0000-0000-0000F2500000}"/>
    <cellStyle name="Nota 10 2 4 2 5" xfId="18591" xr:uid="{00000000-0005-0000-0000-0000F3500000}"/>
    <cellStyle name="Nota 10 2 4 2 6" xfId="18592" xr:uid="{00000000-0005-0000-0000-0000F4500000}"/>
    <cellStyle name="Nota 10 2 4 2 7" xfId="18593" xr:uid="{00000000-0005-0000-0000-0000F5500000}"/>
    <cellStyle name="Nota 10 2 4 3" xfId="18594" xr:uid="{00000000-0005-0000-0000-0000F6500000}"/>
    <cellStyle name="Nota 10 2 4 4" xfId="18595" xr:uid="{00000000-0005-0000-0000-0000F7500000}"/>
    <cellStyle name="Nota 10 2 4 5" xfId="18596" xr:uid="{00000000-0005-0000-0000-0000F8500000}"/>
    <cellStyle name="Nota 10 2 4 6" xfId="18597" xr:uid="{00000000-0005-0000-0000-0000F9500000}"/>
    <cellStyle name="Nota 10 2 4 7" xfId="18598" xr:uid="{00000000-0005-0000-0000-0000FA500000}"/>
    <cellStyle name="Nota 10 2 4 8" xfId="18599" xr:uid="{00000000-0005-0000-0000-0000FB500000}"/>
    <cellStyle name="Nota 10 2 5" xfId="18600" xr:uid="{00000000-0005-0000-0000-0000FC500000}"/>
    <cellStyle name="Nota 10 2 5 2" xfId="18601" xr:uid="{00000000-0005-0000-0000-0000FD500000}"/>
    <cellStyle name="Nota 10 2 5 2 2" xfId="18602" xr:uid="{00000000-0005-0000-0000-0000FE500000}"/>
    <cellStyle name="Nota 10 2 5 2 3" xfId="18603" xr:uid="{00000000-0005-0000-0000-0000FF500000}"/>
    <cellStyle name="Nota 10 2 5 2 4" xfId="18604" xr:uid="{00000000-0005-0000-0000-000000510000}"/>
    <cellStyle name="Nota 10 2 5 2 5" xfId="18605" xr:uid="{00000000-0005-0000-0000-000001510000}"/>
    <cellStyle name="Nota 10 2 5 2 6" xfId="18606" xr:uid="{00000000-0005-0000-0000-000002510000}"/>
    <cellStyle name="Nota 10 2 5 2 7" xfId="18607" xr:uid="{00000000-0005-0000-0000-000003510000}"/>
    <cellStyle name="Nota 10 2 5 3" xfId="18608" xr:uid="{00000000-0005-0000-0000-000004510000}"/>
    <cellStyle name="Nota 10 2 5 4" xfId="18609" xr:uid="{00000000-0005-0000-0000-000005510000}"/>
    <cellStyle name="Nota 10 2 5 5" xfId="18610" xr:uid="{00000000-0005-0000-0000-000006510000}"/>
    <cellStyle name="Nota 10 2 5 6" xfId="18611" xr:uid="{00000000-0005-0000-0000-000007510000}"/>
    <cellStyle name="Nota 10 2 5 7" xfId="18612" xr:uid="{00000000-0005-0000-0000-000008510000}"/>
    <cellStyle name="Nota 10 2 5 8" xfId="18613" xr:uid="{00000000-0005-0000-0000-000009510000}"/>
    <cellStyle name="Nota 10 2 6" xfId="18614" xr:uid="{00000000-0005-0000-0000-00000A510000}"/>
    <cellStyle name="Nota 10 2 6 2" xfId="18615" xr:uid="{00000000-0005-0000-0000-00000B510000}"/>
    <cellStyle name="Nota 10 2 6 2 2" xfId="18616" xr:uid="{00000000-0005-0000-0000-00000C510000}"/>
    <cellStyle name="Nota 10 2 6 2 3" xfId="18617" xr:uid="{00000000-0005-0000-0000-00000D510000}"/>
    <cellStyle name="Nota 10 2 6 2 4" xfId="18618" xr:uid="{00000000-0005-0000-0000-00000E510000}"/>
    <cellStyle name="Nota 10 2 6 2 5" xfId="18619" xr:uid="{00000000-0005-0000-0000-00000F510000}"/>
    <cellStyle name="Nota 10 2 6 2 6" xfId="18620" xr:uid="{00000000-0005-0000-0000-000010510000}"/>
    <cellStyle name="Nota 10 2 6 2 7" xfId="18621" xr:uid="{00000000-0005-0000-0000-000011510000}"/>
    <cellStyle name="Nota 10 2 6 3" xfId="18622" xr:uid="{00000000-0005-0000-0000-000012510000}"/>
    <cellStyle name="Nota 10 2 6 4" xfId="18623" xr:uid="{00000000-0005-0000-0000-000013510000}"/>
    <cellStyle name="Nota 10 2 6 5" xfId="18624" xr:uid="{00000000-0005-0000-0000-000014510000}"/>
    <cellStyle name="Nota 10 2 6 6" xfId="18625" xr:uid="{00000000-0005-0000-0000-000015510000}"/>
    <cellStyle name="Nota 10 2 6 7" xfId="18626" xr:uid="{00000000-0005-0000-0000-000016510000}"/>
    <cellStyle name="Nota 10 2 6 8" xfId="18627" xr:uid="{00000000-0005-0000-0000-000017510000}"/>
    <cellStyle name="Nota 10 2 7" xfId="18628" xr:uid="{00000000-0005-0000-0000-000018510000}"/>
    <cellStyle name="Nota 10 2 7 2" xfId="18629" xr:uid="{00000000-0005-0000-0000-000019510000}"/>
    <cellStyle name="Nota 10 2 7 2 2" xfId="18630" xr:uid="{00000000-0005-0000-0000-00001A510000}"/>
    <cellStyle name="Nota 10 2 7 2 3" xfId="18631" xr:uid="{00000000-0005-0000-0000-00001B510000}"/>
    <cellStyle name="Nota 10 2 7 2 4" xfId="18632" xr:uid="{00000000-0005-0000-0000-00001C510000}"/>
    <cellStyle name="Nota 10 2 7 2 5" xfId="18633" xr:uid="{00000000-0005-0000-0000-00001D510000}"/>
    <cellStyle name="Nota 10 2 7 2 6" xfId="18634" xr:uid="{00000000-0005-0000-0000-00001E510000}"/>
    <cellStyle name="Nota 10 2 7 2 7" xfId="18635" xr:uid="{00000000-0005-0000-0000-00001F510000}"/>
    <cellStyle name="Nota 10 2 7 3" xfId="18636" xr:uid="{00000000-0005-0000-0000-000020510000}"/>
    <cellStyle name="Nota 10 2 7 4" xfId="18637" xr:uid="{00000000-0005-0000-0000-000021510000}"/>
    <cellStyle name="Nota 10 2 7 5" xfId="18638" xr:uid="{00000000-0005-0000-0000-000022510000}"/>
    <cellStyle name="Nota 10 2 7 6" xfId="18639" xr:uid="{00000000-0005-0000-0000-000023510000}"/>
    <cellStyle name="Nota 10 2 7 7" xfId="18640" xr:uid="{00000000-0005-0000-0000-000024510000}"/>
    <cellStyle name="Nota 10 2 7 8" xfId="18641" xr:uid="{00000000-0005-0000-0000-000025510000}"/>
    <cellStyle name="Nota 10 2 8" xfId="18642" xr:uid="{00000000-0005-0000-0000-000026510000}"/>
    <cellStyle name="Nota 10 2 8 2" xfId="18643" xr:uid="{00000000-0005-0000-0000-000027510000}"/>
    <cellStyle name="Nota 10 2 8 2 2" xfId="18644" xr:uid="{00000000-0005-0000-0000-000028510000}"/>
    <cellStyle name="Nota 10 2 8 2 3" xfId="18645" xr:uid="{00000000-0005-0000-0000-000029510000}"/>
    <cellStyle name="Nota 10 2 8 2 4" xfId="18646" xr:uid="{00000000-0005-0000-0000-00002A510000}"/>
    <cellStyle name="Nota 10 2 8 2 5" xfId="18647" xr:uid="{00000000-0005-0000-0000-00002B510000}"/>
    <cellStyle name="Nota 10 2 8 2 6" xfId="18648" xr:uid="{00000000-0005-0000-0000-00002C510000}"/>
    <cellStyle name="Nota 10 2 8 2 7" xfId="18649" xr:uid="{00000000-0005-0000-0000-00002D510000}"/>
    <cellStyle name="Nota 10 2 8 3" xfId="18650" xr:uid="{00000000-0005-0000-0000-00002E510000}"/>
    <cellStyle name="Nota 10 2 8 4" xfId="18651" xr:uid="{00000000-0005-0000-0000-00002F510000}"/>
    <cellStyle name="Nota 10 2 8 5" xfId="18652" xr:uid="{00000000-0005-0000-0000-000030510000}"/>
    <cellStyle name="Nota 10 2 8 6" xfId="18653" xr:uid="{00000000-0005-0000-0000-000031510000}"/>
    <cellStyle name="Nota 10 2 8 7" xfId="18654" xr:uid="{00000000-0005-0000-0000-000032510000}"/>
    <cellStyle name="Nota 10 2 8 8" xfId="18655" xr:uid="{00000000-0005-0000-0000-000033510000}"/>
    <cellStyle name="Nota 10 2 9" xfId="18656" xr:uid="{00000000-0005-0000-0000-000034510000}"/>
    <cellStyle name="Nota 10 2 9 2" xfId="18657" xr:uid="{00000000-0005-0000-0000-000035510000}"/>
    <cellStyle name="Nota 10 2 9 2 2" xfId="18658" xr:uid="{00000000-0005-0000-0000-000036510000}"/>
    <cellStyle name="Nota 10 2 9 2 3" xfId="18659" xr:uid="{00000000-0005-0000-0000-000037510000}"/>
    <cellStyle name="Nota 10 2 9 2 4" xfId="18660" xr:uid="{00000000-0005-0000-0000-000038510000}"/>
    <cellStyle name="Nota 10 2 9 2 5" xfId="18661" xr:uid="{00000000-0005-0000-0000-000039510000}"/>
    <cellStyle name="Nota 10 2 9 2 6" xfId="18662" xr:uid="{00000000-0005-0000-0000-00003A510000}"/>
    <cellStyle name="Nota 10 2 9 2 7" xfId="18663" xr:uid="{00000000-0005-0000-0000-00003B510000}"/>
    <cellStyle name="Nota 10 2 9 3" xfId="18664" xr:uid="{00000000-0005-0000-0000-00003C510000}"/>
    <cellStyle name="Nota 10 2 9 4" xfId="18665" xr:uid="{00000000-0005-0000-0000-00003D510000}"/>
    <cellStyle name="Nota 10 2 9 5" xfId="18666" xr:uid="{00000000-0005-0000-0000-00003E510000}"/>
    <cellStyle name="Nota 10 2 9 6" xfId="18667" xr:uid="{00000000-0005-0000-0000-00003F510000}"/>
    <cellStyle name="Nota 10 2 9 7" xfId="18668" xr:uid="{00000000-0005-0000-0000-000040510000}"/>
    <cellStyle name="Nota 10 2 9 8" xfId="18669" xr:uid="{00000000-0005-0000-0000-000041510000}"/>
    <cellStyle name="Nota 10 20" xfId="24675" xr:uid="{00000000-0005-0000-0000-000042510000}"/>
    <cellStyle name="Nota 10 20 2" xfId="25016" xr:uid="{00000000-0005-0000-0000-000043510000}"/>
    <cellStyle name="Nota 10 20 2 2" xfId="25646" xr:uid="{00000000-0005-0000-0000-000044510000}"/>
    <cellStyle name="Nota 10 20 2 2 2" xfId="27056" xr:uid="{00000000-0005-0000-0000-000045510000}"/>
    <cellStyle name="Nota 10 20 2 2 2 2" xfId="30078" xr:uid="{00000000-0005-0000-0000-000046510000}"/>
    <cellStyle name="Nota 10 20 2 2 3" xfId="28668" xr:uid="{00000000-0005-0000-0000-000047510000}"/>
    <cellStyle name="Nota 10 20 2 2 3 2" xfId="31519" xr:uid="{00000000-0005-0000-0000-000048510000}"/>
    <cellStyle name="Nota 10 20 2 3" xfId="25814" xr:uid="{00000000-0005-0000-0000-000049510000}"/>
    <cellStyle name="Nota 10 20 2 3 2" xfId="27224" xr:uid="{00000000-0005-0000-0000-00004A510000}"/>
    <cellStyle name="Nota 10 20 2 3 2 2" xfId="30246" xr:uid="{00000000-0005-0000-0000-00004B510000}"/>
    <cellStyle name="Nota 10 20 2 3 3" xfId="28836" xr:uid="{00000000-0005-0000-0000-00004C510000}"/>
    <cellStyle name="Nota 10 20 2 3 3 2" xfId="31687" xr:uid="{00000000-0005-0000-0000-00004D510000}"/>
    <cellStyle name="Nota 10 20 2 4" xfId="25980" xr:uid="{00000000-0005-0000-0000-00004E510000}"/>
    <cellStyle name="Nota 10 20 2 4 2" xfId="27390" xr:uid="{00000000-0005-0000-0000-00004F510000}"/>
    <cellStyle name="Nota 10 20 2 4 2 2" xfId="30412" xr:uid="{00000000-0005-0000-0000-000050510000}"/>
    <cellStyle name="Nota 10 20 2 4 3" xfId="29002" xr:uid="{00000000-0005-0000-0000-000051510000}"/>
    <cellStyle name="Nota 10 20 2 4 3 2" xfId="31853" xr:uid="{00000000-0005-0000-0000-000052510000}"/>
    <cellStyle name="Nota 10 20 2 5" xfId="26145" xr:uid="{00000000-0005-0000-0000-000053510000}"/>
    <cellStyle name="Nota 10 20 2 5 2" xfId="27555" xr:uid="{00000000-0005-0000-0000-000054510000}"/>
    <cellStyle name="Nota 10 20 2 5 2 2" xfId="30577" xr:uid="{00000000-0005-0000-0000-000055510000}"/>
    <cellStyle name="Nota 10 20 2 5 3" xfId="29167" xr:uid="{00000000-0005-0000-0000-000056510000}"/>
    <cellStyle name="Nota 10 20 2 5 3 2" xfId="32018" xr:uid="{00000000-0005-0000-0000-000057510000}"/>
    <cellStyle name="Nota 10 20 2 6" xfId="26427" xr:uid="{00000000-0005-0000-0000-000058510000}"/>
    <cellStyle name="Nota 10 20 2 6 2" xfId="29449" xr:uid="{00000000-0005-0000-0000-000059510000}"/>
    <cellStyle name="Nota 10 20 2 7" xfId="28039" xr:uid="{00000000-0005-0000-0000-00005A510000}"/>
    <cellStyle name="Nota 10 20 2 7 2" xfId="30890" xr:uid="{00000000-0005-0000-0000-00005B510000}"/>
    <cellStyle name="Nota 10 20 3" xfId="25480" xr:uid="{00000000-0005-0000-0000-00005C510000}"/>
    <cellStyle name="Nota 10 20 3 2" xfId="26890" xr:uid="{00000000-0005-0000-0000-00005D510000}"/>
    <cellStyle name="Nota 10 20 3 2 2" xfId="29912" xr:uid="{00000000-0005-0000-0000-00005E510000}"/>
    <cellStyle name="Nota 10 20 3 3" xfId="28502" xr:uid="{00000000-0005-0000-0000-00005F510000}"/>
    <cellStyle name="Nota 10 20 3 3 2" xfId="31353" xr:uid="{00000000-0005-0000-0000-000060510000}"/>
    <cellStyle name="Nota 10 20 4" xfId="25249" xr:uid="{00000000-0005-0000-0000-000061510000}"/>
    <cellStyle name="Nota 10 20 4 2" xfId="26659" xr:uid="{00000000-0005-0000-0000-000062510000}"/>
    <cellStyle name="Nota 10 20 4 2 2" xfId="29681" xr:uid="{00000000-0005-0000-0000-000063510000}"/>
    <cellStyle name="Nota 10 20 4 3" xfId="28271" xr:uid="{00000000-0005-0000-0000-000064510000}"/>
    <cellStyle name="Nota 10 20 4 3 2" xfId="31122" xr:uid="{00000000-0005-0000-0000-000065510000}"/>
    <cellStyle name="Nota 10 20 5" xfId="25442" xr:uid="{00000000-0005-0000-0000-000066510000}"/>
    <cellStyle name="Nota 10 20 5 2" xfId="26852" xr:uid="{00000000-0005-0000-0000-000067510000}"/>
    <cellStyle name="Nota 10 20 5 2 2" xfId="29874" xr:uid="{00000000-0005-0000-0000-000068510000}"/>
    <cellStyle name="Nota 10 20 5 3" xfId="28464" xr:uid="{00000000-0005-0000-0000-000069510000}"/>
    <cellStyle name="Nota 10 20 5 3 2" xfId="31315" xr:uid="{00000000-0005-0000-0000-00006A510000}"/>
    <cellStyle name="Nota 10 20 6" xfId="25337" xr:uid="{00000000-0005-0000-0000-00006B510000}"/>
    <cellStyle name="Nota 10 20 6 2" xfId="26747" xr:uid="{00000000-0005-0000-0000-00006C510000}"/>
    <cellStyle name="Nota 10 20 6 2 2" xfId="29769" xr:uid="{00000000-0005-0000-0000-00006D510000}"/>
    <cellStyle name="Nota 10 20 6 3" xfId="28359" xr:uid="{00000000-0005-0000-0000-00006E510000}"/>
    <cellStyle name="Nota 10 20 6 3 2" xfId="31210" xr:uid="{00000000-0005-0000-0000-00006F510000}"/>
    <cellStyle name="Nota 10 20 7" xfId="26286" xr:uid="{00000000-0005-0000-0000-000070510000}"/>
    <cellStyle name="Nota 10 20 7 2" xfId="29308" xr:uid="{00000000-0005-0000-0000-000071510000}"/>
    <cellStyle name="Nota 10 20 8" xfId="27898" xr:uid="{00000000-0005-0000-0000-000072510000}"/>
    <cellStyle name="Nota 10 20 8 2" xfId="30749" xr:uid="{00000000-0005-0000-0000-000073510000}"/>
    <cellStyle name="Nota 10 3" xfId="18670" xr:uid="{00000000-0005-0000-0000-000074510000}"/>
    <cellStyle name="Nota 10 3 10" xfId="18671" xr:uid="{00000000-0005-0000-0000-000075510000}"/>
    <cellStyle name="Nota 10 3 10 2" xfId="18672" xr:uid="{00000000-0005-0000-0000-000076510000}"/>
    <cellStyle name="Nota 10 3 10 2 2" xfId="18673" xr:uid="{00000000-0005-0000-0000-000077510000}"/>
    <cellStyle name="Nota 10 3 10 2 3" xfId="18674" xr:uid="{00000000-0005-0000-0000-000078510000}"/>
    <cellStyle name="Nota 10 3 10 2 4" xfId="18675" xr:uid="{00000000-0005-0000-0000-000079510000}"/>
    <cellStyle name="Nota 10 3 10 2 5" xfId="18676" xr:uid="{00000000-0005-0000-0000-00007A510000}"/>
    <cellStyle name="Nota 10 3 10 2 6" xfId="18677" xr:uid="{00000000-0005-0000-0000-00007B510000}"/>
    <cellStyle name="Nota 10 3 10 2 7" xfId="18678" xr:uid="{00000000-0005-0000-0000-00007C510000}"/>
    <cellStyle name="Nota 10 3 10 3" xfId="18679" xr:uid="{00000000-0005-0000-0000-00007D510000}"/>
    <cellStyle name="Nota 10 3 10 4" xfId="18680" xr:uid="{00000000-0005-0000-0000-00007E510000}"/>
    <cellStyle name="Nota 10 3 10 5" xfId="18681" xr:uid="{00000000-0005-0000-0000-00007F510000}"/>
    <cellStyle name="Nota 10 3 10 6" xfId="18682" xr:uid="{00000000-0005-0000-0000-000080510000}"/>
    <cellStyle name="Nota 10 3 10 7" xfId="18683" xr:uid="{00000000-0005-0000-0000-000081510000}"/>
    <cellStyle name="Nota 10 3 10 8" xfId="18684" xr:uid="{00000000-0005-0000-0000-000082510000}"/>
    <cellStyle name="Nota 10 3 11" xfId="18685" xr:uid="{00000000-0005-0000-0000-000083510000}"/>
    <cellStyle name="Nota 10 3 11 2" xfId="18686" xr:uid="{00000000-0005-0000-0000-000084510000}"/>
    <cellStyle name="Nota 10 3 11 3" xfId="18687" xr:uid="{00000000-0005-0000-0000-000085510000}"/>
    <cellStyle name="Nota 10 3 11 4" xfId="18688" xr:uid="{00000000-0005-0000-0000-000086510000}"/>
    <cellStyle name="Nota 10 3 11 5" xfId="18689" xr:uid="{00000000-0005-0000-0000-000087510000}"/>
    <cellStyle name="Nota 10 3 11 6" xfId="18690" xr:uid="{00000000-0005-0000-0000-000088510000}"/>
    <cellStyle name="Nota 10 3 11 7" xfId="18691" xr:uid="{00000000-0005-0000-0000-000089510000}"/>
    <cellStyle name="Nota 10 3 12" xfId="18692" xr:uid="{00000000-0005-0000-0000-00008A510000}"/>
    <cellStyle name="Nota 10 3 13" xfId="18693" xr:uid="{00000000-0005-0000-0000-00008B510000}"/>
    <cellStyle name="Nota 10 3 14" xfId="18694" xr:uid="{00000000-0005-0000-0000-00008C510000}"/>
    <cellStyle name="Nota 10 3 15" xfId="18695" xr:uid="{00000000-0005-0000-0000-00008D510000}"/>
    <cellStyle name="Nota 10 3 16" xfId="18696" xr:uid="{00000000-0005-0000-0000-00008E510000}"/>
    <cellStyle name="Nota 10 3 17" xfId="18697" xr:uid="{00000000-0005-0000-0000-00008F510000}"/>
    <cellStyle name="Nota 10 3 2" xfId="18698" xr:uid="{00000000-0005-0000-0000-000090510000}"/>
    <cellStyle name="Nota 10 3 2 2" xfId="18699" xr:uid="{00000000-0005-0000-0000-000091510000}"/>
    <cellStyle name="Nota 10 3 2 2 2" xfId="18700" xr:uid="{00000000-0005-0000-0000-000092510000}"/>
    <cellStyle name="Nota 10 3 2 2 3" xfId="18701" xr:uid="{00000000-0005-0000-0000-000093510000}"/>
    <cellStyle name="Nota 10 3 2 2 4" xfId="18702" xr:uid="{00000000-0005-0000-0000-000094510000}"/>
    <cellStyle name="Nota 10 3 2 2 5" xfId="18703" xr:uid="{00000000-0005-0000-0000-000095510000}"/>
    <cellStyle name="Nota 10 3 2 2 6" xfId="18704" xr:uid="{00000000-0005-0000-0000-000096510000}"/>
    <cellStyle name="Nota 10 3 2 2 7" xfId="18705" xr:uid="{00000000-0005-0000-0000-000097510000}"/>
    <cellStyle name="Nota 10 3 2 3" xfId="18706" xr:uid="{00000000-0005-0000-0000-000098510000}"/>
    <cellStyle name="Nota 10 3 2 4" xfId="18707" xr:uid="{00000000-0005-0000-0000-000099510000}"/>
    <cellStyle name="Nota 10 3 2 5" xfId="18708" xr:uid="{00000000-0005-0000-0000-00009A510000}"/>
    <cellStyle name="Nota 10 3 2 6" xfId="18709" xr:uid="{00000000-0005-0000-0000-00009B510000}"/>
    <cellStyle name="Nota 10 3 2 7" xfId="18710" xr:uid="{00000000-0005-0000-0000-00009C510000}"/>
    <cellStyle name="Nota 10 3 2 8" xfId="18711" xr:uid="{00000000-0005-0000-0000-00009D510000}"/>
    <cellStyle name="Nota 10 3 3" xfId="18712" xr:uid="{00000000-0005-0000-0000-00009E510000}"/>
    <cellStyle name="Nota 10 3 3 2" xfId="18713" xr:uid="{00000000-0005-0000-0000-00009F510000}"/>
    <cellStyle name="Nota 10 3 3 2 2" xfId="18714" xr:uid="{00000000-0005-0000-0000-0000A0510000}"/>
    <cellStyle name="Nota 10 3 3 2 3" xfId="18715" xr:uid="{00000000-0005-0000-0000-0000A1510000}"/>
    <cellStyle name="Nota 10 3 3 2 4" xfId="18716" xr:uid="{00000000-0005-0000-0000-0000A2510000}"/>
    <cellStyle name="Nota 10 3 3 2 5" xfId="18717" xr:uid="{00000000-0005-0000-0000-0000A3510000}"/>
    <cellStyle name="Nota 10 3 3 2 6" xfId="18718" xr:uid="{00000000-0005-0000-0000-0000A4510000}"/>
    <cellStyle name="Nota 10 3 3 2 7" xfId="18719" xr:uid="{00000000-0005-0000-0000-0000A5510000}"/>
    <cellStyle name="Nota 10 3 3 3" xfId="18720" xr:uid="{00000000-0005-0000-0000-0000A6510000}"/>
    <cellStyle name="Nota 10 3 3 4" xfId="18721" xr:uid="{00000000-0005-0000-0000-0000A7510000}"/>
    <cellStyle name="Nota 10 3 3 5" xfId="18722" xr:uid="{00000000-0005-0000-0000-0000A8510000}"/>
    <cellStyle name="Nota 10 3 3 6" xfId="18723" xr:uid="{00000000-0005-0000-0000-0000A9510000}"/>
    <cellStyle name="Nota 10 3 3 7" xfId="18724" xr:uid="{00000000-0005-0000-0000-0000AA510000}"/>
    <cellStyle name="Nota 10 3 3 8" xfId="18725" xr:uid="{00000000-0005-0000-0000-0000AB510000}"/>
    <cellStyle name="Nota 10 3 4" xfId="18726" xr:uid="{00000000-0005-0000-0000-0000AC510000}"/>
    <cellStyle name="Nota 10 3 4 2" xfId="18727" xr:uid="{00000000-0005-0000-0000-0000AD510000}"/>
    <cellStyle name="Nota 10 3 4 2 2" xfId="18728" xr:uid="{00000000-0005-0000-0000-0000AE510000}"/>
    <cellStyle name="Nota 10 3 4 2 3" xfId="18729" xr:uid="{00000000-0005-0000-0000-0000AF510000}"/>
    <cellStyle name="Nota 10 3 4 2 4" xfId="18730" xr:uid="{00000000-0005-0000-0000-0000B0510000}"/>
    <cellStyle name="Nota 10 3 4 2 5" xfId="18731" xr:uid="{00000000-0005-0000-0000-0000B1510000}"/>
    <cellStyle name="Nota 10 3 4 2 6" xfId="18732" xr:uid="{00000000-0005-0000-0000-0000B2510000}"/>
    <cellStyle name="Nota 10 3 4 2 7" xfId="18733" xr:uid="{00000000-0005-0000-0000-0000B3510000}"/>
    <cellStyle name="Nota 10 3 4 3" xfId="18734" xr:uid="{00000000-0005-0000-0000-0000B4510000}"/>
    <cellStyle name="Nota 10 3 4 4" xfId="18735" xr:uid="{00000000-0005-0000-0000-0000B5510000}"/>
    <cellStyle name="Nota 10 3 4 5" xfId="18736" xr:uid="{00000000-0005-0000-0000-0000B6510000}"/>
    <cellStyle name="Nota 10 3 4 6" xfId="18737" xr:uid="{00000000-0005-0000-0000-0000B7510000}"/>
    <cellStyle name="Nota 10 3 4 7" xfId="18738" xr:uid="{00000000-0005-0000-0000-0000B8510000}"/>
    <cellStyle name="Nota 10 3 4 8" xfId="18739" xr:uid="{00000000-0005-0000-0000-0000B9510000}"/>
    <cellStyle name="Nota 10 3 5" xfId="18740" xr:uid="{00000000-0005-0000-0000-0000BA510000}"/>
    <cellStyle name="Nota 10 3 5 2" xfId="18741" xr:uid="{00000000-0005-0000-0000-0000BB510000}"/>
    <cellStyle name="Nota 10 3 5 2 2" xfId="18742" xr:uid="{00000000-0005-0000-0000-0000BC510000}"/>
    <cellStyle name="Nota 10 3 5 2 3" xfId="18743" xr:uid="{00000000-0005-0000-0000-0000BD510000}"/>
    <cellStyle name="Nota 10 3 5 2 4" xfId="18744" xr:uid="{00000000-0005-0000-0000-0000BE510000}"/>
    <cellStyle name="Nota 10 3 5 2 5" xfId="18745" xr:uid="{00000000-0005-0000-0000-0000BF510000}"/>
    <cellStyle name="Nota 10 3 5 2 6" xfId="18746" xr:uid="{00000000-0005-0000-0000-0000C0510000}"/>
    <cellStyle name="Nota 10 3 5 2 7" xfId="18747" xr:uid="{00000000-0005-0000-0000-0000C1510000}"/>
    <cellStyle name="Nota 10 3 5 3" xfId="18748" xr:uid="{00000000-0005-0000-0000-0000C2510000}"/>
    <cellStyle name="Nota 10 3 5 4" xfId="18749" xr:uid="{00000000-0005-0000-0000-0000C3510000}"/>
    <cellStyle name="Nota 10 3 5 5" xfId="18750" xr:uid="{00000000-0005-0000-0000-0000C4510000}"/>
    <cellStyle name="Nota 10 3 5 6" xfId="18751" xr:uid="{00000000-0005-0000-0000-0000C5510000}"/>
    <cellStyle name="Nota 10 3 5 7" xfId="18752" xr:uid="{00000000-0005-0000-0000-0000C6510000}"/>
    <cellStyle name="Nota 10 3 5 8" xfId="18753" xr:uid="{00000000-0005-0000-0000-0000C7510000}"/>
    <cellStyle name="Nota 10 3 6" xfId="18754" xr:uid="{00000000-0005-0000-0000-0000C8510000}"/>
    <cellStyle name="Nota 10 3 6 2" xfId="18755" xr:uid="{00000000-0005-0000-0000-0000C9510000}"/>
    <cellStyle name="Nota 10 3 6 2 2" xfId="18756" xr:uid="{00000000-0005-0000-0000-0000CA510000}"/>
    <cellStyle name="Nota 10 3 6 2 3" xfId="18757" xr:uid="{00000000-0005-0000-0000-0000CB510000}"/>
    <cellStyle name="Nota 10 3 6 2 4" xfId="18758" xr:uid="{00000000-0005-0000-0000-0000CC510000}"/>
    <cellStyle name="Nota 10 3 6 2 5" xfId="18759" xr:uid="{00000000-0005-0000-0000-0000CD510000}"/>
    <cellStyle name="Nota 10 3 6 2 6" xfId="18760" xr:uid="{00000000-0005-0000-0000-0000CE510000}"/>
    <cellStyle name="Nota 10 3 6 2 7" xfId="18761" xr:uid="{00000000-0005-0000-0000-0000CF510000}"/>
    <cellStyle name="Nota 10 3 6 3" xfId="18762" xr:uid="{00000000-0005-0000-0000-0000D0510000}"/>
    <cellStyle name="Nota 10 3 6 4" xfId="18763" xr:uid="{00000000-0005-0000-0000-0000D1510000}"/>
    <cellStyle name="Nota 10 3 6 5" xfId="18764" xr:uid="{00000000-0005-0000-0000-0000D2510000}"/>
    <cellStyle name="Nota 10 3 6 6" xfId="18765" xr:uid="{00000000-0005-0000-0000-0000D3510000}"/>
    <cellStyle name="Nota 10 3 6 7" xfId="18766" xr:uid="{00000000-0005-0000-0000-0000D4510000}"/>
    <cellStyle name="Nota 10 3 6 8" xfId="18767" xr:uid="{00000000-0005-0000-0000-0000D5510000}"/>
    <cellStyle name="Nota 10 3 7" xfId="18768" xr:uid="{00000000-0005-0000-0000-0000D6510000}"/>
    <cellStyle name="Nota 10 3 7 2" xfId="18769" xr:uid="{00000000-0005-0000-0000-0000D7510000}"/>
    <cellStyle name="Nota 10 3 7 2 2" xfId="18770" xr:uid="{00000000-0005-0000-0000-0000D8510000}"/>
    <cellStyle name="Nota 10 3 7 2 3" xfId="18771" xr:uid="{00000000-0005-0000-0000-0000D9510000}"/>
    <cellStyle name="Nota 10 3 7 2 4" xfId="18772" xr:uid="{00000000-0005-0000-0000-0000DA510000}"/>
    <cellStyle name="Nota 10 3 7 2 5" xfId="18773" xr:uid="{00000000-0005-0000-0000-0000DB510000}"/>
    <cellStyle name="Nota 10 3 7 2 6" xfId="18774" xr:uid="{00000000-0005-0000-0000-0000DC510000}"/>
    <cellStyle name="Nota 10 3 7 2 7" xfId="18775" xr:uid="{00000000-0005-0000-0000-0000DD510000}"/>
    <cellStyle name="Nota 10 3 7 3" xfId="18776" xr:uid="{00000000-0005-0000-0000-0000DE510000}"/>
    <cellStyle name="Nota 10 3 7 4" xfId="18777" xr:uid="{00000000-0005-0000-0000-0000DF510000}"/>
    <cellStyle name="Nota 10 3 7 5" xfId="18778" xr:uid="{00000000-0005-0000-0000-0000E0510000}"/>
    <cellStyle name="Nota 10 3 7 6" xfId="18779" xr:uid="{00000000-0005-0000-0000-0000E1510000}"/>
    <cellStyle name="Nota 10 3 7 7" xfId="18780" xr:uid="{00000000-0005-0000-0000-0000E2510000}"/>
    <cellStyle name="Nota 10 3 7 8" xfId="18781" xr:uid="{00000000-0005-0000-0000-0000E3510000}"/>
    <cellStyle name="Nota 10 3 8" xfId="18782" xr:uid="{00000000-0005-0000-0000-0000E4510000}"/>
    <cellStyle name="Nota 10 3 8 2" xfId="18783" xr:uid="{00000000-0005-0000-0000-0000E5510000}"/>
    <cellStyle name="Nota 10 3 8 2 2" xfId="18784" xr:uid="{00000000-0005-0000-0000-0000E6510000}"/>
    <cellStyle name="Nota 10 3 8 2 3" xfId="18785" xr:uid="{00000000-0005-0000-0000-0000E7510000}"/>
    <cellStyle name="Nota 10 3 8 2 4" xfId="18786" xr:uid="{00000000-0005-0000-0000-0000E8510000}"/>
    <cellStyle name="Nota 10 3 8 2 5" xfId="18787" xr:uid="{00000000-0005-0000-0000-0000E9510000}"/>
    <cellStyle name="Nota 10 3 8 2 6" xfId="18788" xr:uid="{00000000-0005-0000-0000-0000EA510000}"/>
    <cellStyle name="Nota 10 3 8 2 7" xfId="18789" xr:uid="{00000000-0005-0000-0000-0000EB510000}"/>
    <cellStyle name="Nota 10 3 8 3" xfId="18790" xr:uid="{00000000-0005-0000-0000-0000EC510000}"/>
    <cellStyle name="Nota 10 3 8 4" xfId="18791" xr:uid="{00000000-0005-0000-0000-0000ED510000}"/>
    <cellStyle name="Nota 10 3 8 5" xfId="18792" xr:uid="{00000000-0005-0000-0000-0000EE510000}"/>
    <cellStyle name="Nota 10 3 8 6" xfId="18793" xr:uid="{00000000-0005-0000-0000-0000EF510000}"/>
    <cellStyle name="Nota 10 3 8 7" xfId="18794" xr:uid="{00000000-0005-0000-0000-0000F0510000}"/>
    <cellStyle name="Nota 10 3 8 8" xfId="18795" xr:uid="{00000000-0005-0000-0000-0000F1510000}"/>
    <cellStyle name="Nota 10 3 9" xfId="18796" xr:uid="{00000000-0005-0000-0000-0000F2510000}"/>
    <cellStyle name="Nota 10 3 9 2" xfId="18797" xr:uid="{00000000-0005-0000-0000-0000F3510000}"/>
    <cellStyle name="Nota 10 3 9 2 2" xfId="18798" xr:uid="{00000000-0005-0000-0000-0000F4510000}"/>
    <cellStyle name="Nota 10 3 9 2 3" xfId="18799" xr:uid="{00000000-0005-0000-0000-0000F5510000}"/>
    <cellStyle name="Nota 10 3 9 2 4" xfId="18800" xr:uid="{00000000-0005-0000-0000-0000F6510000}"/>
    <cellStyle name="Nota 10 3 9 2 5" xfId="18801" xr:uid="{00000000-0005-0000-0000-0000F7510000}"/>
    <cellStyle name="Nota 10 3 9 2 6" xfId="18802" xr:uid="{00000000-0005-0000-0000-0000F8510000}"/>
    <cellStyle name="Nota 10 3 9 2 7" xfId="18803" xr:uid="{00000000-0005-0000-0000-0000F9510000}"/>
    <cellStyle name="Nota 10 3 9 3" xfId="18804" xr:uid="{00000000-0005-0000-0000-0000FA510000}"/>
    <cellStyle name="Nota 10 3 9 4" xfId="18805" xr:uid="{00000000-0005-0000-0000-0000FB510000}"/>
    <cellStyle name="Nota 10 3 9 5" xfId="18806" xr:uid="{00000000-0005-0000-0000-0000FC510000}"/>
    <cellStyle name="Nota 10 3 9 6" xfId="18807" xr:uid="{00000000-0005-0000-0000-0000FD510000}"/>
    <cellStyle name="Nota 10 3 9 7" xfId="18808" xr:uid="{00000000-0005-0000-0000-0000FE510000}"/>
    <cellStyle name="Nota 10 3 9 8" xfId="18809" xr:uid="{00000000-0005-0000-0000-0000FF510000}"/>
    <cellStyle name="Nota 10 4" xfId="18810" xr:uid="{00000000-0005-0000-0000-000000520000}"/>
    <cellStyle name="Nota 10 4 2" xfId="18811" xr:uid="{00000000-0005-0000-0000-000001520000}"/>
    <cellStyle name="Nota 10 4 2 2" xfId="18812" xr:uid="{00000000-0005-0000-0000-000002520000}"/>
    <cellStyle name="Nota 10 4 2 3" xfId="18813" xr:uid="{00000000-0005-0000-0000-000003520000}"/>
    <cellStyle name="Nota 10 4 2 4" xfId="18814" xr:uid="{00000000-0005-0000-0000-000004520000}"/>
    <cellStyle name="Nota 10 4 2 5" xfId="18815" xr:uid="{00000000-0005-0000-0000-000005520000}"/>
    <cellStyle name="Nota 10 4 2 6" xfId="18816" xr:uid="{00000000-0005-0000-0000-000006520000}"/>
    <cellStyle name="Nota 10 4 2 7" xfId="18817" xr:uid="{00000000-0005-0000-0000-000007520000}"/>
    <cellStyle name="Nota 10 4 3" xfId="18818" xr:uid="{00000000-0005-0000-0000-000008520000}"/>
    <cellStyle name="Nota 10 4 4" xfId="18819" xr:uid="{00000000-0005-0000-0000-000009520000}"/>
    <cellStyle name="Nota 10 4 5" xfId="18820" xr:uid="{00000000-0005-0000-0000-00000A520000}"/>
    <cellStyle name="Nota 10 4 6" xfId="18821" xr:uid="{00000000-0005-0000-0000-00000B520000}"/>
    <cellStyle name="Nota 10 4 7" xfId="18822" xr:uid="{00000000-0005-0000-0000-00000C520000}"/>
    <cellStyle name="Nota 10 4 8" xfId="18823" xr:uid="{00000000-0005-0000-0000-00000D520000}"/>
    <cellStyle name="Nota 10 5" xfId="18824" xr:uid="{00000000-0005-0000-0000-00000E520000}"/>
    <cellStyle name="Nota 10 5 2" xfId="18825" xr:uid="{00000000-0005-0000-0000-00000F520000}"/>
    <cellStyle name="Nota 10 5 2 2" xfId="18826" xr:uid="{00000000-0005-0000-0000-000010520000}"/>
    <cellStyle name="Nota 10 5 2 3" xfId="18827" xr:uid="{00000000-0005-0000-0000-000011520000}"/>
    <cellStyle name="Nota 10 5 2 4" xfId="18828" xr:uid="{00000000-0005-0000-0000-000012520000}"/>
    <cellStyle name="Nota 10 5 2 5" xfId="18829" xr:uid="{00000000-0005-0000-0000-000013520000}"/>
    <cellStyle name="Nota 10 5 2 6" xfId="18830" xr:uid="{00000000-0005-0000-0000-000014520000}"/>
    <cellStyle name="Nota 10 5 2 7" xfId="18831" xr:uid="{00000000-0005-0000-0000-000015520000}"/>
    <cellStyle name="Nota 10 5 3" xfId="18832" xr:uid="{00000000-0005-0000-0000-000016520000}"/>
    <cellStyle name="Nota 10 5 4" xfId="18833" xr:uid="{00000000-0005-0000-0000-000017520000}"/>
    <cellStyle name="Nota 10 5 5" xfId="18834" xr:uid="{00000000-0005-0000-0000-000018520000}"/>
    <cellStyle name="Nota 10 5 6" xfId="18835" xr:uid="{00000000-0005-0000-0000-000019520000}"/>
    <cellStyle name="Nota 10 5 7" xfId="18836" xr:uid="{00000000-0005-0000-0000-00001A520000}"/>
    <cellStyle name="Nota 10 5 8" xfId="18837" xr:uid="{00000000-0005-0000-0000-00001B520000}"/>
    <cellStyle name="Nota 10 6" xfId="18838" xr:uid="{00000000-0005-0000-0000-00001C520000}"/>
    <cellStyle name="Nota 10 6 2" xfId="18839" xr:uid="{00000000-0005-0000-0000-00001D520000}"/>
    <cellStyle name="Nota 10 6 2 2" xfId="18840" xr:uid="{00000000-0005-0000-0000-00001E520000}"/>
    <cellStyle name="Nota 10 6 2 3" xfId="18841" xr:uid="{00000000-0005-0000-0000-00001F520000}"/>
    <cellStyle name="Nota 10 6 2 4" xfId="18842" xr:uid="{00000000-0005-0000-0000-000020520000}"/>
    <cellStyle name="Nota 10 6 2 5" xfId="18843" xr:uid="{00000000-0005-0000-0000-000021520000}"/>
    <cellStyle name="Nota 10 6 2 6" xfId="18844" xr:uid="{00000000-0005-0000-0000-000022520000}"/>
    <cellStyle name="Nota 10 6 2 7" xfId="18845" xr:uid="{00000000-0005-0000-0000-000023520000}"/>
    <cellStyle name="Nota 10 6 3" xfId="18846" xr:uid="{00000000-0005-0000-0000-000024520000}"/>
    <cellStyle name="Nota 10 6 4" xfId="18847" xr:uid="{00000000-0005-0000-0000-000025520000}"/>
    <cellStyle name="Nota 10 6 5" xfId="18848" xr:uid="{00000000-0005-0000-0000-000026520000}"/>
    <cellStyle name="Nota 10 6 6" xfId="18849" xr:uid="{00000000-0005-0000-0000-000027520000}"/>
    <cellStyle name="Nota 10 6 7" xfId="18850" xr:uid="{00000000-0005-0000-0000-000028520000}"/>
    <cellStyle name="Nota 10 6 8" xfId="18851" xr:uid="{00000000-0005-0000-0000-000029520000}"/>
    <cellStyle name="Nota 10 7" xfId="18852" xr:uid="{00000000-0005-0000-0000-00002A520000}"/>
    <cellStyle name="Nota 10 7 2" xfId="18853" xr:uid="{00000000-0005-0000-0000-00002B520000}"/>
    <cellStyle name="Nota 10 7 2 2" xfId="18854" xr:uid="{00000000-0005-0000-0000-00002C520000}"/>
    <cellStyle name="Nota 10 7 2 3" xfId="18855" xr:uid="{00000000-0005-0000-0000-00002D520000}"/>
    <cellStyle name="Nota 10 7 2 4" xfId="18856" xr:uid="{00000000-0005-0000-0000-00002E520000}"/>
    <cellStyle name="Nota 10 7 2 5" xfId="18857" xr:uid="{00000000-0005-0000-0000-00002F520000}"/>
    <cellStyle name="Nota 10 7 2 6" xfId="18858" xr:uid="{00000000-0005-0000-0000-000030520000}"/>
    <cellStyle name="Nota 10 7 2 7" xfId="18859" xr:uid="{00000000-0005-0000-0000-000031520000}"/>
    <cellStyle name="Nota 10 7 3" xfId="18860" xr:uid="{00000000-0005-0000-0000-000032520000}"/>
    <cellStyle name="Nota 10 7 4" xfId="18861" xr:uid="{00000000-0005-0000-0000-000033520000}"/>
    <cellStyle name="Nota 10 7 5" xfId="18862" xr:uid="{00000000-0005-0000-0000-000034520000}"/>
    <cellStyle name="Nota 10 7 6" xfId="18863" xr:uid="{00000000-0005-0000-0000-000035520000}"/>
    <cellStyle name="Nota 10 7 7" xfId="18864" xr:uid="{00000000-0005-0000-0000-000036520000}"/>
    <cellStyle name="Nota 10 7 8" xfId="18865" xr:uid="{00000000-0005-0000-0000-000037520000}"/>
    <cellStyle name="Nota 10 8" xfId="18866" xr:uid="{00000000-0005-0000-0000-000038520000}"/>
    <cellStyle name="Nota 10 8 2" xfId="18867" xr:uid="{00000000-0005-0000-0000-000039520000}"/>
    <cellStyle name="Nota 10 8 2 2" xfId="18868" xr:uid="{00000000-0005-0000-0000-00003A520000}"/>
    <cellStyle name="Nota 10 8 2 3" xfId="18869" xr:uid="{00000000-0005-0000-0000-00003B520000}"/>
    <cellStyle name="Nota 10 8 2 4" xfId="18870" xr:uid="{00000000-0005-0000-0000-00003C520000}"/>
    <cellStyle name="Nota 10 8 2 5" xfId="18871" xr:uid="{00000000-0005-0000-0000-00003D520000}"/>
    <cellStyle name="Nota 10 8 2 6" xfId="18872" xr:uid="{00000000-0005-0000-0000-00003E520000}"/>
    <cellStyle name="Nota 10 8 2 7" xfId="18873" xr:uid="{00000000-0005-0000-0000-00003F520000}"/>
    <cellStyle name="Nota 10 8 3" xfId="18874" xr:uid="{00000000-0005-0000-0000-000040520000}"/>
    <cellStyle name="Nota 10 8 4" xfId="18875" xr:uid="{00000000-0005-0000-0000-000041520000}"/>
    <cellStyle name="Nota 10 8 5" xfId="18876" xr:uid="{00000000-0005-0000-0000-000042520000}"/>
    <cellStyle name="Nota 10 8 6" xfId="18877" xr:uid="{00000000-0005-0000-0000-000043520000}"/>
    <cellStyle name="Nota 10 8 7" xfId="18878" xr:uid="{00000000-0005-0000-0000-000044520000}"/>
    <cellStyle name="Nota 10 8 8" xfId="18879" xr:uid="{00000000-0005-0000-0000-000045520000}"/>
    <cellStyle name="Nota 10 9" xfId="18880" xr:uid="{00000000-0005-0000-0000-000046520000}"/>
    <cellStyle name="Nota 10 9 2" xfId="18881" xr:uid="{00000000-0005-0000-0000-000047520000}"/>
    <cellStyle name="Nota 10 9 2 2" xfId="18882" xr:uid="{00000000-0005-0000-0000-000048520000}"/>
    <cellStyle name="Nota 10 9 2 3" xfId="18883" xr:uid="{00000000-0005-0000-0000-000049520000}"/>
    <cellStyle name="Nota 10 9 2 4" xfId="18884" xr:uid="{00000000-0005-0000-0000-00004A520000}"/>
    <cellStyle name="Nota 10 9 2 5" xfId="18885" xr:uid="{00000000-0005-0000-0000-00004B520000}"/>
    <cellStyle name="Nota 10 9 2 6" xfId="18886" xr:uid="{00000000-0005-0000-0000-00004C520000}"/>
    <cellStyle name="Nota 10 9 2 7" xfId="18887" xr:uid="{00000000-0005-0000-0000-00004D520000}"/>
    <cellStyle name="Nota 10 9 3" xfId="18888" xr:uid="{00000000-0005-0000-0000-00004E520000}"/>
    <cellStyle name="Nota 10 9 4" xfId="18889" xr:uid="{00000000-0005-0000-0000-00004F520000}"/>
    <cellStyle name="Nota 10 9 5" xfId="18890" xr:uid="{00000000-0005-0000-0000-000050520000}"/>
    <cellStyle name="Nota 10 9 6" xfId="18891" xr:uid="{00000000-0005-0000-0000-000051520000}"/>
    <cellStyle name="Nota 10 9 7" xfId="18892" xr:uid="{00000000-0005-0000-0000-000052520000}"/>
    <cellStyle name="Nota 10 9 8" xfId="18893" xr:uid="{00000000-0005-0000-0000-000053520000}"/>
    <cellStyle name="Nota 11" xfId="18894" xr:uid="{00000000-0005-0000-0000-000054520000}"/>
    <cellStyle name="Nota 11 10" xfId="18895" xr:uid="{00000000-0005-0000-0000-000055520000}"/>
    <cellStyle name="Nota 11 10 2" xfId="18896" xr:uid="{00000000-0005-0000-0000-000056520000}"/>
    <cellStyle name="Nota 11 10 2 2" xfId="18897" xr:uid="{00000000-0005-0000-0000-000057520000}"/>
    <cellStyle name="Nota 11 10 2 3" xfId="18898" xr:uid="{00000000-0005-0000-0000-000058520000}"/>
    <cellStyle name="Nota 11 10 2 4" xfId="18899" xr:uid="{00000000-0005-0000-0000-000059520000}"/>
    <cellStyle name="Nota 11 10 2 5" xfId="18900" xr:uid="{00000000-0005-0000-0000-00005A520000}"/>
    <cellStyle name="Nota 11 10 2 6" xfId="18901" xr:uid="{00000000-0005-0000-0000-00005B520000}"/>
    <cellStyle name="Nota 11 10 2 7" xfId="18902" xr:uid="{00000000-0005-0000-0000-00005C520000}"/>
    <cellStyle name="Nota 11 10 3" xfId="18903" xr:uid="{00000000-0005-0000-0000-00005D520000}"/>
    <cellStyle name="Nota 11 10 4" xfId="18904" xr:uid="{00000000-0005-0000-0000-00005E520000}"/>
    <cellStyle name="Nota 11 10 5" xfId="18905" xr:uid="{00000000-0005-0000-0000-00005F520000}"/>
    <cellStyle name="Nota 11 10 6" xfId="18906" xr:uid="{00000000-0005-0000-0000-000060520000}"/>
    <cellStyle name="Nota 11 10 7" xfId="18907" xr:uid="{00000000-0005-0000-0000-000061520000}"/>
    <cellStyle name="Nota 11 10 8" xfId="18908" xr:uid="{00000000-0005-0000-0000-000062520000}"/>
    <cellStyle name="Nota 11 11" xfId="18909" xr:uid="{00000000-0005-0000-0000-000063520000}"/>
    <cellStyle name="Nota 11 11 2" xfId="18910" xr:uid="{00000000-0005-0000-0000-000064520000}"/>
    <cellStyle name="Nota 11 11 2 2" xfId="18911" xr:uid="{00000000-0005-0000-0000-000065520000}"/>
    <cellStyle name="Nota 11 11 2 3" xfId="18912" xr:uid="{00000000-0005-0000-0000-000066520000}"/>
    <cellStyle name="Nota 11 11 2 4" xfId="18913" xr:uid="{00000000-0005-0000-0000-000067520000}"/>
    <cellStyle name="Nota 11 11 2 5" xfId="18914" xr:uid="{00000000-0005-0000-0000-000068520000}"/>
    <cellStyle name="Nota 11 11 2 6" xfId="18915" xr:uid="{00000000-0005-0000-0000-000069520000}"/>
    <cellStyle name="Nota 11 11 2 7" xfId="18916" xr:uid="{00000000-0005-0000-0000-00006A520000}"/>
    <cellStyle name="Nota 11 11 3" xfId="18917" xr:uid="{00000000-0005-0000-0000-00006B520000}"/>
    <cellStyle name="Nota 11 11 4" xfId="18918" xr:uid="{00000000-0005-0000-0000-00006C520000}"/>
    <cellStyle name="Nota 11 11 5" xfId="18919" xr:uid="{00000000-0005-0000-0000-00006D520000}"/>
    <cellStyle name="Nota 11 11 6" xfId="18920" xr:uid="{00000000-0005-0000-0000-00006E520000}"/>
    <cellStyle name="Nota 11 11 7" xfId="18921" xr:uid="{00000000-0005-0000-0000-00006F520000}"/>
    <cellStyle name="Nota 11 11 8" xfId="18922" xr:uid="{00000000-0005-0000-0000-000070520000}"/>
    <cellStyle name="Nota 11 12" xfId="18923" xr:uid="{00000000-0005-0000-0000-000071520000}"/>
    <cellStyle name="Nota 11 12 2" xfId="18924" xr:uid="{00000000-0005-0000-0000-000072520000}"/>
    <cellStyle name="Nota 11 12 2 2" xfId="18925" xr:uid="{00000000-0005-0000-0000-000073520000}"/>
    <cellStyle name="Nota 11 12 2 3" xfId="18926" xr:uid="{00000000-0005-0000-0000-000074520000}"/>
    <cellStyle name="Nota 11 12 2 4" xfId="18927" xr:uid="{00000000-0005-0000-0000-000075520000}"/>
    <cellStyle name="Nota 11 12 2 5" xfId="18928" xr:uid="{00000000-0005-0000-0000-000076520000}"/>
    <cellStyle name="Nota 11 12 2 6" xfId="18929" xr:uid="{00000000-0005-0000-0000-000077520000}"/>
    <cellStyle name="Nota 11 12 2 7" xfId="18930" xr:uid="{00000000-0005-0000-0000-000078520000}"/>
    <cellStyle name="Nota 11 12 3" xfId="18931" xr:uid="{00000000-0005-0000-0000-000079520000}"/>
    <cellStyle name="Nota 11 12 4" xfId="18932" xr:uid="{00000000-0005-0000-0000-00007A520000}"/>
    <cellStyle name="Nota 11 12 5" xfId="18933" xr:uid="{00000000-0005-0000-0000-00007B520000}"/>
    <cellStyle name="Nota 11 12 6" xfId="18934" xr:uid="{00000000-0005-0000-0000-00007C520000}"/>
    <cellStyle name="Nota 11 12 7" xfId="18935" xr:uid="{00000000-0005-0000-0000-00007D520000}"/>
    <cellStyle name="Nota 11 12 8" xfId="18936" xr:uid="{00000000-0005-0000-0000-00007E520000}"/>
    <cellStyle name="Nota 11 13" xfId="18937" xr:uid="{00000000-0005-0000-0000-00007F520000}"/>
    <cellStyle name="Nota 11 13 2" xfId="18938" xr:uid="{00000000-0005-0000-0000-000080520000}"/>
    <cellStyle name="Nota 11 13 3" xfId="18939" xr:uid="{00000000-0005-0000-0000-000081520000}"/>
    <cellStyle name="Nota 11 13 4" xfId="18940" xr:uid="{00000000-0005-0000-0000-000082520000}"/>
    <cellStyle name="Nota 11 13 5" xfId="18941" xr:uid="{00000000-0005-0000-0000-000083520000}"/>
    <cellStyle name="Nota 11 13 6" xfId="18942" xr:uid="{00000000-0005-0000-0000-000084520000}"/>
    <cellStyle name="Nota 11 13 7" xfId="18943" xr:uid="{00000000-0005-0000-0000-000085520000}"/>
    <cellStyle name="Nota 11 14" xfId="18944" xr:uid="{00000000-0005-0000-0000-000086520000}"/>
    <cellStyle name="Nota 11 15" xfId="18945" xr:uid="{00000000-0005-0000-0000-000087520000}"/>
    <cellStyle name="Nota 11 16" xfId="18946" xr:uid="{00000000-0005-0000-0000-000088520000}"/>
    <cellStyle name="Nota 11 17" xfId="18947" xr:uid="{00000000-0005-0000-0000-000089520000}"/>
    <cellStyle name="Nota 11 18" xfId="18948" xr:uid="{00000000-0005-0000-0000-00008A520000}"/>
    <cellStyle name="Nota 11 19" xfId="18949" xr:uid="{00000000-0005-0000-0000-00008B520000}"/>
    <cellStyle name="Nota 11 2" xfId="18950" xr:uid="{00000000-0005-0000-0000-00008C520000}"/>
    <cellStyle name="Nota 11 2 10" xfId="18951" xr:uid="{00000000-0005-0000-0000-00008D520000}"/>
    <cellStyle name="Nota 11 2 10 2" xfId="18952" xr:uid="{00000000-0005-0000-0000-00008E520000}"/>
    <cellStyle name="Nota 11 2 10 2 2" xfId="18953" xr:uid="{00000000-0005-0000-0000-00008F520000}"/>
    <cellStyle name="Nota 11 2 10 2 3" xfId="18954" xr:uid="{00000000-0005-0000-0000-000090520000}"/>
    <cellStyle name="Nota 11 2 10 2 4" xfId="18955" xr:uid="{00000000-0005-0000-0000-000091520000}"/>
    <cellStyle name="Nota 11 2 10 2 5" xfId="18956" xr:uid="{00000000-0005-0000-0000-000092520000}"/>
    <cellStyle name="Nota 11 2 10 2 6" xfId="18957" xr:uid="{00000000-0005-0000-0000-000093520000}"/>
    <cellStyle name="Nota 11 2 10 2 7" xfId="18958" xr:uid="{00000000-0005-0000-0000-000094520000}"/>
    <cellStyle name="Nota 11 2 10 3" xfId="18959" xr:uid="{00000000-0005-0000-0000-000095520000}"/>
    <cellStyle name="Nota 11 2 10 4" xfId="18960" xr:uid="{00000000-0005-0000-0000-000096520000}"/>
    <cellStyle name="Nota 11 2 10 5" xfId="18961" xr:uid="{00000000-0005-0000-0000-000097520000}"/>
    <cellStyle name="Nota 11 2 10 6" xfId="18962" xr:uid="{00000000-0005-0000-0000-000098520000}"/>
    <cellStyle name="Nota 11 2 10 7" xfId="18963" xr:uid="{00000000-0005-0000-0000-000099520000}"/>
    <cellStyle name="Nota 11 2 10 8" xfId="18964" xr:uid="{00000000-0005-0000-0000-00009A520000}"/>
    <cellStyle name="Nota 11 2 11" xfId="18965" xr:uid="{00000000-0005-0000-0000-00009B520000}"/>
    <cellStyle name="Nota 11 2 11 2" xfId="18966" xr:uid="{00000000-0005-0000-0000-00009C520000}"/>
    <cellStyle name="Nota 11 2 11 3" xfId="18967" xr:uid="{00000000-0005-0000-0000-00009D520000}"/>
    <cellStyle name="Nota 11 2 11 4" xfId="18968" xr:uid="{00000000-0005-0000-0000-00009E520000}"/>
    <cellStyle name="Nota 11 2 11 5" xfId="18969" xr:uid="{00000000-0005-0000-0000-00009F520000}"/>
    <cellStyle name="Nota 11 2 11 6" xfId="18970" xr:uid="{00000000-0005-0000-0000-0000A0520000}"/>
    <cellStyle name="Nota 11 2 11 7" xfId="18971" xr:uid="{00000000-0005-0000-0000-0000A1520000}"/>
    <cellStyle name="Nota 11 2 12" xfId="18972" xr:uid="{00000000-0005-0000-0000-0000A2520000}"/>
    <cellStyle name="Nota 11 2 13" xfId="18973" xr:uid="{00000000-0005-0000-0000-0000A3520000}"/>
    <cellStyle name="Nota 11 2 14" xfId="18974" xr:uid="{00000000-0005-0000-0000-0000A4520000}"/>
    <cellStyle name="Nota 11 2 15" xfId="18975" xr:uid="{00000000-0005-0000-0000-0000A5520000}"/>
    <cellStyle name="Nota 11 2 16" xfId="18976" xr:uid="{00000000-0005-0000-0000-0000A6520000}"/>
    <cellStyle name="Nota 11 2 17" xfId="18977" xr:uid="{00000000-0005-0000-0000-0000A7520000}"/>
    <cellStyle name="Nota 11 2 18" xfId="24678" xr:uid="{00000000-0005-0000-0000-0000A8520000}"/>
    <cellStyle name="Nota 11 2 18 2" xfId="25019" xr:uid="{00000000-0005-0000-0000-0000A9520000}"/>
    <cellStyle name="Nota 11 2 18 2 2" xfId="25649" xr:uid="{00000000-0005-0000-0000-0000AA520000}"/>
    <cellStyle name="Nota 11 2 18 2 2 2" xfId="27059" xr:uid="{00000000-0005-0000-0000-0000AB520000}"/>
    <cellStyle name="Nota 11 2 18 2 2 2 2" xfId="30081" xr:uid="{00000000-0005-0000-0000-0000AC520000}"/>
    <cellStyle name="Nota 11 2 18 2 2 3" xfId="28671" xr:uid="{00000000-0005-0000-0000-0000AD520000}"/>
    <cellStyle name="Nota 11 2 18 2 2 3 2" xfId="31522" xr:uid="{00000000-0005-0000-0000-0000AE520000}"/>
    <cellStyle name="Nota 11 2 18 2 3" xfId="25817" xr:uid="{00000000-0005-0000-0000-0000AF520000}"/>
    <cellStyle name="Nota 11 2 18 2 3 2" xfId="27227" xr:uid="{00000000-0005-0000-0000-0000B0520000}"/>
    <cellStyle name="Nota 11 2 18 2 3 2 2" xfId="30249" xr:uid="{00000000-0005-0000-0000-0000B1520000}"/>
    <cellStyle name="Nota 11 2 18 2 3 3" xfId="28839" xr:uid="{00000000-0005-0000-0000-0000B2520000}"/>
    <cellStyle name="Nota 11 2 18 2 3 3 2" xfId="31690" xr:uid="{00000000-0005-0000-0000-0000B3520000}"/>
    <cellStyle name="Nota 11 2 18 2 4" xfId="25983" xr:uid="{00000000-0005-0000-0000-0000B4520000}"/>
    <cellStyle name="Nota 11 2 18 2 4 2" xfId="27393" xr:uid="{00000000-0005-0000-0000-0000B5520000}"/>
    <cellStyle name="Nota 11 2 18 2 4 2 2" xfId="30415" xr:uid="{00000000-0005-0000-0000-0000B6520000}"/>
    <cellStyle name="Nota 11 2 18 2 4 3" xfId="29005" xr:uid="{00000000-0005-0000-0000-0000B7520000}"/>
    <cellStyle name="Nota 11 2 18 2 4 3 2" xfId="31856" xr:uid="{00000000-0005-0000-0000-0000B8520000}"/>
    <cellStyle name="Nota 11 2 18 2 5" xfId="26148" xr:uid="{00000000-0005-0000-0000-0000B9520000}"/>
    <cellStyle name="Nota 11 2 18 2 5 2" xfId="27558" xr:uid="{00000000-0005-0000-0000-0000BA520000}"/>
    <cellStyle name="Nota 11 2 18 2 5 2 2" xfId="30580" xr:uid="{00000000-0005-0000-0000-0000BB520000}"/>
    <cellStyle name="Nota 11 2 18 2 5 3" xfId="29170" xr:uid="{00000000-0005-0000-0000-0000BC520000}"/>
    <cellStyle name="Nota 11 2 18 2 5 3 2" xfId="32021" xr:uid="{00000000-0005-0000-0000-0000BD520000}"/>
    <cellStyle name="Nota 11 2 18 2 6" xfId="26430" xr:uid="{00000000-0005-0000-0000-0000BE520000}"/>
    <cellStyle name="Nota 11 2 18 2 6 2" xfId="29452" xr:uid="{00000000-0005-0000-0000-0000BF520000}"/>
    <cellStyle name="Nota 11 2 18 2 7" xfId="28042" xr:uid="{00000000-0005-0000-0000-0000C0520000}"/>
    <cellStyle name="Nota 11 2 18 2 7 2" xfId="30893" xr:uid="{00000000-0005-0000-0000-0000C1520000}"/>
    <cellStyle name="Nota 11 2 18 3" xfId="25483" xr:uid="{00000000-0005-0000-0000-0000C2520000}"/>
    <cellStyle name="Nota 11 2 18 3 2" xfId="26893" xr:uid="{00000000-0005-0000-0000-0000C3520000}"/>
    <cellStyle name="Nota 11 2 18 3 2 2" xfId="29915" xr:uid="{00000000-0005-0000-0000-0000C4520000}"/>
    <cellStyle name="Nota 11 2 18 3 3" xfId="28505" xr:uid="{00000000-0005-0000-0000-0000C5520000}"/>
    <cellStyle name="Nota 11 2 18 3 3 2" xfId="31356" xr:uid="{00000000-0005-0000-0000-0000C6520000}"/>
    <cellStyle name="Nota 11 2 18 4" xfId="25464" xr:uid="{00000000-0005-0000-0000-0000C7520000}"/>
    <cellStyle name="Nota 11 2 18 4 2" xfId="26874" xr:uid="{00000000-0005-0000-0000-0000C8520000}"/>
    <cellStyle name="Nota 11 2 18 4 2 2" xfId="29896" xr:uid="{00000000-0005-0000-0000-0000C9520000}"/>
    <cellStyle name="Nota 11 2 18 4 3" xfId="28486" xr:uid="{00000000-0005-0000-0000-0000CA520000}"/>
    <cellStyle name="Nota 11 2 18 4 3 2" xfId="31337" xr:uid="{00000000-0005-0000-0000-0000CB520000}"/>
    <cellStyle name="Nota 11 2 18 5" xfId="25388" xr:uid="{00000000-0005-0000-0000-0000CC520000}"/>
    <cellStyle name="Nota 11 2 18 5 2" xfId="26798" xr:uid="{00000000-0005-0000-0000-0000CD520000}"/>
    <cellStyle name="Nota 11 2 18 5 2 2" xfId="29820" xr:uid="{00000000-0005-0000-0000-0000CE520000}"/>
    <cellStyle name="Nota 11 2 18 5 3" xfId="28410" xr:uid="{00000000-0005-0000-0000-0000CF520000}"/>
    <cellStyle name="Nota 11 2 18 5 3 2" xfId="31261" xr:uid="{00000000-0005-0000-0000-0000D0520000}"/>
    <cellStyle name="Nota 11 2 18 6" xfId="25373" xr:uid="{00000000-0005-0000-0000-0000D1520000}"/>
    <cellStyle name="Nota 11 2 18 6 2" xfId="26783" xr:uid="{00000000-0005-0000-0000-0000D2520000}"/>
    <cellStyle name="Nota 11 2 18 6 2 2" xfId="29805" xr:uid="{00000000-0005-0000-0000-0000D3520000}"/>
    <cellStyle name="Nota 11 2 18 6 3" xfId="28395" xr:uid="{00000000-0005-0000-0000-0000D4520000}"/>
    <cellStyle name="Nota 11 2 18 6 3 2" xfId="31246" xr:uid="{00000000-0005-0000-0000-0000D5520000}"/>
    <cellStyle name="Nota 11 2 18 7" xfId="26289" xr:uid="{00000000-0005-0000-0000-0000D6520000}"/>
    <cellStyle name="Nota 11 2 18 7 2" xfId="29311" xr:uid="{00000000-0005-0000-0000-0000D7520000}"/>
    <cellStyle name="Nota 11 2 18 8" xfId="27901" xr:uid="{00000000-0005-0000-0000-0000D8520000}"/>
    <cellStyle name="Nota 11 2 18 8 2" xfId="30752" xr:uid="{00000000-0005-0000-0000-0000D9520000}"/>
    <cellStyle name="Nota 11 2 2" xfId="18978" xr:uid="{00000000-0005-0000-0000-0000DA520000}"/>
    <cellStyle name="Nota 11 2 2 2" xfId="18979" xr:uid="{00000000-0005-0000-0000-0000DB520000}"/>
    <cellStyle name="Nota 11 2 2 2 2" xfId="18980" xr:uid="{00000000-0005-0000-0000-0000DC520000}"/>
    <cellStyle name="Nota 11 2 2 2 3" xfId="18981" xr:uid="{00000000-0005-0000-0000-0000DD520000}"/>
    <cellStyle name="Nota 11 2 2 2 4" xfId="18982" xr:uid="{00000000-0005-0000-0000-0000DE520000}"/>
    <cellStyle name="Nota 11 2 2 2 5" xfId="18983" xr:uid="{00000000-0005-0000-0000-0000DF520000}"/>
    <cellStyle name="Nota 11 2 2 2 6" xfId="18984" xr:uid="{00000000-0005-0000-0000-0000E0520000}"/>
    <cellStyle name="Nota 11 2 2 2 7" xfId="18985" xr:uid="{00000000-0005-0000-0000-0000E1520000}"/>
    <cellStyle name="Nota 11 2 2 3" xfId="18986" xr:uid="{00000000-0005-0000-0000-0000E2520000}"/>
    <cellStyle name="Nota 11 2 2 4" xfId="18987" xr:uid="{00000000-0005-0000-0000-0000E3520000}"/>
    <cellStyle name="Nota 11 2 2 5" xfId="18988" xr:uid="{00000000-0005-0000-0000-0000E4520000}"/>
    <cellStyle name="Nota 11 2 2 6" xfId="18989" xr:uid="{00000000-0005-0000-0000-0000E5520000}"/>
    <cellStyle name="Nota 11 2 2 7" xfId="18990" xr:uid="{00000000-0005-0000-0000-0000E6520000}"/>
    <cellStyle name="Nota 11 2 2 8" xfId="18991" xr:uid="{00000000-0005-0000-0000-0000E7520000}"/>
    <cellStyle name="Nota 11 2 3" xfId="18992" xr:uid="{00000000-0005-0000-0000-0000E8520000}"/>
    <cellStyle name="Nota 11 2 3 2" xfId="18993" xr:uid="{00000000-0005-0000-0000-0000E9520000}"/>
    <cellStyle name="Nota 11 2 3 2 2" xfId="18994" xr:uid="{00000000-0005-0000-0000-0000EA520000}"/>
    <cellStyle name="Nota 11 2 3 2 3" xfId="18995" xr:uid="{00000000-0005-0000-0000-0000EB520000}"/>
    <cellStyle name="Nota 11 2 3 2 4" xfId="18996" xr:uid="{00000000-0005-0000-0000-0000EC520000}"/>
    <cellStyle name="Nota 11 2 3 2 5" xfId="18997" xr:uid="{00000000-0005-0000-0000-0000ED520000}"/>
    <cellStyle name="Nota 11 2 3 2 6" xfId="18998" xr:uid="{00000000-0005-0000-0000-0000EE520000}"/>
    <cellStyle name="Nota 11 2 3 2 7" xfId="18999" xr:uid="{00000000-0005-0000-0000-0000EF520000}"/>
    <cellStyle name="Nota 11 2 3 3" xfId="19000" xr:uid="{00000000-0005-0000-0000-0000F0520000}"/>
    <cellStyle name="Nota 11 2 3 4" xfId="19001" xr:uid="{00000000-0005-0000-0000-0000F1520000}"/>
    <cellStyle name="Nota 11 2 3 5" xfId="19002" xr:uid="{00000000-0005-0000-0000-0000F2520000}"/>
    <cellStyle name="Nota 11 2 3 6" xfId="19003" xr:uid="{00000000-0005-0000-0000-0000F3520000}"/>
    <cellStyle name="Nota 11 2 3 7" xfId="19004" xr:uid="{00000000-0005-0000-0000-0000F4520000}"/>
    <cellStyle name="Nota 11 2 3 8" xfId="19005" xr:uid="{00000000-0005-0000-0000-0000F5520000}"/>
    <cellStyle name="Nota 11 2 4" xfId="19006" xr:uid="{00000000-0005-0000-0000-0000F6520000}"/>
    <cellStyle name="Nota 11 2 4 2" xfId="19007" xr:uid="{00000000-0005-0000-0000-0000F7520000}"/>
    <cellStyle name="Nota 11 2 4 2 2" xfId="19008" xr:uid="{00000000-0005-0000-0000-0000F8520000}"/>
    <cellStyle name="Nota 11 2 4 2 3" xfId="19009" xr:uid="{00000000-0005-0000-0000-0000F9520000}"/>
    <cellStyle name="Nota 11 2 4 2 4" xfId="19010" xr:uid="{00000000-0005-0000-0000-0000FA520000}"/>
    <cellStyle name="Nota 11 2 4 2 5" xfId="19011" xr:uid="{00000000-0005-0000-0000-0000FB520000}"/>
    <cellStyle name="Nota 11 2 4 2 6" xfId="19012" xr:uid="{00000000-0005-0000-0000-0000FC520000}"/>
    <cellStyle name="Nota 11 2 4 2 7" xfId="19013" xr:uid="{00000000-0005-0000-0000-0000FD520000}"/>
    <cellStyle name="Nota 11 2 4 3" xfId="19014" xr:uid="{00000000-0005-0000-0000-0000FE520000}"/>
    <cellStyle name="Nota 11 2 4 4" xfId="19015" xr:uid="{00000000-0005-0000-0000-0000FF520000}"/>
    <cellStyle name="Nota 11 2 4 5" xfId="19016" xr:uid="{00000000-0005-0000-0000-000000530000}"/>
    <cellStyle name="Nota 11 2 4 6" xfId="19017" xr:uid="{00000000-0005-0000-0000-000001530000}"/>
    <cellStyle name="Nota 11 2 4 7" xfId="19018" xr:uid="{00000000-0005-0000-0000-000002530000}"/>
    <cellStyle name="Nota 11 2 4 8" xfId="19019" xr:uid="{00000000-0005-0000-0000-000003530000}"/>
    <cellStyle name="Nota 11 2 5" xfId="19020" xr:uid="{00000000-0005-0000-0000-000004530000}"/>
    <cellStyle name="Nota 11 2 5 2" xfId="19021" xr:uid="{00000000-0005-0000-0000-000005530000}"/>
    <cellStyle name="Nota 11 2 5 2 2" xfId="19022" xr:uid="{00000000-0005-0000-0000-000006530000}"/>
    <cellStyle name="Nota 11 2 5 2 3" xfId="19023" xr:uid="{00000000-0005-0000-0000-000007530000}"/>
    <cellStyle name="Nota 11 2 5 2 4" xfId="19024" xr:uid="{00000000-0005-0000-0000-000008530000}"/>
    <cellStyle name="Nota 11 2 5 2 5" xfId="19025" xr:uid="{00000000-0005-0000-0000-000009530000}"/>
    <cellStyle name="Nota 11 2 5 2 6" xfId="19026" xr:uid="{00000000-0005-0000-0000-00000A530000}"/>
    <cellStyle name="Nota 11 2 5 2 7" xfId="19027" xr:uid="{00000000-0005-0000-0000-00000B530000}"/>
    <cellStyle name="Nota 11 2 5 3" xfId="19028" xr:uid="{00000000-0005-0000-0000-00000C530000}"/>
    <cellStyle name="Nota 11 2 5 4" xfId="19029" xr:uid="{00000000-0005-0000-0000-00000D530000}"/>
    <cellStyle name="Nota 11 2 5 5" xfId="19030" xr:uid="{00000000-0005-0000-0000-00000E530000}"/>
    <cellStyle name="Nota 11 2 5 6" xfId="19031" xr:uid="{00000000-0005-0000-0000-00000F530000}"/>
    <cellStyle name="Nota 11 2 5 7" xfId="19032" xr:uid="{00000000-0005-0000-0000-000010530000}"/>
    <cellStyle name="Nota 11 2 5 8" xfId="19033" xr:uid="{00000000-0005-0000-0000-000011530000}"/>
    <cellStyle name="Nota 11 2 6" xfId="19034" xr:uid="{00000000-0005-0000-0000-000012530000}"/>
    <cellStyle name="Nota 11 2 6 2" xfId="19035" xr:uid="{00000000-0005-0000-0000-000013530000}"/>
    <cellStyle name="Nota 11 2 6 2 2" xfId="19036" xr:uid="{00000000-0005-0000-0000-000014530000}"/>
    <cellStyle name="Nota 11 2 6 2 3" xfId="19037" xr:uid="{00000000-0005-0000-0000-000015530000}"/>
    <cellStyle name="Nota 11 2 6 2 4" xfId="19038" xr:uid="{00000000-0005-0000-0000-000016530000}"/>
    <cellStyle name="Nota 11 2 6 2 5" xfId="19039" xr:uid="{00000000-0005-0000-0000-000017530000}"/>
    <cellStyle name="Nota 11 2 6 2 6" xfId="19040" xr:uid="{00000000-0005-0000-0000-000018530000}"/>
    <cellStyle name="Nota 11 2 6 2 7" xfId="19041" xr:uid="{00000000-0005-0000-0000-000019530000}"/>
    <cellStyle name="Nota 11 2 6 3" xfId="19042" xr:uid="{00000000-0005-0000-0000-00001A530000}"/>
    <cellStyle name="Nota 11 2 6 4" xfId="19043" xr:uid="{00000000-0005-0000-0000-00001B530000}"/>
    <cellStyle name="Nota 11 2 6 5" xfId="19044" xr:uid="{00000000-0005-0000-0000-00001C530000}"/>
    <cellStyle name="Nota 11 2 6 6" xfId="19045" xr:uid="{00000000-0005-0000-0000-00001D530000}"/>
    <cellStyle name="Nota 11 2 6 7" xfId="19046" xr:uid="{00000000-0005-0000-0000-00001E530000}"/>
    <cellStyle name="Nota 11 2 6 8" xfId="19047" xr:uid="{00000000-0005-0000-0000-00001F530000}"/>
    <cellStyle name="Nota 11 2 7" xfId="19048" xr:uid="{00000000-0005-0000-0000-000020530000}"/>
    <cellStyle name="Nota 11 2 7 2" xfId="19049" xr:uid="{00000000-0005-0000-0000-000021530000}"/>
    <cellStyle name="Nota 11 2 7 2 2" xfId="19050" xr:uid="{00000000-0005-0000-0000-000022530000}"/>
    <cellStyle name="Nota 11 2 7 2 3" xfId="19051" xr:uid="{00000000-0005-0000-0000-000023530000}"/>
    <cellStyle name="Nota 11 2 7 2 4" xfId="19052" xr:uid="{00000000-0005-0000-0000-000024530000}"/>
    <cellStyle name="Nota 11 2 7 2 5" xfId="19053" xr:uid="{00000000-0005-0000-0000-000025530000}"/>
    <cellStyle name="Nota 11 2 7 2 6" xfId="19054" xr:uid="{00000000-0005-0000-0000-000026530000}"/>
    <cellStyle name="Nota 11 2 7 2 7" xfId="19055" xr:uid="{00000000-0005-0000-0000-000027530000}"/>
    <cellStyle name="Nota 11 2 7 3" xfId="19056" xr:uid="{00000000-0005-0000-0000-000028530000}"/>
    <cellStyle name="Nota 11 2 7 4" xfId="19057" xr:uid="{00000000-0005-0000-0000-000029530000}"/>
    <cellStyle name="Nota 11 2 7 5" xfId="19058" xr:uid="{00000000-0005-0000-0000-00002A530000}"/>
    <cellStyle name="Nota 11 2 7 6" xfId="19059" xr:uid="{00000000-0005-0000-0000-00002B530000}"/>
    <cellStyle name="Nota 11 2 7 7" xfId="19060" xr:uid="{00000000-0005-0000-0000-00002C530000}"/>
    <cellStyle name="Nota 11 2 7 8" xfId="19061" xr:uid="{00000000-0005-0000-0000-00002D530000}"/>
    <cellStyle name="Nota 11 2 8" xfId="19062" xr:uid="{00000000-0005-0000-0000-00002E530000}"/>
    <cellStyle name="Nota 11 2 8 2" xfId="19063" xr:uid="{00000000-0005-0000-0000-00002F530000}"/>
    <cellStyle name="Nota 11 2 8 2 2" xfId="19064" xr:uid="{00000000-0005-0000-0000-000030530000}"/>
    <cellStyle name="Nota 11 2 8 2 3" xfId="19065" xr:uid="{00000000-0005-0000-0000-000031530000}"/>
    <cellStyle name="Nota 11 2 8 2 4" xfId="19066" xr:uid="{00000000-0005-0000-0000-000032530000}"/>
    <cellStyle name="Nota 11 2 8 2 5" xfId="19067" xr:uid="{00000000-0005-0000-0000-000033530000}"/>
    <cellStyle name="Nota 11 2 8 2 6" xfId="19068" xr:uid="{00000000-0005-0000-0000-000034530000}"/>
    <cellStyle name="Nota 11 2 8 2 7" xfId="19069" xr:uid="{00000000-0005-0000-0000-000035530000}"/>
    <cellStyle name="Nota 11 2 8 3" xfId="19070" xr:uid="{00000000-0005-0000-0000-000036530000}"/>
    <cellStyle name="Nota 11 2 8 4" xfId="19071" xr:uid="{00000000-0005-0000-0000-000037530000}"/>
    <cellStyle name="Nota 11 2 8 5" xfId="19072" xr:uid="{00000000-0005-0000-0000-000038530000}"/>
    <cellStyle name="Nota 11 2 8 6" xfId="19073" xr:uid="{00000000-0005-0000-0000-000039530000}"/>
    <cellStyle name="Nota 11 2 8 7" xfId="19074" xr:uid="{00000000-0005-0000-0000-00003A530000}"/>
    <cellStyle name="Nota 11 2 8 8" xfId="19075" xr:uid="{00000000-0005-0000-0000-00003B530000}"/>
    <cellStyle name="Nota 11 2 9" xfId="19076" xr:uid="{00000000-0005-0000-0000-00003C530000}"/>
    <cellStyle name="Nota 11 2 9 2" xfId="19077" xr:uid="{00000000-0005-0000-0000-00003D530000}"/>
    <cellStyle name="Nota 11 2 9 2 2" xfId="19078" xr:uid="{00000000-0005-0000-0000-00003E530000}"/>
    <cellStyle name="Nota 11 2 9 2 3" xfId="19079" xr:uid="{00000000-0005-0000-0000-00003F530000}"/>
    <cellStyle name="Nota 11 2 9 2 4" xfId="19080" xr:uid="{00000000-0005-0000-0000-000040530000}"/>
    <cellStyle name="Nota 11 2 9 2 5" xfId="19081" xr:uid="{00000000-0005-0000-0000-000041530000}"/>
    <cellStyle name="Nota 11 2 9 2 6" xfId="19082" xr:uid="{00000000-0005-0000-0000-000042530000}"/>
    <cellStyle name="Nota 11 2 9 2 7" xfId="19083" xr:uid="{00000000-0005-0000-0000-000043530000}"/>
    <cellStyle name="Nota 11 2 9 3" xfId="19084" xr:uid="{00000000-0005-0000-0000-000044530000}"/>
    <cellStyle name="Nota 11 2 9 4" xfId="19085" xr:uid="{00000000-0005-0000-0000-000045530000}"/>
    <cellStyle name="Nota 11 2 9 5" xfId="19086" xr:uid="{00000000-0005-0000-0000-000046530000}"/>
    <cellStyle name="Nota 11 2 9 6" xfId="19087" xr:uid="{00000000-0005-0000-0000-000047530000}"/>
    <cellStyle name="Nota 11 2 9 7" xfId="19088" xr:uid="{00000000-0005-0000-0000-000048530000}"/>
    <cellStyle name="Nota 11 2 9 8" xfId="19089" xr:uid="{00000000-0005-0000-0000-000049530000}"/>
    <cellStyle name="Nota 11 20" xfId="24677" xr:uid="{00000000-0005-0000-0000-00004A530000}"/>
    <cellStyle name="Nota 11 20 2" xfId="25018" xr:uid="{00000000-0005-0000-0000-00004B530000}"/>
    <cellStyle name="Nota 11 20 2 2" xfId="25648" xr:uid="{00000000-0005-0000-0000-00004C530000}"/>
    <cellStyle name="Nota 11 20 2 2 2" xfId="27058" xr:uid="{00000000-0005-0000-0000-00004D530000}"/>
    <cellStyle name="Nota 11 20 2 2 2 2" xfId="30080" xr:uid="{00000000-0005-0000-0000-00004E530000}"/>
    <cellStyle name="Nota 11 20 2 2 3" xfId="28670" xr:uid="{00000000-0005-0000-0000-00004F530000}"/>
    <cellStyle name="Nota 11 20 2 2 3 2" xfId="31521" xr:uid="{00000000-0005-0000-0000-000050530000}"/>
    <cellStyle name="Nota 11 20 2 3" xfId="25816" xr:uid="{00000000-0005-0000-0000-000051530000}"/>
    <cellStyle name="Nota 11 20 2 3 2" xfId="27226" xr:uid="{00000000-0005-0000-0000-000052530000}"/>
    <cellStyle name="Nota 11 20 2 3 2 2" xfId="30248" xr:uid="{00000000-0005-0000-0000-000053530000}"/>
    <cellStyle name="Nota 11 20 2 3 3" xfId="28838" xr:uid="{00000000-0005-0000-0000-000054530000}"/>
    <cellStyle name="Nota 11 20 2 3 3 2" xfId="31689" xr:uid="{00000000-0005-0000-0000-000055530000}"/>
    <cellStyle name="Nota 11 20 2 4" xfId="25982" xr:uid="{00000000-0005-0000-0000-000056530000}"/>
    <cellStyle name="Nota 11 20 2 4 2" xfId="27392" xr:uid="{00000000-0005-0000-0000-000057530000}"/>
    <cellStyle name="Nota 11 20 2 4 2 2" xfId="30414" xr:uid="{00000000-0005-0000-0000-000058530000}"/>
    <cellStyle name="Nota 11 20 2 4 3" xfId="29004" xr:uid="{00000000-0005-0000-0000-000059530000}"/>
    <cellStyle name="Nota 11 20 2 4 3 2" xfId="31855" xr:uid="{00000000-0005-0000-0000-00005A530000}"/>
    <cellStyle name="Nota 11 20 2 5" xfId="26147" xr:uid="{00000000-0005-0000-0000-00005B530000}"/>
    <cellStyle name="Nota 11 20 2 5 2" xfId="27557" xr:uid="{00000000-0005-0000-0000-00005C530000}"/>
    <cellStyle name="Nota 11 20 2 5 2 2" xfId="30579" xr:uid="{00000000-0005-0000-0000-00005D530000}"/>
    <cellStyle name="Nota 11 20 2 5 3" xfId="29169" xr:uid="{00000000-0005-0000-0000-00005E530000}"/>
    <cellStyle name="Nota 11 20 2 5 3 2" xfId="32020" xr:uid="{00000000-0005-0000-0000-00005F530000}"/>
    <cellStyle name="Nota 11 20 2 6" xfId="26429" xr:uid="{00000000-0005-0000-0000-000060530000}"/>
    <cellStyle name="Nota 11 20 2 6 2" xfId="29451" xr:uid="{00000000-0005-0000-0000-000061530000}"/>
    <cellStyle name="Nota 11 20 2 7" xfId="28041" xr:uid="{00000000-0005-0000-0000-000062530000}"/>
    <cellStyle name="Nota 11 20 2 7 2" xfId="30892" xr:uid="{00000000-0005-0000-0000-000063530000}"/>
    <cellStyle name="Nota 11 20 3" xfId="25482" xr:uid="{00000000-0005-0000-0000-000064530000}"/>
    <cellStyle name="Nota 11 20 3 2" xfId="26892" xr:uid="{00000000-0005-0000-0000-000065530000}"/>
    <cellStyle name="Nota 11 20 3 2 2" xfId="29914" xr:uid="{00000000-0005-0000-0000-000066530000}"/>
    <cellStyle name="Nota 11 20 3 3" xfId="28504" xr:uid="{00000000-0005-0000-0000-000067530000}"/>
    <cellStyle name="Nota 11 20 3 3 2" xfId="31355" xr:uid="{00000000-0005-0000-0000-000068530000}"/>
    <cellStyle name="Nota 11 20 4" xfId="25247" xr:uid="{00000000-0005-0000-0000-000069530000}"/>
    <cellStyle name="Nota 11 20 4 2" xfId="26657" xr:uid="{00000000-0005-0000-0000-00006A530000}"/>
    <cellStyle name="Nota 11 20 4 2 2" xfId="29679" xr:uid="{00000000-0005-0000-0000-00006B530000}"/>
    <cellStyle name="Nota 11 20 4 3" xfId="28269" xr:uid="{00000000-0005-0000-0000-00006C530000}"/>
    <cellStyle name="Nota 11 20 4 3 2" xfId="31120" xr:uid="{00000000-0005-0000-0000-00006D530000}"/>
    <cellStyle name="Nota 11 20 5" xfId="25387" xr:uid="{00000000-0005-0000-0000-00006E530000}"/>
    <cellStyle name="Nota 11 20 5 2" xfId="26797" xr:uid="{00000000-0005-0000-0000-00006F530000}"/>
    <cellStyle name="Nota 11 20 5 2 2" xfId="29819" xr:uid="{00000000-0005-0000-0000-000070530000}"/>
    <cellStyle name="Nota 11 20 5 3" xfId="28409" xr:uid="{00000000-0005-0000-0000-000071530000}"/>
    <cellStyle name="Nota 11 20 5 3 2" xfId="31260" xr:uid="{00000000-0005-0000-0000-000072530000}"/>
    <cellStyle name="Nota 11 20 6" xfId="25284" xr:uid="{00000000-0005-0000-0000-000073530000}"/>
    <cellStyle name="Nota 11 20 6 2" xfId="26694" xr:uid="{00000000-0005-0000-0000-000074530000}"/>
    <cellStyle name="Nota 11 20 6 2 2" xfId="29716" xr:uid="{00000000-0005-0000-0000-000075530000}"/>
    <cellStyle name="Nota 11 20 6 3" xfId="28306" xr:uid="{00000000-0005-0000-0000-000076530000}"/>
    <cellStyle name="Nota 11 20 6 3 2" xfId="31157" xr:uid="{00000000-0005-0000-0000-000077530000}"/>
    <cellStyle name="Nota 11 20 7" xfId="26288" xr:uid="{00000000-0005-0000-0000-000078530000}"/>
    <cellStyle name="Nota 11 20 7 2" xfId="29310" xr:uid="{00000000-0005-0000-0000-000079530000}"/>
    <cellStyle name="Nota 11 20 8" xfId="27900" xr:uid="{00000000-0005-0000-0000-00007A530000}"/>
    <cellStyle name="Nota 11 20 8 2" xfId="30751" xr:uid="{00000000-0005-0000-0000-00007B530000}"/>
    <cellStyle name="Nota 11 3" xfId="19090" xr:uid="{00000000-0005-0000-0000-00007C530000}"/>
    <cellStyle name="Nota 11 3 10" xfId="19091" xr:uid="{00000000-0005-0000-0000-00007D530000}"/>
    <cellStyle name="Nota 11 3 10 2" xfId="19092" xr:uid="{00000000-0005-0000-0000-00007E530000}"/>
    <cellStyle name="Nota 11 3 10 2 2" xfId="19093" xr:uid="{00000000-0005-0000-0000-00007F530000}"/>
    <cellStyle name="Nota 11 3 10 2 3" xfId="19094" xr:uid="{00000000-0005-0000-0000-000080530000}"/>
    <cellStyle name="Nota 11 3 10 2 4" xfId="19095" xr:uid="{00000000-0005-0000-0000-000081530000}"/>
    <cellStyle name="Nota 11 3 10 2 5" xfId="19096" xr:uid="{00000000-0005-0000-0000-000082530000}"/>
    <cellStyle name="Nota 11 3 10 2 6" xfId="19097" xr:uid="{00000000-0005-0000-0000-000083530000}"/>
    <cellStyle name="Nota 11 3 10 2 7" xfId="19098" xr:uid="{00000000-0005-0000-0000-000084530000}"/>
    <cellStyle name="Nota 11 3 10 3" xfId="19099" xr:uid="{00000000-0005-0000-0000-000085530000}"/>
    <cellStyle name="Nota 11 3 10 4" xfId="19100" xr:uid="{00000000-0005-0000-0000-000086530000}"/>
    <cellStyle name="Nota 11 3 10 5" xfId="19101" xr:uid="{00000000-0005-0000-0000-000087530000}"/>
    <cellStyle name="Nota 11 3 10 6" xfId="19102" xr:uid="{00000000-0005-0000-0000-000088530000}"/>
    <cellStyle name="Nota 11 3 10 7" xfId="19103" xr:uid="{00000000-0005-0000-0000-000089530000}"/>
    <cellStyle name="Nota 11 3 10 8" xfId="19104" xr:uid="{00000000-0005-0000-0000-00008A530000}"/>
    <cellStyle name="Nota 11 3 11" xfId="19105" xr:uid="{00000000-0005-0000-0000-00008B530000}"/>
    <cellStyle name="Nota 11 3 11 2" xfId="19106" xr:uid="{00000000-0005-0000-0000-00008C530000}"/>
    <cellStyle name="Nota 11 3 11 3" xfId="19107" xr:uid="{00000000-0005-0000-0000-00008D530000}"/>
    <cellStyle name="Nota 11 3 11 4" xfId="19108" xr:uid="{00000000-0005-0000-0000-00008E530000}"/>
    <cellStyle name="Nota 11 3 11 5" xfId="19109" xr:uid="{00000000-0005-0000-0000-00008F530000}"/>
    <cellStyle name="Nota 11 3 11 6" xfId="19110" xr:uid="{00000000-0005-0000-0000-000090530000}"/>
    <cellStyle name="Nota 11 3 11 7" xfId="19111" xr:uid="{00000000-0005-0000-0000-000091530000}"/>
    <cellStyle name="Nota 11 3 12" xfId="19112" xr:uid="{00000000-0005-0000-0000-000092530000}"/>
    <cellStyle name="Nota 11 3 13" xfId="19113" xr:uid="{00000000-0005-0000-0000-000093530000}"/>
    <cellStyle name="Nota 11 3 14" xfId="19114" xr:uid="{00000000-0005-0000-0000-000094530000}"/>
    <cellStyle name="Nota 11 3 15" xfId="19115" xr:uid="{00000000-0005-0000-0000-000095530000}"/>
    <cellStyle name="Nota 11 3 16" xfId="19116" xr:uid="{00000000-0005-0000-0000-000096530000}"/>
    <cellStyle name="Nota 11 3 17" xfId="19117" xr:uid="{00000000-0005-0000-0000-000097530000}"/>
    <cellStyle name="Nota 11 3 2" xfId="19118" xr:uid="{00000000-0005-0000-0000-000098530000}"/>
    <cellStyle name="Nota 11 3 2 2" xfId="19119" xr:uid="{00000000-0005-0000-0000-000099530000}"/>
    <cellStyle name="Nota 11 3 2 2 2" xfId="19120" xr:uid="{00000000-0005-0000-0000-00009A530000}"/>
    <cellStyle name="Nota 11 3 2 2 3" xfId="19121" xr:uid="{00000000-0005-0000-0000-00009B530000}"/>
    <cellStyle name="Nota 11 3 2 2 4" xfId="19122" xr:uid="{00000000-0005-0000-0000-00009C530000}"/>
    <cellStyle name="Nota 11 3 2 2 5" xfId="19123" xr:uid="{00000000-0005-0000-0000-00009D530000}"/>
    <cellStyle name="Nota 11 3 2 2 6" xfId="19124" xr:uid="{00000000-0005-0000-0000-00009E530000}"/>
    <cellStyle name="Nota 11 3 2 2 7" xfId="19125" xr:uid="{00000000-0005-0000-0000-00009F530000}"/>
    <cellStyle name="Nota 11 3 2 3" xfId="19126" xr:uid="{00000000-0005-0000-0000-0000A0530000}"/>
    <cellStyle name="Nota 11 3 2 4" xfId="19127" xr:uid="{00000000-0005-0000-0000-0000A1530000}"/>
    <cellStyle name="Nota 11 3 2 5" xfId="19128" xr:uid="{00000000-0005-0000-0000-0000A2530000}"/>
    <cellStyle name="Nota 11 3 2 6" xfId="19129" xr:uid="{00000000-0005-0000-0000-0000A3530000}"/>
    <cellStyle name="Nota 11 3 2 7" xfId="19130" xr:uid="{00000000-0005-0000-0000-0000A4530000}"/>
    <cellStyle name="Nota 11 3 2 8" xfId="19131" xr:uid="{00000000-0005-0000-0000-0000A5530000}"/>
    <cellStyle name="Nota 11 3 3" xfId="19132" xr:uid="{00000000-0005-0000-0000-0000A6530000}"/>
    <cellStyle name="Nota 11 3 3 2" xfId="19133" xr:uid="{00000000-0005-0000-0000-0000A7530000}"/>
    <cellStyle name="Nota 11 3 3 2 2" xfId="19134" xr:uid="{00000000-0005-0000-0000-0000A8530000}"/>
    <cellStyle name="Nota 11 3 3 2 3" xfId="19135" xr:uid="{00000000-0005-0000-0000-0000A9530000}"/>
    <cellStyle name="Nota 11 3 3 2 4" xfId="19136" xr:uid="{00000000-0005-0000-0000-0000AA530000}"/>
    <cellStyle name="Nota 11 3 3 2 5" xfId="19137" xr:uid="{00000000-0005-0000-0000-0000AB530000}"/>
    <cellStyle name="Nota 11 3 3 2 6" xfId="19138" xr:uid="{00000000-0005-0000-0000-0000AC530000}"/>
    <cellStyle name="Nota 11 3 3 2 7" xfId="19139" xr:uid="{00000000-0005-0000-0000-0000AD530000}"/>
    <cellStyle name="Nota 11 3 3 3" xfId="19140" xr:uid="{00000000-0005-0000-0000-0000AE530000}"/>
    <cellStyle name="Nota 11 3 3 4" xfId="19141" xr:uid="{00000000-0005-0000-0000-0000AF530000}"/>
    <cellStyle name="Nota 11 3 3 5" xfId="19142" xr:uid="{00000000-0005-0000-0000-0000B0530000}"/>
    <cellStyle name="Nota 11 3 3 6" xfId="19143" xr:uid="{00000000-0005-0000-0000-0000B1530000}"/>
    <cellStyle name="Nota 11 3 3 7" xfId="19144" xr:uid="{00000000-0005-0000-0000-0000B2530000}"/>
    <cellStyle name="Nota 11 3 3 8" xfId="19145" xr:uid="{00000000-0005-0000-0000-0000B3530000}"/>
    <cellStyle name="Nota 11 3 4" xfId="19146" xr:uid="{00000000-0005-0000-0000-0000B4530000}"/>
    <cellStyle name="Nota 11 3 4 2" xfId="19147" xr:uid="{00000000-0005-0000-0000-0000B5530000}"/>
    <cellStyle name="Nota 11 3 4 2 2" xfId="19148" xr:uid="{00000000-0005-0000-0000-0000B6530000}"/>
    <cellStyle name="Nota 11 3 4 2 3" xfId="19149" xr:uid="{00000000-0005-0000-0000-0000B7530000}"/>
    <cellStyle name="Nota 11 3 4 2 4" xfId="19150" xr:uid="{00000000-0005-0000-0000-0000B8530000}"/>
    <cellStyle name="Nota 11 3 4 2 5" xfId="19151" xr:uid="{00000000-0005-0000-0000-0000B9530000}"/>
    <cellStyle name="Nota 11 3 4 2 6" xfId="19152" xr:uid="{00000000-0005-0000-0000-0000BA530000}"/>
    <cellStyle name="Nota 11 3 4 2 7" xfId="19153" xr:uid="{00000000-0005-0000-0000-0000BB530000}"/>
    <cellStyle name="Nota 11 3 4 3" xfId="19154" xr:uid="{00000000-0005-0000-0000-0000BC530000}"/>
    <cellStyle name="Nota 11 3 4 4" xfId="19155" xr:uid="{00000000-0005-0000-0000-0000BD530000}"/>
    <cellStyle name="Nota 11 3 4 5" xfId="19156" xr:uid="{00000000-0005-0000-0000-0000BE530000}"/>
    <cellStyle name="Nota 11 3 4 6" xfId="19157" xr:uid="{00000000-0005-0000-0000-0000BF530000}"/>
    <cellStyle name="Nota 11 3 4 7" xfId="19158" xr:uid="{00000000-0005-0000-0000-0000C0530000}"/>
    <cellStyle name="Nota 11 3 4 8" xfId="19159" xr:uid="{00000000-0005-0000-0000-0000C1530000}"/>
    <cellStyle name="Nota 11 3 5" xfId="19160" xr:uid="{00000000-0005-0000-0000-0000C2530000}"/>
    <cellStyle name="Nota 11 3 5 2" xfId="19161" xr:uid="{00000000-0005-0000-0000-0000C3530000}"/>
    <cellStyle name="Nota 11 3 5 2 2" xfId="19162" xr:uid="{00000000-0005-0000-0000-0000C4530000}"/>
    <cellStyle name="Nota 11 3 5 2 3" xfId="19163" xr:uid="{00000000-0005-0000-0000-0000C5530000}"/>
    <cellStyle name="Nota 11 3 5 2 4" xfId="19164" xr:uid="{00000000-0005-0000-0000-0000C6530000}"/>
    <cellStyle name="Nota 11 3 5 2 5" xfId="19165" xr:uid="{00000000-0005-0000-0000-0000C7530000}"/>
    <cellStyle name="Nota 11 3 5 2 6" xfId="19166" xr:uid="{00000000-0005-0000-0000-0000C8530000}"/>
    <cellStyle name="Nota 11 3 5 2 7" xfId="19167" xr:uid="{00000000-0005-0000-0000-0000C9530000}"/>
    <cellStyle name="Nota 11 3 5 3" xfId="19168" xr:uid="{00000000-0005-0000-0000-0000CA530000}"/>
    <cellStyle name="Nota 11 3 5 4" xfId="19169" xr:uid="{00000000-0005-0000-0000-0000CB530000}"/>
    <cellStyle name="Nota 11 3 5 5" xfId="19170" xr:uid="{00000000-0005-0000-0000-0000CC530000}"/>
    <cellStyle name="Nota 11 3 5 6" xfId="19171" xr:uid="{00000000-0005-0000-0000-0000CD530000}"/>
    <cellStyle name="Nota 11 3 5 7" xfId="19172" xr:uid="{00000000-0005-0000-0000-0000CE530000}"/>
    <cellStyle name="Nota 11 3 5 8" xfId="19173" xr:uid="{00000000-0005-0000-0000-0000CF530000}"/>
    <cellStyle name="Nota 11 3 6" xfId="19174" xr:uid="{00000000-0005-0000-0000-0000D0530000}"/>
    <cellStyle name="Nota 11 3 6 2" xfId="19175" xr:uid="{00000000-0005-0000-0000-0000D1530000}"/>
    <cellStyle name="Nota 11 3 6 2 2" xfId="19176" xr:uid="{00000000-0005-0000-0000-0000D2530000}"/>
    <cellStyle name="Nota 11 3 6 2 3" xfId="19177" xr:uid="{00000000-0005-0000-0000-0000D3530000}"/>
    <cellStyle name="Nota 11 3 6 2 4" xfId="19178" xr:uid="{00000000-0005-0000-0000-0000D4530000}"/>
    <cellStyle name="Nota 11 3 6 2 5" xfId="19179" xr:uid="{00000000-0005-0000-0000-0000D5530000}"/>
    <cellStyle name="Nota 11 3 6 2 6" xfId="19180" xr:uid="{00000000-0005-0000-0000-0000D6530000}"/>
    <cellStyle name="Nota 11 3 6 2 7" xfId="19181" xr:uid="{00000000-0005-0000-0000-0000D7530000}"/>
    <cellStyle name="Nota 11 3 6 3" xfId="19182" xr:uid="{00000000-0005-0000-0000-0000D8530000}"/>
    <cellStyle name="Nota 11 3 6 4" xfId="19183" xr:uid="{00000000-0005-0000-0000-0000D9530000}"/>
    <cellStyle name="Nota 11 3 6 5" xfId="19184" xr:uid="{00000000-0005-0000-0000-0000DA530000}"/>
    <cellStyle name="Nota 11 3 6 6" xfId="19185" xr:uid="{00000000-0005-0000-0000-0000DB530000}"/>
    <cellStyle name="Nota 11 3 6 7" xfId="19186" xr:uid="{00000000-0005-0000-0000-0000DC530000}"/>
    <cellStyle name="Nota 11 3 6 8" xfId="19187" xr:uid="{00000000-0005-0000-0000-0000DD530000}"/>
    <cellStyle name="Nota 11 3 7" xfId="19188" xr:uid="{00000000-0005-0000-0000-0000DE530000}"/>
    <cellStyle name="Nota 11 3 7 2" xfId="19189" xr:uid="{00000000-0005-0000-0000-0000DF530000}"/>
    <cellStyle name="Nota 11 3 7 2 2" xfId="19190" xr:uid="{00000000-0005-0000-0000-0000E0530000}"/>
    <cellStyle name="Nota 11 3 7 2 3" xfId="19191" xr:uid="{00000000-0005-0000-0000-0000E1530000}"/>
    <cellStyle name="Nota 11 3 7 2 4" xfId="19192" xr:uid="{00000000-0005-0000-0000-0000E2530000}"/>
    <cellStyle name="Nota 11 3 7 2 5" xfId="19193" xr:uid="{00000000-0005-0000-0000-0000E3530000}"/>
    <cellStyle name="Nota 11 3 7 2 6" xfId="19194" xr:uid="{00000000-0005-0000-0000-0000E4530000}"/>
    <cellStyle name="Nota 11 3 7 2 7" xfId="19195" xr:uid="{00000000-0005-0000-0000-0000E5530000}"/>
    <cellStyle name="Nota 11 3 7 3" xfId="19196" xr:uid="{00000000-0005-0000-0000-0000E6530000}"/>
    <cellStyle name="Nota 11 3 7 4" xfId="19197" xr:uid="{00000000-0005-0000-0000-0000E7530000}"/>
    <cellStyle name="Nota 11 3 7 5" xfId="19198" xr:uid="{00000000-0005-0000-0000-0000E8530000}"/>
    <cellStyle name="Nota 11 3 7 6" xfId="19199" xr:uid="{00000000-0005-0000-0000-0000E9530000}"/>
    <cellStyle name="Nota 11 3 7 7" xfId="19200" xr:uid="{00000000-0005-0000-0000-0000EA530000}"/>
    <cellStyle name="Nota 11 3 7 8" xfId="19201" xr:uid="{00000000-0005-0000-0000-0000EB530000}"/>
    <cellStyle name="Nota 11 3 8" xfId="19202" xr:uid="{00000000-0005-0000-0000-0000EC530000}"/>
    <cellStyle name="Nota 11 3 8 2" xfId="19203" xr:uid="{00000000-0005-0000-0000-0000ED530000}"/>
    <cellStyle name="Nota 11 3 8 2 2" xfId="19204" xr:uid="{00000000-0005-0000-0000-0000EE530000}"/>
    <cellStyle name="Nota 11 3 8 2 3" xfId="19205" xr:uid="{00000000-0005-0000-0000-0000EF530000}"/>
    <cellStyle name="Nota 11 3 8 2 4" xfId="19206" xr:uid="{00000000-0005-0000-0000-0000F0530000}"/>
    <cellStyle name="Nota 11 3 8 2 5" xfId="19207" xr:uid="{00000000-0005-0000-0000-0000F1530000}"/>
    <cellStyle name="Nota 11 3 8 2 6" xfId="19208" xr:uid="{00000000-0005-0000-0000-0000F2530000}"/>
    <cellStyle name="Nota 11 3 8 2 7" xfId="19209" xr:uid="{00000000-0005-0000-0000-0000F3530000}"/>
    <cellStyle name="Nota 11 3 8 3" xfId="19210" xr:uid="{00000000-0005-0000-0000-0000F4530000}"/>
    <cellStyle name="Nota 11 3 8 4" xfId="19211" xr:uid="{00000000-0005-0000-0000-0000F5530000}"/>
    <cellStyle name="Nota 11 3 8 5" xfId="19212" xr:uid="{00000000-0005-0000-0000-0000F6530000}"/>
    <cellStyle name="Nota 11 3 8 6" xfId="19213" xr:uid="{00000000-0005-0000-0000-0000F7530000}"/>
    <cellStyle name="Nota 11 3 8 7" xfId="19214" xr:uid="{00000000-0005-0000-0000-0000F8530000}"/>
    <cellStyle name="Nota 11 3 8 8" xfId="19215" xr:uid="{00000000-0005-0000-0000-0000F9530000}"/>
    <cellStyle name="Nota 11 3 9" xfId="19216" xr:uid="{00000000-0005-0000-0000-0000FA530000}"/>
    <cellStyle name="Nota 11 3 9 2" xfId="19217" xr:uid="{00000000-0005-0000-0000-0000FB530000}"/>
    <cellStyle name="Nota 11 3 9 2 2" xfId="19218" xr:uid="{00000000-0005-0000-0000-0000FC530000}"/>
    <cellStyle name="Nota 11 3 9 2 3" xfId="19219" xr:uid="{00000000-0005-0000-0000-0000FD530000}"/>
    <cellStyle name="Nota 11 3 9 2 4" xfId="19220" xr:uid="{00000000-0005-0000-0000-0000FE530000}"/>
    <cellStyle name="Nota 11 3 9 2 5" xfId="19221" xr:uid="{00000000-0005-0000-0000-0000FF530000}"/>
    <cellStyle name="Nota 11 3 9 2 6" xfId="19222" xr:uid="{00000000-0005-0000-0000-000000540000}"/>
    <cellStyle name="Nota 11 3 9 2 7" xfId="19223" xr:uid="{00000000-0005-0000-0000-000001540000}"/>
    <cellStyle name="Nota 11 3 9 3" xfId="19224" xr:uid="{00000000-0005-0000-0000-000002540000}"/>
    <cellStyle name="Nota 11 3 9 4" xfId="19225" xr:uid="{00000000-0005-0000-0000-000003540000}"/>
    <cellStyle name="Nota 11 3 9 5" xfId="19226" xr:uid="{00000000-0005-0000-0000-000004540000}"/>
    <cellStyle name="Nota 11 3 9 6" xfId="19227" xr:uid="{00000000-0005-0000-0000-000005540000}"/>
    <cellStyle name="Nota 11 3 9 7" xfId="19228" xr:uid="{00000000-0005-0000-0000-000006540000}"/>
    <cellStyle name="Nota 11 3 9 8" xfId="19229" xr:uid="{00000000-0005-0000-0000-000007540000}"/>
    <cellStyle name="Nota 11 4" xfId="19230" xr:uid="{00000000-0005-0000-0000-000008540000}"/>
    <cellStyle name="Nota 11 4 2" xfId="19231" xr:uid="{00000000-0005-0000-0000-000009540000}"/>
    <cellStyle name="Nota 11 4 2 2" xfId="19232" xr:uid="{00000000-0005-0000-0000-00000A540000}"/>
    <cellStyle name="Nota 11 4 2 3" xfId="19233" xr:uid="{00000000-0005-0000-0000-00000B540000}"/>
    <cellStyle name="Nota 11 4 2 4" xfId="19234" xr:uid="{00000000-0005-0000-0000-00000C540000}"/>
    <cellStyle name="Nota 11 4 2 5" xfId="19235" xr:uid="{00000000-0005-0000-0000-00000D540000}"/>
    <cellStyle name="Nota 11 4 2 6" xfId="19236" xr:uid="{00000000-0005-0000-0000-00000E540000}"/>
    <cellStyle name="Nota 11 4 2 7" xfId="19237" xr:uid="{00000000-0005-0000-0000-00000F540000}"/>
    <cellStyle name="Nota 11 4 3" xfId="19238" xr:uid="{00000000-0005-0000-0000-000010540000}"/>
    <cellStyle name="Nota 11 4 4" xfId="19239" xr:uid="{00000000-0005-0000-0000-000011540000}"/>
    <cellStyle name="Nota 11 4 5" xfId="19240" xr:uid="{00000000-0005-0000-0000-000012540000}"/>
    <cellStyle name="Nota 11 4 6" xfId="19241" xr:uid="{00000000-0005-0000-0000-000013540000}"/>
    <cellStyle name="Nota 11 4 7" xfId="19242" xr:uid="{00000000-0005-0000-0000-000014540000}"/>
    <cellStyle name="Nota 11 4 8" xfId="19243" xr:uid="{00000000-0005-0000-0000-000015540000}"/>
    <cellStyle name="Nota 11 5" xfId="19244" xr:uid="{00000000-0005-0000-0000-000016540000}"/>
    <cellStyle name="Nota 11 5 2" xfId="19245" xr:uid="{00000000-0005-0000-0000-000017540000}"/>
    <cellStyle name="Nota 11 5 2 2" xfId="19246" xr:uid="{00000000-0005-0000-0000-000018540000}"/>
    <cellStyle name="Nota 11 5 2 3" xfId="19247" xr:uid="{00000000-0005-0000-0000-000019540000}"/>
    <cellStyle name="Nota 11 5 2 4" xfId="19248" xr:uid="{00000000-0005-0000-0000-00001A540000}"/>
    <cellStyle name="Nota 11 5 2 5" xfId="19249" xr:uid="{00000000-0005-0000-0000-00001B540000}"/>
    <cellStyle name="Nota 11 5 2 6" xfId="19250" xr:uid="{00000000-0005-0000-0000-00001C540000}"/>
    <cellStyle name="Nota 11 5 2 7" xfId="19251" xr:uid="{00000000-0005-0000-0000-00001D540000}"/>
    <cellStyle name="Nota 11 5 3" xfId="19252" xr:uid="{00000000-0005-0000-0000-00001E540000}"/>
    <cellStyle name="Nota 11 5 4" xfId="19253" xr:uid="{00000000-0005-0000-0000-00001F540000}"/>
    <cellStyle name="Nota 11 5 5" xfId="19254" xr:uid="{00000000-0005-0000-0000-000020540000}"/>
    <cellStyle name="Nota 11 5 6" xfId="19255" xr:uid="{00000000-0005-0000-0000-000021540000}"/>
    <cellStyle name="Nota 11 5 7" xfId="19256" xr:uid="{00000000-0005-0000-0000-000022540000}"/>
    <cellStyle name="Nota 11 5 8" xfId="19257" xr:uid="{00000000-0005-0000-0000-000023540000}"/>
    <cellStyle name="Nota 11 6" xfId="19258" xr:uid="{00000000-0005-0000-0000-000024540000}"/>
    <cellStyle name="Nota 11 6 2" xfId="19259" xr:uid="{00000000-0005-0000-0000-000025540000}"/>
    <cellStyle name="Nota 11 6 2 2" xfId="19260" xr:uid="{00000000-0005-0000-0000-000026540000}"/>
    <cellStyle name="Nota 11 6 2 3" xfId="19261" xr:uid="{00000000-0005-0000-0000-000027540000}"/>
    <cellStyle name="Nota 11 6 2 4" xfId="19262" xr:uid="{00000000-0005-0000-0000-000028540000}"/>
    <cellStyle name="Nota 11 6 2 5" xfId="19263" xr:uid="{00000000-0005-0000-0000-000029540000}"/>
    <cellStyle name="Nota 11 6 2 6" xfId="19264" xr:uid="{00000000-0005-0000-0000-00002A540000}"/>
    <cellStyle name="Nota 11 6 2 7" xfId="19265" xr:uid="{00000000-0005-0000-0000-00002B540000}"/>
    <cellStyle name="Nota 11 6 3" xfId="19266" xr:uid="{00000000-0005-0000-0000-00002C540000}"/>
    <cellStyle name="Nota 11 6 4" xfId="19267" xr:uid="{00000000-0005-0000-0000-00002D540000}"/>
    <cellStyle name="Nota 11 6 5" xfId="19268" xr:uid="{00000000-0005-0000-0000-00002E540000}"/>
    <cellStyle name="Nota 11 6 6" xfId="19269" xr:uid="{00000000-0005-0000-0000-00002F540000}"/>
    <cellStyle name="Nota 11 6 7" xfId="19270" xr:uid="{00000000-0005-0000-0000-000030540000}"/>
    <cellStyle name="Nota 11 6 8" xfId="19271" xr:uid="{00000000-0005-0000-0000-000031540000}"/>
    <cellStyle name="Nota 11 7" xfId="19272" xr:uid="{00000000-0005-0000-0000-000032540000}"/>
    <cellStyle name="Nota 11 7 2" xfId="19273" xr:uid="{00000000-0005-0000-0000-000033540000}"/>
    <cellStyle name="Nota 11 7 2 2" xfId="19274" xr:uid="{00000000-0005-0000-0000-000034540000}"/>
    <cellStyle name="Nota 11 7 2 3" xfId="19275" xr:uid="{00000000-0005-0000-0000-000035540000}"/>
    <cellStyle name="Nota 11 7 2 4" xfId="19276" xr:uid="{00000000-0005-0000-0000-000036540000}"/>
    <cellStyle name="Nota 11 7 2 5" xfId="19277" xr:uid="{00000000-0005-0000-0000-000037540000}"/>
    <cellStyle name="Nota 11 7 2 6" xfId="19278" xr:uid="{00000000-0005-0000-0000-000038540000}"/>
    <cellStyle name="Nota 11 7 2 7" xfId="19279" xr:uid="{00000000-0005-0000-0000-000039540000}"/>
    <cellStyle name="Nota 11 7 3" xfId="19280" xr:uid="{00000000-0005-0000-0000-00003A540000}"/>
    <cellStyle name="Nota 11 7 4" xfId="19281" xr:uid="{00000000-0005-0000-0000-00003B540000}"/>
    <cellStyle name="Nota 11 7 5" xfId="19282" xr:uid="{00000000-0005-0000-0000-00003C540000}"/>
    <cellStyle name="Nota 11 7 6" xfId="19283" xr:uid="{00000000-0005-0000-0000-00003D540000}"/>
    <cellStyle name="Nota 11 7 7" xfId="19284" xr:uid="{00000000-0005-0000-0000-00003E540000}"/>
    <cellStyle name="Nota 11 7 8" xfId="19285" xr:uid="{00000000-0005-0000-0000-00003F540000}"/>
    <cellStyle name="Nota 11 8" xfId="19286" xr:uid="{00000000-0005-0000-0000-000040540000}"/>
    <cellStyle name="Nota 11 8 2" xfId="19287" xr:uid="{00000000-0005-0000-0000-000041540000}"/>
    <cellStyle name="Nota 11 8 2 2" xfId="19288" xr:uid="{00000000-0005-0000-0000-000042540000}"/>
    <cellStyle name="Nota 11 8 2 3" xfId="19289" xr:uid="{00000000-0005-0000-0000-000043540000}"/>
    <cellStyle name="Nota 11 8 2 4" xfId="19290" xr:uid="{00000000-0005-0000-0000-000044540000}"/>
    <cellStyle name="Nota 11 8 2 5" xfId="19291" xr:uid="{00000000-0005-0000-0000-000045540000}"/>
    <cellStyle name="Nota 11 8 2 6" xfId="19292" xr:uid="{00000000-0005-0000-0000-000046540000}"/>
    <cellStyle name="Nota 11 8 2 7" xfId="19293" xr:uid="{00000000-0005-0000-0000-000047540000}"/>
    <cellStyle name="Nota 11 8 3" xfId="19294" xr:uid="{00000000-0005-0000-0000-000048540000}"/>
    <cellStyle name="Nota 11 8 4" xfId="19295" xr:uid="{00000000-0005-0000-0000-000049540000}"/>
    <cellStyle name="Nota 11 8 5" xfId="19296" xr:uid="{00000000-0005-0000-0000-00004A540000}"/>
    <cellStyle name="Nota 11 8 6" xfId="19297" xr:uid="{00000000-0005-0000-0000-00004B540000}"/>
    <cellStyle name="Nota 11 8 7" xfId="19298" xr:uid="{00000000-0005-0000-0000-00004C540000}"/>
    <cellStyle name="Nota 11 8 8" xfId="19299" xr:uid="{00000000-0005-0000-0000-00004D540000}"/>
    <cellStyle name="Nota 11 9" xfId="19300" xr:uid="{00000000-0005-0000-0000-00004E540000}"/>
    <cellStyle name="Nota 11 9 2" xfId="19301" xr:uid="{00000000-0005-0000-0000-00004F540000}"/>
    <cellStyle name="Nota 11 9 2 2" xfId="19302" xr:uid="{00000000-0005-0000-0000-000050540000}"/>
    <cellStyle name="Nota 11 9 2 3" xfId="19303" xr:uid="{00000000-0005-0000-0000-000051540000}"/>
    <cellStyle name="Nota 11 9 2 4" xfId="19304" xr:uid="{00000000-0005-0000-0000-000052540000}"/>
    <cellStyle name="Nota 11 9 2 5" xfId="19305" xr:uid="{00000000-0005-0000-0000-000053540000}"/>
    <cellStyle name="Nota 11 9 2 6" xfId="19306" xr:uid="{00000000-0005-0000-0000-000054540000}"/>
    <cellStyle name="Nota 11 9 2 7" xfId="19307" xr:uid="{00000000-0005-0000-0000-000055540000}"/>
    <cellStyle name="Nota 11 9 3" xfId="19308" xr:uid="{00000000-0005-0000-0000-000056540000}"/>
    <cellStyle name="Nota 11 9 4" xfId="19309" xr:uid="{00000000-0005-0000-0000-000057540000}"/>
    <cellStyle name="Nota 11 9 5" xfId="19310" xr:uid="{00000000-0005-0000-0000-000058540000}"/>
    <cellStyle name="Nota 11 9 6" xfId="19311" xr:uid="{00000000-0005-0000-0000-000059540000}"/>
    <cellStyle name="Nota 11 9 7" xfId="19312" xr:uid="{00000000-0005-0000-0000-00005A540000}"/>
    <cellStyle name="Nota 11 9 8" xfId="19313" xr:uid="{00000000-0005-0000-0000-00005B540000}"/>
    <cellStyle name="Nota 12" xfId="19314" xr:uid="{00000000-0005-0000-0000-00005C540000}"/>
    <cellStyle name="Nota 12 2" xfId="19315" xr:uid="{00000000-0005-0000-0000-00005D540000}"/>
    <cellStyle name="Nota 12 2 2" xfId="19316" xr:uid="{00000000-0005-0000-0000-00005E540000}"/>
    <cellStyle name="Nota 12 2 3" xfId="19317" xr:uid="{00000000-0005-0000-0000-00005F540000}"/>
    <cellStyle name="Nota 12 2 4" xfId="19318" xr:uid="{00000000-0005-0000-0000-000060540000}"/>
    <cellStyle name="Nota 12 2 5" xfId="19319" xr:uid="{00000000-0005-0000-0000-000061540000}"/>
    <cellStyle name="Nota 12 2 6" xfId="19320" xr:uid="{00000000-0005-0000-0000-000062540000}"/>
    <cellStyle name="Nota 12 2 7" xfId="19321" xr:uid="{00000000-0005-0000-0000-000063540000}"/>
    <cellStyle name="Nota 12 2 8" xfId="24680" xr:uid="{00000000-0005-0000-0000-000064540000}"/>
    <cellStyle name="Nota 12 2 8 2" xfId="25021" xr:uid="{00000000-0005-0000-0000-000065540000}"/>
    <cellStyle name="Nota 12 2 8 2 2" xfId="25651" xr:uid="{00000000-0005-0000-0000-000066540000}"/>
    <cellStyle name="Nota 12 2 8 2 2 2" xfId="27061" xr:uid="{00000000-0005-0000-0000-000067540000}"/>
    <cellStyle name="Nota 12 2 8 2 2 2 2" xfId="30083" xr:uid="{00000000-0005-0000-0000-000068540000}"/>
    <cellStyle name="Nota 12 2 8 2 2 3" xfId="28673" xr:uid="{00000000-0005-0000-0000-000069540000}"/>
    <cellStyle name="Nota 12 2 8 2 2 3 2" xfId="31524" xr:uid="{00000000-0005-0000-0000-00006A540000}"/>
    <cellStyle name="Nota 12 2 8 2 3" xfId="25819" xr:uid="{00000000-0005-0000-0000-00006B540000}"/>
    <cellStyle name="Nota 12 2 8 2 3 2" xfId="27229" xr:uid="{00000000-0005-0000-0000-00006C540000}"/>
    <cellStyle name="Nota 12 2 8 2 3 2 2" xfId="30251" xr:uid="{00000000-0005-0000-0000-00006D540000}"/>
    <cellStyle name="Nota 12 2 8 2 3 3" xfId="28841" xr:uid="{00000000-0005-0000-0000-00006E540000}"/>
    <cellStyle name="Nota 12 2 8 2 3 3 2" xfId="31692" xr:uid="{00000000-0005-0000-0000-00006F540000}"/>
    <cellStyle name="Nota 12 2 8 2 4" xfId="25985" xr:uid="{00000000-0005-0000-0000-000070540000}"/>
    <cellStyle name="Nota 12 2 8 2 4 2" xfId="27395" xr:uid="{00000000-0005-0000-0000-000071540000}"/>
    <cellStyle name="Nota 12 2 8 2 4 2 2" xfId="30417" xr:uid="{00000000-0005-0000-0000-000072540000}"/>
    <cellStyle name="Nota 12 2 8 2 4 3" xfId="29007" xr:uid="{00000000-0005-0000-0000-000073540000}"/>
    <cellStyle name="Nota 12 2 8 2 4 3 2" xfId="31858" xr:uid="{00000000-0005-0000-0000-000074540000}"/>
    <cellStyle name="Nota 12 2 8 2 5" xfId="26150" xr:uid="{00000000-0005-0000-0000-000075540000}"/>
    <cellStyle name="Nota 12 2 8 2 5 2" xfId="27560" xr:uid="{00000000-0005-0000-0000-000076540000}"/>
    <cellStyle name="Nota 12 2 8 2 5 2 2" xfId="30582" xr:uid="{00000000-0005-0000-0000-000077540000}"/>
    <cellStyle name="Nota 12 2 8 2 5 3" xfId="29172" xr:uid="{00000000-0005-0000-0000-000078540000}"/>
    <cellStyle name="Nota 12 2 8 2 5 3 2" xfId="32023" xr:uid="{00000000-0005-0000-0000-000079540000}"/>
    <cellStyle name="Nota 12 2 8 2 6" xfId="26432" xr:uid="{00000000-0005-0000-0000-00007A540000}"/>
    <cellStyle name="Nota 12 2 8 2 6 2" xfId="29454" xr:uid="{00000000-0005-0000-0000-00007B540000}"/>
    <cellStyle name="Nota 12 2 8 2 7" xfId="28044" xr:uid="{00000000-0005-0000-0000-00007C540000}"/>
    <cellStyle name="Nota 12 2 8 2 7 2" xfId="30895" xr:uid="{00000000-0005-0000-0000-00007D540000}"/>
    <cellStyle name="Nota 12 2 8 3" xfId="25485" xr:uid="{00000000-0005-0000-0000-00007E540000}"/>
    <cellStyle name="Nota 12 2 8 3 2" xfId="26895" xr:uid="{00000000-0005-0000-0000-00007F540000}"/>
    <cellStyle name="Nota 12 2 8 3 2 2" xfId="29917" xr:uid="{00000000-0005-0000-0000-000080540000}"/>
    <cellStyle name="Nota 12 2 8 3 3" xfId="28507" xr:uid="{00000000-0005-0000-0000-000081540000}"/>
    <cellStyle name="Nota 12 2 8 3 3 2" xfId="31358" xr:uid="{00000000-0005-0000-0000-000082540000}"/>
    <cellStyle name="Nota 12 2 8 4" xfId="25245" xr:uid="{00000000-0005-0000-0000-000083540000}"/>
    <cellStyle name="Nota 12 2 8 4 2" xfId="26655" xr:uid="{00000000-0005-0000-0000-000084540000}"/>
    <cellStyle name="Nota 12 2 8 4 2 2" xfId="29677" xr:uid="{00000000-0005-0000-0000-000085540000}"/>
    <cellStyle name="Nota 12 2 8 4 3" xfId="28267" xr:uid="{00000000-0005-0000-0000-000086540000}"/>
    <cellStyle name="Nota 12 2 8 4 3 2" xfId="31118" xr:uid="{00000000-0005-0000-0000-000087540000}"/>
    <cellStyle name="Nota 12 2 8 5" xfId="25390" xr:uid="{00000000-0005-0000-0000-000088540000}"/>
    <cellStyle name="Nota 12 2 8 5 2" xfId="26800" xr:uid="{00000000-0005-0000-0000-000089540000}"/>
    <cellStyle name="Nota 12 2 8 5 2 2" xfId="29822" xr:uid="{00000000-0005-0000-0000-00008A540000}"/>
    <cellStyle name="Nota 12 2 8 5 3" xfId="28412" xr:uid="{00000000-0005-0000-0000-00008B540000}"/>
    <cellStyle name="Nota 12 2 8 5 3 2" xfId="31263" xr:uid="{00000000-0005-0000-0000-00008C540000}"/>
    <cellStyle name="Nota 12 2 8 6" xfId="25282" xr:uid="{00000000-0005-0000-0000-00008D540000}"/>
    <cellStyle name="Nota 12 2 8 6 2" xfId="26692" xr:uid="{00000000-0005-0000-0000-00008E540000}"/>
    <cellStyle name="Nota 12 2 8 6 2 2" xfId="29714" xr:uid="{00000000-0005-0000-0000-00008F540000}"/>
    <cellStyle name="Nota 12 2 8 6 3" xfId="28304" xr:uid="{00000000-0005-0000-0000-000090540000}"/>
    <cellStyle name="Nota 12 2 8 6 3 2" xfId="31155" xr:uid="{00000000-0005-0000-0000-000091540000}"/>
    <cellStyle name="Nota 12 2 8 7" xfId="26291" xr:uid="{00000000-0005-0000-0000-000092540000}"/>
    <cellStyle name="Nota 12 2 8 7 2" xfId="29313" xr:uid="{00000000-0005-0000-0000-000093540000}"/>
    <cellStyle name="Nota 12 2 8 8" xfId="27903" xr:uid="{00000000-0005-0000-0000-000094540000}"/>
    <cellStyle name="Nota 12 2 8 8 2" xfId="30754" xr:uid="{00000000-0005-0000-0000-000095540000}"/>
    <cellStyle name="Nota 12 3" xfId="19322" xr:uid="{00000000-0005-0000-0000-000096540000}"/>
    <cellStyle name="Nota 12 4" xfId="19323" xr:uid="{00000000-0005-0000-0000-000097540000}"/>
    <cellStyle name="Nota 12 5" xfId="19324" xr:uid="{00000000-0005-0000-0000-000098540000}"/>
    <cellStyle name="Nota 12 6" xfId="19325" xr:uid="{00000000-0005-0000-0000-000099540000}"/>
    <cellStyle name="Nota 12 7" xfId="19326" xr:uid="{00000000-0005-0000-0000-00009A540000}"/>
    <cellStyle name="Nota 12 8" xfId="19327" xr:uid="{00000000-0005-0000-0000-00009B540000}"/>
    <cellStyle name="Nota 12 9" xfId="24679" xr:uid="{00000000-0005-0000-0000-00009C540000}"/>
    <cellStyle name="Nota 12 9 2" xfId="25020" xr:uid="{00000000-0005-0000-0000-00009D540000}"/>
    <cellStyle name="Nota 12 9 2 2" xfId="25650" xr:uid="{00000000-0005-0000-0000-00009E540000}"/>
    <cellStyle name="Nota 12 9 2 2 2" xfId="27060" xr:uid="{00000000-0005-0000-0000-00009F540000}"/>
    <cellStyle name="Nota 12 9 2 2 2 2" xfId="30082" xr:uid="{00000000-0005-0000-0000-0000A0540000}"/>
    <cellStyle name="Nota 12 9 2 2 3" xfId="28672" xr:uid="{00000000-0005-0000-0000-0000A1540000}"/>
    <cellStyle name="Nota 12 9 2 2 3 2" xfId="31523" xr:uid="{00000000-0005-0000-0000-0000A2540000}"/>
    <cellStyle name="Nota 12 9 2 3" xfId="25818" xr:uid="{00000000-0005-0000-0000-0000A3540000}"/>
    <cellStyle name="Nota 12 9 2 3 2" xfId="27228" xr:uid="{00000000-0005-0000-0000-0000A4540000}"/>
    <cellStyle name="Nota 12 9 2 3 2 2" xfId="30250" xr:uid="{00000000-0005-0000-0000-0000A5540000}"/>
    <cellStyle name="Nota 12 9 2 3 3" xfId="28840" xr:uid="{00000000-0005-0000-0000-0000A6540000}"/>
    <cellStyle name="Nota 12 9 2 3 3 2" xfId="31691" xr:uid="{00000000-0005-0000-0000-0000A7540000}"/>
    <cellStyle name="Nota 12 9 2 4" xfId="25984" xr:uid="{00000000-0005-0000-0000-0000A8540000}"/>
    <cellStyle name="Nota 12 9 2 4 2" xfId="27394" xr:uid="{00000000-0005-0000-0000-0000A9540000}"/>
    <cellStyle name="Nota 12 9 2 4 2 2" xfId="30416" xr:uid="{00000000-0005-0000-0000-0000AA540000}"/>
    <cellStyle name="Nota 12 9 2 4 3" xfId="29006" xr:uid="{00000000-0005-0000-0000-0000AB540000}"/>
    <cellStyle name="Nota 12 9 2 4 3 2" xfId="31857" xr:uid="{00000000-0005-0000-0000-0000AC540000}"/>
    <cellStyle name="Nota 12 9 2 5" xfId="26149" xr:uid="{00000000-0005-0000-0000-0000AD540000}"/>
    <cellStyle name="Nota 12 9 2 5 2" xfId="27559" xr:uid="{00000000-0005-0000-0000-0000AE540000}"/>
    <cellStyle name="Nota 12 9 2 5 2 2" xfId="30581" xr:uid="{00000000-0005-0000-0000-0000AF540000}"/>
    <cellStyle name="Nota 12 9 2 5 3" xfId="29171" xr:uid="{00000000-0005-0000-0000-0000B0540000}"/>
    <cellStyle name="Nota 12 9 2 5 3 2" xfId="32022" xr:uid="{00000000-0005-0000-0000-0000B1540000}"/>
    <cellStyle name="Nota 12 9 2 6" xfId="26431" xr:uid="{00000000-0005-0000-0000-0000B2540000}"/>
    <cellStyle name="Nota 12 9 2 6 2" xfId="29453" xr:uid="{00000000-0005-0000-0000-0000B3540000}"/>
    <cellStyle name="Nota 12 9 2 7" xfId="28043" xr:uid="{00000000-0005-0000-0000-0000B4540000}"/>
    <cellStyle name="Nota 12 9 2 7 2" xfId="30894" xr:uid="{00000000-0005-0000-0000-0000B5540000}"/>
    <cellStyle name="Nota 12 9 3" xfId="25484" xr:uid="{00000000-0005-0000-0000-0000B6540000}"/>
    <cellStyle name="Nota 12 9 3 2" xfId="26894" xr:uid="{00000000-0005-0000-0000-0000B7540000}"/>
    <cellStyle name="Nota 12 9 3 2 2" xfId="29916" xr:uid="{00000000-0005-0000-0000-0000B8540000}"/>
    <cellStyle name="Nota 12 9 3 3" xfId="28506" xr:uid="{00000000-0005-0000-0000-0000B9540000}"/>
    <cellStyle name="Nota 12 9 3 3 2" xfId="31357" xr:uid="{00000000-0005-0000-0000-0000BA540000}"/>
    <cellStyle name="Nota 12 9 4" xfId="25246" xr:uid="{00000000-0005-0000-0000-0000BB540000}"/>
    <cellStyle name="Nota 12 9 4 2" xfId="26656" xr:uid="{00000000-0005-0000-0000-0000BC540000}"/>
    <cellStyle name="Nota 12 9 4 2 2" xfId="29678" xr:uid="{00000000-0005-0000-0000-0000BD540000}"/>
    <cellStyle name="Nota 12 9 4 3" xfId="28268" xr:uid="{00000000-0005-0000-0000-0000BE540000}"/>
    <cellStyle name="Nota 12 9 4 3 2" xfId="31119" xr:uid="{00000000-0005-0000-0000-0000BF540000}"/>
    <cellStyle name="Nota 12 9 5" xfId="25389" xr:uid="{00000000-0005-0000-0000-0000C0540000}"/>
    <cellStyle name="Nota 12 9 5 2" xfId="26799" xr:uid="{00000000-0005-0000-0000-0000C1540000}"/>
    <cellStyle name="Nota 12 9 5 2 2" xfId="29821" xr:uid="{00000000-0005-0000-0000-0000C2540000}"/>
    <cellStyle name="Nota 12 9 5 3" xfId="28411" xr:uid="{00000000-0005-0000-0000-0000C3540000}"/>
    <cellStyle name="Nota 12 9 5 3 2" xfId="31262" xr:uid="{00000000-0005-0000-0000-0000C4540000}"/>
    <cellStyle name="Nota 12 9 6" xfId="25283" xr:uid="{00000000-0005-0000-0000-0000C5540000}"/>
    <cellStyle name="Nota 12 9 6 2" xfId="26693" xr:uid="{00000000-0005-0000-0000-0000C6540000}"/>
    <cellStyle name="Nota 12 9 6 2 2" xfId="29715" xr:uid="{00000000-0005-0000-0000-0000C7540000}"/>
    <cellStyle name="Nota 12 9 6 3" xfId="28305" xr:uid="{00000000-0005-0000-0000-0000C8540000}"/>
    <cellStyle name="Nota 12 9 6 3 2" xfId="31156" xr:uid="{00000000-0005-0000-0000-0000C9540000}"/>
    <cellStyle name="Nota 12 9 7" xfId="26290" xr:uid="{00000000-0005-0000-0000-0000CA540000}"/>
    <cellStyle name="Nota 12 9 7 2" xfId="29312" xr:uid="{00000000-0005-0000-0000-0000CB540000}"/>
    <cellStyle name="Nota 12 9 8" xfId="27902" xr:uid="{00000000-0005-0000-0000-0000CC540000}"/>
    <cellStyle name="Nota 12 9 8 2" xfId="30753" xr:uid="{00000000-0005-0000-0000-0000CD540000}"/>
    <cellStyle name="Nota 13" xfId="19328" xr:uid="{00000000-0005-0000-0000-0000CE540000}"/>
    <cellStyle name="Nota 13 2" xfId="19329" xr:uid="{00000000-0005-0000-0000-0000CF540000}"/>
    <cellStyle name="Nota 13 2 2" xfId="19330" xr:uid="{00000000-0005-0000-0000-0000D0540000}"/>
    <cellStyle name="Nota 13 2 3" xfId="19331" xr:uid="{00000000-0005-0000-0000-0000D1540000}"/>
    <cellStyle name="Nota 13 2 4" xfId="19332" xr:uid="{00000000-0005-0000-0000-0000D2540000}"/>
    <cellStyle name="Nota 13 2 5" xfId="19333" xr:uid="{00000000-0005-0000-0000-0000D3540000}"/>
    <cellStyle name="Nota 13 2 6" xfId="19334" xr:uid="{00000000-0005-0000-0000-0000D4540000}"/>
    <cellStyle name="Nota 13 2 7" xfId="19335" xr:uid="{00000000-0005-0000-0000-0000D5540000}"/>
    <cellStyle name="Nota 13 2 8" xfId="24682" xr:uid="{00000000-0005-0000-0000-0000D6540000}"/>
    <cellStyle name="Nota 13 2 8 2" xfId="25023" xr:uid="{00000000-0005-0000-0000-0000D7540000}"/>
    <cellStyle name="Nota 13 2 8 2 2" xfId="25653" xr:uid="{00000000-0005-0000-0000-0000D8540000}"/>
    <cellStyle name="Nota 13 2 8 2 2 2" xfId="27063" xr:uid="{00000000-0005-0000-0000-0000D9540000}"/>
    <cellStyle name="Nota 13 2 8 2 2 2 2" xfId="30085" xr:uid="{00000000-0005-0000-0000-0000DA540000}"/>
    <cellStyle name="Nota 13 2 8 2 2 3" xfId="28675" xr:uid="{00000000-0005-0000-0000-0000DB540000}"/>
    <cellStyle name="Nota 13 2 8 2 2 3 2" xfId="31526" xr:uid="{00000000-0005-0000-0000-0000DC540000}"/>
    <cellStyle name="Nota 13 2 8 2 3" xfId="25821" xr:uid="{00000000-0005-0000-0000-0000DD540000}"/>
    <cellStyle name="Nota 13 2 8 2 3 2" xfId="27231" xr:uid="{00000000-0005-0000-0000-0000DE540000}"/>
    <cellStyle name="Nota 13 2 8 2 3 2 2" xfId="30253" xr:uid="{00000000-0005-0000-0000-0000DF540000}"/>
    <cellStyle name="Nota 13 2 8 2 3 3" xfId="28843" xr:uid="{00000000-0005-0000-0000-0000E0540000}"/>
    <cellStyle name="Nota 13 2 8 2 3 3 2" xfId="31694" xr:uid="{00000000-0005-0000-0000-0000E1540000}"/>
    <cellStyle name="Nota 13 2 8 2 4" xfId="25987" xr:uid="{00000000-0005-0000-0000-0000E2540000}"/>
    <cellStyle name="Nota 13 2 8 2 4 2" xfId="27397" xr:uid="{00000000-0005-0000-0000-0000E3540000}"/>
    <cellStyle name="Nota 13 2 8 2 4 2 2" xfId="30419" xr:uid="{00000000-0005-0000-0000-0000E4540000}"/>
    <cellStyle name="Nota 13 2 8 2 4 3" xfId="29009" xr:uid="{00000000-0005-0000-0000-0000E5540000}"/>
    <cellStyle name="Nota 13 2 8 2 4 3 2" xfId="31860" xr:uid="{00000000-0005-0000-0000-0000E6540000}"/>
    <cellStyle name="Nota 13 2 8 2 5" xfId="26152" xr:uid="{00000000-0005-0000-0000-0000E7540000}"/>
    <cellStyle name="Nota 13 2 8 2 5 2" xfId="27562" xr:uid="{00000000-0005-0000-0000-0000E8540000}"/>
    <cellStyle name="Nota 13 2 8 2 5 2 2" xfId="30584" xr:uid="{00000000-0005-0000-0000-0000E9540000}"/>
    <cellStyle name="Nota 13 2 8 2 5 3" xfId="29174" xr:uid="{00000000-0005-0000-0000-0000EA540000}"/>
    <cellStyle name="Nota 13 2 8 2 5 3 2" xfId="32025" xr:uid="{00000000-0005-0000-0000-0000EB540000}"/>
    <cellStyle name="Nota 13 2 8 2 6" xfId="26434" xr:uid="{00000000-0005-0000-0000-0000EC540000}"/>
    <cellStyle name="Nota 13 2 8 2 6 2" xfId="29456" xr:uid="{00000000-0005-0000-0000-0000ED540000}"/>
    <cellStyle name="Nota 13 2 8 2 7" xfId="28046" xr:uid="{00000000-0005-0000-0000-0000EE540000}"/>
    <cellStyle name="Nota 13 2 8 2 7 2" xfId="30897" xr:uid="{00000000-0005-0000-0000-0000EF540000}"/>
    <cellStyle name="Nota 13 2 8 3" xfId="25487" xr:uid="{00000000-0005-0000-0000-0000F0540000}"/>
    <cellStyle name="Nota 13 2 8 3 2" xfId="26897" xr:uid="{00000000-0005-0000-0000-0000F1540000}"/>
    <cellStyle name="Nota 13 2 8 3 2 2" xfId="29919" xr:uid="{00000000-0005-0000-0000-0000F2540000}"/>
    <cellStyle name="Nota 13 2 8 3 3" xfId="28509" xr:uid="{00000000-0005-0000-0000-0000F3540000}"/>
    <cellStyle name="Nota 13 2 8 3 3 2" xfId="31360" xr:uid="{00000000-0005-0000-0000-0000F4540000}"/>
    <cellStyle name="Nota 13 2 8 4" xfId="25243" xr:uid="{00000000-0005-0000-0000-0000F5540000}"/>
    <cellStyle name="Nota 13 2 8 4 2" xfId="26653" xr:uid="{00000000-0005-0000-0000-0000F6540000}"/>
    <cellStyle name="Nota 13 2 8 4 2 2" xfId="29675" xr:uid="{00000000-0005-0000-0000-0000F7540000}"/>
    <cellStyle name="Nota 13 2 8 4 3" xfId="28265" xr:uid="{00000000-0005-0000-0000-0000F8540000}"/>
    <cellStyle name="Nota 13 2 8 4 3 2" xfId="31116" xr:uid="{00000000-0005-0000-0000-0000F9540000}"/>
    <cellStyle name="Nota 13 2 8 5" xfId="25392" xr:uid="{00000000-0005-0000-0000-0000FA540000}"/>
    <cellStyle name="Nota 13 2 8 5 2" xfId="26802" xr:uid="{00000000-0005-0000-0000-0000FB540000}"/>
    <cellStyle name="Nota 13 2 8 5 2 2" xfId="29824" xr:uid="{00000000-0005-0000-0000-0000FC540000}"/>
    <cellStyle name="Nota 13 2 8 5 3" xfId="28414" xr:uid="{00000000-0005-0000-0000-0000FD540000}"/>
    <cellStyle name="Nota 13 2 8 5 3 2" xfId="31265" xr:uid="{00000000-0005-0000-0000-0000FE540000}"/>
    <cellStyle name="Nota 13 2 8 6" xfId="25335" xr:uid="{00000000-0005-0000-0000-0000FF540000}"/>
    <cellStyle name="Nota 13 2 8 6 2" xfId="26745" xr:uid="{00000000-0005-0000-0000-000000550000}"/>
    <cellStyle name="Nota 13 2 8 6 2 2" xfId="29767" xr:uid="{00000000-0005-0000-0000-000001550000}"/>
    <cellStyle name="Nota 13 2 8 6 3" xfId="28357" xr:uid="{00000000-0005-0000-0000-000002550000}"/>
    <cellStyle name="Nota 13 2 8 6 3 2" xfId="31208" xr:uid="{00000000-0005-0000-0000-000003550000}"/>
    <cellStyle name="Nota 13 2 8 7" xfId="26293" xr:uid="{00000000-0005-0000-0000-000004550000}"/>
    <cellStyle name="Nota 13 2 8 7 2" xfId="29315" xr:uid="{00000000-0005-0000-0000-000005550000}"/>
    <cellStyle name="Nota 13 2 8 8" xfId="27905" xr:uid="{00000000-0005-0000-0000-000006550000}"/>
    <cellStyle name="Nota 13 2 8 8 2" xfId="30756" xr:uid="{00000000-0005-0000-0000-000007550000}"/>
    <cellStyle name="Nota 13 3" xfId="19336" xr:uid="{00000000-0005-0000-0000-000008550000}"/>
    <cellStyle name="Nota 13 4" xfId="19337" xr:uid="{00000000-0005-0000-0000-000009550000}"/>
    <cellStyle name="Nota 13 5" xfId="19338" xr:uid="{00000000-0005-0000-0000-00000A550000}"/>
    <cellStyle name="Nota 13 6" xfId="19339" xr:uid="{00000000-0005-0000-0000-00000B550000}"/>
    <cellStyle name="Nota 13 7" xfId="19340" xr:uid="{00000000-0005-0000-0000-00000C550000}"/>
    <cellStyle name="Nota 13 8" xfId="19341" xr:uid="{00000000-0005-0000-0000-00000D550000}"/>
    <cellStyle name="Nota 13 9" xfId="24681" xr:uid="{00000000-0005-0000-0000-00000E550000}"/>
    <cellStyle name="Nota 13 9 2" xfId="25022" xr:uid="{00000000-0005-0000-0000-00000F550000}"/>
    <cellStyle name="Nota 13 9 2 2" xfId="25652" xr:uid="{00000000-0005-0000-0000-000010550000}"/>
    <cellStyle name="Nota 13 9 2 2 2" xfId="27062" xr:uid="{00000000-0005-0000-0000-000011550000}"/>
    <cellStyle name="Nota 13 9 2 2 2 2" xfId="30084" xr:uid="{00000000-0005-0000-0000-000012550000}"/>
    <cellStyle name="Nota 13 9 2 2 3" xfId="28674" xr:uid="{00000000-0005-0000-0000-000013550000}"/>
    <cellStyle name="Nota 13 9 2 2 3 2" xfId="31525" xr:uid="{00000000-0005-0000-0000-000014550000}"/>
    <cellStyle name="Nota 13 9 2 3" xfId="25820" xr:uid="{00000000-0005-0000-0000-000015550000}"/>
    <cellStyle name="Nota 13 9 2 3 2" xfId="27230" xr:uid="{00000000-0005-0000-0000-000016550000}"/>
    <cellStyle name="Nota 13 9 2 3 2 2" xfId="30252" xr:uid="{00000000-0005-0000-0000-000017550000}"/>
    <cellStyle name="Nota 13 9 2 3 3" xfId="28842" xr:uid="{00000000-0005-0000-0000-000018550000}"/>
    <cellStyle name="Nota 13 9 2 3 3 2" xfId="31693" xr:uid="{00000000-0005-0000-0000-000019550000}"/>
    <cellStyle name="Nota 13 9 2 4" xfId="25986" xr:uid="{00000000-0005-0000-0000-00001A550000}"/>
    <cellStyle name="Nota 13 9 2 4 2" xfId="27396" xr:uid="{00000000-0005-0000-0000-00001B550000}"/>
    <cellStyle name="Nota 13 9 2 4 2 2" xfId="30418" xr:uid="{00000000-0005-0000-0000-00001C550000}"/>
    <cellStyle name="Nota 13 9 2 4 3" xfId="29008" xr:uid="{00000000-0005-0000-0000-00001D550000}"/>
    <cellStyle name="Nota 13 9 2 4 3 2" xfId="31859" xr:uid="{00000000-0005-0000-0000-00001E550000}"/>
    <cellStyle name="Nota 13 9 2 5" xfId="26151" xr:uid="{00000000-0005-0000-0000-00001F550000}"/>
    <cellStyle name="Nota 13 9 2 5 2" xfId="27561" xr:uid="{00000000-0005-0000-0000-000020550000}"/>
    <cellStyle name="Nota 13 9 2 5 2 2" xfId="30583" xr:uid="{00000000-0005-0000-0000-000021550000}"/>
    <cellStyle name="Nota 13 9 2 5 3" xfId="29173" xr:uid="{00000000-0005-0000-0000-000022550000}"/>
    <cellStyle name="Nota 13 9 2 5 3 2" xfId="32024" xr:uid="{00000000-0005-0000-0000-000023550000}"/>
    <cellStyle name="Nota 13 9 2 6" xfId="26433" xr:uid="{00000000-0005-0000-0000-000024550000}"/>
    <cellStyle name="Nota 13 9 2 6 2" xfId="29455" xr:uid="{00000000-0005-0000-0000-000025550000}"/>
    <cellStyle name="Nota 13 9 2 7" xfId="28045" xr:uid="{00000000-0005-0000-0000-000026550000}"/>
    <cellStyle name="Nota 13 9 2 7 2" xfId="30896" xr:uid="{00000000-0005-0000-0000-000027550000}"/>
    <cellStyle name="Nota 13 9 3" xfId="25486" xr:uid="{00000000-0005-0000-0000-000028550000}"/>
    <cellStyle name="Nota 13 9 3 2" xfId="26896" xr:uid="{00000000-0005-0000-0000-000029550000}"/>
    <cellStyle name="Nota 13 9 3 2 2" xfId="29918" xr:uid="{00000000-0005-0000-0000-00002A550000}"/>
    <cellStyle name="Nota 13 9 3 3" xfId="28508" xr:uid="{00000000-0005-0000-0000-00002B550000}"/>
    <cellStyle name="Nota 13 9 3 3 2" xfId="31359" xr:uid="{00000000-0005-0000-0000-00002C550000}"/>
    <cellStyle name="Nota 13 9 4" xfId="25244" xr:uid="{00000000-0005-0000-0000-00002D550000}"/>
    <cellStyle name="Nota 13 9 4 2" xfId="26654" xr:uid="{00000000-0005-0000-0000-00002E550000}"/>
    <cellStyle name="Nota 13 9 4 2 2" xfId="29676" xr:uid="{00000000-0005-0000-0000-00002F550000}"/>
    <cellStyle name="Nota 13 9 4 3" xfId="28266" xr:uid="{00000000-0005-0000-0000-000030550000}"/>
    <cellStyle name="Nota 13 9 4 3 2" xfId="31117" xr:uid="{00000000-0005-0000-0000-000031550000}"/>
    <cellStyle name="Nota 13 9 5" xfId="25391" xr:uid="{00000000-0005-0000-0000-000032550000}"/>
    <cellStyle name="Nota 13 9 5 2" xfId="26801" xr:uid="{00000000-0005-0000-0000-000033550000}"/>
    <cellStyle name="Nota 13 9 5 2 2" xfId="29823" xr:uid="{00000000-0005-0000-0000-000034550000}"/>
    <cellStyle name="Nota 13 9 5 3" xfId="28413" xr:uid="{00000000-0005-0000-0000-000035550000}"/>
    <cellStyle name="Nota 13 9 5 3 2" xfId="31264" xr:uid="{00000000-0005-0000-0000-000036550000}"/>
    <cellStyle name="Nota 13 9 6" xfId="25336" xr:uid="{00000000-0005-0000-0000-000037550000}"/>
    <cellStyle name="Nota 13 9 6 2" xfId="26746" xr:uid="{00000000-0005-0000-0000-000038550000}"/>
    <cellStyle name="Nota 13 9 6 2 2" xfId="29768" xr:uid="{00000000-0005-0000-0000-000039550000}"/>
    <cellStyle name="Nota 13 9 6 3" xfId="28358" xr:uid="{00000000-0005-0000-0000-00003A550000}"/>
    <cellStyle name="Nota 13 9 6 3 2" xfId="31209" xr:uid="{00000000-0005-0000-0000-00003B550000}"/>
    <cellStyle name="Nota 13 9 7" xfId="26292" xr:uid="{00000000-0005-0000-0000-00003C550000}"/>
    <cellStyle name="Nota 13 9 7 2" xfId="29314" xr:uid="{00000000-0005-0000-0000-00003D550000}"/>
    <cellStyle name="Nota 13 9 8" xfId="27904" xr:uid="{00000000-0005-0000-0000-00003E550000}"/>
    <cellStyle name="Nota 13 9 8 2" xfId="30755" xr:uid="{00000000-0005-0000-0000-00003F550000}"/>
    <cellStyle name="Nota 14" xfId="19342" xr:uid="{00000000-0005-0000-0000-000040550000}"/>
    <cellStyle name="Nota 14 2" xfId="19343" xr:uid="{00000000-0005-0000-0000-000041550000}"/>
    <cellStyle name="Nota 14 2 2" xfId="19344" xr:uid="{00000000-0005-0000-0000-000042550000}"/>
    <cellStyle name="Nota 14 2 3" xfId="19345" xr:uid="{00000000-0005-0000-0000-000043550000}"/>
    <cellStyle name="Nota 14 2 4" xfId="19346" xr:uid="{00000000-0005-0000-0000-000044550000}"/>
    <cellStyle name="Nota 14 2 5" xfId="19347" xr:uid="{00000000-0005-0000-0000-000045550000}"/>
    <cellStyle name="Nota 14 2 6" xfId="19348" xr:uid="{00000000-0005-0000-0000-000046550000}"/>
    <cellStyle name="Nota 14 2 7" xfId="19349" xr:uid="{00000000-0005-0000-0000-000047550000}"/>
    <cellStyle name="Nota 14 2 8" xfId="24684" xr:uid="{00000000-0005-0000-0000-000048550000}"/>
    <cellStyle name="Nota 14 2 8 2" xfId="25025" xr:uid="{00000000-0005-0000-0000-000049550000}"/>
    <cellStyle name="Nota 14 2 8 2 2" xfId="25655" xr:uid="{00000000-0005-0000-0000-00004A550000}"/>
    <cellStyle name="Nota 14 2 8 2 2 2" xfId="27065" xr:uid="{00000000-0005-0000-0000-00004B550000}"/>
    <cellStyle name="Nota 14 2 8 2 2 2 2" xfId="30087" xr:uid="{00000000-0005-0000-0000-00004C550000}"/>
    <cellStyle name="Nota 14 2 8 2 2 3" xfId="28677" xr:uid="{00000000-0005-0000-0000-00004D550000}"/>
    <cellStyle name="Nota 14 2 8 2 2 3 2" xfId="31528" xr:uid="{00000000-0005-0000-0000-00004E550000}"/>
    <cellStyle name="Nota 14 2 8 2 3" xfId="25823" xr:uid="{00000000-0005-0000-0000-00004F550000}"/>
    <cellStyle name="Nota 14 2 8 2 3 2" xfId="27233" xr:uid="{00000000-0005-0000-0000-000050550000}"/>
    <cellStyle name="Nota 14 2 8 2 3 2 2" xfId="30255" xr:uid="{00000000-0005-0000-0000-000051550000}"/>
    <cellStyle name="Nota 14 2 8 2 3 3" xfId="28845" xr:uid="{00000000-0005-0000-0000-000052550000}"/>
    <cellStyle name="Nota 14 2 8 2 3 3 2" xfId="31696" xr:uid="{00000000-0005-0000-0000-000053550000}"/>
    <cellStyle name="Nota 14 2 8 2 4" xfId="25989" xr:uid="{00000000-0005-0000-0000-000054550000}"/>
    <cellStyle name="Nota 14 2 8 2 4 2" xfId="27399" xr:uid="{00000000-0005-0000-0000-000055550000}"/>
    <cellStyle name="Nota 14 2 8 2 4 2 2" xfId="30421" xr:uid="{00000000-0005-0000-0000-000056550000}"/>
    <cellStyle name="Nota 14 2 8 2 4 3" xfId="29011" xr:uid="{00000000-0005-0000-0000-000057550000}"/>
    <cellStyle name="Nota 14 2 8 2 4 3 2" xfId="31862" xr:uid="{00000000-0005-0000-0000-000058550000}"/>
    <cellStyle name="Nota 14 2 8 2 5" xfId="26154" xr:uid="{00000000-0005-0000-0000-000059550000}"/>
    <cellStyle name="Nota 14 2 8 2 5 2" xfId="27564" xr:uid="{00000000-0005-0000-0000-00005A550000}"/>
    <cellStyle name="Nota 14 2 8 2 5 2 2" xfId="30586" xr:uid="{00000000-0005-0000-0000-00005B550000}"/>
    <cellStyle name="Nota 14 2 8 2 5 3" xfId="29176" xr:uid="{00000000-0005-0000-0000-00005C550000}"/>
    <cellStyle name="Nota 14 2 8 2 5 3 2" xfId="32027" xr:uid="{00000000-0005-0000-0000-00005D550000}"/>
    <cellStyle name="Nota 14 2 8 2 6" xfId="26436" xr:uid="{00000000-0005-0000-0000-00005E550000}"/>
    <cellStyle name="Nota 14 2 8 2 6 2" xfId="29458" xr:uid="{00000000-0005-0000-0000-00005F550000}"/>
    <cellStyle name="Nota 14 2 8 2 7" xfId="28048" xr:uid="{00000000-0005-0000-0000-000060550000}"/>
    <cellStyle name="Nota 14 2 8 2 7 2" xfId="30899" xr:uid="{00000000-0005-0000-0000-000061550000}"/>
    <cellStyle name="Nota 14 2 8 3" xfId="25489" xr:uid="{00000000-0005-0000-0000-000062550000}"/>
    <cellStyle name="Nota 14 2 8 3 2" xfId="26899" xr:uid="{00000000-0005-0000-0000-000063550000}"/>
    <cellStyle name="Nota 14 2 8 3 2 2" xfId="29921" xr:uid="{00000000-0005-0000-0000-000064550000}"/>
    <cellStyle name="Nota 14 2 8 3 3" xfId="28511" xr:uid="{00000000-0005-0000-0000-000065550000}"/>
    <cellStyle name="Nota 14 2 8 3 3 2" xfId="31362" xr:uid="{00000000-0005-0000-0000-000066550000}"/>
    <cellStyle name="Nota 14 2 8 4" xfId="25241" xr:uid="{00000000-0005-0000-0000-000067550000}"/>
    <cellStyle name="Nota 14 2 8 4 2" xfId="26651" xr:uid="{00000000-0005-0000-0000-000068550000}"/>
    <cellStyle name="Nota 14 2 8 4 2 2" xfId="29673" xr:uid="{00000000-0005-0000-0000-000069550000}"/>
    <cellStyle name="Nota 14 2 8 4 3" xfId="28263" xr:uid="{00000000-0005-0000-0000-00006A550000}"/>
    <cellStyle name="Nota 14 2 8 4 3 2" xfId="31114" xr:uid="{00000000-0005-0000-0000-00006B550000}"/>
    <cellStyle name="Nota 14 2 8 5" xfId="25443" xr:uid="{00000000-0005-0000-0000-00006C550000}"/>
    <cellStyle name="Nota 14 2 8 5 2" xfId="26853" xr:uid="{00000000-0005-0000-0000-00006D550000}"/>
    <cellStyle name="Nota 14 2 8 5 2 2" xfId="29875" xr:uid="{00000000-0005-0000-0000-00006E550000}"/>
    <cellStyle name="Nota 14 2 8 5 3" xfId="28465" xr:uid="{00000000-0005-0000-0000-00006F550000}"/>
    <cellStyle name="Nota 14 2 8 5 3 2" xfId="31316" xr:uid="{00000000-0005-0000-0000-000070550000}"/>
    <cellStyle name="Nota 14 2 8 6" xfId="25333" xr:uid="{00000000-0005-0000-0000-000071550000}"/>
    <cellStyle name="Nota 14 2 8 6 2" xfId="26743" xr:uid="{00000000-0005-0000-0000-000072550000}"/>
    <cellStyle name="Nota 14 2 8 6 2 2" xfId="29765" xr:uid="{00000000-0005-0000-0000-000073550000}"/>
    <cellStyle name="Nota 14 2 8 6 3" xfId="28355" xr:uid="{00000000-0005-0000-0000-000074550000}"/>
    <cellStyle name="Nota 14 2 8 6 3 2" xfId="31206" xr:uid="{00000000-0005-0000-0000-000075550000}"/>
    <cellStyle name="Nota 14 2 8 7" xfId="26295" xr:uid="{00000000-0005-0000-0000-000076550000}"/>
    <cellStyle name="Nota 14 2 8 7 2" xfId="29317" xr:uid="{00000000-0005-0000-0000-000077550000}"/>
    <cellStyle name="Nota 14 2 8 8" xfId="27907" xr:uid="{00000000-0005-0000-0000-000078550000}"/>
    <cellStyle name="Nota 14 2 8 8 2" xfId="30758" xr:uid="{00000000-0005-0000-0000-000079550000}"/>
    <cellStyle name="Nota 14 3" xfId="19350" xr:uid="{00000000-0005-0000-0000-00007A550000}"/>
    <cellStyle name="Nota 14 4" xfId="19351" xr:uid="{00000000-0005-0000-0000-00007B550000}"/>
    <cellStyle name="Nota 14 5" xfId="19352" xr:uid="{00000000-0005-0000-0000-00007C550000}"/>
    <cellStyle name="Nota 14 6" xfId="19353" xr:uid="{00000000-0005-0000-0000-00007D550000}"/>
    <cellStyle name="Nota 14 7" xfId="19354" xr:uid="{00000000-0005-0000-0000-00007E550000}"/>
    <cellStyle name="Nota 14 8" xfId="19355" xr:uid="{00000000-0005-0000-0000-00007F550000}"/>
    <cellStyle name="Nota 14 9" xfId="24683" xr:uid="{00000000-0005-0000-0000-000080550000}"/>
    <cellStyle name="Nota 14 9 2" xfId="25024" xr:uid="{00000000-0005-0000-0000-000081550000}"/>
    <cellStyle name="Nota 14 9 2 2" xfId="25654" xr:uid="{00000000-0005-0000-0000-000082550000}"/>
    <cellStyle name="Nota 14 9 2 2 2" xfId="27064" xr:uid="{00000000-0005-0000-0000-000083550000}"/>
    <cellStyle name="Nota 14 9 2 2 2 2" xfId="30086" xr:uid="{00000000-0005-0000-0000-000084550000}"/>
    <cellStyle name="Nota 14 9 2 2 3" xfId="28676" xr:uid="{00000000-0005-0000-0000-000085550000}"/>
    <cellStyle name="Nota 14 9 2 2 3 2" xfId="31527" xr:uid="{00000000-0005-0000-0000-000086550000}"/>
    <cellStyle name="Nota 14 9 2 3" xfId="25822" xr:uid="{00000000-0005-0000-0000-000087550000}"/>
    <cellStyle name="Nota 14 9 2 3 2" xfId="27232" xr:uid="{00000000-0005-0000-0000-000088550000}"/>
    <cellStyle name="Nota 14 9 2 3 2 2" xfId="30254" xr:uid="{00000000-0005-0000-0000-000089550000}"/>
    <cellStyle name="Nota 14 9 2 3 3" xfId="28844" xr:uid="{00000000-0005-0000-0000-00008A550000}"/>
    <cellStyle name="Nota 14 9 2 3 3 2" xfId="31695" xr:uid="{00000000-0005-0000-0000-00008B550000}"/>
    <cellStyle name="Nota 14 9 2 4" xfId="25988" xr:uid="{00000000-0005-0000-0000-00008C550000}"/>
    <cellStyle name="Nota 14 9 2 4 2" xfId="27398" xr:uid="{00000000-0005-0000-0000-00008D550000}"/>
    <cellStyle name="Nota 14 9 2 4 2 2" xfId="30420" xr:uid="{00000000-0005-0000-0000-00008E550000}"/>
    <cellStyle name="Nota 14 9 2 4 3" xfId="29010" xr:uid="{00000000-0005-0000-0000-00008F550000}"/>
    <cellStyle name="Nota 14 9 2 4 3 2" xfId="31861" xr:uid="{00000000-0005-0000-0000-000090550000}"/>
    <cellStyle name="Nota 14 9 2 5" xfId="26153" xr:uid="{00000000-0005-0000-0000-000091550000}"/>
    <cellStyle name="Nota 14 9 2 5 2" xfId="27563" xr:uid="{00000000-0005-0000-0000-000092550000}"/>
    <cellStyle name="Nota 14 9 2 5 2 2" xfId="30585" xr:uid="{00000000-0005-0000-0000-000093550000}"/>
    <cellStyle name="Nota 14 9 2 5 3" xfId="29175" xr:uid="{00000000-0005-0000-0000-000094550000}"/>
    <cellStyle name="Nota 14 9 2 5 3 2" xfId="32026" xr:uid="{00000000-0005-0000-0000-000095550000}"/>
    <cellStyle name="Nota 14 9 2 6" xfId="26435" xr:uid="{00000000-0005-0000-0000-000096550000}"/>
    <cellStyle name="Nota 14 9 2 6 2" xfId="29457" xr:uid="{00000000-0005-0000-0000-000097550000}"/>
    <cellStyle name="Nota 14 9 2 7" xfId="28047" xr:uid="{00000000-0005-0000-0000-000098550000}"/>
    <cellStyle name="Nota 14 9 2 7 2" xfId="30898" xr:uid="{00000000-0005-0000-0000-000099550000}"/>
    <cellStyle name="Nota 14 9 3" xfId="25488" xr:uid="{00000000-0005-0000-0000-00009A550000}"/>
    <cellStyle name="Nota 14 9 3 2" xfId="26898" xr:uid="{00000000-0005-0000-0000-00009B550000}"/>
    <cellStyle name="Nota 14 9 3 2 2" xfId="29920" xr:uid="{00000000-0005-0000-0000-00009C550000}"/>
    <cellStyle name="Nota 14 9 3 3" xfId="28510" xr:uid="{00000000-0005-0000-0000-00009D550000}"/>
    <cellStyle name="Nota 14 9 3 3 2" xfId="31361" xr:uid="{00000000-0005-0000-0000-00009E550000}"/>
    <cellStyle name="Nota 14 9 4" xfId="25242" xr:uid="{00000000-0005-0000-0000-00009F550000}"/>
    <cellStyle name="Nota 14 9 4 2" xfId="26652" xr:uid="{00000000-0005-0000-0000-0000A0550000}"/>
    <cellStyle name="Nota 14 9 4 2 2" xfId="29674" xr:uid="{00000000-0005-0000-0000-0000A1550000}"/>
    <cellStyle name="Nota 14 9 4 3" xfId="28264" xr:uid="{00000000-0005-0000-0000-0000A2550000}"/>
    <cellStyle name="Nota 14 9 4 3 2" xfId="31115" xr:uid="{00000000-0005-0000-0000-0000A3550000}"/>
    <cellStyle name="Nota 14 9 5" xfId="25393" xr:uid="{00000000-0005-0000-0000-0000A4550000}"/>
    <cellStyle name="Nota 14 9 5 2" xfId="26803" xr:uid="{00000000-0005-0000-0000-0000A5550000}"/>
    <cellStyle name="Nota 14 9 5 2 2" xfId="29825" xr:uid="{00000000-0005-0000-0000-0000A6550000}"/>
    <cellStyle name="Nota 14 9 5 3" xfId="28415" xr:uid="{00000000-0005-0000-0000-0000A7550000}"/>
    <cellStyle name="Nota 14 9 5 3 2" xfId="31266" xr:uid="{00000000-0005-0000-0000-0000A8550000}"/>
    <cellStyle name="Nota 14 9 6" xfId="25334" xr:uid="{00000000-0005-0000-0000-0000A9550000}"/>
    <cellStyle name="Nota 14 9 6 2" xfId="26744" xr:uid="{00000000-0005-0000-0000-0000AA550000}"/>
    <cellStyle name="Nota 14 9 6 2 2" xfId="29766" xr:uid="{00000000-0005-0000-0000-0000AB550000}"/>
    <cellStyle name="Nota 14 9 6 3" xfId="28356" xr:uid="{00000000-0005-0000-0000-0000AC550000}"/>
    <cellStyle name="Nota 14 9 6 3 2" xfId="31207" xr:uid="{00000000-0005-0000-0000-0000AD550000}"/>
    <cellStyle name="Nota 14 9 7" xfId="26294" xr:uid="{00000000-0005-0000-0000-0000AE550000}"/>
    <cellStyle name="Nota 14 9 7 2" xfId="29316" xr:uid="{00000000-0005-0000-0000-0000AF550000}"/>
    <cellStyle name="Nota 14 9 8" xfId="27906" xr:uid="{00000000-0005-0000-0000-0000B0550000}"/>
    <cellStyle name="Nota 14 9 8 2" xfId="30757" xr:uid="{00000000-0005-0000-0000-0000B1550000}"/>
    <cellStyle name="Nota 15" xfId="19356" xr:uid="{00000000-0005-0000-0000-0000B2550000}"/>
    <cellStyle name="Nota 15 2" xfId="19357" xr:uid="{00000000-0005-0000-0000-0000B3550000}"/>
    <cellStyle name="Nota 15 2 2" xfId="19358" xr:uid="{00000000-0005-0000-0000-0000B4550000}"/>
    <cellStyle name="Nota 15 2 3" xfId="19359" xr:uid="{00000000-0005-0000-0000-0000B5550000}"/>
    <cellStyle name="Nota 15 2 4" xfId="19360" xr:uid="{00000000-0005-0000-0000-0000B6550000}"/>
    <cellStyle name="Nota 15 2 5" xfId="19361" xr:uid="{00000000-0005-0000-0000-0000B7550000}"/>
    <cellStyle name="Nota 15 2 6" xfId="19362" xr:uid="{00000000-0005-0000-0000-0000B8550000}"/>
    <cellStyle name="Nota 15 2 7" xfId="19363" xr:uid="{00000000-0005-0000-0000-0000B9550000}"/>
    <cellStyle name="Nota 15 2 8" xfId="24686" xr:uid="{00000000-0005-0000-0000-0000BA550000}"/>
    <cellStyle name="Nota 15 2 8 2" xfId="25027" xr:uid="{00000000-0005-0000-0000-0000BB550000}"/>
    <cellStyle name="Nota 15 2 8 2 2" xfId="25657" xr:uid="{00000000-0005-0000-0000-0000BC550000}"/>
    <cellStyle name="Nota 15 2 8 2 2 2" xfId="27067" xr:uid="{00000000-0005-0000-0000-0000BD550000}"/>
    <cellStyle name="Nota 15 2 8 2 2 2 2" xfId="30089" xr:uid="{00000000-0005-0000-0000-0000BE550000}"/>
    <cellStyle name="Nota 15 2 8 2 2 3" xfId="28679" xr:uid="{00000000-0005-0000-0000-0000BF550000}"/>
    <cellStyle name="Nota 15 2 8 2 2 3 2" xfId="31530" xr:uid="{00000000-0005-0000-0000-0000C0550000}"/>
    <cellStyle name="Nota 15 2 8 2 3" xfId="25825" xr:uid="{00000000-0005-0000-0000-0000C1550000}"/>
    <cellStyle name="Nota 15 2 8 2 3 2" xfId="27235" xr:uid="{00000000-0005-0000-0000-0000C2550000}"/>
    <cellStyle name="Nota 15 2 8 2 3 2 2" xfId="30257" xr:uid="{00000000-0005-0000-0000-0000C3550000}"/>
    <cellStyle name="Nota 15 2 8 2 3 3" xfId="28847" xr:uid="{00000000-0005-0000-0000-0000C4550000}"/>
    <cellStyle name="Nota 15 2 8 2 3 3 2" xfId="31698" xr:uid="{00000000-0005-0000-0000-0000C5550000}"/>
    <cellStyle name="Nota 15 2 8 2 4" xfId="25991" xr:uid="{00000000-0005-0000-0000-0000C6550000}"/>
    <cellStyle name="Nota 15 2 8 2 4 2" xfId="27401" xr:uid="{00000000-0005-0000-0000-0000C7550000}"/>
    <cellStyle name="Nota 15 2 8 2 4 2 2" xfId="30423" xr:uid="{00000000-0005-0000-0000-0000C8550000}"/>
    <cellStyle name="Nota 15 2 8 2 4 3" xfId="29013" xr:uid="{00000000-0005-0000-0000-0000C9550000}"/>
    <cellStyle name="Nota 15 2 8 2 4 3 2" xfId="31864" xr:uid="{00000000-0005-0000-0000-0000CA550000}"/>
    <cellStyle name="Nota 15 2 8 2 5" xfId="26156" xr:uid="{00000000-0005-0000-0000-0000CB550000}"/>
    <cellStyle name="Nota 15 2 8 2 5 2" xfId="27566" xr:uid="{00000000-0005-0000-0000-0000CC550000}"/>
    <cellStyle name="Nota 15 2 8 2 5 2 2" xfId="30588" xr:uid="{00000000-0005-0000-0000-0000CD550000}"/>
    <cellStyle name="Nota 15 2 8 2 5 3" xfId="29178" xr:uid="{00000000-0005-0000-0000-0000CE550000}"/>
    <cellStyle name="Nota 15 2 8 2 5 3 2" xfId="32029" xr:uid="{00000000-0005-0000-0000-0000CF550000}"/>
    <cellStyle name="Nota 15 2 8 2 6" xfId="26438" xr:uid="{00000000-0005-0000-0000-0000D0550000}"/>
    <cellStyle name="Nota 15 2 8 2 6 2" xfId="29460" xr:uid="{00000000-0005-0000-0000-0000D1550000}"/>
    <cellStyle name="Nota 15 2 8 2 7" xfId="28050" xr:uid="{00000000-0005-0000-0000-0000D2550000}"/>
    <cellStyle name="Nota 15 2 8 2 7 2" xfId="30901" xr:uid="{00000000-0005-0000-0000-0000D3550000}"/>
    <cellStyle name="Nota 15 2 8 3" xfId="25491" xr:uid="{00000000-0005-0000-0000-0000D4550000}"/>
    <cellStyle name="Nota 15 2 8 3 2" xfId="26901" xr:uid="{00000000-0005-0000-0000-0000D5550000}"/>
    <cellStyle name="Nota 15 2 8 3 2 2" xfId="29923" xr:uid="{00000000-0005-0000-0000-0000D6550000}"/>
    <cellStyle name="Nota 15 2 8 3 3" xfId="28513" xr:uid="{00000000-0005-0000-0000-0000D7550000}"/>
    <cellStyle name="Nota 15 2 8 3 3 2" xfId="31364" xr:uid="{00000000-0005-0000-0000-0000D8550000}"/>
    <cellStyle name="Nota 15 2 8 4" xfId="25239" xr:uid="{00000000-0005-0000-0000-0000D9550000}"/>
    <cellStyle name="Nota 15 2 8 4 2" xfId="26649" xr:uid="{00000000-0005-0000-0000-0000DA550000}"/>
    <cellStyle name="Nota 15 2 8 4 2 2" xfId="29671" xr:uid="{00000000-0005-0000-0000-0000DB550000}"/>
    <cellStyle name="Nota 15 2 8 4 3" xfId="28261" xr:uid="{00000000-0005-0000-0000-0000DC550000}"/>
    <cellStyle name="Nota 15 2 8 4 3 2" xfId="31112" xr:uid="{00000000-0005-0000-0000-0000DD550000}"/>
    <cellStyle name="Nota 15 2 8 5" xfId="25137" xr:uid="{00000000-0005-0000-0000-0000DE550000}"/>
    <cellStyle name="Nota 15 2 8 5 2" xfId="26547" xr:uid="{00000000-0005-0000-0000-0000DF550000}"/>
    <cellStyle name="Nota 15 2 8 5 2 2" xfId="29569" xr:uid="{00000000-0005-0000-0000-0000E0550000}"/>
    <cellStyle name="Nota 15 2 8 5 3" xfId="28159" xr:uid="{00000000-0005-0000-0000-0000E1550000}"/>
    <cellStyle name="Nota 15 2 8 5 3 2" xfId="31010" xr:uid="{00000000-0005-0000-0000-0000E2550000}"/>
    <cellStyle name="Nota 15 2 8 6" xfId="25331" xr:uid="{00000000-0005-0000-0000-0000E3550000}"/>
    <cellStyle name="Nota 15 2 8 6 2" xfId="26741" xr:uid="{00000000-0005-0000-0000-0000E4550000}"/>
    <cellStyle name="Nota 15 2 8 6 2 2" xfId="29763" xr:uid="{00000000-0005-0000-0000-0000E5550000}"/>
    <cellStyle name="Nota 15 2 8 6 3" xfId="28353" xr:uid="{00000000-0005-0000-0000-0000E6550000}"/>
    <cellStyle name="Nota 15 2 8 6 3 2" xfId="31204" xr:uid="{00000000-0005-0000-0000-0000E7550000}"/>
    <cellStyle name="Nota 15 2 8 7" xfId="26297" xr:uid="{00000000-0005-0000-0000-0000E8550000}"/>
    <cellStyle name="Nota 15 2 8 7 2" xfId="29319" xr:uid="{00000000-0005-0000-0000-0000E9550000}"/>
    <cellStyle name="Nota 15 2 8 8" xfId="27909" xr:uid="{00000000-0005-0000-0000-0000EA550000}"/>
    <cellStyle name="Nota 15 2 8 8 2" xfId="30760" xr:uid="{00000000-0005-0000-0000-0000EB550000}"/>
    <cellStyle name="Nota 15 3" xfId="19364" xr:uid="{00000000-0005-0000-0000-0000EC550000}"/>
    <cellStyle name="Nota 15 4" xfId="19365" xr:uid="{00000000-0005-0000-0000-0000ED550000}"/>
    <cellStyle name="Nota 15 5" xfId="19366" xr:uid="{00000000-0005-0000-0000-0000EE550000}"/>
    <cellStyle name="Nota 15 6" xfId="19367" xr:uid="{00000000-0005-0000-0000-0000EF550000}"/>
    <cellStyle name="Nota 15 7" xfId="19368" xr:uid="{00000000-0005-0000-0000-0000F0550000}"/>
    <cellStyle name="Nota 15 8" xfId="19369" xr:uid="{00000000-0005-0000-0000-0000F1550000}"/>
    <cellStyle name="Nota 15 9" xfId="24685" xr:uid="{00000000-0005-0000-0000-0000F2550000}"/>
    <cellStyle name="Nota 15 9 2" xfId="25026" xr:uid="{00000000-0005-0000-0000-0000F3550000}"/>
    <cellStyle name="Nota 15 9 2 2" xfId="25656" xr:uid="{00000000-0005-0000-0000-0000F4550000}"/>
    <cellStyle name="Nota 15 9 2 2 2" xfId="27066" xr:uid="{00000000-0005-0000-0000-0000F5550000}"/>
    <cellStyle name="Nota 15 9 2 2 2 2" xfId="30088" xr:uid="{00000000-0005-0000-0000-0000F6550000}"/>
    <cellStyle name="Nota 15 9 2 2 3" xfId="28678" xr:uid="{00000000-0005-0000-0000-0000F7550000}"/>
    <cellStyle name="Nota 15 9 2 2 3 2" xfId="31529" xr:uid="{00000000-0005-0000-0000-0000F8550000}"/>
    <cellStyle name="Nota 15 9 2 3" xfId="25824" xr:uid="{00000000-0005-0000-0000-0000F9550000}"/>
    <cellStyle name="Nota 15 9 2 3 2" xfId="27234" xr:uid="{00000000-0005-0000-0000-0000FA550000}"/>
    <cellStyle name="Nota 15 9 2 3 2 2" xfId="30256" xr:uid="{00000000-0005-0000-0000-0000FB550000}"/>
    <cellStyle name="Nota 15 9 2 3 3" xfId="28846" xr:uid="{00000000-0005-0000-0000-0000FC550000}"/>
    <cellStyle name="Nota 15 9 2 3 3 2" xfId="31697" xr:uid="{00000000-0005-0000-0000-0000FD550000}"/>
    <cellStyle name="Nota 15 9 2 4" xfId="25990" xr:uid="{00000000-0005-0000-0000-0000FE550000}"/>
    <cellStyle name="Nota 15 9 2 4 2" xfId="27400" xr:uid="{00000000-0005-0000-0000-0000FF550000}"/>
    <cellStyle name="Nota 15 9 2 4 2 2" xfId="30422" xr:uid="{00000000-0005-0000-0000-000000560000}"/>
    <cellStyle name="Nota 15 9 2 4 3" xfId="29012" xr:uid="{00000000-0005-0000-0000-000001560000}"/>
    <cellStyle name="Nota 15 9 2 4 3 2" xfId="31863" xr:uid="{00000000-0005-0000-0000-000002560000}"/>
    <cellStyle name="Nota 15 9 2 5" xfId="26155" xr:uid="{00000000-0005-0000-0000-000003560000}"/>
    <cellStyle name="Nota 15 9 2 5 2" xfId="27565" xr:uid="{00000000-0005-0000-0000-000004560000}"/>
    <cellStyle name="Nota 15 9 2 5 2 2" xfId="30587" xr:uid="{00000000-0005-0000-0000-000005560000}"/>
    <cellStyle name="Nota 15 9 2 5 3" xfId="29177" xr:uid="{00000000-0005-0000-0000-000006560000}"/>
    <cellStyle name="Nota 15 9 2 5 3 2" xfId="32028" xr:uid="{00000000-0005-0000-0000-000007560000}"/>
    <cellStyle name="Nota 15 9 2 6" xfId="26437" xr:uid="{00000000-0005-0000-0000-000008560000}"/>
    <cellStyle name="Nota 15 9 2 6 2" xfId="29459" xr:uid="{00000000-0005-0000-0000-000009560000}"/>
    <cellStyle name="Nota 15 9 2 7" xfId="28049" xr:uid="{00000000-0005-0000-0000-00000A560000}"/>
    <cellStyle name="Nota 15 9 2 7 2" xfId="30900" xr:uid="{00000000-0005-0000-0000-00000B560000}"/>
    <cellStyle name="Nota 15 9 3" xfId="25490" xr:uid="{00000000-0005-0000-0000-00000C560000}"/>
    <cellStyle name="Nota 15 9 3 2" xfId="26900" xr:uid="{00000000-0005-0000-0000-00000D560000}"/>
    <cellStyle name="Nota 15 9 3 2 2" xfId="29922" xr:uid="{00000000-0005-0000-0000-00000E560000}"/>
    <cellStyle name="Nota 15 9 3 3" xfId="28512" xr:uid="{00000000-0005-0000-0000-00000F560000}"/>
    <cellStyle name="Nota 15 9 3 3 2" xfId="31363" xr:uid="{00000000-0005-0000-0000-000010560000}"/>
    <cellStyle name="Nota 15 9 4" xfId="25240" xr:uid="{00000000-0005-0000-0000-000011560000}"/>
    <cellStyle name="Nota 15 9 4 2" xfId="26650" xr:uid="{00000000-0005-0000-0000-000012560000}"/>
    <cellStyle name="Nota 15 9 4 2 2" xfId="29672" xr:uid="{00000000-0005-0000-0000-000013560000}"/>
    <cellStyle name="Nota 15 9 4 3" xfId="28262" xr:uid="{00000000-0005-0000-0000-000014560000}"/>
    <cellStyle name="Nota 15 9 4 3 2" xfId="31113" xr:uid="{00000000-0005-0000-0000-000015560000}"/>
    <cellStyle name="Nota 15 9 5" xfId="25444" xr:uid="{00000000-0005-0000-0000-000016560000}"/>
    <cellStyle name="Nota 15 9 5 2" xfId="26854" xr:uid="{00000000-0005-0000-0000-000017560000}"/>
    <cellStyle name="Nota 15 9 5 2 2" xfId="29876" xr:uid="{00000000-0005-0000-0000-000018560000}"/>
    <cellStyle name="Nota 15 9 5 3" xfId="28466" xr:uid="{00000000-0005-0000-0000-000019560000}"/>
    <cellStyle name="Nota 15 9 5 3 2" xfId="31317" xr:uid="{00000000-0005-0000-0000-00001A560000}"/>
    <cellStyle name="Nota 15 9 6" xfId="25332" xr:uid="{00000000-0005-0000-0000-00001B560000}"/>
    <cellStyle name="Nota 15 9 6 2" xfId="26742" xr:uid="{00000000-0005-0000-0000-00001C560000}"/>
    <cellStyle name="Nota 15 9 6 2 2" xfId="29764" xr:uid="{00000000-0005-0000-0000-00001D560000}"/>
    <cellStyle name="Nota 15 9 6 3" xfId="28354" xr:uid="{00000000-0005-0000-0000-00001E560000}"/>
    <cellStyle name="Nota 15 9 6 3 2" xfId="31205" xr:uid="{00000000-0005-0000-0000-00001F560000}"/>
    <cellStyle name="Nota 15 9 7" xfId="26296" xr:uid="{00000000-0005-0000-0000-000020560000}"/>
    <cellStyle name="Nota 15 9 7 2" xfId="29318" xr:uid="{00000000-0005-0000-0000-000021560000}"/>
    <cellStyle name="Nota 15 9 8" xfId="27908" xr:uid="{00000000-0005-0000-0000-000022560000}"/>
    <cellStyle name="Nota 15 9 8 2" xfId="30759" xr:uid="{00000000-0005-0000-0000-000023560000}"/>
    <cellStyle name="Nota 16" xfId="19370" xr:uid="{00000000-0005-0000-0000-000024560000}"/>
    <cellStyle name="Nota 16 2" xfId="19371" xr:uid="{00000000-0005-0000-0000-000025560000}"/>
    <cellStyle name="Nota 16 2 2" xfId="24688" xr:uid="{00000000-0005-0000-0000-000026560000}"/>
    <cellStyle name="Nota 16 2 2 2" xfId="25029" xr:uid="{00000000-0005-0000-0000-000027560000}"/>
    <cellStyle name="Nota 16 2 2 2 2" xfId="25659" xr:uid="{00000000-0005-0000-0000-000028560000}"/>
    <cellStyle name="Nota 16 2 2 2 2 2" xfId="27069" xr:uid="{00000000-0005-0000-0000-000029560000}"/>
    <cellStyle name="Nota 16 2 2 2 2 2 2" xfId="30091" xr:uid="{00000000-0005-0000-0000-00002A560000}"/>
    <cellStyle name="Nota 16 2 2 2 2 3" xfId="28681" xr:uid="{00000000-0005-0000-0000-00002B560000}"/>
    <cellStyle name="Nota 16 2 2 2 2 3 2" xfId="31532" xr:uid="{00000000-0005-0000-0000-00002C560000}"/>
    <cellStyle name="Nota 16 2 2 2 3" xfId="25827" xr:uid="{00000000-0005-0000-0000-00002D560000}"/>
    <cellStyle name="Nota 16 2 2 2 3 2" xfId="27237" xr:uid="{00000000-0005-0000-0000-00002E560000}"/>
    <cellStyle name="Nota 16 2 2 2 3 2 2" xfId="30259" xr:uid="{00000000-0005-0000-0000-00002F560000}"/>
    <cellStyle name="Nota 16 2 2 2 3 3" xfId="28849" xr:uid="{00000000-0005-0000-0000-000030560000}"/>
    <cellStyle name="Nota 16 2 2 2 3 3 2" xfId="31700" xr:uid="{00000000-0005-0000-0000-000031560000}"/>
    <cellStyle name="Nota 16 2 2 2 4" xfId="25993" xr:uid="{00000000-0005-0000-0000-000032560000}"/>
    <cellStyle name="Nota 16 2 2 2 4 2" xfId="27403" xr:uid="{00000000-0005-0000-0000-000033560000}"/>
    <cellStyle name="Nota 16 2 2 2 4 2 2" xfId="30425" xr:uid="{00000000-0005-0000-0000-000034560000}"/>
    <cellStyle name="Nota 16 2 2 2 4 3" xfId="29015" xr:uid="{00000000-0005-0000-0000-000035560000}"/>
    <cellStyle name="Nota 16 2 2 2 4 3 2" xfId="31866" xr:uid="{00000000-0005-0000-0000-000036560000}"/>
    <cellStyle name="Nota 16 2 2 2 5" xfId="26158" xr:uid="{00000000-0005-0000-0000-000037560000}"/>
    <cellStyle name="Nota 16 2 2 2 5 2" xfId="27568" xr:uid="{00000000-0005-0000-0000-000038560000}"/>
    <cellStyle name="Nota 16 2 2 2 5 2 2" xfId="30590" xr:uid="{00000000-0005-0000-0000-000039560000}"/>
    <cellStyle name="Nota 16 2 2 2 5 3" xfId="29180" xr:uid="{00000000-0005-0000-0000-00003A560000}"/>
    <cellStyle name="Nota 16 2 2 2 5 3 2" xfId="32031" xr:uid="{00000000-0005-0000-0000-00003B560000}"/>
    <cellStyle name="Nota 16 2 2 2 6" xfId="26440" xr:uid="{00000000-0005-0000-0000-00003C560000}"/>
    <cellStyle name="Nota 16 2 2 2 6 2" xfId="29462" xr:uid="{00000000-0005-0000-0000-00003D560000}"/>
    <cellStyle name="Nota 16 2 2 2 7" xfId="28052" xr:uid="{00000000-0005-0000-0000-00003E560000}"/>
    <cellStyle name="Nota 16 2 2 2 7 2" xfId="30903" xr:uid="{00000000-0005-0000-0000-00003F560000}"/>
    <cellStyle name="Nota 16 2 2 3" xfId="25493" xr:uid="{00000000-0005-0000-0000-000040560000}"/>
    <cellStyle name="Nota 16 2 2 3 2" xfId="26903" xr:uid="{00000000-0005-0000-0000-000041560000}"/>
    <cellStyle name="Nota 16 2 2 3 2 2" xfId="29925" xr:uid="{00000000-0005-0000-0000-000042560000}"/>
    <cellStyle name="Nota 16 2 2 3 3" xfId="28515" xr:uid="{00000000-0005-0000-0000-000043560000}"/>
    <cellStyle name="Nota 16 2 2 3 3 2" xfId="31366" xr:uid="{00000000-0005-0000-0000-000044560000}"/>
    <cellStyle name="Nota 16 2 2 4" xfId="25237" xr:uid="{00000000-0005-0000-0000-000045560000}"/>
    <cellStyle name="Nota 16 2 2 4 2" xfId="26647" xr:uid="{00000000-0005-0000-0000-000046560000}"/>
    <cellStyle name="Nota 16 2 2 4 2 2" xfId="29669" xr:uid="{00000000-0005-0000-0000-000047560000}"/>
    <cellStyle name="Nota 16 2 2 4 3" xfId="28259" xr:uid="{00000000-0005-0000-0000-000048560000}"/>
    <cellStyle name="Nota 16 2 2 4 3 2" xfId="31110" xr:uid="{00000000-0005-0000-0000-000049560000}"/>
    <cellStyle name="Nota 16 2 2 5" xfId="25563" xr:uid="{00000000-0005-0000-0000-00004A560000}"/>
    <cellStyle name="Nota 16 2 2 5 2" xfId="26973" xr:uid="{00000000-0005-0000-0000-00004B560000}"/>
    <cellStyle name="Nota 16 2 2 5 2 2" xfId="29995" xr:uid="{00000000-0005-0000-0000-00004C560000}"/>
    <cellStyle name="Nota 16 2 2 5 3" xfId="28585" xr:uid="{00000000-0005-0000-0000-00004D560000}"/>
    <cellStyle name="Nota 16 2 2 5 3 2" xfId="31436" xr:uid="{00000000-0005-0000-0000-00004E560000}"/>
    <cellStyle name="Nota 16 2 2 6" xfId="25281" xr:uid="{00000000-0005-0000-0000-00004F560000}"/>
    <cellStyle name="Nota 16 2 2 6 2" xfId="26691" xr:uid="{00000000-0005-0000-0000-000050560000}"/>
    <cellStyle name="Nota 16 2 2 6 2 2" xfId="29713" xr:uid="{00000000-0005-0000-0000-000051560000}"/>
    <cellStyle name="Nota 16 2 2 6 3" xfId="28303" xr:uid="{00000000-0005-0000-0000-000052560000}"/>
    <cellStyle name="Nota 16 2 2 6 3 2" xfId="31154" xr:uid="{00000000-0005-0000-0000-000053560000}"/>
    <cellStyle name="Nota 16 2 2 7" xfId="26299" xr:uid="{00000000-0005-0000-0000-000054560000}"/>
    <cellStyle name="Nota 16 2 2 7 2" xfId="29321" xr:uid="{00000000-0005-0000-0000-000055560000}"/>
    <cellStyle name="Nota 16 2 2 8" xfId="27911" xr:uid="{00000000-0005-0000-0000-000056560000}"/>
    <cellStyle name="Nota 16 2 2 8 2" xfId="30762" xr:uid="{00000000-0005-0000-0000-000057560000}"/>
    <cellStyle name="Nota 16 3" xfId="19372" xr:uid="{00000000-0005-0000-0000-000058560000}"/>
    <cellStyle name="Nota 16 4" xfId="19373" xr:uid="{00000000-0005-0000-0000-000059560000}"/>
    <cellStyle name="Nota 16 5" xfId="19374" xr:uid="{00000000-0005-0000-0000-00005A560000}"/>
    <cellStyle name="Nota 16 6" xfId="19375" xr:uid="{00000000-0005-0000-0000-00005B560000}"/>
    <cellStyle name="Nota 16 7" xfId="19376" xr:uid="{00000000-0005-0000-0000-00005C560000}"/>
    <cellStyle name="Nota 16 8" xfId="24687" xr:uid="{00000000-0005-0000-0000-00005D560000}"/>
    <cellStyle name="Nota 16 8 2" xfId="25028" xr:uid="{00000000-0005-0000-0000-00005E560000}"/>
    <cellStyle name="Nota 16 8 2 2" xfId="25658" xr:uid="{00000000-0005-0000-0000-00005F560000}"/>
    <cellStyle name="Nota 16 8 2 2 2" xfId="27068" xr:uid="{00000000-0005-0000-0000-000060560000}"/>
    <cellStyle name="Nota 16 8 2 2 2 2" xfId="30090" xr:uid="{00000000-0005-0000-0000-000061560000}"/>
    <cellStyle name="Nota 16 8 2 2 3" xfId="28680" xr:uid="{00000000-0005-0000-0000-000062560000}"/>
    <cellStyle name="Nota 16 8 2 2 3 2" xfId="31531" xr:uid="{00000000-0005-0000-0000-000063560000}"/>
    <cellStyle name="Nota 16 8 2 3" xfId="25826" xr:uid="{00000000-0005-0000-0000-000064560000}"/>
    <cellStyle name="Nota 16 8 2 3 2" xfId="27236" xr:uid="{00000000-0005-0000-0000-000065560000}"/>
    <cellStyle name="Nota 16 8 2 3 2 2" xfId="30258" xr:uid="{00000000-0005-0000-0000-000066560000}"/>
    <cellStyle name="Nota 16 8 2 3 3" xfId="28848" xr:uid="{00000000-0005-0000-0000-000067560000}"/>
    <cellStyle name="Nota 16 8 2 3 3 2" xfId="31699" xr:uid="{00000000-0005-0000-0000-000068560000}"/>
    <cellStyle name="Nota 16 8 2 4" xfId="25992" xr:uid="{00000000-0005-0000-0000-000069560000}"/>
    <cellStyle name="Nota 16 8 2 4 2" xfId="27402" xr:uid="{00000000-0005-0000-0000-00006A560000}"/>
    <cellStyle name="Nota 16 8 2 4 2 2" xfId="30424" xr:uid="{00000000-0005-0000-0000-00006B560000}"/>
    <cellStyle name="Nota 16 8 2 4 3" xfId="29014" xr:uid="{00000000-0005-0000-0000-00006C560000}"/>
    <cellStyle name="Nota 16 8 2 4 3 2" xfId="31865" xr:uid="{00000000-0005-0000-0000-00006D560000}"/>
    <cellStyle name="Nota 16 8 2 5" xfId="26157" xr:uid="{00000000-0005-0000-0000-00006E560000}"/>
    <cellStyle name="Nota 16 8 2 5 2" xfId="27567" xr:uid="{00000000-0005-0000-0000-00006F560000}"/>
    <cellStyle name="Nota 16 8 2 5 2 2" xfId="30589" xr:uid="{00000000-0005-0000-0000-000070560000}"/>
    <cellStyle name="Nota 16 8 2 5 3" xfId="29179" xr:uid="{00000000-0005-0000-0000-000071560000}"/>
    <cellStyle name="Nota 16 8 2 5 3 2" xfId="32030" xr:uid="{00000000-0005-0000-0000-000072560000}"/>
    <cellStyle name="Nota 16 8 2 6" xfId="26439" xr:uid="{00000000-0005-0000-0000-000073560000}"/>
    <cellStyle name="Nota 16 8 2 6 2" xfId="29461" xr:uid="{00000000-0005-0000-0000-000074560000}"/>
    <cellStyle name="Nota 16 8 2 7" xfId="28051" xr:uid="{00000000-0005-0000-0000-000075560000}"/>
    <cellStyle name="Nota 16 8 2 7 2" xfId="30902" xr:uid="{00000000-0005-0000-0000-000076560000}"/>
    <cellStyle name="Nota 16 8 3" xfId="25492" xr:uid="{00000000-0005-0000-0000-000077560000}"/>
    <cellStyle name="Nota 16 8 3 2" xfId="26902" xr:uid="{00000000-0005-0000-0000-000078560000}"/>
    <cellStyle name="Nota 16 8 3 2 2" xfId="29924" xr:uid="{00000000-0005-0000-0000-000079560000}"/>
    <cellStyle name="Nota 16 8 3 3" xfId="28514" xr:uid="{00000000-0005-0000-0000-00007A560000}"/>
    <cellStyle name="Nota 16 8 3 3 2" xfId="31365" xr:uid="{00000000-0005-0000-0000-00007B560000}"/>
    <cellStyle name="Nota 16 8 4" xfId="25238" xr:uid="{00000000-0005-0000-0000-00007C560000}"/>
    <cellStyle name="Nota 16 8 4 2" xfId="26648" xr:uid="{00000000-0005-0000-0000-00007D560000}"/>
    <cellStyle name="Nota 16 8 4 2 2" xfId="29670" xr:uid="{00000000-0005-0000-0000-00007E560000}"/>
    <cellStyle name="Nota 16 8 4 3" xfId="28260" xr:uid="{00000000-0005-0000-0000-00007F560000}"/>
    <cellStyle name="Nota 16 8 4 3 2" xfId="31111" xr:uid="{00000000-0005-0000-0000-000080560000}"/>
    <cellStyle name="Nota 16 8 5" xfId="25394" xr:uid="{00000000-0005-0000-0000-000081560000}"/>
    <cellStyle name="Nota 16 8 5 2" xfId="26804" xr:uid="{00000000-0005-0000-0000-000082560000}"/>
    <cellStyle name="Nota 16 8 5 2 2" xfId="29826" xr:uid="{00000000-0005-0000-0000-000083560000}"/>
    <cellStyle name="Nota 16 8 5 3" xfId="28416" xr:uid="{00000000-0005-0000-0000-000084560000}"/>
    <cellStyle name="Nota 16 8 5 3 2" xfId="31267" xr:uid="{00000000-0005-0000-0000-000085560000}"/>
    <cellStyle name="Nota 16 8 6" xfId="25330" xr:uid="{00000000-0005-0000-0000-000086560000}"/>
    <cellStyle name="Nota 16 8 6 2" xfId="26740" xr:uid="{00000000-0005-0000-0000-000087560000}"/>
    <cellStyle name="Nota 16 8 6 2 2" xfId="29762" xr:uid="{00000000-0005-0000-0000-000088560000}"/>
    <cellStyle name="Nota 16 8 6 3" xfId="28352" xr:uid="{00000000-0005-0000-0000-000089560000}"/>
    <cellStyle name="Nota 16 8 6 3 2" xfId="31203" xr:uid="{00000000-0005-0000-0000-00008A560000}"/>
    <cellStyle name="Nota 16 8 7" xfId="26298" xr:uid="{00000000-0005-0000-0000-00008B560000}"/>
    <cellStyle name="Nota 16 8 7 2" xfId="29320" xr:uid="{00000000-0005-0000-0000-00008C560000}"/>
    <cellStyle name="Nota 16 8 8" xfId="27910" xr:uid="{00000000-0005-0000-0000-00008D560000}"/>
    <cellStyle name="Nota 16 8 8 2" xfId="30761" xr:uid="{00000000-0005-0000-0000-00008E560000}"/>
    <cellStyle name="Nota 17" xfId="19377" xr:uid="{00000000-0005-0000-0000-00008F560000}"/>
    <cellStyle name="Nota 17 2" xfId="19378" xr:uid="{00000000-0005-0000-0000-000090560000}"/>
    <cellStyle name="Nota 17 2 2" xfId="24690" xr:uid="{00000000-0005-0000-0000-000091560000}"/>
    <cellStyle name="Nota 17 2 2 2" xfId="25031" xr:uid="{00000000-0005-0000-0000-000092560000}"/>
    <cellStyle name="Nota 17 2 2 2 2" xfId="25661" xr:uid="{00000000-0005-0000-0000-000093560000}"/>
    <cellStyle name="Nota 17 2 2 2 2 2" xfId="27071" xr:uid="{00000000-0005-0000-0000-000094560000}"/>
    <cellStyle name="Nota 17 2 2 2 2 2 2" xfId="30093" xr:uid="{00000000-0005-0000-0000-000095560000}"/>
    <cellStyle name="Nota 17 2 2 2 2 3" xfId="28683" xr:uid="{00000000-0005-0000-0000-000096560000}"/>
    <cellStyle name="Nota 17 2 2 2 2 3 2" xfId="31534" xr:uid="{00000000-0005-0000-0000-000097560000}"/>
    <cellStyle name="Nota 17 2 2 2 3" xfId="25829" xr:uid="{00000000-0005-0000-0000-000098560000}"/>
    <cellStyle name="Nota 17 2 2 2 3 2" xfId="27239" xr:uid="{00000000-0005-0000-0000-000099560000}"/>
    <cellStyle name="Nota 17 2 2 2 3 2 2" xfId="30261" xr:uid="{00000000-0005-0000-0000-00009A560000}"/>
    <cellStyle name="Nota 17 2 2 2 3 3" xfId="28851" xr:uid="{00000000-0005-0000-0000-00009B560000}"/>
    <cellStyle name="Nota 17 2 2 2 3 3 2" xfId="31702" xr:uid="{00000000-0005-0000-0000-00009C560000}"/>
    <cellStyle name="Nota 17 2 2 2 4" xfId="25995" xr:uid="{00000000-0005-0000-0000-00009D560000}"/>
    <cellStyle name="Nota 17 2 2 2 4 2" xfId="27405" xr:uid="{00000000-0005-0000-0000-00009E560000}"/>
    <cellStyle name="Nota 17 2 2 2 4 2 2" xfId="30427" xr:uid="{00000000-0005-0000-0000-00009F560000}"/>
    <cellStyle name="Nota 17 2 2 2 4 3" xfId="29017" xr:uid="{00000000-0005-0000-0000-0000A0560000}"/>
    <cellStyle name="Nota 17 2 2 2 4 3 2" xfId="31868" xr:uid="{00000000-0005-0000-0000-0000A1560000}"/>
    <cellStyle name="Nota 17 2 2 2 5" xfId="26160" xr:uid="{00000000-0005-0000-0000-0000A2560000}"/>
    <cellStyle name="Nota 17 2 2 2 5 2" xfId="27570" xr:uid="{00000000-0005-0000-0000-0000A3560000}"/>
    <cellStyle name="Nota 17 2 2 2 5 2 2" xfId="30592" xr:uid="{00000000-0005-0000-0000-0000A4560000}"/>
    <cellStyle name="Nota 17 2 2 2 5 3" xfId="29182" xr:uid="{00000000-0005-0000-0000-0000A5560000}"/>
    <cellStyle name="Nota 17 2 2 2 5 3 2" xfId="32033" xr:uid="{00000000-0005-0000-0000-0000A6560000}"/>
    <cellStyle name="Nota 17 2 2 2 6" xfId="26442" xr:uid="{00000000-0005-0000-0000-0000A7560000}"/>
    <cellStyle name="Nota 17 2 2 2 6 2" xfId="29464" xr:uid="{00000000-0005-0000-0000-0000A8560000}"/>
    <cellStyle name="Nota 17 2 2 2 7" xfId="28054" xr:uid="{00000000-0005-0000-0000-0000A9560000}"/>
    <cellStyle name="Nota 17 2 2 2 7 2" xfId="30905" xr:uid="{00000000-0005-0000-0000-0000AA560000}"/>
    <cellStyle name="Nota 17 2 2 3" xfId="25495" xr:uid="{00000000-0005-0000-0000-0000AB560000}"/>
    <cellStyle name="Nota 17 2 2 3 2" xfId="26905" xr:uid="{00000000-0005-0000-0000-0000AC560000}"/>
    <cellStyle name="Nota 17 2 2 3 2 2" xfId="29927" xr:uid="{00000000-0005-0000-0000-0000AD560000}"/>
    <cellStyle name="Nota 17 2 2 3 3" xfId="28517" xr:uid="{00000000-0005-0000-0000-0000AE560000}"/>
    <cellStyle name="Nota 17 2 2 3 3 2" xfId="31368" xr:uid="{00000000-0005-0000-0000-0000AF560000}"/>
    <cellStyle name="Nota 17 2 2 4" xfId="25235" xr:uid="{00000000-0005-0000-0000-0000B0560000}"/>
    <cellStyle name="Nota 17 2 2 4 2" xfId="26645" xr:uid="{00000000-0005-0000-0000-0000B1560000}"/>
    <cellStyle name="Nota 17 2 2 4 2 2" xfId="29667" xr:uid="{00000000-0005-0000-0000-0000B2560000}"/>
    <cellStyle name="Nota 17 2 2 4 3" xfId="28257" xr:uid="{00000000-0005-0000-0000-0000B3560000}"/>
    <cellStyle name="Nota 17 2 2 4 3 2" xfId="31108" xr:uid="{00000000-0005-0000-0000-0000B4560000}"/>
    <cellStyle name="Nota 17 2 2 5" xfId="25565" xr:uid="{00000000-0005-0000-0000-0000B5560000}"/>
    <cellStyle name="Nota 17 2 2 5 2" xfId="26975" xr:uid="{00000000-0005-0000-0000-0000B6560000}"/>
    <cellStyle name="Nota 17 2 2 5 2 2" xfId="29997" xr:uid="{00000000-0005-0000-0000-0000B7560000}"/>
    <cellStyle name="Nota 17 2 2 5 3" xfId="28587" xr:uid="{00000000-0005-0000-0000-0000B8560000}"/>
    <cellStyle name="Nota 17 2 2 5 3 2" xfId="31438" xr:uid="{00000000-0005-0000-0000-0000B9560000}"/>
    <cellStyle name="Nota 17 2 2 6" xfId="25621" xr:uid="{00000000-0005-0000-0000-0000BA560000}"/>
    <cellStyle name="Nota 17 2 2 6 2" xfId="27031" xr:uid="{00000000-0005-0000-0000-0000BB560000}"/>
    <cellStyle name="Nota 17 2 2 6 2 2" xfId="30053" xr:uid="{00000000-0005-0000-0000-0000BC560000}"/>
    <cellStyle name="Nota 17 2 2 6 3" xfId="28643" xr:uid="{00000000-0005-0000-0000-0000BD560000}"/>
    <cellStyle name="Nota 17 2 2 6 3 2" xfId="31494" xr:uid="{00000000-0005-0000-0000-0000BE560000}"/>
    <cellStyle name="Nota 17 2 2 7" xfId="26301" xr:uid="{00000000-0005-0000-0000-0000BF560000}"/>
    <cellStyle name="Nota 17 2 2 7 2" xfId="29323" xr:uid="{00000000-0005-0000-0000-0000C0560000}"/>
    <cellStyle name="Nota 17 2 2 8" xfId="27913" xr:uid="{00000000-0005-0000-0000-0000C1560000}"/>
    <cellStyle name="Nota 17 2 2 8 2" xfId="30764" xr:uid="{00000000-0005-0000-0000-0000C2560000}"/>
    <cellStyle name="Nota 17 3" xfId="19379" xr:uid="{00000000-0005-0000-0000-0000C3560000}"/>
    <cellStyle name="Nota 17 4" xfId="19380" xr:uid="{00000000-0005-0000-0000-0000C4560000}"/>
    <cellStyle name="Nota 17 5" xfId="19381" xr:uid="{00000000-0005-0000-0000-0000C5560000}"/>
    <cellStyle name="Nota 17 6" xfId="19382" xr:uid="{00000000-0005-0000-0000-0000C6560000}"/>
    <cellStyle name="Nota 17 7" xfId="19383" xr:uid="{00000000-0005-0000-0000-0000C7560000}"/>
    <cellStyle name="Nota 17 8" xfId="24689" xr:uid="{00000000-0005-0000-0000-0000C8560000}"/>
    <cellStyle name="Nota 17 8 2" xfId="25030" xr:uid="{00000000-0005-0000-0000-0000C9560000}"/>
    <cellStyle name="Nota 17 8 2 2" xfId="25660" xr:uid="{00000000-0005-0000-0000-0000CA560000}"/>
    <cellStyle name="Nota 17 8 2 2 2" xfId="27070" xr:uid="{00000000-0005-0000-0000-0000CB560000}"/>
    <cellStyle name="Nota 17 8 2 2 2 2" xfId="30092" xr:uid="{00000000-0005-0000-0000-0000CC560000}"/>
    <cellStyle name="Nota 17 8 2 2 3" xfId="28682" xr:uid="{00000000-0005-0000-0000-0000CD560000}"/>
    <cellStyle name="Nota 17 8 2 2 3 2" xfId="31533" xr:uid="{00000000-0005-0000-0000-0000CE560000}"/>
    <cellStyle name="Nota 17 8 2 3" xfId="25828" xr:uid="{00000000-0005-0000-0000-0000CF560000}"/>
    <cellStyle name="Nota 17 8 2 3 2" xfId="27238" xr:uid="{00000000-0005-0000-0000-0000D0560000}"/>
    <cellStyle name="Nota 17 8 2 3 2 2" xfId="30260" xr:uid="{00000000-0005-0000-0000-0000D1560000}"/>
    <cellStyle name="Nota 17 8 2 3 3" xfId="28850" xr:uid="{00000000-0005-0000-0000-0000D2560000}"/>
    <cellStyle name="Nota 17 8 2 3 3 2" xfId="31701" xr:uid="{00000000-0005-0000-0000-0000D3560000}"/>
    <cellStyle name="Nota 17 8 2 4" xfId="25994" xr:uid="{00000000-0005-0000-0000-0000D4560000}"/>
    <cellStyle name="Nota 17 8 2 4 2" xfId="27404" xr:uid="{00000000-0005-0000-0000-0000D5560000}"/>
    <cellStyle name="Nota 17 8 2 4 2 2" xfId="30426" xr:uid="{00000000-0005-0000-0000-0000D6560000}"/>
    <cellStyle name="Nota 17 8 2 4 3" xfId="29016" xr:uid="{00000000-0005-0000-0000-0000D7560000}"/>
    <cellStyle name="Nota 17 8 2 4 3 2" xfId="31867" xr:uid="{00000000-0005-0000-0000-0000D8560000}"/>
    <cellStyle name="Nota 17 8 2 5" xfId="26159" xr:uid="{00000000-0005-0000-0000-0000D9560000}"/>
    <cellStyle name="Nota 17 8 2 5 2" xfId="27569" xr:uid="{00000000-0005-0000-0000-0000DA560000}"/>
    <cellStyle name="Nota 17 8 2 5 2 2" xfId="30591" xr:uid="{00000000-0005-0000-0000-0000DB560000}"/>
    <cellStyle name="Nota 17 8 2 5 3" xfId="29181" xr:uid="{00000000-0005-0000-0000-0000DC560000}"/>
    <cellStyle name="Nota 17 8 2 5 3 2" xfId="32032" xr:uid="{00000000-0005-0000-0000-0000DD560000}"/>
    <cellStyle name="Nota 17 8 2 6" xfId="26441" xr:uid="{00000000-0005-0000-0000-0000DE560000}"/>
    <cellStyle name="Nota 17 8 2 6 2" xfId="29463" xr:uid="{00000000-0005-0000-0000-0000DF560000}"/>
    <cellStyle name="Nota 17 8 2 7" xfId="28053" xr:uid="{00000000-0005-0000-0000-0000E0560000}"/>
    <cellStyle name="Nota 17 8 2 7 2" xfId="30904" xr:uid="{00000000-0005-0000-0000-0000E1560000}"/>
    <cellStyle name="Nota 17 8 3" xfId="25494" xr:uid="{00000000-0005-0000-0000-0000E2560000}"/>
    <cellStyle name="Nota 17 8 3 2" xfId="26904" xr:uid="{00000000-0005-0000-0000-0000E3560000}"/>
    <cellStyle name="Nota 17 8 3 2 2" xfId="29926" xr:uid="{00000000-0005-0000-0000-0000E4560000}"/>
    <cellStyle name="Nota 17 8 3 3" xfId="28516" xr:uid="{00000000-0005-0000-0000-0000E5560000}"/>
    <cellStyle name="Nota 17 8 3 3 2" xfId="31367" xr:uid="{00000000-0005-0000-0000-0000E6560000}"/>
    <cellStyle name="Nota 17 8 4" xfId="25236" xr:uid="{00000000-0005-0000-0000-0000E7560000}"/>
    <cellStyle name="Nota 17 8 4 2" xfId="26646" xr:uid="{00000000-0005-0000-0000-0000E8560000}"/>
    <cellStyle name="Nota 17 8 4 2 2" xfId="29668" xr:uid="{00000000-0005-0000-0000-0000E9560000}"/>
    <cellStyle name="Nota 17 8 4 3" xfId="28258" xr:uid="{00000000-0005-0000-0000-0000EA560000}"/>
    <cellStyle name="Nota 17 8 4 3 2" xfId="31109" xr:uid="{00000000-0005-0000-0000-0000EB560000}"/>
    <cellStyle name="Nota 17 8 5" xfId="25564" xr:uid="{00000000-0005-0000-0000-0000EC560000}"/>
    <cellStyle name="Nota 17 8 5 2" xfId="26974" xr:uid="{00000000-0005-0000-0000-0000ED560000}"/>
    <cellStyle name="Nota 17 8 5 2 2" xfId="29996" xr:uid="{00000000-0005-0000-0000-0000EE560000}"/>
    <cellStyle name="Nota 17 8 5 3" xfId="28586" xr:uid="{00000000-0005-0000-0000-0000EF560000}"/>
    <cellStyle name="Nota 17 8 5 3 2" xfId="31437" xr:uid="{00000000-0005-0000-0000-0000F0560000}"/>
    <cellStyle name="Nota 17 8 6" xfId="25280" xr:uid="{00000000-0005-0000-0000-0000F1560000}"/>
    <cellStyle name="Nota 17 8 6 2" xfId="26690" xr:uid="{00000000-0005-0000-0000-0000F2560000}"/>
    <cellStyle name="Nota 17 8 6 2 2" xfId="29712" xr:uid="{00000000-0005-0000-0000-0000F3560000}"/>
    <cellStyle name="Nota 17 8 6 3" xfId="28302" xr:uid="{00000000-0005-0000-0000-0000F4560000}"/>
    <cellStyle name="Nota 17 8 6 3 2" xfId="31153" xr:uid="{00000000-0005-0000-0000-0000F5560000}"/>
    <cellStyle name="Nota 17 8 7" xfId="26300" xr:uid="{00000000-0005-0000-0000-0000F6560000}"/>
    <cellStyle name="Nota 17 8 7 2" xfId="29322" xr:uid="{00000000-0005-0000-0000-0000F7560000}"/>
    <cellStyle name="Nota 17 8 8" xfId="27912" xr:uid="{00000000-0005-0000-0000-0000F8560000}"/>
    <cellStyle name="Nota 17 8 8 2" xfId="30763" xr:uid="{00000000-0005-0000-0000-0000F9560000}"/>
    <cellStyle name="Nota 18" xfId="19384" xr:uid="{00000000-0005-0000-0000-0000FA560000}"/>
    <cellStyle name="Nota 18 2" xfId="19385" xr:uid="{00000000-0005-0000-0000-0000FB560000}"/>
    <cellStyle name="Nota 18 2 2" xfId="24692" xr:uid="{00000000-0005-0000-0000-0000FC560000}"/>
    <cellStyle name="Nota 18 2 2 2" xfId="25033" xr:uid="{00000000-0005-0000-0000-0000FD560000}"/>
    <cellStyle name="Nota 18 2 2 2 2" xfId="25663" xr:uid="{00000000-0005-0000-0000-0000FE560000}"/>
    <cellStyle name="Nota 18 2 2 2 2 2" xfId="27073" xr:uid="{00000000-0005-0000-0000-0000FF560000}"/>
    <cellStyle name="Nota 18 2 2 2 2 2 2" xfId="30095" xr:uid="{00000000-0005-0000-0000-000000570000}"/>
    <cellStyle name="Nota 18 2 2 2 2 3" xfId="28685" xr:uid="{00000000-0005-0000-0000-000001570000}"/>
    <cellStyle name="Nota 18 2 2 2 2 3 2" xfId="31536" xr:uid="{00000000-0005-0000-0000-000002570000}"/>
    <cellStyle name="Nota 18 2 2 2 3" xfId="25831" xr:uid="{00000000-0005-0000-0000-000003570000}"/>
    <cellStyle name="Nota 18 2 2 2 3 2" xfId="27241" xr:uid="{00000000-0005-0000-0000-000004570000}"/>
    <cellStyle name="Nota 18 2 2 2 3 2 2" xfId="30263" xr:uid="{00000000-0005-0000-0000-000005570000}"/>
    <cellStyle name="Nota 18 2 2 2 3 3" xfId="28853" xr:uid="{00000000-0005-0000-0000-000006570000}"/>
    <cellStyle name="Nota 18 2 2 2 3 3 2" xfId="31704" xr:uid="{00000000-0005-0000-0000-000007570000}"/>
    <cellStyle name="Nota 18 2 2 2 4" xfId="25997" xr:uid="{00000000-0005-0000-0000-000008570000}"/>
    <cellStyle name="Nota 18 2 2 2 4 2" xfId="27407" xr:uid="{00000000-0005-0000-0000-000009570000}"/>
    <cellStyle name="Nota 18 2 2 2 4 2 2" xfId="30429" xr:uid="{00000000-0005-0000-0000-00000A570000}"/>
    <cellStyle name="Nota 18 2 2 2 4 3" xfId="29019" xr:uid="{00000000-0005-0000-0000-00000B570000}"/>
    <cellStyle name="Nota 18 2 2 2 4 3 2" xfId="31870" xr:uid="{00000000-0005-0000-0000-00000C570000}"/>
    <cellStyle name="Nota 18 2 2 2 5" xfId="26162" xr:uid="{00000000-0005-0000-0000-00000D570000}"/>
    <cellStyle name="Nota 18 2 2 2 5 2" xfId="27572" xr:uid="{00000000-0005-0000-0000-00000E570000}"/>
    <cellStyle name="Nota 18 2 2 2 5 2 2" xfId="30594" xr:uid="{00000000-0005-0000-0000-00000F570000}"/>
    <cellStyle name="Nota 18 2 2 2 5 3" xfId="29184" xr:uid="{00000000-0005-0000-0000-000010570000}"/>
    <cellStyle name="Nota 18 2 2 2 5 3 2" xfId="32035" xr:uid="{00000000-0005-0000-0000-000011570000}"/>
    <cellStyle name="Nota 18 2 2 2 6" xfId="26444" xr:uid="{00000000-0005-0000-0000-000012570000}"/>
    <cellStyle name="Nota 18 2 2 2 6 2" xfId="29466" xr:uid="{00000000-0005-0000-0000-000013570000}"/>
    <cellStyle name="Nota 18 2 2 2 7" xfId="28056" xr:uid="{00000000-0005-0000-0000-000014570000}"/>
    <cellStyle name="Nota 18 2 2 2 7 2" xfId="30907" xr:uid="{00000000-0005-0000-0000-000015570000}"/>
    <cellStyle name="Nota 18 2 2 3" xfId="25497" xr:uid="{00000000-0005-0000-0000-000016570000}"/>
    <cellStyle name="Nota 18 2 2 3 2" xfId="26907" xr:uid="{00000000-0005-0000-0000-000017570000}"/>
    <cellStyle name="Nota 18 2 2 3 2 2" xfId="29929" xr:uid="{00000000-0005-0000-0000-000018570000}"/>
    <cellStyle name="Nota 18 2 2 3 3" xfId="28519" xr:uid="{00000000-0005-0000-0000-000019570000}"/>
    <cellStyle name="Nota 18 2 2 3 3 2" xfId="31370" xr:uid="{00000000-0005-0000-0000-00001A570000}"/>
    <cellStyle name="Nota 18 2 2 4" xfId="25233" xr:uid="{00000000-0005-0000-0000-00001B570000}"/>
    <cellStyle name="Nota 18 2 2 4 2" xfId="26643" xr:uid="{00000000-0005-0000-0000-00001C570000}"/>
    <cellStyle name="Nota 18 2 2 4 2 2" xfId="29665" xr:uid="{00000000-0005-0000-0000-00001D570000}"/>
    <cellStyle name="Nota 18 2 2 4 3" xfId="28255" xr:uid="{00000000-0005-0000-0000-00001E570000}"/>
    <cellStyle name="Nota 18 2 2 4 3 2" xfId="31106" xr:uid="{00000000-0005-0000-0000-00001F570000}"/>
    <cellStyle name="Nota 18 2 2 5" xfId="25445" xr:uid="{00000000-0005-0000-0000-000020570000}"/>
    <cellStyle name="Nota 18 2 2 5 2" xfId="26855" xr:uid="{00000000-0005-0000-0000-000021570000}"/>
    <cellStyle name="Nota 18 2 2 5 2 2" xfId="29877" xr:uid="{00000000-0005-0000-0000-000022570000}"/>
    <cellStyle name="Nota 18 2 2 5 3" xfId="28467" xr:uid="{00000000-0005-0000-0000-000023570000}"/>
    <cellStyle name="Nota 18 2 2 5 3 2" xfId="31318" xr:uid="{00000000-0005-0000-0000-000024570000}"/>
    <cellStyle name="Nota 18 2 2 6" xfId="25168" xr:uid="{00000000-0005-0000-0000-000025570000}"/>
    <cellStyle name="Nota 18 2 2 6 2" xfId="26578" xr:uid="{00000000-0005-0000-0000-000026570000}"/>
    <cellStyle name="Nota 18 2 2 6 2 2" xfId="29600" xr:uid="{00000000-0005-0000-0000-000027570000}"/>
    <cellStyle name="Nota 18 2 2 6 3" xfId="28190" xr:uid="{00000000-0005-0000-0000-000028570000}"/>
    <cellStyle name="Nota 18 2 2 6 3 2" xfId="31041" xr:uid="{00000000-0005-0000-0000-000029570000}"/>
    <cellStyle name="Nota 18 2 2 7" xfId="26303" xr:uid="{00000000-0005-0000-0000-00002A570000}"/>
    <cellStyle name="Nota 18 2 2 7 2" xfId="29325" xr:uid="{00000000-0005-0000-0000-00002B570000}"/>
    <cellStyle name="Nota 18 2 2 8" xfId="27915" xr:uid="{00000000-0005-0000-0000-00002C570000}"/>
    <cellStyle name="Nota 18 2 2 8 2" xfId="30766" xr:uid="{00000000-0005-0000-0000-00002D570000}"/>
    <cellStyle name="Nota 18 3" xfId="19386" xr:uid="{00000000-0005-0000-0000-00002E570000}"/>
    <cellStyle name="Nota 18 4" xfId="19387" xr:uid="{00000000-0005-0000-0000-00002F570000}"/>
    <cellStyle name="Nota 18 5" xfId="19388" xr:uid="{00000000-0005-0000-0000-000030570000}"/>
    <cellStyle name="Nota 18 6" xfId="19389" xr:uid="{00000000-0005-0000-0000-000031570000}"/>
    <cellStyle name="Nota 18 7" xfId="19390" xr:uid="{00000000-0005-0000-0000-000032570000}"/>
    <cellStyle name="Nota 18 8" xfId="24691" xr:uid="{00000000-0005-0000-0000-000033570000}"/>
    <cellStyle name="Nota 18 8 2" xfId="25032" xr:uid="{00000000-0005-0000-0000-000034570000}"/>
    <cellStyle name="Nota 18 8 2 2" xfId="25662" xr:uid="{00000000-0005-0000-0000-000035570000}"/>
    <cellStyle name="Nota 18 8 2 2 2" xfId="27072" xr:uid="{00000000-0005-0000-0000-000036570000}"/>
    <cellStyle name="Nota 18 8 2 2 2 2" xfId="30094" xr:uid="{00000000-0005-0000-0000-000037570000}"/>
    <cellStyle name="Nota 18 8 2 2 3" xfId="28684" xr:uid="{00000000-0005-0000-0000-000038570000}"/>
    <cellStyle name="Nota 18 8 2 2 3 2" xfId="31535" xr:uid="{00000000-0005-0000-0000-000039570000}"/>
    <cellStyle name="Nota 18 8 2 3" xfId="25830" xr:uid="{00000000-0005-0000-0000-00003A570000}"/>
    <cellStyle name="Nota 18 8 2 3 2" xfId="27240" xr:uid="{00000000-0005-0000-0000-00003B570000}"/>
    <cellStyle name="Nota 18 8 2 3 2 2" xfId="30262" xr:uid="{00000000-0005-0000-0000-00003C570000}"/>
    <cellStyle name="Nota 18 8 2 3 3" xfId="28852" xr:uid="{00000000-0005-0000-0000-00003D570000}"/>
    <cellStyle name="Nota 18 8 2 3 3 2" xfId="31703" xr:uid="{00000000-0005-0000-0000-00003E570000}"/>
    <cellStyle name="Nota 18 8 2 4" xfId="25996" xr:uid="{00000000-0005-0000-0000-00003F570000}"/>
    <cellStyle name="Nota 18 8 2 4 2" xfId="27406" xr:uid="{00000000-0005-0000-0000-000040570000}"/>
    <cellStyle name="Nota 18 8 2 4 2 2" xfId="30428" xr:uid="{00000000-0005-0000-0000-000041570000}"/>
    <cellStyle name="Nota 18 8 2 4 3" xfId="29018" xr:uid="{00000000-0005-0000-0000-000042570000}"/>
    <cellStyle name="Nota 18 8 2 4 3 2" xfId="31869" xr:uid="{00000000-0005-0000-0000-000043570000}"/>
    <cellStyle name="Nota 18 8 2 5" xfId="26161" xr:uid="{00000000-0005-0000-0000-000044570000}"/>
    <cellStyle name="Nota 18 8 2 5 2" xfId="27571" xr:uid="{00000000-0005-0000-0000-000045570000}"/>
    <cellStyle name="Nota 18 8 2 5 2 2" xfId="30593" xr:uid="{00000000-0005-0000-0000-000046570000}"/>
    <cellStyle name="Nota 18 8 2 5 3" xfId="29183" xr:uid="{00000000-0005-0000-0000-000047570000}"/>
    <cellStyle name="Nota 18 8 2 5 3 2" xfId="32034" xr:uid="{00000000-0005-0000-0000-000048570000}"/>
    <cellStyle name="Nota 18 8 2 6" xfId="26443" xr:uid="{00000000-0005-0000-0000-000049570000}"/>
    <cellStyle name="Nota 18 8 2 6 2" xfId="29465" xr:uid="{00000000-0005-0000-0000-00004A570000}"/>
    <cellStyle name="Nota 18 8 2 7" xfId="28055" xr:uid="{00000000-0005-0000-0000-00004B570000}"/>
    <cellStyle name="Nota 18 8 2 7 2" xfId="30906" xr:uid="{00000000-0005-0000-0000-00004C570000}"/>
    <cellStyle name="Nota 18 8 3" xfId="25496" xr:uid="{00000000-0005-0000-0000-00004D570000}"/>
    <cellStyle name="Nota 18 8 3 2" xfId="26906" xr:uid="{00000000-0005-0000-0000-00004E570000}"/>
    <cellStyle name="Nota 18 8 3 2 2" xfId="29928" xr:uid="{00000000-0005-0000-0000-00004F570000}"/>
    <cellStyle name="Nota 18 8 3 3" xfId="28518" xr:uid="{00000000-0005-0000-0000-000050570000}"/>
    <cellStyle name="Nota 18 8 3 3 2" xfId="31369" xr:uid="{00000000-0005-0000-0000-000051570000}"/>
    <cellStyle name="Nota 18 8 4" xfId="25234" xr:uid="{00000000-0005-0000-0000-000052570000}"/>
    <cellStyle name="Nota 18 8 4 2" xfId="26644" xr:uid="{00000000-0005-0000-0000-000053570000}"/>
    <cellStyle name="Nota 18 8 4 2 2" xfId="29666" xr:uid="{00000000-0005-0000-0000-000054570000}"/>
    <cellStyle name="Nota 18 8 4 3" xfId="28256" xr:uid="{00000000-0005-0000-0000-000055570000}"/>
    <cellStyle name="Nota 18 8 4 3 2" xfId="31107" xr:uid="{00000000-0005-0000-0000-000056570000}"/>
    <cellStyle name="Nota 18 8 5" xfId="25294" xr:uid="{00000000-0005-0000-0000-000057570000}"/>
    <cellStyle name="Nota 18 8 5 2" xfId="26704" xr:uid="{00000000-0005-0000-0000-000058570000}"/>
    <cellStyle name="Nota 18 8 5 2 2" xfId="29726" xr:uid="{00000000-0005-0000-0000-000059570000}"/>
    <cellStyle name="Nota 18 8 5 3" xfId="28316" xr:uid="{00000000-0005-0000-0000-00005A570000}"/>
    <cellStyle name="Nota 18 8 5 3 2" xfId="31167" xr:uid="{00000000-0005-0000-0000-00005B570000}"/>
    <cellStyle name="Nota 18 8 6" xfId="25329" xr:uid="{00000000-0005-0000-0000-00005C570000}"/>
    <cellStyle name="Nota 18 8 6 2" xfId="26739" xr:uid="{00000000-0005-0000-0000-00005D570000}"/>
    <cellStyle name="Nota 18 8 6 2 2" xfId="29761" xr:uid="{00000000-0005-0000-0000-00005E570000}"/>
    <cellStyle name="Nota 18 8 6 3" xfId="28351" xr:uid="{00000000-0005-0000-0000-00005F570000}"/>
    <cellStyle name="Nota 18 8 6 3 2" xfId="31202" xr:uid="{00000000-0005-0000-0000-000060570000}"/>
    <cellStyle name="Nota 18 8 7" xfId="26302" xr:uid="{00000000-0005-0000-0000-000061570000}"/>
    <cellStyle name="Nota 18 8 7 2" xfId="29324" xr:uid="{00000000-0005-0000-0000-000062570000}"/>
    <cellStyle name="Nota 18 8 8" xfId="27914" xr:uid="{00000000-0005-0000-0000-000063570000}"/>
    <cellStyle name="Nota 18 8 8 2" xfId="30765" xr:uid="{00000000-0005-0000-0000-000064570000}"/>
    <cellStyle name="Nota 19" xfId="19391" xr:uid="{00000000-0005-0000-0000-000065570000}"/>
    <cellStyle name="Nota 19 2" xfId="19392" xr:uid="{00000000-0005-0000-0000-000066570000}"/>
    <cellStyle name="Nota 19 2 2" xfId="24694" xr:uid="{00000000-0005-0000-0000-000067570000}"/>
    <cellStyle name="Nota 19 2 2 2" xfId="25035" xr:uid="{00000000-0005-0000-0000-000068570000}"/>
    <cellStyle name="Nota 19 2 2 2 2" xfId="25665" xr:uid="{00000000-0005-0000-0000-000069570000}"/>
    <cellStyle name="Nota 19 2 2 2 2 2" xfId="27075" xr:uid="{00000000-0005-0000-0000-00006A570000}"/>
    <cellStyle name="Nota 19 2 2 2 2 2 2" xfId="30097" xr:uid="{00000000-0005-0000-0000-00006B570000}"/>
    <cellStyle name="Nota 19 2 2 2 2 3" xfId="28687" xr:uid="{00000000-0005-0000-0000-00006C570000}"/>
    <cellStyle name="Nota 19 2 2 2 2 3 2" xfId="31538" xr:uid="{00000000-0005-0000-0000-00006D570000}"/>
    <cellStyle name="Nota 19 2 2 2 3" xfId="25833" xr:uid="{00000000-0005-0000-0000-00006E570000}"/>
    <cellStyle name="Nota 19 2 2 2 3 2" xfId="27243" xr:uid="{00000000-0005-0000-0000-00006F570000}"/>
    <cellStyle name="Nota 19 2 2 2 3 2 2" xfId="30265" xr:uid="{00000000-0005-0000-0000-000070570000}"/>
    <cellStyle name="Nota 19 2 2 2 3 3" xfId="28855" xr:uid="{00000000-0005-0000-0000-000071570000}"/>
    <cellStyle name="Nota 19 2 2 2 3 3 2" xfId="31706" xr:uid="{00000000-0005-0000-0000-000072570000}"/>
    <cellStyle name="Nota 19 2 2 2 4" xfId="25999" xr:uid="{00000000-0005-0000-0000-000073570000}"/>
    <cellStyle name="Nota 19 2 2 2 4 2" xfId="27409" xr:uid="{00000000-0005-0000-0000-000074570000}"/>
    <cellStyle name="Nota 19 2 2 2 4 2 2" xfId="30431" xr:uid="{00000000-0005-0000-0000-000075570000}"/>
    <cellStyle name="Nota 19 2 2 2 4 3" xfId="29021" xr:uid="{00000000-0005-0000-0000-000076570000}"/>
    <cellStyle name="Nota 19 2 2 2 4 3 2" xfId="31872" xr:uid="{00000000-0005-0000-0000-000077570000}"/>
    <cellStyle name="Nota 19 2 2 2 5" xfId="26164" xr:uid="{00000000-0005-0000-0000-000078570000}"/>
    <cellStyle name="Nota 19 2 2 2 5 2" xfId="27574" xr:uid="{00000000-0005-0000-0000-000079570000}"/>
    <cellStyle name="Nota 19 2 2 2 5 2 2" xfId="30596" xr:uid="{00000000-0005-0000-0000-00007A570000}"/>
    <cellStyle name="Nota 19 2 2 2 5 3" xfId="29186" xr:uid="{00000000-0005-0000-0000-00007B570000}"/>
    <cellStyle name="Nota 19 2 2 2 5 3 2" xfId="32037" xr:uid="{00000000-0005-0000-0000-00007C570000}"/>
    <cellStyle name="Nota 19 2 2 2 6" xfId="26446" xr:uid="{00000000-0005-0000-0000-00007D570000}"/>
    <cellStyle name="Nota 19 2 2 2 6 2" xfId="29468" xr:uid="{00000000-0005-0000-0000-00007E570000}"/>
    <cellStyle name="Nota 19 2 2 2 7" xfId="28058" xr:uid="{00000000-0005-0000-0000-00007F570000}"/>
    <cellStyle name="Nota 19 2 2 2 7 2" xfId="30909" xr:uid="{00000000-0005-0000-0000-000080570000}"/>
    <cellStyle name="Nota 19 2 2 3" xfId="25499" xr:uid="{00000000-0005-0000-0000-000081570000}"/>
    <cellStyle name="Nota 19 2 2 3 2" xfId="26909" xr:uid="{00000000-0005-0000-0000-000082570000}"/>
    <cellStyle name="Nota 19 2 2 3 2 2" xfId="29931" xr:uid="{00000000-0005-0000-0000-000083570000}"/>
    <cellStyle name="Nota 19 2 2 3 3" xfId="28521" xr:uid="{00000000-0005-0000-0000-000084570000}"/>
    <cellStyle name="Nota 19 2 2 3 3 2" xfId="31372" xr:uid="{00000000-0005-0000-0000-000085570000}"/>
    <cellStyle name="Nota 19 2 2 4" xfId="25232" xr:uid="{00000000-0005-0000-0000-000086570000}"/>
    <cellStyle name="Nota 19 2 2 4 2" xfId="26642" xr:uid="{00000000-0005-0000-0000-000087570000}"/>
    <cellStyle name="Nota 19 2 2 4 2 2" xfId="29664" xr:uid="{00000000-0005-0000-0000-000088570000}"/>
    <cellStyle name="Nota 19 2 2 4 3" xfId="28254" xr:uid="{00000000-0005-0000-0000-000089570000}"/>
    <cellStyle name="Nota 19 2 2 4 3 2" xfId="31105" xr:uid="{00000000-0005-0000-0000-00008A570000}"/>
    <cellStyle name="Nota 19 2 2 5" xfId="25396" xr:uid="{00000000-0005-0000-0000-00008B570000}"/>
    <cellStyle name="Nota 19 2 2 5 2" xfId="26806" xr:uid="{00000000-0005-0000-0000-00008C570000}"/>
    <cellStyle name="Nota 19 2 2 5 2 2" xfId="29828" xr:uid="{00000000-0005-0000-0000-00008D570000}"/>
    <cellStyle name="Nota 19 2 2 5 3" xfId="28418" xr:uid="{00000000-0005-0000-0000-00008E570000}"/>
    <cellStyle name="Nota 19 2 2 5 3 2" xfId="31269" xr:uid="{00000000-0005-0000-0000-00008F570000}"/>
    <cellStyle name="Nota 19 2 2 6" xfId="25167" xr:uid="{00000000-0005-0000-0000-000090570000}"/>
    <cellStyle name="Nota 19 2 2 6 2" xfId="26577" xr:uid="{00000000-0005-0000-0000-000091570000}"/>
    <cellStyle name="Nota 19 2 2 6 2 2" xfId="29599" xr:uid="{00000000-0005-0000-0000-000092570000}"/>
    <cellStyle name="Nota 19 2 2 6 3" xfId="28189" xr:uid="{00000000-0005-0000-0000-000093570000}"/>
    <cellStyle name="Nota 19 2 2 6 3 2" xfId="31040" xr:uid="{00000000-0005-0000-0000-000094570000}"/>
    <cellStyle name="Nota 19 2 2 7" xfId="26305" xr:uid="{00000000-0005-0000-0000-000095570000}"/>
    <cellStyle name="Nota 19 2 2 7 2" xfId="29327" xr:uid="{00000000-0005-0000-0000-000096570000}"/>
    <cellStyle name="Nota 19 2 2 8" xfId="27917" xr:uid="{00000000-0005-0000-0000-000097570000}"/>
    <cellStyle name="Nota 19 2 2 8 2" xfId="30768" xr:uid="{00000000-0005-0000-0000-000098570000}"/>
    <cellStyle name="Nota 19 3" xfId="19393" xr:uid="{00000000-0005-0000-0000-000099570000}"/>
    <cellStyle name="Nota 19 4" xfId="19394" xr:uid="{00000000-0005-0000-0000-00009A570000}"/>
    <cellStyle name="Nota 19 5" xfId="19395" xr:uid="{00000000-0005-0000-0000-00009B570000}"/>
    <cellStyle name="Nota 19 6" xfId="19396" xr:uid="{00000000-0005-0000-0000-00009C570000}"/>
    <cellStyle name="Nota 19 7" xfId="19397" xr:uid="{00000000-0005-0000-0000-00009D570000}"/>
    <cellStyle name="Nota 19 8" xfId="24693" xr:uid="{00000000-0005-0000-0000-00009E570000}"/>
    <cellStyle name="Nota 19 8 2" xfId="25034" xr:uid="{00000000-0005-0000-0000-00009F570000}"/>
    <cellStyle name="Nota 19 8 2 2" xfId="25664" xr:uid="{00000000-0005-0000-0000-0000A0570000}"/>
    <cellStyle name="Nota 19 8 2 2 2" xfId="27074" xr:uid="{00000000-0005-0000-0000-0000A1570000}"/>
    <cellStyle name="Nota 19 8 2 2 2 2" xfId="30096" xr:uid="{00000000-0005-0000-0000-0000A2570000}"/>
    <cellStyle name="Nota 19 8 2 2 3" xfId="28686" xr:uid="{00000000-0005-0000-0000-0000A3570000}"/>
    <cellStyle name="Nota 19 8 2 2 3 2" xfId="31537" xr:uid="{00000000-0005-0000-0000-0000A4570000}"/>
    <cellStyle name="Nota 19 8 2 3" xfId="25832" xr:uid="{00000000-0005-0000-0000-0000A5570000}"/>
    <cellStyle name="Nota 19 8 2 3 2" xfId="27242" xr:uid="{00000000-0005-0000-0000-0000A6570000}"/>
    <cellStyle name="Nota 19 8 2 3 2 2" xfId="30264" xr:uid="{00000000-0005-0000-0000-0000A7570000}"/>
    <cellStyle name="Nota 19 8 2 3 3" xfId="28854" xr:uid="{00000000-0005-0000-0000-0000A8570000}"/>
    <cellStyle name="Nota 19 8 2 3 3 2" xfId="31705" xr:uid="{00000000-0005-0000-0000-0000A9570000}"/>
    <cellStyle name="Nota 19 8 2 4" xfId="25998" xr:uid="{00000000-0005-0000-0000-0000AA570000}"/>
    <cellStyle name="Nota 19 8 2 4 2" xfId="27408" xr:uid="{00000000-0005-0000-0000-0000AB570000}"/>
    <cellStyle name="Nota 19 8 2 4 2 2" xfId="30430" xr:uid="{00000000-0005-0000-0000-0000AC570000}"/>
    <cellStyle name="Nota 19 8 2 4 3" xfId="29020" xr:uid="{00000000-0005-0000-0000-0000AD570000}"/>
    <cellStyle name="Nota 19 8 2 4 3 2" xfId="31871" xr:uid="{00000000-0005-0000-0000-0000AE570000}"/>
    <cellStyle name="Nota 19 8 2 5" xfId="26163" xr:uid="{00000000-0005-0000-0000-0000AF570000}"/>
    <cellStyle name="Nota 19 8 2 5 2" xfId="27573" xr:uid="{00000000-0005-0000-0000-0000B0570000}"/>
    <cellStyle name="Nota 19 8 2 5 2 2" xfId="30595" xr:uid="{00000000-0005-0000-0000-0000B1570000}"/>
    <cellStyle name="Nota 19 8 2 5 3" xfId="29185" xr:uid="{00000000-0005-0000-0000-0000B2570000}"/>
    <cellStyle name="Nota 19 8 2 5 3 2" xfId="32036" xr:uid="{00000000-0005-0000-0000-0000B3570000}"/>
    <cellStyle name="Nota 19 8 2 6" xfId="26445" xr:uid="{00000000-0005-0000-0000-0000B4570000}"/>
    <cellStyle name="Nota 19 8 2 6 2" xfId="29467" xr:uid="{00000000-0005-0000-0000-0000B5570000}"/>
    <cellStyle name="Nota 19 8 2 7" xfId="28057" xr:uid="{00000000-0005-0000-0000-0000B6570000}"/>
    <cellStyle name="Nota 19 8 2 7 2" xfId="30908" xr:uid="{00000000-0005-0000-0000-0000B7570000}"/>
    <cellStyle name="Nota 19 8 3" xfId="25498" xr:uid="{00000000-0005-0000-0000-0000B8570000}"/>
    <cellStyle name="Nota 19 8 3 2" xfId="26908" xr:uid="{00000000-0005-0000-0000-0000B9570000}"/>
    <cellStyle name="Nota 19 8 3 2 2" xfId="29930" xr:uid="{00000000-0005-0000-0000-0000BA570000}"/>
    <cellStyle name="Nota 19 8 3 3" xfId="28520" xr:uid="{00000000-0005-0000-0000-0000BB570000}"/>
    <cellStyle name="Nota 19 8 3 3 2" xfId="31371" xr:uid="{00000000-0005-0000-0000-0000BC570000}"/>
    <cellStyle name="Nota 19 8 4" xfId="25431" xr:uid="{00000000-0005-0000-0000-0000BD570000}"/>
    <cellStyle name="Nota 19 8 4 2" xfId="26841" xr:uid="{00000000-0005-0000-0000-0000BE570000}"/>
    <cellStyle name="Nota 19 8 4 2 2" xfId="29863" xr:uid="{00000000-0005-0000-0000-0000BF570000}"/>
    <cellStyle name="Nota 19 8 4 3" xfId="28453" xr:uid="{00000000-0005-0000-0000-0000C0570000}"/>
    <cellStyle name="Nota 19 8 4 3 2" xfId="31304" xr:uid="{00000000-0005-0000-0000-0000C1570000}"/>
    <cellStyle name="Nota 19 8 5" xfId="25395" xr:uid="{00000000-0005-0000-0000-0000C2570000}"/>
    <cellStyle name="Nota 19 8 5 2" xfId="26805" xr:uid="{00000000-0005-0000-0000-0000C3570000}"/>
    <cellStyle name="Nota 19 8 5 2 2" xfId="29827" xr:uid="{00000000-0005-0000-0000-0000C4570000}"/>
    <cellStyle name="Nota 19 8 5 3" xfId="28417" xr:uid="{00000000-0005-0000-0000-0000C5570000}"/>
    <cellStyle name="Nota 19 8 5 3 2" xfId="31268" xr:uid="{00000000-0005-0000-0000-0000C6570000}"/>
    <cellStyle name="Nota 19 8 6" xfId="25440" xr:uid="{00000000-0005-0000-0000-0000C7570000}"/>
    <cellStyle name="Nota 19 8 6 2" xfId="26850" xr:uid="{00000000-0005-0000-0000-0000C8570000}"/>
    <cellStyle name="Nota 19 8 6 2 2" xfId="29872" xr:uid="{00000000-0005-0000-0000-0000C9570000}"/>
    <cellStyle name="Nota 19 8 6 3" xfId="28462" xr:uid="{00000000-0005-0000-0000-0000CA570000}"/>
    <cellStyle name="Nota 19 8 6 3 2" xfId="31313" xr:uid="{00000000-0005-0000-0000-0000CB570000}"/>
    <cellStyle name="Nota 19 8 7" xfId="26304" xr:uid="{00000000-0005-0000-0000-0000CC570000}"/>
    <cellStyle name="Nota 19 8 7 2" xfId="29326" xr:uid="{00000000-0005-0000-0000-0000CD570000}"/>
    <cellStyle name="Nota 19 8 8" xfId="27916" xr:uid="{00000000-0005-0000-0000-0000CE570000}"/>
    <cellStyle name="Nota 19 8 8 2" xfId="30767" xr:uid="{00000000-0005-0000-0000-0000CF570000}"/>
    <cellStyle name="Nota 2" xfId="19398" xr:uid="{00000000-0005-0000-0000-0000D0570000}"/>
    <cellStyle name="Nota 2 10" xfId="19399" xr:uid="{00000000-0005-0000-0000-0000D1570000}"/>
    <cellStyle name="Nota 2 10 2" xfId="19400" xr:uid="{00000000-0005-0000-0000-0000D2570000}"/>
    <cellStyle name="Nota 2 10 2 2" xfId="19401" xr:uid="{00000000-0005-0000-0000-0000D3570000}"/>
    <cellStyle name="Nota 2 10 2 3" xfId="19402" xr:uid="{00000000-0005-0000-0000-0000D4570000}"/>
    <cellStyle name="Nota 2 10 2 4" xfId="19403" xr:uid="{00000000-0005-0000-0000-0000D5570000}"/>
    <cellStyle name="Nota 2 10 2 5" xfId="19404" xr:uid="{00000000-0005-0000-0000-0000D6570000}"/>
    <cellStyle name="Nota 2 10 2 6" xfId="19405" xr:uid="{00000000-0005-0000-0000-0000D7570000}"/>
    <cellStyle name="Nota 2 10 2 7" xfId="19406" xr:uid="{00000000-0005-0000-0000-0000D8570000}"/>
    <cellStyle name="Nota 2 10 3" xfId="19407" xr:uid="{00000000-0005-0000-0000-0000D9570000}"/>
    <cellStyle name="Nota 2 10 4" xfId="19408" xr:uid="{00000000-0005-0000-0000-0000DA570000}"/>
    <cellStyle name="Nota 2 10 5" xfId="19409" xr:uid="{00000000-0005-0000-0000-0000DB570000}"/>
    <cellStyle name="Nota 2 10 6" xfId="19410" xr:uid="{00000000-0005-0000-0000-0000DC570000}"/>
    <cellStyle name="Nota 2 10 7" xfId="19411" xr:uid="{00000000-0005-0000-0000-0000DD570000}"/>
    <cellStyle name="Nota 2 10 8" xfId="19412" xr:uid="{00000000-0005-0000-0000-0000DE570000}"/>
    <cellStyle name="Nota 2 11" xfId="19413" xr:uid="{00000000-0005-0000-0000-0000DF570000}"/>
    <cellStyle name="Nota 2 11 2" xfId="19414" xr:uid="{00000000-0005-0000-0000-0000E0570000}"/>
    <cellStyle name="Nota 2 11 2 2" xfId="19415" xr:uid="{00000000-0005-0000-0000-0000E1570000}"/>
    <cellStyle name="Nota 2 11 2 3" xfId="19416" xr:uid="{00000000-0005-0000-0000-0000E2570000}"/>
    <cellStyle name="Nota 2 11 2 4" xfId="19417" xr:uid="{00000000-0005-0000-0000-0000E3570000}"/>
    <cellStyle name="Nota 2 11 2 5" xfId="19418" xr:uid="{00000000-0005-0000-0000-0000E4570000}"/>
    <cellStyle name="Nota 2 11 2 6" xfId="19419" xr:uid="{00000000-0005-0000-0000-0000E5570000}"/>
    <cellStyle name="Nota 2 11 2 7" xfId="19420" xr:uid="{00000000-0005-0000-0000-0000E6570000}"/>
    <cellStyle name="Nota 2 11 3" xfId="19421" xr:uid="{00000000-0005-0000-0000-0000E7570000}"/>
    <cellStyle name="Nota 2 11 4" xfId="19422" xr:uid="{00000000-0005-0000-0000-0000E8570000}"/>
    <cellStyle name="Nota 2 11 5" xfId="19423" xr:uid="{00000000-0005-0000-0000-0000E9570000}"/>
    <cellStyle name="Nota 2 11 6" xfId="19424" xr:uid="{00000000-0005-0000-0000-0000EA570000}"/>
    <cellStyle name="Nota 2 11 7" xfId="19425" xr:uid="{00000000-0005-0000-0000-0000EB570000}"/>
    <cellStyle name="Nota 2 11 8" xfId="19426" xr:uid="{00000000-0005-0000-0000-0000EC570000}"/>
    <cellStyle name="Nota 2 12" xfId="19427" xr:uid="{00000000-0005-0000-0000-0000ED570000}"/>
    <cellStyle name="Nota 2 12 2" xfId="19428" xr:uid="{00000000-0005-0000-0000-0000EE570000}"/>
    <cellStyle name="Nota 2 12 2 2" xfId="19429" xr:uid="{00000000-0005-0000-0000-0000EF570000}"/>
    <cellStyle name="Nota 2 12 2 3" xfId="19430" xr:uid="{00000000-0005-0000-0000-0000F0570000}"/>
    <cellStyle name="Nota 2 12 2 4" xfId="19431" xr:uid="{00000000-0005-0000-0000-0000F1570000}"/>
    <cellStyle name="Nota 2 12 2 5" xfId="19432" xr:uid="{00000000-0005-0000-0000-0000F2570000}"/>
    <cellStyle name="Nota 2 12 2 6" xfId="19433" xr:uid="{00000000-0005-0000-0000-0000F3570000}"/>
    <cellStyle name="Nota 2 12 2 7" xfId="19434" xr:uid="{00000000-0005-0000-0000-0000F4570000}"/>
    <cellStyle name="Nota 2 12 3" xfId="19435" xr:uid="{00000000-0005-0000-0000-0000F5570000}"/>
    <cellStyle name="Nota 2 12 4" xfId="19436" xr:uid="{00000000-0005-0000-0000-0000F6570000}"/>
    <cellStyle name="Nota 2 12 5" xfId="19437" xr:uid="{00000000-0005-0000-0000-0000F7570000}"/>
    <cellStyle name="Nota 2 12 6" xfId="19438" xr:uid="{00000000-0005-0000-0000-0000F8570000}"/>
    <cellStyle name="Nota 2 12 7" xfId="19439" xr:uid="{00000000-0005-0000-0000-0000F9570000}"/>
    <cellStyle name="Nota 2 12 8" xfId="19440" xr:uid="{00000000-0005-0000-0000-0000FA570000}"/>
    <cellStyle name="Nota 2 13" xfId="19441" xr:uid="{00000000-0005-0000-0000-0000FB570000}"/>
    <cellStyle name="Nota 2 13 2" xfId="19442" xr:uid="{00000000-0005-0000-0000-0000FC570000}"/>
    <cellStyle name="Nota 2 13 3" xfId="19443" xr:uid="{00000000-0005-0000-0000-0000FD570000}"/>
    <cellStyle name="Nota 2 13 4" xfId="19444" xr:uid="{00000000-0005-0000-0000-0000FE570000}"/>
    <cellStyle name="Nota 2 13 5" xfId="19445" xr:uid="{00000000-0005-0000-0000-0000FF570000}"/>
    <cellStyle name="Nota 2 13 6" xfId="19446" xr:uid="{00000000-0005-0000-0000-000000580000}"/>
    <cellStyle name="Nota 2 13 7" xfId="19447" xr:uid="{00000000-0005-0000-0000-000001580000}"/>
    <cellStyle name="Nota 2 14" xfId="19448" xr:uid="{00000000-0005-0000-0000-000002580000}"/>
    <cellStyle name="Nota 2 15" xfId="19449" xr:uid="{00000000-0005-0000-0000-000003580000}"/>
    <cellStyle name="Nota 2 16" xfId="19450" xr:uid="{00000000-0005-0000-0000-000004580000}"/>
    <cellStyle name="Nota 2 17" xfId="19451" xr:uid="{00000000-0005-0000-0000-000005580000}"/>
    <cellStyle name="Nota 2 18" xfId="19452" xr:uid="{00000000-0005-0000-0000-000006580000}"/>
    <cellStyle name="Nota 2 19" xfId="19453" xr:uid="{00000000-0005-0000-0000-000007580000}"/>
    <cellStyle name="Nota 2 2" xfId="19454" xr:uid="{00000000-0005-0000-0000-000008580000}"/>
    <cellStyle name="Nota 2 2 10" xfId="19455" xr:uid="{00000000-0005-0000-0000-000009580000}"/>
    <cellStyle name="Nota 2 2 10 2" xfId="19456" xr:uid="{00000000-0005-0000-0000-00000A580000}"/>
    <cellStyle name="Nota 2 2 10 2 2" xfId="19457" xr:uid="{00000000-0005-0000-0000-00000B580000}"/>
    <cellStyle name="Nota 2 2 10 2 3" xfId="19458" xr:uid="{00000000-0005-0000-0000-00000C580000}"/>
    <cellStyle name="Nota 2 2 10 2 4" xfId="19459" xr:uid="{00000000-0005-0000-0000-00000D580000}"/>
    <cellStyle name="Nota 2 2 10 2 5" xfId="19460" xr:uid="{00000000-0005-0000-0000-00000E580000}"/>
    <cellStyle name="Nota 2 2 10 2 6" xfId="19461" xr:uid="{00000000-0005-0000-0000-00000F580000}"/>
    <cellStyle name="Nota 2 2 10 2 7" xfId="19462" xr:uid="{00000000-0005-0000-0000-000010580000}"/>
    <cellStyle name="Nota 2 2 10 3" xfId="19463" xr:uid="{00000000-0005-0000-0000-000011580000}"/>
    <cellStyle name="Nota 2 2 10 4" xfId="19464" xr:uid="{00000000-0005-0000-0000-000012580000}"/>
    <cellStyle name="Nota 2 2 10 5" xfId="19465" xr:uid="{00000000-0005-0000-0000-000013580000}"/>
    <cellStyle name="Nota 2 2 10 6" xfId="19466" xr:uid="{00000000-0005-0000-0000-000014580000}"/>
    <cellStyle name="Nota 2 2 10 7" xfId="19467" xr:uid="{00000000-0005-0000-0000-000015580000}"/>
    <cellStyle name="Nota 2 2 10 8" xfId="19468" xr:uid="{00000000-0005-0000-0000-000016580000}"/>
    <cellStyle name="Nota 2 2 11" xfId="19469" xr:uid="{00000000-0005-0000-0000-000017580000}"/>
    <cellStyle name="Nota 2 2 11 2" xfId="19470" xr:uid="{00000000-0005-0000-0000-000018580000}"/>
    <cellStyle name="Nota 2 2 11 3" xfId="19471" xr:uid="{00000000-0005-0000-0000-000019580000}"/>
    <cellStyle name="Nota 2 2 11 4" xfId="19472" xr:uid="{00000000-0005-0000-0000-00001A580000}"/>
    <cellStyle name="Nota 2 2 11 5" xfId="19473" xr:uid="{00000000-0005-0000-0000-00001B580000}"/>
    <cellStyle name="Nota 2 2 11 6" xfId="19474" xr:uid="{00000000-0005-0000-0000-00001C580000}"/>
    <cellStyle name="Nota 2 2 11 7" xfId="19475" xr:uid="{00000000-0005-0000-0000-00001D580000}"/>
    <cellStyle name="Nota 2 2 12" xfId="19476" xr:uid="{00000000-0005-0000-0000-00001E580000}"/>
    <cellStyle name="Nota 2 2 13" xfId="19477" xr:uid="{00000000-0005-0000-0000-00001F580000}"/>
    <cellStyle name="Nota 2 2 14" xfId="19478" xr:uid="{00000000-0005-0000-0000-000020580000}"/>
    <cellStyle name="Nota 2 2 15" xfId="19479" xr:uid="{00000000-0005-0000-0000-000021580000}"/>
    <cellStyle name="Nota 2 2 16" xfId="19480" xr:uid="{00000000-0005-0000-0000-000022580000}"/>
    <cellStyle name="Nota 2 2 17" xfId="19481" xr:uid="{00000000-0005-0000-0000-000023580000}"/>
    <cellStyle name="Nota 2 2 18" xfId="24695" xr:uid="{00000000-0005-0000-0000-000024580000}"/>
    <cellStyle name="Nota 2 2 18 2" xfId="25036" xr:uid="{00000000-0005-0000-0000-000025580000}"/>
    <cellStyle name="Nota 2 2 18 2 2" xfId="25666" xr:uid="{00000000-0005-0000-0000-000026580000}"/>
    <cellStyle name="Nota 2 2 18 2 2 2" xfId="27076" xr:uid="{00000000-0005-0000-0000-000027580000}"/>
    <cellStyle name="Nota 2 2 18 2 2 2 2" xfId="30098" xr:uid="{00000000-0005-0000-0000-000028580000}"/>
    <cellStyle name="Nota 2 2 18 2 2 3" xfId="28688" xr:uid="{00000000-0005-0000-0000-000029580000}"/>
    <cellStyle name="Nota 2 2 18 2 2 3 2" xfId="31539" xr:uid="{00000000-0005-0000-0000-00002A580000}"/>
    <cellStyle name="Nota 2 2 18 2 3" xfId="25834" xr:uid="{00000000-0005-0000-0000-00002B580000}"/>
    <cellStyle name="Nota 2 2 18 2 3 2" xfId="27244" xr:uid="{00000000-0005-0000-0000-00002C580000}"/>
    <cellStyle name="Nota 2 2 18 2 3 2 2" xfId="30266" xr:uid="{00000000-0005-0000-0000-00002D580000}"/>
    <cellStyle name="Nota 2 2 18 2 3 3" xfId="28856" xr:uid="{00000000-0005-0000-0000-00002E580000}"/>
    <cellStyle name="Nota 2 2 18 2 3 3 2" xfId="31707" xr:uid="{00000000-0005-0000-0000-00002F580000}"/>
    <cellStyle name="Nota 2 2 18 2 4" xfId="26000" xr:uid="{00000000-0005-0000-0000-000030580000}"/>
    <cellStyle name="Nota 2 2 18 2 4 2" xfId="27410" xr:uid="{00000000-0005-0000-0000-000031580000}"/>
    <cellStyle name="Nota 2 2 18 2 4 2 2" xfId="30432" xr:uid="{00000000-0005-0000-0000-000032580000}"/>
    <cellStyle name="Nota 2 2 18 2 4 3" xfId="29022" xr:uid="{00000000-0005-0000-0000-000033580000}"/>
    <cellStyle name="Nota 2 2 18 2 4 3 2" xfId="31873" xr:uid="{00000000-0005-0000-0000-000034580000}"/>
    <cellStyle name="Nota 2 2 18 2 5" xfId="26165" xr:uid="{00000000-0005-0000-0000-000035580000}"/>
    <cellStyle name="Nota 2 2 18 2 5 2" xfId="27575" xr:uid="{00000000-0005-0000-0000-000036580000}"/>
    <cellStyle name="Nota 2 2 18 2 5 2 2" xfId="30597" xr:uid="{00000000-0005-0000-0000-000037580000}"/>
    <cellStyle name="Nota 2 2 18 2 5 3" xfId="29187" xr:uid="{00000000-0005-0000-0000-000038580000}"/>
    <cellStyle name="Nota 2 2 18 2 5 3 2" xfId="32038" xr:uid="{00000000-0005-0000-0000-000039580000}"/>
    <cellStyle name="Nota 2 2 18 2 6" xfId="26447" xr:uid="{00000000-0005-0000-0000-00003A580000}"/>
    <cellStyle name="Nota 2 2 18 2 6 2" xfId="29469" xr:uid="{00000000-0005-0000-0000-00003B580000}"/>
    <cellStyle name="Nota 2 2 18 2 7" xfId="28059" xr:uid="{00000000-0005-0000-0000-00003C580000}"/>
    <cellStyle name="Nota 2 2 18 2 7 2" xfId="30910" xr:uid="{00000000-0005-0000-0000-00003D580000}"/>
    <cellStyle name="Nota 2 2 18 3" xfId="25500" xr:uid="{00000000-0005-0000-0000-00003E580000}"/>
    <cellStyle name="Nota 2 2 18 3 2" xfId="26910" xr:uid="{00000000-0005-0000-0000-00003F580000}"/>
    <cellStyle name="Nota 2 2 18 3 2 2" xfId="29932" xr:uid="{00000000-0005-0000-0000-000040580000}"/>
    <cellStyle name="Nota 2 2 18 3 3" xfId="28522" xr:uid="{00000000-0005-0000-0000-000041580000}"/>
    <cellStyle name="Nota 2 2 18 3 3 2" xfId="31373" xr:uid="{00000000-0005-0000-0000-000042580000}"/>
    <cellStyle name="Nota 2 2 18 4" xfId="25231" xr:uid="{00000000-0005-0000-0000-000043580000}"/>
    <cellStyle name="Nota 2 2 18 4 2" xfId="26641" xr:uid="{00000000-0005-0000-0000-000044580000}"/>
    <cellStyle name="Nota 2 2 18 4 2 2" xfId="29663" xr:uid="{00000000-0005-0000-0000-000045580000}"/>
    <cellStyle name="Nota 2 2 18 4 3" xfId="28253" xr:uid="{00000000-0005-0000-0000-000046580000}"/>
    <cellStyle name="Nota 2 2 18 4 3 2" xfId="31104" xr:uid="{00000000-0005-0000-0000-000047580000}"/>
    <cellStyle name="Nota 2 2 18 5" xfId="25397" xr:uid="{00000000-0005-0000-0000-000048580000}"/>
    <cellStyle name="Nota 2 2 18 5 2" xfId="26807" xr:uid="{00000000-0005-0000-0000-000049580000}"/>
    <cellStyle name="Nota 2 2 18 5 2 2" xfId="29829" xr:uid="{00000000-0005-0000-0000-00004A580000}"/>
    <cellStyle name="Nota 2 2 18 5 3" xfId="28419" xr:uid="{00000000-0005-0000-0000-00004B580000}"/>
    <cellStyle name="Nota 2 2 18 5 3 2" xfId="31270" xr:uid="{00000000-0005-0000-0000-00004C580000}"/>
    <cellStyle name="Nota 2 2 18 6" xfId="25166" xr:uid="{00000000-0005-0000-0000-00004D580000}"/>
    <cellStyle name="Nota 2 2 18 6 2" xfId="26576" xr:uid="{00000000-0005-0000-0000-00004E580000}"/>
    <cellStyle name="Nota 2 2 18 6 2 2" xfId="29598" xr:uid="{00000000-0005-0000-0000-00004F580000}"/>
    <cellStyle name="Nota 2 2 18 6 3" xfId="28188" xr:uid="{00000000-0005-0000-0000-000050580000}"/>
    <cellStyle name="Nota 2 2 18 6 3 2" xfId="31039" xr:uid="{00000000-0005-0000-0000-000051580000}"/>
    <cellStyle name="Nota 2 2 18 7" xfId="26306" xr:uid="{00000000-0005-0000-0000-000052580000}"/>
    <cellStyle name="Nota 2 2 18 7 2" xfId="29328" xr:uid="{00000000-0005-0000-0000-000053580000}"/>
    <cellStyle name="Nota 2 2 18 8" xfId="27918" xr:uid="{00000000-0005-0000-0000-000054580000}"/>
    <cellStyle name="Nota 2 2 18 8 2" xfId="30769" xr:uid="{00000000-0005-0000-0000-000055580000}"/>
    <cellStyle name="Nota 2 2 2" xfId="19482" xr:uid="{00000000-0005-0000-0000-000056580000}"/>
    <cellStyle name="Nota 2 2 2 2" xfId="19483" xr:uid="{00000000-0005-0000-0000-000057580000}"/>
    <cellStyle name="Nota 2 2 2 2 2" xfId="19484" xr:uid="{00000000-0005-0000-0000-000058580000}"/>
    <cellStyle name="Nota 2 2 2 2 3" xfId="19485" xr:uid="{00000000-0005-0000-0000-000059580000}"/>
    <cellStyle name="Nota 2 2 2 2 4" xfId="19486" xr:uid="{00000000-0005-0000-0000-00005A580000}"/>
    <cellStyle name="Nota 2 2 2 2 5" xfId="19487" xr:uid="{00000000-0005-0000-0000-00005B580000}"/>
    <cellStyle name="Nota 2 2 2 2 6" xfId="19488" xr:uid="{00000000-0005-0000-0000-00005C580000}"/>
    <cellStyle name="Nota 2 2 2 2 7" xfId="19489" xr:uid="{00000000-0005-0000-0000-00005D580000}"/>
    <cellStyle name="Nota 2 2 2 3" xfId="19490" xr:uid="{00000000-0005-0000-0000-00005E580000}"/>
    <cellStyle name="Nota 2 2 2 4" xfId="19491" xr:uid="{00000000-0005-0000-0000-00005F580000}"/>
    <cellStyle name="Nota 2 2 2 5" xfId="19492" xr:uid="{00000000-0005-0000-0000-000060580000}"/>
    <cellStyle name="Nota 2 2 2 6" xfId="19493" xr:uid="{00000000-0005-0000-0000-000061580000}"/>
    <cellStyle name="Nota 2 2 2 7" xfId="19494" xr:uid="{00000000-0005-0000-0000-000062580000}"/>
    <cellStyle name="Nota 2 2 2 8" xfId="19495" xr:uid="{00000000-0005-0000-0000-000063580000}"/>
    <cellStyle name="Nota 2 2 3" xfId="19496" xr:uid="{00000000-0005-0000-0000-000064580000}"/>
    <cellStyle name="Nota 2 2 3 2" xfId="19497" xr:uid="{00000000-0005-0000-0000-000065580000}"/>
    <cellStyle name="Nota 2 2 3 2 2" xfId="19498" xr:uid="{00000000-0005-0000-0000-000066580000}"/>
    <cellStyle name="Nota 2 2 3 2 3" xfId="19499" xr:uid="{00000000-0005-0000-0000-000067580000}"/>
    <cellStyle name="Nota 2 2 3 2 4" xfId="19500" xr:uid="{00000000-0005-0000-0000-000068580000}"/>
    <cellStyle name="Nota 2 2 3 2 5" xfId="19501" xr:uid="{00000000-0005-0000-0000-000069580000}"/>
    <cellStyle name="Nota 2 2 3 2 6" xfId="19502" xr:uid="{00000000-0005-0000-0000-00006A580000}"/>
    <cellStyle name="Nota 2 2 3 2 7" xfId="19503" xr:uid="{00000000-0005-0000-0000-00006B580000}"/>
    <cellStyle name="Nota 2 2 3 3" xfId="19504" xr:uid="{00000000-0005-0000-0000-00006C580000}"/>
    <cellStyle name="Nota 2 2 3 4" xfId="19505" xr:uid="{00000000-0005-0000-0000-00006D580000}"/>
    <cellStyle name="Nota 2 2 3 5" xfId="19506" xr:uid="{00000000-0005-0000-0000-00006E580000}"/>
    <cellStyle name="Nota 2 2 3 6" xfId="19507" xr:uid="{00000000-0005-0000-0000-00006F580000}"/>
    <cellStyle name="Nota 2 2 3 7" xfId="19508" xr:uid="{00000000-0005-0000-0000-000070580000}"/>
    <cellStyle name="Nota 2 2 3 8" xfId="19509" xr:uid="{00000000-0005-0000-0000-000071580000}"/>
    <cellStyle name="Nota 2 2 4" xfId="19510" xr:uid="{00000000-0005-0000-0000-000072580000}"/>
    <cellStyle name="Nota 2 2 4 2" xfId="19511" xr:uid="{00000000-0005-0000-0000-000073580000}"/>
    <cellStyle name="Nota 2 2 4 2 2" xfId="19512" xr:uid="{00000000-0005-0000-0000-000074580000}"/>
    <cellStyle name="Nota 2 2 4 2 3" xfId="19513" xr:uid="{00000000-0005-0000-0000-000075580000}"/>
    <cellStyle name="Nota 2 2 4 2 4" xfId="19514" xr:uid="{00000000-0005-0000-0000-000076580000}"/>
    <cellStyle name="Nota 2 2 4 2 5" xfId="19515" xr:uid="{00000000-0005-0000-0000-000077580000}"/>
    <cellStyle name="Nota 2 2 4 2 6" xfId="19516" xr:uid="{00000000-0005-0000-0000-000078580000}"/>
    <cellStyle name="Nota 2 2 4 2 7" xfId="19517" xr:uid="{00000000-0005-0000-0000-000079580000}"/>
    <cellStyle name="Nota 2 2 4 3" xfId="19518" xr:uid="{00000000-0005-0000-0000-00007A580000}"/>
    <cellStyle name="Nota 2 2 4 4" xfId="19519" xr:uid="{00000000-0005-0000-0000-00007B580000}"/>
    <cellStyle name="Nota 2 2 4 5" xfId="19520" xr:uid="{00000000-0005-0000-0000-00007C580000}"/>
    <cellStyle name="Nota 2 2 4 6" xfId="19521" xr:uid="{00000000-0005-0000-0000-00007D580000}"/>
    <cellStyle name="Nota 2 2 4 7" xfId="19522" xr:uid="{00000000-0005-0000-0000-00007E580000}"/>
    <cellStyle name="Nota 2 2 4 8" xfId="19523" xr:uid="{00000000-0005-0000-0000-00007F580000}"/>
    <cellStyle name="Nota 2 2 5" xfId="19524" xr:uid="{00000000-0005-0000-0000-000080580000}"/>
    <cellStyle name="Nota 2 2 5 2" xfId="19525" xr:uid="{00000000-0005-0000-0000-000081580000}"/>
    <cellStyle name="Nota 2 2 5 2 2" xfId="19526" xr:uid="{00000000-0005-0000-0000-000082580000}"/>
    <cellStyle name="Nota 2 2 5 2 3" xfId="19527" xr:uid="{00000000-0005-0000-0000-000083580000}"/>
    <cellStyle name="Nota 2 2 5 2 4" xfId="19528" xr:uid="{00000000-0005-0000-0000-000084580000}"/>
    <cellStyle name="Nota 2 2 5 2 5" xfId="19529" xr:uid="{00000000-0005-0000-0000-000085580000}"/>
    <cellStyle name="Nota 2 2 5 2 6" xfId="19530" xr:uid="{00000000-0005-0000-0000-000086580000}"/>
    <cellStyle name="Nota 2 2 5 2 7" xfId="19531" xr:uid="{00000000-0005-0000-0000-000087580000}"/>
    <cellStyle name="Nota 2 2 5 3" xfId="19532" xr:uid="{00000000-0005-0000-0000-000088580000}"/>
    <cellStyle name="Nota 2 2 5 4" xfId="19533" xr:uid="{00000000-0005-0000-0000-000089580000}"/>
    <cellStyle name="Nota 2 2 5 5" xfId="19534" xr:uid="{00000000-0005-0000-0000-00008A580000}"/>
    <cellStyle name="Nota 2 2 5 6" xfId="19535" xr:uid="{00000000-0005-0000-0000-00008B580000}"/>
    <cellStyle name="Nota 2 2 5 7" xfId="19536" xr:uid="{00000000-0005-0000-0000-00008C580000}"/>
    <cellStyle name="Nota 2 2 5 8" xfId="19537" xr:uid="{00000000-0005-0000-0000-00008D580000}"/>
    <cellStyle name="Nota 2 2 6" xfId="19538" xr:uid="{00000000-0005-0000-0000-00008E580000}"/>
    <cellStyle name="Nota 2 2 6 2" xfId="19539" xr:uid="{00000000-0005-0000-0000-00008F580000}"/>
    <cellStyle name="Nota 2 2 6 2 2" xfId="19540" xr:uid="{00000000-0005-0000-0000-000090580000}"/>
    <cellStyle name="Nota 2 2 6 2 3" xfId="19541" xr:uid="{00000000-0005-0000-0000-000091580000}"/>
    <cellStyle name="Nota 2 2 6 2 4" xfId="19542" xr:uid="{00000000-0005-0000-0000-000092580000}"/>
    <cellStyle name="Nota 2 2 6 2 5" xfId="19543" xr:uid="{00000000-0005-0000-0000-000093580000}"/>
    <cellStyle name="Nota 2 2 6 2 6" xfId="19544" xr:uid="{00000000-0005-0000-0000-000094580000}"/>
    <cellStyle name="Nota 2 2 6 2 7" xfId="19545" xr:uid="{00000000-0005-0000-0000-000095580000}"/>
    <cellStyle name="Nota 2 2 6 3" xfId="19546" xr:uid="{00000000-0005-0000-0000-000096580000}"/>
    <cellStyle name="Nota 2 2 6 4" xfId="19547" xr:uid="{00000000-0005-0000-0000-000097580000}"/>
    <cellStyle name="Nota 2 2 6 5" xfId="19548" xr:uid="{00000000-0005-0000-0000-000098580000}"/>
    <cellStyle name="Nota 2 2 6 6" xfId="19549" xr:uid="{00000000-0005-0000-0000-000099580000}"/>
    <cellStyle name="Nota 2 2 6 7" xfId="19550" xr:uid="{00000000-0005-0000-0000-00009A580000}"/>
    <cellStyle name="Nota 2 2 6 8" xfId="19551" xr:uid="{00000000-0005-0000-0000-00009B580000}"/>
    <cellStyle name="Nota 2 2 7" xfId="19552" xr:uid="{00000000-0005-0000-0000-00009C580000}"/>
    <cellStyle name="Nota 2 2 7 2" xfId="19553" xr:uid="{00000000-0005-0000-0000-00009D580000}"/>
    <cellStyle name="Nota 2 2 7 2 2" xfId="19554" xr:uid="{00000000-0005-0000-0000-00009E580000}"/>
    <cellStyle name="Nota 2 2 7 2 3" xfId="19555" xr:uid="{00000000-0005-0000-0000-00009F580000}"/>
    <cellStyle name="Nota 2 2 7 2 4" xfId="19556" xr:uid="{00000000-0005-0000-0000-0000A0580000}"/>
    <cellStyle name="Nota 2 2 7 2 5" xfId="19557" xr:uid="{00000000-0005-0000-0000-0000A1580000}"/>
    <cellStyle name="Nota 2 2 7 2 6" xfId="19558" xr:uid="{00000000-0005-0000-0000-0000A2580000}"/>
    <cellStyle name="Nota 2 2 7 2 7" xfId="19559" xr:uid="{00000000-0005-0000-0000-0000A3580000}"/>
    <cellStyle name="Nota 2 2 7 3" xfId="19560" xr:uid="{00000000-0005-0000-0000-0000A4580000}"/>
    <cellStyle name="Nota 2 2 7 4" xfId="19561" xr:uid="{00000000-0005-0000-0000-0000A5580000}"/>
    <cellStyle name="Nota 2 2 7 5" xfId="19562" xr:uid="{00000000-0005-0000-0000-0000A6580000}"/>
    <cellStyle name="Nota 2 2 7 6" xfId="19563" xr:uid="{00000000-0005-0000-0000-0000A7580000}"/>
    <cellStyle name="Nota 2 2 7 7" xfId="19564" xr:uid="{00000000-0005-0000-0000-0000A8580000}"/>
    <cellStyle name="Nota 2 2 7 8" xfId="19565" xr:uid="{00000000-0005-0000-0000-0000A9580000}"/>
    <cellStyle name="Nota 2 2 8" xfId="19566" xr:uid="{00000000-0005-0000-0000-0000AA580000}"/>
    <cellStyle name="Nota 2 2 8 2" xfId="19567" xr:uid="{00000000-0005-0000-0000-0000AB580000}"/>
    <cellStyle name="Nota 2 2 8 2 2" xfId="19568" xr:uid="{00000000-0005-0000-0000-0000AC580000}"/>
    <cellStyle name="Nota 2 2 8 2 3" xfId="19569" xr:uid="{00000000-0005-0000-0000-0000AD580000}"/>
    <cellStyle name="Nota 2 2 8 2 4" xfId="19570" xr:uid="{00000000-0005-0000-0000-0000AE580000}"/>
    <cellStyle name="Nota 2 2 8 2 5" xfId="19571" xr:uid="{00000000-0005-0000-0000-0000AF580000}"/>
    <cellStyle name="Nota 2 2 8 2 6" xfId="19572" xr:uid="{00000000-0005-0000-0000-0000B0580000}"/>
    <cellStyle name="Nota 2 2 8 2 7" xfId="19573" xr:uid="{00000000-0005-0000-0000-0000B1580000}"/>
    <cellStyle name="Nota 2 2 8 3" xfId="19574" xr:uid="{00000000-0005-0000-0000-0000B2580000}"/>
    <cellStyle name="Nota 2 2 8 4" xfId="19575" xr:uid="{00000000-0005-0000-0000-0000B3580000}"/>
    <cellStyle name="Nota 2 2 8 5" xfId="19576" xr:uid="{00000000-0005-0000-0000-0000B4580000}"/>
    <cellStyle name="Nota 2 2 8 6" xfId="19577" xr:uid="{00000000-0005-0000-0000-0000B5580000}"/>
    <cellStyle name="Nota 2 2 8 7" xfId="19578" xr:uid="{00000000-0005-0000-0000-0000B6580000}"/>
    <cellStyle name="Nota 2 2 8 8" xfId="19579" xr:uid="{00000000-0005-0000-0000-0000B7580000}"/>
    <cellStyle name="Nota 2 2 9" xfId="19580" xr:uid="{00000000-0005-0000-0000-0000B8580000}"/>
    <cellStyle name="Nota 2 2 9 2" xfId="19581" xr:uid="{00000000-0005-0000-0000-0000B9580000}"/>
    <cellStyle name="Nota 2 2 9 2 2" xfId="19582" xr:uid="{00000000-0005-0000-0000-0000BA580000}"/>
    <cellStyle name="Nota 2 2 9 2 3" xfId="19583" xr:uid="{00000000-0005-0000-0000-0000BB580000}"/>
    <cellStyle name="Nota 2 2 9 2 4" xfId="19584" xr:uid="{00000000-0005-0000-0000-0000BC580000}"/>
    <cellStyle name="Nota 2 2 9 2 5" xfId="19585" xr:uid="{00000000-0005-0000-0000-0000BD580000}"/>
    <cellStyle name="Nota 2 2 9 2 6" xfId="19586" xr:uid="{00000000-0005-0000-0000-0000BE580000}"/>
    <cellStyle name="Nota 2 2 9 2 7" xfId="19587" xr:uid="{00000000-0005-0000-0000-0000BF580000}"/>
    <cellStyle name="Nota 2 2 9 3" xfId="19588" xr:uid="{00000000-0005-0000-0000-0000C0580000}"/>
    <cellStyle name="Nota 2 2 9 4" xfId="19589" xr:uid="{00000000-0005-0000-0000-0000C1580000}"/>
    <cellStyle name="Nota 2 2 9 5" xfId="19590" xr:uid="{00000000-0005-0000-0000-0000C2580000}"/>
    <cellStyle name="Nota 2 2 9 6" xfId="19591" xr:uid="{00000000-0005-0000-0000-0000C3580000}"/>
    <cellStyle name="Nota 2 2 9 7" xfId="19592" xr:uid="{00000000-0005-0000-0000-0000C4580000}"/>
    <cellStyle name="Nota 2 2 9 8" xfId="19593" xr:uid="{00000000-0005-0000-0000-0000C5580000}"/>
    <cellStyle name="Nota 2 20" xfId="24235" xr:uid="{00000000-0005-0000-0000-0000C6580000}"/>
    <cellStyle name="Nota 2 20 2" xfId="24997" xr:uid="{00000000-0005-0000-0000-0000C7580000}"/>
    <cellStyle name="Nota 2 20 2 2" xfId="25627" xr:uid="{00000000-0005-0000-0000-0000C8580000}"/>
    <cellStyle name="Nota 2 20 2 2 2" xfId="27037" xr:uid="{00000000-0005-0000-0000-0000C9580000}"/>
    <cellStyle name="Nota 2 20 2 2 2 2" xfId="30059" xr:uid="{00000000-0005-0000-0000-0000CA580000}"/>
    <cellStyle name="Nota 2 20 2 2 3" xfId="28649" xr:uid="{00000000-0005-0000-0000-0000CB580000}"/>
    <cellStyle name="Nota 2 20 2 2 3 2" xfId="31500" xr:uid="{00000000-0005-0000-0000-0000CC580000}"/>
    <cellStyle name="Nota 2 20 2 3" xfId="25795" xr:uid="{00000000-0005-0000-0000-0000CD580000}"/>
    <cellStyle name="Nota 2 20 2 3 2" xfId="27205" xr:uid="{00000000-0005-0000-0000-0000CE580000}"/>
    <cellStyle name="Nota 2 20 2 3 2 2" xfId="30227" xr:uid="{00000000-0005-0000-0000-0000CF580000}"/>
    <cellStyle name="Nota 2 20 2 3 3" xfId="28817" xr:uid="{00000000-0005-0000-0000-0000D0580000}"/>
    <cellStyle name="Nota 2 20 2 3 3 2" xfId="31668" xr:uid="{00000000-0005-0000-0000-0000D1580000}"/>
    <cellStyle name="Nota 2 20 2 4" xfId="25961" xr:uid="{00000000-0005-0000-0000-0000D2580000}"/>
    <cellStyle name="Nota 2 20 2 4 2" xfId="27371" xr:uid="{00000000-0005-0000-0000-0000D3580000}"/>
    <cellStyle name="Nota 2 20 2 4 2 2" xfId="30393" xr:uid="{00000000-0005-0000-0000-0000D4580000}"/>
    <cellStyle name="Nota 2 20 2 4 3" xfId="28983" xr:uid="{00000000-0005-0000-0000-0000D5580000}"/>
    <cellStyle name="Nota 2 20 2 4 3 2" xfId="31834" xr:uid="{00000000-0005-0000-0000-0000D6580000}"/>
    <cellStyle name="Nota 2 20 2 5" xfId="26126" xr:uid="{00000000-0005-0000-0000-0000D7580000}"/>
    <cellStyle name="Nota 2 20 2 5 2" xfId="27536" xr:uid="{00000000-0005-0000-0000-0000D8580000}"/>
    <cellStyle name="Nota 2 20 2 5 2 2" xfId="30558" xr:uid="{00000000-0005-0000-0000-0000D9580000}"/>
    <cellStyle name="Nota 2 20 2 5 3" xfId="29148" xr:uid="{00000000-0005-0000-0000-0000DA580000}"/>
    <cellStyle name="Nota 2 20 2 5 3 2" xfId="31999" xr:uid="{00000000-0005-0000-0000-0000DB580000}"/>
    <cellStyle name="Nota 2 20 2 6" xfId="26408" xr:uid="{00000000-0005-0000-0000-0000DC580000}"/>
    <cellStyle name="Nota 2 20 2 6 2" xfId="29430" xr:uid="{00000000-0005-0000-0000-0000DD580000}"/>
    <cellStyle name="Nota 2 20 2 7" xfId="28020" xr:uid="{00000000-0005-0000-0000-0000DE580000}"/>
    <cellStyle name="Nota 2 20 2 7 2" xfId="30871" xr:uid="{00000000-0005-0000-0000-0000DF580000}"/>
    <cellStyle name="Nota 2 20 3" xfId="25437" xr:uid="{00000000-0005-0000-0000-0000E0580000}"/>
    <cellStyle name="Nota 2 20 3 2" xfId="26847" xr:uid="{00000000-0005-0000-0000-0000E1580000}"/>
    <cellStyle name="Nota 2 20 3 2 2" xfId="29869" xr:uid="{00000000-0005-0000-0000-0000E2580000}"/>
    <cellStyle name="Nota 2 20 3 3" xfId="28459" xr:uid="{00000000-0005-0000-0000-0000E3580000}"/>
    <cellStyle name="Nota 2 20 3 3 2" xfId="31310" xr:uid="{00000000-0005-0000-0000-0000E4580000}"/>
    <cellStyle name="Nota 2 20 4" xfId="25288" xr:uid="{00000000-0005-0000-0000-0000E5580000}"/>
    <cellStyle name="Nota 2 20 4 2" xfId="26698" xr:uid="{00000000-0005-0000-0000-0000E6580000}"/>
    <cellStyle name="Nota 2 20 4 2 2" xfId="29720" xr:uid="{00000000-0005-0000-0000-0000E7580000}"/>
    <cellStyle name="Nota 2 20 4 3" xfId="28310" xr:uid="{00000000-0005-0000-0000-0000E8580000}"/>
    <cellStyle name="Nota 2 20 4 3 2" xfId="31161" xr:uid="{00000000-0005-0000-0000-0000E9580000}"/>
    <cellStyle name="Nota 2 20 5" xfId="25366" xr:uid="{00000000-0005-0000-0000-0000EA580000}"/>
    <cellStyle name="Nota 2 20 5 2" xfId="26776" xr:uid="{00000000-0005-0000-0000-0000EB580000}"/>
    <cellStyle name="Nota 2 20 5 2 2" xfId="29798" xr:uid="{00000000-0005-0000-0000-0000EC580000}"/>
    <cellStyle name="Nota 2 20 5 3" xfId="28388" xr:uid="{00000000-0005-0000-0000-0000ED580000}"/>
    <cellStyle name="Nota 2 20 5 3 2" xfId="31239" xr:uid="{00000000-0005-0000-0000-0000EE580000}"/>
    <cellStyle name="Nota 2 20 6" xfId="25355" xr:uid="{00000000-0005-0000-0000-0000EF580000}"/>
    <cellStyle name="Nota 2 20 6 2" xfId="26765" xr:uid="{00000000-0005-0000-0000-0000F0580000}"/>
    <cellStyle name="Nota 2 20 6 2 2" xfId="29787" xr:uid="{00000000-0005-0000-0000-0000F1580000}"/>
    <cellStyle name="Nota 2 20 6 3" xfId="28377" xr:uid="{00000000-0005-0000-0000-0000F2580000}"/>
    <cellStyle name="Nota 2 20 6 3 2" xfId="31228" xr:uid="{00000000-0005-0000-0000-0000F3580000}"/>
    <cellStyle name="Nota 2 20 7" xfId="26267" xr:uid="{00000000-0005-0000-0000-0000F4580000}"/>
    <cellStyle name="Nota 2 20 7 2" xfId="29289" xr:uid="{00000000-0005-0000-0000-0000F5580000}"/>
    <cellStyle name="Nota 2 20 8" xfId="27879" xr:uid="{00000000-0005-0000-0000-0000F6580000}"/>
    <cellStyle name="Nota 2 20 8 2" xfId="30730" xr:uid="{00000000-0005-0000-0000-0000F7580000}"/>
    <cellStyle name="Nota 2 3" xfId="19594" xr:uid="{00000000-0005-0000-0000-0000F8580000}"/>
    <cellStyle name="Nota 2 3 10" xfId="19595" xr:uid="{00000000-0005-0000-0000-0000F9580000}"/>
    <cellStyle name="Nota 2 3 10 2" xfId="19596" xr:uid="{00000000-0005-0000-0000-0000FA580000}"/>
    <cellStyle name="Nota 2 3 10 2 2" xfId="19597" xr:uid="{00000000-0005-0000-0000-0000FB580000}"/>
    <cellStyle name="Nota 2 3 10 2 3" xfId="19598" xr:uid="{00000000-0005-0000-0000-0000FC580000}"/>
    <cellStyle name="Nota 2 3 10 2 4" xfId="19599" xr:uid="{00000000-0005-0000-0000-0000FD580000}"/>
    <cellStyle name="Nota 2 3 10 2 5" xfId="19600" xr:uid="{00000000-0005-0000-0000-0000FE580000}"/>
    <cellStyle name="Nota 2 3 10 2 6" xfId="19601" xr:uid="{00000000-0005-0000-0000-0000FF580000}"/>
    <cellStyle name="Nota 2 3 10 2 7" xfId="19602" xr:uid="{00000000-0005-0000-0000-000000590000}"/>
    <cellStyle name="Nota 2 3 10 3" xfId="19603" xr:uid="{00000000-0005-0000-0000-000001590000}"/>
    <cellStyle name="Nota 2 3 10 4" xfId="19604" xr:uid="{00000000-0005-0000-0000-000002590000}"/>
    <cellStyle name="Nota 2 3 10 5" xfId="19605" xr:uid="{00000000-0005-0000-0000-000003590000}"/>
    <cellStyle name="Nota 2 3 10 6" xfId="19606" xr:uid="{00000000-0005-0000-0000-000004590000}"/>
    <cellStyle name="Nota 2 3 10 7" xfId="19607" xr:uid="{00000000-0005-0000-0000-000005590000}"/>
    <cellStyle name="Nota 2 3 10 8" xfId="19608" xr:uid="{00000000-0005-0000-0000-000006590000}"/>
    <cellStyle name="Nota 2 3 11" xfId="19609" xr:uid="{00000000-0005-0000-0000-000007590000}"/>
    <cellStyle name="Nota 2 3 11 2" xfId="19610" xr:uid="{00000000-0005-0000-0000-000008590000}"/>
    <cellStyle name="Nota 2 3 11 3" xfId="19611" xr:uid="{00000000-0005-0000-0000-000009590000}"/>
    <cellStyle name="Nota 2 3 11 4" xfId="19612" xr:uid="{00000000-0005-0000-0000-00000A590000}"/>
    <cellStyle name="Nota 2 3 11 5" xfId="19613" xr:uid="{00000000-0005-0000-0000-00000B590000}"/>
    <cellStyle name="Nota 2 3 11 6" xfId="19614" xr:uid="{00000000-0005-0000-0000-00000C590000}"/>
    <cellStyle name="Nota 2 3 11 7" xfId="19615" xr:uid="{00000000-0005-0000-0000-00000D590000}"/>
    <cellStyle name="Nota 2 3 12" xfId="19616" xr:uid="{00000000-0005-0000-0000-00000E590000}"/>
    <cellStyle name="Nota 2 3 13" xfId="19617" xr:uid="{00000000-0005-0000-0000-00000F590000}"/>
    <cellStyle name="Nota 2 3 14" xfId="19618" xr:uid="{00000000-0005-0000-0000-000010590000}"/>
    <cellStyle name="Nota 2 3 15" xfId="19619" xr:uid="{00000000-0005-0000-0000-000011590000}"/>
    <cellStyle name="Nota 2 3 16" xfId="19620" xr:uid="{00000000-0005-0000-0000-000012590000}"/>
    <cellStyle name="Nota 2 3 17" xfId="19621" xr:uid="{00000000-0005-0000-0000-000013590000}"/>
    <cellStyle name="Nota 2 3 18" xfId="24696" xr:uid="{00000000-0005-0000-0000-000014590000}"/>
    <cellStyle name="Nota 2 3 18 2" xfId="25037" xr:uid="{00000000-0005-0000-0000-000015590000}"/>
    <cellStyle name="Nota 2 3 18 2 2" xfId="25667" xr:uid="{00000000-0005-0000-0000-000016590000}"/>
    <cellStyle name="Nota 2 3 18 2 2 2" xfId="27077" xr:uid="{00000000-0005-0000-0000-000017590000}"/>
    <cellStyle name="Nota 2 3 18 2 2 2 2" xfId="30099" xr:uid="{00000000-0005-0000-0000-000018590000}"/>
    <cellStyle name="Nota 2 3 18 2 2 3" xfId="28689" xr:uid="{00000000-0005-0000-0000-000019590000}"/>
    <cellStyle name="Nota 2 3 18 2 2 3 2" xfId="31540" xr:uid="{00000000-0005-0000-0000-00001A590000}"/>
    <cellStyle name="Nota 2 3 18 2 3" xfId="25835" xr:uid="{00000000-0005-0000-0000-00001B590000}"/>
    <cellStyle name="Nota 2 3 18 2 3 2" xfId="27245" xr:uid="{00000000-0005-0000-0000-00001C590000}"/>
    <cellStyle name="Nota 2 3 18 2 3 2 2" xfId="30267" xr:uid="{00000000-0005-0000-0000-00001D590000}"/>
    <cellStyle name="Nota 2 3 18 2 3 3" xfId="28857" xr:uid="{00000000-0005-0000-0000-00001E590000}"/>
    <cellStyle name="Nota 2 3 18 2 3 3 2" xfId="31708" xr:uid="{00000000-0005-0000-0000-00001F590000}"/>
    <cellStyle name="Nota 2 3 18 2 4" xfId="26001" xr:uid="{00000000-0005-0000-0000-000020590000}"/>
    <cellStyle name="Nota 2 3 18 2 4 2" xfId="27411" xr:uid="{00000000-0005-0000-0000-000021590000}"/>
    <cellStyle name="Nota 2 3 18 2 4 2 2" xfId="30433" xr:uid="{00000000-0005-0000-0000-000022590000}"/>
    <cellStyle name="Nota 2 3 18 2 4 3" xfId="29023" xr:uid="{00000000-0005-0000-0000-000023590000}"/>
    <cellStyle name="Nota 2 3 18 2 4 3 2" xfId="31874" xr:uid="{00000000-0005-0000-0000-000024590000}"/>
    <cellStyle name="Nota 2 3 18 2 5" xfId="26166" xr:uid="{00000000-0005-0000-0000-000025590000}"/>
    <cellStyle name="Nota 2 3 18 2 5 2" xfId="27576" xr:uid="{00000000-0005-0000-0000-000026590000}"/>
    <cellStyle name="Nota 2 3 18 2 5 2 2" xfId="30598" xr:uid="{00000000-0005-0000-0000-000027590000}"/>
    <cellStyle name="Nota 2 3 18 2 5 3" xfId="29188" xr:uid="{00000000-0005-0000-0000-000028590000}"/>
    <cellStyle name="Nota 2 3 18 2 5 3 2" xfId="32039" xr:uid="{00000000-0005-0000-0000-000029590000}"/>
    <cellStyle name="Nota 2 3 18 2 6" xfId="26448" xr:uid="{00000000-0005-0000-0000-00002A590000}"/>
    <cellStyle name="Nota 2 3 18 2 6 2" xfId="29470" xr:uid="{00000000-0005-0000-0000-00002B590000}"/>
    <cellStyle name="Nota 2 3 18 2 7" xfId="28060" xr:uid="{00000000-0005-0000-0000-00002C590000}"/>
    <cellStyle name="Nota 2 3 18 2 7 2" xfId="30911" xr:uid="{00000000-0005-0000-0000-00002D590000}"/>
    <cellStyle name="Nota 2 3 18 3" xfId="25501" xr:uid="{00000000-0005-0000-0000-00002E590000}"/>
    <cellStyle name="Nota 2 3 18 3 2" xfId="26911" xr:uid="{00000000-0005-0000-0000-00002F590000}"/>
    <cellStyle name="Nota 2 3 18 3 2 2" xfId="29933" xr:uid="{00000000-0005-0000-0000-000030590000}"/>
    <cellStyle name="Nota 2 3 18 3 3" xfId="28523" xr:uid="{00000000-0005-0000-0000-000031590000}"/>
    <cellStyle name="Nota 2 3 18 3 3 2" xfId="31374" xr:uid="{00000000-0005-0000-0000-000032590000}"/>
    <cellStyle name="Nota 2 3 18 4" xfId="25230" xr:uid="{00000000-0005-0000-0000-000033590000}"/>
    <cellStyle name="Nota 2 3 18 4 2" xfId="26640" xr:uid="{00000000-0005-0000-0000-000034590000}"/>
    <cellStyle name="Nota 2 3 18 4 2 2" xfId="29662" xr:uid="{00000000-0005-0000-0000-000035590000}"/>
    <cellStyle name="Nota 2 3 18 4 3" xfId="28252" xr:uid="{00000000-0005-0000-0000-000036590000}"/>
    <cellStyle name="Nota 2 3 18 4 3 2" xfId="31103" xr:uid="{00000000-0005-0000-0000-000037590000}"/>
    <cellStyle name="Nota 2 3 18 5" xfId="25398" xr:uid="{00000000-0005-0000-0000-000038590000}"/>
    <cellStyle name="Nota 2 3 18 5 2" xfId="26808" xr:uid="{00000000-0005-0000-0000-000039590000}"/>
    <cellStyle name="Nota 2 3 18 5 2 2" xfId="29830" xr:uid="{00000000-0005-0000-0000-00003A590000}"/>
    <cellStyle name="Nota 2 3 18 5 3" xfId="28420" xr:uid="{00000000-0005-0000-0000-00003B590000}"/>
    <cellStyle name="Nota 2 3 18 5 3 2" xfId="31271" xr:uid="{00000000-0005-0000-0000-00003C590000}"/>
    <cellStyle name="Nota 2 3 18 6" xfId="25279" xr:uid="{00000000-0005-0000-0000-00003D590000}"/>
    <cellStyle name="Nota 2 3 18 6 2" xfId="26689" xr:uid="{00000000-0005-0000-0000-00003E590000}"/>
    <cellStyle name="Nota 2 3 18 6 2 2" xfId="29711" xr:uid="{00000000-0005-0000-0000-00003F590000}"/>
    <cellStyle name="Nota 2 3 18 6 3" xfId="28301" xr:uid="{00000000-0005-0000-0000-000040590000}"/>
    <cellStyle name="Nota 2 3 18 6 3 2" xfId="31152" xr:uid="{00000000-0005-0000-0000-000041590000}"/>
    <cellStyle name="Nota 2 3 18 7" xfId="26307" xr:uid="{00000000-0005-0000-0000-000042590000}"/>
    <cellStyle name="Nota 2 3 18 7 2" xfId="29329" xr:uid="{00000000-0005-0000-0000-000043590000}"/>
    <cellStyle name="Nota 2 3 18 8" xfId="27919" xr:uid="{00000000-0005-0000-0000-000044590000}"/>
    <cellStyle name="Nota 2 3 18 8 2" xfId="30770" xr:uid="{00000000-0005-0000-0000-000045590000}"/>
    <cellStyle name="Nota 2 3 2" xfId="19622" xr:uid="{00000000-0005-0000-0000-000046590000}"/>
    <cellStyle name="Nota 2 3 2 2" xfId="19623" xr:uid="{00000000-0005-0000-0000-000047590000}"/>
    <cellStyle name="Nota 2 3 2 2 2" xfId="19624" xr:uid="{00000000-0005-0000-0000-000048590000}"/>
    <cellStyle name="Nota 2 3 2 2 3" xfId="19625" xr:uid="{00000000-0005-0000-0000-000049590000}"/>
    <cellStyle name="Nota 2 3 2 2 4" xfId="19626" xr:uid="{00000000-0005-0000-0000-00004A590000}"/>
    <cellStyle name="Nota 2 3 2 2 5" xfId="19627" xr:uid="{00000000-0005-0000-0000-00004B590000}"/>
    <cellStyle name="Nota 2 3 2 2 6" xfId="19628" xr:uid="{00000000-0005-0000-0000-00004C590000}"/>
    <cellStyle name="Nota 2 3 2 2 7" xfId="19629" xr:uid="{00000000-0005-0000-0000-00004D590000}"/>
    <cellStyle name="Nota 2 3 2 3" xfId="19630" xr:uid="{00000000-0005-0000-0000-00004E590000}"/>
    <cellStyle name="Nota 2 3 2 4" xfId="19631" xr:uid="{00000000-0005-0000-0000-00004F590000}"/>
    <cellStyle name="Nota 2 3 2 5" xfId="19632" xr:uid="{00000000-0005-0000-0000-000050590000}"/>
    <cellStyle name="Nota 2 3 2 6" xfId="19633" xr:uid="{00000000-0005-0000-0000-000051590000}"/>
    <cellStyle name="Nota 2 3 2 7" xfId="19634" xr:uid="{00000000-0005-0000-0000-000052590000}"/>
    <cellStyle name="Nota 2 3 2 8" xfId="19635" xr:uid="{00000000-0005-0000-0000-000053590000}"/>
    <cellStyle name="Nota 2 3 3" xfId="19636" xr:uid="{00000000-0005-0000-0000-000054590000}"/>
    <cellStyle name="Nota 2 3 3 2" xfId="19637" xr:uid="{00000000-0005-0000-0000-000055590000}"/>
    <cellStyle name="Nota 2 3 3 2 2" xfId="19638" xr:uid="{00000000-0005-0000-0000-000056590000}"/>
    <cellStyle name="Nota 2 3 3 2 3" xfId="19639" xr:uid="{00000000-0005-0000-0000-000057590000}"/>
    <cellStyle name="Nota 2 3 3 2 4" xfId="19640" xr:uid="{00000000-0005-0000-0000-000058590000}"/>
    <cellStyle name="Nota 2 3 3 2 5" xfId="19641" xr:uid="{00000000-0005-0000-0000-000059590000}"/>
    <cellStyle name="Nota 2 3 3 2 6" xfId="19642" xr:uid="{00000000-0005-0000-0000-00005A590000}"/>
    <cellStyle name="Nota 2 3 3 2 7" xfId="19643" xr:uid="{00000000-0005-0000-0000-00005B590000}"/>
    <cellStyle name="Nota 2 3 3 3" xfId="19644" xr:uid="{00000000-0005-0000-0000-00005C590000}"/>
    <cellStyle name="Nota 2 3 3 4" xfId="19645" xr:uid="{00000000-0005-0000-0000-00005D590000}"/>
    <cellStyle name="Nota 2 3 3 5" xfId="19646" xr:uid="{00000000-0005-0000-0000-00005E590000}"/>
    <cellStyle name="Nota 2 3 3 6" xfId="19647" xr:uid="{00000000-0005-0000-0000-00005F590000}"/>
    <cellStyle name="Nota 2 3 3 7" xfId="19648" xr:uid="{00000000-0005-0000-0000-000060590000}"/>
    <cellStyle name="Nota 2 3 3 8" xfId="19649" xr:uid="{00000000-0005-0000-0000-000061590000}"/>
    <cellStyle name="Nota 2 3 4" xfId="19650" xr:uid="{00000000-0005-0000-0000-000062590000}"/>
    <cellStyle name="Nota 2 3 4 2" xfId="19651" xr:uid="{00000000-0005-0000-0000-000063590000}"/>
    <cellStyle name="Nota 2 3 4 2 2" xfId="19652" xr:uid="{00000000-0005-0000-0000-000064590000}"/>
    <cellStyle name="Nota 2 3 4 2 3" xfId="19653" xr:uid="{00000000-0005-0000-0000-000065590000}"/>
    <cellStyle name="Nota 2 3 4 2 4" xfId="19654" xr:uid="{00000000-0005-0000-0000-000066590000}"/>
    <cellStyle name="Nota 2 3 4 2 5" xfId="19655" xr:uid="{00000000-0005-0000-0000-000067590000}"/>
    <cellStyle name="Nota 2 3 4 2 6" xfId="19656" xr:uid="{00000000-0005-0000-0000-000068590000}"/>
    <cellStyle name="Nota 2 3 4 2 7" xfId="19657" xr:uid="{00000000-0005-0000-0000-000069590000}"/>
    <cellStyle name="Nota 2 3 4 3" xfId="19658" xr:uid="{00000000-0005-0000-0000-00006A590000}"/>
    <cellStyle name="Nota 2 3 4 4" xfId="19659" xr:uid="{00000000-0005-0000-0000-00006B590000}"/>
    <cellStyle name="Nota 2 3 4 5" xfId="19660" xr:uid="{00000000-0005-0000-0000-00006C590000}"/>
    <cellStyle name="Nota 2 3 4 6" xfId="19661" xr:uid="{00000000-0005-0000-0000-00006D590000}"/>
    <cellStyle name="Nota 2 3 4 7" xfId="19662" xr:uid="{00000000-0005-0000-0000-00006E590000}"/>
    <cellStyle name="Nota 2 3 4 8" xfId="19663" xr:uid="{00000000-0005-0000-0000-00006F590000}"/>
    <cellStyle name="Nota 2 3 5" xfId="19664" xr:uid="{00000000-0005-0000-0000-000070590000}"/>
    <cellStyle name="Nota 2 3 5 2" xfId="19665" xr:uid="{00000000-0005-0000-0000-000071590000}"/>
    <cellStyle name="Nota 2 3 5 2 2" xfId="19666" xr:uid="{00000000-0005-0000-0000-000072590000}"/>
    <cellStyle name="Nota 2 3 5 2 3" xfId="19667" xr:uid="{00000000-0005-0000-0000-000073590000}"/>
    <cellStyle name="Nota 2 3 5 2 4" xfId="19668" xr:uid="{00000000-0005-0000-0000-000074590000}"/>
    <cellStyle name="Nota 2 3 5 2 5" xfId="19669" xr:uid="{00000000-0005-0000-0000-000075590000}"/>
    <cellStyle name="Nota 2 3 5 2 6" xfId="19670" xr:uid="{00000000-0005-0000-0000-000076590000}"/>
    <cellStyle name="Nota 2 3 5 2 7" xfId="19671" xr:uid="{00000000-0005-0000-0000-000077590000}"/>
    <cellStyle name="Nota 2 3 5 3" xfId="19672" xr:uid="{00000000-0005-0000-0000-000078590000}"/>
    <cellStyle name="Nota 2 3 5 4" xfId="19673" xr:uid="{00000000-0005-0000-0000-000079590000}"/>
    <cellStyle name="Nota 2 3 5 5" xfId="19674" xr:uid="{00000000-0005-0000-0000-00007A590000}"/>
    <cellStyle name="Nota 2 3 5 6" xfId="19675" xr:uid="{00000000-0005-0000-0000-00007B590000}"/>
    <cellStyle name="Nota 2 3 5 7" xfId="19676" xr:uid="{00000000-0005-0000-0000-00007C590000}"/>
    <cellStyle name="Nota 2 3 5 8" xfId="19677" xr:uid="{00000000-0005-0000-0000-00007D590000}"/>
    <cellStyle name="Nota 2 3 6" xfId="19678" xr:uid="{00000000-0005-0000-0000-00007E590000}"/>
    <cellStyle name="Nota 2 3 6 2" xfId="19679" xr:uid="{00000000-0005-0000-0000-00007F590000}"/>
    <cellStyle name="Nota 2 3 6 2 2" xfId="19680" xr:uid="{00000000-0005-0000-0000-000080590000}"/>
    <cellStyle name="Nota 2 3 6 2 3" xfId="19681" xr:uid="{00000000-0005-0000-0000-000081590000}"/>
    <cellStyle name="Nota 2 3 6 2 4" xfId="19682" xr:uid="{00000000-0005-0000-0000-000082590000}"/>
    <cellStyle name="Nota 2 3 6 2 5" xfId="19683" xr:uid="{00000000-0005-0000-0000-000083590000}"/>
    <cellStyle name="Nota 2 3 6 2 6" xfId="19684" xr:uid="{00000000-0005-0000-0000-000084590000}"/>
    <cellStyle name="Nota 2 3 6 2 7" xfId="19685" xr:uid="{00000000-0005-0000-0000-000085590000}"/>
    <cellStyle name="Nota 2 3 6 3" xfId="19686" xr:uid="{00000000-0005-0000-0000-000086590000}"/>
    <cellStyle name="Nota 2 3 6 4" xfId="19687" xr:uid="{00000000-0005-0000-0000-000087590000}"/>
    <cellStyle name="Nota 2 3 6 5" xfId="19688" xr:uid="{00000000-0005-0000-0000-000088590000}"/>
    <cellStyle name="Nota 2 3 6 6" xfId="19689" xr:uid="{00000000-0005-0000-0000-000089590000}"/>
    <cellStyle name="Nota 2 3 6 7" xfId="19690" xr:uid="{00000000-0005-0000-0000-00008A590000}"/>
    <cellStyle name="Nota 2 3 6 8" xfId="19691" xr:uid="{00000000-0005-0000-0000-00008B590000}"/>
    <cellStyle name="Nota 2 3 7" xfId="19692" xr:uid="{00000000-0005-0000-0000-00008C590000}"/>
    <cellStyle name="Nota 2 3 7 2" xfId="19693" xr:uid="{00000000-0005-0000-0000-00008D590000}"/>
    <cellStyle name="Nota 2 3 7 2 2" xfId="19694" xr:uid="{00000000-0005-0000-0000-00008E590000}"/>
    <cellStyle name="Nota 2 3 7 2 3" xfId="19695" xr:uid="{00000000-0005-0000-0000-00008F590000}"/>
    <cellStyle name="Nota 2 3 7 2 4" xfId="19696" xr:uid="{00000000-0005-0000-0000-000090590000}"/>
    <cellStyle name="Nota 2 3 7 2 5" xfId="19697" xr:uid="{00000000-0005-0000-0000-000091590000}"/>
    <cellStyle name="Nota 2 3 7 2 6" xfId="19698" xr:uid="{00000000-0005-0000-0000-000092590000}"/>
    <cellStyle name="Nota 2 3 7 2 7" xfId="19699" xr:uid="{00000000-0005-0000-0000-000093590000}"/>
    <cellStyle name="Nota 2 3 7 3" xfId="19700" xr:uid="{00000000-0005-0000-0000-000094590000}"/>
    <cellStyle name="Nota 2 3 7 4" xfId="19701" xr:uid="{00000000-0005-0000-0000-000095590000}"/>
    <cellStyle name="Nota 2 3 7 5" xfId="19702" xr:uid="{00000000-0005-0000-0000-000096590000}"/>
    <cellStyle name="Nota 2 3 7 6" xfId="19703" xr:uid="{00000000-0005-0000-0000-000097590000}"/>
    <cellStyle name="Nota 2 3 7 7" xfId="19704" xr:uid="{00000000-0005-0000-0000-000098590000}"/>
    <cellStyle name="Nota 2 3 7 8" xfId="19705" xr:uid="{00000000-0005-0000-0000-000099590000}"/>
    <cellStyle name="Nota 2 3 8" xfId="19706" xr:uid="{00000000-0005-0000-0000-00009A590000}"/>
    <cellStyle name="Nota 2 3 8 2" xfId="19707" xr:uid="{00000000-0005-0000-0000-00009B590000}"/>
    <cellStyle name="Nota 2 3 8 2 2" xfId="19708" xr:uid="{00000000-0005-0000-0000-00009C590000}"/>
    <cellStyle name="Nota 2 3 8 2 3" xfId="19709" xr:uid="{00000000-0005-0000-0000-00009D590000}"/>
    <cellStyle name="Nota 2 3 8 2 4" xfId="19710" xr:uid="{00000000-0005-0000-0000-00009E590000}"/>
    <cellStyle name="Nota 2 3 8 2 5" xfId="19711" xr:uid="{00000000-0005-0000-0000-00009F590000}"/>
    <cellStyle name="Nota 2 3 8 2 6" xfId="19712" xr:uid="{00000000-0005-0000-0000-0000A0590000}"/>
    <cellStyle name="Nota 2 3 8 2 7" xfId="19713" xr:uid="{00000000-0005-0000-0000-0000A1590000}"/>
    <cellStyle name="Nota 2 3 8 3" xfId="19714" xr:uid="{00000000-0005-0000-0000-0000A2590000}"/>
    <cellStyle name="Nota 2 3 8 4" xfId="19715" xr:uid="{00000000-0005-0000-0000-0000A3590000}"/>
    <cellStyle name="Nota 2 3 8 5" xfId="19716" xr:uid="{00000000-0005-0000-0000-0000A4590000}"/>
    <cellStyle name="Nota 2 3 8 6" xfId="19717" xr:uid="{00000000-0005-0000-0000-0000A5590000}"/>
    <cellStyle name="Nota 2 3 8 7" xfId="19718" xr:uid="{00000000-0005-0000-0000-0000A6590000}"/>
    <cellStyle name="Nota 2 3 8 8" xfId="19719" xr:uid="{00000000-0005-0000-0000-0000A7590000}"/>
    <cellStyle name="Nota 2 3 9" xfId="19720" xr:uid="{00000000-0005-0000-0000-0000A8590000}"/>
    <cellStyle name="Nota 2 3 9 2" xfId="19721" xr:uid="{00000000-0005-0000-0000-0000A9590000}"/>
    <cellStyle name="Nota 2 3 9 2 2" xfId="19722" xr:uid="{00000000-0005-0000-0000-0000AA590000}"/>
    <cellStyle name="Nota 2 3 9 2 3" xfId="19723" xr:uid="{00000000-0005-0000-0000-0000AB590000}"/>
    <cellStyle name="Nota 2 3 9 2 4" xfId="19724" xr:uid="{00000000-0005-0000-0000-0000AC590000}"/>
    <cellStyle name="Nota 2 3 9 2 5" xfId="19725" xr:uid="{00000000-0005-0000-0000-0000AD590000}"/>
    <cellStyle name="Nota 2 3 9 2 6" xfId="19726" xr:uid="{00000000-0005-0000-0000-0000AE590000}"/>
    <cellStyle name="Nota 2 3 9 2 7" xfId="19727" xr:uid="{00000000-0005-0000-0000-0000AF590000}"/>
    <cellStyle name="Nota 2 3 9 3" xfId="19728" xr:uid="{00000000-0005-0000-0000-0000B0590000}"/>
    <cellStyle name="Nota 2 3 9 4" xfId="19729" xr:uid="{00000000-0005-0000-0000-0000B1590000}"/>
    <cellStyle name="Nota 2 3 9 5" xfId="19730" xr:uid="{00000000-0005-0000-0000-0000B2590000}"/>
    <cellStyle name="Nota 2 3 9 6" xfId="19731" xr:uid="{00000000-0005-0000-0000-0000B3590000}"/>
    <cellStyle name="Nota 2 3 9 7" xfId="19732" xr:uid="{00000000-0005-0000-0000-0000B4590000}"/>
    <cellStyle name="Nota 2 3 9 8" xfId="19733" xr:uid="{00000000-0005-0000-0000-0000B5590000}"/>
    <cellStyle name="Nota 2 4" xfId="19734" xr:uid="{00000000-0005-0000-0000-0000B6590000}"/>
    <cellStyle name="Nota 2 4 2" xfId="19735" xr:uid="{00000000-0005-0000-0000-0000B7590000}"/>
    <cellStyle name="Nota 2 4 2 2" xfId="19736" xr:uid="{00000000-0005-0000-0000-0000B8590000}"/>
    <cellStyle name="Nota 2 4 2 3" xfId="19737" xr:uid="{00000000-0005-0000-0000-0000B9590000}"/>
    <cellStyle name="Nota 2 4 2 4" xfId="19738" xr:uid="{00000000-0005-0000-0000-0000BA590000}"/>
    <cellStyle name="Nota 2 4 2 5" xfId="19739" xr:uid="{00000000-0005-0000-0000-0000BB590000}"/>
    <cellStyle name="Nota 2 4 2 6" xfId="19740" xr:uid="{00000000-0005-0000-0000-0000BC590000}"/>
    <cellStyle name="Nota 2 4 2 7" xfId="19741" xr:uid="{00000000-0005-0000-0000-0000BD590000}"/>
    <cellStyle name="Nota 2 4 3" xfId="19742" xr:uid="{00000000-0005-0000-0000-0000BE590000}"/>
    <cellStyle name="Nota 2 4 4" xfId="19743" xr:uid="{00000000-0005-0000-0000-0000BF590000}"/>
    <cellStyle name="Nota 2 4 5" xfId="19744" xr:uid="{00000000-0005-0000-0000-0000C0590000}"/>
    <cellStyle name="Nota 2 4 6" xfId="19745" xr:uid="{00000000-0005-0000-0000-0000C1590000}"/>
    <cellStyle name="Nota 2 4 7" xfId="19746" xr:uid="{00000000-0005-0000-0000-0000C2590000}"/>
    <cellStyle name="Nota 2 4 8" xfId="19747" xr:uid="{00000000-0005-0000-0000-0000C3590000}"/>
    <cellStyle name="Nota 2 4 9" xfId="24697" xr:uid="{00000000-0005-0000-0000-0000C4590000}"/>
    <cellStyle name="Nota 2 4 9 2" xfId="25038" xr:uid="{00000000-0005-0000-0000-0000C5590000}"/>
    <cellStyle name="Nota 2 4 9 2 2" xfId="25668" xr:uid="{00000000-0005-0000-0000-0000C6590000}"/>
    <cellStyle name="Nota 2 4 9 2 2 2" xfId="27078" xr:uid="{00000000-0005-0000-0000-0000C7590000}"/>
    <cellStyle name="Nota 2 4 9 2 2 2 2" xfId="30100" xr:uid="{00000000-0005-0000-0000-0000C8590000}"/>
    <cellStyle name="Nota 2 4 9 2 2 3" xfId="28690" xr:uid="{00000000-0005-0000-0000-0000C9590000}"/>
    <cellStyle name="Nota 2 4 9 2 2 3 2" xfId="31541" xr:uid="{00000000-0005-0000-0000-0000CA590000}"/>
    <cellStyle name="Nota 2 4 9 2 3" xfId="25836" xr:uid="{00000000-0005-0000-0000-0000CB590000}"/>
    <cellStyle name="Nota 2 4 9 2 3 2" xfId="27246" xr:uid="{00000000-0005-0000-0000-0000CC590000}"/>
    <cellStyle name="Nota 2 4 9 2 3 2 2" xfId="30268" xr:uid="{00000000-0005-0000-0000-0000CD590000}"/>
    <cellStyle name="Nota 2 4 9 2 3 3" xfId="28858" xr:uid="{00000000-0005-0000-0000-0000CE590000}"/>
    <cellStyle name="Nota 2 4 9 2 3 3 2" xfId="31709" xr:uid="{00000000-0005-0000-0000-0000CF590000}"/>
    <cellStyle name="Nota 2 4 9 2 4" xfId="26002" xr:uid="{00000000-0005-0000-0000-0000D0590000}"/>
    <cellStyle name="Nota 2 4 9 2 4 2" xfId="27412" xr:uid="{00000000-0005-0000-0000-0000D1590000}"/>
    <cellStyle name="Nota 2 4 9 2 4 2 2" xfId="30434" xr:uid="{00000000-0005-0000-0000-0000D2590000}"/>
    <cellStyle name="Nota 2 4 9 2 4 3" xfId="29024" xr:uid="{00000000-0005-0000-0000-0000D3590000}"/>
    <cellStyle name="Nota 2 4 9 2 4 3 2" xfId="31875" xr:uid="{00000000-0005-0000-0000-0000D4590000}"/>
    <cellStyle name="Nota 2 4 9 2 5" xfId="26167" xr:uid="{00000000-0005-0000-0000-0000D5590000}"/>
    <cellStyle name="Nota 2 4 9 2 5 2" xfId="27577" xr:uid="{00000000-0005-0000-0000-0000D6590000}"/>
    <cellStyle name="Nota 2 4 9 2 5 2 2" xfId="30599" xr:uid="{00000000-0005-0000-0000-0000D7590000}"/>
    <cellStyle name="Nota 2 4 9 2 5 3" xfId="29189" xr:uid="{00000000-0005-0000-0000-0000D8590000}"/>
    <cellStyle name="Nota 2 4 9 2 5 3 2" xfId="32040" xr:uid="{00000000-0005-0000-0000-0000D9590000}"/>
    <cellStyle name="Nota 2 4 9 2 6" xfId="26449" xr:uid="{00000000-0005-0000-0000-0000DA590000}"/>
    <cellStyle name="Nota 2 4 9 2 6 2" xfId="29471" xr:uid="{00000000-0005-0000-0000-0000DB590000}"/>
    <cellStyle name="Nota 2 4 9 2 7" xfId="28061" xr:uid="{00000000-0005-0000-0000-0000DC590000}"/>
    <cellStyle name="Nota 2 4 9 2 7 2" xfId="30912" xr:uid="{00000000-0005-0000-0000-0000DD590000}"/>
    <cellStyle name="Nota 2 4 9 3" xfId="25502" xr:uid="{00000000-0005-0000-0000-0000DE590000}"/>
    <cellStyle name="Nota 2 4 9 3 2" xfId="26912" xr:uid="{00000000-0005-0000-0000-0000DF590000}"/>
    <cellStyle name="Nota 2 4 9 3 2 2" xfId="29934" xr:uid="{00000000-0005-0000-0000-0000E0590000}"/>
    <cellStyle name="Nota 2 4 9 3 3" xfId="28524" xr:uid="{00000000-0005-0000-0000-0000E1590000}"/>
    <cellStyle name="Nota 2 4 9 3 3 2" xfId="31375" xr:uid="{00000000-0005-0000-0000-0000E2590000}"/>
    <cellStyle name="Nota 2 4 9 4" xfId="25229" xr:uid="{00000000-0005-0000-0000-0000E3590000}"/>
    <cellStyle name="Nota 2 4 9 4 2" xfId="26639" xr:uid="{00000000-0005-0000-0000-0000E4590000}"/>
    <cellStyle name="Nota 2 4 9 4 2 2" xfId="29661" xr:uid="{00000000-0005-0000-0000-0000E5590000}"/>
    <cellStyle name="Nota 2 4 9 4 3" xfId="28251" xr:uid="{00000000-0005-0000-0000-0000E6590000}"/>
    <cellStyle name="Nota 2 4 9 4 3 2" xfId="31102" xr:uid="{00000000-0005-0000-0000-0000E7590000}"/>
    <cellStyle name="Nota 2 4 9 5" xfId="25399" xr:uid="{00000000-0005-0000-0000-0000E8590000}"/>
    <cellStyle name="Nota 2 4 9 5 2" xfId="26809" xr:uid="{00000000-0005-0000-0000-0000E9590000}"/>
    <cellStyle name="Nota 2 4 9 5 2 2" xfId="29831" xr:uid="{00000000-0005-0000-0000-0000EA590000}"/>
    <cellStyle name="Nota 2 4 9 5 3" xfId="28421" xr:uid="{00000000-0005-0000-0000-0000EB590000}"/>
    <cellStyle name="Nota 2 4 9 5 3 2" xfId="31272" xr:uid="{00000000-0005-0000-0000-0000EC590000}"/>
    <cellStyle name="Nota 2 4 9 6" xfId="25328" xr:uid="{00000000-0005-0000-0000-0000ED590000}"/>
    <cellStyle name="Nota 2 4 9 6 2" xfId="26738" xr:uid="{00000000-0005-0000-0000-0000EE590000}"/>
    <cellStyle name="Nota 2 4 9 6 2 2" xfId="29760" xr:uid="{00000000-0005-0000-0000-0000EF590000}"/>
    <cellStyle name="Nota 2 4 9 6 3" xfId="28350" xr:uid="{00000000-0005-0000-0000-0000F0590000}"/>
    <cellStyle name="Nota 2 4 9 6 3 2" xfId="31201" xr:uid="{00000000-0005-0000-0000-0000F1590000}"/>
    <cellStyle name="Nota 2 4 9 7" xfId="26308" xr:uid="{00000000-0005-0000-0000-0000F2590000}"/>
    <cellStyle name="Nota 2 4 9 7 2" xfId="29330" xr:uid="{00000000-0005-0000-0000-0000F3590000}"/>
    <cellStyle name="Nota 2 4 9 8" xfId="27920" xr:uid="{00000000-0005-0000-0000-0000F4590000}"/>
    <cellStyle name="Nota 2 4 9 8 2" xfId="30771" xr:uid="{00000000-0005-0000-0000-0000F5590000}"/>
    <cellStyle name="Nota 2 5" xfId="19748" xr:uid="{00000000-0005-0000-0000-0000F6590000}"/>
    <cellStyle name="Nota 2 5 2" xfId="19749" xr:uid="{00000000-0005-0000-0000-0000F7590000}"/>
    <cellStyle name="Nota 2 5 2 2" xfId="19750" xr:uid="{00000000-0005-0000-0000-0000F8590000}"/>
    <cellStyle name="Nota 2 5 2 3" xfId="19751" xr:uid="{00000000-0005-0000-0000-0000F9590000}"/>
    <cellStyle name="Nota 2 5 2 4" xfId="19752" xr:uid="{00000000-0005-0000-0000-0000FA590000}"/>
    <cellStyle name="Nota 2 5 2 5" xfId="19753" xr:uid="{00000000-0005-0000-0000-0000FB590000}"/>
    <cellStyle name="Nota 2 5 2 6" xfId="19754" xr:uid="{00000000-0005-0000-0000-0000FC590000}"/>
    <cellStyle name="Nota 2 5 2 7" xfId="19755" xr:uid="{00000000-0005-0000-0000-0000FD590000}"/>
    <cellStyle name="Nota 2 5 3" xfId="19756" xr:uid="{00000000-0005-0000-0000-0000FE590000}"/>
    <cellStyle name="Nota 2 5 4" xfId="19757" xr:uid="{00000000-0005-0000-0000-0000FF590000}"/>
    <cellStyle name="Nota 2 5 5" xfId="19758" xr:uid="{00000000-0005-0000-0000-0000005A0000}"/>
    <cellStyle name="Nota 2 5 6" xfId="19759" xr:uid="{00000000-0005-0000-0000-0000015A0000}"/>
    <cellStyle name="Nota 2 5 7" xfId="19760" xr:uid="{00000000-0005-0000-0000-0000025A0000}"/>
    <cellStyle name="Nota 2 5 8" xfId="19761" xr:uid="{00000000-0005-0000-0000-0000035A0000}"/>
    <cellStyle name="Nota 2 5 9" xfId="24866" xr:uid="{00000000-0005-0000-0000-0000045A0000}"/>
    <cellStyle name="Nota 2 5 9 2" xfId="25121" xr:uid="{00000000-0005-0000-0000-0000055A0000}"/>
    <cellStyle name="Nota 2 5 9 2 2" xfId="25751" xr:uid="{00000000-0005-0000-0000-0000065A0000}"/>
    <cellStyle name="Nota 2 5 9 2 2 2" xfId="27161" xr:uid="{00000000-0005-0000-0000-0000075A0000}"/>
    <cellStyle name="Nota 2 5 9 2 2 2 2" xfId="30183" xr:uid="{00000000-0005-0000-0000-0000085A0000}"/>
    <cellStyle name="Nota 2 5 9 2 2 3" xfId="28773" xr:uid="{00000000-0005-0000-0000-0000095A0000}"/>
    <cellStyle name="Nota 2 5 9 2 2 3 2" xfId="31624" xr:uid="{00000000-0005-0000-0000-00000A5A0000}"/>
    <cellStyle name="Nota 2 5 9 2 3" xfId="25919" xr:uid="{00000000-0005-0000-0000-00000B5A0000}"/>
    <cellStyle name="Nota 2 5 9 2 3 2" xfId="27329" xr:uid="{00000000-0005-0000-0000-00000C5A0000}"/>
    <cellStyle name="Nota 2 5 9 2 3 2 2" xfId="30351" xr:uid="{00000000-0005-0000-0000-00000D5A0000}"/>
    <cellStyle name="Nota 2 5 9 2 3 3" xfId="28941" xr:uid="{00000000-0005-0000-0000-00000E5A0000}"/>
    <cellStyle name="Nota 2 5 9 2 3 3 2" xfId="31792" xr:uid="{00000000-0005-0000-0000-00000F5A0000}"/>
    <cellStyle name="Nota 2 5 9 2 4" xfId="26085" xr:uid="{00000000-0005-0000-0000-0000105A0000}"/>
    <cellStyle name="Nota 2 5 9 2 4 2" xfId="27495" xr:uid="{00000000-0005-0000-0000-0000115A0000}"/>
    <cellStyle name="Nota 2 5 9 2 4 2 2" xfId="30517" xr:uid="{00000000-0005-0000-0000-0000125A0000}"/>
    <cellStyle name="Nota 2 5 9 2 4 3" xfId="29107" xr:uid="{00000000-0005-0000-0000-0000135A0000}"/>
    <cellStyle name="Nota 2 5 9 2 4 3 2" xfId="31958" xr:uid="{00000000-0005-0000-0000-0000145A0000}"/>
    <cellStyle name="Nota 2 5 9 2 5" xfId="26250" xr:uid="{00000000-0005-0000-0000-0000155A0000}"/>
    <cellStyle name="Nota 2 5 9 2 5 2" xfId="27660" xr:uid="{00000000-0005-0000-0000-0000165A0000}"/>
    <cellStyle name="Nota 2 5 9 2 5 2 2" xfId="30682" xr:uid="{00000000-0005-0000-0000-0000175A0000}"/>
    <cellStyle name="Nota 2 5 9 2 5 3" xfId="29272" xr:uid="{00000000-0005-0000-0000-0000185A0000}"/>
    <cellStyle name="Nota 2 5 9 2 5 3 2" xfId="32123" xr:uid="{00000000-0005-0000-0000-0000195A0000}"/>
    <cellStyle name="Nota 2 5 9 2 6" xfId="26532" xr:uid="{00000000-0005-0000-0000-00001A5A0000}"/>
    <cellStyle name="Nota 2 5 9 2 6 2" xfId="29554" xr:uid="{00000000-0005-0000-0000-00001B5A0000}"/>
    <cellStyle name="Nota 2 5 9 2 7" xfId="28144" xr:uid="{00000000-0005-0000-0000-00001C5A0000}"/>
    <cellStyle name="Nota 2 5 9 2 7 2" xfId="30995" xr:uid="{00000000-0005-0000-0000-00001D5A0000}"/>
    <cellStyle name="Nota 2 5 9 3" xfId="25605" xr:uid="{00000000-0005-0000-0000-00001E5A0000}"/>
    <cellStyle name="Nota 2 5 9 3 2" xfId="27015" xr:uid="{00000000-0005-0000-0000-00001F5A0000}"/>
    <cellStyle name="Nota 2 5 9 3 2 2" xfId="30037" xr:uid="{00000000-0005-0000-0000-0000205A0000}"/>
    <cellStyle name="Nota 2 5 9 3 3" xfId="28627" xr:uid="{00000000-0005-0000-0000-0000215A0000}"/>
    <cellStyle name="Nota 2 5 9 3 3 2" xfId="31478" xr:uid="{00000000-0005-0000-0000-0000225A0000}"/>
    <cellStyle name="Nota 2 5 9 4" xfId="25775" xr:uid="{00000000-0005-0000-0000-0000235A0000}"/>
    <cellStyle name="Nota 2 5 9 4 2" xfId="27185" xr:uid="{00000000-0005-0000-0000-0000245A0000}"/>
    <cellStyle name="Nota 2 5 9 4 2 2" xfId="30207" xr:uid="{00000000-0005-0000-0000-0000255A0000}"/>
    <cellStyle name="Nota 2 5 9 4 3" xfId="28797" xr:uid="{00000000-0005-0000-0000-0000265A0000}"/>
    <cellStyle name="Nota 2 5 9 4 3 2" xfId="31648" xr:uid="{00000000-0005-0000-0000-0000275A0000}"/>
    <cellStyle name="Nota 2 5 9 5" xfId="25944" xr:uid="{00000000-0005-0000-0000-0000285A0000}"/>
    <cellStyle name="Nota 2 5 9 5 2" xfId="27354" xr:uid="{00000000-0005-0000-0000-0000295A0000}"/>
    <cellStyle name="Nota 2 5 9 5 2 2" xfId="30376" xr:uid="{00000000-0005-0000-0000-00002A5A0000}"/>
    <cellStyle name="Nota 2 5 9 5 3" xfId="28966" xr:uid="{00000000-0005-0000-0000-00002B5A0000}"/>
    <cellStyle name="Nota 2 5 9 5 3 2" xfId="31817" xr:uid="{00000000-0005-0000-0000-00002C5A0000}"/>
    <cellStyle name="Nota 2 5 9 6" xfId="26109" xr:uid="{00000000-0005-0000-0000-00002D5A0000}"/>
    <cellStyle name="Nota 2 5 9 6 2" xfId="27519" xr:uid="{00000000-0005-0000-0000-00002E5A0000}"/>
    <cellStyle name="Nota 2 5 9 6 2 2" xfId="30541" xr:uid="{00000000-0005-0000-0000-00002F5A0000}"/>
    <cellStyle name="Nota 2 5 9 6 3" xfId="29131" xr:uid="{00000000-0005-0000-0000-0000305A0000}"/>
    <cellStyle name="Nota 2 5 9 6 3 2" xfId="31982" xr:uid="{00000000-0005-0000-0000-0000315A0000}"/>
    <cellStyle name="Nota 2 5 9 7" xfId="26391" xr:uid="{00000000-0005-0000-0000-0000325A0000}"/>
    <cellStyle name="Nota 2 5 9 7 2" xfId="29413" xr:uid="{00000000-0005-0000-0000-0000335A0000}"/>
    <cellStyle name="Nota 2 5 9 8" xfId="28003" xr:uid="{00000000-0005-0000-0000-0000345A0000}"/>
    <cellStyle name="Nota 2 5 9 8 2" xfId="30854" xr:uid="{00000000-0005-0000-0000-0000355A0000}"/>
    <cellStyle name="Nota 2 6" xfId="19762" xr:uid="{00000000-0005-0000-0000-0000365A0000}"/>
    <cellStyle name="Nota 2 6 2" xfId="19763" xr:uid="{00000000-0005-0000-0000-0000375A0000}"/>
    <cellStyle name="Nota 2 6 2 2" xfId="19764" xr:uid="{00000000-0005-0000-0000-0000385A0000}"/>
    <cellStyle name="Nota 2 6 2 3" xfId="19765" xr:uid="{00000000-0005-0000-0000-0000395A0000}"/>
    <cellStyle name="Nota 2 6 2 4" xfId="19766" xr:uid="{00000000-0005-0000-0000-00003A5A0000}"/>
    <cellStyle name="Nota 2 6 2 5" xfId="19767" xr:uid="{00000000-0005-0000-0000-00003B5A0000}"/>
    <cellStyle name="Nota 2 6 2 6" xfId="19768" xr:uid="{00000000-0005-0000-0000-00003C5A0000}"/>
    <cellStyle name="Nota 2 6 2 7" xfId="19769" xr:uid="{00000000-0005-0000-0000-00003D5A0000}"/>
    <cellStyle name="Nota 2 6 3" xfId="19770" xr:uid="{00000000-0005-0000-0000-00003E5A0000}"/>
    <cellStyle name="Nota 2 6 4" xfId="19771" xr:uid="{00000000-0005-0000-0000-00003F5A0000}"/>
    <cellStyle name="Nota 2 6 5" xfId="19772" xr:uid="{00000000-0005-0000-0000-0000405A0000}"/>
    <cellStyle name="Nota 2 6 6" xfId="19773" xr:uid="{00000000-0005-0000-0000-0000415A0000}"/>
    <cellStyle name="Nota 2 6 7" xfId="19774" xr:uid="{00000000-0005-0000-0000-0000425A0000}"/>
    <cellStyle name="Nota 2 6 8" xfId="19775" xr:uid="{00000000-0005-0000-0000-0000435A0000}"/>
    <cellStyle name="Nota 2 7" xfId="19776" xr:uid="{00000000-0005-0000-0000-0000445A0000}"/>
    <cellStyle name="Nota 2 7 2" xfId="19777" xr:uid="{00000000-0005-0000-0000-0000455A0000}"/>
    <cellStyle name="Nota 2 7 2 2" xfId="19778" xr:uid="{00000000-0005-0000-0000-0000465A0000}"/>
    <cellStyle name="Nota 2 7 2 3" xfId="19779" xr:uid="{00000000-0005-0000-0000-0000475A0000}"/>
    <cellStyle name="Nota 2 7 2 4" xfId="19780" xr:uid="{00000000-0005-0000-0000-0000485A0000}"/>
    <cellStyle name="Nota 2 7 2 5" xfId="19781" xr:uid="{00000000-0005-0000-0000-0000495A0000}"/>
    <cellStyle name="Nota 2 7 2 6" xfId="19782" xr:uid="{00000000-0005-0000-0000-00004A5A0000}"/>
    <cellStyle name="Nota 2 7 2 7" xfId="19783" xr:uid="{00000000-0005-0000-0000-00004B5A0000}"/>
    <cellStyle name="Nota 2 7 3" xfId="19784" xr:uid="{00000000-0005-0000-0000-00004C5A0000}"/>
    <cellStyle name="Nota 2 7 4" xfId="19785" xr:uid="{00000000-0005-0000-0000-00004D5A0000}"/>
    <cellStyle name="Nota 2 7 5" xfId="19786" xr:uid="{00000000-0005-0000-0000-00004E5A0000}"/>
    <cellStyle name="Nota 2 7 6" xfId="19787" xr:uid="{00000000-0005-0000-0000-00004F5A0000}"/>
    <cellStyle name="Nota 2 7 7" xfId="19788" xr:uid="{00000000-0005-0000-0000-0000505A0000}"/>
    <cellStyle name="Nota 2 7 8" xfId="19789" xr:uid="{00000000-0005-0000-0000-0000515A0000}"/>
    <cellStyle name="Nota 2 8" xfId="19790" xr:uid="{00000000-0005-0000-0000-0000525A0000}"/>
    <cellStyle name="Nota 2 8 2" xfId="19791" xr:uid="{00000000-0005-0000-0000-0000535A0000}"/>
    <cellStyle name="Nota 2 8 2 2" xfId="19792" xr:uid="{00000000-0005-0000-0000-0000545A0000}"/>
    <cellStyle name="Nota 2 8 2 3" xfId="19793" xr:uid="{00000000-0005-0000-0000-0000555A0000}"/>
    <cellStyle name="Nota 2 8 2 4" xfId="19794" xr:uid="{00000000-0005-0000-0000-0000565A0000}"/>
    <cellStyle name="Nota 2 8 2 5" xfId="19795" xr:uid="{00000000-0005-0000-0000-0000575A0000}"/>
    <cellStyle name="Nota 2 8 2 6" xfId="19796" xr:uid="{00000000-0005-0000-0000-0000585A0000}"/>
    <cellStyle name="Nota 2 8 2 7" xfId="19797" xr:uid="{00000000-0005-0000-0000-0000595A0000}"/>
    <cellStyle name="Nota 2 8 3" xfId="19798" xr:uid="{00000000-0005-0000-0000-00005A5A0000}"/>
    <cellStyle name="Nota 2 8 4" xfId="19799" xr:uid="{00000000-0005-0000-0000-00005B5A0000}"/>
    <cellStyle name="Nota 2 8 5" xfId="19800" xr:uid="{00000000-0005-0000-0000-00005C5A0000}"/>
    <cellStyle name="Nota 2 8 6" xfId="19801" xr:uid="{00000000-0005-0000-0000-00005D5A0000}"/>
    <cellStyle name="Nota 2 8 7" xfId="19802" xr:uid="{00000000-0005-0000-0000-00005E5A0000}"/>
    <cellStyle name="Nota 2 8 8" xfId="19803" xr:uid="{00000000-0005-0000-0000-00005F5A0000}"/>
    <cellStyle name="Nota 2 9" xfId="19804" xr:uid="{00000000-0005-0000-0000-0000605A0000}"/>
    <cellStyle name="Nota 2 9 2" xfId="19805" xr:uid="{00000000-0005-0000-0000-0000615A0000}"/>
    <cellStyle name="Nota 2 9 2 2" xfId="19806" xr:uid="{00000000-0005-0000-0000-0000625A0000}"/>
    <cellStyle name="Nota 2 9 2 3" xfId="19807" xr:uid="{00000000-0005-0000-0000-0000635A0000}"/>
    <cellStyle name="Nota 2 9 2 4" xfId="19808" xr:uid="{00000000-0005-0000-0000-0000645A0000}"/>
    <cellStyle name="Nota 2 9 2 5" xfId="19809" xr:uid="{00000000-0005-0000-0000-0000655A0000}"/>
    <cellStyle name="Nota 2 9 2 6" xfId="19810" xr:uid="{00000000-0005-0000-0000-0000665A0000}"/>
    <cellStyle name="Nota 2 9 2 7" xfId="19811" xr:uid="{00000000-0005-0000-0000-0000675A0000}"/>
    <cellStyle name="Nota 2 9 3" xfId="19812" xr:uid="{00000000-0005-0000-0000-0000685A0000}"/>
    <cellStyle name="Nota 2 9 4" xfId="19813" xr:uid="{00000000-0005-0000-0000-0000695A0000}"/>
    <cellStyle name="Nota 2 9 5" xfId="19814" xr:uid="{00000000-0005-0000-0000-00006A5A0000}"/>
    <cellStyle name="Nota 2 9 6" xfId="19815" xr:uid="{00000000-0005-0000-0000-00006B5A0000}"/>
    <cellStyle name="Nota 2 9 7" xfId="19816" xr:uid="{00000000-0005-0000-0000-00006C5A0000}"/>
    <cellStyle name="Nota 2 9 8" xfId="19817" xr:uid="{00000000-0005-0000-0000-00006D5A0000}"/>
    <cellStyle name="Nota 2_CIVIL- BL 1-2-3-4-5-6-7-8 " xfId="24698" xr:uid="{00000000-0005-0000-0000-00006E5A0000}"/>
    <cellStyle name="Nota 20" xfId="19818" xr:uid="{00000000-0005-0000-0000-00006F5A0000}"/>
    <cellStyle name="Nota 20 2" xfId="19819" xr:uid="{00000000-0005-0000-0000-0000705A0000}"/>
    <cellStyle name="Nota 20 2 2" xfId="24700" xr:uid="{00000000-0005-0000-0000-0000715A0000}"/>
    <cellStyle name="Nota 20 2 2 2" xfId="25040" xr:uid="{00000000-0005-0000-0000-0000725A0000}"/>
    <cellStyle name="Nota 20 2 2 2 2" xfId="25670" xr:uid="{00000000-0005-0000-0000-0000735A0000}"/>
    <cellStyle name="Nota 20 2 2 2 2 2" xfId="27080" xr:uid="{00000000-0005-0000-0000-0000745A0000}"/>
    <cellStyle name="Nota 20 2 2 2 2 2 2" xfId="30102" xr:uid="{00000000-0005-0000-0000-0000755A0000}"/>
    <cellStyle name="Nota 20 2 2 2 2 3" xfId="28692" xr:uid="{00000000-0005-0000-0000-0000765A0000}"/>
    <cellStyle name="Nota 20 2 2 2 2 3 2" xfId="31543" xr:uid="{00000000-0005-0000-0000-0000775A0000}"/>
    <cellStyle name="Nota 20 2 2 2 3" xfId="25838" xr:uid="{00000000-0005-0000-0000-0000785A0000}"/>
    <cellStyle name="Nota 20 2 2 2 3 2" xfId="27248" xr:uid="{00000000-0005-0000-0000-0000795A0000}"/>
    <cellStyle name="Nota 20 2 2 2 3 2 2" xfId="30270" xr:uid="{00000000-0005-0000-0000-00007A5A0000}"/>
    <cellStyle name="Nota 20 2 2 2 3 3" xfId="28860" xr:uid="{00000000-0005-0000-0000-00007B5A0000}"/>
    <cellStyle name="Nota 20 2 2 2 3 3 2" xfId="31711" xr:uid="{00000000-0005-0000-0000-00007C5A0000}"/>
    <cellStyle name="Nota 20 2 2 2 4" xfId="26004" xr:uid="{00000000-0005-0000-0000-00007D5A0000}"/>
    <cellStyle name="Nota 20 2 2 2 4 2" xfId="27414" xr:uid="{00000000-0005-0000-0000-00007E5A0000}"/>
    <cellStyle name="Nota 20 2 2 2 4 2 2" xfId="30436" xr:uid="{00000000-0005-0000-0000-00007F5A0000}"/>
    <cellStyle name="Nota 20 2 2 2 4 3" xfId="29026" xr:uid="{00000000-0005-0000-0000-0000805A0000}"/>
    <cellStyle name="Nota 20 2 2 2 4 3 2" xfId="31877" xr:uid="{00000000-0005-0000-0000-0000815A0000}"/>
    <cellStyle name="Nota 20 2 2 2 5" xfId="26169" xr:uid="{00000000-0005-0000-0000-0000825A0000}"/>
    <cellStyle name="Nota 20 2 2 2 5 2" xfId="27579" xr:uid="{00000000-0005-0000-0000-0000835A0000}"/>
    <cellStyle name="Nota 20 2 2 2 5 2 2" xfId="30601" xr:uid="{00000000-0005-0000-0000-0000845A0000}"/>
    <cellStyle name="Nota 20 2 2 2 5 3" xfId="29191" xr:uid="{00000000-0005-0000-0000-0000855A0000}"/>
    <cellStyle name="Nota 20 2 2 2 5 3 2" xfId="32042" xr:uid="{00000000-0005-0000-0000-0000865A0000}"/>
    <cellStyle name="Nota 20 2 2 2 6" xfId="26451" xr:uid="{00000000-0005-0000-0000-0000875A0000}"/>
    <cellStyle name="Nota 20 2 2 2 6 2" xfId="29473" xr:uid="{00000000-0005-0000-0000-0000885A0000}"/>
    <cellStyle name="Nota 20 2 2 2 7" xfId="28063" xr:uid="{00000000-0005-0000-0000-0000895A0000}"/>
    <cellStyle name="Nota 20 2 2 2 7 2" xfId="30914" xr:uid="{00000000-0005-0000-0000-00008A5A0000}"/>
    <cellStyle name="Nota 20 2 2 3" xfId="25504" xr:uid="{00000000-0005-0000-0000-00008B5A0000}"/>
    <cellStyle name="Nota 20 2 2 3 2" xfId="26914" xr:uid="{00000000-0005-0000-0000-00008C5A0000}"/>
    <cellStyle name="Nota 20 2 2 3 2 2" xfId="29936" xr:uid="{00000000-0005-0000-0000-00008D5A0000}"/>
    <cellStyle name="Nota 20 2 2 3 3" xfId="28526" xr:uid="{00000000-0005-0000-0000-00008E5A0000}"/>
    <cellStyle name="Nota 20 2 2 3 3 2" xfId="31377" xr:uid="{00000000-0005-0000-0000-00008F5A0000}"/>
    <cellStyle name="Nota 20 2 2 4" xfId="25227" xr:uid="{00000000-0005-0000-0000-0000905A0000}"/>
    <cellStyle name="Nota 20 2 2 4 2" xfId="26637" xr:uid="{00000000-0005-0000-0000-0000915A0000}"/>
    <cellStyle name="Nota 20 2 2 4 2 2" xfId="29659" xr:uid="{00000000-0005-0000-0000-0000925A0000}"/>
    <cellStyle name="Nota 20 2 2 4 3" xfId="28249" xr:uid="{00000000-0005-0000-0000-0000935A0000}"/>
    <cellStyle name="Nota 20 2 2 4 3 2" xfId="31100" xr:uid="{00000000-0005-0000-0000-0000945A0000}"/>
    <cellStyle name="Nota 20 2 2 5" xfId="25446" xr:uid="{00000000-0005-0000-0000-0000955A0000}"/>
    <cellStyle name="Nota 20 2 2 5 2" xfId="26856" xr:uid="{00000000-0005-0000-0000-0000965A0000}"/>
    <cellStyle name="Nota 20 2 2 5 2 2" xfId="29878" xr:uid="{00000000-0005-0000-0000-0000975A0000}"/>
    <cellStyle name="Nota 20 2 2 5 3" xfId="28468" xr:uid="{00000000-0005-0000-0000-0000985A0000}"/>
    <cellStyle name="Nota 20 2 2 5 3 2" xfId="31319" xr:uid="{00000000-0005-0000-0000-0000995A0000}"/>
    <cellStyle name="Nota 20 2 2 6" xfId="25326" xr:uid="{00000000-0005-0000-0000-00009A5A0000}"/>
    <cellStyle name="Nota 20 2 2 6 2" xfId="26736" xr:uid="{00000000-0005-0000-0000-00009B5A0000}"/>
    <cellStyle name="Nota 20 2 2 6 2 2" xfId="29758" xr:uid="{00000000-0005-0000-0000-00009C5A0000}"/>
    <cellStyle name="Nota 20 2 2 6 3" xfId="28348" xr:uid="{00000000-0005-0000-0000-00009D5A0000}"/>
    <cellStyle name="Nota 20 2 2 6 3 2" xfId="31199" xr:uid="{00000000-0005-0000-0000-00009E5A0000}"/>
    <cellStyle name="Nota 20 2 2 7" xfId="26310" xr:uid="{00000000-0005-0000-0000-00009F5A0000}"/>
    <cellStyle name="Nota 20 2 2 7 2" xfId="29332" xr:uid="{00000000-0005-0000-0000-0000A05A0000}"/>
    <cellStyle name="Nota 20 2 2 8" xfId="27922" xr:uid="{00000000-0005-0000-0000-0000A15A0000}"/>
    <cellStyle name="Nota 20 2 2 8 2" xfId="30773" xr:uid="{00000000-0005-0000-0000-0000A25A0000}"/>
    <cellStyle name="Nota 20 3" xfId="19820" xr:uid="{00000000-0005-0000-0000-0000A35A0000}"/>
    <cellStyle name="Nota 20 4" xfId="19821" xr:uid="{00000000-0005-0000-0000-0000A45A0000}"/>
    <cellStyle name="Nota 20 5" xfId="19822" xr:uid="{00000000-0005-0000-0000-0000A55A0000}"/>
    <cellStyle name="Nota 20 6" xfId="19823" xr:uid="{00000000-0005-0000-0000-0000A65A0000}"/>
    <cellStyle name="Nota 20 7" xfId="19824" xr:uid="{00000000-0005-0000-0000-0000A75A0000}"/>
    <cellStyle name="Nota 20 8" xfId="24699" xr:uid="{00000000-0005-0000-0000-0000A85A0000}"/>
    <cellStyle name="Nota 20 8 2" xfId="25039" xr:uid="{00000000-0005-0000-0000-0000A95A0000}"/>
    <cellStyle name="Nota 20 8 2 2" xfId="25669" xr:uid="{00000000-0005-0000-0000-0000AA5A0000}"/>
    <cellStyle name="Nota 20 8 2 2 2" xfId="27079" xr:uid="{00000000-0005-0000-0000-0000AB5A0000}"/>
    <cellStyle name="Nota 20 8 2 2 2 2" xfId="30101" xr:uid="{00000000-0005-0000-0000-0000AC5A0000}"/>
    <cellStyle name="Nota 20 8 2 2 3" xfId="28691" xr:uid="{00000000-0005-0000-0000-0000AD5A0000}"/>
    <cellStyle name="Nota 20 8 2 2 3 2" xfId="31542" xr:uid="{00000000-0005-0000-0000-0000AE5A0000}"/>
    <cellStyle name="Nota 20 8 2 3" xfId="25837" xr:uid="{00000000-0005-0000-0000-0000AF5A0000}"/>
    <cellStyle name="Nota 20 8 2 3 2" xfId="27247" xr:uid="{00000000-0005-0000-0000-0000B05A0000}"/>
    <cellStyle name="Nota 20 8 2 3 2 2" xfId="30269" xr:uid="{00000000-0005-0000-0000-0000B15A0000}"/>
    <cellStyle name="Nota 20 8 2 3 3" xfId="28859" xr:uid="{00000000-0005-0000-0000-0000B25A0000}"/>
    <cellStyle name="Nota 20 8 2 3 3 2" xfId="31710" xr:uid="{00000000-0005-0000-0000-0000B35A0000}"/>
    <cellStyle name="Nota 20 8 2 4" xfId="26003" xr:uid="{00000000-0005-0000-0000-0000B45A0000}"/>
    <cellStyle name="Nota 20 8 2 4 2" xfId="27413" xr:uid="{00000000-0005-0000-0000-0000B55A0000}"/>
    <cellStyle name="Nota 20 8 2 4 2 2" xfId="30435" xr:uid="{00000000-0005-0000-0000-0000B65A0000}"/>
    <cellStyle name="Nota 20 8 2 4 3" xfId="29025" xr:uid="{00000000-0005-0000-0000-0000B75A0000}"/>
    <cellStyle name="Nota 20 8 2 4 3 2" xfId="31876" xr:uid="{00000000-0005-0000-0000-0000B85A0000}"/>
    <cellStyle name="Nota 20 8 2 5" xfId="26168" xr:uid="{00000000-0005-0000-0000-0000B95A0000}"/>
    <cellStyle name="Nota 20 8 2 5 2" xfId="27578" xr:uid="{00000000-0005-0000-0000-0000BA5A0000}"/>
    <cellStyle name="Nota 20 8 2 5 2 2" xfId="30600" xr:uid="{00000000-0005-0000-0000-0000BB5A0000}"/>
    <cellStyle name="Nota 20 8 2 5 3" xfId="29190" xr:uid="{00000000-0005-0000-0000-0000BC5A0000}"/>
    <cellStyle name="Nota 20 8 2 5 3 2" xfId="32041" xr:uid="{00000000-0005-0000-0000-0000BD5A0000}"/>
    <cellStyle name="Nota 20 8 2 6" xfId="26450" xr:uid="{00000000-0005-0000-0000-0000BE5A0000}"/>
    <cellStyle name="Nota 20 8 2 6 2" xfId="29472" xr:uid="{00000000-0005-0000-0000-0000BF5A0000}"/>
    <cellStyle name="Nota 20 8 2 7" xfId="28062" xr:uid="{00000000-0005-0000-0000-0000C05A0000}"/>
    <cellStyle name="Nota 20 8 2 7 2" xfId="30913" xr:uid="{00000000-0005-0000-0000-0000C15A0000}"/>
    <cellStyle name="Nota 20 8 3" xfId="25503" xr:uid="{00000000-0005-0000-0000-0000C25A0000}"/>
    <cellStyle name="Nota 20 8 3 2" xfId="26913" xr:uid="{00000000-0005-0000-0000-0000C35A0000}"/>
    <cellStyle name="Nota 20 8 3 2 2" xfId="29935" xr:uid="{00000000-0005-0000-0000-0000C45A0000}"/>
    <cellStyle name="Nota 20 8 3 3" xfId="28525" xr:uid="{00000000-0005-0000-0000-0000C55A0000}"/>
    <cellStyle name="Nota 20 8 3 3 2" xfId="31376" xr:uid="{00000000-0005-0000-0000-0000C65A0000}"/>
    <cellStyle name="Nota 20 8 4" xfId="25228" xr:uid="{00000000-0005-0000-0000-0000C75A0000}"/>
    <cellStyle name="Nota 20 8 4 2" xfId="26638" xr:uid="{00000000-0005-0000-0000-0000C85A0000}"/>
    <cellStyle name="Nota 20 8 4 2 2" xfId="29660" xr:uid="{00000000-0005-0000-0000-0000C95A0000}"/>
    <cellStyle name="Nota 20 8 4 3" xfId="28250" xr:uid="{00000000-0005-0000-0000-0000CA5A0000}"/>
    <cellStyle name="Nota 20 8 4 3 2" xfId="31101" xr:uid="{00000000-0005-0000-0000-0000CB5A0000}"/>
    <cellStyle name="Nota 20 8 5" xfId="25400" xr:uid="{00000000-0005-0000-0000-0000CC5A0000}"/>
    <cellStyle name="Nota 20 8 5 2" xfId="26810" xr:uid="{00000000-0005-0000-0000-0000CD5A0000}"/>
    <cellStyle name="Nota 20 8 5 2 2" xfId="29832" xr:uid="{00000000-0005-0000-0000-0000CE5A0000}"/>
    <cellStyle name="Nota 20 8 5 3" xfId="28422" xr:uid="{00000000-0005-0000-0000-0000CF5A0000}"/>
    <cellStyle name="Nota 20 8 5 3 2" xfId="31273" xr:uid="{00000000-0005-0000-0000-0000D05A0000}"/>
    <cellStyle name="Nota 20 8 6" xfId="25327" xr:uid="{00000000-0005-0000-0000-0000D15A0000}"/>
    <cellStyle name="Nota 20 8 6 2" xfId="26737" xr:uid="{00000000-0005-0000-0000-0000D25A0000}"/>
    <cellStyle name="Nota 20 8 6 2 2" xfId="29759" xr:uid="{00000000-0005-0000-0000-0000D35A0000}"/>
    <cellStyle name="Nota 20 8 6 3" xfId="28349" xr:uid="{00000000-0005-0000-0000-0000D45A0000}"/>
    <cellStyle name="Nota 20 8 6 3 2" xfId="31200" xr:uid="{00000000-0005-0000-0000-0000D55A0000}"/>
    <cellStyle name="Nota 20 8 7" xfId="26309" xr:uid="{00000000-0005-0000-0000-0000D65A0000}"/>
    <cellStyle name="Nota 20 8 7 2" xfId="29331" xr:uid="{00000000-0005-0000-0000-0000D75A0000}"/>
    <cellStyle name="Nota 20 8 8" xfId="27921" xr:uid="{00000000-0005-0000-0000-0000D85A0000}"/>
    <cellStyle name="Nota 20 8 8 2" xfId="30772" xr:uid="{00000000-0005-0000-0000-0000D95A0000}"/>
    <cellStyle name="Nota 21" xfId="19825" xr:uid="{00000000-0005-0000-0000-0000DA5A0000}"/>
    <cellStyle name="Nota 21 2" xfId="19826" xr:uid="{00000000-0005-0000-0000-0000DB5A0000}"/>
    <cellStyle name="Nota 21 2 2" xfId="24702" xr:uid="{00000000-0005-0000-0000-0000DC5A0000}"/>
    <cellStyle name="Nota 21 2 2 2" xfId="25042" xr:uid="{00000000-0005-0000-0000-0000DD5A0000}"/>
    <cellStyle name="Nota 21 2 2 2 2" xfId="25672" xr:uid="{00000000-0005-0000-0000-0000DE5A0000}"/>
    <cellStyle name="Nota 21 2 2 2 2 2" xfId="27082" xr:uid="{00000000-0005-0000-0000-0000DF5A0000}"/>
    <cellStyle name="Nota 21 2 2 2 2 2 2" xfId="30104" xr:uid="{00000000-0005-0000-0000-0000E05A0000}"/>
    <cellStyle name="Nota 21 2 2 2 2 3" xfId="28694" xr:uid="{00000000-0005-0000-0000-0000E15A0000}"/>
    <cellStyle name="Nota 21 2 2 2 2 3 2" xfId="31545" xr:uid="{00000000-0005-0000-0000-0000E25A0000}"/>
    <cellStyle name="Nota 21 2 2 2 3" xfId="25840" xr:uid="{00000000-0005-0000-0000-0000E35A0000}"/>
    <cellStyle name="Nota 21 2 2 2 3 2" xfId="27250" xr:uid="{00000000-0005-0000-0000-0000E45A0000}"/>
    <cellStyle name="Nota 21 2 2 2 3 2 2" xfId="30272" xr:uid="{00000000-0005-0000-0000-0000E55A0000}"/>
    <cellStyle name="Nota 21 2 2 2 3 3" xfId="28862" xr:uid="{00000000-0005-0000-0000-0000E65A0000}"/>
    <cellStyle name="Nota 21 2 2 2 3 3 2" xfId="31713" xr:uid="{00000000-0005-0000-0000-0000E75A0000}"/>
    <cellStyle name="Nota 21 2 2 2 4" xfId="26006" xr:uid="{00000000-0005-0000-0000-0000E85A0000}"/>
    <cellStyle name="Nota 21 2 2 2 4 2" xfId="27416" xr:uid="{00000000-0005-0000-0000-0000E95A0000}"/>
    <cellStyle name="Nota 21 2 2 2 4 2 2" xfId="30438" xr:uid="{00000000-0005-0000-0000-0000EA5A0000}"/>
    <cellStyle name="Nota 21 2 2 2 4 3" xfId="29028" xr:uid="{00000000-0005-0000-0000-0000EB5A0000}"/>
    <cellStyle name="Nota 21 2 2 2 4 3 2" xfId="31879" xr:uid="{00000000-0005-0000-0000-0000EC5A0000}"/>
    <cellStyle name="Nota 21 2 2 2 5" xfId="26171" xr:uid="{00000000-0005-0000-0000-0000ED5A0000}"/>
    <cellStyle name="Nota 21 2 2 2 5 2" xfId="27581" xr:uid="{00000000-0005-0000-0000-0000EE5A0000}"/>
    <cellStyle name="Nota 21 2 2 2 5 2 2" xfId="30603" xr:uid="{00000000-0005-0000-0000-0000EF5A0000}"/>
    <cellStyle name="Nota 21 2 2 2 5 3" xfId="29193" xr:uid="{00000000-0005-0000-0000-0000F05A0000}"/>
    <cellStyle name="Nota 21 2 2 2 5 3 2" xfId="32044" xr:uid="{00000000-0005-0000-0000-0000F15A0000}"/>
    <cellStyle name="Nota 21 2 2 2 6" xfId="26453" xr:uid="{00000000-0005-0000-0000-0000F25A0000}"/>
    <cellStyle name="Nota 21 2 2 2 6 2" xfId="29475" xr:uid="{00000000-0005-0000-0000-0000F35A0000}"/>
    <cellStyle name="Nota 21 2 2 2 7" xfId="28065" xr:uid="{00000000-0005-0000-0000-0000F45A0000}"/>
    <cellStyle name="Nota 21 2 2 2 7 2" xfId="30916" xr:uid="{00000000-0005-0000-0000-0000F55A0000}"/>
    <cellStyle name="Nota 21 2 2 3" xfId="25506" xr:uid="{00000000-0005-0000-0000-0000F65A0000}"/>
    <cellStyle name="Nota 21 2 2 3 2" xfId="26916" xr:uid="{00000000-0005-0000-0000-0000F75A0000}"/>
    <cellStyle name="Nota 21 2 2 3 2 2" xfId="29938" xr:uid="{00000000-0005-0000-0000-0000F85A0000}"/>
    <cellStyle name="Nota 21 2 2 3 3" xfId="28528" xr:uid="{00000000-0005-0000-0000-0000F95A0000}"/>
    <cellStyle name="Nota 21 2 2 3 3 2" xfId="31379" xr:uid="{00000000-0005-0000-0000-0000FA5A0000}"/>
    <cellStyle name="Nota 21 2 2 4" xfId="25225" xr:uid="{00000000-0005-0000-0000-0000FB5A0000}"/>
    <cellStyle name="Nota 21 2 2 4 2" xfId="26635" xr:uid="{00000000-0005-0000-0000-0000FC5A0000}"/>
    <cellStyle name="Nota 21 2 2 4 2 2" xfId="29657" xr:uid="{00000000-0005-0000-0000-0000FD5A0000}"/>
    <cellStyle name="Nota 21 2 2 4 3" xfId="28247" xr:uid="{00000000-0005-0000-0000-0000FE5A0000}"/>
    <cellStyle name="Nota 21 2 2 4 3 2" xfId="31098" xr:uid="{00000000-0005-0000-0000-0000FF5A0000}"/>
    <cellStyle name="Nota 21 2 2 5" xfId="25401" xr:uid="{00000000-0005-0000-0000-0000005B0000}"/>
    <cellStyle name="Nota 21 2 2 5 2" xfId="26811" xr:uid="{00000000-0005-0000-0000-0000015B0000}"/>
    <cellStyle name="Nota 21 2 2 5 2 2" xfId="29833" xr:uid="{00000000-0005-0000-0000-0000025B0000}"/>
    <cellStyle name="Nota 21 2 2 5 3" xfId="28423" xr:uid="{00000000-0005-0000-0000-0000035B0000}"/>
    <cellStyle name="Nota 21 2 2 5 3 2" xfId="31274" xr:uid="{00000000-0005-0000-0000-0000045B0000}"/>
    <cellStyle name="Nota 21 2 2 6" xfId="25324" xr:uid="{00000000-0005-0000-0000-0000055B0000}"/>
    <cellStyle name="Nota 21 2 2 6 2" xfId="26734" xr:uid="{00000000-0005-0000-0000-0000065B0000}"/>
    <cellStyle name="Nota 21 2 2 6 2 2" xfId="29756" xr:uid="{00000000-0005-0000-0000-0000075B0000}"/>
    <cellStyle name="Nota 21 2 2 6 3" xfId="28346" xr:uid="{00000000-0005-0000-0000-0000085B0000}"/>
    <cellStyle name="Nota 21 2 2 6 3 2" xfId="31197" xr:uid="{00000000-0005-0000-0000-0000095B0000}"/>
    <cellStyle name="Nota 21 2 2 7" xfId="26312" xr:uid="{00000000-0005-0000-0000-00000A5B0000}"/>
    <cellStyle name="Nota 21 2 2 7 2" xfId="29334" xr:uid="{00000000-0005-0000-0000-00000B5B0000}"/>
    <cellStyle name="Nota 21 2 2 8" xfId="27924" xr:uid="{00000000-0005-0000-0000-00000C5B0000}"/>
    <cellStyle name="Nota 21 2 2 8 2" xfId="30775" xr:uid="{00000000-0005-0000-0000-00000D5B0000}"/>
    <cellStyle name="Nota 21 3" xfId="19827" xr:uid="{00000000-0005-0000-0000-00000E5B0000}"/>
    <cellStyle name="Nota 21 4" xfId="19828" xr:uid="{00000000-0005-0000-0000-00000F5B0000}"/>
    <cellStyle name="Nota 21 5" xfId="19829" xr:uid="{00000000-0005-0000-0000-0000105B0000}"/>
    <cellStyle name="Nota 21 6" xfId="19830" xr:uid="{00000000-0005-0000-0000-0000115B0000}"/>
    <cellStyle name="Nota 21 7" xfId="19831" xr:uid="{00000000-0005-0000-0000-0000125B0000}"/>
    <cellStyle name="Nota 21 8" xfId="24701" xr:uid="{00000000-0005-0000-0000-0000135B0000}"/>
    <cellStyle name="Nota 21 8 2" xfId="25041" xr:uid="{00000000-0005-0000-0000-0000145B0000}"/>
    <cellStyle name="Nota 21 8 2 2" xfId="25671" xr:uid="{00000000-0005-0000-0000-0000155B0000}"/>
    <cellStyle name="Nota 21 8 2 2 2" xfId="27081" xr:uid="{00000000-0005-0000-0000-0000165B0000}"/>
    <cellStyle name="Nota 21 8 2 2 2 2" xfId="30103" xr:uid="{00000000-0005-0000-0000-0000175B0000}"/>
    <cellStyle name="Nota 21 8 2 2 3" xfId="28693" xr:uid="{00000000-0005-0000-0000-0000185B0000}"/>
    <cellStyle name="Nota 21 8 2 2 3 2" xfId="31544" xr:uid="{00000000-0005-0000-0000-0000195B0000}"/>
    <cellStyle name="Nota 21 8 2 3" xfId="25839" xr:uid="{00000000-0005-0000-0000-00001A5B0000}"/>
    <cellStyle name="Nota 21 8 2 3 2" xfId="27249" xr:uid="{00000000-0005-0000-0000-00001B5B0000}"/>
    <cellStyle name="Nota 21 8 2 3 2 2" xfId="30271" xr:uid="{00000000-0005-0000-0000-00001C5B0000}"/>
    <cellStyle name="Nota 21 8 2 3 3" xfId="28861" xr:uid="{00000000-0005-0000-0000-00001D5B0000}"/>
    <cellStyle name="Nota 21 8 2 3 3 2" xfId="31712" xr:uid="{00000000-0005-0000-0000-00001E5B0000}"/>
    <cellStyle name="Nota 21 8 2 4" xfId="26005" xr:uid="{00000000-0005-0000-0000-00001F5B0000}"/>
    <cellStyle name="Nota 21 8 2 4 2" xfId="27415" xr:uid="{00000000-0005-0000-0000-0000205B0000}"/>
    <cellStyle name="Nota 21 8 2 4 2 2" xfId="30437" xr:uid="{00000000-0005-0000-0000-0000215B0000}"/>
    <cellStyle name="Nota 21 8 2 4 3" xfId="29027" xr:uid="{00000000-0005-0000-0000-0000225B0000}"/>
    <cellStyle name="Nota 21 8 2 4 3 2" xfId="31878" xr:uid="{00000000-0005-0000-0000-0000235B0000}"/>
    <cellStyle name="Nota 21 8 2 5" xfId="26170" xr:uid="{00000000-0005-0000-0000-0000245B0000}"/>
    <cellStyle name="Nota 21 8 2 5 2" xfId="27580" xr:uid="{00000000-0005-0000-0000-0000255B0000}"/>
    <cellStyle name="Nota 21 8 2 5 2 2" xfId="30602" xr:uid="{00000000-0005-0000-0000-0000265B0000}"/>
    <cellStyle name="Nota 21 8 2 5 3" xfId="29192" xr:uid="{00000000-0005-0000-0000-0000275B0000}"/>
    <cellStyle name="Nota 21 8 2 5 3 2" xfId="32043" xr:uid="{00000000-0005-0000-0000-0000285B0000}"/>
    <cellStyle name="Nota 21 8 2 6" xfId="26452" xr:uid="{00000000-0005-0000-0000-0000295B0000}"/>
    <cellStyle name="Nota 21 8 2 6 2" xfId="29474" xr:uid="{00000000-0005-0000-0000-00002A5B0000}"/>
    <cellStyle name="Nota 21 8 2 7" xfId="28064" xr:uid="{00000000-0005-0000-0000-00002B5B0000}"/>
    <cellStyle name="Nota 21 8 2 7 2" xfId="30915" xr:uid="{00000000-0005-0000-0000-00002C5B0000}"/>
    <cellStyle name="Nota 21 8 3" xfId="25505" xr:uid="{00000000-0005-0000-0000-00002D5B0000}"/>
    <cellStyle name="Nota 21 8 3 2" xfId="26915" xr:uid="{00000000-0005-0000-0000-00002E5B0000}"/>
    <cellStyle name="Nota 21 8 3 2 2" xfId="29937" xr:uid="{00000000-0005-0000-0000-00002F5B0000}"/>
    <cellStyle name="Nota 21 8 3 3" xfId="28527" xr:uid="{00000000-0005-0000-0000-0000305B0000}"/>
    <cellStyle name="Nota 21 8 3 3 2" xfId="31378" xr:uid="{00000000-0005-0000-0000-0000315B0000}"/>
    <cellStyle name="Nota 21 8 4" xfId="25226" xr:uid="{00000000-0005-0000-0000-0000325B0000}"/>
    <cellStyle name="Nota 21 8 4 2" xfId="26636" xr:uid="{00000000-0005-0000-0000-0000335B0000}"/>
    <cellStyle name="Nota 21 8 4 2 2" xfId="29658" xr:uid="{00000000-0005-0000-0000-0000345B0000}"/>
    <cellStyle name="Nota 21 8 4 3" xfId="28248" xr:uid="{00000000-0005-0000-0000-0000355B0000}"/>
    <cellStyle name="Nota 21 8 4 3 2" xfId="31099" xr:uid="{00000000-0005-0000-0000-0000365B0000}"/>
    <cellStyle name="Nota 21 8 5" xfId="25566" xr:uid="{00000000-0005-0000-0000-0000375B0000}"/>
    <cellStyle name="Nota 21 8 5 2" xfId="26976" xr:uid="{00000000-0005-0000-0000-0000385B0000}"/>
    <cellStyle name="Nota 21 8 5 2 2" xfId="29998" xr:uid="{00000000-0005-0000-0000-0000395B0000}"/>
    <cellStyle name="Nota 21 8 5 3" xfId="28588" xr:uid="{00000000-0005-0000-0000-00003A5B0000}"/>
    <cellStyle name="Nota 21 8 5 3 2" xfId="31439" xr:uid="{00000000-0005-0000-0000-00003B5B0000}"/>
    <cellStyle name="Nota 21 8 6" xfId="25325" xr:uid="{00000000-0005-0000-0000-00003C5B0000}"/>
    <cellStyle name="Nota 21 8 6 2" xfId="26735" xr:uid="{00000000-0005-0000-0000-00003D5B0000}"/>
    <cellStyle name="Nota 21 8 6 2 2" xfId="29757" xr:uid="{00000000-0005-0000-0000-00003E5B0000}"/>
    <cellStyle name="Nota 21 8 6 3" xfId="28347" xr:uid="{00000000-0005-0000-0000-00003F5B0000}"/>
    <cellStyle name="Nota 21 8 6 3 2" xfId="31198" xr:uid="{00000000-0005-0000-0000-0000405B0000}"/>
    <cellStyle name="Nota 21 8 7" xfId="26311" xr:uid="{00000000-0005-0000-0000-0000415B0000}"/>
    <cellStyle name="Nota 21 8 7 2" xfId="29333" xr:uid="{00000000-0005-0000-0000-0000425B0000}"/>
    <cellStyle name="Nota 21 8 8" xfId="27923" xr:uid="{00000000-0005-0000-0000-0000435B0000}"/>
    <cellStyle name="Nota 21 8 8 2" xfId="30774" xr:uid="{00000000-0005-0000-0000-0000445B0000}"/>
    <cellStyle name="Nota 22" xfId="19832" xr:uid="{00000000-0005-0000-0000-0000455B0000}"/>
    <cellStyle name="Nota 22 2" xfId="19833" xr:uid="{00000000-0005-0000-0000-0000465B0000}"/>
    <cellStyle name="Nota 22 2 2" xfId="24704" xr:uid="{00000000-0005-0000-0000-0000475B0000}"/>
    <cellStyle name="Nota 22 2 2 2" xfId="25044" xr:uid="{00000000-0005-0000-0000-0000485B0000}"/>
    <cellStyle name="Nota 22 2 2 2 2" xfId="25674" xr:uid="{00000000-0005-0000-0000-0000495B0000}"/>
    <cellStyle name="Nota 22 2 2 2 2 2" xfId="27084" xr:uid="{00000000-0005-0000-0000-00004A5B0000}"/>
    <cellStyle name="Nota 22 2 2 2 2 2 2" xfId="30106" xr:uid="{00000000-0005-0000-0000-00004B5B0000}"/>
    <cellStyle name="Nota 22 2 2 2 2 3" xfId="28696" xr:uid="{00000000-0005-0000-0000-00004C5B0000}"/>
    <cellStyle name="Nota 22 2 2 2 2 3 2" xfId="31547" xr:uid="{00000000-0005-0000-0000-00004D5B0000}"/>
    <cellStyle name="Nota 22 2 2 2 3" xfId="25842" xr:uid="{00000000-0005-0000-0000-00004E5B0000}"/>
    <cellStyle name="Nota 22 2 2 2 3 2" xfId="27252" xr:uid="{00000000-0005-0000-0000-00004F5B0000}"/>
    <cellStyle name="Nota 22 2 2 2 3 2 2" xfId="30274" xr:uid="{00000000-0005-0000-0000-0000505B0000}"/>
    <cellStyle name="Nota 22 2 2 2 3 3" xfId="28864" xr:uid="{00000000-0005-0000-0000-0000515B0000}"/>
    <cellStyle name="Nota 22 2 2 2 3 3 2" xfId="31715" xr:uid="{00000000-0005-0000-0000-0000525B0000}"/>
    <cellStyle name="Nota 22 2 2 2 4" xfId="26008" xr:uid="{00000000-0005-0000-0000-0000535B0000}"/>
    <cellStyle name="Nota 22 2 2 2 4 2" xfId="27418" xr:uid="{00000000-0005-0000-0000-0000545B0000}"/>
    <cellStyle name="Nota 22 2 2 2 4 2 2" xfId="30440" xr:uid="{00000000-0005-0000-0000-0000555B0000}"/>
    <cellStyle name="Nota 22 2 2 2 4 3" xfId="29030" xr:uid="{00000000-0005-0000-0000-0000565B0000}"/>
    <cellStyle name="Nota 22 2 2 2 4 3 2" xfId="31881" xr:uid="{00000000-0005-0000-0000-0000575B0000}"/>
    <cellStyle name="Nota 22 2 2 2 5" xfId="26173" xr:uid="{00000000-0005-0000-0000-0000585B0000}"/>
    <cellStyle name="Nota 22 2 2 2 5 2" xfId="27583" xr:uid="{00000000-0005-0000-0000-0000595B0000}"/>
    <cellStyle name="Nota 22 2 2 2 5 2 2" xfId="30605" xr:uid="{00000000-0005-0000-0000-00005A5B0000}"/>
    <cellStyle name="Nota 22 2 2 2 5 3" xfId="29195" xr:uid="{00000000-0005-0000-0000-00005B5B0000}"/>
    <cellStyle name="Nota 22 2 2 2 5 3 2" xfId="32046" xr:uid="{00000000-0005-0000-0000-00005C5B0000}"/>
    <cellStyle name="Nota 22 2 2 2 6" xfId="26455" xr:uid="{00000000-0005-0000-0000-00005D5B0000}"/>
    <cellStyle name="Nota 22 2 2 2 6 2" xfId="29477" xr:uid="{00000000-0005-0000-0000-00005E5B0000}"/>
    <cellStyle name="Nota 22 2 2 2 7" xfId="28067" xr:uid="{00000000-0005-0000-0000-00005F5B0000}"/>
    <cellStyle name="Nota 22 2 2 2 7 2" xfId="30918" xr:uid="{00000000-0005-0000-0000-0000605B0000}"/>
    <cellStyle name="Nota 22 2 2 3" xfId="25508" xr:uid="{00000000-0005-0000-0000-0000615B0000}"/>
    <cellStyle name="Nota 22 2 2 3 2" xfId="26918" xr:uid="{00000000-0005-0000-0000-0000625B0000}"/>
    <cellStyle name="Nota 22 2 2 3 2 2" xfId="29940" xr:uid="{00000000-0005-0000-0000-0000635B0000}"/>
    <cellStyle name="Nota 22 2 2 3 3" xfId="28530" xr:uid="{00000000-0005-0000-0000-0000645B0000}"/>
    <cellStyle name="Nota 22 2 2 3 3 2" xfId="31381" xr:uid="{00000000-0005-0000-0000-0000655B0000}"/>
    <cellStyle name="Nota 22 2 2 4" xfId="25223" xr:uid="{00000000-0005-0000-0000-0000665B0000}"/>
    <cellStyle name="Nota 22 2 2 4 2" xfId="26633" xr:uid="{00000000-0005-0000-0000-0000675B0000}"/>
    <cellStyle name="Nota 22 2 2 4 2 2" xfId="29655" xr:uid="{00000000-0005-0000-0000-0000685B0000}"/>
    <cellStyle name="Nota 22 2 2 4 3" xfId="28245" xr:uid="{00000000-0005-0000-0000-0000695B0000}"/>
    <cellStyle name="Nota 22 2 2 4 3 2" xfId="31096" xr:uid="{00000000-0005-0000-0000-00006A5B0000}"/>
    <cellStyle name="Nota 22 2 2 5" xfId="25403" xr:uid="{00000000-0005-0000-0000-00006B5B0000}"/>
    <cellStyle name="Nota 22 2 2 5 2" xfId="26813" xr:uid="{00000000-0005-0000-0000-00006C5B0000}"/>
    <cellStyle name="Nota 22 2 2 5 2 2" xfId="29835" xr:uid="{00000000-0005-0000-0000-00006D5B0000}"/>
    <cellStyle name="Nota 22 2 2 5 3" xfId="28425" xr:uid="{00000000-0005-0000-0000-00006E5B0000}"/>
    <cellStyle name="Nota 22 2 2 5 3 2" xfId="31276" xr:uid="{00000000-0005-0000-0000-00006F5B0000}"/>
    <cellStyle name="Nota 22 2 2 6" xfId="25278" xr:uid="{00000000-0005-0000-0000-0000705B0000}"/>
    <cellStyle name="Nota 22 2 2 6 2" xfId="26688" xr:uid="{00000000-0005-0000-0000-0000715B0000}"/>
    <cellStyle name="Nota 22 2 2 6 2 2" xfId="29710" xr:uid="{00000000-0005-0000-0000-0000725B0000}"/>
    <cellStyle name="Nota 22 2 2 6 3" xfId="28300" xr:uid="{00000000-0005-0000-0000-0000735B0000}"/>
    <cellStyle name="Nota 22 2 2 6 3 2" xfId="31151" xr:uid="{00000000-0005-0000-0000-0000745B0000}"/>
    <cellStyle name="Nota 22 2 2 7" xfId="26314" xr:uid="{00000000-0005-0000-0000-0000755B0000}"/>
    <cellStyle name="Nota 22 2 2 7 2" xfId="29336" xr:uid="{00000000-0005-0000-0000-0000765B0000}"/>
    <cellStyle name="Nota 22 2 2 8" xfId="27926" xr:uid="{00000000-0005-0000-0000-0000775B0000}"/>
    <cellStyle name="Nota 22 2 2 8 2" xfId="30777" xr:uid="{00000000-0005-0000-0000-0000785B0000}"/>
    <cellStyle name="Nota 22 3" xfId="19834" xr:uid="{00000000-0005-0000-0000-0000795B0000}"/>
    <cellStyle name="Nota 22 4" xfId="19835" xr:uid="{00000000-0005-0000-0000-00007A5B0000}"/>
    <cellStyle name="Nota 22 5" xfId="19836" xr:uid="{00000000-0005-0000-0000-00007B5B0000}"/>
    <cellStyle name="Nota 22 6" xfId="19837" xr:uid="{00000000-0005-0000-0000-00007C5B0000}"/>
    <cellStyle name="Nota 22 7" xfId="19838" xr:uid="{00000000-0005-0000-0000-00007D5B0000}"/>
    <cellStyle name="Nota 22 8" xfId="24703" xr:uid="{00000000-0005-0000-0000-00007E5B0000}"/>
    <cellStyle name="Nota 22 8 2" xfId="25043" xr:uid="{00000000-0005-0000-0000-00007F5B0000}"/>
    <cellStyle name="Nota 22 8 2 2" xfId="25673" xr:uid="{00000000-0005-0000-0000-0000805B0000}"/>
    <cellStyle name="Nota 22 8 2 2 2" xfId="27083" xr:uid="{00000000-0005-0000-0000-0000815B0000}"/>
    <cellStyle name="Nota 22 8 2 2 2 2" xfId="30105" xr:uid="{00000000-0005-0000-0000-0000825B0000}"/>
    <cellStyle name="Nota 22 8 2 2 3" xfId="28695" xr:uid="{00000000-0005-0000-0000-0000835B0000}"/>
    <cellStyle name="Nota 22 8 2 2 3 2" xfId="31546" xr:uid="{00000000-0005-0000-0000-0000845B0000}"/>
    <cellStyle name="Nota 22 8 2 3" xfId="25841" xr:uid="{00000000-0005-0000-0000-0000855B0000}"/>
    <cellStyle name="Nota 22 8 2 3 2" xfId="27251" xr:uid="{00000000-0005-0000-0000-0000865B0000}"/>
    <cellStyle name="Nota 22 8 2 3 2 2" xfId="30273" xr:uid="{00000000-0005-0000-0000-0000875B0000}"/>
    <cellStyle name="Nota 22 8 2 3 3" xfId="28863" xr:uid="{00000000-0005-0000-0000-0000885B0000}"/>
    <cellStyle name="Nota 22 8 2 3 3 2" xfId="31714" xr:uid="{00000000-0005-0000-0000-0000895B0000}"/>
    <cellStyle name="Nota 22 8 2 4" xfId="26007" xr:uid="{00000000-0005-0000-0000-00008A5B0000}"/>
    <cellStyle name="Nota 22 8 2 4 2" xfId="27417" xr:uid="{00000000-0005-0000-0000-00008B5B0000}"/>
    <cellStyle name="Nota 22 8 2 4 2 2" xfId="30439" xr:uid="{00000000-0005-0000-0000-00008C5B0000}"/>
    <cellStyle name="Nota 22 8 2 4 3" xfId="29029" xr:uid="{00000000-0005-0000-0000-00008D5B0000}"/>
    <cellStyle name="Nota 22 8 2 4 3 2" xfId="31880" xr:uid="{00000000-0005-0000-0000-00008E5B0000}"/>
    <cellStyle name="Nota 22 8 2 5" xfId="26172" xr:uid="{00000000-0005-0000-0000-00008F5B0000}"/>
    <cellStyle name="Nota 22 8 2 5 2" xfId="27582" xr:uid="{00000000-0005-0000-0000-0000905B0000}"/>
    <cellStyle name="Nota 22 8 2 5 2 2" xfId="30604" xr:uid="{00000000-0005-0000-0000-0000915B0000}"/>
    <cellStyle name="Nota 22 8 2 5 3" xfId="29194" xr:uid="{00000000-0005-0000-0000-0000925B0000}"/>
    <cellStyle name="Nota 22 8 2 5 3 2" xfId="32045" xr:uid="{00000000-0005-0000-0000-0000935B0000}"/>
    <cellStyle name="Nota 22 8 2 6" xfId="26454" xr:uid="{00000000-0005-0000-0000-0000945B0000}"/>
    <cellStyle name="Nota 22 8 2 6 2" xfId="29476" xr:uid="{00000000-0005-0000-0000-0000955B0000}"/>
    <cellStyle name="Nota 22 8 2 7" xfId="28066" xr:uid="{00000000-0005-0000-0000-0000965B0000}"/>
    <cellStyle name="Nota 22 8 2 7 2" xfId="30917" xr:uid="{00000000-0005-0000-0000-0000975B0000}"/>
    <cellStyle name="Nota 22 8 3" xfId="25507" xr:uid="{00000000-0005-0000-0000-0000985B0000}"/>
    <cellStyle name="Nota 22 8 3 2" xfId="26917" xr:uid="{00000000-0005-0000-0000-0000995B0000}"/>
    <cellStyle name="Nota 22 8 3 2 2" xfId="29939" xr:uid="{00000000-0005-0000-0000-00009A5B0000}"/>
    <cellStyle name="Nota 22 8 3 3" xfId="28529" xr:uid="{00000000-0005-0000-0000-00009B5B0000}"/>
    <cellStyle name="Nota 22 8 3 3 2" xfId="31380" xr:uid="{00000000-0005-0000-0000-00009C5B0000}"/>
    <cellStyle name="Nota 22 8 4" xfId="25224" xr:uid="{00000000-0005-0000-0000-00009D5B0000}"/>
    <cellStyle name="Nota 22 8 4 2" xfId="26634" xr:uid="{00000000-0005-0000-0000-00009E5B0000}"/>
    <cellStyle name="Nota 22 8 4 2 2" xfId="29656" xr:uid="{00000000-0005-0000-0000-00009F5B0000}"/>
    <cellStyle name="Nota 22 8 4 3" xfId="28246" xr:uid="{00000000-0005-0000-0000-0000A05B0000}"/>
    <cellStyle name="Nota 22 8 4 3 2" xfId="31097" xr:uid="{00000000-0005-0000-0000-0000A15B0000}"/>
    <cellStyle name="Nota 22 8 5" xfId="25402" xr:uid="{00000000-0005-0000-0000-0000A25B0000}"/>
    <cellStyle name="Nota 22 8 5 2" xfId="26812" xr:uid="{00000000-0005-0000-0000-0000A35B0000}"/>
    <cellStyle name="Nota 22 8 5 2 2" xfId="29834" xr:uid="{00000000-0005-0000-0000-0000A45B0000}"/>
    <cellStyle name="Nota 22 8 5 3" xfId="28424" xr:uid="{00000000-0005-0000-0000-0000A55B0000}"/>
    <cellStyle name="Nota 22 8 5 3 2" xfId="31275" xr:uid="{00000000-0005-0000-0000-0000A65B0000}"/>
    <cellStyle name="Nota 22 8 6" xfId="25323" xr:uid="{00000000-0005-0000-0000-0000A75B0000}"/>
    <cellStyle name="Nota 22 8 6 2" xfId="26733" xr:uid="{00000000-0005-0000-0000-0000A85B0000}"/>
    <cellStyle name="Nota 22 8 6 2 2" xfId="29755" xr:uid="{00000000-0005-0000-0000-0000A95B0000}"/>
    <cellStyle name="Nota 22 8 6 3" xfId="28345" xr:uid="{00000000-0005-0000-0000-0000AA5B0000}"/>
    <cellStyle name="Nota 22 8 6 3 2" xfId="31196" xr:uid="{00000000-0005-0000-0000-0000AB5B0000}"/>
    <cellStyle name="Nota 22 8 7" xfId="26313" xr:uid="{00000000-0005-0000-0000-0000AC5B0000}"/>
    <cellStyle name="Nota 22 8 7 2" xfId="29335" xr:uid="{00000000-0005-0000-0000-0000AD5B0000}"/>
    <cellStyle name="Nota 22 8 8" xfId="27925" xr:uid="{00000000-0005-0000-0000-0000AE5B0000}"/>
    <cellStyle name="Nota 22 8 8 2" xfId="30776" xr:uid="{00000000-0005-0000-0000-0000AF5B0000}"/>
    <cellStyle name="Nota 23" xfId="19839" xr:uid="{00000000-0005-0000-0000-0000B05B0000}"/>
    <cellStyle name="Nota 23 2" xfId="19840" xr:uid="{00000000-0005-0000-0000-0000B15B0000}"/>
    <cellStyle name="Nota 23 2 2" xfId="24706" xr:uid="{00000000-0005-0000-0000-0000B25B0000}"/>
    <cellStyle name="Nota 23 2 2 2" xfId="25046" xr:uid="{00000000-0005-0000-0000-0000B35B0000}"/>
    <cellStyle name="Nota 23 2 2 2 2" xfId="25676" xr:uid="{00000000-0005-0000-0000-0000B45B0000}"/>
    <cellStyle name="Nota 23 2 2 2 2 2" xfId="27086" xr:uid="{00000000-0005-0000-0000-0000B55B0000}"/>
    <cellStyle name="Nota 23 2 2 2 2 2 2" xfId="30108" xr:uid="{00000000-0005-0000-0000-0000B65B0000}"/>
    <cellStyle name="Nota 23 2 2 2 2 3" xfId="28698" xr:uid="{00000000-0005-0000-0000-0000B75B0000}"/>
    <cellStyle name="Nota 23 2 2 2 2 3 2" xfId="31549" xr:uid="{00000000-0005-0000-0000-0000B85B0000}"/>
    <cellStyle name="Nota 23 2 2 2 3" xfId="25844" xr:uid="{00000000-0005-0000-0000-0000B95B0000}"/>
    <cellStyle name="Nota 23 2 2 2 3 2" xfId="27254" xr:uid="{00000000-0005-0000-0000-0000BA5B0000}"/>
    <cellStyle name="Nota 23 2 2 2 3 2 2" xfId="30276" xr:uid="{00000000-0005-0000-0000-0000BB5B0000}"/>
    <cellStyle name="Nota 23 2 2 2 3 3" xfId="28866" xr:uid="{00000000-0005-0000-0000-0000BC5B0000}"/>
    <cellStyle name="Nota 23 2 2 2 3 3 2" xfId="31717" xr:uid="{00000000-0005-0000-0000-0000BD5B0000}"/>
    <cellStyle name="Nota 23 2 2 2 4" xfId="26010" xr:uid="{00000000-0005-0000-0000-0000BE5B0000}"/>
    <cellStyle name="Nota 23 2 2 2 4 2" xfId="27420" xr:uid="{00000000-0005-0000-0000-0000BF5B0000}"/>
    <cellStyle name="Nota 23 2 2 2 4 2 2" xfId="30442" xr:uid="{00000000-0005-0000-0000-0000C05B0000}"/>
    <cellStyle name="Nota 23 2 2 2 4 3" xfId="29032" xr:uid="{00000000-0005-0000-0000-0000C15B0000}"/>
    <cellStyle name="Nota 23 2 2 2 4 3 2" xfId="31883" xr:uid="{00000000-0005-0000-0000-0000C25B0000}"/>
    <cellStyle name="Nota 23 2 2 2 5" xfId="26175" xr:uid="{00000000-0005-0000-0000-0000C35B0000}"/>
    <cellStyle name="Nota 23 2 2 2 5 2" xfId="27585" xr:uid="{00000000-0005-0000-0000-0000C45B0000}"/>
    <cellStyle name="Nota 23 2 2 2 5 2 2" xfId="30607" xr:uid="{00000000-0005-0000-0000-0000C55B0000}"/>
    <cellStyle name="Nota 23 2 2 2 5 3" xfId="29197" xr:uid="{00000000-0005-0000-0000-0000C65B0000}"/>
    <cellStyle name="Nota 23 2 2 2 5 3 2" xfId="32048" xr:uid="{00000000-0005-0000-0000-0000C75B0000}"/>
    <cellStyle name="Nota 23 2 2 2 6" xfId="26457" xr:uid="{00000000-0005-0000-0000-0000C85B0000}"/>
    <cellStyle name="Nota 23 2 2 2 6 2" xfId="29479" xr:uid="{00000000-0005-0000-0000-0000C95B0000}"/>
    <cellStyle name="Nota 23 2 2 2 7" xfId="28069" xr:uid="{00000000-0005-0000-0000-0000CA5B0000}"/>
    <cellStyle name="Nota 23 2 2 2 7 2" xfId="30920" xr:uid="{00000000-0005-0000-0000-0000CB5B0000}"/>
    <cellStyle name="Nota 23 2 2 3" xfId="25510" xr:uid="{00000000-0005-0000-0000-0000CC5B0000}"/>
    <cellStyle name="Nota 23 2 2 3 2" xfId="26920" xr:uid="{00000000-0005-0000-0000-0000CD5B0000}"/>
    <cellStyle name="Nota 23 2 2 3 2 2" xfId="29942" xr:uid="{00000000-0005-0000-0000-0000CE5B0000}"/>
    <cellStyle name="Nota 23 2 2 3 3" xfId="28532" xr:uid="{00000000-0005-0000-0000-0000CF5B0000}"/>
    <cellStyle name="Nota 23 2 2 3 3 2" xfId="31383" xr:uid="{00000000-0005-0000-0000-0000D05B0000}"/>
    <cellStyle name="Nota 23 2 2 4" xfId="25221" xr:uid="{00000000-0005-0000-0000-0000D15B0000}"/>
    <cellStyle name="Nota 23 2 2 4 2" xfId="26631" xr:uid="{00000000-0005-0000-0000-0000D25B0000}"/>
    <cellStyle name="Nota 23 2 2 4 2 2" xfId="29653" xr:uid="{00000000-0005-0000-0000-0000D35B0000}"/>
    <cellStyle name="Nota 23 2 2 4 3" xfId="28243" xr:uid="{00000000-0005-0000-0000-0000D45B0000}"/>
    <cellStyle name="Nota 23 2 2 4 3 2" xfId="31094" xr:uid="{00000000-0005-0000-0000-0000D55B0000}"/>
    <cellStyle name="Nota 23 2 2 5" xfId="25405" xr:uid="{00000000-0005-0000-0000-0000D65B0000}"/>
    <cellStyle name="Nota 23 2 2 5 2" xfId="26815" xr:uid="{00000000-0005-0000-0000-0000D75B0000}"/>
    <cellStyle name="Nota 23 2 2 5 2 2" xfId="29837" xr:uid="{00000000-0005-0000-0000-0000D85B0000}"/>
    <cellStyle name="Nota 23 2 2 5 3" xfId="28427" xr:uid="{00000000-0005-0000-0000-0000D95B0000}"/>
    <cellStyle name="Nota 23 2 2 5 3 2" xfId="31278" xr:uid="{00000000-0005-0000-0000-0000DA5B0000}"/>
    <cellStyle name="Nota 23 2 2 6" xfId="25322" xr:uid="{00000000-0005-0000-0000-0000DB5B0000}"/>
    <cellStyle name="Nota 23 2 2 6 2" xfId="26732" xr:uid="{00000000-0005-0000-0000-0000DC5B0000}"/>
    <cellStyle name="Nota 23 2 2 6 2 2" xfId="29754" xr:uid="{00000000-0005-0000-0000-0000DD5B0000}"/>
    <cellStyle name="Nota 23 2 2 6 3" xfId="28344" xr:uid="{00000000-0005-0000-0000-0000DE5B0000}"/>
    <cellStyle name="Nota 23 2 2 6 3 2" xfId="31195" xr:uid="{00000000-0005-0000-0000-0000DF5B0000}"/>
    <cellStyle name="Nota 23 2 2 7" xfId="26316" xr:uid="{00000000-0005-0000-0000-0000E05B0000}"/>
    <cellStyle name="Nota 23 2 2 7 2" xfId="29338" xr:uid="{00000000-0005-0000-0000-0000E15B0000}"/>
    <cellStyle name="Nota 23 2 2 8" xfId="27928" xr:uid="{00000000-0005-0000-0000-0000E25B0000}"/>
    <cellStyle name="Nota 23 2 2 8 2" xfId="30779" xr:uid="{00000000-0005-0000-0000-0000E35B0000}"/>
    <cellStyle name="Nota 23 3" xfId="19841" xr:uid="{00000000-0005-0000-0000-0000E45B0000}"/>
    <cellStyle name="Nota 23 4" xfId="19842" xr:uid="{00000000-0005-0000-0000-0000E55B0000}"/>
    <cellStyle name="Nota 23 5" xfId="19843" xr:uid="{00000000-0005-0000-0000-0000E65B0000}"/>
    <cellStyle name="Nota 23 6" xfId="19844" xr:uid="{00000000-0005-0000-0000-0000E75B0000}"/>
    <cellStyle name="Nota 23 7" xfId="19845" xr:uid="{00000000-0005-0000-0000-0000E85B0000}"/>
    <cellStyle name="Nota 23 8" xfId="24705" xr:uid="{00000000-0005-0000-0000-0000E95B0000}"/>
    <cellStyle name="Nota 23 8 2" xfId="25045" xr:uid="{00000000-0005-0000-0000-0000EA5B0000}"/>
    <cellStyle name="Nota 23 8 2 2" xfId="25675" xr:uid="{00000000-0005-0000-0000-0000EB5B0000}"/>
    <cellStyle name="Nota 23 8 2 2 2" xfId="27085" xr:uid="{00000000-0005-0000-0000-0000EC5B0000}"/>
    <cellStyle name="Nota 23 8 2 2 2 2" xfId="30107" xr:uid="{00000000-0005-0000-0000-0000ED5B0000}"/>
    <cellStyle name="Nota 23 8 2 2 3" xfId="28697" xr:uid="{00000000-0005-0000-0000-0000EE5B0000}"/>
    <cellStyle name="Nota 23 8 2 2 3 2" xfId="31548" xr:uid="{00000000-0005-0000-0000-0000EF5B0000}"/>
    <cellStyle name="Nota 23 8 2 3" xfId="25843" xr:uid="{00000000-0005-0000-0000-0000F05B0000}"/>
    <cellStyle name="Nota 23 8 2 3 2" xfId="27253" xr:uid="{00000000-0005-0000-0000-0000F15B0000}"/>
    <cellStyle name="Nota 23 8 2 3 2 2" xfId="30275" xr:uid="{00000000-0005-0000-0000-0000F25B0000}"/>
    <cellStyle name="Nota 23 8 2 3 3" xfId="28865" xr:uid="{00000000-0005-0000-0000-0000F35B0000}"/>
    <cellStyle name="Nota 23 8 2 3 3 2" xfId="31716" xr:uid="{00000000-0005-0000-0000-0000F45B0000}"/>
    <cellStyle name="Nota 23 8 2 4" xfId="26009" xr:uid="{00000000-0005-0000-0000-0000F55B0000}"/>
    <cellStyle name="Nota 23 8 2 4 2" xfId="27419" xr:uid="{00000000-0005-0000-0000-0000F65B0000}"/>
    <cellStyle name="Nota 23 8 2 4 2 2" xfId="30441" xr:uid="{00000000-0005-0000-0000-0000F75B0000}"/>
    <cellStyle name="Nota 23 8 2 4 3" xfId="29031" xr:uid="{00000000-0005-0000-0000-0000F85B0000}"/>
    <cellStyle name="Nota 23 8 2 4 3 2" xfId="31882" xr:uid="{00000000-0005-0000-0000-0000F95B0000}"/>
    <cellStyle name="Nota 23 8 2 5" xfId="26174" xr:uid="{00000000-0005-0000-0000-0000FA5B0000}"/>
    <cellStyle name="Nota 23 8 2 5 2" xfId="27584" xr:uid="{00000000-0005-0000-0000-0000FB5B0000}"/>
    <cellStyle name="Nota 23 8 2 5 2 2" xfId="30606" xr:uid="{00000000-0005-0000-0000-0000FC5B0000}"/>
    <cellStyle name="Nota 23 8 2 5 3" xfId="29196" xr:uid="{00000000-0005-0000-0000-0000FD5B0000}"/>
    <cellStyle name="Nota 23 8 2 5 3 2" xfId="32047" xr:uid="{00000000-0005-0000-0000-0000FE5B0000}"/>
    <cellStyle name="Nota 23 8 2 6" xfId="26456" xr:uid="{00000000-0005-0000-0000-0000FF5B0000}"/>
    <cellStyle name="Nota 23 8 2 6 2" xfId="29478" xr:uid="{00000000-0005-0000-0000-0000005C0000}"/>
    <cellStyle name="Nota 23 8 2 7" xfId="28068" xr:uid="{00000000-0005-0000-0000-0000015C0000}"/>
    <cellStyle name="Nota 23 8 2 7 2" xfId="30919" xr:uid="{00000000-0005-0000-0000-0000025C0000}"/>
    <cellStyle name="Nota 23 8 3" xfId="25509" xr:uid="{00000000-0005-0000-0000-0000035C0000}"/>
    <cellStyle name="Nota 23 8 3 2" xfId="26919" xr:uid="{00000000-0005-0000-0000-0000045C0000}"/>
    <cellStyle name="Nota 23 8 3 2 2" xfId="29941" xr:uid="{00000000-0005-0000-0000-0000055C0000}"/>
    <cellStyle name="Nota 23 8 3 3" xfId="28531" xr:uid="{00000000-0005-0000-0000-0000065C0000}"/>
    <cellStyle name="Nota 23 8 3 3 2" xfId="31382" xr:uid="{00000000-0005-0000-0000-0000075C0000}"/>
    <cellStyle name="Nota 23 8 4" xfId="25222" xr:uid="{00000000-0005-0000-0000-0000085C0000}"/>
    <cellStyle name="Nota 23 8 4 2" xfId="26632" xr:uid="{00000000-0005-0000-0000-0000095C0000}"/>
    <cellStyle name="Nota 23 8 4 2 2" xfId="29654" xr:uid="{00000000-0005-0000-0000-00000A5C0000}"/>
    <cellStyle name="Nota 23 8 4 3" xfId="28244" xr:uid="{00000000-0005-0000-0000-00000B5C0000}"/>
    <cellStyle name="Nota 23 8 4 3 2" xfId="31095" xr:uid="{00000000-0005-0000-0000-00000C5C0000}"/>
    <cellStyle name="Nota 23 8 5" xfId="25404" xr:uid="{00000000-0005-0000-0000-00000D5C0000}"/>
    <cellStyle name="Nota 23 8 5 2" xfId="26814" xr:uid="{00000000-0005-0000-0000-00000E5C0000}"/>
    <cellStyle name="Nota 23 8 5 2 2" xfId="29836" xr:uid="{00000000-0005-0000-0000-00000F5C0000}"/>
    <cellStyle name="Nota 23 8 5 3" xfId="28426" xr:uid="{00000000-0005-0000-0000-0000105C0000}"/>
    <cellStyle name="Nota 23 8 5 3 2" xfId="31277" xr:uid="{00000000-0005-0000-0000-0000115C0000}"/>
    <cellStyle name="Nota 23 8 6" xfId="25165" xr:uid="{00000000-0005-0000-0000-0000125C0000}"/>
    <cellStyle name="Nota 23 8 6 2" xfId="26575" xr:uid="{00000000-0005-0000-0000-0000135C0000}"/>
    <cellStyle name="Nota 23 8 6 2 2" xfId="29597" xr:uid="{00000000-0005-0000-0000-0000145C0000}"/>
    <cellStyle name="Nota 23 8 6 3" xfId="28187" xr:uid="{00000000-0005-0000-0000-0000155C0000}"/>
    <cellStyle name="Nota 23 8 6 3 2" xfId="31038" xr:uid="{00000000-0005-0000-0000-0000165C0000}"/>
    <cellStyle name="Nota 23 8 7" xfId="26315" xr:uid="{00000000-0005-0000-0000-0000175C0000}"/>
    <cellStyle name="Nota 23 8 7 2" xfId="29337" xr:uid="{00000000-0005-0000-0000-0000185C0000}"/>
    <cellStyle name="Nota 23 8 8" xfId="27927" xr:uid="{00000000-0005-0000-0000-0000195C0000}"/>
    <cellStyle name="Nota 23 8 8 2" xfId="30778" xr:uid="{00000000-0005-0000-0000-00001A5C0000}"/>
    <cellStyle name="Nota 24" xfId="19846" xr:uid="{00000000-0005-0000-0000-00001B5C0000}"/>
    <cellStyle name="Nota 24 2" xfId="19847" xr:uid="{00000000-0005-0000-0000-00001C5C0000}"/>
    <cellStyle name="Nota 24 2 2" xfId="24708" xr:uid="{00000000-0005-0000-0000-00001D5C0000}"/>
    <cellStyle name="Nota 24 2 2 2" xfId="25048" xr:uid="{00000000-0005-0000-0000-00001E5C0000}"/>
    <cellStyle name="Nota 24 2 2 2 2" xfId="25678" xr:uid="{00000000-0005-0000-0000-00001F5C0000}"/>
    <cellStyle name="Nota 24 2 2 2 2 2" xfId="27088" xr:uid="{00000000-0005-0000-0000-0000205C0000}"/>
    <cellStyle name="Nota 24 2 2 2 2 2 2" xfId="30110" xr:uid="{00000000-0005-0000-0000-0000215C0000}"/>
    <cellStyle name="Nota 24 2 2 2 2 3" xfId="28700" xr:uid="{00000000-0005-0000-0000-0000225C0000}"/>
    <cellStyle name="Nota 24 2 2 2 2 3 2" xfId="31551" xr:uid="{00000000-0005-0000-0000-0000235C0000}"/>
    <cellStyle name="Nota 24 2 2 2 3" xfId="25846" xr:uid="{00000000-0005-0000-0000-0000245C0000}"/>
    <cellStyle name="Nota 24 2 2 2 3 2" xfId="27256" xr:uid="{00000000-0005-0000-0000-0000255C0000}"/>
    <cellStyle name="Nota 24 2 2 2 3 2 2" xfId="30278" xr:uid="{00000000-0005-0000-0000-0000265C0000}"/>
    <cellStyle name="Nota 24 2 2 2 3 3" xfId="28868" xr:uid="{00000000-0005-0000-0000-0000275C0000}"/>
    <cellStyle name="Nota 24 2 2 2 3 3 2" xfId="31719" xr:uid="{00000000-0005-0000-0000-0000285C0000}"/>
    <cellStyle name="Nota 24 2 2 2 4" xfId="26012" xr:uid="{00000000-0005-0000-0000-0000295C0000}"/>
    <cellStyle name="Nota 24 2 2 2 4 2" xfId="27422" xr:uid="{00000000-0005-0000-0000-00002A5C0000}"/>
    <cellStyle name="Nota 24 2 2 2 4 2 2" xfId="30444" xr:uid="{00000000-0005-0000-0000-00002B5C0000}"/>
    <cellStyle name="Nota 24 2 2 2 4 3" xfId="29034" xr:uid="{00000000-0005-0000-0000-00002C5C0000}"/>
    <cellStyle name="Nota 24 2 2 2 4 3 2" xfId="31885" xr:uid="{00000000-0005-0000-0000-00002D5C0000}"/>
    <cellStyle name="Nota 24 2 2 2 5" xfId="26177" xr:uid="{00000000-0005-0000-0000-00002E5C0000}"/>
    <cellStyle name="Nota 24 2 2 2 5 2" xfId="27587" xr:uid="{00000000-0005-0000-0000-00002F5C0000}"/>
    <cellStyle name="Nota 24 2 2 2 5 2 2" xfId="30609" xr:uid="{00000000-0005-0000-0000-0000305C0000}"/>
    <cellStyle name="Nota 24 2 2 2 5 3" xfId="29199" xr:uid="{00000000-0005-0000-0000-0000315C0000}"/>
    <cellStyle name="Nota 24 2 2 2 5 3 2" xfId="32050" xr:uid="{00000000-0005-0000-0000-0000325C0000}"/>
    <cellStyle name="Nota 24 2 2 2 6" xfId="26459" xr:uid="{00000000-0005-0000-0000-0000335C0000}"/>
    <cellStyle name="Nota 24 2 2 2 6 2" xfId="29481" xr:uid="{00000000-0005-0000-0000-0000345C0000}"/>
    <cellStyle name="Nota 24 2 2 2 7" xfId="28071" xr:uid="{00000000-0005-0000-0000-0000355C0000}"/>
    <cellStyle name="Nota 24 2 2 2 7 2" xfId="30922" xr:uid="{00000000-0005-0000-0000-0000365C0000}"/>
    <cellStyle name="Nota 24 2 2 3" xfId="25512" xr:uid="{00000000-0005-0000-0000-0000375C0000}"/>
    <cellStyle name="Nota 24 2 2 3 2" xfId="26922" xr:uid="{00000000-0005-0000-0000-0000385C0000}"/>
    <cellStyle name="Nota 24 2 2 3 2 2" xfId="29944" xr:uid="{00000000-0005-0000-0000-0000395C0000}"/>
    <cellStyle name="Nota 24 2 2 3 3" xfId="28534" xr:uid="{00000000-0005-0000-0000-00003A5C0000}"/>
    <cellStyle name="Nota 24 2 2 3 3 2" xfId="31385" xr:uid="{00000000-0005-0000-0000-00003B5C0000}"/>
    <cellStyle name="Nota 24 2 2 4" xfId="25219" xr:uid="{00000000-0005-0000-0000-00003C5C0000}"/>
    <cellStyle name="Nota 24 2 2 4 2" xfId="26629" xr:uid="{00000000-0005-0000-0000-00003D5C0000}"/>
    <cellStyle name="Nota 24 2 2 4 2 2" xfId="29651" xr:uid="{00000000-0005-0000-0000-00003E5C0000}"/>
    <cellStyle name="Nota 24 2 2 4 3" xfId="28241" xr:uid="{00000000-0005-0000-0000-00003F5C0000}"/>
    <cellStyle name="Nota 24 2 2 4 3 2" xfId="31092" xr:uid="{00000000-0005-0000-0000-0000405C0000}"/>
    <cellStyle name="Nota 24 2 2 5" xfId="25407" xr:uid="{00000000-0005-0000-0000-0000415C0000}"/>
    <cellStyle name="Nota 24 2 2 5 2" xfId="26817" xr:uid="{00000000-0005-0000-0000-0000425C0000}"/>
    <cellStyle name="Nota 24 2 2 5 2 2" xfId="29839" xr:uid="{00000000-0005-0000-0000-0000435C0000}"/>
    <cellStyle name="Nota 24 2 2 5 3" xfId="28429" xr:uid="{00000000-0005-0000-0000-0000445C0000}"/>
    <cellStyle name="Nota 24 2 2 5 3 2" xfId="31280" xr:uid="{00000000-0005-0000-0000-0000455C0000}"/>
    <cellStyle name="Nota 24 2 2 6" xfId="25320" xr:uid="{00000000-0005-0000-0000-0000465C0000}"/>
    <cellStyle name="Nota 24 2 2 6 2" xfId="26730" xr:uid="{00000000-0005-0000-0000-0000475C0000}"/>
    <cellStyle name="Nota 24 2 2 6 2 2" xfId="29752" xr:uid="{00000000-0005-0000-0000-0000485C0000}"/>
    <cellStyle name="Nota 24 2 2 6 3" xfId="28342" xr:uid="{00000000-0005-0000-0000-0000495C0000}"/>
    <cellStyle name="Nota 24 2 2 6 3 2" xfId="31193" xr:uid="{00000000-0005-0000-0000-00004A5C0000}"/>
    <cellStyle name="Nota 24 2 2 7" xfId="26318" xr:uid="{00000000-0005-0000-0000-00004B5C0000}"/>
    <cellStyle name="Nota 24 2 2 7 2" xfId="29340" xr:uid="{00000000-0005-0000-0000-00004C5C0000}"/>
    <cellStyle name="Nota 24 2 2 8" xfId="27930" xr:uid="{00000000-0005-0000-0000-00004D5C0000}"/>
    <cellStyle name="Nota 24 2 2 8 2" xfId="30781" xr:uid="{00000000-0005-0000-0000-00004E5C0000}"/>
    <cellStyle name="Nota 24 3" xfId="19848" xr:uid="{00000000-0005-0000-0000-00004F5C0000}"/>
    <cellStyle name="Nota 24 4" xfId="19849" xr:uid="{00000000-0005-0000-0000-0000505C0000}"/>
    <cellStyle name="Nota 24 5" xfId="19850" xr:uid="{00000000-0005-0000-0000-0000515C0000}"/>
    <cellStyle name="Nota 24 6" xfId="19851" xr:uid="{00000000-0005-0000-0000-0000525C0000}"/>
    <cellStyle name="Nota 24 7" xfId="19852" xr:uid="{00000000-0005-0000-0000-0000535C0000}"/>
    <cellStyle name="Nota 24 8" xfId="24707" xr:uid="{00000000-0005-0000-0000-0000545C0000}"/>
    <cellStyle name="Nota 24 8 2" xfId="25047" xr:uid="{00000000-0005-0000-0000-0000555C0000}"/>
    <cellStyle name="Nota 24 8 2 2" xfId="25677" xr:uid="{00000000-0005-0000-0000-0000565C0000}"/>
    <cellStyle name="Nota 24 8 2 2 2" xfId="27087" xr:uid="{00000000-0005-0000-0000-0000575C0000}"/>
    <cellStyle name="Nota 24 8 2 2 2 2" xfId="30109" xr:uid="{00000000-0005-0000-0000-0000585C0000}"/>
    <cellStyle name="Nota 24 8 2 2 3" xfId="28699" xr:uid="{00000000-0005-0000-0000-0000595C0000}"/>
    <cellStyle name="Nota 24 8 2 2 3 2" xfId="31550" xr:uid="{00000000-0005-0000-0000-00005A5C0000}"/>
    <cellStyle name="Nota 24 8 2 3" xfId="25845" xr:uid="{00000000-0005-0000-0000-00005B5C0000}"/>
    <cellStyle name="Nota 24 8 2 3 2" xfId="27255" xr:uid="{00000000-0005-0000-0000-00005C5C0000}"/>
    <cellStyle name="Nota 24 8 2 3 2 2" xfId="30277" xr:uid="{00000000-0005-0000-0000-00005D5C0000}"/>
    <cellStyle name="Nota 24 8 2 3 3" xfId="28867" xr:uid="{00000000-0005-0000-0000-00005E5C0000}"/>
    <cellStyle name="Nota 24 8 2 3 3 2" xfId="31718" xr:uid="{00000000-0005-0000-0000-00005F5C0000}"/>
    <cellStyle name="Nota 24 8 2 4" xfId="26011" xr:uid="{00000000-0005-0000-0000-0000605C0000}"/>
    <cellStyle name="Nota 24 8 2 4 2" xfId="27421" xr:uid="{00000000-0005-0000-0000-0000615C0000}"/>
    <cellStyle name="Nota 24 8 2 4 2 2" xfId="30443" xr:uid="{00000000-0005-0000-0000-0000625C0000}"/>
    <cellStyle name="Nota 24 8 2 4 3" xfId="29033" xr:uid="{00000000-0005-0000-0000-0000635C0000}"/>
    <cellStyle name="Nota 24 8 2 4 3 2" xfId="31884" xr:uid="{00000000-0005-0000-0000-0000645C0000}"/>
    <cellStyle name="Nota 24 8 2 5" xfId="26176" xr:uid="{00000000-0005-0000-0000-0000655C0000}"/>
    <cellStyle name="Nota 24 8 2 5 2" xfId="27586" xr:uid="{00000000-0005-0000-0000-0000665C0000}"/>
    <cellStyle name="Nota 24 8 2 5 2 2" xfId="30608" xr:uid="{00000000-0005-0000-0000-0000675C0000}"/>
    <cellStyle name="Nota 24 8 2 5 3" xfId="29198" xr:uid="{00000000-0005-0000-0000-0000685C0000}"/>
    <cellStyle name="Nota 24 8 2 5 3 2" xfId="32049" xr:uid="{00000000-0005-0000-0000-0000695C0000}"/>
    <cellStyle name="Nota 24 8 2 6" xfId="26458" xr:uid="{00000000-0005-0000-0000-00006A5C0000}"/>
    <cellStyle name="Nota 24 8 2 6 2" xfId="29480" xr:uid="{00000000-0005-0000-0000-00006B5C0000}"/>
    <cellStyle name="Nota 24 8 2 7" xfId="28070" xr:uid="{00000000-0005-0000-0000-00006C5C0000}"/>
    <cellStyle name="Nota 24 8 2 7 2" xfId="30921" xr:uid="{00000000-0005-0000-0000-00006D5C0000}"/>
    <cellStyle name="Nota 24 8 3" xfId="25511" xr:uid="{00000000-0005-0000-0000-00006E5C0000}"/>
    <cellStyle name="Nota 24 8 3 2" xfId="26921" xr:uid="{00000000-0005-0000-0000-00006F5C0000}"/>
    <cellStyle name="Nota 24 8 3 2 2" xfId="29943" xr:uid="{00000000-0005-0000-0000-0000705C0000}"/>
    <cellStyle name="Nota 24 8 3 3" xfId="28533" xr:uid="{00000000-0005-0000-0000-0000715C0000}"/>
    <cellStyle name="Nota 24 8 3 3 2" xfId="31384" xr:uid="{00000000-0005-0000-0000-0000725C0000}"/>
    <cellStyle name="Nota 24 8 4" xfId="25220" xr:uid="{00000000-0005-0000-0000-0000735C0000}"/>
    <cellStyle name="Nota 24 8 4 2" xfId="26630" xr:uid="{00000000-0005-0000-0000-0000745C0000}"/>
    <cellStyle name="Nota 24 8 4 2 2" xfId="29652" xr:uid="{00000000-0005-0000-0000-0000755C0000}"/>
    <cellStyle name="Nota 24 8 4 3" xfId="28242" xr:uid="{00000000-0005-0000-0000-0000765C0000}"/>
    <cellStyle name="Nota 24 8 4 3 2" xfId="31093" xr:uid="{00000000-0005-0000-0000-0000775C0000}"/>
    <cellStyle name="Nota 24 8 5" xfId="25406" xr:uid="{00000000-0005-0000-0000-0000785C0000}"/>
    <cellStyle name="Nota 24 8 5 2" xfId="26816" xr:uid="{00000000-0005-0000-0000-0000795C0000}"/>
    <cellStyle name="Nota 24 8 5 2 2" xfId="29838" xr:uid="{00000000-0005-0000-0000-00007A5C0000}"/>
    <cellStyle name="Nota 24 8 5 3" xfId="28428" xr:uid="{00000000-0005-0000-0000-00007B5C0000}"/>
    <cellStyle name="Nota 24 8 5 3 2" xfId="31279" xr:uid="{00000000-0005-0000-0000-00007C5C0000}"/>
    <cellStyle name="Nota 24 8 6" xfId="25321" xr:uid="{00000000-0005-0000-0000-00007D5C0000}"/>
    <cellStyle name="Nota 24 8 6 2" xfId="26731" xr:uid="{00000000-0005-0000-0000-00007E5C0000}"/>
    <cellStyle name="Nota 24 8 6 2 2" xfId="29753" xr:uid="{00000000-0005-0000-0000-00007F5C0000}"/>
    <cellStyle name="Nota 24 8 6 3" xfId="28343" xr:uid="{00000000-0005-0000-0000-0000805C0000}"/>
    <cellStyle name="Nota 24 8 6 3 2" xfId="31194" xr:uid="{00000000-0005-0000-0000-0000815C0000}"/>
    <cellStyle name="Nota 24 8 7" xfId="26317" xr:uid="{00000000-0005-0000-0000-0000825C0000}"/>
    <cellStyle name="Nota 24 8 7 2" xfId="29339" xr:uid="{00000000-0005-0000-0000-0000835C0000}"/>
    <cellStyle name="Nota 24 8 8" xfId="27929" xr:uid="{00000000-0005-0000-0000-0000845C0000}"/>
    <cellStyle name="Nota 24 8 8 2" xfId="30780" xr:uid="{00000000-0005-0000-0000-0000855C0000}"/>
    <cellStyle name="Nota 25" xfId="19853" xr:uid="{00000000-0005-0000-0000-0000865C0000}"/>
    <cellStyle name="Nota 25 2" xfId="19854" xr:uid="{00000000-0005-0000-0000-0000875C0000}"/>
    <cellStyle name="Nota 25 2 2" xfId="24710" xr:uid="{00000000-0005-0000-0000-0000885C0000}"/>
    <cellStyle name="Nota 25 2 2 2" xfId="25050" xr:uid="{00000000-0005-0000-0000-0000895C0000}"/>
    <cellStyle name="Nota 25 2 2 2 2" xfId="25680" xr:uid="{00000000-0005-0000-0000-00008A5C0000}"/>
    <cellStyle name="Nota 25 2 2 2 2 2" xfId="27090" xr:uid="{00000000-0005-0000-0000-00008B5C0000}"/>
    <cellStyle name="Nota 25 2 2 2 2 2 2" xfId="30112" xr:uid="{00000000-0005-0000-0000-00008C5C0000}"/>
    <cellStyle name="Nota 25 2 2 2 2 3" xfId="28702" xr:uid="{00000000-0005-0000-0000-00008D5C0000}"/>
    <cellStyle name="Nota 25 2 2 2 2 3 2" xfId="31553" xr:uid="{00000000-0005-0000-0000-00008E5C0000}"/>
    <cellStyle name="Nota 25 2 2 2 3" xfId="25848" xr:uid="{00000000-0005-0000-0000-00008F5C0000}"/>
    <cellStyle name="Nota 25 2 2 2 3 2" xfId="27258" xr:uid="{00000000-0005-0000-0000-0000905C0000}"/>
    <cellStyle name="Nota 25 2 2 2 3 2 2" xfId="30280" xr:uid="{00000000-0005-0000-0000-0000915C0000}"/>
    <cellStyle name="Nota 25 2 2 2 3 3" xfId="28870" xr:uid="{00000000-0005-0000-0000-0000925C0000}"/>
    <cellStyle name="Nota 25 2 2 2 3 3 2" xfId="31721" xr:uid="{00000000-0005-0000-0000-0000935C0000}"/>
    <cellStyle name="Nota 25 2 2 2 4" xfId="26014" xr:uid="{00000000-0005-0000-0000-0000945C0000}"/>
    <cellStyle name="Nota 25 2 2 2 4 2" xfId="27424" xr:uid="{00000000-0005-0000-0000-0000955C0000}"/>
    <cellStyle name="Nota 25 2 2 2 4 2 2" xfId="30446" xr:uid="{00000000-0005-0000-0000-0000965C0000}"/>
    <cellStyle name="Nota 25 2 2 2 4 3" xfId="29036" xr:uid="{00000000-0005-0000-0000-0000975C0000}"/>
    <cellStyle name="Nota 25 2 2 2 4 3 2" xfId="31887" xr:uid="{00000000-0005-0000-0000-0000985C0000}"/>
    <cellStyle name="Nota 25 2 2 2 5" xfId="26179" xr:uid="{00000000-0005-0000-0000-0000995C0000}"/>
    <cellStyle name="Nota 25 2 2 2 5 2" xfId="27589" xr:uid="{00000000-0005-0000-0000-00009A5C0000}"/>
    <cellStyle name="Nota 25 2 2 2 5 2 2" xfId="30611" xr:uid="{00000000-0005-0000-0000-00009B5C0000}"/>
    <cellStyle name="Nota 25 2 2 2 5 3" xfId="29201" xr:uid="{00000000-0005-0000-0000-00009C5C0000}"/>
    <cellStyle name="Nota 25 2 2 2 5 3 2" xfId="32052" xr:uid="{00000000-0005-0000-0000-00009D5C0000}"/>
    <cellStyle name="Nota 25 2 2 2 6" xfId="26461" xr:uid="{00000000-0005-0000-0000-00009E5C0000}"/>
    <cellStyle name="Nota 25 2 2 2 6 2" xfId="29483" xr:uid="{00000000-0005-0000-0000-00009F5C0000}"/>
    <cellStyle name="Nota 25 2 2 2 7" xfId="28073" xr:uid="{00000000-0005-0000-0000-0000A05C0000}"/>
    <cellStyle name="Nota 25 2 2 2 7 2" xfId="30924" xr:uid="{00000000-0005-0000-0000-0000A15C0000}"/>
    <cellStyle name="Nota 25 2 2 3" xfId="25514" xr:uid="{00000000-0005-0000-0000-0000A25C0000}"/>
    <cellStyle name="Nota 25 2 2 3 2" xfId="26924" xr:uid="{00000000-0005-0000-0000-0000A35C0000}"/>
    <cellStyle name="Nota 25 2 2 3 2 2" xfId="29946" xr:uid="{00000000-0005-0000-0000-0000A45C0000}"/>
    <cellStyle name="Nota 25 2 2 3 3" xfId="28536" xr:uid="{00000000-0005-0000-0000-0000A55C0000}"/>
    <cellStyle name="Nota 25 2 2 3 3 2" xfId="31387" xr:uid="{00000000-0005-0000-0000-0000A65C0000}"/>
    <cellStyle name="Nota 25 2 2 4" xfId="25217" xr:uid="{00000000-0005-0000-0000-0000A75C0000}"/>
    <cellStyle name="Nota 25 2 2 4 2" xfId="26627" xr:uid="{00000000-0005-0000-0000-0000A85C0000}"/>
    <cellStyle name="Nota 25 2 2 4 2 2" xfId="29649" xr:uid="{00000000-0005-0000-0000-0000A95C0000}"/>
    <cellStyle name="Nota 25 2 2 4 3" xfId="28239" xr:uid="{00000000-0005-0000-0000-0000AA5C0000}"/>
    <cellStyle name="Nota 25 2 2 4 3 2" xfId="31090" xr:uid="{00000000-0005-0000-0000-0000AB5C0000}"/>
    <cellStyle name="Nota 25 2 2 5" xfId="25447" xr:uid="{00000000-0005-0000-0000-0000AC5C0000}"/>
    <cellStyle name="Nota 25 2 2 5 2" xfId="26857" xr:uid="{00000000-0005-0000-0000-0000AD5C0000}"/>
    <cellStyle name="Nota 25 2 2 5 2 2" xfId="29879" xr:uid="{00000000-0005-0000-0000-0000AE5C0000}"/>
    <cellStyle name="Nota 25 2 2 5 3" xfId="28469" xr:uid="{00000000-0005-0000-0000-0000AF5C0000}"/>
    <cellStyle name="Nota 25 2 2 5 3 2" xfId="31320" xr:uid="{00000000-0005-0000-0000-0000B05C0000}"/>
    <cellStyle name="Nota 25 2 2 6" xfId="25318" xr:uid="{00000000-0005-0000-0000-0000B15C0000}"/>
    <cellStyle name="Nota 25 2 2 6 2" xfId="26728" xr:uid="{00000000-0005-0000-0000-0000B25C0000}"/>
    <cellStyle name="Nota 25 2 2 6 2 2" xfId="29750" xr:uid="{00000000-0005-0000-0000-0000B35C0000}"/>
    <cellStyle name="Nota 25 2 2 6 3" xfId="28340" xr:uid="{00000000-0005-0000-0000-0000B45C0000}"/>
    <cellStyle name="Nota 25 2 2 6 3 2" xfId="31191" xr:uid="{00000000-0005-0000-0000-0000B55C0000}"/>
    <cellStyle name="Nota 25 2 2 7" xfId="26320" xr:uid="{00000000-0005-0000-0000-0000B65C0000}"/>
    <cellStyle name="Nota 25 2 2 7 2" xfId="29342" xr:uid="{00000000-0005-0000-0000-0000B75C0000}"/>
    <cellStyle name="Nota 25 2 2 8" xfId="27932" xr:uid="{00000000-0005-0000-0000-0000B85C0000}"/>
    <cellStyle name="Nota 25 2 2 8 2" xfId="30783" xr:uid="{00000000-0005-0000-0000-0000B95C0000}"/>
    <cellStyle name="Nota 25 3" xfId="19855" xr:uid="{00000000-0005-0000-0000-0000BA5C0000}"/>
    <cellStyle name="Nota 25 4" xfId="19856" xr:uid="{00000000-0005-0000-0000-0000BB5C0000}"/>
    <cellStyle name="Nota 25 5" xfId="19857" xr:uid="{00000000-0005-0000-0000-0000BC5C0000}"/>
    <cellStyle name="Nota 25 6" xfId="19858" xr:uid="{00000000-0005-0000-0000-0000BD5C0000}"/>
    <cellStyle name="Nota 25 7" xfId="19859" xr:uid="{00000000-0005-0000-0000-0000BE5C0000}"/>
    <cellStyle name="Nota 25 8" xfId="24709" xr:uid="{00000000-0005-0000-0000-0000BF5C0000}"/>
    <cellStyle name="Nota 25 8 2" xfId="25049" xr:uid="{00000000-0005-0000-0000-0000C05C0000}"/>
    <cellStyle name="Nota 25 8 2 2" xfId="25679" xr:uid="{00000000-0005-0000-0000-0000C15C0000}"/>
    <cellStyle name="Nota 25 8 2 2 2" xfId="27089" xr:uid="{00000000-0005-0000-0000-0000C25C0000}"/>
    <cellStyle name="Nota 25 8 2 2 2 2" xfId="30111" xr:uid="{00000000-0005-0000-0000-0000C35C0000}"/>
    <cellStyle name="Nota 25 8 2 2 3" xfId="28701" xr:uid="{00000000-0005-0000-0000-0000C45C0000}"/>
    <cellStyle name="Nota 25 8 2 2 3 2" xfId="31552" xr:uid="{00000000-0005-0000-0000-0000C55C0000}"/>
    <cellStyle name="Nota 25 8 2 3" xfId="25847" xr:uid="{00000000-0005-0000-0000-0000C65C0000}"/>
    <cellStyle name="Nota 25 8 2 3 2" xfId="27257" xr:uid="{00000000-0005-0000-0000-0000C75C0000}"/>
    <cellStyle name="Nota 25 8 2 3 2 2" xfId="30279" xr:uid="{00000000-0005-0000-0000-0000C85C0000}"/>
    <cellStyle name="Nota 25 8 2 3 3" xfId="28869" xr:uid="{00000000-0005-0000-0000-0000C95C0000}"/>
    <cellStyle name="Nota 25 8 2 3 3 2" xfId="31720" xr:uid="{00000000-0005-0000-0000-0000CA5C0000}"/>
    <cellStyle name="Nota 25 8 2 4" xfId="26013" xr:uid="{00000000-0005-0000-0000-0000CB5C0000}"/>
    <cellStyle name="Nota 25 8 2 4 2" xfId="27423" xr:uid="{00000000-0005-0000-0000-0000CC5C0000}"/>
    <cellStyle name="Nota 25 8 2 4 2 2" xfId="30445" xr:uid="{00000000-0005-0000-0000-0000CD5C0000}"/>
    <cellStyle name="Nota 25 8 2 4 3" xfId="29035" xr:uid="{00000000-0005-0000-0000-0000CE5C0000}"/>
    <cellStyle name="Nota 25 8 2 4 3 2" xfId="31886" xr:uid="{00000000-0005-0000-0000-0000CF5C0000}"/>
    <cellStyle name="Nota 25 8 2 5" xfId="26178" xr:uid="{00000000-0005-0000-0000-0000D05C0000}"/>
    <cellStyle name="Nota 25 8 2 5 2" xfId="27588" xr:uid="{00000000-0005-0000-0000-0000D15C0000}"/>
    <cellStyle name="Nota 25 8 2 5 2 2" xfId="30610" xr:uid="{00000000-0005-0000-0000-0000D25C0000}"/>
    <cellStyle name="Nota 25 8 2 5 3" xfId="29200" xr:uid="{00000000-0005-0000-0000-0000D35C0000}"/>
    <cellStyle name="Nota 25 8 2 5 3 2" xfId="32051" xr:uid="{00000000-0005-0000-0000-0000D45C0000}"/>
    <cellStyle name="Nota 25 8 2 6" xfId="26460" xr:uid="{00000000-0005-0000-0000-0000D55C0000}"/>
    <cellStyle name="Nota 25 8 2 6 2" xfId="29482" xr:uid="{00000000-0005-0000-0000-0000D65C0000}"/>
    <cellStyle name="Nota 25 8 2 7" xfId="28072" xr:uid="{00000000-0005-0000-0000-0000D75C0000}"/>
    <cellStyle name="Nota 25 8 2 7 2" xfId="30923" xr:uid="{00000000-0005-0000-0000-0000D85C0000}"/>
    <cellStyle name="Nota 25 8 3" xfId="25513" xr:uid="{00000000-0005-0000-0000-0000D95C0000}"/>
    <cellStyle name="Nota 25 8 3 2" xfId="26923" xr:uid="{00000000-0005-0000-0000-0000DA5C0000}"/>
    <cellStyle name="Nota 25 8 3 2 2" xfId="29945" xr:uid="{00000000-0005-0000-0000-0000DB5C0000}"/>
    <cellStyle name="Nota 25 8 3 3" xfId="28535" xr:uid="{00000000-0005-0000-0000-0000DC5C0000}"/>
    <cellStyle name="Nota 25 8 3 3 2" xfId="31386" xr:uid="{00000000-0005-0000-0000-0000DD5C0000}"/>
    <cellStyle name="Nota 25 8 4" xfId="25218" xr:uid="{00000000-0005-0000-0000-0000DE5C0000}"/>
    <cellStyle name="Nota 25 8 4 2" xfId="26628" xr:uid="{00000000-0005-0000-0000-0000DF5C0000}"/>
    <cellStyle name="Nota 25 8 4 2 2" xfId="29650" xr:uid="{00000000-0005-0000-0000-0000E05C0000}"/>
    <cellStyle name="Nota 25 8 4 3" xfId="28240" xr:uid="{00000000-0005-0000-0000-0000E15C0000}"/>
    <cellStyle name="Nota 25 8 4 3 2" xfId="31091" xr:uid="{00000000-0005-0000-0000-0000E25C0000}"/>
    <cellStyle name="Nota 25 8 5" xfId="25425" xr:uid="{00000000-0005-0000-0000-0000E35C0000}"/>
    <cellStyle name="Nota 25 8 5 2" xfId="26835" xr:uid="{00000000-0005-0000-0000-0000E45C0000}"/>
    <cellStyle name="Nota 25 8 5 2 2" xfId="29857" xr:uid="{00000000-0005-0000-0000-0000E55C0000}"/>
    <cellStyle name="Nota 25 8 5 3" xfId="28447" xr:uid="{00000000-0005-0000-0000-0000E65C0000}"/>
    <cellStyle name="Nota 25 8 5 3 2" xfId="31298" xr:uid="{00000000-0005-0000-0000-0000E75C0000}"/>
    <cellStyle name="Nota 25 8 6" xfId="25319" xr:uid="{00000000-0005-0000-0000-0000E85C0000}"/>
    <cellStyle name="Nota 25 8 6 2" xfId="26729" xr:uid="{00000000-0005-0000-0000-0000E95C0000}"/>
    <cellStyle name="Nota 25 8 6 2 2" xfId="29751" xr:uid="{00000000-0005-0000-0000-0000EA5C0000}"/>
    <cellStyle name="Nota 25 8 6 3" xfId="28341" xr:uid="{00000000-0005-0000-0000-0000EB5C0000}"/>
    <cellStyle name="Nota 25 8 6 3 2" xfId="31192" xr:uid="{00000000-0005-0000-0000-0000EC5C0000}"/>
    <cellStyle name="Nota 25 8 7" xfId="26319" xr:uid="{00000000-0005-0000-0000-0000ED5C0000}"/>
    <cellStyle name="Nota 25 8 7 2" xfId="29341" xr:uid="{00000000-0005-0000-0000-0000EE5C0000}"/>
    <cellStyle name="Nota 25 8 8" xfId="27931" xr:uid="{00000000-0005-0000-0000-0000EF5C0000}"/>
    <cellStyle name="Nota 25 8 8 2" xfId="30782" xr:uid="{00000000-0005-0000-0000-0000F05C0000}"/>
    <cellStyle name="Nota 26" xfId="19860" xr:uid="{00000000-0005-0000-0000-0000F15C0000}"/>
    <cellStyle name="Nota 26 2" xfId="19861" xr:uid="{00000000-0005-0000-0000-0000F25C0000}"/>
    <cellStyle name="Nota 26 2 2" xfId="24712" xr:uid="{00000000-0005-0000-0000-0000F35C0000}"/>
    <cellStyle name="Nota 26 2 2 2" xfId="25052" xr:uid="{00000000-0005-0000-0000-0000F45C0000}"/>
    <cellStyle name="Nota 26 2 2 2 2" xfId="25682" xr:uid="{00000000-0005-0000-0000-0000F55C0000}"/>
    <cellStyle name="Nota 26 2 2 2 2 2" xfId="27092" xr:uid="{00000000-0005-0000-0000-0000F65C0000}"/>
    <cellStyle name="Nota 26 2 2 2 2 2 2" xfId="30114" xr:uid="{00000000-0005-0000-0000-0000F75C0000}"/>
    <cellStyle name="Nota 26 2 2 2 2 3" xfId="28704" xr:uid="{00000000-0005-0000-0000-0000F85C0000}"/>
    <cellStyle name="Nota 26 2 2 2 2 3 2" xfId="31555" xr:uid="{00000000-0005-0000-0000-0000F95C0000}"/>
    <cellStyle name="Nota 26 2 2 2 3" xfId="25850" xr:uid="{00000000-0005-0000-0000-0000FA5C0000}"/>
    <cellStyle name="Nota 26 2 2 2 3 2" xfId="27260" xr:uid="{00000000-0005-0000-0000-0000FB5C0000}"/>
    <cellStyle name="Nota 26 2 2 2 3 2 2" xfId="30282" xr:uid="{00000000-0005-0000-0000-0000FC5C0000}"/>
    <cellStyle name="Nota 26 2 2 2 3 3" xfId="28872" xr:uid="{00000000-0005-0000-0000-0000FD5C0000}"/>
    <cellStyle name="Nota 26 2 2 2 3 3 2" xfId="31723" xr:uid="{00000000-0005-0000-0000-0000FE5C0000}"/>
    <cellStyle name="Nota 26 2 2 2 4" xfId="26016" xr:uid="{00000000-0005-0000-0000-0000FF5C0000}"/>
    <cellStyle name="Nota 26 2 2 2 4 2" xfId="27426" xr:uid="{00000000-0005-0000-0000-0000005D0000}"/>
    <cellStyle name="Nota 26 2 2 2 4 2 2" xfId="30448" xr:uid="{00000000-0005-0000-0000-0000015D0000}"/>
    <cellStyle name="Nota 26 2 2 2 4 3" xfId="29038" xr:uid="{00000000-0005-0000-0000-0000025D0000}"/>
    <cellStyle name="Nota 26 2 2 2 4 3 2" xfId="31889" xr:uid="{00000000-0005-0000-0000-0000035D0000}"/>
    <cellStyle name="Nota 26 2 2 2 5" xfId="26181" xr:uid="{00000000-0005-0000-0000-0000045D0000}"/>
    <cellStyle name="Nota 26 2 2 2 5 2" xfId="27591" xr:uid="{00000000-0005-0000-0000-0000055D0000}"/>
    <cellStyle name="Nota 26 2 2 2 5 2 2" xfId="30613" xr:uid="{00000000-0005-0000-0000-0000065D0000}"/>
    <cellStyle name="Nota 26 2 2 2 5 3" xfId="29203" xr:uid="{00000000-0005-0000-0000-0000075D0000}"/>
    <cellStyle name="Nota 26 2 2 2 5 3 2" xfId="32054" xr:uid="{00000000-0005-0000-0000-0000085D0000}"/>
    <cellStyle name="Nota 26 2 2 2 6" xfId="26463" xr:uid="{00000000-0005-0000-0000-0000095D0000}"/>
    <cellStyle name="Nota 26 2 2 2 6 2" xfId="29485" xr:uid="{00000000-0005-0000-0000-00000A5D0000}"/>
    <cellStyle name="Nota 26 2 2 2 7" xfId="28075" xr:uid="{00000000-0005-0000-0000-00000B5D0000}"/>
    <cellStyle name="Nota 26 2 2 2 7 2" xfId="30926" xr:uid="{00000000-0005-0000-0000-00000C5D0000}"/>
    <cellStyle name="Nota 26 2 2 3" xfId="25516" xr:uid="{00000000-0005-0000-0000-00000D5D0000}"/>
    <cellStyle name="Nota 26 2 2 3 2" xfId="26926" xr:uid="{00000000-0005-0000-0000-00000E5D0000}"/>
    <cellStyle name="Nota 26 2 2 3 2 2" xfId="29948" xr:uid="{00000000-0005-0000-0000-00000F5D0000}"/>
    <cellStyle name="Nota 26 2 2 3 3" xfId="28538" xr:uid="{00000000-0005-0000-0000-0000105D0000}"/>
    <cellStyle name="Nota 26 2 2 3 3 2" xfId="31389" xr:uid="{00000000-0005-0000-0000-0000115D0000}"/>
    <cellStyle name="Nota 26 2 2 4" xfId="25215" xr:uid="{00000000-0005-0000-0000-0000125D0000}"/>
    <cellStyle name="Nota 26 2 2 4 2" xfId="26625" xr:uid="{00000000-0005-0000-0000-0000135D0000}"/>
    <cellStyle name="Nota 26 2 2 4 2 2" xfId="29647" xr:uid="{00000000-0005-0000-0000-0000145D0000}"/>
    <cellStyle name="Nota 26 2 2 4 3" xfId="28237" xr:uid="{00000000-0005-0000-0000-0000155D0000}"/>
    <cellStyle name="Nota 26 2 2 4 3 2" xfId="31088" xr:uid="{00000000-0005-0000-0000-0000165D0000}"/>
    <cellStyle name="Nota 26 2 2 5" xfId="25409" xr:uid="{00000000-0005-0000-0000-0000175D0000}"/>
    <cellStyle name="Nota 26 2 2 5 2" xfId="26819" xr:uid="{00000000-0005-0000-0000-0000185D0000}"/>
    <cellStyle name="Nota 26 2 2 5 2 2" xfId="29841" xr:uid="{00000000-0005-0000-0000-0000195D0000}"/>
    <cellStyle name="Nota 26 2 2 5 3" xfId="28431" xr:uid="{00000000-0005-0000-0000-00001A5D0000}"/>
    <cellStyle name="Nota 26 2 2 5 3 2" xfId="31282" xr:uid="{00000000-0005-0000-0000-00001B5D0000}"/>
    <cellStyle name="Nota 26 2 2 6" xfId="25316" xr:uid="{00000000-0005-0000-0000-00001C5D0000}"/>
    <cellStyle name="Nota 26 2 2 6 2" xfId="26726" xr:uid="{00000000-0005-0000-0000-00001D5D0000}"/>
    <cellStyle name="Nota 26 2 2 6 2 2" xfId="29748" xr:uid="{00000000-0005-0000-0000-00001E5D0000}"/>
    <cellStyle name="Nota 26 2 2 6 3" xfId="28338" xr:uid="{00000000-0005-0000-0000-00001F5D0000}"/>
    <cellStyle name="Nota 26 2 2 6 3 2" xfId="31189" xr:uid="{00000000-0005-0000-0000-0000205D0000}"/>
    <cellStyle name="Nota 26 2 2 7" xfId="26322" xr:uid="{00000000-0005-0000-0000-0000215D0000}"/>
    <cellStyle name="Nota 26 2 2 7 2" xfId="29344" xr:uid="{00000000-0005-0000-0000-0000225D0000}"/>
    <cellStyle name="Nota 26 2 2 8" xfId="27934" xr:uid="{00000000-0005-0000-0000-0000235D0000}"/>
    <cellStyle name="Nota 26 2 2 8 2" xfId="30785" xr:uid="{00000000-0005-0000-0000-0000245D0000}"/>
    <cellStyle name="Nota 26 3" xfId="19862" xr:uid="{00000000-0005-0000-0000-0000255D0000}"/>
    <cellStyle name="Nota 26 4" xfId="19863" xr:uid="{00000000-0005-0000-0000-0000265D0000}"/>
    <cellStyle name="Nota 26 5" xfId="19864" xr:uid="{00000000-0005-0000-0000-0000275D0000}"/>
    <cellStyle name="Nota 26 6" xfId="19865" xr:uid="{00000000-0005-0000-0000-0000285D0000}"/>
    <cellStyle name="Nota 26 7" xfId="19866" xr:uid="{00000000-0005-0000-0000-0000295D0000}"/>
    <cellStyle name="Nota 26 8" xfId="24711" xr:uid="{00000000-0005-0000-0000-00002A5D0000}"/>
    <cellStyle name="Nota 26 8 2" xfId="25051" xr:uid="{00000000-0005-0000-0000-00002B5D0000}"/>
    <cellStyle name="Nota 26 8 2 2" xfId="25681" xr:uid="{00000000-0005-0000-0000-00002C5D0000}"/>
    <cellStyle name="Nota 26 8 2 2 2" xfId="27091" xr:uid="{00000000-0005-0000-0000-00002D5D0000}"/>
    <cellStyle name="Nota 26 8 2 2 2 2" xfId="30113" xr:uid="{00000000-0005-0000-0000-00002E5D0000}"/>
    <cellStyle name="Nota 26 8 2 2 3" xfId="28703" xr:uid="{00000000-0005-0000-0000-00002F5D0000}"/>
    <cellStyle name="Nota 26 8 2 2 3 2" xfId="31554" xr:uid="{00000000-0005-0000-0000-0000305D0000}"/>
    <cellStyle name="Nota 26 8 2 3" xfId="25849" xr:uid="{00000000-0005-0000-0000-0000315D0000}"/>
    <cellStyle name="Nota 26 8 2 3 2" xfId="27259" xr:uid="{00000000-0005-0000-0000-0000325D0000}"/>
    <cellStyle name="Nota 26 8 2 3 2 2" xfId="30281" xr:uid="{00000000-0005-0000-0000-0000335D0000}"/>
    <cellStyle name="Nota 26 8 2 3 3" xfId="28871" xr:uid="{00000000-0005-0000-0000-0000345D0000}"/>
    <cellStyle name="Nota 26 8 2 3 3 2" xfId="31722" xr:uid="{00000000-0005-0000-0000-0000355D0000}"/>
    <cellStyle name="Nota 26 8 2 4" xfId="26015" xr:uid="{00000000-0005-0000-0000-0000365D0000}"/>
    <cellStyle name="Nota 26 8 2 4 2" xfId="27425" xr:uid="{00000000-0005-0000-0000-0000375D0000}"/>
    <cellStyle name="Nota 26 8 2 4 2 2" xfId="30447" xr:uid="{00000000-0005-0000-0000-0000385D0000}"/>
    <cellStyle name="Nota 26 8 2 4 3" xfId="29037" xr:uid="{00000000-0005-0000-0000-0000395D0000}"/>
    <cellStyle name="Nota 26 8 2 4 3 2" xfId="31888" xr:uid="{00000000-0005-0000-0000-00003A5D0000}"/>
    <cellStyle name="Nota 26 8 2 5" xfId="26180" xr:uid="{00000000-0005-0000-0000-00003B5D0000}"/>
    <cellStyle name="Nota 26 8 2 5 2" xfId="27590" xr:uid="{00000000-0005-0000-0000-00003C5D0000}"/>
    <cellStyle name="Nota 26 8 2 5 2 2" xfId="30612" xr:uid="{00000000-0005-0000-0000-00003D5D0000}"/>
    <cellStyle name="Nota 26 8 2 5 3" xfId="29202" xr:uid="{00000000-0005-0000-0000-00003E5D0000}"/>
    <cellStyle name="Nota 26 8 2 5 3 2" xfId="32053" xr:uid="{00000000-0005-0000-0000-00003F5D0000}"/>
    <cellStyle name="Nota 26 8 2 6" xfId="26462" xr:uid="{00000000-0005-0000-0000-0000405D0000}"/>
    <cellStyle name="Nota 26 8 2 6 2" xfId="29484" xr:uid="{00000000-0005-0000-0000-0000415D0000}"/>
    <cellStyle name="Nota 26 8 2 7" xfId="28074" xr:uid="{00000000-0005-0000-0000-0000425D0000}"/>
    <cellStyle name="Nota 26 8 2 7 2" xfId="30925" xr:uid="{00000000-0005-0000-0000-0000435D0000}"/>
    <cellStyle name="Nota 26 8 3" xfId="25515" xr:uid="{00000000-0005-0000-0000-0000445D0000}"/>
    <cellStyle name="Nota 26 8 3 2" xfId="26925" xr:uid="{00000000-0005-0000-0000-0000455D0000}"/>
    <cellStyle name="Nota 26 8 3 2 2" xfId="29947" xr:uid="{00000000-0005-0000-0000-0000465D0000}"/>
    <cellStyle name="Nota 26 8 3 3" xfId="28537" xr:uid="{00000000-0005-0000-0000-0000475D0000}"/>
    <cellStyle name="Nota 26 8 3 3 2" xfId="31388" xr:uid="{00000000-0005-0000-0000-0000485D0000}"/>
    <cellStyle name="Nota 26 8 4" xfId="25216" xr:uid="{00000000-0005-0000-0000-0000495D0000}"/>
    <cellStyle name="Nota 26 8 4 2" xfId="26626" xr:uid="{00000000-0005-0000-0000-00004A5D0000}"/>
    <cellStyle name="Nota 26 8 4 2 2" xfId="29648" xr:uid="{00000000-0005-0000-0000-00004B5D0000}"/>
    <cellStyle name="Nota 26 8 4 3" xfId="28238" xr:uid="{00000000-0005-0000-0000-00004C5D0000}"/>
    <cellStyle name="Nota 26 8 4 3 2" xfId="31089" xr:uid="{00000000-0005-0000-0000-00004D5D0000}"/>
    <cellStyle name="Nota 26 8 5" xfId="25408" xr:uid="{00000000-0005-0000-0000-00004E5D0000}"/>
    <cellStyle name="Nota 26 8 5 2" xfId="26818" xr:uid="{00000000-0005-0000-0000-00004F5D0000}"/>
    <cellStyle name="Nota 26 8 5 2 2" xfId="29840" xr:uid="{00000000-0005-0000-0000-0000505D0000}"/>
    <cellStyle name="Nota 26 8 5 3" xfId="28430" xr:uid="{00000000-0005-0000-0000-0000515D0000}"/>
    <cellStyle name="Nota 26 8 5 3 2" xfId="31281" xr:uid="{00000000-0005-0000-0000-0000525D0000}"/>
    <cellStyle name="Nota 26 8 6" xfId="25317" xr:uid="{00000000-0005-0000-0000-0000535D0000}"/>
    <cellStyle name="Nota 26 8 6 2" xfId="26727" xr:uid="{00000000-0005-0000-0000-0000545D0000}"/>
    <cellStyle name="Nota 26 8 6 2 2" xfId="29749" xr:uid="{00000000-0005-0000-0000-0000555D0000}"/>
    <cellStyle name="Nota 26 8 6 3" xfId="28339" xr:uid="{00000000-0005-0000-0000-0000565D0000}"/>
    <cellStyle name="Nota 26 8 6 3 2" xfId="31190" xr:uid="{00000000-0005-0000-0000-0000575D0000}"/>
    <cellStyle name="Nota 26 8 7" xfId="26321" xr:uid="{00000000-0005-0000-0000-0000585D0000}"/>
    <cellStyle name="Nota 26 8 7 2" xfId="29343" xr:uid="{00000000-0005-0000-0000-0000595D0000}"/>
    <cellStyle name="Nota 26 8 8" xfId="27933" xr:uid="{00000000-0005-0000-0000-00005A5D0000}"/>
    <cellStyle name="Nota 26 8 8 2" xfId="30784" xr:uid="{00000000-0005-0000-0000-00005B5D0000}"/>
    <cellStyle name="Nota 27" xfId="19867" xr:uid="{00000000-0005-0000-0000-00005C5D0000}"/>
    <cellStyle name="Nota 27 2" xfId="19868" xr:uid="{00000000-0005-0000-0000-00005D5D0000}"/>
    <cellStyle name="Nota 27 2 2" xfId="24714" xr:uid="{00000000-0005-0000-0000-00005E5D0000}"/>
    <cellStyle name="Nota 27 2 2 2" xfId="25054" xr:uid="{00000000-0005-0000-0000-00005F5D0000}"/>
    <cellStyle name="Nota 27 2 2 2 2" xfId="25684" xr:uid="{00000000-0005-0000-0000-0000605D0000}"/>
    <cellStyle name="Nota 27 2 2 2 2 2" xfId="27094" xr:uid="{00000000-0005-0000-0000-0000615D0000}"/>
    <cellStyle name="Nota 27 2 2 2 2 2 2" xfId="30116" xr:uid="{00000000-0005-0000-0000-0000625D0000}"/>
    <cellStyle name="Nota 27 2 2 2 2 3" xfId="28706" xr:uid="{00000000-0005-0000-0000-0000635D0000}"/>
    <cellStyle name="Nota 27 2 2 2 2 3 2" xfId="31557" xr:uid="{00000000-0005-0000-0000-0000645D0000}"/>
    <cellStyle name="Nota 27 2 2 2 3" xfId="25852" xr:uid="{00000000-0005-0000-0000-0000655D0000}"/>
    <cellStyle name="Nota 27 2 2 2 3 2" xfId="27262" xr:uid="{00000000-0005-0000-0000-0000665D0000}"/>
    <cellStyle name="Nota 27 2 2 2 3 2 2" xfId="30284" xr:uid="{00000000-0005-0000-0000-0000675D0000}"/>
    <cellStyle name="Nota 27 2 2 2 3 3" xfId="28874" xr:uid="{00000000-0005-0000-0000-0000685D0000}"/>
    <cellStyle name="Nota 27 2 2 2 3 3 2" xfId="31725" xr:uid="{00000000-0005-0000-0000-0000695D0000}"/>
    <cellStyle name="Nota 27 2 2 2 4" xfId="26018" xr:uid="{00000000-0005-0000-0000-00006A5D0000}"/>
    <cellStyle name="Nota 27 2 2 2 4 2" xfId="27428" xr:uid="{00000000-0005-0000-0000-00006B5D0000}"/>
    <cellStyle name="Nota 27 2 2 2 4 2 2" xfId="30450" xr:uid="{00000000-0005-0000-0000-00006C5D0000}"/>
    <cellStyle name="Nota 27 2 2 2 4 3" xfId="29040" xr:uid="{00000000-0005-0000-0000-00006D5D0000}"/>
    <cellStyle name="Nota 27 2 2 2 4 3 2" xfId="31891" xr:uid="{00000000-0005-0000-0000-00006E5D0000}"/>
    <cellStyle name="Nota 27 2 2 2 5" xfId="26183" xr:uid="{00000000-0005-0000-0000-00006F5D0000}"/>
    <cellStyle name="Nota 27 2 2 2 5 2" xfId="27593" xr:uid="{00000000-0005-0000-0000-0000705D0000}"/>
    <cellStyle name="Nota 27 2 2 2 5 2 2" xfId="30615" xr:uid="{00000000-0005-0000-0000-0000715D0000}"/>
    <cellStyle name="Nota 27 2 2 2 5 3" xfId="29205" xr:uid="{00000000-0005-0000-0000-0000725D0000}"/>
    <cellStyle name="Nota 27 2 2 2 5 3 2" xfId="32056" xr:uid="{00000000-0005-0000-0000-0000735D0000}"/>
    <cellStyle name="Nota 27 2 2 2 6" xfId="26465" xr:uid="{00000000-0005-0000-0000-0000745D0000}"/>
    <cellStyle name="Nota 27 2 2 2 6 2" xfId="29487" xr:uid="{00000000-0005-0000-0000-0000755D0000}"/>
    <cellStyle name="Nota 27 2 2 2 7" xfId="28077" xr:uid="{00000000-0005-0000-0000-0000765D0000}"/>
    <cellStyle name="Nota 27 2 2 2 7 2" xfId="30928" xr:uid="{00000000-0005-0000-0000-0000775D0000}"/>
    <cellStyle name="Nota 27 2 2 3" xfId="25518" xr:uid="{00000000-0005-0000-0000-0000785D0000}"/>
    <cellStyle name="Nota 27 2 2 3 2" xfId="26928" xr:uid="{00000000-0005-0000-0000-0000795D0000}"/>
    <cellStyle name="Nota 27 2 2 3 2 2" xfId="29950" xr:uid="{00000000-0005-0000-0000-00007A5D0000}"/>
    <cellStyle name="Nota 27 2 2 3 3" xfId="28540" xr:uid="{00000000-0005-0000-0000-00007B5D0000}"/>
    <cellStyle name="Nota 27 2 2 3 3 2" xfId="31391" xr:uid="{00000000-0005-0000-0000-00007C5D0000}"/>
    <cellStyle name="Nota 27 2 2 4" xfId="25213" xr:uid="{00000000-0005-0000-0000-00007D5D0000}"/>
    <cellStyle name="Nota 27 2 2 4 2" xfId="26623" xr:uid="{00000000-0005-0000-0000-00007E5D0000}"/>
    <cellStyle name="Nota 27 2 2 4 2 2" xfId="29645" xr:uid="{00000000-0005-0000-0000-00007F5D0000}"/>
    <cellStyle name="Nota 27 2 2 4 3" xfId="28235" xr:uid="{00000000-0005-0000-0000-0000805D0000}"/>
    <cellStyle name="Nota 27 2 2 4 3 2" xfId="31086" xr:uid="{00000000-0005-0000-0000-0000815D0000}"/>
    <cellStyle name="Nota 27 2 2 5" xfId="25411" xr:uid="{00000000-0005-0000-0000-0000825D0000}"/>
    <cellStyle name="Nota 27 2 2 5 2" xfId="26821" xr:uid="{00000000-0005-0000-0000-0000835D0000}"/>
    <cellStyle name="Nota 27 2 2 5 2 2" xfId="29843" xr:uid="{00000000-0005-0000-0000-0000845D0000}"/>
    <cellStyle name="Nota 27 2 2 5 3" xfId="28433" xr:uid="{00000000-0005-0000-0000-0000855D0000}"/>
    <cellStyle name="Nota 27 2 2 5 3 2" xfId="31284" xr:uid="{00000000-0005-0000-0000-0000865D0000}"/>
    <cellStyle name="Nota 27 2 2 6" xfId="25277" xr:uid="{00000000-0005-0000-0000-0000875D0000}"/>
    <cellStyle name="Nota 27 2 2 6 2" xfId="26687" xr:uid="{00000000-0005-0000-0000-0000885D0000}"/>
    <cellStyle name="Nota 27 2 2 6 2 2" xfId="29709" xr:uid="{00000000-0005-0000-0000-0000895D0000}"/>
    <cellStyle name="Nota 27 2 2 6 3" xfId="28299" xr:uid="{00000000-0005-0000-0000-00008A5D0000}"/>
    <cellStyle name="Nota 27 2 2 6 3 2" xfId="31150" xr:uid="{00000000-0005-0000-0000-00008B5D0000}"/>
    <cellStyle name="Nota 27 2 2 7" xfId="26324" xr:uid="{00000000-0005-0000-0000-00008C5D0000}"/>
    <cellStyle name="Nota 27 2 2 7 2" xfId="29346" xr:uid="{00000000-0005-0000-0000-00008D5D0000}"/>
    <cellStyle name="Nota 27 2 2 8" xfId="27936" xr:uid="{00000000-0005-0000-0000-00008E5D0000}"/>
    <cellStyle name="Nota 27 2 2 8 2" xfId="30787" xr:uid="{00000000-0005-0000-0000-00008F5D0000}"/>
    <cellStyle name="Nota 27 3" xfId="19869" xr:uid="{00000000-0005-0000-0000-0000905D0000}"/>
    <cellStyle name="Nota 27 4" xfId="19870" xr:uid="{00000000-0005-0000-0000-0000915D0000}"/>
    <cellStyle name="Nota 27 5" xfId="19871" xr:uid="{00000000-0005-0000-0000-0000925D0000}"/>
    <cellStyle name="Nota 27 6" xfId="19872" xr:uid="{00000000-0005-0000-0000-0000935D0000}"/>
    <cellStyle name="Nota 27 7" xfId="19873" xr:uid="{00000000-0005-0000-0000-0000945D0000}"/>
    <cellStyle name="Nota 27 8" xfId="24713" xr:uid="{00000000-0005-0000-0000-0000955D0000}"/>
    <cellStyle name="Nota 27 8 2" xfId="25053" xr:uid="{00000000-0005-0000-0000-0000965D0000}"/>
    <cellStyle name="Nota 27 8 2 2" xfId="25683" xr:uid="{00000000-0005-0000-0000-0000975D0000}"/>
    <cellStyle name="Nota 27 8 2 2 2" xfId="27093" xr:uid="{00000000-0005-0000-0000-0000985D0000}"/>
    <cellStyle name="Nota 27 8 2 2 2 2" xfId="30115" xr:uid="{00000000-0005-0000-0000-0000995D0000}"/>
    <cellStyle name="Nota 27 8 2 2 3" xfId="28705" xr:uid="{00000000-0005-0000-0000-00009A5D0000}"/>
    <cellStyle name="Nota 27 8 2 2 3 2" xfId="31556" xr:uid="{00000000-0005-0000-0000-00009B5D0000}"/>
    <cellStyle name="Nota 27 8 2 3" xfId="25851" xr:uid="{00000000-0005-0000-0000-00009C5D0000}"/>
    <cellStyle name="Nota 27 8 2 3 2" xfId="27261" xr:uid="{00000000-0005-0000-0000-00009D5D0000}"/>
    <cellStyle name="Nota 27 8 2 3 2 2" xfId="30283" xr:uid="{00000000-0005-0000-0000-00009E5D0000}"/>
    <cellStyle name="Nota 27 8 2 3 3" xfId="28873" xr:uid="{00000000-0005-0000-0000-00009F5D0000}"/>
    <cellStyle name="Nota 27 8 2 3 3 2" xfId="31724" xr:uid="{00000000-0005-0000-0000-0000A05D0000}"/>
    <cellStyle name="Nota 27 8 2 4" xfId="26017" xr:uid="{00000000-0005-0000-0000-0000A15D0000}"/>
    <cellStyle name="Nota 27 8 2 4 2" xfId="27427" xr:uid="{00000000-0005-0000-0000-0000A25D0000}"/>
    <cellStyle name="Nota 27 8 2 4 2 2" xfId="30449" xr:uid="{00000000-0005-0000-0000-0000A35D0000}"/>
    <cellStyle name="Nota 27 8 2 4 3" xfId="29039" xr:uid="{00000000-0005-0000-0000-0000A45D0000}"/>
    <cellStyle name="Nota 27 8 2 4 3 2" xfId="31890" xr:uid="{00000000-0005-0000-0000-0000A55D0000}"/>
    <cellStyle name="Nota 27 8 2 5" xfId="26182" xr:uid="{00000000-0005-0000-0000-0000A65D0000}"/>
    <cellStyle name="Nota 27 8 2 5 2" xfId="27592" xr:uid="{00000000-0005-0000-0000-0000A75D0000}"/>
    <cellStyle name="Nota 27 8 2 5 2 2" xfId="30614" xr:uid="{00000000-0005-0000-0000-0000A85D0000}"/>
    <cellStyle name="Nota 27 8 2 5 3" xfId="29204" xr:uid="{00000000-0005-0000-0000-0000A95D0000}"/>
    <cellStyle name="Nota 27 8 2 5 3 2" xfId="32055" xr:uid="{00000000-0005-0000-0000-0000AA5D0000}"/>
    <cellStyle name="Nota 27 8 2 6" xfId="26464" xr:uid="{00000000-0005-0000-0000-0000AB5D0000}"/>
    <cellStyle name="Nota 27 8 2 6 2" xfId="29486" xr:uid="{00000000-0005-0000-0000-0000AC5D0000}"/>
    <cellStyle name="Nota 27 8 2 7" xfId="28076" xr:uid="{00000000-0005-0000-0000-0000AD5D0000}"/>
    <cellStyle name="Nota 27 8 2 7 2" xfId="30927" xr:uid="{00000000-0005-0000-0000-0000AE5D0000}"/>
    <cellStyle name="Nota 27 8 3" xfId="25517" xr:uid="{00000000-0005-0000-0000-0000AF5D0000}"/>
    <cellStyle name="Nota 27 8 3 2" xfId="26927" xr:uid="{00000000-0005-0000-0000-0000B05D0000}"/>
    <cellStyle name="Nota 27 8 3 2 2" xfId="29949" xr:uid="{00000000-0005-0000-0000-0000B15D0000}"/>
    <cellStyle name="Nota 27 8 3 3" xfId="28539" xr:uid="{00000000-0005-0000-0000-0000B25D0000}"/>
    <cellStyle name="Nota 27 8 3 3 2" xfId="31390" xr:uid="{00000000-0005-0000-0000-0000B35D0000}"/>
    <cellStyle name="Nota 27 8 4" xfId="25214" xr:uid="{00000000-0005-0000-0000-0000B45D0000}"/>
    <cellStyle name="Nota 27 8 4 2" xfId="26624" xr:uid="{00000000-0005-0000-0000-0000B55D0000}"/>
    <cellStyle name="Nota 27 8 4 2 2" xfId="29646" xr:uid="{00000000-0005-0000-0000-0000B65D0000}"/>
    <cellStyle name="Nota 27 8 4 3" xfId="28236" xr:uid="{00000000-0005-0000-0000-0000B75D0000}"/>
    <cellStyle name="Nota 27 8 4 3 2" xfId="31087" xr:uid="{00000000-0005-0000-0000-0000B85D0000}"/>
    <cellStyle name="Nota 27 8 5" xfId="25410" xr:uid="{00000000-0005-0000-0000-0000B95D0000}"/>
    <cellStyle name="Nota 27 8 5 2" xfId="26820" xr:uid="{00000000-0005-0000-0000-0000BA5D0000}"/>
    <cellStyle name="Nota 27 8 5 2 2" xfId="29842" xr:uid="{00000000-0005-0000-0000-0000BB5D0000}"/>
    <cellStyle name="Nota 27 8 5 3" xfId="28432" xr:uid="{00000000-0005-0000-0000-0000BC5D0000}"/>
    <cellStyle name="Nota 27 8 5 3 2" xfId="31283" xr:uid="{00000000-0005-0000-0000-0000BD5D0000}"/>
    <cellStyle name="Nota 27 8 6" xfId="25298" xr:uid="{00000000-0005-0000-0000-0000BE5D0000}"/>
    <cellStyle name="Nota 27 8 6 2" xfId="26708" xr:uid="{00000000-0005-0000-0000-0000BF5D0000}"/>
    <cellStyle name="Nota 27 8 6 2 2" xfId="29730" xr:uid="{00000000-0005-0000-0000-0000C05D0000}"/>
    <cellStyle name="Nota 27 8 6 3" xfId="28320" xr:uid="{00000000-0005-0000-0000-0000C15D0000}"/>
    <cellStyle name="Nota 27 8 6 3 2" xfId="31171" xr:uid="{00000000-0005-0000-0000-0000C25D0000}"/>
    <cellStyle name="Nota 27 8 7" xfId="26323" xr:uid="{00000000-0005-0000-0000-0000C35D0000}"/>
    <cellStyle name="Nota 27 8 7 2" xfId="29345" xr:uid="{00000000-0005-0000-0000-0000C45D0000}"/>
    <cellStyle name="Nota 27 8 8" xfId="27935" xr:uid="{00000000-0005-0000-0000-0000C55D0000}"/>
    <cellStyle name="Nota 27 8 8 2" xfId="30786" xr:uid="{00000000-0005-0000-0000-0000C65D0000}"/>
    <cellStyle name="Nota 28" xfId="19874" xr:uid="{00000000-0005-0000-0000-0000C75D0000}"/>
    <cellStyle name="Nota 28 2" xfId="19875" xr:uid="{00000000-0005-0000-0000-0000C85D0000}"/>
    <cellStyle name="Nota 28 2 2" xfId="24716" xr:uid="{00000000-0005-0000-0000-0000C95D0000}"/>
    <cellStyle name="Nota 28 2 2 2" xfId="25056" xr:uid="{00000000-0005-0000-0000-0000CA5D0000}"/>
    <cellStyle name="Nota 28 2 2 2 2" xfId="25686" xr:uid="{00000000-0005-0000-0000-0000CB5D0000}"/>
    <cellStyle name="Nota 28 2 2 2 2 2" xfId="27096" xr:uid="{00000000-0005-0000-0000-0000CC5D0000}"/>
    <cellStyle name="Nota 28 2 2 2 2 2 2" xfId="30118" xr:uid="{00000000-0005-0000-0000-0000CD5D0000}"/>
    <cellStyle name="Nota 28 2 2 2 2 3" xfId="28708" xr:uid="{00000000-0005-0000-0000-0000CE5D0000}"/>
    <cellStyle name="Nota 28 2 2 2 2 3 2" xfId="31559" xr:uid="{00000000-0005-0000-0000-0000CF5D0000}"/>
    <cellStyle name="Nota 28 2 2 2 3" xfId="25854" xr:uid="{00000000-0005-0000-0000-0000D05D0000}"/>
    <cellStyle name="Nota 28 2 2 2 3 2" xfId="27264" xr:uid="{00000000-0005-0000-0000-0000D15D0000}"/>
    <cellStyle name="Nota 28 2 2 2 3 2 2" xfId="30286" xr:uid="{00000000-0005-0000-0000-0000D25D0000}"/>
    <cellStyle name="Nota 28 2 2 2 3 3" xfId="28876" xr:uid="{00000000-0005-0000-0000-0000D35D0000}"/>
    <cellStyle name="Nota 28 2 2 2 3 3 2" xfId="31727" xr:uid="{00000000-0005-0000-0000-0000D45D0000}"/>
    <cellStyle name="Nota 28 2 2 2 4" xfId="26020" xr:uid="{00000000-0005-0000-0000-0000D55D0000}"/>
    <cellStyle name="Nota 28 2 2 2 4 2" xfId="27430" xr:uid="{00000000-0005-0000-0000-0000D65D0000}"/>
    <cellStyle name="Nota 28 2 2 2 4 2 2" xfId="30452" xr:uid="{00000000-0005-0000-0000-0000D75D0000}"/>
    <cellStyle name="Nota 28 2 2 2 4 3" xfId="29042" xr:uid="{00000000-0005-0000-0000-0000D85D0000}"/>
    <cellStyle name="Nota 28 2 2 2 4 3 2" xfId="31893" xr:uid="{00000000-0005-0000-0000-0000D95D0000}"/>
    <cellStyle name="Nota 28 2 2 2 5" xfId="26185" xr:uid="{00000000-0005-0000-0000-0000DA5D0000}"/>
    <cellStyle name="Nota 28 2 2 2 5 2" xfId="27595" xr:uid="{00000000-0005-0000-0000-0000DB5D0000}"/>
    <cellStyle name="Nota 28 2 2 2 5 2 2" xfId="30617" xr:uid="{00000000-0005-0000-0000-0000DC5D0000}"/>
    <cellStyle name="Nota 28 2 2 2 5 3" xfId="29207" xr:uid="{00000000-0005-0000-0000-0000DD5D0000}"/>
    <cellStyle name="Nota 28 2 2 2 5 3 2" xfId="32058" xr:uid="{00000000-0005-0000-0000-0000DE5D0000}"/>
    <cellStyle name="Nota 28 2 2 2 6" xfId="26467" xr:uid="{00000000-0005-0000-0000-0000DF5D0000}"/>
    <cellStyle name="Nota 28 2 2 2 6 2" xfId="29489" xr:uid="{00000000-0005-0000-0000-0000E05D0000}"/>
    <cellStyle name="Nota 28 2 2 2 7" xfId="28079" xr:uid="{00000000-0005-0000-0000-0000E15D0000}"/>
    <cellStyle name="Nota 28 2 2 2 7 2" xfId="30930" xr:uid="{00000000-0005-0000-0000-0000E25D0000}"/>
    <cellStyle name="Nota 28 2 2 3" xfId="25520" xr:uid="{00000000-0005-0000-0000-0000E35D0000}"/>
    <cellStyle name="Nota 28 2 2 3 2" xfId="26930" xr:uid="{00000000-0005-0000-0000-0000E45D0000}"/>
    <cellStyle name="Nota 28 2 2 3 2 2" xfId="29952" xr:uid="{00000000-0005-0000-0000-0000E55D0000}"/>
    <cellStyle name="Nota 28 2 2 3 3" xfId="28542" xr:uid="{00000000-0005-0000-0000-0000E65D0000}"/>
    <cellStyle name="Nota 28 2 2 3 3 2" xfId="31393" xr:uid="{00000000-0005-0000-0000-0000E75D0000}"/>
    <cellStyle name="Nota 28 2 2 4" xfId="25211" xr:uid="{00000000-0005-0000-0000-0000E85D0000}"/>
    <cellStyle name="Nota 28 2 2 4 2" xfId="26621" xr:uid="{00000000-0005-0000-0000-0000E95D0000}"/>
    <cellStyle name="Nota 28 2 2 4 2 2" xfId="29643" xr:uid="{00000000-0005-0000-0000-0000EA5D0000}"/>
    <cellStyle name="Nota 28 2 2 4 3" xfId="28233" xr:uid="{00000000-0005-0000-0000-0000EB5D0000}"/>
    <cellStyle name="Nota 28 2 2 4 3 2" xfId="31084" xr:uid="{00000000-0005-0000-0000-0000EC5D0000}"/>
    <cellStyle name="Nota 28 2 2 5" xfId="25413" xr:uid="{00000000-0005-0000-0000-0000ED5D0000}"/>
    <cellStyle name="Nota 28 2 2 5 2" xfId="26823" xr:uid="{00000000-0005-0000-0000-0000EE5D0000}"/>
    <cellStyle name="Nota 28 2 2 5 2 2" xfId="29845" xr:uid="{00000000-0005-0000-0000-0000EF5D0000}"/>
    <cellStyle name="Nota 28 2 2 5 3" xfId="28435" xr:uid="{00000000-0005-0000-0000-0000F05D0000}"/>
    <cellStyle name="Nota 28 2 2 5 3 2" xfId="31286" xr:uid="{00000000-0005-0000-0000-0000F15D0000}"/>
    <cellStyle name="Nota 28 2 2 6" xfId="25314" xr:uid="{00000000-0005-0000-0000-0000F25D0000}"/>
    <cellStyle name="Nota 28 2 2 6 2" xfId="26724" xr:uid="{00000000-0005-0000-0000-0000F35D0000}"/>
    <cellStyle name="Nota 28 2 2 6 2 2" xfId="29746" xr:uid="{00000000-0005-0000-0000-0000F45D0000}"/>
    <cellStyle name="Nota 28 2 2 6 3" xfId="28336" xr:uid="{00000000-0005-0000-0000-0000F55D0000}"/>
    <cellStyle name="Nota 28 2 2 6 3 2" xfId="31187" xr:uid="{00000000-0005-0000-0000-0000F65D0000}"/>
    <cellStyle name="Nota 28 2 2 7" xfId="26326" xr:uid="{00000000-0005-0000-0000-0000F75D0000}"/>
    <cellStyle name="Nota 28 2 2 7 2" xfId="29348" xr:uid="{00000000-0005-0000-0000-0000F85D0000}"/>
    <cellStyle name="Nota 28 2 2 8" xfId="27938" xr:uid="{00000000-0005-0000-0000-0000F95D0000}"/>
    <cellStyle name="Nota 28 2 2 8 2" xfId="30789" xr:uid="{00000000-0005-0000-0000-0000FA5D0000}"/>
    <cellStyle name="Nota 28 3" xfId="19876" xr:uid="{00000000-0005-0000-0000-0000FB5D0000}"/>
    <cellStyle name="Nota 28 4" xfId="19877" xr:uid="{00000000-0005-0000-0000-0000FC5D0000}"/>
    <cellStyle name="Nota 28 5" xfId="19878" xr:uid="{00000000-0005-0000-0000-0000FD5D0000}"/>
    <cellStyle name="Nota 28 6" xfId="19879" xr:uid="{00000000-0005-0000-0000-0000FE5D0000}"/>
    <cellStyle name="Nota 28 7" xfId="19880" xr:uid="{00000000-0005-0000-0000-0000FF5D0000}"/>
    <cellStyle name="Nota 28 8" xfId="24715" xr:uid="{00000000-0005-0000-0000-0000005E0000}"/>
    <cellStyle name="Nota 28 8 2" xfId="25055" xr:uid="{00000000-0005-0000-0000-0000015E0000}"/>
    <cellStyle name="Nota 28 8 2 2" xfId="25685" xr:uid="{00000000-0005-0000-0000-0000025E0000}"/>
    <cellStyle name="Nota 28 8 2 2 2" xfId="27095" xr:uid="{00000000-0005-0000-0000-0000035E0000}"/>
    <cellStyle name="Nota 28 8 2 2 2 2" xfId="30117" xr:uid="{00000000-0005-0000-0000-0000045E0000}"/>
    <cellStyle name="Nota 28 8 2 2 3" xfId="28707" xr:uid="{00000000-0005-0000-0000-0000055E0000}"/>
    <cellStyle name="Nota 28 8 2 2 3 2" xfId="31558" xr:uid="{00000000-0005-0000-0000-0000065E0000}"/>
    <cellStyle name="Nota 28 8 2 3" xfId="25853" xr:uid="{00000000-0005-0000-0000-0000075E0000}"/>
    <cellStyle name="Nota 28 8 2 3 2" xfId="27263" xr:uid="{00000000-0005-0000-0000-0000085E0000}"/>
    <cellStyle name="Nota 28 8 2 3 2 2" xfId="30285" xr:uid="{00000000-0005-0000-0000-0000095E0000}"/>
    <cellStyle name="Nota 28 8 2 3 3" xfId="28875" xr:uid="{00000000-0005-0000-0000-00000A5E0000}"/>
    <cellStyle name="Nota 28 8 2 3 3 2" xfId="31726" xr:uid="{00000000-0005-0000-0000-00000B5E0000}"/>
    <cellStyle name="Nota 28 8 2 4" xfId="26019" xr:uid="{00000000-0005-0000-0000-00000C5E0000}"/>
    <cellStyle name="Nota 28 8 2 4 2" xfId="27429" xr:uid="{00000000-0005-0000-0000-00000D5E0000}"/>
    <cellStyle name="Nota 28 8 2 4 2 2" xfId="30451" xr:uid="{00000000-0005-0000-0000-00000E5E0000}"/>
    <cellStyle name="Nota 28 8 2 4 3" xfId="29041" xr:uid="{00000000-0005-0000-0000-00000F5E0000}"/>
    <cellStyle name="Nota 28 8 2 4 3 2" xfId="31892" xr:uid="{00000000-0005-0000-0000-0000105E0000}"/>
    <cellStyle name="Nota 28 8 2 5" xfId="26184" xr:uid="{00000000-0005-0000-0000-0000115E0000}"/>
    <cellStyle name="Nota 28 8 2 5 2" xfId="27594" xr:uid="{00000000-0005-0000-0000-0000125E0000}"/>
    <cellStyle name="Nota 28 8 2 5 2 2" xfId="30616" xr:uid="{00000000-0005-0000-0000-0000135E0000}"/>
    <cellStyle name="Nota 28 8 2 5 3" xfId="29206" xr:uid="{00000000-0005-0000-0000-0000145E0000}"/>
    <cellStyle name="Nota 28 8 2 5 3 2" xfId="32057" xr:uid="{00000000-0005-0000-0000-0000155E0000}"/>
    <cellStyle name="Nota 28 8 2 6" xfId="26466" xr:uid="{00000000-0005-0000-0000-0000165E0000}"/>
    <cellStyle name="Nota 28 8 2 6 2" xfId="29488" xr:uid="{00000000-0005-0000-0000-0000175E0000}"/>
    <cellStyle name="Nota 28 8 2 7" xfId="28078" xr:uid="{00000000-0005-0000-0000-0000185E0000}"/>
    <cellStyle name="Nota 28 8 2 7 2" xfId="30929" xr:uid="{00000000-0005-0000-0000-0000195E0000}"/>
    <cellStyle name="Nota 28 8 3" xfId="25519" xr:uid="{00000000-0005-0000-0000-00001A5E0000}"/>
    <cellStyle name="Nota 28 8 3 2" xfId="26929" xr:uid="{00000000-0005-0000-0000-00001B5E0000}"/>
    <cellStyle name="Nota 28 8 3 2 2" xfId="29951" xr:uid="{00000000-0005-0000-0000-00001C5E0000}"/>
    <cellStyle name="Nota 28 8 3 3" xfId="28541" xr:uid="{00000000-0005-0000-0000-00001D5E0000}"/>
    <cellStyle name="Nota 28 8 3 3 2" xfId="31392" xr:uid="{00000000-0005-0000-0000-00001E5E0000}"/>
    <cellStyle name="Nota 28 8 4" xfId="25212" xr:uid="{00000000-0005-0000-0000-00001F5E0000}"/>
    <cellStyle name="Nota 28 8 4 2" xfId="26622" xr:uid="{00000000-0005-0000-0000-0000205E0000}"/>
    <cellStyle name="Nota 28 8 4 2 2" xfId="29644" xr:uid="{00000000-0005-0000-0000-0000215E0000}"/>
    <cellStyle name="Nota 28 8 4 3" xfId="28234" xr:uid="{00000000-0005-0000-0000-0000225E0000}"/>
    <cellStyle name="Nota 28 8 4 3 2" xfId="31085" xr:uid="{00000000-0005-0000-0000-0000235E0000}"/>
    <cellStyle name="Nota 28 8 5" xfId="25412" xr:uid="{00000000-0005-0000-0000-0000245E0000}"/>
    <cellStyle name="Nota 28 8 5 2" xfId="26822" xr:uid="{00000000-0005-0000-0000-0000255E0000}"/>
    <cellStyle name="Nota 28 8 5 2 2" xfId="29844" xr:uid="{00000000-0005-0000-0000-0000265E0000}"/>
    <cellStyle name="Nota 28 8 5 3" xfId="28434" xr:uid="{00000000-0005-0000-0000-0000275E0000}"/>
    <cellStyle name="Nota 28 8 5 3 2" xfId="31285" xr:uid="{00000000-0005-0000-0000-0000285E0000}"/>
    <cellStyle name="Nota 28 8 6" xfId="25315" xr:uid="{00000000-0005-0000-0000-0000295E0000}"/>
    <cellStyle name="Nota 28 8 6 2" xfId="26725" xr:uid="{00000000-0005-0000-0000-00002A5E0000}"/>
    <cellStyle name="Nota 28 8 6 2 2" xfId="29747" xr:uid="{00000000-0005-0000-0000-00002B5E0000}"/>
    <cellStyle name="Nota 28 8 6 3" xfId="28337" xr:uid="{00000000-0005-0000-0000-00002C5E0000}"/>
    <cellStyle name="Nota 28 8 6 3 2" xfId="31188" xr:uid="{00000000-0005-0000-0000-00002D5E0000}"/>
    <cellStyle name="Nota 28 8 7" xfId="26325" xr:uid="{00000000-0005-0000-0000-00002E5E0000}"/>
    <cellStyle name="Nota 28 8 7 2" xfId="29347" xr:uid="{00000000-0005-0000-0000-00002F5E0000}"/>
    <cellStyle name="Nota 28 8 8" xfId="27937" xr:uid="{00000000-0005-0000-0000-0000305E0000}"/>
    <cellStyle name="Nota 28 8 8 2" xfId="30788" xr:uid="{00000000-0005-0000-0000-0000315E0000}"/>
    <cellStyle name="Nota 29" xfId="19881" xr:uid="{00000000-0005-0000-0000-0000325E0000}"/>
    <cellStyle name="Nota 29 2" xfId="19882" xr:uid="{00000000-0005-0000-0000-0000335E0000}"/>
    <cellStyle name="Nota 29 2 2" xfId="24718" xr:uid="{00000000-0005-0000-0000-0000345E0000}"/>
    <cellStyle name="Nota 29 2 2 2" xfId="25058" xr:uid="{00000000-0005-0000-0000-0000355E0000}"/>
    <cellStyle name="Nota 29 2 2 2 2" xfId="25688" xr:uid="{00000000-0005-0000-0000-0000365E0000}"/>
    <cellStyle name="Nota 29 2 2 2 2 2" xfId="27098" xr:uid="{00000000-0005-0000-0000-0000375E0000}"/>
    <cellStyle name="Nota 29 2 2 2 2 2 2" xfId="30120" xr:uid="{00000000-0005-0000-0000-0000385E0000}"/>
    <cellStyle name="Nota 29 2 2 2 2 3" xfId="28710" xr:uid="{00000000-0005-0000-0000-0000395E0000}"/>
    <cellStyle name="Nota 29 2 2 2 2 3 2" xfId="31561" xr:uid="{00000000-0005-0000-0000-00003A5E0000}"/>
    <cellStyle name="Nota 29 2 2 2 3" xfId="25856" xr:uid="{00000000-0005-0000-0000-00003B5E0000}"/>
    <cellStyle name="Nota 29 2 2 2 3 2" xfId="27266" xr:uid="{00000000-0005-0000-0000-00003C5E0000}"/>
    <cellStyle name="Nota 29 2 2 2 3 2 2" xfId="30288" xr:uid="{00000000-0005-0000-0000-00003D5E0000}"/>
    <cellStyle name="Nota 29 2 2 2 3 3" xfId="28878" xr:uid="{00000000-0005-0000-0000-00003E5E0000}"/>
    <cellStyle name="Nota 29 2 2 2 3 3 2" xfId="31729" xr:uid="{00000000-0005-0000-0000-00003F5E0000}"/>
    <cellStyle name="Nota 29 2 2 2 4" xfId="26022" xr:uid="{00000000-0005-0000-0000-0000405E0000}"/>
    <cellStyle name="Nota 29 2 2 2 4 2" xfId="27432" xr:uid="{00000000-0005-0000-0000-0000415E0000}"/>
    <cellStyle name="Nota 29 2 2 2 4 2 2" xfId="30454" xr:uid="{00000000-0005-0000-0000-0000425E0000}"/>
    <cellStyle name="Nota 29 2 2 2 4 3" xfId="29044" xr:uid="{00000000-0005-0000-0000-0000435E0000}"/>
    <cellStyle name="Nota 29 2 2 2 4 3 2" xfId="31895" xr:uid="{00000000-0005-0000-0000-0000445E0000}"/>
    <cellStyle name="Nota 29 2 2 2 5" xfId="26187" xr:uid="{00000000-0005-0000-0000-0000455E0000}"/>
    <cellStyle name="Nota 29 2 2 2 5 2" xfId="27597" xr:uid="{00000000-0005-0000-0000-0000465E0000}"/>
    <cellStyle name="Nota 29 2 2 2 5 2 2" xfId="30619" xr:uid="{00000000-0005-0000-0000-0000475E0000}"/>
    <cellStyle name="Nota 29 2 2 2 5 3" xfId="29209" xr:uid="{00000000-0005-0000-0000-0000485E0000}"/>
    <cellStyle name="Nota 29 2 2 2 5 3 2" xfId="32060" xr:uid="{00000000-0005-0000-0000-0000495E0000}"/>
    <cellStyle name="Nota 29 2 2 2 6" xfId="26469" xr:uid="{00000000-0005-0000-0000-00004A5E0000}"/>
    <cellStyle name="Nota 29 2 2 2 6 2" xfId="29491" xr:uid="{00000000-0005-0000-0000-00004B5E0000}"/>
    <cellStyle name="Nota 29 2 2 2 7" xfId="28081" xr:uid="{00000000-0005-0000-0000-00004C5E0000}"/>
    <cellStyle name="Nota 29 2 2 2 7 2" xfId="30932" xr:uid="{00000000-0005-0000-0000-00004D5E0000}"/>
    <cellStyle name="Nota 29 2 2 3" xfId="25522" xr:uid="{00000000-0005-0000-0000-00004E5E0000}"/>
    <cellStyle name="Nota 29 2 2 3 2" xfId="26932" xr:uid="{00000000-0005-0000-0000-00004F5E0000}"/>
    <cellStyle name="Nota 29 2 2 3 2 2" xfId="29954" xr:uid="{00000000-0005-0000-0000-0000505E0000}"/>
    <cellStyle name="Nota 29 2 2 3 3" xfId="28544" xr:uid="{00000000-0005-0000-0000-0000515E0000}"/>
    <cellStyle name="Nota 29 2 2 3 3 2" xfId="31395" xr:uid="{00000000-0005-0000-0000-0000525E0000}"/>
    <cellStyle name="Nota 29 2 2 4" xfId="25209" xr:uid="{00000000-0005-0000-0000-0000535E0000}"/>
    <cellStyle name="Nota 29 2 2 4 2" xfId="26619" xr:uid="{00000000-0005-0000-0000-0000545E0000}"/>
    <cellStyle name="Nota 29 2 2 4 2 2" xfId="29641" xr:uid="{00000000-0005-0000-0000-0000555E0000}"/>
    <cellStyle name="Nota 29 2 2 4 3" xfId="28231" xr:uid="{00000000-0005-0000-0000-0000565E0000}"/>
    <cellStyle name="Nota 29 2 2 4 3 2" xfId="31082" xr:uid="{00000000-0005-0000-0000-0000575E0000}"/>
    <cellStyle name="Nota 29 2 2 5" xfId="25415" xr:uid="{00000000-0005-0000-0000-0000585E0000}"/>
    <cellStyle name="Nota 29 2 2 5 2" xfId="26825" xr:uid="{00000000-0005-0000-0000-0000595E0000}"/>
    <cellStyle name="Nota 29 2 2 5 2 2" xfId="29847" xr:uid="{00000000-0005-0000-0000-00005A5E0000}"/>
    <cellStyle name="Nota 29 2 2 5 3" xfId="28437" xr:uid="{00000000-0005-0000-0000-00005B5E0000}"/>
    <cellStyle name="Nota 29 2 2 5 3 2" xfId="31288" xr:uid="{00000000-0005-0000-0000-00005C5E0000}"/>
    <cellStyle name="Nota 29 2 2 6" xfId="25312" xr:uid="{00000000-0005-0000-0000-00005D5E0000}"/>
    <cellStyle name="Nota 29 2 2 6 2" xfId="26722" xr:uid="{00000000-0005-0000-0000-00005E5E0000}"/>
    <cellStyle name="Nota 29 2 2 6 2 2" xfId="29744" xr:uid="{00000000-0005-0000-0000-00005F5E0000}"/>
    <cellStyle name="Nota 29 2 2 6 3" xfId="28334" xr:uid="{00000000-0005-0000-0000-0000605E0000}"/>
    <cellStyle name="Nota 29 2 2 6 3 2" xfId="31185" xr:uid="{00000000-0005-0000-0000-0000615E0000}"/>
    <cellStyle name="Nota 29 2 2 7" xfId="26328" xr:uid="{00000000-0005-0000-0000-0000625E0000}"/>
    <cellStyle name="Nota 29 2 2 7 2" xfId="29350" xr:uid="{00000000-0005-0000-0000-0000635E0000}"/>
    <cellStyle name="Nota 29 2 2 8" xfId="27940" xr:uid="{00000000-0005-0000-0000-0000645E0000}"/>
    <cellStyle name="Nota 29 2 2 8 2" xfId="30791" xr:uid="{00000000-0005-0000-0000-0000655E0000}"/>
    <cellStyle name="Nota 29 3" xfId="19883" xr:uid="{00000000-0005-0000-0000-0000665E0000}"/>
    <cellStyle name="Nota 29 4" xfId="19884" xr:uid="{00000000-0005-0000-0000-0000675E0000}"/>
    <cellStyle name="Nota 29 5" xfId="19885" xr:uid="{00000000-0005-0000-0000-0000685E0000}"/>
    <cellStyle name="Nota 29 6" xfId="19886" xr:uid="{00000000-0005-0000-0000-0000695E0000}"/>
    <cellStyle name="Nota 29 7" xfId="19887" xr:uid="{00000000-0005-0000-0000-00006A5E0000}"/>
    <cellStyle name="Nota 29 8" xfId="24717" xr:uid="{00000000-0005-0000-0000-00006B5E0000}"/>
    <cellStyle name="Nota 29 8 2" xfId="25057" xr:uid="{00000000-0005-0000-0000-00006C5E0000}"/>
    <cellStyle name="Nota 29 8 2 2" xfId="25687" xr:uid="{00000000-0005-0000-0000-00006D5E0000}"/>
    <cellStyle name="Nota 29 8 2 2 2" xfId="27097" xr:uid="{00000000-0005-0000-0000-00006E5E0000}"/>
    <cellStyle name="Nota 29 8 2 2 2 2" xfId="30119" xr:uid="{00000000-0005-0000-0000-00006F5E0000}"/>
    <cellStyle name="Nota 29 8 2 2 3" xfId="28709" xr:uid="{00000000-0005-0000-0000-0000705E0000}"/>
    <cellStyle name="Nota 29 8 2 2 3 2" xfId="31560" xr:uid="{00000000-0005-0000-0000-0000715E0000}"/>
    <cellStyle name="Nota 29 8 2 3" xfId="25855" xr:uid="{00000000-0005-0000-0000-0000725E0000}"/>
    <cellStyle name="Nota 29 8 2 3 2" xfId="27265" xr:uid="{00000000-0005-0000-0000-0000735E0000}"/>
    <cellStyle name="Nota 29 8 2 3 2 2" xfId="30287" xr:uid="{00000000-0005-0000-0000-0000745E0000}"/>
    <cellStyle name="Nota 29 8 2 3 3" xfId="28877" xr:uid="{00000000-0005-0000-0000-0000755E0000}"/>
    <cellStyle name="Nota 29 8 2 3 3 2" xfId="31728" xr:uid="{00000000-0005-0000-0000-0000765E0000}"/>
    <cellStyle name="Nota 29 8 2 4" xfId="26021" xr:uid="{00000000-0005-0000-0000-0000775E0000}"/>
    <cellStyle name="Nota 29 8 2 4 2" xfId="27431" xr:uid="{00000000-0005-0000-0000-0000785E0000}"/>
    <cellStyle name="Nota 29 8 2 4 2 2" xfId="30453" xr:uid="{00000000-0005-0000-0000-0000795E0000}"/>
    <cellStyle name="Nota 29 8 2 4 3" xfId="29043" xr:uid="{00000000-0005-0000-0000-00007A5E0000}"/>
    <cellStyle name="Nota 29 8 2 4 3 2" xfId="31894" xr:uid="{00000000-0005-0000-0000-00007B5E0000}"/>
    <cellStyle name="Nota 29 8 2 5" xfId="26186" xr:uid="{00000000-0005-0000-0000-00007C5E0000}"/>
    <cellStyle name="Nota 29 8 2 5 2" xfId="27596" xr:uid="{00000000-0005-0000-0000-00007D5E0000}"/>
    <cellStyle name="Nota 29 8 2 5 2 2" xfId="30618" xr:uid="{00000000-0005-0000-0000-00007E5E0000}"/>
    <cellStyle name="Nota 29 8 2 5 3" xfId="29208" xr:uid="{00000000-0005-0000-0000-00007F5E0000}"/>
    <cellStyle name="Nota 29 8 2 5 3 2" xfId="32059" xr:uid="{00000000-0005-0000-0000-0000805E0000}"/>
    <cellStyle name="Nota 29 8 2 6" xfId="26468" xr:uid="{00000000-0005-0000-0000-0000815E0000}"/>
    <cellStyle name="Nota 29 8 2 6 2" xfId="29490" xr:uid="{00000000-0005-0000-0000-0000825E0000}"/>
    <cellStyle name="Nota 29 8 2 7" xfId="28080" xr:uid="{00000000-0005-0000-0000-0000835E0000}"/>
    <cellStyle name="Nota 29 8 2 7 2" xfId="30931" xr:uid="{00000000-0005-0000-0000-0000845E0000}"/>
    <cellStyle name="Nota 29 8 3" xfId="25521" xr:uid="{00000000-0005-0000-0000-0000855E0000}"/>
    <cellStyle name="Nota 29 8 3 2" xfId="26931" xr:uid="{00000000-0005-0000-0000-0000865E0000}"/>
    <cellStyle name="Nota 29 8 3 2 2" xfId="29953" xr:uid="{00000000-0005-0000-0000-0000875E0000}"/>
    <cellStyle name="Nota 29 8 3 3" xfId="28543" xr:uid="{00000000-0005-0000-0000-0000885E0000}"/>
    <cellStyle name="Nota 29 8 3 3 2" xfId="31394" xr:uid="{00000000-0005-0000-0000-0000895E0000}"/>
    <cellStyle name="Nota 29 8 4" xfId="25210" xr:uid="{00000000-0005-0000-0000-00008A5E0000}"/>
    <cellStyle name="Nota 29 8 4 2" xfId="26620" xr:uid="{00000000-0005-0000-0000-00008B5E0000}"/>
    <cellStyle name="Nota 29 8 4 2 2" xfId="29642" xr:uid="{00000000-0005-0000-0000-00008C5E0000}"/>
    <cellStyle name="Nota 29 8 4 3" xfId="28232" xr:uid="{00000000-0005-0000-0000-00008D5E0000}"/>
    <cellStyle name="Nota 29 8 4 3 2" xfId="31083" xr:uid="{00000000-0005-0000-0000-00008E5E0000}"/>
    <cellStyle name="Nota 29 8 5" xfId="25414" xr:uid="{00000000-0005-0000-0000-00008F5E0000}"/>
    <cellStyle name="Nota 29 8 5 2" xfId="26824" xr:uid="{00000000-0005-0000-0000-0000905E0000}"/>
    <cellStyle name="Nota 29 8 5 2 2" xfId="29846" xr:uid="{00000000-0005-0000-0000-0000915E0000}"/>
    <cellStyle name="Nota 29 8 5 3" xfId="28436" xr:uid="{00000000-0005-0000-0000-0000925E0000}"/>
    <cellStyle name="Nota 29 8 5 3 2" xfId="31287" xr:uid="{00000000-0005-0000-0000-0000935E0000}"/>
    <cellStyle name="Nota 29 8 6" xfId="25313" xr:uid="{00000000-0005-0000-0000-0000945E0000}"/>
    <cellStyle name="Nota 29 8 6 2" xfId="26723" xr:uid="{00000000-0005-0000-0000-0000955E0000}"/>
    <cellStyle name="Nota 29 8 6 2 2" xfId="29745" xr:uid="{00000000-0005-0000-0000-0000965E0000}"/>
    <cellStyle name="Nota 29 8 6 3" xfId="28335" xr:uid="{00000000-0005-0000-0000-0000975E0000}"/>
    <cellStyle name="Nota 29 8 6 3 2" xfId="31186" xr:uid="{00000000-0005-0000-0000-0000985E0000}"/>
    <cellStyle name="Nota 29 8 7" xfId="26327" xr:uid="{00000000-0005-0000-0000-0000995E0000}"/>
    <cellStyle name="Nota 29 8 7 2" xfId="29349" xr:uid="{00000000-0005-0000-0000-00009A5E0000}"/>
    <cellStyle name="Nota 29 8 8" xfId="27939" xr:uid="{00000000-0005-0000-0000-00009B5E0000}"/>
    <cellStyle name="Nota 29 8 8 2" xfId="30790" xr:uid="{00000000-0005-0000-0000-00009C5E0000}"/>
    <cellStyle name="Nota 3" xfId="19888" xr:uid="{00000000-0005-0000-0000-00009D5E0000}"/>
    <cellStyle name="Nota 3 10" xfId="19889" xr:uid="{00000000-0005-0000-0000-00009E5E0000}"/>
    <cellStyle name="Nota 3 10 2" xfId="19890" xr:uid="{00000000-0005-0000-0000-00009F5E0000}"/>
    <cellStyle name="Nota 3 10 2 2" xfId="19891" xr:uid="{00000000-0005-0000-0000-0000A05E0000}"/>
    <cellStyle name="Nota 3 10 2 3" xfId="19892" xr:uid="{00000000-0005-0000-0000-0000A15E0000}"/>
    <cellStyle name="Nota 3 10 2 4" xfId="19893" xr:uid="{00000000-0005-0000-0000-0000A25E0000}"/>
    <cellStyle name="Nota 3 10 2 5" xfId="19894" xr:uid="{00000000-0005-0000-0000-0000A35E0000}"/>
    <cellStyle name="Nota 3 10 2 6" xfId="19895" xr:uid="{00000000-0005-0000-0000-0000A45E0000}"/>
    <cellStyle name="Nota 3 10 2 7" xfId="19896" xr:uid="{00000000-0005-0000-0000-0000A55E0000}"/>
    <cellStyle name="Nota 3 10 3" xfId="19897" xr:uid="{00000000-0005-0000-0000-0000A65E0000}"/>
    <cellStyle name="Nota 3 10 4" xfId="19898" xr:uid="{00000000-0005-0000-0000-0000A75E0000}"/>
    <cellStyle name="Nota 3 10 5" xfId="19899" xr:uid="{00000000-0005-0000-0000-0000A85E0000}"/>
    <cellStyle name="Nota 3 10 6" xfId="19900" xr:uid="{00000000-0005-0000-0000-0000A95E0000}"/>
    <cellStyle name="Nota 3 10 7" xfId="19901" xr:uid="{00000000-0005-0000-0000-0000AA5E0000}"/>
    <cellStyle name="Nota 3 10 8" xfId="19902" xr:uid="{00000000-0005-0000-0000-0000AB5E0000}"/>
    <cellStyle name="Nota 3 11" xfId="19903" xr:uid="{00000000-0005-0000-0000-0000AC5E0000}"/>
    <cellStyle name="Nota 3 11 2" xfId="19904" xr:uid="{00000000-0005-0000-0000-0000AD5E0000}"/>
    <cellStyle name="Nota 3 11 2 2" xfId="19905" xr:uid="{00000000-0005-0000-0000-0000AE5E0000}"/>
    <cellStyle name="Nota 3 11 2 3" xfId="19906" xr:uid="{00000000-0005-0000-0000-0000AF5E0000}"/>
    <cellStyle name="Nota 3 11 2 4" xfId="19907" xr:uid="{00000000-0005-0000-0000-0000B05E0000}"/>
    <cellStyle name="Nota 3 11 2 5" xfId="19908" xr:uid="{00000000-0005-0000-0000-0000B15E0000}"/>
    <cellStyle name="Nota 3 11 2 6" xfId="19909" xr:uid="{00000000-0005-0000-0000-0000B25E0000}"/>
    <cellStyle name="Nota 3 11 2 7" xfId="19910" xr:uid="{00000000-0005-0000-0000-0000B35E0000}"/>
    <cellStyle name="Nota 3 11 3" xfId="19911" xr:uid="{00000000-0005-0000-0000-0000B45E0000}"/>
    <cellStyle name="Nota 3 11 4" xfId="19912" xr:uid="{00000000-0005-0000-0000-0000B55E0000}"/>
    <cellStyle name="Nota 3 11 5" xfId="19913" xr:uid="{00000000-0005-0000-0000-0000B65E0000}"/>
    <cellStyle name="Nota 3 11 6" xfId="19914" xr:uid="{00000000-0005-0000-0000-0000B75E0000}"/>
    <cellStyle name="Nota 3 11 7" xfId="19915" xr:uid="{00000000-0005-0000-0000-0000B85E0000}"/>
    <cellStyle name="Nota 3 11 8" xfId="19916" xr:uid="{00000000-0005-0000-0000-0000B95E0000}"/>
    <cellStyle name="Nota 3 12" xfId="19917" xr:uid="{00000000-0005-0000-0000-0000BA5E0000}"/>
    <cellStyle name="Nota 3 12 2" xfId="19918" xr:uid="{00000000-0005-0000-0000-0000BB5E0000}"/>
    <cellStyle name="Nota 3 12 2 2" xfId="19919" xr:uid="{00000000-0005-0000-0000-0000BC5E0000}"/>
    <cellStyle name="Nota 3 12 2 3" xfId="19920" xr:uid="{00000000-0005-0000-0000-0000BD5E0000}"/>
    <cellStyle name="Nota 3 12 2 4" xfId="19921" xr:uid="{00000000-0005-0000-0000-0000BE5E0000}"/>
    <cellStyle name="Nota 3 12 2 5" xfId="19922" xr:uid="{00000000-0005-0000-0000-0000BF5E0000}"/>
    <cellStyle name="Nota 3 12 2 6" xfId="19923" xr:uid="{00000000-0005-0000-0000-0000C05E0000}"/>
    <cellStyle name="Nota 3 12 2 7" xfId="19924" xr:uid="{00000000-0005-0000-0000-0000C15E0000}"/>
    <cellStyle name="Nota 3 12 3" xfId="19925" xr:uid="{00000000-0005-0000-0000-0000C25E0000}"/>
    <cellStyle name="Nota 3 12 4" xfId="19926" xr:uid="{00000000-0005-0000-0000-0000C35E0000}"/>
    <cellStyle name="Nota 3 12 5" xfId="19927" xr:uid="{00000000-0005-0000-0000-0000C45E0000}"/>
    <cellStyle name="Nota 3 12 6" xfId="19928" xr:uid="{00000000-0005-0000-0000-0000C55E0000}"/>
    <cellStyle name="Nota 3 12 7" xfId="19929" xr:uid="{00000000-0005-0000-0000-0000C65E0000}"/>
    <cellStyle name="Nota 3 12 8" xfId="19930" xr:uid="{00000000-0005-0000-0000-0000C75E0000}"/>
    <cellStyle name="Nota 3 13" xfId="19931" xr:uid="{00000000-0005-0000-0000-0000C85E0000}"/>
    <cellStyle name="Nota 3 13 2" xfId="19932" xr:uid="{00000000-0005-0000-0000-0000C95E0000}"/>
    <cellStyle name="Nota 3 13 3" xfId="19933" xr:uid="{00000000-0005-0000-0000-0000CA5E0000}"/>
    <cellStyle name="Nota 3 13 4" xfId="19934" xr:uid="{00000000-0005-0000-0000-0000CB5E0000}"/>
    <cellStyle name="Nota 3 13 5" xfId="19935" xr:uid="{00000000-0005-0000-0000-0000CC5E0000}"/>
    <cellStyle name="Nota 3 13 6" xfId="19936" xr:uid="{00000000-0005-0000-0000-0000CD5E0000}"/>
    <cellStyle name="Nota 3 13 7" xfId="19937" xr:uid="{00000000-0005-0000-0000-0000CE5E0000}"/>
    <cellStyle name="Nota 3 14" xfId="19938" xr:uid="{00000000-0005-0000-0000-0000CF5E0000}"/>
    <cellStyle name="Nota 3 15" xfId="19939" xr:uid="{00000000-0005-0000-0000-0000D05E0000}"/>
    <cellStyle name="Nota 3 16" xfId="19940" xr:uid="{00000000-0005-0000-0000-0000D15E0000}"/>
    <cellStyle name="Nota 3 17" xfId="19941" xr:uid="{00000000-0005-0000-0000-0000D25E0000}"/>
    <cellStyle name="Nota 3 18" xfId="19942" xr:uid="{00000000-0005-0000-0000-0000D35E0000}"/>
    <cellStyle name="Nota 3 19" xfId="19943" xr:uid="{00000000-0005-0000-0000-0000D45E0000}"/>
    <cellStyle name="Nota 3 2" xfId="19944" xr:uid="{00000000-0005-0000-0000-0000D55E0000}"/>
    <cellStyle name="Nota 3 2 10" xfId="19945" xr:uid="{00000000-0005-0000-0000-0000D65E0000}"/>
    <cellStyle name="Nota 3 2 10 2" xfId="19946" xr:uid="{00000000-0005-0000-0000-0000D75E0000}"/>
    <cellStyle name="Nota 3 2 10 2 2" xfId="19947" xr:uid="{00000000-0005-0000-0000-0000D85E0000}"/>
    <cellStyle name="Nota 3 2 10 2 3" xfId="19948" xr:uid="{00000000-0005-0000-0000-0000D95E0000}"/>
    <cellStyle name="Nota 3 2 10 2 4" xfId="19949" xr:uid="{00000000-0005-0000-0000-0000DA5E0000}"/>
    <cellStyle name="Nota 3 2 10 2 5" xfId="19950" xr:uid="{00000000-0005-0000-0000-0000DB5E0000}"/>
    <cellStyle name="Nota 3 2 10 2 6" xfId="19951" xr:uid="{00000000-0005-0000-0000-0000DC5E0000}"/>
    <cellStyle name="Nota 3 2 10 2 7" xfId="19952" xr:uid="{00000000-0005-0000-0000-0000DD5E0000}"/>
    <cellStyle name="Nota 3 2 10 3" xfId="19953" xr:uid="{00000000-0005-0000-0000-0000DE5E0000}"/>
    <cellStyle name="Nota 3 2 10 4" xfId="19954" xr:uid="{00000000-0005-0000-0000-0000DF5E0000}"/>
    <cellStyle name="Nota 3 2 10 5" xfId="19955" xr:uid="{00000000-0005-0000-0000-0000E05E0000}"/>
    <cellStyle name="Nota 3 2 10 6" xfId="19956" xr:uid="{00000000-0005-0000-0000-0000E15E0000}"/>
    <cellStyle name="Nota 3 2 10 7" xfId="19957" xr:uid="{00000000-0005-0000-0000-0000E25E0000}"/>
    <cellStyle name="Nota 3 2 10 8" xfId="19958" xr:uid="{00000000-0005-0000-0000-0000E35E0000}"/>
    <cellStyle name="Nota 3 2 11" xfId="19959" xr:uid="{00000000-0005-0000-0000-0000E45E0000}"/>
    <cellStyle name="Nota 3 2 11 2" xfId="19960" xr:uid="{00000000-0005-0000-0000-0000E55E0000}"/>
    <cellStyle name="Nota 3 2 11 3" xfId="19961" xr:uid="{00000000-0005-0000-0000-0000E65E0000}"/>
    <cellStyle name="Nota 3 2 11 4" xfId="19962" xr:uid="{00000000-0005-0000-0000-0000E75E0000}"/>
    <cellStyle name="Nota 3 2 11 5" xfId="19963" xr:uid="{00000000-0005-0000-0000-0000E85E0000}"/>
    <cellStyle name="Nota 3 2 11 6" xfId="19964" xr:uid="{00000000-0005-0000-0000-0000E95E0000}"/>
    <cellStyle name="Nota 3 2 11 7" xfId="19965" xr:uid="{00000000-0005-0000-0000-0000EA5E0000}"/>
    <cellStyle name="Nota 3 2 12" xfId="19966" xr:uid="{00000000-0005-0000-0000-0000EB5E0000}"/>
    <cellStyle name="Nota 3 2 13" xfId="19967" xr:uid="{00000000-0005-0000-0000-0000EC5E0000}"/>
    <cellStyle name="Nota 3 2 14" xfId="19968" xr:uid="{00000000-0005-0000-0000-0000ED5E0000}"/>
    <cellStyle name="Nota 3 2 15" xfId="19969" xr:uid="{00000000-0005-0000-0000-0000EE5E0000}"/>
    <cellStyle name="Nota 3 2 16" xfId="19970" xr:uid="{00000000-0005-0000-0000-0000EF5E0000}"/>
    <cellStyle name="Nota 3 2 17" xfId="19971" xr:uid="{00000000-0005-0000-0000-0000F05E0000}"/>
    <cellStyle name="Nota 3 2 18" xfId="24720" xr:uid="{00000000-0005-0000-0000-0000F15E0000}"/>
    <cellStyle name="Nota 3 2 18 2" xfId="25060" xr:uid="{00000000-0005-0000-0000-0000F25E0000}"/>
    <cellStyle name="Nota 3 2 18 2 2" xfId="25690" xr:uid="{00000000-0005-0000-0000-0000F35E0000}"/>
    <cellStyle name="Nota 3 2 18 2 2 2" xfId="27100" xr:uid="{00000000-0005-0000-0000-0000F45E0000}"/>
    <cellStyle name="Nota 3 2 18 2 2 2 2" xfId="30122" xr:uid="{00000000-0005-0000-0000-0000F55E0000}"/>
    <cellStyle name="Nota 3 2 18 2 2 3" xfId="28712" xr:uid="{00000000-0005-0000-0000-0000F65E0000}"/>
    <cellStyle name="Nota 3 2 18 2 2 3 2" xfId="31563" xr:uid="{00000000-0005-0000-0000-0000F75E0000}"/>
    <cellStyle name="Nota 3 2 18 2 3" xfId="25858" xr:uid="{00000000-0005-0000-0000-0000F85E0000}"/>
    <cellStyle name="Nota 3 2 18 2 3 2" xfId="27268" xr:uid="{00000000-0005-0000-0000-0000F95E0000}"/>
    <cellStyle name="Nota 3 2 18 2 3 2 2" xfId="30290" xr:uid="{00000000-0005-0000-0000-0000FA5E0000}"/>
    <cellStyle name="Nota 3 2 18 2 3 3" xfId="28880" xr:uid="{00000000-0005-0000-0000-0000FB5E0000}"/>
    <cellStyle name="Nota 3 2 18 2 3 3 2" xfId="31731" xr:uid="{00000000-0005-0000-0000-0000FC5E0000}"/>
    <cellStyle name="Nota 3 2 18 2 4" xfId="26024" xr:uid="{00000000-0005-0000-0000-0000FD5E0000}"/>
    <cellStyle name="Nota 3 2 18 2 4 2" xfId="27434" xr:uid="{00000000-0005-0000-0000-0000FE5E0000}"/>
    <cellStyle name="Nota 3 2 18 2 4 2 2" xfId="30456" xr:uid="{00000000-0005-0000-0000-0000FF5E0000}"/>
    <cellStyle name="Nota 3 2 18 2 4 3" xfId="29046" xr:uid="{00000000-0005-0000-0000-0000005F0000}"/>
    <cellStyle name="Nota 3 2 18 2 4 3 2" xfId="31897" xr:uid="{00000000-0005-0000-0000-0000015F0000}"/>
    <cellStyle name="Nota 3 2 18 2 5" xfId="26189" xr:uid="{00000000-0005-0000-0000-0000025F0000}"/>
    <cellStyle name="Nota 3 2 18 2 5 2" xfId="27599" xr:uid="{00000000-0005-0000-0000-0000035F0000}"/>
    <cellStyle name="Nota 3 2 18 2 5 2 2" xfId="30621" xr:uid="{00000000-0005-0000-0000-0000045F0000}"/>
    <cellStyle name="Nota 3 2 18 2 5 3" xfId="29211" xr:uid="{00000000-0005-0000-0000-0000055F0000}"/>
    <cellStyle name="Nota 3 2 18 2 5 3 2" xfId="32062" xr:uid="{00000000-0005-0000-0000-0000065F0000}"/>
    <cellStyle name="Nota 3 2 18 2 6" xfId="26471" xr:uid="{00000000-0005-0000-0000-0000075F0000}"/>
    <cellStyle name="Nota 3 2 18 2 6 2" xfId="29493" xr:uid="{00000000-0005-0000-0000-0000085F0000}"/>
    <cellStyle name="Nota 3 2 18 2 7" xfId="28083" xr:uid="{00000000-0005-0000-0000-0000095F0000}"/>
    <cellStyle name="Nota 3 2 18 2 7 2" xfId="30934" xr:uid="{00000000-0005-0000-0000-00000A5F0000}"/>
    <cellStyle name="Nota 3 2 18 3" xfId="25524" xr:uid="{00000000-0005-0000-0000-00000B5F0000}"/>
    <cellStyle name="Nota 3 2 18 3 2" xfId="26934" xr:uid="{00000000-0005-0000-0000-00000C5F0000}"/>
    <cellStyle name="Nota 3 2 18 3 2 2" xfId="29956" xr:uid="{00000000-0005-0000-0000-00000D5F0000}"/>
    <cellStyle name="Nota 3 2 18 3 3" xfId="28546" xr:uid="{00000000-0005-0000-0000-00000E5F0000}"/>
    <cellStyle name="Nota 3 2 18 3 3 2" xfId="31397" xr:uid="{00000000-0005-0000-0000-00000F5F0000}"/>
    <cellStyle name="Nota 3 2 18 4" xfId="25207" xr:uid="{00000000-0005-0000-0000-0000105F0000}"/>
    <cellStyle name="Nota 3 2 18 4 2" xfId="26617" xr:uid="{00000000-0005-0000-0000-0000115F0000}"/>
    <cellStyle name="Nota 3 2 18 4 2 2" xfId="29639" xr:uid="{00000000-0005-0000-0000-0000125F0000}"/>
    <cellStyle name="Nota 3 2 18 4 3" xfId="28229" xr:uid="{00000000-0005-0000-0000-0000135F0000}"/>
    <cellStyle name="Nota 3 2 18 4 3 2" xfId="31080" xr:uid="{00000000-0005-0000-0000-0000145F0000}"/>
    <cellStyle name="Nota 3 2 18 5" xfId="25416" xr:uid="{00000000-0005-0000-0000-0000155F0000}"/>
    <cellStyle name="Nota 3 2 18 5 2" xfId="26826" xr:uid="{00000000-0005-0000-0000-0000165F0000}"/>
    <cellStyle name="Nota 3 2 18 5 2 2" xfId="29848" xr:uid="{00000000-0005-0000-0000-0000175F0000}"/>
    <cellStyle name="Nota 3 2 18 5 3" xfId="28438" xr:uid="{00000000-0005-0000-0000-0000185F0000}"/>
    <cellStyle name="Nota 3 2 18 5 3 2" xfId="31289" xr:uid="{00000000-0005-0000-0000-0000195F0000}"/>
    <cellStyle name="Nota 3 2 18 6" xfId="25310" xr:uid="{00000000-0005-0000-0000-00001A5F0000}"/>
    <cellStyle name="Nota 3 2 18 6 2" xfId="26720" xr:uid="{00000000-0005-0000-0000-00001B5F0000}"/>
    <cellStyle name="Nota 3 2 18 6 2 2" xfId="29742" xr:uid="{00000000-0005-0000-0000-00001C5F0000}"/>
    <cellStyle name="Nota 3 2 18 6 3" xfId="28332" xr:uid="{00000000-0005-0000-0000-00001D5F0000}"/>
    <cellStyle name="Nota 3 2 18 6 3 2" xfId="31183" xr:uid="{00000000-0005-0000-0000-00001E5F0000}"/>
    <cellStyle name="Nota 3 2 18 7" xfId="26330" xr:uid="{00000000-0005-0000-0000-00001F5F0000}"/>
    <cellStyle name="Nota 3 2 18 7 2" xfId="29352" xr:uid="{00000000-0005-0000-0000-0000205F0000}"/>
    <cellStyle name="Nota 3 2 18 8" xfId="27942" xr:uid="{00000000-0005-0000-0000-0000215F0000}"/>
    <cellStyle name="Nota 3 2 18 8 2" xfId="30793" xr:uid="{00000000-0005-0000-0000-0000225F0000}"/>
    <cellStyle name="Nota 3 2 2" xfId="19972" xr:uid="{00000000-0005-0000-0000-0000235F0000}"/>
    <cellStyle name="Nota 3 2 2 2" xfId="19973" xr:uid="{00000000-0005-0000-0000-0000245F0000}"/>
    <cellStyle name="Nota 3 2 2 2 2" xfId="19974" xr:uid="{00000000-0005-0000-0000-0000255F0000}"/>
    <cellStyle name="Nota 3 2 2 2 3" xfId="19975" xr:uid="{00000000-0005-0000-0000-0000265F0000}"/>
    <cellStyle name="Nota 3 2 2 2 4" xfId="19976" xr:uid="{00000000-0005-0000-0000-0000275F0000}"/>
    <cellStyle name="Nota 3 2 2 2 5" xfId="19977" xr:uid="{00000000-0005-0000-0000-0000285F0000}"/>
    <cellStyle name="Nota 3 2 2 2 6" xfId="19978" xr:uid="{00000000-0005-0000-0000-0000295F0000}"/>
    <cellStyle name="Nota 3 2 2 2 7" xfId="19979" xr:uid="{00000000-0005-0000-0000-00002A5F0000}"/>
    <cellStyle name="Nota 3 2 2 3" xfId="19980" xr:uid="{00000000-0005-0000-0000-00002B5F0000}"/>
    <cellStyle name="Nota 3 2 2 4" xfId="19981" xr:uid="{00000000-0005-0000-0000-00002C5F0000}"/>
    <cellStyle name="Nota 3 2 2 5" xfId="19982" xr:uid="{00000000-0005-0000-0000-00002D5F0000}"/>
    <cellStyle name="Nota 3 2 2 6" xfId="19983" xr:uid="{00000000-0005-0000-0000-00002E5F0000}"/>
    <cellStyle name="Nota 3 2 2 7" xfId="19984" xr:uid="{00000000-0005-0000-0000-00002F5F0000}"/>
    <cellStyle name="Nota 3 2 2 8" xfId="19985" xr:uid="{00000000-0005-0000-0000-0000305F0000}"/>
    <cellStyle name="Nota 3 2 3" xfId="19986" xr:uid="{00000000-0005-0000-0000-0000315F0000}"/>
    <cellStyle name="Nota 3 2 3 2" xfId="19987" xr:uid="{00000000-0005-0000-0000-0000325F0000}"/>
    <cellStyle name="Nota 3 2 3 2 2" xfId="19988" xr:uid="{00000000-0005-0000-0000-0000335F0000}"/>
    <cellStyle name="Nota 3 2 3 2 3" xfId="19989" xr:uid="{00000000-0005-0000-0000-0000345F0000}"/>
    <cellStyle name="Nota 3 2 3 2 4" xfId="19990" xr:uid="{00000000-0005-0000-0000-0000355F0000}"/>
    <cellStyle name="Nota 3 2 3 2 5" xfId="19991" xr:uid="{00000000-0005-0000-0000-0000365F0000}"/>
    <cellStyle name="Nota 3 2 3 2 6" xfId="19992" xr:uid="{00000000-0005-0000-0000-0000375F0000}"/>
    <cellStyle name="Nota 3 2 3 2 7" xfId="19993" xr:uid="{00000000-0005-0000-0000-0000385F0000}"/>
    <cellStyle name="Nota 3 2 3 3" xfId="19994" xr:uid="{00000000-0005-0000-0000-0000395F0000}"/>
    <cellStyle name="Nota 3 2 3 4" xfId="19995" xr:uid="{00000000-0005-0000-0000-00003A5F0000}"/>
    <cellStyle name="Nota 3 2 3 5" xfId="19996" xr:uid="{00000000-0005-0000-0000-00003B5F0000}"/>
    <cellStyle name="Nota 3 2 3 6" xfId="19997" xr:uid="{00000000-0005-0000-0000-00003C5F0000}"/>
    <cellStyle name="Nota 3 2 3 7" xfId="19998" xr:uid="{00000000-0005-0000-0000-00003D5F0000}"/>
    <cellStyle name="Nota 3 2 3 8" xfId="19999" xr:uid="{00000000-0005-0000-0000-00003E5F0000}"/>
    <cellStyle name="Nota 3 2 4" xfId="20000" xr:uid="{00000000-0005-0000-0000-00003F5F0000}"/>
    <cellStyle name="Nota 3 2 4 2" xfId="20001" xr:uid="{00000000-0005-0000-0000-0000405F0000}"/>
    <cellStyle name="Nota 3 2 4 2 2" xfId="20002" xr:uid="{00000000-0005-0000-0000-0000415F0000}"/>
    <cellStyle name="Nota 3 2 4 2 3" xfId="20003" xr:uid="{00000000-0005-0000-0000-0000425F0000}"/>
    <cellStyle name="Nota 3 2 4 2 4" xfId="20004" xr:uid="{00000000-0005-0000-0000-0000435F0000}"/>
    <cellStyle name="Nota 3 2 4 2 5" xfId="20005" xr:uid="{00000000-0005-0000-0000-0000445F0000}"/>
    <cellStyle name="Nota 3 2 4 2 6" xfId="20006" xr:uid="{00000000-0005-0000-0000-0000455F0000}"/>
    <cellStyle name="Nota 3 2 4 2 7" xfId="20007" xr:uid="{00000000-0005-0000-0000-0000465F0000}"/>
    <cellStyle name="Nota 3 2 4 3" xfId="20008" xr:uid="{00000000-0005-0000-0000-0000475F0000}"/>
    <cellStyle name="Nota 3 2 4 4" xfId="20009" xr:uid="{00000000-0005-0000-0000-0000485F0000}"/>
    <cellStyle name="Nota 3 2 4 5" xfId="20010" xr:uid="{00000000-0005-0000-0000-0000495F0000}"/>
    <cellStyle name="Nota 3 2 4 6" xfId="20011" xr:uid="{00000000-0005-0000-0000-00004A5F0000}"/>
    <cellStyle name="Nota 3 2 4 7" xfId="20012" xr:uid="{00000000-0005-0000-0000-00004B5F0000}"/>
    <cellStyle name="Nota 3 2 4 8" xfId="20013" xr:uid="{00000000-0005-0000-0000-00004C5F0000}"/>
    <cellStyle name="Nota 3 2 5" xfId="20014" xr:uid="{00000000-0005-0000-0000-00004D5F0000}"/>
    <cellStyle name="Nota 3 2 5 2" xfId="20015" xr:uid="{00000000-0005-0000-0000-00004E5F0000}"/>
    <cellStyle name="Nota 3 2 5 2 2" xfId="20016" xr:uid="{00000000-0005-0000-0000-00004F5F0000}"/>
    <cellStyle name="Nota 3 2 5 2 3" xfId="20017" xr:uid="{00000000-0005-0000-0000-0000505F0000}"/>
    <cellStyle name="Nota 3 2 5 2 4" xfId="20018" xr:uid="{00000000-0005-0000-0000-0000515F0000}"/>
    <cellStyle name="Nota 3 2 5 2 5" xfId="20019" xr:uid="{00000000-0005-0000-0000-0000525F0000}"/>
    <cellStyle name="Nota 3 2 5 2 6" xfId="20020" xr:uid="{00000000-0005-0000-0000-0000535F0000}"/>
    <cellStyle name="Nota 3 2 5 2 7" xfId="20021" xr:uid="{00000000-0005-0000-0000-0000545F0000}"/>
    <cellStyle name="Nota 3 2 5 3" xfId="20022" xr:uid="{00000000-0005-0000-0000-0000555F0000}"/>
    <cellStyle name="Nota 3 2 5 4" xfId="20023" xr:uid="{00000000-0005-0000-0000-0000565F0000}"/>
    <cellStyle name="Nota 3 2 5 5" xfId="20024" xr:uid="{00000000-0005-0000-0000-0000575F0000}"/>
    <cellStyle name="Nota 3 2 5 6" xfId="20025" xr:uid="{00000000-0005-0000-0000-0000585F0000}"/>
    <cellStyle name="Nota 3 2 5 7" xfId="20026" xr:uid="{00000000-0005-0000-0000-0000595F0000}"/>
    <cellStyle name="Nota 3 2 5 8" xfId="20027" xr:uid="{00000000-0005-0000-0000-00005A5F0000}"/>
    <cellStyle name="Nota 3 2 6" xfId="20028" xr:uid="{00000000-0005-0000-0000-00005B5F0000}"/>
    <cellStyle name="Nota 3 2 6 2" xfId="20029" xr:uid="{00000000-0005-0000-0000-00005C5F0000}"/>
    <cellStyle name="Nota 3 2 6 2 2" xfId="20030" xr:uid="{00000000-0005-0000-0000-00005D5F0000}"/>
    <cellStyle name="Nota 3 2 6 2 3" xfId="20031" xr:uid="{00000000-0005-0000-0000-00005E5F0000}"/>
    <cellStyle name="Nota 3 2 6 2 4" xfId="20032" xr:uid="{00000000-0005-0000-0000-00005F5F0000}"/>
    <cellStyle name="Nota 3 2 6 2 5" xfId="20033" xr:uid="{00000000-0005-0000-0000-0000605F0000}"/>
    <cellStyle name="Nota 3 2 6 2 6" xfId="20034" xr:uid="{00000000-0005-0000-0000-0000615F0000}"/>
    <cellStyle name="Nota 3 2 6 2 7" xfId="20035" xr:uid="{00000000-0005-0000-0000-0000625F0000}"/>
    <cellStyle name="Nota 3 2 6 3" xfId="20036" xr:uid="{00000000-0005-0000-0000-0000635F0000}"/>
    <cellStyle name="Nota 3 2 6 4" xfId="20037" xr:uid="{00000000-0005-0000-0000-0000645F0000}"/>
    <cellStyle name="Nota 3 2 6 5" xfId="20038" xr:uid="{00000000-0005-0000-0000-0000655F0000}"/>
    <cellStyle name="Nota 3 2 6 6" xfId="20039" xr:uid="{00000000-0005-0000-0000-0000665F0000}"/>
    <cellStyle name="Nota 3 2 6 7" xfId="20040" xr:uid="{00000000-0005-0000-0000-0000675F0000}"/>
    <cellStyle name="Nota 3 2 6 8" xfId="20041" xr:uid="{00000000-0005-0000-0000-0000685F0000}"/>
    <cellStyle name="Nota 3 2 7" xfId="20042" xr:uid="{00000000-0005-0000-0000-0000695F0000}"/>
    <cellStyle name="Nota 3 2 7 2" xfId="20043" xr:uid="{00000000-0005-0000-0000-00006A5F0000}"/>
    <cellStyle name="Nota 3 2 7 2 2" xfId="20044" xr:uid="{00000000-0005-0000-0000-00006B5F0000}"/>
    <cellStyle name="Nota 3 2 7 2 3" xfId="20045" xr:uid="{00000000-0005-0000-0000-00006C5F0000}"/>
    <cellStyle name="Nota 3 2 7 2 4" xfId="20046" xr:uid="{00000000-0005-0000-0000-00006D5F0000}"/>
    <cellStyle name="Nota 3 2 7 2 5" xfId="20047" xr:uid="{00000000-0005-0000-0000-00006E5F0000}"/>
    <cellStyle name="Nota 3 2 7 2 6" xfId="20048" xr:uid="{00000000-0005-0000-0000-00006F5F0000}"/>
    <cellStyle name="Nota 3 2 7 2 7" xfId="20049" xr:uid="{00000000-0005-0000-0000-0000705F0000}"/>
    <cellStyle name="Nota 3 2 7 3" xfId="20050" xr:uid="{00000000-0005-0000-0000-0000715F0000}"/>
    <cellStyle name="Nota 3 2 7 4" xfId="20051" xr:uid="{00000000-0005-0000-0000-0000725F0000}"/>
    <cellStyle name="Nota 3 2 7 5" xfId="20052" xr:uid="{00000000-0005-0000-0000-0000735F0000}"/>
    <cellStyle name="Nota 3 2 7 6" xfId="20053" xr:uid="{00000000-0005-0000-0000-0000745F0000}"/>
    <cellStyle name="Nota 3 2 7 7" xfId="20054" xr:uid="{00000000-0005-0000-0000-0000755F0000}"/>
    <cellStyle name="Nota 3 2 7 8" xfId="20055" xr:uid="{00000000-0005-0000-0000-0000765F0000}"/>
    <cellStyle name="Nota 3 2 8" xfId="20056" xr:uid="{00000000-0005-0000-0000-0000775F0000}"/>
    <cellStyle name="Nota 3 2 8 2" xfId="20057" xr:uid="{00000000-0005-0000-0000-0000785F0000}"/>
    <cellStyle name="Nota 3 2 8 2 2" xfId="20058" xr:uid="{00000000-0005-0000-0000-0000795F0000}"/>
    <cellStyle name="Nota 3 2 8 2 3" xfId="20059" xr:uid="{00000000-0005-0000-0000-00007A5F0000}"/>
    <cellStyle name="Nota 3 2 8 2 4" xfId="20060" xr:uid="{00000000-0005-0000-0000-00007B5F0000}"/>
    <cellStyle name="Nota 3 2 8 2 5" xfId="20061" xr:uid="{00000000-0005-0000-0000-00007C5F0000}"/>
    <cellStyle name="Nota 3 2 8 2 6" xfId="20062" xr:uid="{00000000-0005-0000-0000-00007D5F0000}"/>
    <cellStyle name="Nota 3 2 8 2 7" xfId="20063" xr:uid="{00000000-0005-0000-0000-00007E5F0000}"/>
    <cellStyle name="Nota 3 2 8 3" xfId="20064" xr:uid="{00000000-0005-0000-0000-00007F5F0000}"/>
    <cellStyle name="Nota 3 2 8 4" xfId="20065" xr:uid="{00000000-0005-0000-0000-0000805F0000}"/>
    <cellStyle name="Nota 3 2 8 5" xfId="20066" xr:uid="{00000000-0005-0000-0000-0000815F0000}"/>
    <cellStyle name="Nota 3 2 8 6" xfId="20067" xr:uid="{00000000-0005-0000-0000-0000825F0000}"/>
    <cellStyle name="Nota 3 2 8 7" xfId="20068" xr:uid="{00000000-0005-0000-0000-0000835F0000}"/>
    <cellStyle name="Nota 3 2 8 8" xfId="20069" xr:uid="{00000000-0005-0000-0000-0000845F0000}"/>
    <cellStyle name="Nota 3 2 9" xfId="20070" xr:uid="{00000000-0005-0000-0000-0000855F0000}"/>
    <cellStyle name="Nota 3 2 9 2" xfId="20071" xr:uid="{00000000-0005-0000-0000-0000865F0000}"/>
    <cellStyle name="Nota 3 2 9 2 2" xfId="20072" xr:uid="{00000000-0005-0000-0000-0000875F0000}"/>
    <cellStyle name="Nota 3 2 9 2 3" xfId="20073" xr:uid="{00000000-0005-0000-0000-0000885F0000}"/>
    <cellStyle name="Nota 3 2 9 2 4" xfId="20074" xr:uid="{00000000-0005-0000-0000-0000895F0000}"/>
    <cellStyle name="Nota 3 2 9 2 5" xfId="20075" xr:uid="{00000000-0005-0000-0000-00008A5F0000}"/>
    <cellStyle name="Nota 3 2 9 2 6" xfId="20076" xr:uid="{00000000-0005-0000-0000-00008B5F0000}"/>
    <cellStyle name="Nota 3 2 9 2 7" xfId="20077" xr:uid="{00000000-0005-0000-0000-00008C5F0000}"/>
    <cellStyle name="Nota 3 2 9 3" xfId="20078" xr:uid="{00000000-0005-0000-0000-00008D5F0000}"/>
    <cellStyle name="Nota 3 2 9 4" xfId="20079" xr:uid="{00000000-0005-0000-0000-00008E5F0000}"/>
    <cellStyle name="Nota 3 2 9 5" xfId="20080" xr:uid="{00000000-0005-0000-0000-00008F5F0000}"/>
    <cellStyle name="Nota 3 2 9 6" xfId="20081" xr:uid="{00000000-0005-0000-0000-0000905F0000}"/>
    <cellStyle name="Nota 3 2 9 7" xfId="20082" xr:uid="{00000000-0005-0000-0000-0000915F0000}"/>
    <cellStyle name="Nota 3 2 9 8" xfId="20083" xr:uid="{00000000-0005-0000-0000-0000925F0000}"/>
    <cellStyle name="Nota 3 20" xfId="24719" xr:uid="{00000000-0005-0000-0000-0000935F0000}"/>
    <cellStyle name="Nota 3 20 2" xfId="25059" xr:uid="{00000000-0005-0000-0000-0000945F0000}"/>
    <cellStyle name="Nota 3 20 2 2" xfId="25689" xr:uid="{00000000-0005-0000-0000-0000955F0000}"/>
    <cellStyle name="Nota 3 20 2 2 2" xfId="27099" xr:uid="{00000000-0005-0000-0000-0000965F0000}"/>
    <cellStyle name="Nota 3 20 2 2 2 2" xfId="30121" xr:uid="{00000000-0005-0000-0000-0000975F0000}"/>
    <cellStyle name="Nota 3 20 2 2 3" xfId="28711" xr:uid="{00000000-0005-0000-0000-0000985F0000}"/>
    <cellStyle name="Nota 3 20 2 2 3 2" xfId="31562" xr:uid="{00000000-0005-0000-0000-0000995F0000}"/>
    <cellStyle name="Nota 3 20 2 3" xfId="25857" xr:uid="{00000000-0005-0000-0000-00009A5F0000}"/>
    <cellStyle name="Nota 3 20 2 3 2" xfId="27267" xr:uid="{00000000-0005-0000-0000-00009B5F0000}"/>
    <cellStyle name="Nota 3 20 2 3 2 2" xfId="30289" xr:uid="{00000000-0005-0000-0000-00009C5F0000}"/>
    <cellStyle name="Nota 3 20 2 3 3" xfId="28879" xr:uid="{00000000-0005-0000-0000-00009D5F0000}"/>
    <cellStyle name="Nota 3 20 2 3 3 2" xfId="31730" xr:uid="{00000000-0005-0000-0000-00009E5F0000}"/>
    <cellStyle name="Nota 3 20 2 4" xfId="26023" xr:uid="{00000000-0005-0000-0000-00009F5F0000}"/>
    <cellStyle name="Nota 3 20 2 4 2" xfId="27433" xr:uid="{00000000-0005-0000-0000-0000A05F0000}"/>
    <cellStyle name="Nota 3 20 2 4 2 2" xfId="30455" xr:uid="{00000000-0005-0000-0000-0000A15F0000}"/>
    <cellStyle name="Nota 3 20 2 4 3" xfId="29045" xr:uid="{00000000-0005-0000-0000-0000A25F0000}"/>
    <cellStyle name="Nota 3 20 2 4 3 2" xfId="31896" xr:uid="{00000000-0005-0000-0000-0000A35F0000}"/>
    <cellStyle name="Nota 3 20 2 5" xfId="26188" xr:uid="{00000000-0005-0000-0000-0000A45F0000}"/>
    <cellStyle name="Nota 3 20 2 5 2" xfId="27598" xr:uid="{00000000-0005-0000-0000-0000A55F0000}"/>
    <cellStyle name="Nota 3 20 2 5 2 2" xfId="30620" xr:uid="{00000000-0005-0000-0000-0000A65F0000}"/>
    <cellStyle name="Nota 3 20 2 5 3" xfId="29210" xr:uid="{00000000-0005-0000-0000-0000A75F0000}"/>
    <cellStyle name="Nota 3 20 2 5 3 2" xfId="32061" xr:uid="{00000000-0005-0000-0000-0000A85F0000}"/>
    <cellStyle name="Nota 3 20 2 6" xfId="26470" xr:uid="{00000000-0005-0000-0000-0000A95F0000}"/>
    <cellStyle name="Nota 3 20 2 6 2" xfId="29492" xr:uid="{00000000-0005-0000-0000-0000AA5F0000}"/>
    <cellStyle name="Nota 3 20 2 7" xfId="28082" xr:uid="{00000000-0005-0000-0000-0000AB5F0000}"/>
    <cellStyle name="Nota 3 20 2 7 2" xfId="30933" xr:uid="{00000000-0005-0000-0000-0000AC5F0000}"/>
    <cellStyle name="Nota 3 20 3" xfId="25523" xr:uid="{00000000-0005-0000-0000-0000AD5F0000}"/>
    <cellStyle name="Nota 3 20 3 2" xfId="26933" xr:uid="{00000000-0005-0000-0000-0000AE5F0000}"/>
    <cellStyle name="Nota 3 20 3 2 2" xfId="29955" xr:uid="{00000000-0005-0000-0000-0000AF5F0000}"/>
    <cellStyle name="Nota 3 20 3 3" xfId="28545" xr:uid="{00000000-0005-0000-0000-0000B05F0000}"/>
    <cellStyle name="Nota 3 20 3 3 2" xfId="31396" xr:uid="{00000000-0005-0000-0000-0000B15F0000}"/>
    <cellStyle name="Nota 3 20 4" xfId="25208" xr:uid="{00000000-0005-0000-0000-0000B25F0000}"/>
    <cellStyle name="Nota 3 20 4 2" xfId="26618" xr:uid="{00000000-0005-0000-0000-0000B35F0000}"/>
    <cellStyle name="Nota 3 20 4 2 2" xfId="29640" xr:uid="{00000000-0005-0000-0000-0000B45F0000}"/>
    <cellStyle name="Nota 3 20 4 3" xfId="28230" xr:uid="{00000000-0005-0000-0000-0000B55F0000}"/>
    <cellStyle name="Nota 3 20 4 3 2" xfId="31081" xr:uid="{00000000-0005-0000-0000-0000B65F0000}"/>
    <cellStyle name="Nota 3 20 5" xfId="25567" xr:uid="{00000000-0005-0000-0000-0000B75F0000}"/>
    <cellStyle name="Nota 3 20 5 2" xfId="26977" xr:uid="{00000000-0005-0000-0000-0000B85F0000}"/>
    <cellStyle name="Nota 3 20 5 2 2" xfId="29999" xr:uid="{00000000-0005-0000-0000-0000B95F0000}"/>
    <cellStyle name="Nota 3 20 5 3" xfId="28589" xr:uid="{00000000-0005-0000-0000-0000BA5F0000}"/>
    <cellStyle name="Nota 3 20 5 3 2" xfId="31440" xr:uid="{00000000-0005-0000-0000-0000BB5F0000}"/>
    <cellStyle name="Nota 3 20 6" xfId="25311" xr:uid="{00000000-0005-0000-0000-0000BC5F0000}"/>
    <cellStyle name="Nota 3 20 6 2" xfId="26721" xr:uid="{00000000-0005-0000-0000-0000BD5F0000}"/>
    <cellStyle name="Nota 3 20 6 2 2" xfId="29743" xr:uid="{00000000-0005-0000-0000-0000BE5F0000}"/>
    <cellStyle name="Nota 3 20 6 3" xfId="28333" xr:uid="{00000000-0005-0000-0000-0000BF5F0000}"/>
    <cellStyle name="Nota 3 20 6 3 2" xfId="31184" xr:uid="{00000000-0005-0000-0000-0000C05F0000}"/>
    <cellStyle name="Nota 3 20 7" xfId="26329" xr:uid="{00000000-0005-0000-0000-0000C15F0000}"/>
    <cellStyle name="Nota 3 20 7 2" xfId="29351" xr:uid="{00000000-0005-0000-0000-0000C25F0000}"/>
    <cellStyle name="Nota 3 20 8" xfId="27941" xr:uid="{00000000-0005-0000-0000-0000C35F0000}"/>
    <cellStyle name="Nota 3 20 8 2" xfId="30792" xr:uid="{00000000-0005-0000-0000-0000C45F0000}"/>
    <cellStyle name="Nota 3 3" xfId="20084" xr:uid="{00000000-0005-0000-0000-0000C55F0000}"/>
    <cellStyle name="Nota 3 3 10" xfId="20085" xr:uid="{00000000-0005-0000-0000-0000C65F0000}"/>
    <cellStyle name="Nota 3 3 10 2" xfId="20086" xr:uid="{00000000-0005-0000-0000-0000C75F0000}"/>
    <cellStyle name="Nota 3 3 10 2 2" xfId="20087" xr:uid="{00000000-0005-0000-0000-0000C85F0000}"/>
    <cellStyle name="Nota 3 3 10 2 3" xfId="20088" xr:uid="{00000000-0005-0000-0000-0000C95F0000}"/>
    <cellStyle name="Nota 3 3 10 2 4" xfId="20089" xr:uid="{00000000-0005-0000-0000-0000CA5F0000}"/>
    <cellStyle name="Nota 3 3 10 2 5" xfId="20090" xr:uid="{00000000-0005-0000-0000-0000CB5F0000}"/>
    <cellStyle name="Nota 3 3 10 2 6" xfId="20091" xr:uid="{00000000-0005-0000-0000-0000CC5F0000}"/>
    <cellStyle name="Nota 3 3 10 2 7" xfId="20092" xr:uid="{00000000-0005-0000-0000-0000CD5F0000}"/>
    <cellStyle name="Nota 3 3 10 3" xfId="20093" xr:uid="{00000000-0005-0000-0000-0000CE5F0000}"/>
    <cellStyle name="Nota 3 3 10 4" xfId="20094" xr:uid="{00000000-0005-0000-0000-0000CF5F0000}"/>
    <cellStyle name="Nota 3 3 10 5" xfId="20095" xr:uid="{00000000-0005-0000-0000-0000D05F0000}"/>
    <cellStyle name="Nota 3 3 10 6" xfId="20096" xr:uid="{00000000-0005-0000-0000-0000D15F0000}"/>
    <cellStyle name="Nota 3 3 10 7" xfId="20097" xr:uid="{00000000-0005-0000-0000-0000D25F0000}"/>
    <cellStyle name="Nota 3 3 10 8" xfId="20098" xr:uid="{00000000-0005-0000-0000-0000D35F0000}"/>
    <cellStyle name="Nota 3 3 11" xfId="20099" xr:uid="{00000000-0005-0000-0000-0000D45F0000}"/>
    <cellStyle name="Nota 3 3 11 2" xfId="20100" xr:uid="{00000000-0005-0000-0000-0000D55F0000}"/>
    <cellStyle name="Nota 3 3 11 3" xfId="20101" xr:uid="{00000000-0005-0000-0000-0000D65F0000}"/>
    <cellStyle name="Nota 3 3 11 4" xfId="20102" xr:uid="{00000000-0005-0000-0000-0000D75F0000}"/>
    <cellStyle name="Nota 3 3 11 5" xfId="20103" xr:uid="{00000000-0005-0000-0000-0000D85F0000}"/>
    <cellStyle name="Nota 3 3 11 6" xfId="20104" xr:uid="{00000000-0005-0000-0000-0000D95F0000}"/>
    <cellStyle name="Nota 3 3 11 7" xfId="20105" xr:uid="{00000000-0005-0000-0000-0000DA5F0000}"/>
    <cellStyle name="Nota 3 3 12" xfId="20106" xr:uid="{00000000-0005-0000-0000-0000DB5F0000}"/>
    <cellStyle name="Nota 3 3 13" xfId="20107" xr:uid="{00000000-0005-0000-0000-0000DC5F0000}"/>
    <cellStyle name="Nota 3 3 14" xfId="20108" xr:uid="{00000000-0005-0000-0000-0000DD5F0000}"/>
    <cellStyle name="Nota 3 3 15" xfId="20109" xr:uid="{00000000-0005-0000-0000-0000DE5F0000}"/>
    <cellStyle name="Nota 3 3 16" xfId="20110" xr:uid="{00000000-0005-0000-0000-0000DF5F0000}"/>
    <cellStyle name="Nota 3 3 17" xfId="20111" xr:uid="{00000000-0005-0000-0000-0000E05F0000}"/>
    <cellStyle name="Nota 3 3 2" xfId="20112" xr:uid="{00000000-0005-0000-0000-0000E15F0000}"/>
    <cellStyle name="Nota 3 3 2 2" xfId="20113" xr:uid="{00000000-0005-0000-0000-0000E25F0000}"/>
    <cellStyle name="Nota 3 3 2 2 2" xfId="20114" xr:uid="{00000000-0005-0000-0000-0000E35F0000}"/>
    <cellStyle name="Nota 3 3 2 2 3" xfId="20115" xr:uid="{00000000-0005-0000-0000-0000E45F0000}"/>
    <cellStyle name="Nota 3 3 2 2 4" xfId="20116" xr:uid="{00000000-0005-0000-0000-0000E55F0000}"/>
    <cellStyle name="Nota 3 3 2 2 5" xfId="20117" xr:uid="{00000000-0005-0000-0000-0000E65F0000}"/>
    <cellStyle name="Nota 3 3 2 2 6" xfId="20118" xr:uid="{00000000-0005-0000-0000-0000E75F0000}"/>
    <cellStyle name="Nota 3 3 2 2 7" xfId="20119" xr:uid="{00000000-0005-0000-0000-0000E85F0000}"/>
    <cellStyle name="Nota 3 3 2 3" xfId="20120" xr:uid="{00000000-0005-0000-0000-0000E95F0000}"/>
    <cellStyle name="Nota 3 3 2 4" xfId="20121" xr:uid="{00000000-0005-0000-0000-0000EA5F0000}"/>
    <cellStyle name="Nota 3 3 2 5" xfId="20122" xr:uid="{00000000-0005-0000-0000-0000EB5F0000}"/>
    <cellStyle name="Nota 3 3 2 6" xfId="20123" xr:uid="{00000000-0005-0000-0000-0000EC5F0000}"/>
    <cellStyle name="Nota 3 3 2 7" xfId="20124" xr:uid="{00000000-0005-0000-0000-0000ED5F0000}"/>
    <cellStyle name="Nota 3 3 2 8" xfId="20125" xr:uid="{00000000-0005-0000-0000-0000EE5F0000}"/>
    <cellStyle name="Nota 3 3 3" xfId="20126" xr:uid="{00000000-0005-0000-0000-0000EF5F0000}"/>
    <cellStyle name="Nota 3 3 3 2" xfId="20127" xr:uid="{00000000-0005-0000-0000-0000F05F0000}"/>
    <cellStyle name="Nota 3 3 3 2 2" xfId="20128" xr:uid="{00000000-0005-0000-0000-0000F15F0000}"/>
    <cellStyle name="Nota 3 3 3 2 3" xfId="20129" xr:uid="{00000000-0005-0000-0000-0000F25F0000}"/>
    <cellStyle name="Nota 3 3 3 2 4" xfId="20130" xr:uid="{00000000-0005-0000-0000-0000F35F0000}"/>
    <cellStyle name="Nota 3 3 3 2 5" xfId="20131" xr:uid="{00000000-0005-0000-0000-0000F45F0000}"/>
    <cellStyle name="Nota 3 3 3 2 6" xfId="20132" xr:uid="{00000000-0005-0000-0000-0000F55F0000}"/>
    <cellStyle name="Nota 3 3 3 2 7" xfId="20133" xr:uid="{00000000-0005-0000-0000-0000F65F0000}"/>
    <cellStyle name="Nota 3 3 3 3" xfId="20134" xr:uid="{00000000-0005-0000-0000-0000F75F0000}"/>
    <cellStyle name="Nota 3 3 3 4" xfId="20135" xr:uid="{00000000-0005-0000-0000-0000F85F0000}"/>
    <cellStyle name="Nota 3 3 3 5" xfId="20136" xr:uid="{00000000-0005-0000-0000-0000F95F0000}"/>
    <cellStyle name="Nota 3 3 3 6" xfId="20137" xr:uid="{00000000-0005-0000-0000-0000FA5F0000}"/>
    <cellStyle name="Nota 3 3 3 7" xfId="20138" xr:uid="{00000000-0005-0000-0000-0000FB5F0000}"/>
    <cellStyle name="Nota 3 3 3 8" xfId="20139" xr:uid="{00000000-0005-0000-0000-0000FC5F0000}"/>
    <cellStyle name="Nota 3 3 4" xfId="20140" xr:uid="{00000000-0005-0000-0000-0000FD5F0000}"/>
    <cellStyle name="Nota 3 3 4 2" xfId="20141" xr:uid="{00000000-0005-0000-0000-0000FE5F0000}"/>
    <cellStyle name="Nota 3 3 4 2 2" xfId="20142" xr:uid="{00000000-0005-0000-0000-0000FF5F0000}"/>
    <cellStyle name="Nota 3 3 4 2 3" xfId="20143" xr:uid="{00000000-0005-0000-0000-000000600000}"/>
    <cellStyle name="Nota 3 3 4 2 4" xfId="20144" xr:uid="{00000000-0005-0000-0000-000001600000}"/>
    <cellStyle name="Nota 3 3 4 2 5" xfId="20145" xr:uid="{00000000-0005-0000-0000-000002600000}"/>
    <cellStyle name="Nota 3 3 4 2 6" xfId="20146" xr:uid="{00000000-0005-0000-0000-000003600000}"/>
    <cellStyle name="Nota 3 3 4 2 7" xfId="20147" xr:uid="{00000000-0005-0000-0000-000004600000}"/>
    <cellStyle name="Nota 3 3 4 3" xfId="20148" xr:uid="{00000000-0005-0000-0000-000005600000}"/>
    <cellStyle name="Nota 3 3 4 4" xfId="20149" xr:uid="{00000000-0005-0000-0000-000006600000}"/>
    <cellStyle name="Nota 3 3 4 5" xfId="20150" xr:uid="{00000000-0005-0000-0000-000007600000}"/>
    <cellStyle name="Nota 3 3 4 6" xfId="20151" xr:uid="{00000000-0005-0000-0000-000008600000}"/>
    <cellStyle name="Nota 3 3 4 7" xfId="20152" xr:uid="{00000000-0005-0000-0000-000009600000}"/>
    <cellStyle name="Nota 3 3 4 8" xfId="20153" xr:uid="{00000000-0005-0000-0000-00000A600000}"/>
    <cellStyle name="Nota 3 3 5" xfId="20154" xr:uid="{00000000-0005-0000-0000-00000B600000}"/>
    <cellStyle name="Nota 3 3 5 2" xfId="20155" xr:uid="{00000000-0005-0000-0000-00000C600000}"/>
    <cellStyle name="Nota 3 3 5 2 2" xfId="20156" xr:uid="{00000000-0005-0000-0000-00000D600000}"/>
    <cellStyle name="Nota 3 3 5 2 3" xfId="20157" xr:uid="{00000000-0005-0000-0000-00000E600000}"/>
    <cellStyle name="Nota 3 3 5 2 4" xfId="20158" xr:uid="{00000000-0005-0000-0000-00000F600000}"/>
    <cellStyle name="Nota 3 3 5 2 5" xfId="20159" xr:uid="{00000000-0005-0000-0000-000010600000}"/>
    <cellStyle name="Nota 3 3 5 2 6" xfId="20160" xr:uid="{00000000-0005-0000-0000-000011600000}"/>
    <cellStyle name="Nota 3 3 5 2 7" xfId="20161" xr:uid="{00000000-0005-0000-0000-000012600000}"/>
    <cellStyle name="Nota 3 3 5 3" xfId="20162" xr:uid="{00000000-0005-0000-0000-000013600000}"/>
    <cellStyle name="Nota 3 3 5 4" xfId="20163" xr:uid="{00000000-0005-0000-0000-000014600000}"/>
    <cellStyle name="Nota 3 3 5 5" xfId="20164" xr:uid="{00000000-0005-0000-0000-000015600000}"/>
    <cellStyle name="Nota 3 3 5 6" xfId="20165" xr:uid="{00000000-0005-0000-0000-000016600000}"/>
    <cellStyle name="Nota 3 3 5 7" xfId="20166" xr:uid="{00000000-0005-0000-0000-000017600000}"/>
    <cellStyle name="Nota 3 3 5 8" xfId="20167" xr:uid="{00000000-0005-0000-0000-000018600000}"/>
    <cellStyle name="Nota 3 3 6" xfId="20168" xr:uid="{00000000-0005-0000-0000-000019600000}"/>
    <cellStyle name="Nota 3 3 6 2" xfId="20169" xr:uid="{00000000-0005-0000-0000-00001A600000}"/>
    <cellStyle name="Nota 3 3 6 2 2" xfId="20170" xr:uid="{00000000-0005-0000-0000-00001B600000}"/>
    <cellStyle name="Nota 3 3 6 2 3" xfId="20171" xr:uid="{00000000-0005-0000-0000-00001C600000}"/>
    <cellStyle name="Nota 3 3 6 2 4" xfId="20172" xr:uid="{00000000-0005-0000-0000-00001D600000}"/>
    <cellStyle name="Nota 3 3 6 2 5" xfId="20173" xr:uid="{00000000-0005-0000-0000-00001E600000}"/>
    <cellStyle name="Nota 3 3 6 2 6" xfId="20174" xr:uid="{00000000-0005-0000-0000-00001F600000}"/>
    <cellStyle name="Nota 3 3 6 2 7" xfId="20175" xr:uid="{00000000-0005-0000-0000-000020600000}"/>
    <cellStyle name="Nota 3 3 6 3" xfId="20176" xr:uid="{00000000-0005-0000-0000-000021600000}"/>
    <cellStyle name="Nota 3 3 6 4" xfId="20177" xr:uid="{00000000-0005-0000-0000-000022600000}"/>
    <cellStyle name="Nota 3 3 6 5" xfId="20178" xr:uid="{00000000-0005-0000-0000-000023600000}"/>
    <cellStyle name="Nota 3 3 6 6" xfId="20179" xr:uid="{00000000-0005-0000-0000-000024600000}"/>
    <cellStyle name="Nota 3 3 6 7" xfId="20180" xr:uid="{00000000-0005-0000-0000-000025600000}"/>
    <cellStyle name="Nota 3 3 6 8" xfId="20181" xr:uid="{00000000-0005-0000-0000-000026600000}"/>
    <cellStyle name="Nota 3 3 7" xfId="20182" xr:uid="{00000000-0005-0000-0000-000027600000}"/>
    <cellStyle name="Nota 3 3 7 2" xfId="20183" xr:uid="{00000000-0005-0000-0000-000028600000}"/>
    <cellStyle name="Nota 3 3 7 2 2" xfId="20184" xr:uid="{00000000-0005-0000-0000-000029600000}"/>
    <cellStyle name="Nota 3 3 7 2 3" xfId="20185" xr:uid="{00000000-0005-0000-0000-00002A600000}"/>
    <cellStyle name="Nota 3 3 7 2 4" xfId="20186" xr:uid="{00000000-0005-0000-0000-00002B600000}"/>
    <cellStyle name="Nota 3 3 7 2 5" xfId="20187" xr:uid="{00000000-0005-0000-0000-00002C600000}"/>
    <cellStyle name="Nota 3 3 7 2 6" xfId="20188" xr:uid="{00000000-0005-0000-0000-00002D600000}"/>
    <cellStyle name="Nota 3 3 7 2 7" xfId="20189" xr:uid="{00000000-0005-0000-0000-00002E600000}"/>
    <cellStyle name="Nota 3 3 7 3" xfId="20190" xr:uid="{00000000-0005-0000-0000-00002F600000}"/>
    <cellStyle name="Nota 3 3 7 4" xfId="20191" xr:uid="{00000000-0005-0000-0000-000030600000}"/>
    <cellStyle name="Nota 3 3 7 5" xfId="20192" xr:uid="{00000000-0005-0000-0000-000031600000}"/>
    <cellStyle name="Nota 3 3 7 6" xfId="20193" xr:uid="{00000000-0005-0000-0000-000032600000}"/>
    <cellStyle name="Nota 3 3 7 7" xfId="20194" xr:uid="{00000000-0005-0000-0000-000033600000}"/>
    <cellStyle name="Nota 3 3 7 8" xfId="20195" xr:uid="{00000000-0005-0000-0000-000034600000}"/>
    <cellStyle name="Nota 3 3 8" xfId="20196" xr:uid="{00000000-0005-0000-0000-000035600000}"/>
    <cellStyle name="Nota 3 3 8 2" xfId="20197" xr:uid="{00000000-0005-0000-0000-000036600000}"/>
    <cellStyle name="Nota 3 3 8 2 2" xfId="20198" xr:uid="{00000000-0005-0000-0000-000037600000}"/>
    <cellStyle name="Nota 3 3 8 2 3" xfId="20199" xr:uid="{00000000-0005-0000-0000-000038600000}"/>
    <cellStyle name="Nota 3 3 8 2 4" xfId="20200" xr:uid="{00000000-0005-0000-0000-000039600000}"/>
    <cellStyle name="Nota 3 3 8 2 5" xfId="20201" xr:uid="{00000000-0005-0000-0000-00003A600000}"/>
    <cellStyle name="Nota 3 3 8 2 6" xfId="20202" xr:uid="{00000000-0005-0000-0000-00003B600000}"/>
    <cellStyle name="Nota 3 3 8 2 7" xfId="20203" xr:uid="{00000000-0005-0000-0000-00003C600000}"/>
    <cellStyle name="Nota 3 3 8 3" xfId="20204" xr:uid="{00000000-0005-0000-0000-00003D600000}"/>
    <cellStyle name="Nota 3 3 8 4" xfId="20205" xr:uid="{00000000-0005-0000-0000-00003E600000}"/>
    <cellStyle name="Nota 3 3 8 5" xfId="20206" xr:uid="{00000000-0005-0000-0000-00003F600000}"/>
    <cellStyle name="Nota 3 3 8 6" xfId="20207" xr:uid="{00000000-0005-0000-0000-000040600000}"/>
    <cellStyle name="Nota 3 3 8 7" xfId="20208" xr:uid="{00000000-0005-0000-0000-000041600000}"/>
    <cellStyle name="Nota 3 3 8 8" xfId="20209" xr:uid="{00000000-0005-0000-0000-000042600000}"/>
    <cellStyle name="Nota 3 3 9" xfId="20210" xr:uid="{00000000-0005-0000-0000-000043600000}"/>
    <cellStyle name="Nota 3 3 9 2" xfId="20211" xr:uid="{00000000-0005-0000-0000-000044600000}"/>
    <cellStyle name="Nota 3 3 9 2 2" xfId="20212" xr:uid="{00000000-0005-0000-0000-000045600000}"/>
    <cellStyle name="Nota 3 3 9 2 3" xfId="20213" xr:uid="{00000000-0005-0000-0000-000046600000}"/>
    <cellStyle name="Nota 3 3 9 2 4" xfId="20214" xr:uid="{00000000-0005-0000-0000-000047600000}"/>
    <cellStyle name="Nota 3 3 9 2 5" xfId="20215" xr:uid="{00000000-0005-0000-0000-000048600000}"/>
    <cellStyle name="Nota 3 3 9 2 6" xfId="20216" xr:uid="{00000000-0005-0000-0000-000049600000}"/>
    <cellStyle name="Nota 3 3 9 2 7" xfId="20217" xr:uid="{00000000-0005-0000-0000-00004A600000}"/>
    <cellStyle name="Nota 3 3 9 3" xfId="20218" xr:uid="{00000000-0005-0000-0000-00004B600000}"/>
    <cellStyle name="Nota 3 3 9 4" xfId="20219" xr:uid="{00000000-0005-0000-0000-00004C600000}"/>
    <cellStyle name="Nota 3 3 9 5" xfId="20220" xr:uid="{00000000-0005-0000-0000-00004D600000}"/>
    <cellStyle name="Nota 3 3 9 6" xfId="20221" xr:uid="{00000000-0005-0000-0000-00004E600000}"/>
    <cellStyle name="Nota 3 3 9 7" xfId="20222" xr:uid="{00000000-0005-0000-0000-00004F600000}"/>
    <cellStyle name="Nota 3 3 9 8" xfId="20223" xr:uid="{00000000-0005-0000-0000-000050600000}"/>
    <cellStyle name="Nota 3 4" xfId="20224" xr:uid="{00000000-0005-0000-0000-000051600000}"/>
    <cellStyle name="Nota 3 4 2" xfId="20225" xr:uid="{00000000-0005-0000-0000-000052600000}"/>
    <cellStyle name="Nota 3 4 2 2" xfId="20226" xr:uid="{00000000-0005-0000-0000-000053600000}"/>
    <cellStyle name="Nota 3 4 2 3" xfId="20227" xr:uid="{00000000-0005-0000-0000-000054600000}"/>
    <cellStyle name="Nota 3 4 2 4" xfId="20228" xr:uid="{00000000-0005-0000-0000-000055600000}"/>
    <cellStyle name="Nota 3 4 2 5" xfId="20229" xr:uid="{00000000-0005-0000-0000-000056600000}"/>
    <cellStyle name="Nota 3 4 2 6" xfId="20230" xr:uid="{00000000-0005-0000-0000-000057600000}"/>
    <cellStyle name="Nota 3 4 2 7" xfId="20231" xr:uid="{00000000-0005-0000-0000-000058600000}"/>
    <cellStyle name="Nota 3 4 3" xfId="20232" xr:uid="{00000000-0005-0000-0000-000059600000}"/>
    <cellStyle name="Nota 3 4 4" xfId="20233" xr:uid="{00000000-0005-0000-0000-00005A600000}"/>
    <cellStyle name="Nota 3 4 5" xfId="20234" xr:uid="{00000000-0005-0000-0000-00005B600000}"/>
    <cellStyle name="Nota 3 4 6" xfId="20235" xr:uid="{00000000-0005-0000-0000-00005C600000}"/>
    <cellStyle name="Nota 3 4 7" xfId="20236" xr:uid="{00000000-0005-0000-0000-00005D600000}"/>
    <cellStyle name="Nota 3 4 8" xfId="20237" xr:uid="{00000000-0005-0000-0000-00005E600000}"/>
    <cellStyle name="Nota 3 5" xfId="20238" xr:uid="{00000000-0005-0000-0000-00005F600000}"/>
    <cellStyle name="Nota 3 5 2" xfId="20239" xr:uid="{00000000-0005-0000-0000-000060600000}"/>
    <cellStyle name="Nota 3 5 2 2" xfId="20240" xr:uid="{00000000-0005-0000-0000-000061600000}"/>
    <cellStyle name="Nota 3 5 2 3" xfId="20241" xr:uid="{00000000-0005-0000-0000-000062600000}"/>
    <cellStyle name="Nota 3 5 2 4" xfId="20242" xr:uid="{00000000-0005-0000-0000-000063600000}"/>
    <cellStyle name="Nota 3 5 2 5" xfId="20243" xr:uid="{00000000-0005-0000-0000-000064600000}"/>
    <cellStyle name="Nota 3 5 2 6" xfId="20244" xr:uid="{00000000-0005-0000-0000-000065600000}"/>
    <cellStyle name="Nota 3 5 2 7" xfId="20245" xr:uid="{00000000-0005-0000-0000-000066600000}"/>
    <cellStyle name="Nota 3 5 3" xfId="20246" xr:uid="{00000000-0005-0000-0000-000067600000}"/>
    <cellStyle name="Nota 3 5 4" xfId="20247" xr:uid="{00000000-0005-0000-0000-000068600000}"/>
    <cellStyle name="Nota 3 5 5" xfId="20248" xr:uid="{00000000-0005-0000-0000-000069600000}"/>
    <cellStyle name="Nota 3 5 6" xfId="20249" xr:uid="{00000000-0005-0000-0000-00006A600000}"/>
    <cellStyle name="Nota 3 5 7" xfId="20250" xr:uid="{00000000-0005-0000-0000-00006B600000}"/>
    <cellStyle name="Nota 3 5 8" xfId="20251" xr:uid="{00000000-0005-0000-0000-00006C600000}"/>
    <cellStyle name="Nota 3 6" xfId="20252" xr:uid="{00000000-0005-0000-0000-00006D600000}"/>
    <cellStyle name="Nota 3 6 2" xfId="20253" xr:uid="{00000000-0005-0000-0000-00006E600000}"/>
    <cellStyle name="Nota 3 6 2 2" xfId="20254" xr:uid="{00000000-0005-0000-0000-00006F600000}"/>
    <cellStyle name="Nota 3 6 2 3" xfId="20255" xr:uid="{00000000-0005-0000-0000-000070600000}"/>
    <cellStyle name="Nota 3 6 2 4" xfId="20256" xr:uid="{00000000-0005-0000-0000-000071600000}"/>
    <cellStyle name="Nota 3 6 2 5" xfId="20257" xr:uid="{00000000-0005-0000-0000-000072600000}"/>
    <cellStyle name="Nota 3 6 2 6" xfId="20258" xr:uid="{00000000-0005-0000-0000-000073600000}"/>
    <cellStyle name="Nota 3 6 2 7" xfId="20259" xr:uid="{00000000-0005-0000-0000-000074600000}"/>
    <cellStyle name="Nota 3 6 3" xfId="20260" xr:uid="{00000000-0005-0000-0000-000075600000}"/>
    <cellStyle name="Nota 3 6 4" xfId="20261" xr:uid="{00000000-0005-0000-0000-000076600000}"/>
    <cellStyle name="Nota 3 6 5" xfId="20262" xr:uid="{00000000-0005-0000-0000-000077600000}"/>
    <cellStyle name="Nota 3 6 6" xfId="20263" xr:uid="{00000000-0005-0000-0000-000078600000}"/>
    <cellStyle name="Nota 3 6 7" xfId="20264" xr:uid="{00000000-0005-0000-0000-000079600000}"/>
    <cellStyle name="Nota 3 6 8" xfId="20265" xr:uid="{00000000-0005-0000-0000-00007A600000}"/>
    <cellStyle name="Nota 3 7" xfId="20266" xr:uid="{00000000-0005-0000-0000-00007B600000}"/>
    <cellStyle name="Nota 3 7 2" xfId="20267" xr:uid="{00000000-0005-0000-0000-00007C600000}"/>
    <cellStyle name="Nota 3 7 2 2" xfId="20268" xr:uid="{00000000-0005-0000-0000-00007D600000}"/>
    <cellStyle name="Nota 3 7 2 3" xfId="20269" xr:uid="{00000000-0005-0000-0000-00007E600000}"/>
    <cellStyle name="Nota 3 7 2 4" xfId="20270" xr:uid="{00000000-0005-0000-0000-00007F600000}"/>
    <cellStyle name="Nota 3 7 2 5" xfId="20271" xr:uid="{00000000-0005-0000-0000-000080600000}"/>
    <cellStyle name="Nota 3 7 2 6" xfId="20272" xr:uid="{00000000-0005-0000-0000-000081600000}"/>
    <cellStyle name="Nota 3 7 2 7" xfId="20273" xr:uid="{00000000-0005-0000-0000-000082600000}"/>
    <cellStyle name="Nota 3 7 3" xfId="20274" xr:uid="{00000000-0005-0000-0000-000083600000}"/>
    <cellStyle name="Nota 3 7 4" xfId="20275" xr:uid="{00000000-0005-0000-0000-000084600000}"/>
    <cellStyle name="Nota 3 7 5" xfId="20276" xr:uid="{00000000-0005-0000-0000-000085600000}"/>
    <cellStyle name="Nota 3 7 6" xfId="20277" xr:uid="{00000000-0005-0000-0000-000086600000}"/>
    <cellStyle name="Nota 3 7 7" xfId="20278" xr:uid="{00000000-0005-0000-0000-000087600000}"/>
    <cellStyle name="Nota 3 7 8" xfId="20279" xr:uid="{00000000-0005-0000-0000-000088600000}"/>
    <cellStyle name="Nota 3 8" xfId="20280" xr:uid="{00000000-0005-0000-0000-000089600000}"/>
    <cellStyle name="Nota 3 8 2" xfId="20281" xr:uid="{00000000-0005-0000-0000-00008A600000}"/>
    <cellStyle name="Nota 3 8 2 2" xfId="20282" xr:uid="{00000000-0005-0000-0000-00008B600000}"/>
    <cellStyle name="Nota 3 8 2 3" xfId="20283" xr:uid="{00000000-0005-0000-0000-00008C600000}"/>
    <cellStyle name="Nota 3 8 2 4" xfId="20284" xr:uid="{00000000-0005-0000-0000-00008D600000}"/>
    <cellStyle name="Nota 3 8 2 5" xfId="20285" xr:uid="{00000000-0005-0000-0000-00008E600000}"/>
    <cellStyle name="Nota 3 8 2 6" xfId="20286" xr:uid="{00000000-0005-0000-0000-00008F600000}"/>
    <cellStyle name="Nota 3 8 2 7" xfId="20287" xr:uid="{00000000-0005-0000-0000-000090600000}"/>
    <cellStyle name="Nota 3 8 3" xfId="20288" xr:uid="{00000000-0005-0000-0000-000091600000}"/>
    <cellStyle name="Nota 3 8 4" xfId="20289" xr:uid="{00000000-0005-0000-0000-000092600000}"/>
    <cellStyle name="Nota 3 8 5" xfId="20290" xr:uid="{00000000-0005-0000-0000-000093600000}"/>
    <cellStyle name="Nota 3 8 6" xfId="20291" xr:uid="{00000000-0005-0000-0000-000094600000}"/>
    <cellStyle name="Nota 3 8 7" xfId="20292" xr:uid="{00000000-0005-0000-0000-000095600000}"/>
    <cellStyle name="Nota 3 8 8" xfId="20293" xr:uid="{00000000-0005-0000-0000-000096600000}"/>
    <cellStyle name="Nota 3 9" xfId="20294" xr:uid="{00000000-0005-0000-0000-000097600000}"/>
    <cellStyle name="Nota 3 9 2" xfId="20295" xr:uid="{00000000-0005-0000-0000-000098600000}"/>
    <cellStyle name="Nota 3 9 2 2" xfId="20296" xr:uid="{00000000-0005-0000-0000-000099600000}"/>
    <cellStyle name="Nota 3 9 2 3" xfId="20297" xr:uid="{00000000-0005-0000-0000-00009A600000}"/>
    <cellStyle name="Nota 3 9 2 4" xfId="20298" xr:uid="{00000000-0005-0000-0000-00009B600000}"/>
    <cellStyle name="Nota 3 9 2 5" xfId="20299" xr:uid="{00000000-0005-0000-0000-00009C600000}"/>
    <cellStyle name="Nota 3 9 2 6" xfId="20300" xr:uid="{00000000-0005-0000-0000-00009D600000}"/>
    <cellStyle name="Nota 3 9 2 7" xfId="20301" xr:uid="{00000000-0005-0000-0000-00009E600000}"/>
    <cellStyle name="Nota 3 9 3" xfId="20302" xr:uid="{00000000-0005-0000-0000-00009F600000}"/>
    <cellStyle name="Nota 3 9 4" xfId="20303" xr:uid="{00000000-0005-0000-0000-0000A0600000}"/>
    <cellStyle name="Nota 3 9 5" xfId="20304" xr:uid="{00000000-0005-0000-0000-0000A1600000}"/>
    <cellStyle name="Nota 3 9 6" xfId="20305" xr:uid="{00000000-0005-0000-0000-0000A2600000}"/>
    <cellStyle name="Nota 3 9 7" xfId="20306" xr:uid="{00000000-0005-0000-0000-0000A3600000}"/>
    <cellStyle name="Nota 3 9 8" xfId="20307" xr:uid="{00000000-0005-0000-0000-0000A4600000}"/>
    <cellStyle name="Nota 30" xfId="20308" xr:uid="{00000000-0005-0000-0000-0000A5600000}"/>
    <cellStyle name="Nota 30 2" xfId="20309" xr:uid="{00000000-0005-0000-0000-0000A6600000}"/>
    <cellStyle name="Nota 30 2 2" xfId="24722" xr:uid="{00000000-0005-0000-0000-0000A7600000}"/>
    <cellStyle name="Nota 30 2 2 2" xfId="25062" xr:uid="{00000000-0005-0000-0000-0000A8600000}"/>
    <cellStyle name="Nota 30 2 2 2 2" xfId="25692" xr:uid="{00000000-0005-0000-0000-0000A9600000}"/>
    <cellStyle name="Nota 30 2 2 2 2 2" xfId="27102" xr:uid="{00000000-0005-0000-0000-0000AA600000}"/>
    <cellStyle name="Nota 30 2 2 2 2 2 2" xfId="30124" xr:uid="{00000000-0005-0000-0000-0000AB600000}"/>
    <cellStyle name="Nota 30 2 2 2 2 3" xfId="28714" xr:uid="{00000000-0005-0000-0000-0000AC600000}"/>
    <cellStyle name="Nota 30 2 2 2 2 3 2" xfId="31565" xr:uid="{00000000-0005-0000-0000-0000AD600000}"/>
    <cellStyle name="Nota 30 2 2 2 3" xfId="25860" xr:uid="{00000000-0005-0000-0000-0000AE600000}"/>
    <cellStyle name="Nota 30 2 2 2 3 2" xfId="27270" xr:uid="{00000000-0005-0000-0000-0000AF600000}"/>
    <cellStyle name="Nota 30 2 2 2 3 2 2" xfId="30292" xr:uid="{00000000-0005-0000-0000-0000B0600000}"/>
    <cellStyle name="Nota 30 2 2 2 3 3" xfId="28882" xr:uid="{00000000-0005-0000-0000-0000B1600000}"/>
    <cellStyle name="Nota 30 2 2 2 3 3 2" xfId="31733" xr:uid="{00000000-0005-0000-0000-0000B2600000}"/>
    <cellStyle name="Nota 30 2 2 2 4" xfId="26026" xr:uid="{00000000-0005-0000-0000-0000B3600000}"/>
    <cellStyle name="Nota 30 2 2 2 4 2" xfId="27436" xr:uid="{00000000-0005-0000-0000-0000B4600000}"/>
    <cellStyle name="Nota 30 2 2 2 4 2 2" xfId="30458" xr:uid="{00000000-0005-0000-0000-0000B5600000}"/>
    <cellStyle name="Nota 30 2 2 2 4 3" xfId="29048" xr:uid="{00000000-0005-0000-0000-0000B6600000}"/>
    <cellStyle name="Nota 30 2 2 2 4 3 2" xfId="31899" xr:uid="{00000000-0005-0000-0000-0000B7600000}"/>
    <cellStyle name="Nota 30 2 2 2 5" xfId="26191" xr:uid="{00000000-0005-0000-0000-0000B8600000}"/>
    <cellStyle name="Nota 30 2 2 2 5 2" xfId="27601" xr:uid="{00000000-0005-0000-0000-0000B9600000}"/>
    <cellStyle name="Nota 30 2 2 2 5 2 2" xfId="30623" xr:uid="{00000000-0005-0000-0000-0000BA600000}"/>
    <cellStyle name="Nota 30 2 2 2 5 3" xfId="29213" xr:uid="{00000000-0005-0000-0000-0000BB600000}"/>
    <cellStyle name="Nota 30 2 2 2 5 3 2" xfId="32064" xr:uid="{00000000-0005-0000-0000-0000BC600000}"/>
    <cellStyle name="Nota 30 2 2 2 6" xfId="26473" xr:uid="{00000000-0005-0000-0000-0000BD600000}"/>
    <cellStyle name="Nota 30 2 2 2 6 2" xfId="29495" xr:uid="{00000000-0005-0000-0000-0000BE600000}"/>
    <cellStyle name="Nota 30 2 2 2 7" xfId="28085" xr:uid="{00000000-0005-0000-0000-0000BF600000}"/>
    <cellStyle name="Nota 30 2 2 2 7 2" xfId="30936" xr:uid="{00000000-0005-0000-0000-0000C0600000}"/>
    <cellStyle name="Nota 30 2 2 3" xfId="25526" xr:uid="{00000000-0005-0000-0000-0000C1600000}"/>
    <cellStyle name="Nota 30 2 2 3 2" xfId="26936" xr:uid="{00000000-0005-0000-0000-0000C2600000}"/>
    <cellStyle name="Nota 30 2 2 3 2 2" xfId="29958" xr:uid="{00000000-0005-0000-0000-0000C3600000}"/>
    <cellStyle name="Nota 30 2 2 3 3" xfId="28548" xr:uid="{00000000-0005-0000-0000-0000C4600000}"/>
    <cellStyle name="Nota 30 2 2 3 3 2" xfId="31399" xr:uid="{00000000-0005-0000-0000-0000C5600000}"/>
    <cellStyle name="Nota 30 2 2 4" xfId="25205" xr:uid="{00000000-0005-0000-0000-0000C6600000}"/>
    <cellStyle name="Nota 30 2 2 4 2" xfId="26615" xr:uid="{00000000-0005-0000-0000-0000C7600000}"/>
    <cellStyle name="Nota 30 2 2 4 2 2" xfId="29637" xr:uid="{00000000-0005-0000-0000-0000C8600000}"/>
    <cellStyle name="Nota 30 2 2 4 3" xfId="28227" xr:uid="{00000000-0005-0000-0000-0000C9600000}"/>
    <cellStyle name="Nota 30 2 2 4 3 2" xfId="31078" xr:uid="{00000000-0005-0000-0000-0000CA600000}"/>
    <cellStyle name="Nota 30 2 2 5" xfId="25417" xr:uid="{00000000-0005-0000-0000-0000CB600000}"/>
    <cellStyle name="Nota 30 2 2 5 2" xfId="26827" xr:uid="{00000000-0005-0000-0000-0000CC600000}"/>
    <cellStyle name="Nota 30 2 2 5 2 2" xfId="29849" xr:uid="{00000000-0005-0000-0000-0000CD600000}"/>
    <cellStyle name="Nota 30 2 2 5 3" xfId="28439" xr:uid="{00000000-0005-0000-0000-0000CE600000}"/>
    <cellStyle name="Nota 30 2 2 5 3 2" xfId="31290" xr:uid="{00000000-0005-0000-0000-0000CF600000}"/>
    <cellStyle name="Nota 30 2 2 6" xfId="25308" xr:uid="{00000000-0005-0000-0000-0000D0600000}"/>
    <cellStyle name="Nota 30 2 2 6 2" xfId="26718" xr:uid="{00000000-0005-0000-0000-0000D1600000}"/>
    <cellStyle name="Nota 30 2 2 6 2 2" xfId="29740" xr:uid="{00000000-0005-0000-0000-0000D2600000}"/>
    <cellStyle name="Nota 30 2 2 6 3" xfId="28330" xr:uid="{00000000-0005-0000-0000-0000D3600000}"/>
    <cellStyle name="Nota 30 2 2 6 3 2" xfId="31181" xr:uid="{00000000-0005-0000-0000-0000D4600000}"/>
    <cellStyle name="Nota 30 2 2 7" xfId="26332" xr:uid="{00000000-0005-0000-0000-0000D5600000}"/>
    <cellStyle name="Nota 30 2 2 7 2" xfId="29354" xr:uid="{00000000-0005-0000-0000-0000D6600000}"/>
    <cellStyle name="Nota 30 2 2 8" xfId="27944" xr:uid="{00000000-0005-0000-0000-0000D7600000}"/>
    <cellStyle name="Nota 30 2 2 8 2" xfId="30795" xr:uid="{00000000-0005-0000-0000-0000D8600000}"/>
    <cellStyle name="Nota 30 3" xfId="20310" xr:uid="{00000000-0005-0000-0000-0000D9600000}"/>
    <cellStyle name="Nota 30 4" xfId="20311" xr:uid="{00000000-0005-0000-0000-0000DA600000}"/>
    <cellStyle name="Nota 30 5" xfId="20312" xr:uid="{00000000-0005-0000-0000-0000DB600000}"/>
    <cellStyle name="Nota 30 6" xfId="20313" xr:uid="{00000000-0005-0000-0000-0000DC600000}"/>
    <cellStyle name="Nota 30 7" xfId="20314" xr:uid="{00000000-0005-0000-0000-0000DD600000}"/>
    <cellStyle name="Nota 30 8" xfId="24721" xr:uid="{00000000-0005-0000-0000-0000DE600000}"/>
    <cellStyle name="Nota 30 8 2" xfId="25061" xr:uid="{00000000-0005-0000-0000-0000DF600000}"/>
    <cellStyle name="Nota 30 8 2 2" xfId="25691" xr:uid="{00000000-0005-0000-0000-0000E0600000}"/>
    <cellStyle name="Nota 30 8 2 2 2" xfId="27101" xr:uid="{00000000-0005-0000-0000-0000E1600000}"/>
    <cellStyle name="Nota 30 8 2 2 2 2" xfId="30123" xr:uid="{00000000-0005-0000-0000-0000E2600000}"/>
    <cellStyle name="Nota 30 8 2 2 3" xfId="28713" xr:uid="{00000000-0005-0000-0000-0000E3600000}"/>
    <cellStyle name="Nota 30 8 2 2 3 2" xfId="31564" xr:uid="{00000000-0005-0000-0000-0000E4600000}"/>
    <cellStyle name="Nota 30 8 2 3" xfId="25859" xr:uid="{00000000-0005-0000-0000-0000E5600000}"/>
    <cellStyle name="Nota 30 8 2 3 2" xfId="27269" xr:uid="{00000000-0005-0000-0000-0000E6600000}"/>
    <cellStyle name="Nota 30 8 2 3 2 2" xfId="30291" xr:uid="{00000000-0005-0000-0000-0000E7600000}"/>
    <cellStyle name="Nota 30 8 2 3 3" xfId="28881" xr:uid="{00000000-0005-0000-0000-0000E8600000}"/>
    <cellStyle name="Nota 30 8 2 3 3 2" xfId="31732" xr:uid="{00000000-0005-0000-0000-0000E9600000}"/>
    <cellStyle name="Nota 30 8 2 4" xfId="26025" xr:uid="{00000000-0005-0000-0000-0000EA600000}"/>
    <cellStyle name="Nota 30 8 2 4 2" xfId="27435" xr:uid="{00000000-0005-0000-0000-0000EB600000}"/>
    <cellStyle name="Nota 30 8 2 4 2 2" xfId="30457" xr:uid="{00000000-0005-0000-0000-0000EC600000}"/>
    <cellStyle name="Nota 30 8 2 4 3" xfId="29047" xr:uid="{00000000-0005-0000-0000-0000ED600000}"/>
    <cellStyle name="Nota 30 8 2 4 3 2" xfId="31898" xr:uid="{00000000-0005-0000-0000-0000EE600000}"/>
    <cellStyle name="Nota 30 8 2 5" xfId="26190" xr:uid="{00000000-0005-0000-0000-0000EF600000}"/>
    <cellStyle name="Nota 30 8 2 5 2" xfId="27600" xr:uid="{00000000-0005-0000-0000-0000F0600000}"/>
    <cellStyle name="Nota 30 8 2 5 2 2" xfId="30622" xr:uid="{00000000-0005-0000-0000-0000F1600000}"/>
    <cellStyle name="Nota 30 8 2 5 3" xfId="29212" xr:uid="{00000000-0005-0000-0000-0000F2600000}"/>
    <cellStyle name="Nota 30 8 2 5 3 2" xfId="32063" xr:uid="{00000000-0005-0000-0000-0000F3600000}"/>
    <cellStyle name="Nota 30 8 2 6" xfId="26472" xr:uid="{00000000-0005-0000-0000-0000F4600000}"/>
    <cellStyle name="Nota 30 8 2 6 2" xfId="29494" xr:uid="{00000000-0005-0000-0000-0000F5600000}"/>
    <cellStyle name="Nota 30 8 2 7" xfId="28084" xr:uid="{00000000-0005-0000-0000-0000F6600000}"/>
    <cellStyle name="Nota 30 8 2 7 2" xfId="30935" xr:uid="{00000000-0005-0000-0000-0000F7600000}"/>
    <cellStyle name="Nota 30 8 3" xfId="25525" xr:uid="{00000000-0005-0000-0000-0000F8600000}"/>
    <cellStyle name="Nota 30 8 3 2" xfId="26935" xr:uid="{00000000-0005-0000-0000-0000F9600000}"/>
    <cellStyle name="Nota 30 8 3 2 2" xfId="29957" xr:uid="{00000000-0005-0000-0000-0000FA600000}"/>
    <cellStyle name="Nota 30 8 3 3" xfId="28547" xr:uid="{00000000-0005-0000-0000-0000FB600000}"/>
    <cellStyle name="Nota 30 8 3 3 2" xfId="31398" xr:uid="{00000000-0005-0000-0000-0000FC600000}"/>
    <cellStyle name="Nota 30 8 4" xfId="25206" xr:uid="{00000000-0005-0000-0000-0000FD600000}"/>
    <cellStyle name="Nota 30 8 4 2" xfId="26616" xr:uid="{00000000-0005-0000-0000-0000FE600000}"/>
    <cellStyle name="Nota 30 8 4 2 2" xfId="29638" xr:uid="{00000000-0005-0000-0000-0000FF600000}"/>
    <cellStyle name="Nota 30 8 4 3" xfId="28228" xr:uid="{00000000-0005-0000-0000-000000610000}"/>
    <cellStyle name="Nota 30 8 4 3 2" xfId="31079" xr:uid="{00000000-0005-0000-0000-000001610000}"/>
    <cellStyle name="Nota 30 8 5" xfId="25568" xr:uid="{00000000-0005-0000-0000-000002610000}"/>
    <cellStyle name="Nota 30 8 5 2" xfId="26978" xr:uid="{00000000-0005-0000-0000-000003610000}"/>
    <cellStyle name="Nota 30 8 5 2 2" xfId="30000" xr:uid="{00000000-0005-0000-0000-000004610000}"/>
    <cellStyle name="Nota 30 8 5 3" xfId="28590" xr:uid="{00000000-0005-0000-0000-000005610000}"/>
    <cellStyle name="Nota 30 8 5 3 2" xfId="31441" xr:uid="{00000000-0005-0000-0000-000006610000}"/>
    <cellStyle name="Nota 30 8 6" xfId="25309" xr:uid="{00000000-0005-0000-0000-000007610000}"/>
    <cellStyle name="Nota 30 8 6 2" xfId="26719" xr:uid="{00000000-0005-0000-0000-000008610000}"/>
    <cellStyle name="Nota 30 8 6 2 2" xfId="29741" xr:uid="{00000000-0005-0000-0000-000009610000}"/>
    <cellStyle name="Nota 30 8 6 3" xfId="28331" xr:uid="{00000000-0005-0000-0000-00000A610000}"/>
    <cellStyle name="Nota 30 8 6 3 2" xfId="31182" xr:uid="{00000000-0005-0000-0000-00000B610000}"/>
    <cellStyle name="Nota 30 8 7" xfId="26331" xr:uid="{00000000-0005-0000-0000-00000C610000}"/>
    <cellStyle name="Nota 30 8 7 2" xfId="29353" xr:uid="{00000000-0005-0000-0000-00000D610000}"/>
    <cellStyle name="Nota 30 8 8" xfId="27943" xr:uid="{00000000-0005-0000-0000-00000E610000}"/>
    <cellStyle name="Nota 30 8 8 2" xfId="30794" xr:uid="{00000000-0005-0000-0000-00000F610000}"/>
    <cellStyle name="Nota 31" xfId="20315" xr:uid="{00000000-0005-0000-0000-000010610000}"/>
    <cellStyle name="Nota 31 2" xfId="20316" xr:uid="{00000000-0005-0000-0000-000011610000}"/>
    <cellStyle name="Nota 31 2 2" xfId="24724" xr:uid="{00000000-0005-0000-0000-000012610000}"/>
    <cellStyle name="Nota 31 2 2 2" xfId="25064" xr:uid="{00000000-0005-0000-0000-000013610000}"/>
    <cellStyle name="Nota 31 2 2 2 2" xfId="25694" xr:uid="{00000000-0005-0000-0000-000014610000}"/>
    <cellStyle name="Nota 31 2 2 2 2 2" xfId="27104" xr:uid="{00000000-0005-0000-0000-000015610000}"/>
    <cellStyle name="Nota 31 2 2 2 2 2 2" xfId="30126" xr:uid="{00000000-0005-0000-0000-000016610000}"/>
    <cellStyle name="Nota 31 2 2 2 2 3" xfId="28716" xr:uid="{00000000-0005-0000-0000-000017610000}"/>
    <cellStyle name="Nota 31 2 2 2 2 3 2" xfId="31567" xr:uid="{00000000-0005-0000-0000-000018610000}"/>
    <cellStyle name="Nota 31 2 2 2 3" xfId="25862" xr:uid="{00000000-0005-0000-0000-000019610000}"/>
    <cellStyle name="Nota 31 2 2 2 3 2" xfId="27272" xr:uid="{00000000-0005-0000-0000-00001A610000}"/>
    <cellStyle name="Nota 31 2 2 2 3 2 2" xfId="30294" xr:uid="{00000000-0005-0000-0000-00001B610000}"/>
    <cellStyle name="Nota 31 2 2 2 3 3" xfId="28884" xr:uid="{00000000-0005-0000-0000-00001C610000}"/>
    <cellStyle name="Nota 31 2 2 2 3 3 2" xfId="31735" xr:uid="{00000000-0005-0000-0000-00001D610000}"/>
    <cellStyle name="Nota 31 2 2 2 4" xfId="26028" xr:uid="{00000000-0005-0000-0000-00001E610000}"/>
    <cellStyle name="Nota 31 2 2 2 4 2" xfId="27438" xr:uid="{00000000-0005-0000-0000-00001F610000}"/>
    <cellStyle name="Nota 31 2 2 2 4 2 2" xfId="30460" xr:uid="{00000000-0005-0000-0000-000020610000}"/>
    <cellStyle name="Nota 31 2 2 2 4 3" xfId="29050" xr:uid="{00000000-0005-0000-0000-000021610000}"/>
    <cellStyle name="Nota 31 2 2 2 4 3 2" xfId="31901" xr:uid="{00000000-0005-0000-0000-000022610000}"/>
    <cellStyle name="Nota 31 2 2 2 5" xfId="26193" xr:uid="{00000000-0005-0000-0000-000023610000}"/>
    <cellStyle name="Nota 31 2 2 2 5 2" xfId="27603" xr:uid="{00000000-0005-0000-0000-000024610000}"/>
    <cellStyle name="Nota 31 2 2 2 5 2 2" xfId="30625" xr:uid="{00000000-0005-0000-0000-000025610000}"/>
    <cellStyle name="Nota 31 2 2 2 5 3" xfId="29215" xr:uid="{00000000-0005-0000-0000-000026610000}"/>
    <cellStyle name="Nota 31 2 2 2 5 3 2" xfId="32066" xr:uid="{00000000-0005-0000-0000-000027610000}"/>
    <cellStyle name="Nota 31 2 2 2 6" xfId="26475" xr:uid="{00000000-0005-0000-0000-000028610000}"/>
    <cellStyle name="Nota 31 2 2 2 6 2" xfId="29497" xr:uid="{00000000-0005-0000-0000-000029610000}"/>
    <cellStyle name="Nota 31 2 2 2 7" xfId="28087" xr:uid="{00000000-0005-0000-0000-00002A610000}"/>
    <cellStyle name="Nota 31 2 2 2 7 2" xfId="30938" xr:uid="{00000000-0005-0000-0000-00002B610000}"/>
    <cellStyle name="Nota 31 2 2 3" xfId="25528" xr:uid="{00000000-0005-0000-0000-00002C610000}"/>
    <cellStyle name="Nota 31 2 2 3 2" xfId="26938" xr:uid="{00000000-0005-0000-0000-00002D610000}"/>
    <cellStyle name="Nota 31 2 2 3 2 2" xfId="29960" xr:uid="{00000000-0005-0000-0000-00002E610000}"/>
    <cellStyle name="Nota 31 2 2 3 3" xfId="28550" xr:uid="{00000000-0005-0000-0000-00002F610000}"/>
    <cellStyle name="Nota 31 2 2 3 3 2" xfId="31401" xr:uid="{00000000-0005-0000-0000-000030610000}"/>
    <cellStyle name="Nota 31 2 2 4" xfId="25203" xr:uid="{00000000-0005-0000-0000-000031610000}"/>
    <cellStyle name="Nota 31 2 2 4 2" xfId="26613" xr:uid="{00000000-0005-0000-0000-000032610000}"/>
    <cellStyle name="Nota 31 2 2 4 2 2" xfId="29635" xr:uid="{00000000-0005-0000-0000-000033610000}"/>
    <cellStyle name="Nota 31 2 2 4 3" xfId="28225" xr:uid="{00000000-0005-0000-0000-000034610000}"/>
    <cellStyle name="Nota 31 2 2 4 3 2" xfId="31076" xr:uid="{00000000-0005-0000-0000-000035610000}"/>
    <cellStyle name="Nota 31 2 2 5" xfId="25419" xr:uid="{00000000-0005-0000-0000-000036610000}"/>
    <cellStyle name="Nota 31 2 2 5 2" xfId="26829" xr:uid="{00000000-0005-0000-0000-000037610000}"/>
    <cellStyle name="Nota 31 2 2 5 2 2" xfId="29851" xr:uid="{00000000-0005-0000-0000-000038610000}"/>
    <cellStyle name="Nota 31 2 2 5 3" xfId="28441" xr:uid="{00000000-0005-0000-0000-000039610000}"/>
    <cellStyle name="Nota 31 2 2 5 3 2" xfId="31292" xr:uid="{00000000-0005-0000-0000-00003A610000}"/>
    <cellStyle name="Nota 31 2 2 6" xfId="25307" xr:uid="{00000000-0005-0000-0000-00003B610000}"/>
    <cellStyle name="Nota 31 2 2 6 2" xfId="26717" xr:uid="{00000000-0005-0000-0000-00003C610000}"/>
    <cellStyle name="Nota 31 2 2 6 2 2" xfId="29739" xr:uid="{00000000-0005-0000-0000-00003D610000}"/>
    <cellStyle name="Nota 31 2 2 6 3" xfId="28329" xr:uid="{00000000-0005-0000-0000-00003E610000}"/>
    <cellStyle name="Nota 31 2 2 6 3 2" xfId="31180" xr:uid="{00000000-0005-0000-0000-00003F610000}"/>
    <cellStyle name="Nota 31 2 2 7" xfId="26334" xr:uid="{00000000-0005-0000-0000-000040610000}"/>
    <cellStyle name="Nota 31 2 2 7 2" xfId="29356" xr:uid="{00000000-0005-0000-0000-000041610000}"/>
    <cellStyle name="Nota 31 2 2 8" xfId="27946" xr:uid="{00000000-0005-0000-0000-000042610000}"/>
    <cellStyle name="Nota 31 2 2 8 2" xfId="30797" xr:uid="{00000000-0005-0000-0000-000043610000}"/>
    <cellStyle name="Nota 31 3" xfId="20317" xr:uid="{00000000-0005-0000-0000-000044610000}"/>
    <cellStyle name="Nota 31 4" xfId="20318" xr:uid="{00000000-0005-0000-0000-000045610000}"/>
    <cellStyle name="Nota 31 5" xfId="20319" xr:uid="{00000000-0005-0000-0000-000046610000}"/>
    <cellStyle name="Nota 31 6" xfId="20320" xr:uid="{00000000-0005-0000-0000-000047610000}"/>
    <cellStyle name="Nota 31 7" xfId="20321" xr:uid="{00000000-0005-0000-0000-000048610000}"/>
    <cellStyle name="Nota 31 8" xfId="24723" xr:uid="{00000000-0005-0000-0000-000049610000}"/>
    <cellStyle name="Nota 31 8 2" xfId="25063" xr:uid="{00000000-0005-0000-0000-00004A610000}"/>
    <cellStyle name="Nota 31 8 2 2" xfId="25693" xr:uid="{00000000-0005-0000-0000-00004B610000}"/>
    <cellStyle name="Nota 31 8 2 2 2" xfId="27103" xr:uid="{00000000-0005-0000-0000-00004C610000}"/>
    <cellStyle name="Nota 31 8 2 2 2 2" xfId="30125" xr:uid="{00000000-0005-0000-0000-00004D610000}"/>
    <cellStyle name="Nota 31 8 2 2 3" xfId="28715" xr:uid="{00000000-0005-0000-0000-00004E610000}"/>
    <cellStyle name="Nota 31 8 2 2 3 2" xfId="31566" xr:uid="{00000000-0005-0000-0000-00004F610000}"/>
    <cellStyle name="Nota 31 8 2 3" xfId="25861" xr:uid="{00000000-0005-0000-0000-000050610000}"/>
    <cellStyle name="Nota 31 8 2 3 2" xfId="27271" xr:uid="{00000000-0005-0000-0000-000051610000}"/>
    <cellStyle name="Nota 31 8 2 3 2 2" xfId="30293" xr:uid="{00000000-0005-0000-0000-000052610000}"/>
    <cellStyle name="Nota 31 8 2 3 3" xfId="28883" xr:uid="{00000000-0005-0000-0000-000053610000}"/>
    <cellStyle name="Nota 31 8 2 3 3 2" xfId="31734" xr:uid="{00000000-0005-0000-0000-000054610000}"/>
    <cellStyle name="Nota 31 8 2 4" xfId="26027" xr:uid="{00000000-0005-0000-0000-000055610000}"/>
    <cellStyle name="Nota 31 8 2 4 2" xfId="27437" xr:uid="{00000000-0005-0000-0000-000056610000}"/>
    <cellStyle name="Nota 31 8 2 4 2 2" xfId="30459" xr:uid="{00000000-0005-0000-0000-000057610000}"/>
    <cellStyle name="Nota 31 8 2 4 3" xfId="29049" xr:uid="{00000000-0005-0000-0000-000058610000}"/>
    <cellStyle name="Nota 31 8 2 4 3 2" xfId="31900" xr:uid="{00000000-0005-0000-0000-000059610000}"/>
    <cellStyle name="Nota 31 8 2 5" xfId="26192" xr:uid="{00000000-0005-0000-0000-00005A610000}"/>
    <cellStyle name="Nota 31 8 2 5 2" xfId="27602" xr:uid="{00000000-0005-0000-0000-00005B610000}"/>
    <cellStyle name="Nota 31 8 2 5 2 2" xfId="30624" xr:uid="{00000000-0005-0000-0000-00005C610000}"/>
    <cellStyle name="Nota 31 8 2 5 3" xfId="29214" xr:uid="{00000000-0005-0000-0000-00005D610000}"/>
    <cellStyle name="Nota 31 8 2 5 3 2" xfId="32065" xr:uid="{00000000-0005-0000-0000-00005E610000}"/>
    <cellStyle name="Nota 31 8 2 6" xfId="26474" xr:uid="{00000000-0005-0000-0000-00005F610000}"/>
    <cellStyle name="Nota 31 8 2 6 2" xfId="29496" xr:uid="{00000000-0005-0000-0000-000060610000}"/>
    <cellStyle name="Nota 31 8 2 7" xfId="28086" xr:uid="{00000000-0005-0000-0000-000061610000}"/>
    <cellStyle name="Nota 31 8 2 7 2" xfId="30937" xr:uid="{00000000-0005-0000-0000-000062610000}"/>
    <cellStyle name="Nota 31 8 3" xfId="25527" xr:uid="{00000000-0005-0000-0000-000063610000}"/>
    <cellStyle name="Nota 31 8 3 2" xfId="26937" xr:uid="{00000000-0005-0000-0000-000064610000}"/>
    <cellStyle name="Nota 31 8 3 2 2" xfId="29959" xr:uid="{00000000-0005-0000-0000-000065610000}"/>
    <cellStyle name="Nota 31 8 3 3" xfId="28549" xr:uid="{00000000-0005-0000-0000-000066610000}"/>
    <cellStyle name="Nota 31 8 3 3 2" xfId="31400" xr:uid="{00000000-0005-0000-0000-000067610000}"/>
    <cellStyle name="Nota 31 8 4" xfId="25204" xr:uid="{00000000-0005-0000-0000-000068610000}"/>
    <cellStyle name="Nota 31 8 4 2" xfId="26614" xr:uid="{00000000-0005-0000-0000-000069610000}"/>
    <cellStyle name="Nota 31 8 4 2 2" xfId="29636" xr:uid="{00000000-0005-0000-0000-00006A610000}"/>
    <cellStyle name="Nota 31 8 4 3" xfId="28226" xr:uid="{00000000-0005-0000-0000-00006B610000}"/>
    <cellStyle name="Nota 31 8 4 3 2" xfId="31077" xr:uid="{00000000-0005-0000-0000-00006C610000}"/>
    <cellStyle name="Nota 31 8 5" xfId="25418" xr:uid="{00000000-0005-0000-0000-00006D610000}"/>
    <cellStyle name="Nota 31 8 5 2" xfId="26828" xr:uid="{00000000-0005-0000-0000-00006E610000}"/>
    <cellStyle name="Nota 31 8 5 2 2" xfId="29850" xr:uid="{00000000-0005-0000-0000-00006F610000}"/>
    <cellStyle name="Nota 31 8 5 3" xfId="28440" xr:uid="{00000000-0005-0000-0000-000070610000}"/>
    <cellStyle name="Nota 31 8 5 3 2" xfId="31291" xr:uid="{00000000-0005-0000-0000-000071610000}"/>
    <cellStyle name="Nota 31 8 6" xfId="25164" xr:uid="{00000000-0005-0000-0000-000072610000}"/>
    <cellStyle name="Nota 31 8 6 2" xfId="26574" xr:uid="{00000000-0005-0000-0000-000073610000}"/>
    <cellStyle name="Nota 31 8 6 2 2" xfId="29596" xr:uid="{00000000-0005-0000-0000-000074610000}"/>
    <cellStyle name="Nota 31 8 6 3" xfId="28186" xr:uid="{00000000-0005-0000-0000-000075610000}"/>
    <cellStyle name="Nota 31 8 6 3 2" xfId="31037" xr:uid="{00000000-0005-0000-0000-000076610000}"/>
    <cellStyle name="Nota 31 8 7" xfId="26333" xr:uid="{00000000-0005-0000-0000-000077610000}"/>
    <cellStyle name="Nota 31 8 7 2" xfId="29355" xr:uid="{00000000-0005-0000-0000-000078610000}"/>
    <cellStyle name="Nota 31 8 8" xfId="27945" xr:uid="{00000000-0005-0000-0000-000079610000}"/>
    <cellStyle name="Nota 31 8 8 2" xfId="30796" xr:uid="{00000000-0005-0000-0000-00007A610000}"/>
    <cellStyle name="Nota 32" xfId="20322" xr:uid="{00000000-0005-0000-0000-00007B610000}"/>
    <cellStyle name="Nota 32 2" xfId="20323" xr:uid="{00000000-0005-0000-0000-00007C610000}"/>
    <cellStyle name="Nota 32 2 2" xfId="24726" xr:uid="{00000000-0005-0000-0000-00007D610000}"/>
    <cellStyle name="Nota 32 2 2 2" xfId="25066" xr:uid="{00000000-0005-0000-0000-00007E610000}"/>
    <cellStyle name="Nota 32 2 2 2 2" xfId="25696" xr:uid="{00000000-0005-0000-0000-00007F610000}"/>
    <cellStyle name="Nota 32 2 2 2 2 2" xfId="27106" xr:uid="{00000000-0005-0000-0000-000080610000}"/>
    <cellStyle name="Nota 32 2 2 2 2 2 2" xfId="30128" xr:uid="{00000000-0005-0000-0000-000081610000}"/>
    <cellStyle name="Nota 32 2 2 2 2 3" xfId="28718" xr:uid="{00000000-0005-0000-0000-000082610000}"/>
    <cellStyle name="Nota 32 2 2 2 2 3 2" xfId="31569" xr:uid="{00000000-0005-0000-0000-000083610000}"/>
    <cellStyle name="Nota 32 2 2 2 3" xfId="25864" xr:uid="{00000000-0005-0000-0000-000084610000}"/>
    <cellStyle name="Nota 32 2 2 2 3 2" xfId="27274" xr:uid="{00000000-0005-0000-0000-000085610000}"/>
    <cellStyle name="Nota 32 2 2 2 3 2 2" xfId="30296" xr:uid="{00000000-0005-0000-0000-000086610000}"/>
    <cellStyle name="Nota 32 2 2 2 3 3" xfId="28886" xr:uid="{00000000-0005-0000-0000-000087610000}"/>
    <cellStyle name="Nota 32 2 2 2 3 3 2" xfId="31737" xr:uid="{00000000-0005-0000-0000-000088610000}"/>
    <cellStyle name="Nota 32 2 2 2 4" xfId="26030" xr:uid="{00000000-0005-0000-0000-000089610000}"/>
    <cellStyle name="Nota 32 2 2 2 4 2" xfId="27440" xr:uid="{00000000-0005-0000-0000-00008A610000}"/>
    <cellStyle name="Nota 32 2 2 2 4 2 2" xfId="30462" xr:uid="{00000000-0005-0000-0000-00008B610000}"/>
    <cellStyle name="Nota 32 2 2 2 4 3" xfId="29052" xr:uid="{00000000-0005-0000-0000-00008C610000}"/>
    <cellStyle name="Nota 32 2 2 2 4 3 2" xfId="31903" xr:uid="{00000000-0005-0000-0000-00008D610000}"/>
    <cellStyle name="Nota 32 2 2 2 5" xfId="26195" xr:uid="{00000000-0005-0000-0000-00008E610000}"/>
    <cellStyle name="Nota 32 2 2 2 5 2" xfId="27605" xr:uid="{00000000-0005-0000-0000-00008F610000}"/>
    <cellStyle name="Nota 32 2 2 2 5 2 2" xfId="30627" xr:uid="{00000000-0005-0000-0000-000090610000}"/>
    <cellStyle name="Nota 32 2 2 2 5 3" xfId="29217" xr:uid="{00000000-0005-0000-0000-000091610000}"/>
    <cellStyle name="Nota 32 2 2 2 5 3 2" xfId="32068" xr:uid="{00000000-0005-0000-0000-000092610000}"/>
    <cellStyle name="Nota 32 2 2 2 6" xfId="26477" xr:uid="{00000000-0005-0000-0000-000093610000}"/>
    <cellStyle name="Nota 32 2 2 2 6 2" xfId="29499" xr:uid="{00000000-0005-0000-0000-000094610000}"/>
    <cellStyle name="Nota 32 2 2 2 7" xfId="28089" xr:uid="{00000000-0005-0000-0000-000095610000}"/>
    <cellStyle name="Nota 32 2 2 2 7 2" xfId="30940" xr:uid="{00000000-0005-0000-0000-000096610000}"/>
    <cellStyle name="Nota 32 2 2 3" xfId="25530" xr:uid="{00000000-0005-0000-0000-000097610000}"/>
    <cellStyle name="Nota 32 2 2 3 2" xfId="26940" xr:uid="{00000000-0005-0000-0000-000098610000}"/>
    <cellStyle name="Nota 32 2 2 3 2 2" xfId="29962" xr:uid="{00000000-0005-0000-0000-000099610000}"/>
    <cellStyle name="Nota 32 2 2 3 3" xfId="28552" xr:uid="{00000000-0005-0000-0000-00009A610000}"/>
    <cellStyle name="Nota 32 2 2 3 3 2" xfId="31403" xr:uid="{00000000-0005-0000-0000-00009B610000}"/>
    <cellStyle name="Nota 32 2 2 4" xfId="25201" xr:uid="{00000000-0005-0000-0000-00009C610000}"/>
    <cellStyle name="Nota 32 2 2 4 2" xfId="26611" xr:uid="{00000000-0005-0000-0000-00009D610000}"/>
    <cellStyle name="Nota 32 2 2 4 2 2" xfId="29633" xr:uid="{00000000-0005-0000-0000-00009E610000}"/>
    <cellStyle name="Nota 32 2 2 4 3" xfId="28223" xr:uid="{00000000-0005-0000-0000-00009F610000}"/>
    <cellStyle name="Nota 32 2 2 4 3 2" xfId="31074" xr:uid="{00000000-0005-0000-0000-0000A0610000}"/>
    <cellStyle name="Nota 32 2 2 5" xfId="25421" xr:uid="{00000000-0005-0000-0000-0000A1610000}"/>
    <cellStyle name="Nota 32 2 2 5 2" xfId="26831" xr:uid="{00000000-0005-0000-0000-0000A2610000}"/>
    <cellStyle name="Nota 32 2 2 5 2 2" xfId="29853" xr:uid="{00000000-0005-0000-0000-0000A3610000}"/>
    <cellStyle name="Nota 32 2 2 5 3" xfId="28443" xr:uid="{00000000-0005-0000-0000-0000A4610000}"/>
    <cellStyle name="Nota 32 2 2 5 3 2" xfId="31294" xr:uid="{00000000-0005-0000-0000-0000A5610000}"/>
    <cellStyle name="Nota 32 2 2 6" xfId="25306" xr:uid="{00000000-0005-0000-0000-0000A6610000}"/>
    <cellStyle name="Nota 32 2 2 6 2" xfId="26716" xr:uid="{00000000-0005-0000-0000-0000A7610000}"/>
    <cellStyle name="Nota 32 2 2 6 2 2" xfId="29738" xr:uid="{00000000-0005-0000-0000-0000A8610000}"/>
    <cellStyle name="Nota 32 2 2 6 3" xfId="28328" xr:uid="{00000000-0005-0000-0000-0000A9610000}"/>
    <cellStyle name="Nota 32 2 2 6 3 2" xfId="31179" xr:uid="{00000000-0005-0000-0000-0000AA610000}"/>
    <cellStyle name="Nota 32 2 2 7" xfId="26336" xr:uid="{00000000-0005-0000-0000-0000AB610000}"/>
    <cellStyle name="Nota 32 2 2 7 2" xfId="29358" xr:uid="{00000000-0005-0000-0000-0000AC610000}"/>
    <cellStyle name="Nota 32 2 2 8" xfId="27948" xr:uid="{00000000-0005-0000-0000-0000AD610000}"/>
    <cellStyle name="Nota 32 2 2 8 2" xfId="30799" xr:uid="{00000000-0005-0000-0000-0000AE610000}"/>
    <cellStyle name="Nota 32 3" xfId="20324" xr:uid="{00000000-0005-0000-0000-0000AF610000}"/>
    <cellStyle name="Nota 32 4" xfId="20325" xr:uid="{00000000-0005-0000-0000-0000B0610000}"/>
    <cellStyle name="Nota 32 5" xfId="20326" xr:uid="{00000000-0005-0000-0000-0000B1610000}"/>
    <cellStyle name="Nota 32 6" xfId="20327" xr:uid="{00000000-0005-0000-0000-0000B2610000}"/>
    <cellStyle name="Nota 32 7" xfId="20328" xr:uid="{00000000-0005-0000-0000-0000B3610000}"/>
    <cellStyle name="Nota 32 8" xfId="24725" xr:uid="{00000000-0005-0000-0000-0000B4610000}"/>
    <cellStyle name="Nota 32 8 2" xfId="25065" xr:uid="{00000000-0005-0000-0000-0000B5610000}"/>
    <cellStyle name="Nota 32 8 2 2" xfId="25695" xr:uid="{00000000-0005-0000-0000-0000B6610000}"/>
    <cellStyle name="Nota 32 8 2 2 2" xfId="27105" xr:uid="{00000000-0005-0000-0000-0000B7610000}"/>
    <cellStyle name="Nota 32 8 2 2 2 2" xfId="30127" xr:uid="{00000000-0005-0000-0000-0000B8610000}"/>
    <cellStyle name="Nota 32 8 2 2 3" xfId="28717" xr:uid="{00000000-0005-0000-0000-0000B9610000}"/>
    <cellStyle name="Nota 32 8 2 2 3 2" xfId="31568" xr:uid="{00000000-0005-0000-0000-0000BA610000}"/>
    <cellStyle name="Nota 32 8 2 3" xfId="25863" xr:uid="{00000000-0005-0000-0000-0000BB610000}"/>
    <cellStyle name="Nota 32 8 2 3 2" xfId="27273" xr:uid="{00000000-0005-0000-0000-0000BC610000}"/>
    <cellStyle name="Nota 32 8 2 3 2 2" xfId="30295" xr:uid="{00000000-0005-0000-0000-0000BD610000}"/>
    <cellStyle name="Nota 32 8 2 3 3" xfId="28885" xr:uid="{00000000-0005-0000-0000-0000BE610000}"/>
    <cellStyle name="Nota 32 8 2 3 3 2" xfId="31736" xr:uid="{00000000-0005-0000-0000-0000BF610000}"/>
    <cellStyle name="Nota 32 8 2 4" xfId="26029" xr:uid="{00000000-0005-0000-0000-0000C0610000}"/>
    <cellStyle name="Nota 32 8 2 4 2" xfId="27439" xr:uid="{00000000-0005-0000-0000-0000C1610000}"/>
    <cellStyle name="Nota 32 8 2 4 2 2" xfId="30461" xr:uid="{00000000-0005-0000-0000-0000C2610000}"/>
    <cellStyle name="Nota 32 8 2 4 3" xfId="29051" xr:uid="{00000000-0005-0000-0000-0000C3610000}"/>
    <cellStyle name="Nota 32 8 2 4 3 2" xfId="31902" xr:uid="{00000000-0005-0000-0000-0000C4610000}"/>
    <cellStyle name="Nota 32 8 2 5" xfId="26194" xr:uid="{00000000-0005-0000-0000-0000C5610000}"/>
    <cellStyle name="Nota 32 8 2 5 2" xfId="27604" xr:uid="{00000000-0005-0000-0000-0000C6610000}"/>
    <cellStyle name="Nota 32 8 2 5 2 2" xfId="30626" xr:uid="{00000000-0005-0000-0000-0000C7610000}"/>
    <cellStyle name="Nota 32 8 2 5 3" xfId="29216" xr:uid="{00000000-0005-0000-0000-0000C8610000}"/>
    <cellStyle name="Nota 32 8 2 5 3 2" xfId="32067" xr:uid="{00000000-0005-0000-0000-0000C9610000}"/>
    <cellStyle name="Nota 32 8 2 6" xfId="26476" xr:uid="{00000000-0005-0000-0000-0000CA610000}"/>
    <cellStyle name="Nota 32 8 2 6 2" xfId="29498" xr:uid="{00000000-0005-0000-0000-0000CB610000}"/>
    <cellStyle name="Nota 32 8 2 7" xfId="28088" xr:uid="{00000000-0005-0000-0000-0000CC610000}"/>
    <cellStyle name="Nota 32 8 2 7 2" xfId="30939" xr:uid="{00000000-0005-0000-0000-0000CD610000}"/>
    <cellStyle name="Nota 32 8 3" xfId="25529" xr:uid="{00000000-0005-0000-0000-0000CE610000}"/>
    <cellStyle name="Nota 32 8 3 2" xfId="26939" xr:uid="{00000000-0005-0000-0000-0000CF610000}"/>
    <cellStyle name="Nota 32 8 3 2 2" xfId="29961" xr:uid="{00000000-0005-0000-0000-0000D0610000}"/>
    <cellStyle name="Nota 32 8 3 3" xfId="28551" xr:uid="{00000000-0005-0000-0000-0000D1610000}"/>
    <cellStyle name="Nota 32 8 3 3 2" xfId="31402" xr:uid="{00000000-0005-0000-0000-0000D2610000}"/>
    <cellStyle name="Nota 32 8 4" xfId="25202" xr:uid="{00000000-0005-0000-0000-0000D3610000}"/>
    <cellStyle name="Nota 32 8 4 2" xfId="26612" xr:uid="{00000000-0005-0000-0000-0000D4610000}"/>
    <cellStyle name="Nota 32 8 4 2 2" xfId="29634" xr:uid="{00000000-0005-0000-0000-0000D5610000}"/>
    <cellStyle name="Nota 32 8 4 3" xfId="28224" xr:uid="{00000000-0005-0000-0000-0000D6610000}"/>
    <cellStyle name="Nota 32 8 4 3 2" xfId="31075" xr:uid="{00000000-0005-0000-0000-0000D7610000}"/>
    <cellStyle name="Nota 32 8 5" xfId="25420" xr:uid="{00000000-0005-0000-0000-0000D8610000}"/>
    <cellStyle name="Nota 32 8 5 2" xfId="26830" xr:uid="{00000000-0005-0000-0000-0000D9610000}"/>
    <cellStyle name="Nota 32 8 5 2 2" xfId="29852" xr:uid="{00000000-0005-0000-0000-0000DA610000}"/>
    <cellStyle name="Nota 32 8 5 3" xfId="28442" xr:uid="{00000000-0005-0000-0000-0000DB610000}"/>
    <cellStyle name="Nota 32 8 5 3 2" xfId="31293" xr:uid="{00000000-0005-0000-0000-0000DC610000}"/>
    <cellStyle name="Nota 32 8 6" xfId="25163" xr:uid="{00000000-0005-0000-0000-0000DD610000}"/>
    <cellStyle name="Nota 32 8 6 2" xfId="26573" xr:uid="{00000000-0005-0000-0000-0000DE610000}"/>
    <cellStyle name="Nota 32 8 6 2 2" xfId="29595" xr:uid="{00000000-0005-0000-0000-0000DF610000}"/>
    <cellStyle name="Nota 32 8 6 3" xfId="28185" xr:uid="{00000000-0005-0000-0000-0000E0610000}"/>
    <cellStyle name="Nota 32 8 6 3 2" xfId="31036" xr:uid="{00000000-0005-0000-0000-0000E1610000}"/>
    <cellStyle name="Nota 32 8 7" xfId="26335" xr:uid="{00000000-0005-0000-0000-0000E2610000}"/>
    <cellStyle name="Nota 32 8 7 2" xfId="29357" xr:uid="{00000000-0005-0000-0000-0000E3610000}"/>
    <cellStyle name="Nota 32 8 8" xfId="27947" xr:uid="{00000000-0005-0000-0000-0000E4610000}"/>
    <cellStyle name="Nota 32 8 8 2" xfId="30798" xr:uid="{00000000-0005-0000-0000-0000E5610000}"/>
    <cellStyle name="Nota 33" xfId="20329" xr:uid="{00000000-0005-0000-0000-0000E6610000}"/>
    <cellStyle name="Nota 33 2" xfId="20330" xr:uid="{00000000-0005-0000-0000-0000E7610000}"/>
    <cellStyle name="Nota 33 2 2" xfId="24728" xr:uid="{00000000-0005-0000-0000-0000E8610000}"/>
    <cellStyle name="Nota 33 2 2 2" xfId="25068" xr:uid="{00000000-0005-0000-0000-0000E9610000}"/>
    <cellStyle name="Nota 33 2 2 2 2" xfId="25698" xr:uid="{00000000-0005-0000-0000-0000EA610000}"/>
    <cellStyle name="Nota 33 2 2 2 2 2" xfId="27108" xr:uid="{00000000-0005-0000-0000-0000EB610000}"/>
    <cellStyle name="Nota 33 2 2 2 2 2 2" xfId="30130" xr:uid="{00000000-0005-0000-0000-0000EC610000}"/>
    <cellStyle name="Nota 33 2 2 2 2 3" xfId="28720" xr:uid="{00000000-0005-0000-0000-0000ED610000}"/>
    <cellStyle name="Nota 33 2 2 2 2 3 2" xfId="31571" xr:uid="{00000000-0005-0000-0000-0000EE610000}"/>
    <cellStyle name="Nota 33 2 2 2 3" xfId="25866" xr:uid="{00000000-0005-0000-0000-0000EF610000}"/>
    <cellStyle name="Nota 33 2 2 2 3 2" xfId="27276" xr:uid="{00000000-0005-0000-0000-0000F0610000}"/>
    <cellStyle name="Nota 33 2 2 2 3 2 2" xfId="30298" xr:uid="{00000000-0005-0000-0000-0000F1610000}"/>
    <cellStyle name="Nota 33 2 2 2 3 3" xfId="28888" xr:uid="{00000000-0005-0000-0000-0000F2610000}"/>
    <cellStyle name="Nota 33 2 2 2 3 3 2" xfId="31739" xr:uid="{00000000-0005-0000-0000-0000F3610000}"/>
    <cellStyle name="Nota 33 2 2 2 4" xfId="26032" xr:uid="{00000000-0005-0000-0000-0000F4610000}"/>
    <cellStyle name="Nota 33 2 2 2 4 2" xfId="27442" xr:uid="{00000000-0005-0000-0000-0000F5610000}"/>
    <cellStyle name="Nota 33 2 2 2 4 2 2" xfId="30464" xr:uid="{00000000-0005-0000-0000-0000F6610000}"/>
    <cellStyle name="Nota 33 2 2 2 4 3" xfId="29054" xr:uid="{00000000-0005-0000-0000-0000F7610000}"/>
    <cellStyle name="Nota 33 2 2 2 4 3 2" xfId="31905" xr:uid="{00000000-0005-0000-0000-0000F8610000}"/>
    <cellStyle name="Nota 33 2 2 2 5" xfId="26197" xr:uid="{00000000-0005-0000-0000-0000F9610000}"/>
    <cellStyle name="Nota 33 2 2 2 5 2" xfId="27607" xr:uid="{00000000-0005-0000-0000-0000FA610000}"/>
    <cellStyle name="Nota 33 2 2 2 5 2 2" xfId="30629" xr:uid="{00000000-0005-0000-0000-0000FB610000}"/>
    <cellStyle name="Nota 33 2 2 2 5 3" xfId="29219" xr:uid="{00000000-0005-0000-0000-0000FC610000}"/>
    <cellStyle name="Nota 33 2 2 2 5 3 2" xfId="32070" xr:uid="{00000000-0005-0000-0000-0000FD610000}"/>
    <cellStyle name="Nota 33 2 2 2 6" xfId="26479" xr:uid="{00000000-0005-0000-0000-0000FE610000}"/>
    <cellStyle name="Nota 33 2 2 2 6 2" xfId="29501" xr:uid="{00000000-0005-0000-0000-0000FF610000}"/>
    <cellStyle name="Nota 33 2 2 2 7" xfId="28091" xr:uid="{00000000-0005-0000-0000-000000620000}"/>
    <cellStyle name="Nota 33 2 2 2 7 2" xfId="30942" xr:uid="{00000000-0005-0000-0000-000001620000}"/>
    <cellStyle name="Nota 33 2 2 3" xfId="25532" xr:uid="{00000000-0005-0000-0000-000002620000}"/>
    <cellStyle name="Nota 33 2 2 3 2" xfId="26942" xr:uid="{00000000-0005-0000-0000-000003620000}"/>
    <cellStyle name="Nota 33 2 2 3 2 2" xfId="29964" xr:uid="{00000000-0005-0000-0000-000004620000}"/>
    <cellStyle name="Nota 33 2 2 3 3" xfId="28554" xr:uid="{00000000-0005-0000-0000-000005620000}"/>
    <cellStyle name="Nota 33 2 2 3 3 2" xfId="31405" xr:uid="{00000000-0005-0000-0000-000006620000}"/>
    <cellStyle name="Nota 33 2 2 4" xfId="25199" xr:uid="{00000000-0005-0000-0000-000007620000}"/>
    <cellStyle name="Nota 33 2 2 4 2" xfId="26609" xr:uid="{00000000-0005-0000-0000-000008620000}"/>
    <cellStyle name="Nota 33 2 2 4 2 2" xfId="29631" xr:uid="{00000000-0005-0000-0000-000009620000}"/>
    <cellStyle name="Nota 33 2 2 4 3" xfId="28221" xr:uid="{00000000-0005-0000-0000-00000A620000}"/>
    <cellStyle name="Nota 33 2 2 4 3 2" xfId="31072" xr:uid="{00000000-0005-0000-0000-00000B620000}"/>
    <cellStyle name="Nota 33 2 2 5" xfId="25422" xr:uid="{00000000-0005-0000-0000-00000C620000}"/>
    <cellStyle name="Nota 33 2 2 5 2" xfId="26832" xr:uid="{00000000-0005-0000-0000-00000D620000}"/>
    <cellStyle name="Nota 33 2 2 5 2 2" xfId="29854" xr:uid="{00000000-0005-0000-0000-00000E620000}"/>
    <cellStyle name="Nota 33 2 2 5 3" xfId="28444" xr:uid="{00000000-0005-0000-0000-00000F620000}"/>
    <cellStyle name="Nota 33 2 2 5 3 2" xfId="31295" xr:uid="{00000000-0005-0000-0000-000010620000}"/>
    <cellStyle name="Nota 33 2 2 6" xfId="25304" xr:uid="{00000000-0005-0000-0000-000011620000}"/>
    <cellStyle name="Nota 33 2 2 6 2" xfId="26714" xr:uid="{00000000-0005-0000-0000-000012620000}"/>
    <cellStyle name="Nota 33 2 2 6 2 2" xfId="29736" xr:uid="{00000000-0005-0000-0000-000013620000}"/>
    <cellStyle name="Nota 33 2 2 6 3" xfId="28326" xr:uid="{00000000-0005-0000-0000-000014620000}"/>
    <cellStyle name="Nota 33 2 2 6 3 2" xfId="31177" xr:uid="{00000000-0005-0000-0000-000015620000}"/>
    <cellStyle name="Nota 33 2 2 7" xfId="26338" xr:uid="{00000000-0005-0000-0000-000016620000}"/>
    <cellStyle name="Nota 33 2 2 7 2" xfId="29360" xr:uid="{00000000-0005-0000-0000-000017620000}"/>
    <cellStyle name="Nota 33 2 2 8" xfId="27950" xr:uid="{00000000-0005-0000-0000-000018620000}"/>
    <cellStyle name="Nota 33 2 2 8 2" xfId="30801" xr:uid="{00000000-0005-0000-0000-000019620000}"/>
    <cellStyle name="Nota 33 3" xfId="20331" xr:uid="{00000000-0005-0000-0000-00001A620000}"/>
    <cellStyle name="Nota 33 4" xfId="20332" xr:uid="{00000000-0005-0000-0000-00001B620000}"/>
    <cellStyle name="Nota 33 5" xfId="20333" xr:uid="{00000000-0005-0000-0000-00001C620000}"/>
    <cellStyle name="Nota 33 6" xfId="20334" xr:uid="{00000000-0005-0000-0000-00001D620000}"/>
    <cellStyle name="Nota 33 7" xfId="20335" xr:uid="{00000000-0005-0000-0000-00001E620000}"/>
    <cellStyle name="Nota 33 8" xfId="24727" xr:uid="{00000000-0005-0000-0000-00001F620000}"/>
    <cellStyle name="Nota 33 8 2" xfId="25067" xr:uid="{00000000-0005-0000-0000-000020620000}"/>
    <cellStyle name="Nota 33 8 2 2" xfId="25697" xr:uid="{00000000-0005-0000-0000-000021620000}"/>
    <cellStyle name="Nota 33 8 2 2 2" xfId="27107" xr:uid="{00000000-0005-0000-0000-000022620000}"/>
    <cellStyle name="Nota 33 8 2 2 2 2" xfId="30129" xr:uid="{00000000-0005-0000-0000-000023620000}"/>
    <cellStyle name="Nota 33 8 2 2 3" xfId="28719" xr:uid="{00000000-0005-0000-0000-000024620000}"/>
    <cellStyle name="Nota 33 8 2 2 3 2" xfId="31570" xr:uid="{00000000-0005-0000-0000-000025620000}"/>
    <cellStyle name="Nota 33 8 2 3" xfId="25865" xr:uid="{00000000-0005-0000-0000-000026620000}"/>
    <cellStyle name="Nota 33 8 2 3 2" xfId="27275" xr:uid="{00000000-0005-0000-0000-000027620000}"/>
    <cellStyle name="Nota 33 8 2 3 2 2" xfId="30297" xr:uid="{00000000-0005-0000-0000-000028620000}"/>
    <cellStyle name="Nota 33 8 2 3 3" xfId="28887" xr:uid="{00000000-0005-0000-0000-000029620000}"/>
    <cellStyle name="Nota 33 8 2 3 3 2" xfId="31738" xr:uid="{00000000-0005-0000-0000-00002A620000}"/>
    <cellStyle name="Nota 33 8 2 4" xfId="26031" xr:uid="{00000000-0005-0000-0000-00002B620000}"/>
    <cellStyle name="Nota 33 8 2 4 2" xfId="27441" xr:uid="{00000000-0005-0000-0000-00002C620000}"/>
    <cellStyle name="Nota 33 8 2 4 2 2" xfId="30463" xr:uid="{00000000-0005-0000-0000-00002D620000}"/>
    <cellStyle name="Nota 33 8 2 4 3" xfId="29053" xr:uid="{00000000-0005-0000-0000-00002E620000}"/>
    <cellStyle name="Nota 33 8 2 4 3 2" xfId="31904" xr:uid="{00000000-0005-0000-0000-00002F620000}"/>
    <cellStyle name="Nota 33 8 2 5" xfId="26196" xr:uid="{00000000-0005-0000-0000-000030620000}"/>
    <cellStyle name="Nota 33 8 2 5 2" xfId="27606" xr:uid="{00000000-0005-0000-0000-000031620000}"/>
    <cellStyle name="Nota 33 8 2 5 2 2" xfId="30628" xr:uid="{00000000-0005-0000-0000-000032620000}"/>
    <cellStyle name="Nota 33 8 2 5 3" xfId="29218" xr:uid="{00000000-0005-0000-0000-000033620000}"/>
    <cellStyle name="Nota 33 8 2 5 3 2" xfId="32069" xr:uid="{00000000-0005-0000-0000-000034620000}"/>
    <cellStyle name="Nota 33 8 2 6" xfId="26478" xr:uid="{00000000-0005-0000-0000-000035620000}"/>
    <cellStyle name="Nota 33 8 2 6 2" xfId="29500" xr:uid="{00000000-0005-0000-0000-000036620000}"/>
    <cellStyle name="Nota 33 8 2 7" xfId="28090" xr:uid="{00000000-0005-0000-0000-000037620000}"/>
    <cellStyle name="Nota 33 8 2 7 2" xfId="30941" xr:uid="{00000000-0005-0000-0000-000038620000}"/>
    <cellStyle name="Nota 33 8 3" xfId="25531" xr:uid="{00000000-0005-0000-0000-000039620000}"/>
    <cellStyle name="Nota 33 8 3 2" xfId="26941" xr:uid="{00000000-0005-0000-0000-00003A620000}"/>
    <cellStyle name="Nota 33 8 3 2 2" xfId="29963" xr:uid="{00000000-0005-0000-0000-00003B620000}"/>
    <cellStyle name="Nota 33 8 3 3" xfId="28553" xr:uid="{00000000-0005-0000-0000-00003C620000}"/>
    <cellStyle name="Nota 33 8 3 3 2" xfId="31404" xr:uid="{00000000-0005-0000-0000-00003D620000}"/>
    <cellStyle name="Nota 33 8 4" xfId="25200" xr:uid="{00000000-0005-0000-0000-00003E620000}"/>
    <cellStyle name="Nota 33 8 4 2" xfId="26610" xr:uid="{00000000-0005-0000-0000-00003F620000}"/>
    <cellStyle name="Nota 33 8 4 2 2" xfId="29632" xr:uid="{00000000-0005-0000-0000-000040620000}"/>
    <cellStyle name="Nota 33 8 4 3" xfId="28222" xr:uid="{00000000-0005-0000-0000-000041620000}"/>
    <cellStyle name="Nota 33 8 4 3 2" xfId="31073" xr:uid="{00000000-0005-0000-0000-000042620000}"/>
    <cellStyle name="Nota 33 8 5" xfId="25448" xr:uid="{00000000-0005-0000-0000-000043620000}"/>
    <cellStyle name="Nota 33 8 5 2" xfId="26858" xr:uid="{00000000-0005-0000-0000-000044620000}"/>
    <cellStyle name="Nota 33 8 5 2 2" xfId="29880" xr:uid="{00000000-0005-0000-0000-000045620000}"/>
    <cellStyle name="Nota 33 8 5 3" xfId="28470" xr:uid="{00000000-0005-0000-0000-000046620000}"/>
    <cellStyle name="Nota 33 8 5 3 2" xfId="31321" xr:uid="{00000000-0005-0000-0000-000047620000}"/>
    <cellStyle name="Nota 33 8 6" xfId="25305" xr:uid="{00000000-0005-0000-0000-000048620000}"/>
    <cellStyle name="Nota 33 8 6 2" xfId="26715" xr:uid="{00000000-0005-0000-0000-000049620000}"/>
    <cellStyle name="Nota 33 8 6 2 2" xfId="29737" xr:uid="{00000000-0005-0000-0000-00004A620000}"/>
    <cellStyle name="Nota 33 8 6 3" xfId="28327" xr:uid="{00000000-0005-0000-0000-00004B620000}"/>
    <cellStyle name="Nota 33 8 6 3 2" xfId="31178" xr:uid="{00000000-0005-0000-0000-00004C620000}"/>
    <cellStyle name="Nota 33 8 7" xfId="26337" xr:uid="{00000000-0005-0000-0000-00004D620000}"/>
    <cellStyle name="Nota 33 8 7 2" xfId="29359" xr:uid="{00000000-0005-0000-0000-00004E620000}"/>
    <cellStyle name="Nota 33 8 8" xfId="27949" xr:uid="{00000000-0005-0000-0000-00004F620000}"/>
    <cellStyle name="Nota 33 8 8 2" xfId="30800" xr:uid="{00000000-0005-0000-0000-000050620000}"/>
    <cellStyle name="Nota 34" xfId="20336" xr:uid="{00000000-0005-0000-0000-000051620000}"/>
    <cellStyle name="Nota 34 2" xfId="20337" xr:uid="{00000000-0005-0000-0000-000052620000}"/>
    <cellStyle name="Nota 34 2 2" xfId="24730" xr:uid="{00000000-0005-0000-0000-000053620000}"/>
    <cellStyle name="Nota 34 2 2 2" xfId="25070" xr:uid="{00000000-0005-0000-0000-000054620000}"/>
    <cellStyle name="Nota 34 2 2 2 2" xfId="25700" xr:uid="{00000000-0005-0000-0000-000055620000}"/>
    <cellStyle name="Nota 34 2 2 2 2 2" xfId="27110" xr:uid="{00000000-0005-0000-0000-000056620000}"/>
    <cellStyle name="Nota 34 2 2 2 2 2 2" xfId="30132" xr:uid="{00000000-0005-0000-0000-000057620000}"/>
    <cellStyle name="Nota 34 2 2 2 2 3" xfId="28722" xr:uid="{00000000-0005-0000-0000-000058620000}"/>
    <cellStyle name="Nota 34 2 2 2 2 3 2" xfId="31573" xr:uid="{00000000-0005-0000-0000-000059620000}"/>
    <cellStyle name="Nota 34 2 2 2 3" xfId="25868" xr:uid="{00000000-0005-0000-0000-00005A620000}"/>
    <cellStyle name="Nota 34 2 2 2 3 2" xfId="27278" xr:uid="{00000000-0005-0000-0000-00005B620000}"/>
    <cellStyle name="Nota 34 2 2 2 3 2 2" xfId="30300" xr:uid="{00000000-0005-0000-0000-00005C620000}"/>
    <cellStyle name="Nota 34 2 2 2 3 3" xfId="28890" xr:uid="{00000000-0005-0000-0000-00005D620000}"/>
    <cellStyle name="Nota 34 2 2 2 3 3 2" xfId="31741" xr:uid="{00000000-0005-0000-0000-00005E620000}"/>
    <cellStyle name="Nota 34 2 2 2 4" xfId="26034" xr:uid="{00000000-0005-0000-0000-00005F620000}"/>
    <cellStyle name="Nota 34 2 2 2 4 2" xfId="27444" xr:uid="{00000000-0005-0000-0000-000060620000}"/>
    <cellStyle name="Nota 34 2 2 2 4 2 2" xfId="30466" xr:uid="{00000000-0005-0000-0000-000061620000}"/>
    <cellStyle name="Nota 34 2 2 2 4 3" xfId="29056" xr:uid="{00000000-0005-0000-0000-000062620000}"/>
    <cellStyle name="Nota 34 2 2 2 4 3 2" xfId="31907" xr:uid="{00000000-0005-0000-0000-000063620000}"/>
    <cellStyle name="Nota 34 2 2 2 5" xfId="26199" xr:uid="{00000000-0005-0000-0000-000064620000}"/>
    <cellStyle name="Nota 34 2 2 2 5 2" xfId="27609" xr:uid="{00000000-0005-0000-0000-000065620000}"/>
    <cellStyle name="Nota 34 2 2 2 5 2 2" xfId="30631" xr:uid="{00000000-0005-0000-0000-000066620000}"/>
    <cellStyle name="Nota 34 2 2 2 5 3" xfId="29221" xr:uid="{00000000-0005-0000-0000-000067620000}"/>
    <cellStyle name="Nota 34 2 2 2 5 3 2" xfId="32072" xr:uid="{00000000-0005-0000-0000-000068620000}"/>
    <cellStyle name="Nota 34 2 2 2 6" xfId="26481" xr:uid="{00000000-0005-0000-0000-000069620000}"/>
    <cellStyle name="Nota 34 2 2 2 6 2" xfId="29503" xr:uid="{00000000-0005-0000-0000-00006A620000}"/>
    <cellStyle name="Nota 34 2 2 2 7" xfId="28093" xr:uid="{00000000-0005-0000-0000-00006B620000}"/>
    <cellStyle name="Nota 34 2 2 2 7 2" xfId="30944" xr:uid="{00000000-0005-0000-0000-00006C620000}"/>
    <cellStyle name="Nota 34 2 2 3" xfId="25534" xr:uid="{00000000-0005-0000-0000-00006D620000}"/>
    <cellStyle name="Nota 34 2 2 3 2" xfId="26944" xr:uid="{00000000-0005-0000-0000-00006E620000}"/>
    <cellStyle name="Nota 34 2 2 3 2 2" xfId="29966" xr:uid="{00000000-0005-0000-0000-00006F620000}"/>
    <cellStyle name="Nota 34 2 2 3 3" xfId="28556" xr:uid="{00000000-0005-0000-0000-000070620000}"/>
    <cellStyle name="Nota 34 2 2 3 3 2" xfId="31407" xr:uid="{00000000-0005-0000-0000-000071620000}"/>
    <cellStyle name="Nota 34 2 2 4" xfId="25197" xr:uid="{00000000-0005-0000-0000-000072620000}"/>
    <cellStyle name="Nota 34 2 2 4 2" xfId="26607" xr:uid="{00000000-0005-0000-0000-000073620000}"/>
    <cellStyle name="Nota 34 2 2 4 2 2" xfId="29629" xr:uid="{00000000-0005-0000-0000-000074620000}"/>
    <cellStyle name="Nota 34 2 2 4 3" xfId="28219" xr:uid="{00000000-0005-0000-0000-000075620000}"/>
    <cellStyle name="Nota 34 2 2 4 3 2" xfId="31070" xr:uid="{00000000-0005-0000-0000-000076620000}"/>
    <cellStyle name="Nota 34 2 2 5" xfId="25423" xr:uid="{00000000-0005-0000-0000-000077620000}"/>
    <cellStyle name="Nota 34 2 2 5 2" xfId="26833" xr:uid="{00000000-0005-0000-0000-000078620000}"/>
    <cellStyle name="Nota 34 2 2 5 2 2" xfId="29855" xr:uid="{00000000-0005-0000-0000-000079620000}"/>
    <cellStyle name="Nota 34 2 2 5 3" xfId="28445" xr:uid="{00000000-0005-0000-0000-00007A620000}"/>
    <cellStyle name="Nota 34 2 2 5 3 2" xfId="31296" xr:uid="{00000000-0005-0000-0000-00007B620000}"/>
    <cellStyle name="Nota 34 2 2 6" xfId="25302" xr:uid="{00000000-0005-0000-0000-00007C620000}"/>
    <cellStyle name="Nota 34 2 2 6 2" xfId="26712" xr:uid="{00000000-0005-0000-0000-00007D620000}"/>
    <cellStyle name="Nota 34 2 2 6 2 2" xfId="29734" xr:uid="{00000000-0005-0000-0000-00007E620000}"/>
    <cellStyle name="Nota 34 2 2 6 3" xfId="28324" xr:uid="{00000000-0005-0000-0000-00007F620000}"/>
    <cellStyle name="Nota 34 2 2 6 3 2" xfId="31175" xr:uid="{00000000-0005-0000-0000-000080620000}"/>
    <cellStyle name="Nota 34 2 2 7" xfId="26340" xr:uid="{00000000-0005-0000-0000-000081620000}"/>
    <cellStyle name="Nota 34 2 2 7 2" xfId="29362" xr:uid="{00000000-0005-0000-0000-000082620000}"/>
    <cellStyle name="Nota 34 2 2 8" xfId="27952" xr:uid="{00000000-0005-0000-0000-000083620000}"/>
    <cellStyle name="Nota 34 2 2 8 2" xfId="30803" xr:uid="{00000000-0005-0000-0000-000084620000}"/>
    <cellStyle name="Nota 34 3" xfId="20338" xr:uid="{00000000-0005-0000-0000-000085620000}"/>
    <cellStyle name="Nota 34 4" xfId="20339" xr:uid="{00000000-0005-0000-0000-000086620000}"/>
    <cellStyle name="Nota 34 5" xfId="20340" xr:uid="{00000000-0005-0000-0000-000087620000}"/>
    <cellStyle name="Nota 34 6" xfId="20341" xr:uid="{00000000-0005-0000-0000-000088620000}"/>
    <cellStyle name="Nota 34 7" xfId="20342" xr:uid="{00000000-0005-0000-0000-000089620000}"/>
    <cellStyle name="Nota 34 8" xfId="24729" xr:uid="{00000000-0005-0000-0000-00008A620000}"/>
    <cellStyle name="Nota 34 8 2" xfId="25069" xr:uid="{00000000-0005-0000-0000-00008B620000}"/>
    <cellStyle name="Nota 34 8 2 2" xfId="25699" xr:uid="{00000000-0005-0000-0000-00008C620000}"/>
    <cellStyle name="Nota 34 8 2 2 2" xfId="27109" xr:uid="{00000000-0005-0000-0000-00008D620000}"/>
    <cellStyle name="Nota 34 8 2 2 2 2" xfId="30131" xr:uid="{00000000-0005-0000-0000-00008E620000}"/>
    <cellStyle name="Nota 34 8 2 2 3" xfId="28721" xr:uid="{00000000-0005-0000-0000-00008F620000}"/>
    <cellStyle name="Nota 34 8 2 2 3 2" xfId="31572" xr:uid="{00000000-0005-0000-0000-000090620000}"/>
    <cellStyle name="Nota 34 8 2 3" xfId="25867" xr:uid="{00000000-0005-0000-0000-000091620000}"/>
    <cellStyle name="Nota 34 8 2 3 2" xfId="27277" xr:uid="{00000000-0005-0000-0000-000092620000}"/>
    <cellStyle name="Nota 34 8 2 3 2 2" xfId="30299" xr:uid="{00000000-0005-0000-0000-000093620000}"/>
    <cellStyle name="Nota 34 8 2 3 3" xfId="28889" xr:uid="{00000000-0005-0000-0000-000094620000}"/>
    <cellStyle name="Nota 34 8 2 3 3 2" xfId="31740" xr:uid="{00000000-0005-0000-0000-000095620000}"/>
    <cellStyle name="Nota 34 8 2 4" xfId="26033" xr:uid="{00000000-0005-0000-0000-000096620000}"/>
    <cellStyle name="Nota 34 8 2 4 2" xfId="27443" xr:uid="{00000000-0005-0000-0000-000097620000}"/>
    <cellStyle name="Nota 34 8 2 4 2 2" xfId="30465" xr:uid="{00000000-0005-0000-0000-000098620000}"/>
    <cellStyle name="Nota 34 8 2 4 3" xfId="29055" xr:uid="{00000000-0005-0000-0000-000099620000}"/>
    <cellStyle name="Nota 34 8 2 4 3 2" xfId="31906" xr:uid="{00000000-0005-0000-0000-00009A620000}"/>
    <cellStyle name="Nota 34 8 2 5" xfId="26198" xr:uid="{00000000-0005-0000-0000-00009B620000}"/>
    <cellStyle name="Nota 34 8 2 5 2" xfId="27608" xr:uid="{00000000-0005-0000-0000-00009C620000}"/>
    <cellStyle name="Nota 34 8 2 5 2 2" xfId="30630" xr:uid="{00000000-0005-0000-0000-00009D620000}"/>
    <cellStyle name="Nota 34 8 2 5 3" xfId="29220" xr:uid="{00000000-0005-0000-0000-00009E620000}"/>
    <cellStyle name="Nota 34 8 2 5 3 2" xfId="32071" xr:uid="{00000000-0005-0000-0000-00009F620000}"/>
    <cellStyle name="Nota 34 8 2 6" xfId="26480" xr:uid="{00000000-0005-0000-0000-0000A0620000}"/>
    <cellStyle name="Nota 34 8 2 6 2" xfId="29502" xr:uid="{00000000-0005-0000-0000-0000A1620000}"/>
    <cellStyle name="Nota 34 8 2 7" xfId="28092" xr:uid="{00000000-0005-0000-0000-0000A2620000}"/>
    <cellStyle name="Nota 34 8 2 7 2" xfId="30943" xr:uid="{00000000-0005-0000-0000-0000A3620000}"/>
    <cellStyle name="Nota 34 8 3" xfId="25533" xr:uid="{00000000-0005-0000-0000-0000A4620000}"/>
    <cellStyle name="Nota 34 8 3 2" xfId="26943" xr:uid="{00000000-0005-0000-0000-0000A5620000}"/>
    <cellStyle name="Nota 34 8 3 2 2" xfId="29965" xr:uid="{00000000-0005-0000-0000-0000A6620000}"/>
    <cellStyle name="Nota 34 8 3 3" xfId="28555" xr:uid="{00000000-0005-0000-0000-0000A7620000}"/>
    <cellStyle name="Nota 34 8 3 3 2" xfId="31406" xr:uid="{00000000-0005-0000-0000-0000A8620000}"/>
    <cellStyle name="Nota 34 8 4" xfId="25198" xr:uid="{00000000-0005-0000-0000-0000A9620000}"/>
    <cellStyle name="Nota 34 8 4 2" xfId="26608" xr:uid="{00000000-0005-0000-0000-0000AA620000}"/>
    <cellStyle name="Nota 34 8 4 2 2" xfId="29630" xr:uid="{00000000-0005-0000-0000-0000AB620000}"/>
    <cellStyle name="Nota 34 8 4 3" xfId="28220" xr:uid="{00000000-0005-0000-0000-0000AC620000}"/>
    <cellStyle name="Nota 34 8 4 3 2" xfId="31071" xr:uid="{00000000-0005-0000-0000-0000AD620000}"/>
    <cellStyle name="Nota 34 8 5" xfId="25449" xr:uid="{00000000-0005-0000-0000-0000AE620000}"/>
    <cellStyle name="Nota 34 8 5 2" xfId="26859" xr:uid="{00000000-0005-0000-0000-0000AF620000}"/>
    <cellStyle name="Nota 34 8 5 2 2" xfId="29881" xr:uid="{00000000-0005-0000-0000-0000B0620000}"/>
    <cellStyle name="Nota 34 8 5 3" xfId="28471" xr:uid="{00000000-0005-0000-0000-0000B1620000}"/>
    <cellStyle name="Nota 34 8 5 3 2" xfId="31322" xr:uid="{00000000-0005-0000-0000-0000B2620000}"/>
    <cellStyle name="Nota 34 8 6" xfId="25303" xr:uid="{00000000-0005-0000-0000-0000B3620000}"/>
    <cellStyle name="Nota 34 8 6 2" xfId="26713" xr:uid="{00000000-0005-0000-0000-0000B4620000}"/>
    <cellStyle name="Nota 34 8 6 2 2" xfId="29735" xr:uid="{00000000-0005-0000-0000-0000B5620000}"/>
    <cellStyle name="Nota 34 8 6 3" xfId="28325" xr:uid="{00000000-0005-0000-0000-0000B6620000}"/>
    <cellStyle name="Nota 34 8 6 3 2" xfId="31176" xr:uid="{00000000-0005-0000-0000-0000B7620000}"/>
    <cellStyle name="Nota 34 8 7" xfId="26339" xr:uid="{00000000-0005-0000-0000-0000B8620000}"/>
    <cellStyle name="Nota 34 8 7 2" xfId="29361" xr:uid="{00000000-0005-0000-0000-0000B9620000}"/>
    <cellStyle name="Nota 34 8 8" xfId="27951" xr:uid="{00000000-0005-0000-0000-0000BA620000}"/>
    <cellStyle name="Nota 34 8 8 2" xfId="30802" xr:uid="{00000000-0005-0000-0000-0000BB620000}"/>
    <cellStyle name="Nota 35" xfId="20343" xr:uid="{00000000-0005-0000-0000-0000BC620000}"/>
    <cellStyle name="Nota 35 2" xfId="20344" xr:uid="{00000000-0005-0000-0000-0000BD620000}"/>
    <cellStyle name="Nota 35 2 2" xfId="24732" xr:uid="{00000000-0005-0000-0000-0000BE620000}"/>
    <cellStyle name="Nota 35 2 2 2" xfId="25072" xr:uid="{00000000-0005-0000-0000-0000BF620000}"/>
    <cellStyle name="Nota 35 2 2 2 2" xfId="25702" xr:uid="{00000000-0005-0000-0000-0000C0620000}"/>
    <cellStyle name="Nota 35 2 2 2 2 2" xfId="27112" xr:uid="{00000000-0005-0000-0000-0000C1620000}"/>
    <cellStyle name="Nota 35 2 2 2 2 2 2" xfId="30134" xr:uid="{00000000-0005-0000-0000-0000C2620000}"/>
    <cellStyle name="Nota 35 2 2 2 2 3" xfId="28724" xr:uid="{00000000-0005-0000-0000-0000C3620000}"/>
    <cellStyle name="Nota 35 2 2 2 2 3 2" xfId="31575" xr:uid="{00000000-0005-0000-0000-0000C4620000}"/>
    <cellStyle name="Nota 35 2 2 2 3" xfId="25870" xr:uid="{00000000-0005-0000-0000-0000C5620000}"/>
    <cellStyle name="Nota 35 2 2 2 3 2" xfId="27280" xr:uid="{00000000-0005-0000-0000-0000C6620000}"/>
    <cellStyle name="Nota 35 2 2 2 3 2 2" xfId="30302" xr:uid="{00000000-0005-0000-0000-0000C7620000}"/>
    <cellStyle name="Nota 35 2 2 2 3 3" xfId="28892" xr:uid="{00000000-0005-0000-0000-0000C8620000}"/>
    <cellStyle name="Nota 35 2 2 2 3 3 2" xfId="31743" xr:uid="{00000000-0005-0000-0000-0000C9620000}"/>
    <cellStyle name="Nota 35 2 2 2 4" xfId="26036" xr:uid="{00000000-0005-0000-0000-0000CA620000}"/>
    <cellStyle name="Nota 35 2 2 2 4 2" xfId="27446" xr:uid="{00000000-0005-0000-0000-0000CB620000}"/>
    <cellStyle name="Nota 35 2 2 2 4 2 2" xfId="30468" xr:uid="{00000000-0005-0000-0000-0000CC620000}"/>
    <cellStyle name="Nota 35 2 2 2 4 3" xfId="29058" xr:uid="{00000000-0005-0000-0000-0000CD620000}"/>
    <cellStyle name="Nota 35 2 2 2 4 3 2" xfId="31909" xr:uid="{00000000-0005-0000-0000-0000CE620000}"/>
    <cellStyle name="Nota 35 2 2 2 5" xfId="26201" xr:uid="{00000000-0005-0000-0000-0000CF620000}"/>
    <cellStyle name="Nota 35 2 2 2 5 2" xfId="27611" xr:uid="{00000000-0005-0000-0000-0000D0620000}"/>
    <cellStyle name="Nota 35 2 2 2 5 2 2" xfId="30633" xr:uid="{00000000-0005-0000-0000-0000D1620000}"/>
    <cellStyle name="Nota 35 2 2 2 5 3" xfId="29223" xr:uid="{00000000-0005-0000-0000-0000D2620000}"/>
    <cellStyle name="Nota 35 2 2 2 5 3 2" xfId="32074" xr:uid="{00000000-0005-0000-0000-0000D3620000}"/>
    <cellStyle name="Nota 35 2 2 2 6" xfId="26483" xr:uid="{00000000-0005-0000-0000-0000D4620000}"/>
    <cellStyle name="Nota 35 2 2 2 6 2" xfId="29505" xr:uid="{00000000-0005-0000-0000-0000D5620000}"/>
    <cellStyle name="Nota 35 2 2 2 7" xfId="28095" xr:uid="{00000000-0005-0000-0000-0000D6620000}"/>
    <cellStyle name="Nota 35 2 2 2 7 2" xfId="30946" xr:uid="{00000000-0005-0000-0000-0000D7620000}"/>
    <cellStyle name="Nota 35 2 2 3" xfId="25536" xr:uid="{00000000-0005-0000-0000-0000D8620000}"/>
    <cellStyle name="Nota 35 2 2 3 2" xfId="26946" xr:uid="{00000000-0005-0000-0000-0000D9620000}"/>
    <cellStyle name="Nota 35 2 2 3 2 2" xfId="29968" xr:uid="{00000000-0005-0000-0000-0000DA620000}"/>
    <cellStyle name="Nota 35 2 2 3 3" xfId="28558" xr:uid="{00000000-0005-0000-0000-0000DB620000}"/>
    <cellStyle name="Nota 35 2 2 3 3 2" xfId="31409" xr:uid="{00000000-0005-0000-0000-0000DC620000}"/>
    <cellStyle name="Nota 35 2 2 4" xfId="25195" xr:uid="{00000000-0005-0000-0000-0000DD620000}"/>
    <cellStyle name="Nota 35 2 2 4 2" xfId="26605" xr:uid="{00000000-0005-0000-0000-0000DE620000}"/>
    <cellStyle name="Nota 35 2 2 4 2 2" xfId="29627" xr:uid="{00000000-0005-0000-0000-0000DF620000}"/>
    <cellStyle name="Nota 35 2 2 4 3" xfId="28217" xr:uid="{00000000-0005-0000-0000-0000E0620000}"/>
    <cellStyle name="Nota 35 2 2 4 3 2" xfId="31068" xr:uid="{00000000-0005-0000-0000-0000E1620000}"/>
    <cellStyle name="Nota 35 2 2 5" xfId="25610" xr:uid="{00000000-0005-0000-0000-0000E2620000}"/>
    <cellStyle name="Nota 35 2 2 5 2" xfId="27020" xr:uid="{00000000-0005-0000-0000-0000E3620000}"/>
    <cellStyle name="Nota 35 2 2 5 2 2" xfId="30042" xr:uid="{00000000-0005-0000-0000-0000E4620000}"/>
    <cellStyle name="Nota 35 2 2 5 3" xfId="28632" xr:uid="{00000000-0005-0000-0000-0000E5620000}"/>
    <cellStyle name="Nota 35 2 2 5 3 2" xfId="31483" xr:uid="{00000000-0005-0000-0000-0000E6620000}"/>
    <cellStyle name="Nota 35 2 2 6" xfId="25301" xr:uid="{00000000-0005-0000-0000-0000E7620000}"/>
    <cellStyle name="Nota 35 2 2 6 2" xfId="26711" xr:uid="{00000000-0005-0000-0000-0000E8620000}"/>
    <cellStyle name="Nota 35 2 2 6 2 2" xfId="29733" xr:uid="{00000000-0005-0000-0000-0000E9620000}"/>
    <cellStyle name="Nota 35 2 2 6 3" xfId="28323" xr:uid="{00000000-0005-0000-0000-0000EA620000}"/>
    <cellStyle name="Nota 35 2 2 6 3 2" xfId="31174" xr:uid="{00000000-0005-0000-0000-0000EB620000}"/>
    <cellStyle name="Nota 35 2 2 7" xfId="26342" xr:uid="{00000000-0005-0000-0000-0000EC620000}"/>
    <cellStyle name="Nota 35 2 2 7 2" xfId="29364" xr:uid="{00000000-0005-0000-0000-0000ED620000}"/>
    <cellStyle name="Nota 35 2 2 8" xfId="27954" xr:uid="{00000000-0005-0000-0000-0000EE620000}"/>
    <cellStyle name="Nota 35 2 2 8 2" xfId="30805" xr:uid="{00000000-0005-0000-0000-0000EF620000}"/>
    <cellStyle name="Nota 35 3" xfId="20345" xr:uid="{00000000-0005-0000-0000-0000F0620000}"/>
    <cellStyle name="Nota 35 4" xfId="20346" xr:uid="{00000000-0005-0000-0000-0000F1620000}"/>
    <cellStyle name="Nota 35 5" xfId="20347" xr:uid="{00000000-0005-0000-0000-0000F2620000}"/>
    <cellStyle name="Nota 35 6" xfId="20348" xr:uid="{00000000-0005-0000-0000-0000F3620000}"/>
    <cellStyle name="Nota 35 7" xfId="20349" xr:uid="{00000000-0005-0000-0000-0000F4620000}"/>
    <cellStyle name="Nota 35 8" xfId="24731" xr:uid="{00000000-0005-0000-0000-0000F5620000}"/>
    <cellStyle name="Nota 35 8 2" xfId="25071" xr:uid="{00000000-0005-0000-0000-0000F6620000}"/>
    <cellStyle name="Nota 35 8 2 2" xfId="25701" xr:uid="{00000000-0005-0000-0000-0000F7620000}"/>
    <cellStyle name="Nota 35 8 2 2 2" xfId="27111" xr:uid="{00000000-0005-0000-0000-0000F8620000}"/>
    <cellStyle name="Nota 35 8 2 2 2 2" xfId="30133" xr:uid="{00000000-0005-0000-0000-0000F9620000}"/>
    <cellStyle name="Nota 35 8 2 2 3" xfId="28723" xr:uid="{00000000-0005-0000-0000-0000FA620000}"/>
    <cellStyle name="Nota 35 8 2 2 3 2" xfId="31574" xr:uid="{00000000-0005-0000-0000-0000FB620000}"/>
    <cellStyle name="Nota 35 8 2 3" xfId="25869" xr:uid="{00000000-0005-0000-0000-0000FC620000}"/>
    <cellStyle name="Nota 35 8 2 3 2" xfId="27279" xr:uid="{00000000-0005-0000-0000-0000FD620000}"/>
    <cellStyle name="Nota 35 8 2 3 2 2" xfId="30301" xr:uid="{00000000-0005-0000-0000-0000FE620000}"/>
    <cellStyle name="Nota 35 8 2 3 3" xfId="28891" xr:uid="{00000000-0005-0000-0000-0000FF620000}"/>
    <cellStyle name="Nota 35 8 2 3 3 2" xfId="31742" xr:uid="{00000000-0005-0000-0000-000000630000}"/>
    <cellStyle name="Nota 35 8 2 4" xfId="26035" xr:uid="{00000000-0005-0000-0000-000001630000}"/>
    <cellStyle name="Nota 35 8 2 4 2" xfId="27445" xr:uid="{00000000-0005-0000-0000-000002630000}"/>
    <cellStyle name="Nota 35 8 2 4 2 2" xfId="30467" xr:uid="{00000000-0005-0000-0000-000003630000}"/>
    <cellStyle name="Nota 35 8 2 4 3" xfId="29057" xr:uid="{00000000-0005-0000-0000-000004630000}"/>
    <cellStyle name="Nota 35 8 2 4 3 2" xfId="31908" xr:uid="{00000000-0005-0000-0000-000005630000}"/>
    <cellStyle name="Nota 35 8 2 5" xfId="26200" xr:uid="{00000000-0005-0000-0000-000006630000}"/>
    <cellStyle name="Nota 35 8 2 5 2" xfId="27610" xr:uid="{00000000-0005-0000-0000-000007630000}"/>
    <cellStyle name="Nota 35 8 2 5 2 2" xfId="30632" xr:uid="{00000000-0005-0000-0000-000008630000}"/>
    <cellStyle name="Nota 35 8 2 5 3" xfId="29222" xr:uid="{00000000-0005-0000-0000-000009630000}"/>
    <cellStyle name="Nota 35 8 2 5 3 2" xfId="32073" xr:uid="{00000000-0005-0000-0000-00000A630000}"/>
    <cellStyle name="Nota 35 8 2 6" xfId="26482" xr:uid="{00000000-0005-0000-0000-00000B630000}"/>
    <cellStyle name="Nota 35 8 2 6 2" xfId="29504" xr:uid="{00000000-0005-0000-0000-00000C630000}"/>
    <cellStyle name="Nota 35 8 2 7" xfId="28094" xr:uid="{00000000-0005-0000-0000-00000D630000}"/>
    <cellStyle name="Nota 35 8 2 7 2" xfId="30945" xr:uid="{00000000-0005-0000-0000-00000E630000}"/>
    <cellStyle name="Nota 35 8 3" xfId="25535" xr:uid="{00000000-0005-0000-0000-00000F630000}"/>
    <cellStyle name="Nota 35 8 3 2" xfId="26945" xr:uid="{00000000-0005-0000-0000-000010630000}"/>
    <cellStyle name="Nota 35 8 3 2 2" xfId="29967" xr:uid="{00000000-0005-0000-0000-000011630000}"/>
    <cellStyle name="Nota 35 8 3 3" xfId="28557" xr:uid="{00000000-0005-0000-0000-000012630000}"/>
    <cellStyle name="Nota 35 8 3 3 2" xfId="31408" xr:uid="{00000000-0005-0000-0000-000013630000}"/>
    <cellStyle name="Nota 35 8 4" xfId="25196" xr:uid="{00000000-0005-0000-0000-000014630000}"/>
    <cellStyle name="Nota 35 8 4 2" xfId="26606" xr:uid="{00000000-0005-0000-0000-000015630000}"/>
    <cellStyle name="Nota 35 8 4 2 2" xfId="29628" xr:uid="{00000000-0005-0000-0000-000016630000}"/>
    <cellStyle name="Nota 35 8 4 3" xfId="28218" xr:uid="{00000000-0005-0000-0000-000017630000}"/>
    <cellStyle name="Nota 35 8 4 3 2" xfId="31069" xr:uid="{00000000-0005-0000-0000-000018630000}"/>
    <cellStyle name="Nota 35 8 5" xfId="25460" xr:uid="{00000000-0005-0000-0000-000019630000}"/>
    <cellStyle name="Nota 35 8 5 2" xfId="26870" xr:uid="{00000000-0005-0000-0000-00001A630000}"/>
    <cellStyle name="Nota 35 8 5 2 2" xfId="29892" xr:uid="{00000000-0005-0000-0000-00001B630000}"/>
    <cellStyle name="Nota 35 8 5 3" xfId="28482" xr:uid="{00000000-0005-0000-0000-00001C630000}"/>
    <cellStyle name="Nota 35 8 5 3 2" xfId="31333" xr:uid="{00000000-0005-0000-0000-00001D630000}"/>
    <cellStyle name="Nota 35 8 6" xfId="25276" xr:uid="{00000000-0005-0000-0000-00001E630000}"/>
    <cellStyle name="Nota 35 8 6 2" xfId="26686" xr:uid="{00000000-0005-0000-0000-00001F630000}"/>
    <cellStyle name="Nota 35 8 6 2 2" xfId="29708" xr:uid="{00000000-0005-0000-0000-000020630000}"/>
    <cellStyle name="Nota 35 8 6 3" xfId="28298" xr:uid="{00000000-0005-0000-0000-000021630000}"/>
    <cellStyle name="Nota 35 8 6 3 2" xfId="31149" xr:uid="{00000000-0005-0000-0000-000022630000}"/>
    <cellStyle name="Nota 35 8 7" xfId="26341" xr:uid="{00000000-0005-0000-0000-000023630000}"/>
    <cellStyle name="Nota 35 8 7 2" xfId="29363" xr:uid="{00000000-0005-0000-0000-000024630000}"/>
    <cellStyle name="Nota 35 8 8" xfId="27953" xr:uid="{00000000-0005-0000-0000-000025630000}"/>
    <cellStyle name="Nota 35 8 8 2" xfId="30804" xr:uid="{00000000-0005-0000-0000-000026630000}"/>
    <cellStyle name="Nota 36" xfId="20350" xr:uid="{00000000-0005-0000-0000-000027630000}"/>
    <cellStyle name="Nota 36 2" xfId="20351" xr:uid="{00000000-0005-0000-0000-000028630000}"/>
    <cellStyle name="Nota 36 2 2" xfId="24734" xr:uid="{00000000-0005-0000-0000-000029630000}"/>
    <cellStyle name="Nota 36 2 2 2" xfId="25074" xr:uid="{00000000-0005-0000-0000-00002A630000}"/>
    <cellStyle name="Nota 36 2 2 2 2" xfId="25704" xr:uid="{00000000-0005-0000-0000-00002B630000}"/>
    <cellStyle name="Nota 36 2 2 2 2 2" xfId="27114" xr:uid="{00000000-0005-0000-0000-00002C630000}"/>
    <cellStyle name="Nota 36 2 2 2 2 2 2" xfId="30136" xr:uid="{00000000-0005-0000-0000-00002D630000}"/>
    <cellStyle name="Nota 36 2 2 2 2 3" xfId="28726" xr:uid="{00000000-0005-0000-0000-00002E630000}"/>
    <cellStyle name="Nota 36 2 2 2 2 3 2" xfId="31577" xr:uid="{00000000-0005-0000-0000-00002F630000}"/>
    <cellStyle name="Nota 36 2 2 2 3" xfId="25872" xr:uid="{00000000-0005-0000-0000-000030630000}"/>
    <cellStyle name="Nota 36 2 2 2 3 2" xfId="27282" xr:uid="{00000000-0005-0000-0000-000031630000}"/>
    <cellStyle name="Nota 36 2 2 2 3 2 2" xfId="30304" xr:uid="{00000000-0005-0000-0000-000032630000}"/>
    <cellStyle name="Nota 36 2 2 2 3 3" xfId="28894" xr:uid="{00000000-0005-0000-0000-000033630000}"/>
    <cellStyle name="Nota 36 2 2 2 3 3 2" xfId="31745" xr:uid="{00000000-0005-0000-0000-000034630000}"/>
    <cellStyle name="Nota 36 2 2 2 4" xfId="26038" xr:uid="{00000000-0005-0000-0000-000035630000}"/>
    <cellStyle name="Nota 36 2 2 2 4 2" xfId="27448" xr:uid="{00000000-0005-0000-0000-000036630000}"/>
    <cellStyle name="Nota 36 2 2 2 4 2 2" xfId="30470" xr:uid="{00000000-0005-0000-0000-000037630000}"/>
    <cellStyle name="Nota 36 2 2 2 4 3" xfId="29060" xr:uid="{00000000-0005-0000-0000-000038630000}"/>
    <cellStyle name="Nota 36 2 2 2 4 3 2" xfId="31911" xr:uid="{00000000-0005-0000-0000-000039630000}"/>
    <cellStyle name="Nota 36 2 2 2 5" xfId="26203" xr:uid="{00000000-0005-0000-0000-00003A630000}"/>
    <cellStyle name="Nota 36 2 2 2 5 2" xfId="27613" xr:uid="{00000000-0005-0000-0000-00003B630000}"/>
    <cellStyle name="Nota 36 2 2 2 5 2 2" xfId="30635" xr:uid="{00000000-0005-0000-0000-00003C630000}"/>
    <cellStyle name="Nota 36 2 2 2 5 3" xfId="29225" xr:uid="{00000000-0005-0000-0000-00003D630000}"/>
    <cellStyle name="Nota 36 2 2 2 5 3 2" xfId="32076" xr:uid="{00000000-0005-0000-0000-00003E630000}"/>
    <cellStyle name="Nota 36 2 2 2 6" xfId="26485" xr:uid="{00000000-0005-0000-0000-00003F630000}"/>
    <cellStyle name="Nota 36 2 2 2 6 2" xfId="29507" xr:uid="{00000000-0005-0000-0000-000040630000}"/>
    <cellStyle name="Nota 36 2 2 2 7" xfId="28097" xr:uid="{00000000-0005-0000-0000-000041630000}"/>
    <cellStyle name="Nota 36 2 2 2 7 2" xfId="30948" xr:uid="{00000000-0005-0000-0000-000042630000}"/>
    <cellStyle name="Nota 36 2 2 3" xfId="25538" xr:uid="{00000000-0005-0000-0000-000043630000}"/>
    <cellStyle name="Nota 36 2 2 3 2" xfId="26948" xr:uid="{00000000-0005-0000-0000-000044630000}"/>
    <cellStyle name="Nota 36 2 2 3 2 2" xfId="29970" xr:uid="{00000000-0005-0000-0000-000045630000}"/>
    <cellStyle name="Nota 36 2 2 3 3" xfId="28560" xr:uid="{00000000-0005-0000-0000-000046630000}"/>
    <cellStyle name="Nota 36 2 2 3 3 2" xfId="31411" xr:uid="{00000000-0005-0000-0000-000047630000}"/>
    <cellStyle name="Nota 36 2 2 4" xfId="25193" xr:uid="{00000000-0005-0000-0000-000048630000}"/>
    <cellStyle name="Nota 36 2 2 4 2" xfId="26603" xr:uid="{00000000-0005-0000-0000-000049630000}"/>
    <cellStyle name="Nota 36 2 2 4 2 2" xfId="29625" xr:uid="{00000000-0005-0000-0000-00004A630000}"/>
    <cellStyle name="Nota 36 2 2 4 3" xfId="28215" xr:uid="{00000000-0005-0000-0000-00004B630000}"/>
    <cellStyle name="Nota 36 2 2 4 3 2" xfId="31066" xr:uid="{00000000-0005-0000-0000-00004C630000}"/>
    <cellStyle name="Nota 36 2 2 5" xfId="25450" xr:uid="{00000000-0005-0000-0000-00004D630000}"/>
    <cellStyle name="Nota 36 2 2 5 2" xfId="26860" xr:uid="{00000000-0005-0000-0000-00004E630000}"/>
    <cellStyle name="Nota 36 2 2 5 2 2" xfId="29882" xr:uid="{00000000-0005-0000-0000-00004F630000}"/>
    <cellStyle name="Nota 36 2 2 5 3" xfId="28472" xr:uid="{00000000-0005-0000-0000-000050630000}"/>
    <cellStyle name="Nota 36 2 2 5 3 2" xfId="31323" xr:uid="{00000000-0005-0000-0000-000051630000}"/>
    <cellStyle name="Nota 36 2 2 6" xfId="25300" xr:uid="{00000000-0005-0000-0000-000052630000}"/>
    <cellStyle name="Nota 36 2 2 6 2" xfId="26710" xr:uid="{00000000-0005-0000-0000-000053630000}"/>
    <cellStyle name="Nota 36 2 2 6 2 2" xfId="29732" xr:uid="{00000000-0005-0000-0000-000054630000}"/>
    <cellStyle name="Nota 36 2 2 6 3" xfId="28322" xr:uid="{00000000-0005-0000-0000-000055630000}"/>
    <cellStyle name="Nota 36 2 2 6 3 2" xfId="31173" xr:uid="{00000000-0005-0000-0000-000056630000}"/>
    <cellStyle name="Nota 36 2 2 7" xfId="26344" xr:uid="{00000000-0005-0000-0000-000057630000}"/>
    <cellStyle name="Nota 36 2 2 7 2" xfId="29366" xr:uid="{00000000-0005-0000-0000-000058630000}"/>
    <cellStyle name="Nota 36 2 2 8" xfId="27956" xr:uid="{00000000-0005-0000-0000-000059630000}"/>
    <cellStyle name="Nota 36 2 2 8 2" xfId="30807" xr:uid="{00000000-0005-0000-0000-00005A630000}"/>
    <cellStyle name="Nota 36 3" xfId="20352" xr:uid="{00000000-0005-0000-0000-00005B630000}"/>
    <cellStyle name="Nota 36 4" xfId="20353" xr:uid="{00000000-0005-0000-0000-00005C630000}"/>
    <cellStyle name="Nota 36 5" xfId="20354" xr:uid="{00000000-0005-0000-0000-00005D630000}"/>
    <cellStyle name="Nota 36 6" xfId="20355" xr:uid="{00000000-0005-0000-0000-00005E630000}"/>
    <cellStyle name="Nota 36 7" xfId="20356" xr:uid="{00000000-0005-0000-0000-00005F630000}"/>
    <cellStyle name="Nota 36 8" xfId="24733" xr:uid="{00000000-0005-0000-0000-000060630000}"/>
    <cellStyle name="Nota 36 8 2" xfId="25073" xr:uid="{00000000-0005-0000-0000-000061630000}"/>
    <cellStyle name="Nota 36 8 2 2" xfId="25703" xr:uid="{00000000-0005-0000-0000-000062630000}"/>
    <cellStyle name="Nota 36 8 2 2 2" xfId="27113" xr:uid="{00000000-0005-0000-0000-000063630000}"/>
    <cellStyle name="Nota 36 8 2 2 2 2" xfId="30135" xr:uid="{00000000-0005-0000-0000-000064630000}"/>
    <cellStyle name="Nota 36 8 2 2 3" xfId="28725" xr:uid="{00000000-0005-0000-0000-000065630000}"/>
    <cellStyle name="Nota 36 8 2 2 3 2" xfId="31576" xr:uid="{00000000-0005-0000-0000-000066630000}"/>
    <cellStyle name="Nota 36 8 2 3" xfId="25871" xr:uid="{00000000-0005-0000-0000-000067630000}"/>
    <cellStyle name="Nota 36 8 2 3 2" xfId="27281" xr:uid="{00000000-0005-0000-0000-000068630000}"/>
    <cellStyle name="Nota 36 8 2 3 2 2" xfId="30303" xr:uid="{00000000-0005-0000-0000-000069630000}"/>
    <cellStyle name="Nota 36 8 2 3 3" xfId="28893" xr:uid="{00000000-0005-0000-0000-00006A630000}"/>
    <cellStyle name="Nota 36 8 2 3 3 2" xfId="31744" xr:uid="{00000000-0005-0000-0000-00006B630000}"/>
    <cellStyle name="Nota 36 8 2 4" xfId="26037" xr:uid="{00000000-0005-0000-0000-00006C630000}"/>
    <cellStyle name="Nota 36 8 2 4 2" xfId="27447" xr:uid="{00000000-0005-0000-0000-00006D630000}"/>
    <cellStyle name="Nota 36 8 2 4 2 2" xfId="30469" xr:uid="{00000000-0005-0000-0000-00006E630000}"/>
    <cellStyle name="Nota 36 8 2 4 3" xfId="29059" xr:uid="{00000000-0005-0000-0000-00006F630000}"/>
    <cellStyle name="Nota 36 8 2 4 3 2" xfId="31910" xr:uid="{00000000-0005-0000-0000-000070630000}"/>
    <cellStyle name="Nota 36 8 2 5" xfId="26202" xr:uid="{00000000-0005-0000-0000-000071630000}"/>
    <cellStyle name="Nota 36 8 2 5 2" xfId="27612" xr:uid="{00000000-0005-0000-0000-000072630000}"/>
    <cellStyle name="Nota 36 8 2 5 2 2" xfId="30634" xr:uid="{00000000-0005-0000-0000-000073630000}"/>
    <cellStyle name="Nota 36 8 2 5 3" xfId="29224" xr:uid="{00000000-0005-0000-0000-000074630000}"/>
    <cellStyle name="Nota 36 8 2 5 3 2" xfId="32075" xr:uid="{00000000-0005-0000-0000-000075630000}"/>
    <cellStyle name="Nota 36 8 2 6" xfId="26484" xr:uid="{00000000-0005-0000-0000-000076630000}"/>
    <cellStyle name="Nota 36 8 2 6 2" xfId="29506" xr:uid="{00000000-0005-0000-0000-000077630000}"/>
    <cellStyle name="Nota 36 8 2 7" xfId="28096" xr:uid="{00000000-0005-0000-0000-000078630000}"/>
    <cellStyle name="Nota 36 8 2 7 2" xfId="30947" xr:uid="{00000000-0005-0000-0000-000079630000}"/>
    <cellStyle name="Nota 36 8 3" xfId="25537" xr:uid="{00000000-0005-0000-0000-00007A630000}"/>
    <cellStyle name="Nota 36 8 3 2" xfId="26947" xr:uid="{00000000-0005-0000-0000-00007B630000}"/>
    <cellStyle name="Nota 36 8 3 2 2" xfId="29969" xr:uid="{00000000-0005-0000-0000-00007C630000}"/>
    <cellStyle name="Nota 36 8 3 3" xfId="28559" xr:uid="{00000000-0005-0000-0000-00007D630000}"/>
    <cellStyle name="Nota 36 8 3 3 2" xfId="31410" xr:uid="{00000000-0005-0000-0000-00007E630000}"/>
    <cellStyle name="Nota 36 8 4" xfId="25194" xr:uid="{00000000-0005-0000-0000-00007F630000}"/>
    <cellStyle name="Nota 36 8 4 2" xfId="26604" xr:uid="{00000000-0005-0000-0000-000080630000}"/>
    <cellStyle name="Nota 36 8 4 2 2" xfId="29626" xr:uid="{00000000-0005-0000-0000-000081630000}"/>
    <cellStyle name="Nota 36 8 4 3" xfId="28216" xr:uid="{00000000-0005-0000-0000-000082630000}"/>
    <cellStyle name="Nota 36 8 4 3 2" xfId="31067" xr:uid="{00000000-0005-0000-0000-000083630000}"/>
    <cellStyle name="Nota 36 8 5" xfId="25617" xr:uid="{00000000-0005-0000-0000-000084630000}"/>
    <cellStyle name="Nota 36 8 5 2" xfId="27027" xr:uid="{00000000-0005-0000-0000-000085630000}"/>
    <cellStyle name="Nota 36 8 5 2 2" xfId="30049" xr:uid="{00000000-0005-0000-0000-000086630000}"/>
    <cellStyle name="Nota 36 8 5 3" xfId="28639" xr:uid="{00000000-0005-0000-0000-000087630000}"/>
    <cellStyle name="Nota 36 8 5 3 2" xfId="31490" xr:uid="{00000000-0005-0000-0000-000088630000}"/>
    <cellStyle name="Nota 36 8 6" xfId="25275" xr:uid="{00000000-0005-0000-0000-000089630000}"/>
    <cellStyle name="Nota 36 8 6 2" xfId="26685" xr:uid="{00000000-0005-0000-0000-00008A630000}"/>
    <cellStyle name="Nota 36 8 6 2 2" xfId="29707" xr:uid="{00000000-0005-0000-0000-00008B630000}"/>
    <cellStyle name="Nota 36 8 6 3" xfId="28297" xr:uid="{00000000-0005-0000-0000-00008C630000}"/>
    <cellStyle name="Nota 36 8 6 3 2" xfId="31148" xr:uid="{00000000-0005-0000-0000-00008D630000}"/>
    <cellStyle name="Nota 36 8 7" xfId="26343" xr:uid="{00000000-0005-0000-0000-00008E630000}"/>
    <cellStyle name="Nota 36 8 7 2" xfId="29365" xr:uid="{00000000-0005-0000-0000-00008F630000}"/>
    <cellStyle name="Nota 36 8 8" xfId="27955" xr:uid="{00000000-0005-0000-0000-000090630000}"/>
    <cellStyle name="Nota 36 8 8 2" xfId="30806" xr:uid="{00000000-0005-0000-0000-000091630000}"/>
    <cellStyle name="Nota 37" xfId="20357" xr:uid="{00000000-0005-0000-0000-000092630000}"/>
    <cellStyle name="Nota 37 2" xfId="20358" xr:uid="{00000000-0005-0000-0000-000093630000}"/>
    <cellStyle name="Nota 37 2 2" xfId="24736" xr:uid="{00000000-0005-0000-0000-000094630000}"/>
    <cellStyle name="Nota 37 2 2 2" xfId="25076" xr:uid="{00000000-0005-0000-0000-000095630000}"/>
    <cellStyle name="Nota 37 2 2 2 2" xfId="25706" xr:uid="{00000000-0005-0000-0000-000096630000}"/>
    <cellStyle name="Nota 37 2 2 2 2 2" xfId="27116" xr:uid="{00000000-0005-0000-0000-000097630000}"/>
    <cellStyle name="Nota 37 2 2 2 2 2 2" xfId="30138" xr:uid="{00000000-0005-0000-0000-000098630000}"/>
    <cellStyle name="Nota 37 2 2 2 2 3" xfId="28728" xr:uid="{00000000-0005-0000-0000-000099630000}"/>
    <cellStyle name="Nota 37 2 2 2 2 3 2" xfId="31579" xr:uid="{00000000-0005-0000-0000-00009A630000}"/>
    <cellStyle name="Nota 37 2 2 2 3" xfId="25874" xr:uid="{00000000-0005-0000-0000-00009B630000}"/>
    <cellStyle name="Nota 37 2 2 2 3 2" xfId="27284" xr:uid="{00000000-0005-0000-0000-00009C630000}"/>
    <cellStyle name="Nota 37 2 2 2 3 2 2" xfId="30306" xr:uid="{00000000-0005-0000-0000-00009D630000}"/>
    <cellStyle name="Nota 37 2 2 2 3 3" xfId="28896" xr:uid="{00000000-0005-0000-0000-00009E630000}"/>
    <cellStyle name="Nota 37 2 2 2 3 3 2" xfId="31747" xr:uid="{00000000-0005-0000-0000-00009F630000}"/>
    <cellStyle name="Nota 37 2 2 2 4" xfId="26040" xr:uid="{00000000-0005-0000-0000-0000A0630000}"/>
    <cellStyle name="Nota 37 2 2 2 4 2" xfId="27450" xr:uid="{00000000-0005-0000-0000-0000A1630000}"/>
    <cellStyle name="Nota 37 2 2 2 4 2 2" xfId="30472" xr:uid="{00000000-0005-0000-0000-0000A2630000}"/>
    <cellStyle name="Nota 37 2 2 2 4 3" xfId="29062" xr:uid="{00000000-0005-0000-0000-0000A3630000}"/>
    <cellStyle name="Nota 37 2 2 2 4 3 2" xfId="31913" xr:uid="{00000000-0005-0000-0000-0000A4630000}"/>
    <cellStyle name="Nota 37 2 2 2 5" xfId="26205" xr:uid="{00000000-0005-0000-0000-0000A5630000}"/>
    <cellStyle name="Nota 37 2 2 2 5 2" xfId="27615" xr:uid="{00000000-0005-0000-0000-0000A6630000}"/>
    <cellStyle name="Nota 37 2 2 2 5 2 2" xfId="30637" xr:uid="{00000000-0005-0000-0000-0000A7630000}"/>
    <cellStyle name="Nota 37 2 2 2 5 3" xfId="29227" xr:uid="{00000000-0005-0000-0000-0000A8630000}"/>
    <cellStyle name="Nota 37 2 2 2 5 3 2" xfId="32078" xr:uid="{00000000-0005-0000-0000-0000A9630000}"/>
    <cellStyle name="Nota 37 2 2 2 6" xfId="26487" xr:uid="{00000000-0005-0000-0000-0000AA630000}"/>
    <cellStyle name="Nota 37 2 2 2 6 2" xfId="29509" xr:uid="{00000000-0005-0000-0000-0000AB630000}"/>
    <cellStyle name="Nota 37 2 2 2 7" xfId="28099" xr:uid="{00000000-0005-0000-0000-0000AC630000}"/>
    <cellStyle name="Nota 37 2 2 2 7 2" xfId="30950" xr:uid="{00000000-0005-0000-0000-0000AD630000}"/>
    <cellStyle name="Nota 37 2 2 3" xfId="25540" xr:uid="{00000000-0005-0000-0000-0000AE630000}"/>
    <cellStyle name="Nota 37 2 2 3 2" xfId="26950" xr:uid="{00000000-0005-0000-0000-0000AF630000}"/>
    <cellStyle name="Nota 37 2 2 3 2 2" xfId="29972" xr:uid="{00000000-0005-0000-0000-0000B0630000}"/>
    <cellStyle name="Nota 37 2 2 3 3" xfId="28562" xr:uid="{00000000-0005-0000-0000-0000B1630000}"/>
    <cellStyle name="Nota 37 2 2 3 3 2" xfId="31413" xr:uid="{00000000-0005-0000-0000-0000B2630000}"/>
    <cellStyle name="Nota 37 2 2 4" xfId="25191" xr:uid="{00000000-0005-0000-0000-0000B3630000}"/>
    <cellStyle name="Nota 37 2 2 4 2" xfId="26601" xr:uid="{00000000-0005-0000-0000-0000B4630000}"/>
    <cellStyle name="Nota 37 2 2 4 2 2" xfId="29623" xr:uid="{00000000-0005-0000-0000-0000B5630000}"/>
    <cellStyle name="Nota 37 2 2 4 3" xfId="28213" xr:uid="{00000000-0005-0000-0000-0000B6630000}"/>
    <cellStyle name="Nota 37 2 2 4 3 2" xfId="31064" xr:uid="{00000000-0005-0000-0000-0000B7630000}"/>
    <cellStyle name="Nota 37 2 2 5" xfId="25451" xr:uid="{00000000-0005-0000-0000-0000B8630000}"/>
    <cellStyle name="Nota 37 2 2 5 2" xfId="26861" xr:uid="{00000000-0005-0000-0000-0000B9630000}"/>
    <cellStyle name="Nota 37 2 2 5 2 2" xfId="29883" xr:uid="{00000000-0005-0000-0000-0000BA630000}"/>
    <cellStyle name="Nota 37 2 2 5 3" xfId="28473" xr:uid="{00000000-0005-0000-0000-0000BB630000}"/>
    <cellStyle name="Nota 37 2 2 5 3 2" xfId="31324" xr:uid="{00000000-0005-0000-0000-0000BC630000}"/>
    <cellStyle name="Nota 37 2 2 6" xfId="25780" xr:uid="{00000000-0005-0000-0000-0000BD630000}"/>
    <cellStyle name="Nota 37 2 2 6 2" xfId="27190" xr:uid="{00000000-0005-0000-0000-0000BE630000}"/>
    <cellStyle name="Nota 37 2 2 6 2 2" xfId="30212" xr:uid="{00000000-0005-0000-0000-0000BF630000}"/>
    <cellStyle name="Nota 37 2 2 6 3" xfId="28802" xr:uid="{00000000-0005-0000-0000-0000C0630000}"/>
    <cellStyle name="Nota 37 2 2 6 3 2" xfId="31653" xr:uid="{00000000-0005-0000-0000-0000C1630000}"/>
    <cellStyle name="Nota 37 2 2 7" xfId="26346" xr:uid="{00000000-0005-0000-0000-0000C2630000}"/>
    <cellStyle name="Nota 37 2 2 7 2" xfId="29368" xr:uid="{00000000-0005-0000-0000-0000C3630000}"/>
    <cellStyle name="Nota 37 2 2 8" xfId="27958" xr:uid="{00000000-0005-0000-0000-0000C4630000}"/>
    <cellStyle name="Nota 37 2 2 8 2" xfId="30809" xr:uid="{00000000-0005-0000-0000-0000C5630000}"/>
    <cellStyle name="Nota 37 3" xfId="20359" xr:uid="{00000000-0005-0000-0000-0000C6630000}"/>
    <cellStyle name="Nota 37 4" xfId="20360" xr:uid="{00000000-0005-0000-0000-0000C7630000}"/>
    <cellStyle name="Nota 37 5" xfId="20361" xr:uid="{00000000-0005-0000-0000-0000C8630000}"/>
    <cellStyle name="Nota 37 6" xfId="20362" xr:uid="{00000000-0005-0000-0000-0000C9630000}"/>
    <cellStyle name="Nota 37 7" xfId="20363" xr:uid="{00000000-0005-0000-0000-0000CA630000}"/>
    <cellStyle name="Nota 37 8" xfId="24735" xr:uid="{00000000-0005-0000-0000-0000CB630000}"/>
    <cellStyle name="Nota 37 8 2" xfId="25075" xr:uid="{00000000-0005-0000-0000-0000CC630000}"/>
    <cellStyle name="Nota 37 8 2 2" xfId="25705" xr:uid="{00000000-0005-0000-0000-0000CD630000}"/>
    <cellStyle name="Nota 37 8 2 2 2" xfId="27115" xr:uid="{00000000-0005-0000-0000-0000CE630000}"/>
    <cellStyle name="Nota 37 8 2 2 2 2" xfId="30137" xr:uid="{00000000-0005-0000-0000-0000CF630000}"/>
    <cellStyle name="Nota 37 8 2 2 3" xfId="28727" xr:uid="{00000000-0005-0000-0000-0000D0630000}"/>
    <cellStyle name="Nota 37 8 2 2 3 2" xfId="31578" xr:uid="{00000000-0005-0000-0000-0000D1630000}"/>
    <cellStyle name="Nota 37 8 2 3" xfId="25873" xr:uid="{00000000-0005-0000-0000-0000D2630000}"/>
    <cellStyle name="Nota 37 8 2 3 2" xfId="27283" xr:uid="{00000000-0005-0000-0000-0000D3630000}"/>
    <cellStyle name="Nota 37 8 2 3 2 2" xfId="30305" xr:uid="{00000000-0005-0000-0000-0000D4630000}"/>
    <cellStyle name="Nota 37 8 2 3 3" xfId="28895" xr:uid="{00000000-0005-0000-0000-0000D5630000}"/>
    <cellStyle name="Nota 37 8 2 3 3 2" xfId="31746" xr:uid="{00000000-0005-0000-0000-0000D6630000}"/>
    <cellStyle name="Nota 37 8 2 4" xfId="26039" xr:uid="{00000000-0005-0000-0000-0000D7630000}"/>
    <cellStyle name="Nota 37 8 2 4 2" xfId="27449" xr:uid="{00000000-0005-0000-0000-0000D8630000}"/>
    <cellStyle name="Nota 37 8 2 4 2 2" xfId="30471" xr:uid="{00000000-0005-0000-0000-0000D9630000}"/>
    <cellStyle name="Nota 37 8 2 4 3" xfId="29061" xr:uid="{00000000-0005-0000-0000-0000DA630000}"/>
    <cellStyle name="Nota 37 8 2 4 3 2" xfId="31912" xr:uid="{00000000-0005-0000-0000-0000DB630000}"/>
    <cellStyle name="Nota 37 8 2 5" xfId="26204" xr:uid="{00000000-0005-0000-0000-0000DC630000}"/>
    <cellStyle name="Nota 37 8 2 5 2" xfId="27614" xr:uid="{00000000-0005-0000-0000-0000DD630000}"/>
    <cellStyle name="Nota 37 8 2 5 2 2" xfId="30636" xr:uid="{00000000-0005-0000-0000-0000DE630000}"/>
    <cellStyle name="Nota 37 8 2 5 3" xfId="29226" xr:uid="{00000000-0005-0000-0000-0000DF630000}"/>
    <cellStyle name="Nota 37 8 2 5 3 2" xfId="32077" xr:uid="{00000000-0005-0000-0000-0000E0630000}"/>
    <cellStyle name="Nota 37 8 2 6" xfId="26486" xr:uid="{00000000-0005-0000-0000-0000E1630000}"/>
    <cellStyle name="Nota 37 8 2 6 2" xfId="29508" xr:uid="{00000000-0005-0000-0000-0000E2630000}"/>
    <cellStyle name="Nota 37 8 2 7" xfId="28098" xr:uid="{00000000-0005-0000-0000-0000E3630000}"/>
    <cellStyle name="Nota 37 8 2 7 2" xfId="30949" xr:uid="{00000000-0005-0000-0000-0000E4630000}"/>
    <cellStyle name="Nota 37 8 3" xfId="25539" xr:uid="{00000000-0005-0000-0000-0000E5630000}"/>
    <cellStyle name="Nota 37 8 3 2" xfId="26949" xr:uid="{00000000-0005-0000-0000-0000E6630000}"/>
    <cellStyle name="Nota 37 8 3 2 2" xfId="29971" xr:uid="{00000000-0005-0000-0000-0000E7630000}"/>
    <cellStyle name="Nota 37 8 3 3" xfId="28561" xr:uid="{00000000-0005-0000-0000-0000E8630000}"/>
    <cellStyle name="Nota 37 8 3 3 2" xfId="31412" xr:uid="{00000000-0005-0000-0000-0000E9630000}"/>
    <cellStyle name="Nota 37 8 4" xfId="25192" xr:uid="{00000000-0005-0000-0000-0000EA630000}"/>
    <cellStyle name="Nota 37 8 4 2" xfId="26602" xr:uid="{00000000-0005-0000-0000-0000EB630000}"/>
    <cellStyle name="Nota 37 8 4 2 2" xfId="29624" xr:uid="{00000000-0005-0000-0000-0000EC630000}"/>
    <cellStyle name="Nota 37 8 4 3" xfId="28214" xr:uid="{00000000-0005-0000-0000-0000ED630000}"/>
    <cellStyle name="Nota 37 8 4 3 2" xfId="31065" xr:uid="{00000000-0005-0000-0000-0000EE630000}"/>
    <cellStyle name="Nota 37 8 5" xfId="25424" xr:uid="{00000000-0005-0000-0000-0000EF630000}"/>
    <cellStyle name="Nota 37 8 5 2" xfId="26834" xr:uid="{00000000-0005-0000-0000-0000F0630000}"/>
    <cellStyle name="Nota 37 8 5 2 2" xfId="29856" xr:uid="{00000000-0005-0000-0000-0000F1630000}"/>
    <cellStyle name="Nota 37 8 5 3" xfId="28446" xr:uid="{00000000-0005-0000-0000-0000F2630000}"/>
    <cellStyle name="Nota 37 8 5 3 2" xfId="31297" xr:uid="{00000000-0005-0000-0000-0000F3630000}"/>
    <cellStyle name="Nota 37 8 6" xfId="25266" xr:uid="{00000000-0005-0000-0000-0000F4630000}"/>
    <cellStyle name="Nota 37 8 6 2" xfId="26676" xr:uid="{00000000-0005-0000-0000-0000F5630000}"/>
    <cellStyle name="Nota 37 8 6 2 2" xfId="29698" xr:uid="{00000000-0005-0000-0000-0000F6630000}"/>
    <cellStyle name="Nota 37 8 6 3" xfId="28288" xr:uid="{00000000-0005-0000-0000-0000F7630000}"/>
    <cellStyle name="Nota 37 8 6 3 2" xfId="31139" xr:uid="{00000000-0005-0000-0000-0000F8630000}"/>
    <cellStyle name="Nota 37 8 7" xfId="26345" xr:uid="{00000000-0005-0000-0000-0000F9630000}"/>
    <cellStyle name="Nota 37 8 7 2" xfId="29367" xr:uid="{00000000-0005-0000-0000-0000FA630000}"/>
    <cellStyle name="Nota 37 8 8" xfId="27957" xr:uid="{00000000-0005-0000-0000-0000FB630000}"/>
    <cellStyle name="Nota 37 8 8 2" xfId="30808" xr:uid="{00000000-0005-0000-0000-0000FC630000}"/>
    <cellStyle name="Nota 38" xfId="20364" xr:uid="{00000000-0005-0000-0000-0000FD630000}"/>
    <cellStyle name="Nota 38 2" xfId="20365" xr:uid="{00000000-0005-0000-0000-0000FE630000}"/>
    <cellStyle name="Nota 38 3" xfId="20366" xr:uid="{00000000-0005-0000-0000-0000FF630000}"/>
    <cellStyle name="Nota 38 4" xfId="20367" xr:uid="{00000000-0005-0000-0000-000000640000}"/>
    <cellStyle name="Nota 38 5" xfId="20368" xr:uid="{00000000-0005-0000-0000-000001640000}"/>
    <cellStyle name="Nota 38 6" xfId="20369" xr:uid="{00000000-0005-0000-0000-000002640000}"/>
    <cellStyle name="Nota 38 7" xfId="20370" xr:uid="{00000000-0005-0000-0000-000003640000}"/>
    <cellStyle name="Nota 38 8" xfId="24737" xr:uid="{00000000-0005-0000-0000-000004640000}"/>
    <cellStyle name="Nota 38 8 2" xfId="25077" xr:uid="{00000000-0005-0000-0000-000005640000}"/>
    <cellStyle name="Nota 38 8 2 2" xfId="25707" xr:uid="{00000000-0005-0000-0000-000006640000}"/>
    <cellStyle name="Nota 38 8 2 2 2" xfId="27117" xr:uid="{00000000-0005-0000-0000-000007640000}"/>
    <cellStyle name="Nota 38 8 2 2 2 2" xfId="30139" xr:uid="{00000000-0005-0000-0000-000008640000}"/>
    <cellStyle name="Nota 38 8 2 2 3" xfId="28729" xr:uid="{00000000-0005-0000-0000-000009640000}"/>
    <cellStyle name="Nota 38 8 2 2 3 2" xfId="31580" xr:uid="{00000000-0005-0000-0000-00000A640000}"/>
    <cellStyle name="Nota 38 8 2 3" xfId="25875" xr:uid="{00000000-0005-0000-0000-00000B640000}"/>
    <cellStyle name="Nota 38 8 2 3 2" xfId="27285" xr:uid="{00000000-0005-0000-0000-00000C640000}"/>
    <cellStyle name="Nota 38 8 2 3 2 2" xfId="30307" xr:uid="{00000000-0005-0000-0000-00000D640000}"/>
    <cellStyle name="Nota 38 8 2 3 3" xfId="28897" xr:uid="{00000000-0005-0000-0000-00000E640000}"/>
    <cellStyle name="Nota 38 8 2 3 3 2" xfId="31748" xr:uid="{00000000-0005-0000-0000-00000F640000}"/>
    <cellStyle name="Nota 38 8 2 4" xfId="26041" xr:uid="{00000000-0005-0000-0000-000010640000}"/>
    <cellStyle name="Nota 38 8 2 4 2" xfId="27451" xr:uid="{00000000-0005-0000-0000-000011640000}"/>
    <cellStyle name="Nota 38 8 2 4 2 2" xfId="30473" xr:uid="{00000000-0005-0000-0000-000012640000}"/>
    <cellStyle name="Nota 38 8 2 4 3" xfId="29063" xr:uid="{00000000-0005-0000-0000-000013640000}"/>
    <cellStyle name="Nota 38 8 2 4 3 2" xfId="31914" xr:uid="{00000000-0005-0000-0000-000014640000}"/>
    <cellStyle name="Nota 38 8 2 5" xfId="26206" xr:uid="{00000000-0005-0000-0000-000015640000}"/>
    <cellStyle name="Nota 38 8 2 5 2" xfId="27616" xr:uid="{00000000-0005-0000-0000-000016640000}"/>
    <cellStyle name="Nota 38 8 2 5 2 2" xfId="30638" xr:uid="{00000000-0005-0000-0000-000017640000}"/>
    <cellStyle name="Nota 38 8 2 5 3" xfId="29228" xr:uid="{00000000-0005-0000-0000-000018640000}"/>
    <cellStyle name="Nota 38 8 2 5 3 2" xfId="32079" xr:uid="{00000000-0005-0000-0000-000019640000}"/>
    <cellStyle name="Nota 38 8 2 6" xfId="26488" xr:uid="{00000000-0005-0000-0000-00001A640000}"/>
    <cellStyle name="Nota 38 8 2 6 2" xfId="29510" xr:uid="{00000000-0005-0000-0000-00001B640000}"/>
    <cellStyle name="Nota 38 8 2 7" xfId="28100" xr:uid="{00000000-0005-0000-0000-00001C640000}"/>
    <cellStyle name="Nota 38 8 2 7 2" xfId="30951" xr:uid="{00000000-0005-0000-0000-00001D640000}"/>
    <cellStyle name="Nota 38 8 3" xfId="25541" xr:uid="{00000000-0005-0000-0000-00001E640000}"/>
    <cellStyle name="Nota 38 8 3 2" xfId="26951" xr:uid="{00000000-0005-0000-0000-00001F640000}"/>
    <cellStyle name="Nota 38 8 3 2 2" xfId="29973" xr:uid="{00000000-0005-0000-0000-000020640000}"/>
    <cellStyle name="Nota 38 8 3 3" xfId="28563" xr:uid="{00000000-0005-0000-0000-000021640000}"/>
    <cellStyle name="Nota 38 8 3 3 2" xfId="31414" xr:uid="{00000000-0005-0000-0000-000022640000}"/>
    <cellStyle name="Nota 38 8 4" xfId="25190" xr:uid="{00000000-0005-0000-0000-000023640000}"/>
    <cellStyle name="Nota 38 8 4 2" xfId="26600" xr:uid="{00000000-0005-0000-0000-000024640000}"/>
    <cellStyle name="Nota 38 8 4 2 2" xfId="29622" xr:uid="{00000000-0005-0000-0000-000025640000}"/>
    <cellStyle name="Nota 38 8 4 3" xfId="28212" xr:uid="{00000000-0005-0000-0000-000026640000}"/>
    <cellStyle name="Nota 38 8 4 3 2" xfId="31063" xr:uid="{00000000-0005-0000-0000-000027640000}"/>
    <cellStyle name="Nota 38 8 5" xfId="25452" xr:uid="{00000000-0005-0000-0000-000028640000}"/>
    <cellStyle name="Nota 38 8 5 2" xfId="26862" xr:uid="{00000000-0005-0000-0000-000029640000}"/>
    <cellStyle name="Nota 38 8 5 2 2" xfId="29884" xr:uid="{00000000-0005-0000-0000-00002A640000}"/>
    <cellStyle name="Nota 38 8 5 3" xfId="28474" xr:uid="{00000000-0005-0000-0000-00002B640000}"/>
    <cellStyle name="Nota 38 8 5 3 2" xfId="31325" xr:uid="{00000000-0005-0000-0000-00002C640000}"/>
    <cellStyle name="Nota 38 8 6" xfId="25787" xr:uid="{00000000-0005-0000-0000-00002D640000}"/>
    <cellStyle name="Nota 38 8 6 2" xfId="27197" xr:uid="{00000000-0005-0000-0000-00002E640000}"/>
    <cellStyle name="Nota 38 8 6 2 2" xfId="30219" xr:uid="{00000000-0005-0000-0000-00002F640000}"/>
    <cellStyle name="Nota 38 8 6 3" xfId="28809" xr:uid="{00000000-0005-0000-0000-000030640000}"/>
    <cellStyle name="Nota 38 8 6 3 2" xfId="31660" xr:uid="{00000000-0005-0000-0000-000031640000}"/>
    <cellStyle name="Nota 38 8 7" xfId="26347" xr:uid="{00000000-0005-0000-0000-000032640000}"/>
    <cellStyle name="Nota 38 8 7 2" xfId="29369" xr:uid="{00000000-0005-0000-0000-000033640000}"/>
    <cellStyle name="Nota 38 8 8" xfId="27959" xr:uid="{00000000-0005-0000-0000-000034640000}"/>
    <cellStyle name="Nota 38 8 8 2" xfId="30810" xr:uid="{00000000-0005-0000-0000-000035640000}"/>
    <cellStyle name="Nota 39" xfId="20371" xr:uid="{00000000-0005-0000-0000-000036640000}"/>
    <cellStyle name="Nota 39 2" xfId="20372" xr:uid="{00000000-0005-0000-0000-000037640000}"/>
    <cellStyle name="Nota 39 3" xfId="20373" xr:uid="{00000000-0005-0000-0000-000038640000}"/>
    <cellStyle name="Nota 39 4" xfId="20374" xr:uid="{00000000-0005-0000-0000-000039640000}"/>
    <cellStyle name="Nota 39 5" xfId="20375" xr:uid="{00000000-0005-0000-0000-00003A640000}"/>
    <cellStyle name="Nota 39 6" xfId="20376" xr:uid="{00000000-0005-0000-0000-00003B640000}"/>
    <cellStyle name="Nota 39 7" xfId="20377" xr:uid="{00000000-0005-0000-0000-00003C640000}"/>
    <cellStyle name="Nota 39 8" xfId="24738" xr:uid="{00000000-0005-0000-0000-00003D640000}"/>
    <cellStyle name="Nota 39 8 2" xfId="25078" xr:uid="{00000000-0005-0000-0000-00003E640000}"/>
    <cellStyle name="Nota 39 8 2 2" xfId="25708" xr:uid="{00000000-0005-0000-0000-00003F640000}"/>
    <cellStyle name="Nota 39 8 2 2 2" xfId="27118" xr:uid="{00000000-0005-0000-0000-000040640000}"/>
    <cellStyle name="Nota 39 8 2 2 2 2" xfId="30140" xr:uid="{00000000-0005-0000-0000-000041640000}"/>
    <cellStyle name="Nota 39 8 2 2 3" xfId="28730" xr:uid="{00000000-0005-0000-0000-000042640000}"/>
    <cellStyle name="Nota 39 8 2 2 3 2" xfId="31581" xr:uid="{00000000-0005-0000-0000-000043640000}"/>
    <cellStyle name="Nota 39 8 2 3" xfId="25876" xr:uid="{00000000-0005-0000-0000-000044640000}"/>
    <cellStyle name="Nota 39 8 2 3 2" xfId="27286" xr:uid="{00000000-0005-0000-0000-000045640000}"/>
    <cellStyle name="Nota 39 8 2 3 2 2" xfId="30308" xr:uid="{00000000-0005-0000-0000-000046640000}"/>
    <cellStyle name="Nota 39 8 2 3 3" xfId="28898" xr:uid="{00000000-0005-0000-0000-000047640000}"/>
    <cellStyle name="Nota 39 8 2 3 3 2" xfId="31749" xr:uid="{00000000-0005-0000-0000-000048640000}"/>
    <cellStyle name="Nota 39 8 2 4" xfId="26042" xr:uid="{00000000-0005-0000-0000-000049640000}"/>
    <cellStyle name="Nota 39 8 2 4 2" xfId="27452" xr:uid="{00000000-0005-0000-0000-00004A640000}"/>
    <cellStyle name="Nota 39 8 2 4 2 2" xfId="30474" xr:uid="{00000000-0005-0000-0000-00004B640000}"/>
    <cellStyle name="Nota 39 8 2 4 3" xfId="29064" xr:uid="{00000000-0005-0000-0000-00004C640000}"/>
    <cellStyle name="Nota 39 8 2 4 3 2" xfId="31915" xr:uid="{00000000-0005-0000-0000-00004D640000}"/>
    <cellStyle name="Nota 39 8 2 5" xfId="26207" xr:uid="{00000000-0005-0000-0000-00004E640000}"/>
    <cellStyle name="Nota 39 8 2 5 2" xfId="27617" xr:uid="{00000000-0005-0000-0000-00004F640000}"/>
    <cellStyle name="Nota 39 8 2 5 2 2" xfId="30639" xr:uid="{00000000-0005-0000-0000-000050640000}"/>
    <cellStyle name="Nota 39 8 2 5 3" xfId="29229" xr:uid="{00000000-0005-0000-0000-000051640000}"/>
    <cellStyle name="Nota 39 8 2 5 3 2" xfId="32080" xr:uid="{00000000-0005-0000-0000-000052640000}"/>
    <cellStyle name="Nota 39 8 2 6" xfId="26489" xr:uid="{00000000-0005-0000-0000-000053640000}"/>
    <cellStyle name="Nota 39 8 2 6 2" xfId="29511" xr:uid="{00000000-0005-0000-0000-000054640000}"/>
    <cellStyle name="Nota 39 8 2 7" xfId="28101" xr:uid="{00000000-0005-0000-0000-000055640000}"/>
    <cellStyle name="Nota 39 8 2 7 2" xfId="30952" xr:uid="{00000000-0005-0000-0000-000056640000}"/>
    <cellStyle name="Nota 39 8 3" xfId="25542" xr:uid="{00000000-0005-0000-0000-000057640000}"/>
    <cellStyle name="Nota 39 8 3 2" xfId="26952" xr:uid="{00000000-0005-0000-0000-000058640000}"/>
    <cellStyle name="Nota 39 8 3 2 2" xfId="29974" xr:uid="{00000000-0005-0000-0000-000059640000}"/>
    <cellStyle name="Nota 39 8 3 3" xfId="28564" xr:uid="{00000000-0005-0000-0000-00005A640000}"/>
    <cellStyle name="Nota 39 8 3 3 2" xfId="31415" xr:uid="{00000000-0005-0000-0000-00005B640000}"/>
    <cellStyle name="Nota 39 8 4" xfId="25189" xr:uid="{00000000-0005-0000-0000-00005C640000}"/>
    <cellStyle name="Nota 39 8 4 2" xfId="26599" xr:uid="{00000000-0005-0000-0000-00005D640000}"/>
    <cellStyle name="Nota 39 8 4 2 2" xfId="29621" xr:uid="{00000000-0005-0000-0000-00005E640000}"/>
    <cellStyle name="Nota 39 8 4 3" xfId="28211" xr:uid="{00000000-0005-0000-0000-00005F640000}"/>
    <cellStyle name="Nota 39 8 4 3 2" xfId="31062" xr:uid="{00000000-0005-0000-0000-000060640000}"/>
    <cellStyle name="Nota 39 8 5" xfId="25619" xr:uid="{00000000-0005-0000-0000-000061640000}"/>
    <cellStyle name="Nota 39 8 5 2" xfId="27029" xr:uid="{00000000-0005-0000-0000-000062640000}"/>
    <cellStyle name="Nota 39 8 5 2 2" xfId="30051" xr:uid="{00000000-0005-0000-0000-000063640000}"/>
    <cellStyle name="Nota 39 8 5 3" xfId="28641" xr:uid="{00000000-0005-0000-0000-000064640000}"/>
    <cellStyle name="Nota 39 8 5 3 2" xfId="31492" xr:uid="{00000000-0005-0000-0000-000065640000}"/>
    <cellStyle name="Nota 39 8 6" xfId="25274" xr:uid="{00000000-0005-0000-0000-000066640000}"/>
    <cellStyle name="Nota 39 8 6 2" xfId="26684" xr:uid="{00000000-0005-0000-0000-000067640000}"/>
    <cellStyle name="Nota 39 8 6 2 2" xfId="29706" xr:uid="{00000000-0005-0000-0000-000068640000}"/>
    <cellStyle name="Nota 39 8 6 3" xfId="28296" xr:uid="{00000000-0005-0000-0000-000069640000}"/>
    <cellStyle name="Nota 39 8 6 3 2" xfId="31147" xr:uid="{00000000-0005-0000-0000-00006A640000}"/>
    <cellStyle name="Nota 39 8 7" xfId="26348" xr:uid="{00000000-0005-0000-0000-00006B640000}"/>
    <cellStyle name="Nota 39 8 7 2" xfId="29370" xr:uid="{00000000-0005-0000-0000-00006C640000}"/>
    <cellStyle name="Nota 39 8 8" xfId="27960" xr:uid="{00000000-0005-0000-0000-00006D640000}"/>
    <cellStyle name="Nota 39 8 8 2" xfId="30811" xr:uid="{00000000-0005-0000-0000-00006E640000}"/>
    <cellStyle name="Nota 4" xfId="20378" xr:uid="{00000000-0005-0000-0000-00006F640000}"/>
    <cellStyle name="Nota 4 10" xfId="20379" xr:uid="{00000000-0005-0000-0000-000070640000}"/>
    <cellStyle name="Nota 4 10 2" xfId="20380" xr:uid="{00000000-0005-0000-0000-000071640000}"/>
    <cellStyle name="Nota 4 10 2 2" xfId="20381" xr:uid="{00000000-0005-0000-0000-000072640000}"/>
    <cellStyle name="Nota 4 10 2 3" xfId="20382" xr:uid="{00000000-0005-0000-0000-000073640000}"/>
    <cellStyle name="Nota 4 10 2 4" xfId="20383" xr:uid="{00000000-0005-0000-0000-000074640000}"/>
    <cellStyle name="Nota 4 10 2 5" xfId="20384" xr:uid="{00000000-0005-0000-0000-000075640000}"/>
    <cellStyle name="Nota 4 10 2 6" xfId="20385" xr:uid="{00000000-0005-0000-0000-000076640000}"/>
    <cellStyle name="Nota 4 10 2 7" xfId="20386" xr:uid="{00000000-0005-0000-0000-000077640000}"/>
    <cellStyle name="Nota 4 10 3" xfId="20387" xr:uid="{00000000-0005-0000-0000-000078640000}"/>
    <cellStyle name="Nota 4 10 4" xfId="20388" xr:uid="{00000000-0005-0000-0000-000079640000}"/>
    <cellStyle name="Nota 4 10 5" xfId="20389" xr:uid="{00000000-0005-0000-0000-00007A640000}"/>
    <cellStyle name="Nota 4 10 6" xfId="20390" xr:uid="{00000000-0005-0000-0000-00007B640000}"/>
    <cellStyle name="Nota 4 10 7" xfId="20391" xr:uid="{00000000-0005-0000-0000-00007C640000}"/>
    <cellStyle name="Nota 4 10 8" xfId="20392" xr:uid="{00000000-0005-0000-0000-00007D640000}"/>
    <cellStyle name="Nota 4 11" xfId="20393" xr:uid="{00000000-0005-0000-0000-00007E640000}"/>
    <cellStyle name="Nota 4 11 2" xfId="20394" xr:uid="{00000000-0005-0000-0000-00007F640000}"/>
    <cellStyle name="Nota 4 11 2 2" xfId="20395" xr:uid="{00000000-0005-0000-0000-000080640000}"/>
    <cellStyle name="Nota 4 11 2 3" xfId="20396" xr:uid="{00000000-0005-0000-0000-000081640000}"/>
    <cellStyle name="Nota 4 11 2 4" xfId="20397" xr:uid="{00000000-0005-0000-0000-000082640000}"/>
    <cellStyle name="Nota 4 11 2 5" xfId="20398" xr:uid="{00000000-0005-0000-0000-000083640000}"/>
    <cellStyle name="Nota 4 11 2 6" xfId="20399" xr:uid="{00000000-0005-0000-0000-000084640000}"/>
    <cellStyle name="Nota 4 11 2 7" xfId="20400" xr:uid="{00000000-0005-0000-0000-000085640000}"/>
    <cellStyle name="Nota 4 11 3" xfId="20401" xr:uid="{00000000-0005-0000-0000-000086640000}"/>
    <cellStyle name="Nota 4 11 4" xfId="20402" xr:uid="{00000000-0005-0000-0000-000087640000}"/>
    <cellStyle name="Nota 4 11 5" xfId="20403" xr:uid="{00000000-0005-0000-0000-000088640000}"/>
    <cellStyle name="Nota 4 11 6" xfId="20404" xr:uid="{00000000-0005-0000-0000-000089640000}"/>
    <cellStyle name="Nota 4 11 7" xfId="20405" xr:uid="{00000000-0005-0000-0000-00008A640000}"/>
    <cellStyle name="Nota 4 11 8" xfId="20406" xr:uid="{00000000-0005-0000-0000-00008B640000}"/>
    <cellStyle name="Nota 4 12" xfId="20407" xr:uid="{00000000-0005-0000-0000-00008C640000}"/>
    <cellStyle name="Nota 4 12 2" xfId="20408" xr:uid="{00000000-0005-0000-0000-00008D640000}"/>
    <cellStyle name="Nota 4 12 2 2" xfId="20409" xr:uid="{00000000-0005-0000-0000-00008E640000}"/>
    <cellStyle name="Nota 4 12 2 3" xfId="20410" xr:uid="{00000000-0005-0000-0000-00008F640000}"/>
    <cellStyle name="Nota 4 12 2 4" xfId="20411" xr:uid="{00000000-0005-0000-0000-000090640000}"/>
    <cellStyle name="Nota 4 12 2 5" xfId="20412" xr:uid="{00000000-0005-0000-0000-000091640000}"/>
    <cellStyle name="Nota 4 12 2 6" xfId="20413" xr:uid="{00000000-0005-0000-0000-000092640000}"/>
    <cellStyle name="Nota 4 12 2 7" xfId="20414" xr:uid="{00000000-0005-0000-0000-000093640000}"/>
    <cellStyle name="Nota 4 12 3" xfId="20415" xr:uid="{00000000-0005-0000-0000-000094640000}"/>
    <cellStyle name="Nota 4 12 4" xfId="20416" xr:uid="{00000000-0005-0000-0000-000095640000}"/>
    <cellStyle name="Nota 4 12 5" xfId="20417" xr:uid="{00000000-0005-0000-0000-000096640000}"/>
    <cellStyle name="Nota 4 12 6" xfId="20418" xr:uid="{00000000-0005-0000-0000-000097640000}"/>
    <cellStyle name="Nota 4 12 7" xfId="20419" xr:uid="{00000000-0005-0000-0000-000098640000}"/>
    <cellStyle name="Nota 4 12 8" xfId="20420" xr:uid="{00000000-0005-0000-0000-000099640000}"/>
    <cellStyle name="Nota 4 13" xfId="20421" xr:uid="{00000000-0005-0000-0000-00009A640000}"/>
    <cellStyle name="Nota 4 13 2" xfId="20422" xr:uid="{00000000-0005-0000-0000-00009B640000}"/>
    <cellStyle name="Nota 4 13 3" xfId="20423" xr:uid="{00000000-0005-0000-0000-00009C640000}"/>
    <cellStyle name="Nota 4 13 4" xfId="20424" xr:uid="{00000000-0005-0000-0000-00009D640000}"/>
    <cellStyle name="Nota 4 13 5" xfId="20425" xr:uid="{00000000-0005-0000-0000-00009E640000}"/>
    <cellStyle name="Nota 4 13 6" xfId="20426" xr:uid="{00000000-0005-0000-0000-00009F640000}"/>
    <cellStyle name="Nota 4 13 7" xfId="20427" xr:uid="{00000000-0005-0000-0000-0000A0640000}"/>
    <cellStyle name="Nota 4 14" xfId="20428" xr:uid="{00000000-0005-0000-0000-0000A1640000}"/>
    <cellStyle name="Nota 4 15" xfId="20429" xr:uid="{00000000-0005-0000-0000-0000A2640000}"/>
    <cellStyle name="Nota 4 16" xfId="20430" xr:uid="{00000000-0005-0000-0000-0000A3640000}"/>
    <cellStyle name="Nota 4 17" xfId="20431" xr:uid="{00000000-0005-0000-0000-0000A4640000}"/>
    <cellStyle name="Nota 4 18" xfId="20432" xr:uid="{00000000-0005-0000-0000-0000A5640000}"/>
    <cellStyle name="Nota 4 19" xfId="20433" xr:uid="{00000000-0005-0000-0000-0000A6640000}"/>
    <cellStyle name="Nota 4 2" xfId="20434" xr:uid="{00000000-0005-0000-0000-0000A7640000}"/>
    <cellStyle name="Nota 4 2 10" xfId="20435" xr:uid="{00000000-0005-0000-0000-0000A8640000}"/>
    <cellStyle name="Nota 4 2 10 2" xfId="20436" xr:uid="{00000000-0005-0000-0000-0000A9640000}"/>
    <cellStyle name="Nota 4 2 10 2 2" xfId="20437" xr:uid="{00000000-0005-0000-0000-0000AA640000}"/>
    <cellStyle name="Nota 4 2 10 2 3" xfId="20438" xr:uid="{00000000-0005-0000-0000-0000AB640000}"/>
    <cellStyle name="Nota 4 2 10 2 4" xfId="20439" xr:uid="{00000000-0005-0000-0000-0000AC640000}"/>
    <cellStyle name="Nota 4 2 10 2 5" xfId="20440" xr:uid="{00000000-0005-0000-0000-0000AD640000}"/>
    <cellStyle name="Nota 4 2 10 2 6" xfId="20441" xr:uid="{00000000-0005-0000-0000-0000AE640000}"/>
    <cellStyle name="Nota 4 2 10 2 7" xfId="20442" xr:uid="{00000000-0005-0000-0000-0000AF640000}"/>
    <cellStyle name="Nota 4 2 10 3" xfId="20443" xr:uid="{00000000-0005-0000-0000-0000B0640000}"/>
    <cellStyle name="Nota 4 2 10 4" xfId="20444" xr:uid="{00000000-0005-0000-0000-0000B1640000}"/>
    <cellStyle name="Nota 4 2 10 5" xfId="20445" xr:uid="{00000000-0005-0000-0000-0000B2640000}"/>
    <cellStyle name="Nota 4 2 10 6" xfId="20446" xr:uid="{00000000-0005-0000-0000-0000B3640000}"/>
    <cellStyle name="Nota 4 2 10 7" xfId="20447" xr:uid="{00000000-0005-0000-0000-0000B4640000}"/>
    <cellStyle name="Nota 4 2 10 8" xfId="20448" xr:uid="{00000000-0005-0000-0000-0000B5640000}"/>
    <cellStyle name="Nota 4 2 11" xfId="20449" xr:uid="{00000000-0005-0000-0000-0000B6640000}"/>
    <cellStyle name="Nota 4 2 11 2" xfId="20450" xr:uid="{00000000-0005-0000-0000-0000B7640000}"/>
    <cellStyle name="Nota 4 2 11 3" xfId="20451" xr:uid="{00000000-0005-0000-0000-0000B8640000}"/>
    <cellStyle name="Nota 4 2 11 4" xfId="20452" xr:uid="{00000000-0005-0000-0000-0000B9640000}"/>
    <cellStyle name="Nota 4 2 11 5" xfId="20453" xr:uid="{00000000-0005-0000-0000-0000BA640000}"/>
    <cellStyle name="Nota 4 2 11 6" xfId="20454" xr:uid="{00000000-0005-0000-0000-0000BB640000}"/>
    <cellStyle name="Nota 4 2 11 7" xfId="20455" xr:uid="{00000000-0005-0000-0000-0000BC640000}"/>
    <cellStyle name="Nota 4 2 12" xfId="20456" xr:uid="{00000000-0005-0000-0000-0000BD640000}"/>
    <cellStyle name="Nota 4 2 13" xfId="20457" xr:uid="{00000000-0005-0000-0000-0000BE640000}"/>
    <cellStyle name="Nota 4 2 14" xfId="20458" xr:uid="{00000000-0005-0000-0000-0000BF640000}"/>
    <cellStyle name="Nota 4 2 15" xfId="20459" xr:uid="{00000000-0005-0000-0000-0000C0640000}"/>
    <cellStyle name="Nota 4 2 16" xfId="20460" xr:uid="{00000000-0005-0000-0000-0000C1640000}"/>
    <cellStyle name="Nota 4 2 17" xfId="20461" xr:uid="{00000000-0005-0000-0000-0000C2640000}"/>
    <cellStyle name="Nota 4 2 18" xfId="24740" xr:uid="{00000000-0005-0000-0000-0000C3640000}"/>
    <cellStyle name="Nota 4 2 18 2" xfId="25080" xr:uid="{00000000-0005-0000-0000-0000C4640000}"/>
    <cellStyle name="Nota 4 2 18 2 2" xfId="25710" xr:uid="{00000000-0005-0000-0000-0000C5640000}"/>
    <cellStyle name="Nota 4 2 18 2 2 2" xfId="27120" xr:uid="{00000000-0005-0000-0000-0000C6640000}"/>
    <cellStyle name="Nota 4 2 18 2 2 2 2" xfId="30142" xr:uid="{00000000-0005-0000-0000-0000C7640000}"/>
    <cellStyle name="Nota 4 2 18 2 2 3" xfId="28732" xr:uid="{00000000-0005-0000-0000-0000C8640000}"/>
    <cellStyle name="Nota 4 2 18 2 2 3 2" xfId="31583" xr:uid="{00000000-0005-0000-0000-0000C9640000}"/>
    <cellStyle name="Nota 4 2 18 2 3" xfId="25878" xr:uid="{00000000-0005-0000-0000-0000CA640000}"/>
    <cellStyle name="Nota 4 2 18 2 3 2" xfId="27288" xr:uid="{00000000-0005-0000-0000-0000CB640000}"/>
    <cellStyle name="Nota 4 2 18 2 3 2 2" xfId="30310" xr:uid="{00000000-0005-0000-0000-0000CC640000}"/>
    <cellStyle name="Nota 4 2 18 2 3 3" xfId="28900" xr:uid="{00000000-0005-0000-0000-0000CD640000}"/>
    <cellStyle name="Nota 4 2 18 2 3 3 2" xfId="31751" xr:uid="{00000000-0005-0000-0000-0000CE640000}"/>
    <cellStyle name="Nota 4 2 18 2 4" xfId="26044" xr:uid="{00000000-0005-0000-0000-0000CF640000}"/>
    <cellStyle name="Nota 4 2 18 2 4 2" xfId="27454" xr:uid="{00000000-0005-0000-0000-0000D0640000}"/>
    <cellStyle name="Nota 4 2 18 2 4 2 2" xfId="30476" xr:uid="{00000000-0005-0000-0000-0000D1640000}"/>
    <cellStyle name="Nota 4 2 18 2 4 3" xfId="29066" xr:uid="{00000000-0005-0000-0000-0000D2640000}"/>
    <cellStyle name="Nota 4 2 18 2 4 3 2" xfId="31917" xr:uid="{00000000-0005-0000-0000-0000D3640000}"/>
    <cellStyle name="Nota 4 2 18 2 5" xfId="26209" xr:uid="{00000000-0005-0000-0000-0000D4640000}"/>
    <cellStyle name="Nota 4 2 18 2 5 2" xfId="27619" xr:uid="{00000000-0005-0000-0000-0000D5640000}"/>
    <cellStyle name="Nota 4 2 18 2 5 2 2" xfId="30641" xr:uid="{00000000-0005-0000-0000-0000D6640000}"/>
    <cellStyle name="Nota 4 2 18 2 5 3" xfId="29231" xr:uid="{00000000-0005-0000-0000-0000D7640000}"/>
    <cellStyle name="Nota 4 2 18 2 5 3 2" xfId="32082" xr:uid="{00000000-0005-0000-0000-0000D8640000}"/>
    <cellStyle name="Nota 4 2 18 2 6" xfId="26491" xr:uid="{00000000-0005-0000-0000-0000D9640000}"/>
    <cellStyle name="Nota 4 2 18 2 6 2" xfId="29513" xr:uid="{00000000-0005-0000-0000-0000DA640000}"/>
    <cellStyle name="Nota 4 2 18 2 7" xfId="28103" xr:uid="{00000000-0005-0000-0000-0000DB640000}"/>
    <cellStyle name="Nota 4 2 18 2 7 2" xfId="30954" xr:uid="{00000000-0005-0000-0000-0000DC640000}"/>
    <cellStyle name="Nota 4 2 18 3" xfId="25544" xr:uid="{00000000-0005-0000-0000-0000DD640000}"/>
    <cellStyle name="Nota 4 2 18 3 2" xfId="26954" xr:uid="{00000000-0005-0000-0000-0000DE640000}"/>
    <cellStyle name="Nota 4 2 18 3 2 2" xfId="29976" xr:uid="{00000000-0005-0000-0000-0000DF640000}"/>
    <cellStyle name="Nota 4 2 18 3 3" xfId="28566" xr:uid="{00000000-0005-0000-0000-0000E0640000}"/>
    <cellStyle name="Nota 4 2 18 3 3 2" xfId="31417" xr:uid="{00000000-0005-0000-0000-0000E1640000}"/>
    <cellStyle name="Nota 4 2 18 4" xfId="25187" xr:uid="{00000000-0005-0000-0000-0000E2640000}"/>
    <cellStyle name="Nota 4 2 18 4 2" xfId="26597" xr:uid="{00000000-0005-0000-0000-0000E3640000}"/>
    <cellStyle name="Nota 4 2 18 4 2 2" xfId="29619" xr:uid="{00000000-0005-0000-0000-0000E4640000}"/>
    <cellStyle name="Nota 4 2 18 4 3" xfId="28209" xr:uid="{00000000-0005-0000-0000-0000E5640000}"/>
    <cellStyle name="Nota 4 2 18 4 3 2" xfId="31060" xr:uid="{00000000-0005-0000-0000-0000E6640000}"/>
    <cellStyle name="Nota 4 2 18 5" xfId="25135" xr:uid="{00000000-0005-0000-0000-0000E7640000}"/>
    <cellStyle name="Nota 4 2 18 5 2" xfId="26545" xr:uid="{00000000-0005-0000-0000-0000E8640000}"/>
    <cellStyle name="Nota 4 2 18 5 2 2" xfId="29567" xr:uid="{00000000-0005-0000-0000-0000E9640000}"/>
    <cellStyle name="Nota 4 2 18 5 3" xfId="28157" xr:uid="{00000000-0005-0000-0000-0000EA640000}"/>
    <cellStyle name="Nota 4 2 18 5 3 2" xfId="31008" xr:uid="{00000000-0005-0000-0000-0000EB640000}"/>
    <cellStyle name="Nota 4 2 18 6" xfId="25273" xr:uid="{00000000-0005-0000-0000-0000EC640000}"/>
    <cellStyle name="Nota 4 2 18 6 2" xfId="26683" xr:uid="{00000000-0005-0000-0000-0000ED640000}"/>
    <cellStyle name="Nota 4 2 18 6 2 2" xfId="29705" xr:uid="{00000000-0005-0000-0000-0000EE640000}"/>
    <cellStyle name="Nota 4 2 18 6 3" xfId="28295" xr:uid="{00000000-0005-0000-0000-0000EF640000}"/>
    <cellStyle name="Nota 4 2 18 6 3 2" xfId="31146" xr:uid="{00000000-0005-0000-0000-0000F0640000}"/>
    <cellStyle name="Nota 4 2 18 7" xfId="26350" xr:uid="{00000000-0005-0000-0000-0000F1640000}"/>
    <cellStyle name="Nota 4 2 18 7 2" xfId="29372" xr:uid="{00000000-0005-0000-0000-0000F2640000}"/>
    <cellStyle name="Nota 4 2 18 8" xfId="27962" xr:uid="{00000000-0005-0000-0000-0000F3640000}"/>
    <cellStyle name="Nota 4 2 18 8 2" xfId="30813" xr:uid="{00000000-0005-0000-0000-0000F4640000}"/>
    <cellStyle name="Nota 4 2 2" xfId="20462" xr:uid="{00000000-0005-0000-0000-0000F5640000}"/>
    <cellStyle name="Nota 4 2 2 2" xfId="20463" xr:uid="{00000000-0005-0000-0000-0000F6640000}"/>
    <cellStyle name="Nota 4 2 2 2 2" xfId="20464" xr:uid="{00000000-0005-0000-0000-0000F7640000}"/>
    <cellStyle name="Nota 4 2 2 2 3" xfId="20465" xr:uid="{00000000-0005-0000-0000-0000F8640000}"/>
    <cellStyle name="Nota 4 2 2 2 4" xfId="20466" xr:uid="{00000000-0005-0000-0000-0000F9640000}"/>
    <cellStyle name="Nota 4 2 2 2 5" xfId="20467" xr:uid="{00000000-0005-0000-0000-0000FA640000}"/>
    <cellStyle name="Nota 4 2 2 2 6" xfId="20468" xr:uid="{00000000-0005-0000-0000-0000FB640000}"/>
    <cellStyle name="Nota 4 2 2 2 7" xfId="20469" xr:uid="{00000000-0005-0000-0000-0000FC640000}"/>
    <cellStyle name="Nota 4 2 2 3" xfId="20470" xr:uid="{00000000-0005-0000-0000-0000FD640000}"/>
    <cellStyle name="Nota 4 2 2 4" xfId="20471" xr:uid="{00000000-0005-0000-0000-0000FE640000}"/>
    <cellStyle name="Nota 4 2 2 5" xfId="20472" xr:uid="{00000000-0005-0000-0000-0000FF640000}"/>
    <cellStyle name="Nota 4 2 2 6" xfId="20473" xr:uid="{00000000-0005-0000-0000-000000650000}"/>
    <cellStyle name="Nota 4 2 2 7" xfId="20474" xr:uid="{00000000-0005-0000-0000-000001650000}"/>
    <cellStyle name="Nota 4 2 2 8" xfId="20475" xr:uid="{00000000-0005-0000-0000-000002650000}"/>
    <cellStyle name="Nota 4 2 3" xfId="20476" xr:uid="{00000000-0005-0000-0000-000003650000}"/>
    <cellStyle name="Nota 4 2 3 2" xfId="20477" xr:uid="{00000000-0005-0000-0000-000004650000}"/>
    <cellStyle name="Nota 4 2 3 2 2" xfId="20478" xr:uid="{00000000-0005-0000-0000-000005650000}"/>
    <cellStyle name="Nota 4 2 3 2 3" xfId="20479" xr:uid="{00000000-0005-0000-0000-000006650000}"/>
    <cellStyle name="Nota 4 2 3 2 4" xfId="20480" xr:uid="{00000000-0005-0000-0000-000007650000}"/>
    <cellStyle name="Nota 4 2 3 2 5" xfId="20481" xr:uid="{00000000-0005-0000-0000-000008650000}"/>
    <cellStyle name="Nota 4 2 3 2 6" xfId="20482" xr:uid="{00000000-0005-0000-0000-000009650000}"/>
    <cellStyle name="Nota 4 2 3 2 7" xfId="20483" xr:uid="{00000000-0005-0000-0000-00000A650000}"/>
    <cellStyle name="Nota 4 2 3 3" xfId="20484" xr:uid="{00000000-0005-0000-0000-00000B650000}"/>
    <cellStyle name="Nota 4 2 3 4" xfId="20485" xr:uid="{00000000-0005-0000-0000-00000C650000}"/>
    <cellStyle name="Nota 4 2 3 5" xfId="20486" xr:uid="{00000000-0005-0000-0000-00000D650000}"/>
    <cellStyle name="Nota 4 2 3 6" xfId="20487" xr:uid="{00000000-0005-0000-0000-00000E650000}"/>
    <cellStyle name="Nota 4 2 3 7" xfId="20488" xr:uid="{00000000-0005-0000-0000-00000F650000}"/>
    <cellStyle name="Nota 4 2 3 8" xfId="20489" xr:uid="{00000000-0005-0000-0000-000010650000}"/>
    <cellStyle name="Nota 4 2 4" xfId="20490" xr:uid="{00000000-0005-0000-0000-000011650000}"/>
    <cellStyle name="Nota 4 2 4 2" xfId="20491" xr:uid="{00000000-0005-0000-0000-000012650000}"/>
    <cellStyle name="Nota 4 2 4 2 2" xfId="20492" xr:uid="{00000000-0005-0000-0000-000013650000}"/>
    <cellStyle name="Nota 4 2 4 2 3" xfId="20493" xr:uid="{00000000-0005-0000-0000-000014650000}"/>
    <cellStyle name="Nota 4 2 4 2 4" xfId="20494" xr:uid="{00000000-0005-0000-0000-000015650000}"/>
    <cellStyle name="Nota 4 2 4 2 5" xfId="20495" xr:uid="{00000000-0005-0000-0000-000016650000}"/>
    <cellStyle name="Nota 4 2 4 2 6" xfId="20496" xr:uid="{00000000-0005-0000-0000-000017650000}"/>
    <cellStyle name="Nota 4 2 4 2 7" xfId="20497" xr:uid="{00000000-0005-0000-0000-000018650000}"/>
    <cellStyle name="Nota 4 2 4 3" xfId="20498" xr:uid="{00000000-0005-0000-0000-000019650000}"/>
    <cellStyle name="Nota 4 2 4 4" xfId="20499" xr:uid="{00000000-0005-0000-0000-00001A650000}"/>
    <cellStyle name="Nota 4 2 4 5" xfId="20500" xr:uid="{00000000-0005-0000-0000-00001B650000}"/>
    <cellStyle name="Nota 4 2 4 6" xfId="20501" xr:uid="{00000000-0005-0000-0000-00001C650000}"/>
    <cellStyle name="Nota 4 2 4 7" xfId="20502" xr:uid="{00000000-0005-0000-0000-00001D650000}"/>
    <cellStyle name="Nota 4 2 4 8" xfId="20503" xr:uid="{00000000-0005-0000-0000-00001E650000}"/>
    <cellStyle name="Nota 4 2 5" xfId="20504" xr:uid="{00000000-0005-0000-0000-00001F650000}"/>
    <cellStyle name="Nota 4 2 5 2" xfId="20505" xr:uid="{00000000-0005-0000-0000-000020650000}"/>
    <cellStyle name="Nota 4 2 5 2 2" xfId="20506" xr:uid="{00000000-0005-0000-0000-000021650000}"/>
    <cellStyle name="Nota 4 2 5 2 3" xfId="20507" xr:uid="{00000000-0005-0000-0000-000022650000}"/>
    <cellStyle name="Nota 4 2 5 2 4" xfId="20508" xr:uid="{00000000-0005-0000-0000-000023650000}"/>
    <cellStyle name="Nota 4 2 5 2 5" xfId="20509" xr:uid="{00000000-0005-0000-0000-000024650000}"/>
    <cellStyle name="Nota 4 2 5 2 6" xfId="20510" xr:uid="{00000000-0005-0000-0000-000025650000}"/>
    <cellStyle name="Nota 4 2 5 2 7" xfId="20511" xr:uid="{00000000-0005-0000-0000-000026650000}"/>
    <cellStyle name="Nota 4 2 5 3" xfId="20512" xr:uid="{00000000-0005-0000-0000-000027650000}"/>
    <cellStyle name="Nota 4 2 5 4" xfId="20513" xr:uid="{00000000-0005-0000-0000-000028650000}"/>
    <cellStyle name="Nota 4 2 5 5" xfId="20514" xr:uid="{00000000-0005-0000-0000-000029650000}"/>
    <cellStyle name="Nota 4 2 5 6" xfId="20515" xr:uid="{00000000-0005-0000-0000-00002A650000}"/>
    <cellStyle name="Nota 4 2 5 7" xfId="20516" xr:uid="{00000000-0005-0000-0000-00002B650000}"/>
    <cellStyle name="Nota 4 2 5 8" xfId="20517" xr:uid="{00000000-0005-0000-0000-00002C650000}"/>
    <cellStyle name="Nota 4 2 6" xfId="20518" xr:uid="{00000000-0005-0000-0000-00002D650000}"/>
    <cellStyle name="Nota 4 2 6 2" xfId="20519" xr:uid="{00000000-0005-0000-0000-00002E650000}"/>
    <cellStyle name="Nota 4 2 6 2 2" xfId="20520" xr:uid="{00000000-0005-0000-0000-00002F650000}"/>
    <cellStyle name="Nota 4 2 6 2 3" xfId="20521" xr:uid="{00000000-0005-0000-0000-000030650000}"/>
    <cellStyle name="Nota 4 2 6 2 4" xfId="20522" xr:uid="{00000000-0005-0000-0000-000031650000}"/>
    <cellStyle name="Nota 4 2 6 2 5" xfId="20523" xr:uid="{00000000-0005-0000-0000-000032650000}"/>
    <cellStyle name="Nota 4 2 6 2 6" xfId="20524" xr:uid="{00000000-0005-0000-0000-000033650000}"/>
    <cellStyle name="Nota 4 2 6 2 7" xfId="20525" xr:uid="{00000000-0005-0000-0000-000034650000}"/>
    <cellStyle name="Nota 4 2 6 3" xfId="20526" xr:uid="{00000000-0005-0000-0000-000035650000}"/>
    <cellStyle name="Nota 4 2 6 4" xfId="20527" xr:uid="{00000000-0005-0000-0000-000036650000}"/>
    <cellStyle name="Nota 4 2 6 5" xfId="20528" xr:uid="{00000000-0005-0000-0000-000037650000}"/>
    <cellStyle name="Nota 4 2 6 6" xfId="20529" xr:uid="{00000000-0005-0000-0000-000038650000}"/>
    <cellStyle name="Nota 4 2 6 7" xfId="20530" xr:uid="{00000000-0005-0000-0000-000039650000}"/>
    <cellStyle name="Nota 4 2 6 8" xfId="20531" xr:uid="{00000000-0005-0000-0000-00003A650000}"/>
    <cellStyle name="Nota 4 2 7" xfId="20532" xr:uid="{00000000-0005-0000-0000-00003B650000}"/>
    <cellStyle name="Nota 4 2 7 2" xfId="20533" xr:uid="{00000000-0005-0000-0000-00003C650000}"/>
    <cellStyle name="Nota 4 2 7 2 2" xfId="20534" xr:uid="{00000000-0005-0000-0000-00003D650000}"/>
    <cellStyle name="Nota 4 2 7 2 3" xfId="20535" xr:uid="{00000000-0005-0000-0000-00003E650000}"/>
    <cellStyle name="Nota 4 2 7 2 4" xfId="20536" xr:uid="{00000000-0005-0000-0000-00003F650000}"/>
    <cellStyle name="Nota 4 2 7 2 5" xfId="20537" xr:uid="{00000000-0005-0000-0000-000040650000}"/>
    <cellStyle name="Nota 4 2 7 2 6" xfId="20538" xr:uid="{00000000-0005-0000-0000-000041650000}"/>
    <cellStyle name="Nota 4 2 7 2 7" xfId="20539" xr:uid="{00000000-0005-0000-0000-000042650000}"/>
    <cellStyle name="Nota 4 2 7 3" xfId="20540" xr:uid="{00000000-0005-0000-0000-000043650000}"/>
    <cellStyle name="Nota 4 2 7 4" xfId="20541" xr:uid="{00000000-0005-0000-0000-000044650000}"/>
    <cellStyle name="Nota 4 2 7 5" xfId="20542" xr:uid="{00000000-0005-0000-0000-000045650000}"/>
    <cellStyle name="Nota 4 2 7 6" xfId="20543" xr:uid="{00000000-0005-0000-0000-000046650000}"/>
    <cellStyle name="Nota 4 2 7 7" xfId="20544" xr:uid="{00000000-0005-0000-0000-000047650000}"/>
    <cellStyle name="Nota 4 2 7 8" xfId="20545" xr:uid="{00000000-0005-0000-0000-000048650000}"/>
    <cellStyle name="Nota 4 2 8" xfId="20546" xr:uid="{00000000-0005-0000-0000-000049650000}"/>
    <cellStyle name="Nota 4 2 8 2" xfId="20547" xr:uid="{00000000-0005-0000-0000-00004A650000}"/>
    <cellStyle name="Nota 4 2 8 2 2" xfId="20548" xr:uid="{00000000-0005-0000-0000-00004B650000}"/>
    <cellStyle name="Nota 4 2 8 2 3" xfId="20549" xr:uid="{00000000-0005-0000-0000-00004C650000}"/>
    <cellStyle name="Nota 4 2 8 2 4" xfId="20550" xr:uid="{00000000-0005-0000-0000-00004D650000}"/>
    <cellStyle name="Nota 4 2 8 2 5" xfId="20551" xr:uid="{00000000-0005-0000-0000-00004E650000}"/>
    <cellStyle name="Nota 4 2 8 2 6" xfId="20552" xr:uid="{00000000-0005-0000-0000-00004F650000}"/>
    <cellStyle name="Nota 4 2 8 2 7" xfId="20553" xr:uid="{00000000-0005-0000-0000-000050650000}"/>
    <cellStyle name="Nota 4 2 8 3" xfId="20554" xr:uid="{00000000-0005-0000-0000-000051650000}"/>
    <cellStyle name="Nota 4 2 8 4" xfId="20555" xr:uid="{00000000-0005-0000-0000-000052650000}"/>
    <cellStyle name="Nota 4 2 8 5" xfId="20556" xr:uid="{00000000-0005-0000-0000-000053650000}"/>
    <cellStyle name="Nota 4 2 8 6" xfId="20557" xr:uid="{00000000-0005-0000-0000-000054650000}"/>
    <cellStyle name="Nota 4 2 8 7" xfId="20558" xr:uid="{00000000-0005-0000-0000-000055650000}"/>
    <cellStyle name="Nota 4 2 8 8" xfId="20559" xr:uid="{00000000-0005-0000-0000-000056650000}"/>
    <cellStyle name="Nota 4 2 9" xfId="20560" xr:uid="{00000000-0005-0000-0000-000057650000}"/>
    <cellStyle name="Nota 4 2 9 2" xfId="20561" xr:uid="{00000000-0005-0000-0000-000058650000}"/>
    <cellStyle name="Nota 4 2 9 2 2" xfId="20562" xr:uid="{00000000-0005-0000-0000-000059650000}"/>
    <cellStyle name="Nota 4 2 9 2 3" xfId="20563" xr:uid="{00000000-0005-0000-0000-00005A650000}"/>
    <cellStyle name="Nota 4 2 9 2 4" xfId="20564" xr:uid="{00000000-0005-0000-0000-00005B650000}"/>
    <cellStyle name="Nota 4 2 9 2 5" xfId="20565" xr:uid="{00000000-0005-0000-0000-00005C650000}"/>
    <cellStyle name="Nota 4 2 9 2 6" xfId="20566" xr:uid="{00000000-0005-0000-0000-00005D650000}"/>
    <cellStyle name="Nota 4 2 9 2 7" xfId="20567" xr:uid="{00000000-0005-0000-0000-00005E650000}"/>
    <cellStyle name="Nota 4 2 9 3" xfId="20568" xr:uid="{00000000-0005-0000-0000-00005F650000}"/>
    <cellStyle name="Nota 4 2 9 4" xfId="20569" xr:uid="{00000000-0005-0000-0000-000060650000}"/>
    <cellStyle name="Nota 4 2 9 5" xfId="20570" xr:uid="{00000000-0005-0000-0000-000061650000}"/>
    <cellStyle name="Nota 4 2 9 6" xfId="20571" xr:uid="{00000000-0005-0000-0000-000062650000}"/>
    <cellStyle name="Nota 4 2 9 7" xfId="20572" xr:uid="{00000000-0005-0000-0000-000063650000}"/>
    <cellStyle name="Nota 4 2 9 8" xfId="20573" xr:uid="{00000000-0005-0000-0000-000064650000}"/>
    <cellStyle name="Nota 4 20" xfId="24739" xr:uid="{00000000-0005-0000-0000-000065650000}"/>
    <cellStyle name="Nota 4 20 2" xfId="25079" xr:uid="{00000000-0005-0000-0000-000066650000}"/>
    <cellStyle name="Nota 4 20 2 2" xfId="25709" xr:uid="{00000000-0005-0000-0000-000067650000}"/>
    <cellStyle name="Nota 4 20 2 2 2" xfId="27119" xr:uid="{00000000-0005-0000-0000-000068650000}"/>
    <cellStyle name="Nota 4 20 2 2 2 2" xfId="30141" xr:uid="{00000000-0005-0000-0000-000069650000}"/>
    <cellStyle name="Nota 4 20 2 2 3" xfId="28731" xr:uid="{00000000-0005-0000-0000-00006A650000}"/>
    <cellStyle name="Nota 4 20 2 2 3 2" xfId="31582" xr:uid="{00000000-0005-0000-0000-00006B650000}"/>
    <cellStyle name="Nota 4 20 2 3" xfId="25877" xr:uid="{00000000-0005-0000-0000-00006C650000}"/>
    <cellStyle name="Nota 4 20 2 3 2" xfId="27287" xr:uid="{00000000-0005-0000-0000-00006D650000}"/>
    <cellStyle name="Nota 4 20 2 3 2 2" xfId="30309" xr:uid="{00000000-0005-0000-0000-00006E650000}"/>
    <cellStyle name="Nota 4 20 2 3 3" xfId="28899" xr:uid="{00000000-0005-0000-0000-00006F650000}"/>
    <cellStyle name="Nota 4 20 2 3 3 2" xfId="31750" xr:uid="{00000000-0005-0000-0000-000070650000}"/>
    <cellStyle name="Nota 4 20 2 4" xfId="26043" xr:uid="{00000000-0005-0000-0000-000071650000}"/>
    <cellStyle name="Nota 4 20 2 4 2" xfId="27453" xr:uid="{00000000-0005-0000-0000-000072650000}"/>
    <cellStyle name="Nota 4 20 2 4 2 2" xfId="30475" xr:uid="{00000000-0005-0000-0000-000073650000}"/>
    <cellStyle name="Nota 4 20 2 4 3" xfId="29065" xr:uid="{00000000-0005-0000-0000-000074650000}"/>
    <cellStyle name="Nota 4 20 2 4 3 2" xfId="31916" xr:uid="{00000000-0005-0000-0000-000075650000}"/>
    <cellStyle name="Nota 4 20 2 5" xfId="26208" xr:uid="{00000000-0005-0000-0000-000076650000}"/>
    <cellStyle name="Nota 4 20 2 5 2" xfId="27618" xr:uid="{00000000-0005-0000-0000-000077650000}"/>
    <cellStyle name="Nota 4 20 2 5 2 2" xfId="30640" xr:uid="{00000000-0005-0000-0000-000078650000}"/>
    <cellStyle name="Nota 4 20 2 5 3" xfId="29230" xr:uid="{00000000-0005-0000-0000-000079650000}"/>
    <cellStyle name="Nota 4 20 2 5 3 2" xfId="32081" xr:uid="{00000000-0005-0000-0000-00007A650000}"/>
    <cellStyle name="Nota 4 20 2 6" xfId="26490" xr:uid="{00000000-0005-0000-0000-00007B650000}"/>
    <cellStyle name="Nota 4 20 2 6 2" xfId="29512" xr:uid="{00000000-0005-0000-0000-00007C650000}"/>
    <cellStyle name="Nota 4 20 2 7" xfId="28102" xr:uid="{00000000-0005-0000-0000-00007D650000}"/>
    <cellStyle name="Nota 4 20 2 7 2" xfId="30953" xr:uid="{00000000-0005-0000-0000-00007E650000}"/>
    <cellStyle name="Nota 4 20 3" xfId="25543" xr:uid="{00000000-0005-0000-0000-00007F650000}"/>
    <cellStyle name="Nota 4 20 3 2" xfId="26953" xr:uid="{00000000-0005-0000-0000-000080650000}"/>
    <cellStyle name="Nota 4 20 3 2 2" xfId="29975" xr:uid="{00000000-0005-0000-0000-000081650000}"/>
    <cellStyle name="Nota 4 20 3 3" xfId="28565" xr:uid="{00000000-0005-0000-0000-000082650000}"/>
    <cellStyle name="Nota 4 20 3 3 2" xfId="31416" xr:uid="{00000000-0005-0000-0000-000083650000}"/>
    <cellStyle name="Nota 4 20 4" xfId="25188" xr:uid="{00000000-0005-0000-0000-000084650000}"/>
    <cellStyle name="Nota 4 20 4 2" xfId="26598" xr:uid="{00000000-0005-0000-0000-000085650000}"/>
    <cellStyle name="Nota 4 20 4 2 2" xfId="29620" xr:uid="{00000000-0005-0000-0000-000086650000}"/>
    <cellStyle name="Nota 4 20 4 3" xfId="28210" xr:uid="{00000000-0005-0000-0000-000087650000}"/>
    <cellStyle name="Nota 4 20 4 3 2" xfId="31061" xr:uid="{00000000-0005-0000-0000-000088650000}"/>
    <cellStyle name="Nota 4 20 5" xfId="25138" xr:uid="{00000000-0005-0000-0000-000089650000}"/>
    <cellStyle name="Nota 4 20 5 2" xfId="26548" xr:uid="{00000000-0005-0000-0000-00008A650000}"/>
    <cellStyle name="Nota 4 20 5 2 2" xfId="29570" xr:uid="{00000000-0005-0000-0000-00008B650000}"/>
    <cellStyle name="Nota 4 20 5 3" xfId="28160" xr:uid="{00000000-0005-0000-0000-00008C650000}"/>
    <cellStyle name="Nota 4 20 5 3 2" xfId="31011" xr:uid="{00000000-0005-0000-0000-00008D650000}"/>
    <cellStyle name="Nota 4 20 6" xfId="25299" xr:uid="{00000000-0005-0000-0000-00008E650000}"/>
    <cellStyle name="Nota 4 20 6 2" xfId="26709" xr:uid="{00000000-0005-0000-0000-00008F650000}"/>
    <cellStyle name="Nota 4 20 6 2 2" xfId="29731" xr:uid="{00000000-0005-0000-0000-000090650000}"/>
    <cellStyle name="Nota 4 20 6 3" xfId="28321" xr:uid="{00000000-0005-0000-0000-000091650000}"/>
    <cellStyle name="Nota 4 20 6 3 2" xfId="31172" xr:uid="{00000000-0005-0000-0000-000092650000}"/>
    <cellStyle name="Nota 4 20 7" xfId="26349" xr:uid="{00000000-0005-0000-0000-000093650000}"/>
    <cellStyle name="Nota 4 20 7 2" xfId="29371" xr:uid="{00000000-0005-0000-0000-000094650000}"/>
    <cellStyle name="Nota 4 20 8" xfId="27961" xr:uid="{00000000-0005-0000-0000-000095650000}"/>
    <cellStyle name="Nota 4 20 8 2" xfId="30812" xr:uid="{00000000-0005-0000-0000-000096650000}"/>
    <cellStyle name="Nota 4 3" xfId="20574" xr:uid="{00000000-0005-0000-0000-000097650000}"/>
    <cellStyle name="Nota 4 3 10" xfId="20575" xr:uid="{00000000-0005-0000-0000-000098650000}"/>
    <cellStyle name="Nota 4 3 10 2" xfId="20576" xr:uid="{00000000-0005-0000-0000-000099650000}"/>
    <cellStyle name="Nota 4 3 10 2 2" xfId="20577" xr:uid="{00000000-0005-0000-0000-00009A650000}"/>
    <cellStyle name="Nota 4 3 10 2 3" xfId="20578" xr:uid="{00000000-0005-0000-0000-00009B650000}"/>
    <cellStyle name="Nota 4 3 10 2 4" xfId="20579" xr:uid="{00000000-0005-0000-0000-00009C650000}"/>
    <cellStyle name="Nota 4 3 10 2 5" xfId="20580" xr:uid="{00000000-0005-0000-0000-00009D650000}"/>
    <cellStyle name="Nota 4 3 10 2 6" xfId="20581" xr:uid="{00000000-0005-0000-0000-00009E650000}"/>
    <cellStyle name="Nota 4 3 10 2 7" xfId="20582" xr:uid="{00000000-0005-0000-0000-00009F650000}"/>
    <cellStyle name="Nota 4 3 10 3" xfId="20583" xr:uid="{00000000-0005-0000-0000-0000A0650000}"/>
    <cellStyle name="Nota 4 3 10 4" xfId="20584" xr:uid="{00000000-0005-0000-0000-0000A1650000}"/>
    <cellStyle name="Nota 4 3 10 5" xfId="20585" xr:uid="{00000000-0005-0000-0000-0000A2650000}"/>
    <cellStyle name="Nota 4 3 10 6" xfId="20586" xr:uid="{00000000-0005-0000-0000-0000A3650000}"/>
    <cellStyle name="Nota 4 3 10 7" xfId="20587" xr:uid="{00000000-0005-0000-0000-0000A4650000}"/>
    <cellStyle name="Nota 4 3 10 8" xfId="20588" xr:uid="{00000000-0005-0000-0000-0000A5650000}"/>
    <cellStyle name="Nota 4 3 11" xfId="20589" xr:uid="{00000000-0005-0000-0000-0000A6650000}"/>
    <cellStyle name="Nota 4 3 11 2" xfId="20590" xr:uid="{00000000-0005-0000-0000-0000A7650000}"/>
    <cellStyle name="Nota 4 3 11 3" xfId="20591" xr:uid="{00000000-0005-0000-0000-0000A8650000}"/>
    <cellStyle name="Nota 4 3 11 4" xfId="20592" xr:uid="{00000000-0005-0000-0000-0000A9650000}"/>
    <cellStyle name="Nota 4 3 11 5" xfId="20593" xr:uid="{00000000-0005-0000-0000-0000AA650000}"/>
    <cellStyle name="Nota 4 3 11 6" xfId="20594" xr:uid="{00000000-0005-0000-0000-0000AB650000}"/>
    <cellStyle name="Nota 4 3 11 7" xfId="20595" xr:uid="{00000000-0005-0000-0000-0000AC650000}"/>
    <cellStyle name="Nota 4 3 12" xfId="20596" xr:uid="{00000000-0005-0000-0000-0000AD650000}"/>
    <cellStyle name="Nota 4 3 13" xfId="20597" xr:uid="{00000000-0005-0000-0000-0000AE650000}"/>
    <cellStyle name="Nota 4 3 14" xfId="20598" xr:uid="{00000000-0005-0000-0000-0000AF650000}"/>
    <cellStyle name="Nota 4 3 15" xfId="20599" xr:uid="{00000000-0005-0000-0000-0000B0650000}"/>
    <cellStyle name="Nota 4 3 16" xfId="20600" xr:uid="{00000000-0005-0000-0000-0000B1650000}"/>
    <cellStyle name="Nota 4 3 17" xfId="20601" xr:uid="{00000000-0005-0000-0000-0000B2650000}"/>
    <cellStyle name="Nota 4 3 2" xfId="20602" xr:uid="{00000000-0005-0000-0000-0000B3650000}"/>
    <cellStyle name="Nota 4 3 2 2" xfId="20603" xr:uid="{00000000-0005-0000-0000-0000B4650000}"/>
    <cellStyle name="Nota 4 3 2 2 2" xfId="20604" xr:uid="{00000000-0005-0000-0000-0000B5650000}"/>
    <cellStyle name="Nota 4 3 2 2 3" xfId="20605" xr:uid="{00000000-0005-0000-0000-0000B6650000}"/>
    <cellStyle name="Nota 4 3 2 2 4" xfId="20606" xr:uid="{00000000-0005-0000-0000-0000B7650000}"/>
    <cellStyle name="Nota 4 3 2 2 5" xfId="20607" xr:uid="{00000000-0005-0000-0000-0000B8650000}"/>
    <cellStyle name="Nota 4 3 2 2 6" xfId="20608" xr:uid="{00000000-0005-0000-0000-0000B9650000}"/>
    <cellStyle name="Nota 4 3 2 2 7" xfId="20609" xr:uid="{00000000-0005-0000-0000-0000BA650000}"/>
    <cellStyle name="Nota 4 3 2 3" xfId="20610" xr:uid="{00000000-0005-0000-0000-0000BB650000}"/>
    <cellStyle name="Nota 4 3 2 4" xfId="20611" xr:uid="{00000000-0005-0000-0000-0000BC650000}"/>
    <cellStyle name="Nota 4 3 2 5" xfId="20612" xr:uid="{00000000-0005-0000-0000-0000BD650000}"/>
    <cellStyle name="Nota 4 3 2 6" xfId="20613" xr:uid="{00000000-0005-0000-0000-0000BE650000}"/>
    <cellStyle name="Nota 4 3 2 7" xfId="20614" xr:uid="{00000000-0005-0000-0000-0000BF650000}"/>
    <cellStyle name="Nota 4 3 2 8" xfId="20615" xr:uid="{00000000-0005-0000-0000-0000C0650000}"/>
    <cellStyle name="Nota 4 3 3" xfId="20616" xr:uid="{00000000-0005-0000-0000-0000C1650000}"/>
    <cellStyle name="Nota 4 3 3 2" xfId="20617" xr:uid="{00000000-0005-0000-0000-0000C2650000}"/>
    <cellStyle name="Nota 4 3 3 2 2" xfId="20618" xr:uid="{00000000-0005-0000-0000-0000C3650000}"/>
    <cellStyle name="Nota 4 3 3 2 3" xfId="20619" xr:uid="{00000000-0005-0000-0000-0000C4650000}"/>
    <cellStyle name="Nota 4 3 3 2 4" xfId="20620" xr:uid="{00000000-0005-0000-0000-0000C5650000}"/>
    <cellStyle name="Nota 4 3 3 2 5" xfId="20621" xr:uid="{00000000-0005-0000-0000-0000C6650000}"/>
    <cellStyle name="Nota 4 3 3 2 6" xfId="20622" xr:uid="{00000000-0005-0000-0000-0000C7650000}"/>
    <cellStyle name="Nota 4 3 3 2 7" xfId="20623" xr:uid="{00000000-0005-0000-0000-0000C8650000}"/>
    <cellStyle name="Nota 4 3 3 3" xfId="20624" xr:uid="{00000000-0005-0000-0000-0000C9650000}"/>
    <cellStyle name="Nota 4 3 3 4" xfId="20625" xr:uid="{00000000-0005-0000-0000-0000CA650000}"/>
    <cellStyle name="Nota 4 3 3 5" xfId="20626" xr:uid="{00000000-0005-0000-0000-0000CB650000}"/>
    <cellStyle name="Nota 4 3 3 6" xfId="20627" xr:uid="{00000000-0005-0000-0000-0000CC650000}"/>
    <cellStyle name="Nota 4 3 3 7" xfId="20628" xr:uid="{00000000-0005-0000-0000-0000CD650000}"/>
    <cellStyle name="Nota 4 3 3 8" xfId="20629" xr:uid="{00000000-0005-0000-0000-0000CE650000}"/>
    <cellStyle name="Nota 4 3 4" xfId="20630" xr:uid="{00000000-0005-0000-0000-0000CF650000}"/>
    <cellStyle name="Nota 4 3 4 2" xfId="20631" xr:uid="{00000000-0005-0000-0000-0000D0650000}"/>
    <cellStyle name="Nota 4 3 4 2 2" xfId="20632" xr:uid="{00000000-0005-0000-0000-0000D1650000}"/>
    <cellStyle name="Nota 4 3 4 2 3" xfId="20633" xr:uid="{00000000-0005-0000-0000-0000D2650000}"/>
    <cellStyle name="Nota 4 3 4 2 4" xfId="20634" xr:uid="{00000000-0005-0000-0000-0000D3650000}"/>
    <cellStyle name="Nota 4 3 4 2 5" xfId="20635" xr:uid="{00000000-0005-0000-0000-0000D4650000}"/>
    <cellStyle name="Nota 4 3 4 2 6" xfId="20636" xr:uid="{00000000-0005-0000-0000-0000D5650000}"/>
    <cellStyle name="Nota 4 3 4 2 7" xfId="20637" xr:uid="{00000000-0005-0000-0000-0000D6650000}"/>
    <cellStyle name="Nota 4 3 4 3" xfId="20638" xr:uid="{00000000-0005-0000-0000-0000D7650000}"/>
    <cellStyle name="Nota 4 3 4 4" xfId="20639" xr:uid="{00000000-0005-0000-0000-0000D8650000}"/>
    <cellStyle name="Nota 4 3 4 5" xfId="20640" xr:uid="{00000000-0005-0000-0000-0000D9650000}"/>
    <cellStyle name="Nota 4 3 4 6" xfId="20641" xr:uid="{00000000-0005-0000-0000-0000DA650000}"/>
    <cellStyle name="Nota 4 3 4 7" xfId="20642" xr:uid="{00000000-0005-0000-0000-0000DB650000}"/>
    <cellStyle name="Nota 4 3 4 8" xfId="20643" xr:uid="{00000000-0005-0000-0000-0000DC650000}"/>
    <cellStyle name="Nota 4 3 5" xfId="20644" xr:uid="{00000000-0005-0000-0000-0000DD650000}"/>
    <cellStyle name="Nota 4 3 5 2" xfId="20645" xr:uid="{00000000-0005-0000-0000-0000DE650000}"/>
    <cellStyle name="Nota 4 3 5 2 2" xfId="20646" xr:uid="{00000000-0005-0000-0000-0000DF650000}"/>
    <cellStyle name="Nota 4 3 5 2 3" xfId="20647" xr:uid="{00000000-0005-0000-0000-0000E0650000}"/>
    <cellStyle name="Nota 4 3 5 2 4" xfId="20648" xr:uid="{00000000-0005-0000-0000-0000E1650000}"/>
    <cellStyle name="Nota 4 3 5 2 5" xfId="20649" xr:uid="{00000000-0005-0000-0000-0000E2650000}"/>
    <cellStyle name="Nota 4 3 5 2 6" xfId="20650" xr:uid="{00000000-0005-0000-0000-0000E3650000}"/>
    <cellStyle name="Nota 4 3 5 2 7" xfId="20651" xr:uid="{00000000-0005-0000-0000-0000E4650000}"/>
    <cellStyle name="Nota 4 3 5 3" xfId="20652" xr:uid="{00000000-0005-0000-0000-0000E5650000}"/>
    <cellStyle name="Nota 4 3 5 4" xfId="20653" xr:uid="{00000000-0005-0000-0000-0000E6650000}"/>
    <cellStyle name="Nota 4 3 5 5" xfId="20654" xr:uid="{00000000-0005-0000-0000-0000E7650000}"/>
    <cellStyle name="Nota 4 3 5 6" xfId="20655" xr:uid="{00000000-0005-0000-0000-0000E8650000}"/>
    <cellStyle name="Nota 4 3 5 7" xfId="20656" xr:uid="{00000000-0005-0000-0000-0000E9650000}"/>
    <cellStyle name="Nota 4 3 5 8" xfId="20657" xr:uid="{00000000-0005-0000-0000-0000EA650000}"/>
    <cellStyle name="Nota 4 3 6" xfId="20658" xr:uid="{00000000-0005-0000-0000-0000EB650000}"/>
    <cellStyle name="Nota 4 3 6 2" xfId="20659" xr:uid="{00000000-0005-0000-0000-0000EC650000}"/>
    <cellStyle name="Nota 4 3 6 2 2" xfId="20660" xr:uid="{00000000-0005-0000-0000-0000ED650000}"/>
    <cellStyle name="Nota 4 3 6 2 3" xfId="20661" xr:uid="{00000000-0005-0000-0000-0000EE650000}"/>
    <cellStyle name="Nota 4 3 6 2 4" xfId="20662" xr:uid="{00000000-0005-0000-0000-0000EF650000}"/>
    <cellStyle name="Nota 4 3 6 2 5" xfId="20663" xr:uid="{00000000-0005-0000-0000-0000F0650000}"/>
    <cellStyle name="Nota 4 3 6 2 6" xfId="20664" xr:uid="{00000000-0005-0000-0000-0000F1650000}"/>
    <cellStyle name="Nota 4 3 6 2 7" xfId="20665" xr:uid="{00000000-0005-0000-0000-0000F2650000}"/>
    <cellStyle name="Nota 4 3 6 3" xfId="20666" xr:uid="{00000000-0005-0000-0000-0000F3650000}"/>
    <cellStyle name="Nota 4 3 6 4" xfId="20667" xr:uid="{00000000-0005-0000-0000-0000F4650000}"/>
    <cellStyle name="Nota 4 3 6 5" xfId="20668" xr:uid="{00000000-0005-0000-0000-0000F5650000}"/>
    <cellStyle name="Nota 4 3 6 6" xfId="20669" xr:uid="{00000000-0005-0000-0000-0000F6650000}"/>
    <cellStyle name="Nota 4 3 6 7" xfId="20670" xr:uid="{00000000-0005-0000-0000-0000F7650000}"/>
    <cellStyle name="Nota 4 3 6 8" xfId="20671" xr:uid="{00000000-0005-0000-0000-0000F8650000}"/>
    <cellStyle name="Nota 4 3 7" xfId="20672" xr:uid="{00000000-0005-0000-0000-0000F9650000}"/>
    <cellStyle name="Nota 4 3 7 2" xfId="20673" xr:uid="{00000000-0005-0000-0000-0000FA650000}"/>
    <cellStyle name="Nota 4 3 7 2 2" xfId="20674" xr:uid="{00000000-0005-0000-0000-0000FB650000}"/>
    <cellStyle name="Nota 4 3 7 2 3" xfId="20675" xr:uid="{00000000-0005-0000-0000-0000FC650000}"/>
    <cellStyle name="Nota 4 3 7 2 4" xfId="20676" xr:uid="{00000000-0005-0000-0000-0000FD650000}"/>
    <cellStyle name="Nota 4 3 7 2 5" xfId="20677" xr:uid="{00000000-0005-0000-0000-0000FE650000}"/>
    <cellStyle name="Nota 4 3 7 2 6" xfId="20678" xr:uid="{00000000-0005-0000-0000-0000FF650000}"/>
    <cellStyle name="Nota 4 3 7 2 7" xfId="20679" xr:uid="{00000000-0005-0000-0000-000000660000}"/>
    <cellStyle name="Nota 4 3 7 3" xfId="20680" xr:uid="{00000000-0005-0000-0000-000001660000}"/>
    <cellStyle name="Nota 4 3 7 4" xfId="20681" xr:uid="{00000000-0005-0000-0000-000002660000}"/>
    <cellStyle name="Nota 4 3 7 5" xfId="20682" xr:uid="{00000000-0005-0000-0000-000003660000}"/>
    <cellStyle name="Nota 4 3 7 6" xfId="20683" xr:uid="{00000000-0005-0000-0000-000004660000}"/>
    <cellStyle name="Nota 4 3 7 7" xfId="20684" xr:uid="{00000000-0005-0000-0000-000005660000}"/>
    <cellStyle name="Nota 4 3 7 8" xfId="20685" xr:uid="{00000000-0005-0000-0000-000006660000}"/>
    <cellStyle name="Nota 4 3 8" xfId="20686" xr:uid="{00000000-0005-0000-0000-000007660000}"/>
    <cellStyle name="Nota 4 3 8 2" xfId="20687" xr:uid="{00000000-0005-0000-0000-000008660000}"/>
    <cellStyle name="Nota 4 3 8 2 2" xfId="20688" xr:uid="{00000000-0005-0000-0000-000009660000}"/>
    <cellStyle name="Nota 4 3 8 2 3" xfId="20689" xr:uid="{00000000-0005-0000-0000-00000A660000}"/>
    <cellStyle name="Nota 4 3 8 2 4" xfId="20690" xr:uid="{00000000-0005-0000-0000-00000B660000}"/>
    <cellStyle name="Nota 4 3 8 2 5" xfId="20691" xr:uid="{00000000-0005-0000-0000-00000C660000}"/>
    <cellStyle name="Nota 4 3 8 2 6" xfId="20692" xr:uid="{00000000-0005-0000-0000-00000D660000}"/>
    <cellStyle name="Nota 4 3 8 2 7" xfId="20693" xr:uid="{00000000-0005-0000-0000-00000E660000}"/>
    <cellStyle name="Nota 4 3 8 3" xfId="20694" xr:uid="{00000000-0005-0000-0000-00000F660000}"/>
    <cellStyle name="Nota 4 3 8 4" xfId="20695" xr:uid="{00000000-0005-0000-0000-000010660000}"/>
    <cellStyle name="Nota 4 3 8 5" xfId="20696" xr:uid="{00000000-0005-0000-0000-000011660000}"/>
    <cellStyle name="Nota 4 3 8 6" xfId="20697" xr:uid="{00000000-0005-0000-0000-000012660000}"/>
    <cellStyle name="Nota 4 3 8 7" xfId="20698" xr:uid="{00000000-0005-0000-0000-000013660000}"/>
    <cellStyle name="Nota 4 3 8 8" xfId="20699" xr:uid="{00000000-0005-0000-0000-000014660000}"/>
    <cellStyle name="Nota 4 3 9" xfId="20700" xr:uid="{00000000-0005-0000-0000-000015660000}"/>
    <cellStyle name="Nota 4 3 9 2" xfId="20701" xr:uid="{00000000-0005-0000-0000-000016660000}"/>
    <cellStyle name="Nota 4 3 9 2 2" xfId="20702" xr:uid="{00000000-0005-0000-0000-000017660000}"/>
    <cellStyle name="Nota 4 3 9 2 3" xfId="20703" xr:uid="{00000000-0005-0000-0000-000018660000}"/>
    <cellStyle name="Nota 4 3 9 2 4" xfId="20704" xr:uid="{00000000-0005-0000-0000-000019660000}"/>
    <cellStyle name="Nota 4 3 9 2 5" xfId="20705" xr:uid="{00000000-0005-0000-0000-00001A660000}"/>
    <cellStyle name="Nota 4 3 9 2 6" xfId="20706" xr:uid="{00000000-0005-0000-0000-00001B660000}"/>
    <cellStyle name="Nota 4 3 9 2 7" xfId="20707" xr:uid="{00000000-0005-0000-0000-00001C660000}"/>
    <cellStyle name="Nota 4 3 9 3" xfId="20708" xr:uid="{00000000-0005-0000-0000-00001D660000}"/>
    <cellStyle name="Nota 4 3 9 4" xfId="20709" xr:uid="{00000000-0005-0000-0000-00001E660000}"/>
    <cellStyle name="Nota 4 3 9 5" xfId="20710" xr:uid="{00000000-0005-0000-0000-00001F660000}"/>
    <cellStyle name="Nota 4 3 9 6" xfId="20711" xr:uid="{00000000-0005-0000-0000-000020660000}"/>
    <cellStyle name="Nota 4 3 9 7" xfId="20712" xr:uid="{00000000-0005-0000-0000-000021660000}"/>
    <cellStyle name="Nota 4 3 9 8" xfId="20713" xr:uid="{00000000-0005-0000-0000-000022660000}"/>
    <cellStyle name="Nota 4 4" xfId="20714" xr:uid="{00000000-0005-0000-0000-000023660000}"/>
    <cellStyle name="Nota 4 4 2" xfId="20715" xr:uid="{00000000-0005-0000-0000-000024660000}"/>
    <cellStyle name="Nota 4 4 2 2" xfId="20716" xr:uid="{00000000-0005-0000-0000-000025660000}"/>
    <cellStyle name="Nota 4 4 2 3" xfId="20717" xr:uid="{00000000-0005-0000-0000-000026660000}"/>
    <cellStyle name="Nota 4 4 2 4" xfId="20718" xr:uid="{00000000-0005-0000-0000-000027660000}"/>
    <cellStyle name="Nota 4 4 2 5" xfId="20719" xr:uid="{00000000-0005-0000-0000-000028660000}"/>
    <cellStyle name="Nota 4 4 2 6" xfId="20720" xr:uid="{00000000-0005-0000-0000-000029660000}"/>
    <cellStyle name="Nota 4 4 2 7" xfId="20721" xr:uid="{00000000-0005-0000-0000-00002A660000}"/>
    <cellStyle name="Nota 4 4 3" xfId="20722" xr:uid="{00000000-0005-0000-0000-00002B660000}"/>
    <cellStyle name="Nota 4 4 4" xfId="20723" xr:uid="{00000000-0005-0000-0000-00002C660000}"/>
    <cellStyle name="Nota 4 4 5" xfId="20724" xr:uid="{00000000-0005-0000-0000-00002D660000}"/>
    <cellStyle name="Nota 4 4 6" xfId="20725" xr:uid="{00000000-0005-0000-0000-00002E660000}"/>
    <cellStyle name="Nota 4 4 7" xfId="20726" xr:uid="{00000000-0005-0000-0000-00002F660000}"/>
    <cellStyle name="Nota 4 4 8" xfId="20727" xr:uid="{00000000-0005-0000-0000-000030660000}"/>
    <cellStyle name="Nota 4 5" xfId="20728" xr:uid="{00000000-0005-0000-0000-000031660000}"/>
    <cellStyle name="Nota 4 5 2" xfId="20729" xr:uid="{00000000-0005-0000-0000-000032660000}"/>
    <cellStyle name="Nota 4 5 2 2" xfId="20730" xr:uid="{00000000-0005-0000-0000-000033660000}"/>
    <cellStyle name="Nota 4 5 2 3" xfId="20731" xr:uid="{00000000-0005-0000-0000-000034660000}"/>
    <cellStyle name="Nota 4 5 2 4" xfId="20732" xr:uid="{00000000-0005-0000-0000-000035660000}"/>
    <cellStyle name="Nota 4 5 2 5" xfId="20733" xr:uid="{00000000-0005-0000-0000-000036660000}"/>
    <cellStyle name="Nota 4 5 2 6" xfId="20734" xr:uid="{00000000-0005-0000-0000-000037660000}"/>
    <cellStyle name="Nota 4 5 2 7" xfId="20735" xr:uid="{00000000-0005-0000-0000-000038660000}"/>
    <cellStyle name="Nota 4 5 3" xfId="20736" xr:uid="{00000000-0005-0000-0000-000039660000}"/>
    <cellStyle name="Nota 4 5 4" xfId="20737" xr:uid="{00000000-0005-0000-0000-00003A660000}"/>
    <cellStyle name="Nota 4 5 5" xfId="20738" xr:uid="{00000000-0005-0000-0000-00003B660000}"/>
    <cellStyle name="Nota 4 5 6" xfId="20739" xr:uid="{00000000-0005-0000-0000-00003C660000}"/>
    <cellStyle name="Nota 4 5 7" xfId="20740" xr:uid="{00000000-0005-0000-0000-00003D660000}"/>
    <cellStyle name="Nota 4 5 8" xfId="20741" xr:uid="{00000000-0005-0000-0000-00003E660000}"/>
    <cellStyle name="Nota 4 6" xfId="20742" xr:uid="{00000000-0005-0000-0000-00003F660000}"/>
    <cellStyle name="Nota 4 6 2" xfId="20743" xr:uid="{00000000-0005-0000-0000-000040660000}"/>
    <cellStyle name="Nota 4 6 2 2" xfId="20744" xr:uid="{00000000-0005-0000-0000-000041660000}"/>
    <cellStyle name="Nota 4 6 2 3" xfId="20745" xr:uid="{00000000-0005-0000-0000-000042660000}"/>
    <cellStyle name="Nota 4 6 2 4" xfId="20746" xr:uid="{00000000-0005-0000-0000-000043660000}"/>
    <cellStyle name="Nota 4 6 2 5" xfId="20747" xr:uid="{00000000-0005-0000-0000-000044660000}"/>
    <cellStyle name="Nota 4 6 2 6" xfId="20748" xr:uid="{00000000-0005-0000-0000-000045660000}"/>
    <cellStyle name="Nota 4 6 2 7" xfId="20749" xr:uid="{00000000-0005-0000-0000-000046660000}"/>
    <cellStyle name="Nota 4 6 3" xfId="20750" xr:uid="{00000000-0005-0000-0000-000047660000}"/>
    <cellStyle name="Nota 4 6 4" xfId="20751" xr:uid="{00000000-0005-0000-0000-000048660000}"/>
    <cellStyle name="Nota 4 6 5" xfId="20752" xr:uid="{00000000-0005-0000-0000-000049660000}"/>
    <cellStyle name="Nota 4 6 6" xfId="20753" xr:uid="{00000000-0005-0000-0000-00004A660000}"/>
    <cellStyle name="Nota 4 6 7" xfId="20754" xr:uid="{00000000-0005-0000-0000-00004B660000}"/>
    <cellStyle name="Nota 4 6 8" xfId="20755" xr:uid="{00000000-0005-0000-0000-00004C660000}"/>
    <cellStyle name="Nota 4 7" xfId="20756" xr:uid="{00000000-0005-0000-0000-00004D660000}"/>
    <cellStyle name="Nota 4 7 2" xfId="20757" xr:uid="{00000000-0005-0000-0000-00004E660000}"/>
    <cellStyle name="Nota 4 7 2 2" xfId="20758" xr:uid="{00000000-0005-0000-0000-00004F660000}"/>
    <cellStyle name="Nota 4 7 2 3" xfId="20759" xr:uid="{00000000-0005-0000-0000-000050660000}"/>
    <cellStyle name="Nota 4 7 2 4" xfId="20760" xr:uid="{00000000-0005-0000-0000-000051660000}"/>
    <cellStyle name="Nota 4 7 2 5" xfId="20761" xr:uid="{00000000-0005-0000-0000-000052660000}"/>
    <cellStyle name="Nota 4 7 2 6" xfId="20762" xr:uid="{00000000-0005-0000-0000-000053660000}"/>
    <cellStyle name="Nota 4 7 2 7" xfId="20763" xr:uid="{00000000-0005-0000-0000-000054660000}"/>
    <cellStyle name="Nota 4 7 3" xfId="20764" xr:uid="{00000000-0005-0000-0000-000055660000}"/>
    <cellStyle name="Nota 4 7 4" xfId="20765" xr:uid="{00000000-0005-0000-0000-000056660000}"/>
    <cellStyle name="Nota 4 7 5" xfId="20766" xr:uid="{00000000-0005-0000-0000-000057660000}"/>
    <cellStyle name="Nota 4 7 6" xfId="20767" xr:uid="{00000000-0005-0000-0000-000058660000}"/>
    <cellStyle name="Nota 4 7 7" xfId="20768" xr:uid="{00000000-0005-0000-0000-000059660000}"/>
    <cellStyle name="Nota 4 7 8" xfId="20769" xr:uid="{00000000-0005-0000-0000-00005A660000}"/>
    <cellStyle name="Nota 4 8" xfId="20770" xr:uid="{00000000-0005-0000-0000-00005B660000}"/>
    <cellStyle name="Nota 4 8 2" xfId="20771" xr:uid="{00000000-0005-0000-0000-00005C660000}"/>
    <cellStyle name="Nota 4 8 2 2" xfId="20772" xr:uid="{00000000-0005-0000-0000-00005D660000}"/>
    <cellStyle name="Nota 4 8 2 3" xfId="20773" xr:uid="{00000000-0005-0000-0000-00005E660000}"/>
    <cellStyle name="Nota 4 8 2 4" xfId="20774" xr:uid="{00000000-0005-0000-0000-00005F660000}"/>
    <cellStyle name="Nota 4 8 2 5" xfId="20775" xr:uid="{00000000-0005-0000-0000-000060660000}"/>
    <cellStyle name="Nota 4 8 2 6" xfId="20776" xr:uid="{00000000-0005-0000-0000-000061660000}"/>
    <cellStyle name="Nota 4 8 2 7" xfId="20777" xr:uid="{00000000-0005-0000-0000-000062660000}"/>
    <cellStyle name="Nota 4 8 3" xfId="20778" xr:uid="{00000000-0005-0000-0000-000063660000}"/>
    <cellStyle name="Nota 4 8 4" xfId="20779" xr:uid="{00000000-0005-0000-0000-000064660000}"/>
    <cellStyle name="Nota 4 8 5" xfId="20780" xr:uid="{00000000-0005-0000-0000-000065660000}"/>
    <cellStyle name="Nota 4 8 6" xfId="20781" xr:uid="{00000000-0005-0000-0000-000066660000}"/>
    <cellStyle name="Nota 4 8 7" xfId="20782" xr:uid="{00000000-0005-0000-0000-000067660000}"/>
    <cellStyle name="Nota 4 8 8" xfId="20783" xr:uid="{00000000-0005-0000-0000-000068660000}"/>
    <cellStyle name="Nota 4 9" xfId="20784" xr:uid="{00000000-0005-0000-0000-000069660000}"/>
    <cellStyle name="Nota 4 9 2" xfId="20785" xr:uid="{00000000-0005-0000-0000-00006A660000}"/>
    <cellStyle name="Nota 4 9 2 2" xfId="20786" xr:uid="{00000000-0005-0000-0000-00006B660000}"/>
    <cellStyle name="Nota 4 9 2 3" xfId="20787" xr:uid="{00000000-0005-0000-0000-00006C660000}"/>
    <cellStyle name="Nota 4 9 2 4" xfId="20788" xr:uid="{00000000-0005-0000-0000-00006D660000}"/>
    <cellStyle name="Nota 4 9 2 5" xfId="20789" xr:uid="{00000000-0005-0000-0000-00006E660000}"/>
    <cellStyle name="Nota 4 9 2 6" xfId="20790" xr:uid="{00000000-0005-0000-0000-00006F660000}"/>
    <cellStyle name="Nota 4 9 2 7" xfId="20791" xr:uid="{00000000-0005-0000-0000-000070660000}"/>
    <cellStyle name="Nota 4 9 3" xfId="20792" xr:uid="{00000000-0005-0000-0000-000071660000}"/>
    <cellStyle name="Nota 4 9 4" xfId="20793" xr:uid="{00000000-0005-0000-0000-000072660000}"/>
    <cellStyle name="Nota 4 9 5" xfId="20794" xr:uid="{00000000-0005-0000-0000-000073660000}"/>
    <cellStyle name="Nota 4 9 6" xfId="20795" xr:uid="{00000000-0005-0000-0000-000074660000}"/>
    <cellStyle name="Nota 4 9 7" xfId="20796" xr:uid="{00000000-0005-0000-0000-000075660000}"/>
    <cellStyle name="Nota 4 9 8" xfId="20797" xr:uid="{00000000-0005-0000-0000-000076660000}"/>
    <cellStyle name="Nota 40" xfId="20798" xr:uid="{00000000-0005-0000-0000-000077660000}"/>
    <cellStyle name="Nota 40 2" xfId="20799" xr:uid="{00000000-0005-0000-0000-000078660000}"/>
    <cellStyle name="Nota 40 3" xfId="20800" xr:uid="{00000000-0005-0000-0000-000079660000}"/>
    <cellStyle name="Nota 40 4" xfId="20801" xr:uid="{00000000-0005-0000-0000-00007A660000}"/>
    <cellStyle name="Nota 40 5" xfId="20802" xr:uid="{00000000-0005-0000-0000-00007B660000}"/>
    <cellStyle name="Nota 40 6" xfId="20803" xr:uid="{00000000-0005-0000-0000-00007C660000}"/>
    <cellStyle name="Nota 40 7" xfId="20804" xr:uid="{00000000-0005-0000-0000-00007D660000}"/>
    <cellStyle name="Nota 40 8" xfId="24849" xr:uid="{00000000-0005-0000-0000-00007E660000}"/>
    <cellStyle name="Nota 40 8 2" xfId="25109" xr:uid="{00000000-0005-0000-0000-00007F660000}"/>
    <cellStyle name="Nota 40 8 2 2" xfId="25739" xr:uid="{00000000-0005-0000-0000-000080660000}"/>
    <cellStyle name="Nota 40 8 2 2 2" xfId="27149" xr:uid="{00000000-0005-0000-0000-000081660000}"/>
    <cellStyle name="Nota 40 8 2 2 2 2" xfId="30171" xr:uid="{00000000-0005-0000-0000-000082660000}"/>
    <cellStyle name="Nota 40 8 2 2 3" xfId="28761" xr:uid="{00000000-0005-0000-0000-000083660000}"/>
    <cellStyle name="Nota 40 8 2 2 3 2" xfId="31612" xr:uid="{00000000-0005-0000-0000-000084660000}"/>
    <cellStyle name="Nota 40 8 2 3" xfId="25907" xr:uid="{00000000-0005-0000-0000-000085660000}"/>
    <cellStyle name="Nota 40 8 2 3 2" xfId="27317" xr:uid="{00000000-0005-0000-0000-000086660000}"/>
    <cellStyle name="Nota 40 8 2 3 2 2" xfId="30339" xr:uid="{00000000-0005-0000-0000-000087660000}"/>
    <cellStyle name="Nota 40 8 2 3 3" xfId="28929" xr:uid="{00000000-0005-0000-0000-000088660000}"/>
    <cellStyle name="Nota 40 8 2 3 3 2" xfId="31780" xr:uid="{00000000-0005-0000-0000-000089660000}"/>
    <cellStyle name="Nota 40 8 2 4" xfId="26073" xr:uid="{00000000-0005-0000-0000-00008A660000}"/>
    <cellStyle name="Nota 40 8 2 4 2" xfId="27483" xr:uid="{00000000-0005-0000-0000-00008B660000}"/>
    <cellStyle name="Nota 40 8 2 4 2 2" xfId="30505" xr:uid="{00000000-0005-0000-0000-00008C660000}"/>
    <cellStyle name="Nota 40 8 2 4 3" xfId="29095" xr:uid="{00000000-0005-0000-0000-00008D660000}"/>
    <cellStyle name="Nota 40 8 2 4 3 2" xfId="31946" xr:uid="{00000000-0005-0000-0000-00008E660000}"/>
    <cellStyle name="Nota 40 8 2 5" xfId="26238" xr:uid="{00000000-0005-0000-0000-00008F660000}"/>
    <cellStyle name="Nota 40 8 2 5 2" xfId="27648" xr:uid="{00000000-0005-0000-0000-000090660000}"/>
    <cellStyle name="Nota 40 8 2 5 2 2" xfId="30670" xr:uid="{00000000-0005-0000-0000-000091660000}"/>
    <cellStyle name="Nota 40 8 2 5 3" xfId="29260" xr:uid="{00000000-0005-0000-0000-000092660000}"/>
    <cellStyle name="Nota 40 8 2 5 3 2" xfId="32111" xr:uid="{00000000-0005-0000-0000-000093660000}"/>
    <cellStyle name="Nota 40 8 2 6" xfId="26520" xr:uid="{00000000-0005-0000-0000-000094660000}"/>
    <cellStyle name="Nota 40 8 2 6 2" xfId="29542" xr:uid="{00000000-0005-0000-0000-000095660000}"/>
    <cellStyle name="Nota 40 8 2 7" xfId="28132" xr:uid="{00000000-0005-0000-0000-000096660000}"/>
    <cellStyle name="Nota 40 8 2 7 2" xfId="30983" xr:uid="{00000000-0005-0000-0000-000097660000}"/>
    <cellStyle name="Nota 40 8 3" xfId="25593" xr:uid="{00000000-0005-0000-0000-000098660000}"/>
    <cellStyle name="Nota 40 8 3 2" xfId="27003" xr:uid="{00000000-0005-0000-0000-000099660000}"/>
    <cellStyle name="Nota 40 8 3 2 2" xfId="30025" xr:uid="{00000000-0005-0000-0000-00009A660000}"/>
    <cellStyle name="Nota 40 8 3 3" xfId="28615" xr:uid="{00000000-0005-0000-0000-00009B660000}"/>
    <cellStyle name="Nota 40 8 3 3 2" xfId="31466" xr:uid="{00000000-0005-0000-0000-00009C660000}"/>
    <cellStyle name="Nota 40 8 4" xfId="25763" xr:uid="{00000000-0005-0000-0000-00009D660000}"/>
    <cellStyle name="Nota 40 8 4 2" xfId="27173" xr:uid="{00000000-0005-0000-0000-00009E660000}"/>
    <cellStyle name="Nota 40 8 4 2 2" xfId="30195" xr:uid="{00000000-0005-0000-0000-00009F660000}"/>
    <cellStyle name="Nota 40 8 4 3" xfId="28785" xr:uid="{00000000-0005-0000-0000-0000A0660000}"/>
    <cellStyle name="Nota 40 8 4 3 2" xfId="31636" xr:uid="{00000000-0005-0000-0000-0000A1660000}"/>
    <cellStyle name="Nota 40 8 5" xfId="25932" xr:uid="{00000000-0005-0000-0000-0000A2660000}"/>
    <cellStyle name="Nota 40 8 5 2" xfId="27342" xr:uid="{00000000-0005-0000-0000-0000A3660000}"/>
    <cellStyle name="Nota 40 8 5 2 2" xfId="30364" xr:uid="{00000000-0005-0000-0000-0000A4660000}"/>
    <cellStyle name="Nota 40 8 5 3" xfId="28954" xr:uid="{00000000-0005-0000-0000-0000A5660000}"/>
    <cellStyle name="Nota 40 8 5 3 2" xfId="31805" xr:uid="{00000000-0005-0000-0000-0000A6660000}"/>
    <cellStyle name="Nota 40 8 6" xfId="26097" xr:uid="{00000000-0005-0000-0000-0000A7660000}"/>
    <cellStyle name="Nota 40 8 6 2" xfId="27507" xr:uid="{00000000-0005-0000-0000-0000A8660000}"/>
    <cellStyle name="Nota 40 8 6 2 2" xfId="30529" xr:uid="{00000000-0005-0000-0000-0000A9660000}"/>
    <cellStyle name="Nota 40 8 6 3" xfId="29119" xr:uid="{00000000-0005-0000-0000-0000AA660000}"/>
    <cellStyle name="Nota 40 8 6 3 2" xfId="31970" xr:uid="{00000000-0005-0000-0000-0000AB660000}"/>
    <cellStyle name="Nota 40 8 7" xfId="26379" xr:uid="{00000000-0005-0000-0000-0000AC660000}"/>
    <cellStyle name="Nota 40 8 7 2" xfId="29401" xr:uid="{00000000-0005-0000-0000-0000AD660000}"/>
    <cellStyle name="Nota 40 8 8" xfId="27991" xr:uid="{00000000-0005-0000-0000-0000AE660000}"/>
    <cellStyle name="Nota 40 8 8 2" xfId="30842" xr:uid="{00000000-0005-0000-0000-0000AF660000}"/>
    <cellStyle name="Nota 41" xfId="20805" xr:uid="{00000000-0005-0000-0000-0000B0660000}"/>
    <cellStyle name="Nota 41 2" xfId="20806" xr:uid="{00000000-0005-0000-0000-0000B1660000}"/>
    <cellStyle name="Nota 41 3" xfId="20807" xr:uid="{00000000-0005-0000-0000-0000B2660000}"/>
    <cellStyle name="Nota 41 4" xfId="20808" xr:uid="{00000000-0005-0000-0000-0000B3660000}"/>
    <cellStyle name="Nota 41 5" xfId="20809" xr:uid="{00000000-0005-0000-0000-0000B4660000}"/>
    <cellStyle name="Nota 41 6" xfId="20810" xr:uid="{00000000-0005-0000-0000-0000B5660000}"/>
    <cellStyle name="Nota 41 7" xfId="20811" xr:uid="{00000000-0005-0000-0000-0000B6660000}"/>
    <cellStyle name="Nota 41 8" xfId="24865" xr:uid="{00000000-0005-0000-0000-0000B7660000}"/>
    <cellStyle name="Nota 41 8 2" xfId="25120" xr:uid="{00000000-0005-0000-0000-0000B8660000}"/>
    <cellStyle name="Nota 41 8 2 2" xfId="25750" xr:uid="{00000000-0005-0000-0000-0000B9660000}"/>
    <cellStyle name="Nota 41 8 2 2 2" xfId="27160" xr:uid="{00000000-0005-0000-0000-0000BA660000}"/>
    <cellStyle name="Nota 41 8 2 2 2 2" xfId="30182" xr:uid="{00000000-0005-0000-0000-0000BB660000}"/>
    <cellStyle name="Nota 41 8 2 2 3" xfId="28772" xr:uid="{00000000-0005-0000-0000-0000BC660000}"/>
    <cellStyle name="Nota 41 8 2 2 3 2" xfId="31623" xr:uid="{00000000-0005-0000-0000-0000BD660000}"/>
    <cellStyle name="Nota 41 8 2 3" xfId="25918" xr:uid="{00000000-0005-0000-0000-0000BE660000}"/>
    <cellStyle name="Nota 41 8 2 3 2" xfId="27328" xr:uid="{00000000-0005-0000-0000-0000BF660000}"/>
    <cellStyle name="Nota 41 8 2 3 2 2" xfId="30350" xr:uid="{00000000-0005-0000-0000-0000C0660000}"/>
    <cellStyle name="Nota 41 8 2 3 3" xfId="28940" xr:uid="{00000000-0005-0000-0000-0000C1660000}"/>
    <cellStyle name="Nota 41 8 2 3 3 2" xfId="31791" xr:uid="{00000000-0005-0000-0000-0000C2660000}"/>
    <cellStyle name="Nota 41 8 2 4" xfId="26084" xr:uid="{00000000-0005-0000-0000-0000C3660000}"/>
    <cellStyle name="Nota 41 8 2 4 2" xfId="27494" xr:uid="{00000000-0005-0000-0000-0000C4660000}"/>
    <cellStyle name="Nota 41 8 2 4 2 2" xfId="30516" xr:uid="{00000000-0005-0000-0000-0000C5660000}"/>
    <cellStyle name="Nota 41 8 2 4 3" xfId="29106" xr:uid="{00000000-0005-0000-0000-0000C6660000}"/>
    <cellStyle name="Nota 41 8 2 4 3 2" xfId="31957" xr:uid="{00000000-0005-0000-0000-0000C7660000}"/>
    <cellStyle name="Nota 41 8 2 5" xfId="26249" xr:uid="{00000000-0005-0000-0000-0000C8660000}"/>
    <cellStyle name="Nota 41 8 2 5 2" xfId="27659" xr:uid="{00000000-0005-0000-0000-0000C9660000}"/>
    <cellStyle name="Nota 41 8 2 5 2 2" xfId="30681" xr:uid="{00000000-0005-0000-0000-0000CA660000}"/>
    <cellStyle name="Nota 41 8 2 5 3" xfId="29271" xr:uid="{00000000-0005-0000-0000-0000CB660000}"/>
    <cellStyle name="Nota 41 8 2 5 3 2" xfId="32122" xr:uid="{00000000-0005-0000-0000-0000CC660000}"/>
    <cellStyle name="Nota 41 8 2 6" xfId="26531" xr:uid="{00000000-0005-0000-0000-0000CD660000}"/>
    <cellStyle name="Nota 41 8 2 6 2" xfId="29553" xr:uid="{00000000-0005-0000-0000-0000CE660000}"/>
    <cellStyle name="Nota 41 8 2 7" xfId="28143" xr:uid="{00000000-0005-0000-0000-0000CF660000}"/>
    <cellStyle name="Nota 41 8 2 7 2" xfId="30994" xr:uid="{00000000-0005-0000-0000-0000D0660000}"/>
    <cellStyle name="Nota 41 8 3" xfId="25604" xr:uid="{00000000-0005-0000-0000-0000D1660000}"/>
    <cellStyle name="Nota 41 8 3 2" xfId="27014" xr:uid="{00000000-0005-0000-0000-0000D2660000}"/>
    <cellStyle name="Nota 41 8 3 2 2" xfId="30036" xr:uid="{00000000-0005-0000-0000-0000D3660000}"/>
    <cellStyle name="Nota 41 8 3 3" xfId="28626" xr:uid="{00000000-0005-0000-0000-0000D4660000}"/>
    <cellStyle name="Nota 41 8 3 3 2" xfId="31477" xr:uid="{00000000-0005-0000-0000-0000D5660000}"/>
    <cellStyle name="Nota 41 8 4" xfId="25774" xr:uid="{00000000-0005-0000-0000-0000D6660000}"/>
    <cellStyle name="Nota 41 8 4 2" xfId="27184" xr:uid="{00000000-0005-0000-0000-0000D7660000}"/>
    <cellStyle name="Nota 41 8 4 2 2" xfId="30206" xr:uid="{00000000-0005-0000-0000-0000D8660000}"/>
    <cellStyle name="Nota 41 8 4 3" xfId="28796" xr:uid="{00000000-0005-0000-0000-0000D9660000}"/>
    <cellStyle name="Nota 41 8 4 3 2" xfId="31647" xr:uid="{00000000-0005-0000-0000-0000DA660000}"/>
    <cellStyle name="Nota 41 8 5" xfId="25943" xr:uid="{00000000-0005-0000-0000-0000DB660000}"/>
    <cellStyle name="Nota 41 8 5 2" xfId="27353" xr:uid="{00000000-0005-0000-0000-0000DC660000}"/>
    <cellStyle name="Nota 41 8 5 2 2" xfId="30375" xr:uid="{00000000-0005-0000-0000-0000DD660000}"/>
    <cellStyle name="Nota 41 8 5 3" xfId="28965" xr:uid="{00000000-0005-0000-0000-0000DE660000}"/>
    <cellStyle name="Nota 41 8 5 3 2" xfId="31816" xr:uid="{00000000-0005-0000-0000-0000DF660000}"/>
    <cellStyle name="Nota 41 8 6" xfId="26108" xr:uid="{00000000-0005-0000-0000-0000E0660000}"/>
    <cellStyle name="Nota 41 8 6 2" xfId="27518" xr:uid="{00000000-0005-0000-0000-0000E1660000}"/>
    <cellStyle name="Nota 41 8 6 2 2" xfId="30540" xr:uid="{00000000-0005-0000-0000-0000E2660000}"/>
    <cellStyle name="Nota 41 8 6 3" xfId="29130" xr:uid="{00000000-0005-0000-0000-0000E3660000}"/>
    <cellStyle name="Nota 41 8 6 3 2" xfId="31981" xr:uid="{00000000-0005-0000-0000-0000E4660000}"/>
    <cellStyle name="Nota 41 8 7" xfId="26390" xr:uid="{00000000-0005-0000-0000-0000E5660000}"/>
    <cellStyle name="Nota 41 8 7 2" xfId="29412" xr:uid="{00000000-0005-0000-0000-0000E6660000}"/>
    <cellStyle name="Nota 41 8 8" xfId="28002" xr:uid="{00000000-0005-0000-0000-0000E7660000}"/>
    <cellStyle name="Nota 41 8 8 2" xfId="30853" xr:uid="{00000000-0005-0000-0000-0000E8660000}"/>
    <cellStyle name="Nota 42" xfId="20812" xr:uid="{00000000-0005-0000-0000-0000E9660000}"/>
    <cellStyle name="Nota 42 2" xfId="20813" xr:uid="{00000000-0005-0000-0000-0000EA660000}"/>
    <cellStyle name="Nota 42 3" xfId="20814" xr:uid="{00000000-0005-0000-0000-0000EB660000}"/>
    <cellStyle name="Nota 42 4" xfId="20815" xr:uid="{00000000-0005-0000-0000-0000EC660000}"/>
    <cellStyle name="Nota 42 5" xfId="20816" xr:uid="{00000000-0005-0000-0000-0000ED660000}"/>
    <cellStyle name="Nota 42 6" xfId="20817" xr:uid="{00000000-0005-0000-0000-0000EE660000}"/>
    <cellStyle name="Nota 42 7" xfId="20818" xr:uid="{00000000-0005-0000-0000-0000EF660000}"/>
    <cellStyle name="Nota 42 8" xfId="24864" xr:uid="{00000000-0005-0000-0000-0000F0660000}"/>
    <cellStyle name="Nota 42 8 2" xfId="25119" xr:uid="{00000000-0005-0000-0000-0000F1660000}"/>
    <cellStyle name="Nota 42 8 2 2" xfId="25749" xr:uid="{00000000-0005-0000-0000-0000F2660000}"/>
    <cellStyle name="Nota 42 8 2 2 2" xfId="27159" xr:uid="{00000000-0005-0000-0000-0000F3660000}"/>
    <cellStyle name="Nota 42 8 2 2 2 2" xfId="30181" xr:uid="{00000000-0005-0000-0000-0000F4660000}"/>
    <cellStyle name="Nota 42 8 2 2 3" xfId="28771" xr:uid="{00000000-0005-0000-0000-0000F5660000}"/>
    <cellStyle name="Nota 42 8 2 2 3 2" xfId="31622" xr:uid="{00000000-0005-0000-0000-0000F6660000}"/>
    <cellStyle name="Nota 42 8 2 3" xfId="25917" xr:uid="{00000000-0005-0000-0000-0000F7660000}"/>
    <cellStyle name="Nota 42 8 2 3 2" xfId="27327" xr:uid="{00000000-0005-0000-0000-0000F8660000}"/>
    <cellStyle name="Nota 42 8 2 3 2 2" xfId="30349" xr:uid="{00000000-0005-0000-0000-0000F9660000}"/>
    <cellStyle name="Nota 42 8 2 3 3" xfId="28939" xr:uid="{00000000-0005-0000-0000-0000FA660000}"/>
    <cellStyle name="Nota 42 8 2 3 3 2" xfId="31790" xr:uid="{00000000-0005-0000-0000-0000FB660000}"/>
    <cellStyle name="Nota 42 8 2 4" xfId="26083" xr:uid="{00000000-0005-0000-0000-0000FC660000}"/>
    <cellStyle name="Nota 42 8 2 4 2" xfId="27493" xr:uid="{00000000-0005-0000-0000-0000FD660000}"/>
    <cellStyle name="Nota 42 8 2 4 2 2" xfId="30515" xr:uid="{00000000-0005-0000-0000-0000FE660000}"/>
    <cellStyle name="Nota 42 8 2 4 3" xfId="29105" xr:uid="{00000000-0005-0000-0000-0000FF660000}"/>
    <cellStyle name="Nota 42 8 2 4 3 2" xfId="31956" xr:uid="{00000000-0005-0000-0000-000000670000}"/>
    <cellStyle name="Nota 42 8 2 5" xfId="26248" xr:uid="{00000000-0005-0000-0000-000001670000}"/>
    <cellStyle name="Nota 42 8 2 5 2" xfId="27658" xr:uid="{00000000-0005-0000-0000-000002670000}"/>
    <cellStyle name="Nota 42 8 2 5 2 2" xfId="30680" xr:uid="{00000000-0005-0000-0000-000003670000}"/>
    <cellStyle name="Nota 42 8 2 5 3" xfId="29270" xr:uid="{00000000-0005-0000-0000-000004670000}"/>
    <cellStyle name="Nota 42 8 2 5 3 2" xfId="32121" xr:uid="{00000000-0005-0000-0000-000005670000}"/>
    <cellStyle name="Nota 42 8 2 6" xfId="26530" xr:uid="{00000000-0005-0000-0000-000006670000}"/>
    <cellStyle name="Nota 42 8 2 6 2" xfId="29552" xr:uid="{00000000-0005-0000-0000-000007670000}"/>
    <cellStyle name="Nota 42 8 2 7" xfId="28142" xr:uid="{00000000-0005-0000-0000-000008670000}"/>
    <cellStyle name="Nota 42 8 2 7 2" xfId="30993" xr:uid="{00000000-0005-0000-0000-000009670000}"/>
    <cellStyle name="Nota 42 8 3" xfId="25603" xr:uid="{00000000-0005-0000-0000-00000A670000}"/>
    <cellStyle name="Nota 42 8 3 2" xfId="27013" xr:uid="{00000000-0005-0000-0000-00000B670000}"/>
    <cellStyle name="Nota 42 8 3 2 2" xfId="30035" xr:uid="{00000000-0005-0000-0000-00000C670000}"/>
    <cellStyle name="Nota 42 8 3 3" xfId="28625" xr:uid="{00000000-0005-0000-0000-00000D670000}"/>
    <cellStyle name="Nota 42 8 3 3 2" xfId="31476" xr:uid="{00000000-0005-0000-0000-00000E670000}"/>
    <cellStyle name="Nota 42 8 4" xfId="25773" xr:uid="{00000000-0005-0000-0000-00000F670000}"/>
    <cellStyle name="Nota 42 8 4 2" xfId="27183" xr:uid="{00000000-0005-0000-0000-000010670000}"/>
    <cellStyle name="Nota 42 8 4 2 2" xfId="30205" xr:uid="{00000000-0005-0000-0000-000011670000}"/>
    <cellStyle name="Nota 42 8 4 3" xfId="28795" xr:uid="{00000000-0005-0000-0000-000012670000}"/>
    <cellStyle name="Nota 42 8 4 3 2" xfId="31646" xr:uid="{00000000-0005-0000-0000-000013670000}"/>
    <cellStyle name="Nota 42 8 5" xfId="25942" xr:uid="{00000000-0005-0000-0000-000014670000}"/>
    <cellStyle name="Nota 42 8 5 2" xfId="27352" xr:uid="{00000000-0005-0000-0000-000015670000}"/>
    <cellStyle name="Nota 42 8 5 2 2" xfId="30374" xr:uid="{00000000-0005-0000-0000-000016670000}"/>
    <cellStyle name="Nota 42 8 5 3" xfId="28964" xr:uid="{00000000-0005-0000-0000-000017670000}"/>
    <cellStyle name="Nota 42 8 5 3 2" xfId="31815" xr:uid="{00000000-0005-0000-0000-000018670000}"/>
    <cellStyle name="Nota 42 8 6" xfId="26107" xr:uid="{00000000-0005-0000-0000-000019670000}"/>
    <cellStyle name="Nota 42 8 6 2" xfId="27517" xr:uid="{00000000-0005-0000-0000-00001A670000}"/>
    <cellStyle name="Nota 42 8 6 2 2" xfId="30539" xr:uid="{00000000-0005-0000-0000-00001B670000}"/>
    <cellStyle name="Nota 42 8 6 3" xfId="29129" xr:uid="{00000000-0005-0000-0000-00001C670000}"/>
    <cellStyle name="Nota 42 8 6 3 2" xfId="31980" xr:uid="{00000000-0005-0000-0000-00001D670000}"/>
    <cellStyle name="Nota 42 8 7" xfId="26389" xr:uid="{00000000-0005-0000-0000-00001E670000}"/>
    <cellStyle name="Nota 42 8 7 2" xfId="29411" xr:uid="{00000000-0005-0000-0000-00001F670000}"/>
    <cellStyle name="Nota 42 8 8" xfId="28001" xr:uid="{00000000-0005-0000-0000-000020670000}"/>
    <cellStyle name="Nota 42 8 8 2" xfId="30852" xr:uid="{00000000-0005-0000-0000-000021670000}"/>
    <cellStyle name="Nota 43" xfId="20819" xr:uid="{00000000-0005-0000-0000-000022670000}"/>
    <cellStyle name="Nota 43 2" xfId="20820" xr:uid="{00000000-0005-0000-0000-000023670000}"/>
    <cellStyle name="Nota 43 3" xfId="20821" xr:uid="{00000000-0005-0000-0000-000024670000}"/>
    <cellStyle name="Nota 43 4" xfId="20822" xr:uid="{00000000-0005-0000-0000-000025670000}"/>
    <cellStyle name="Nota 43 5" xfId="20823" xr:uid="{00000000-0005-0000-0000-000026670000}"/>
    <cellStyle name="Nota 43 6" xfId="20824" xr:uid="{00000000-0005-0000-0000-000027670000}"/>
    <cellStyle name="Nota 43 7" xfId="20825" xr:uid="{00000000-0005-0000-0000-000028670000}"/>
    <cellStyle name="Nota 43 8" xfId="24863" xr:uid="{00000000-0005-0000-0000-000029670000}"/>
    <cellStyle name="Nota 43 8 2" xfId="25118" xr:uid="{00000000-0005-0000-0000-00002A670000}"/>
    <cellStyle name="Nota 43 8 2 2" xfId="25748" xr:uid="{00000000-0005-0000-0000-00002B670000}"/>
    <cellStyle name="Nota 43 8 2 2 2" xfId="27158" xr:uid="{00000000-0005-0000-0000-00002C670000}"/>
    <cellStyle name="Nota 43 8 2 2 2 2" xfId="30180" xr:uid="{00000000-0005-0000-0000-00002D670000}"/>
    <cellStyle name="Nota 43 8 2 2 3" xfId="28770" xr:uid="{00000000-0005-0000-0000-00002E670000}"/>
    <cellStyle name="Nota 43 8 2 2 3 2" xfId="31621" xr:uid="{00000000-0005-0000-0000-00002F670000}"/>
    <cellStyle name="Nota 43 8 2 3" xfId="25916" xr:uid="{00000000-0005-0000-0000-000030670000}"/>
    <cellStyle name="Nota 43 8 2 3 2" xfId="27326" xr:uid="{00000000-0005-0000-0000-000031670000}"/>
    <cellStyle name="Nota 43 8 2 3 2 2" xfId="30348" xr:uid="{00000000-0005-0000-0000-000032670000}"/>
    <cellStyle name="Nota 43 8 2 3 3" xfId="28938" xr:uid="{00000000-0005-0000-0000-000033670000}"/>
    <cellStyle name="Nota 43 8 2 3 3 2" xfId="31789" xr:uid="{00000000-0005-0000-0000-000034670000}"/>
    <cellStyle name="Nota 43 8 2 4" xfId="26082" xr:uid="{00000000-0005-0000-0000-000035670000}"/>
    <cellStyle name="Nota 43 8 2 4 2" xfId="27492" xr:uid="{00000000-0005-0000-0000-000036670000}"/>
    <cellStyle name="Nota 43 8 2 4 2 2" xfId="30514" xr:uid="{00000000-0005-0000-0000-000037670000}"/>
    <cellStyle name="Nota 43 8 2 4 3" xfId="29104" xr:uid="{00000000-0005-0000-0000-000038670000}"/>
    <cellStyle name="Nota 43 8 2 4 3 2" xfId="31955" xr:uid="{00000000-0005-0000-0000-000039670000}"/>
    <cellStyle name="Nota 43 8 2 5" xfId="26247" xr:uid="{00000000-0005-0000-0000-00003A670000}"/>
    <cellStyle name="Nota 43 8 2 5 2" xfId="27657" xr:uid="{00000000-0005-0000-0000-00003B670000}"/>
    <cellStyle name="Nota 43 8 2 5 2 2" xfId="30679" xr:uid="{00000000-0005-0000-0000-00003C670000}"/>
    <cellStyle name="Nota 43 8 2 5 3" xfId="29269" xr:uid="{00000000-0005-0000-0000-00003D670000}"/>
    <cellStyle name="Nota 43 8 2 5 3 2" xfId="32120" xr:uid="{00000000-0005-0000-0000-00003E670000}"/>
    <cellStyle name="Nota 43 8 2 6" xfId="26529" xr:uid="{00000000-0005-0000-0000-00003F670000}"/>
    <cellStyle name="Nota 43 8 2 6 2" xfId="29551" xr:uid="{00000000-0005-0000-0000-000040670000}"/>
    <cellStyle name="Nota 43 8 2 7" xfId="28141" xr:uid="{00000000-0005-0000-0000-000041670000}"/>
    <cellStyle name="Nota 43 8 2 7 2" xfId="30992" xr:uid="{00000000-0005-0000-0000-000042670000}"/>
    <cellStyle name="Nota 43 8 3" xfId="25602" xr:uid="{00000000-0005-0000-0000-000043670000}"/>
    <cellStyle name="Nota 43 8 3 2" xfId="27012" xr:uid="{00000000-0005-0000-0000-000044670000}"/>
    <cellStyle name="Nota 43 8 3 2 2" xfId="30034" xr:uid="{00000000-0005-0000-0000-000045670000}"/>
    <cellStyle name="Nota 43 8 3 3" xfId="28624" xr:uid="{00000000-0005-0000-0000-000046670000}"/>
    <cellStyle name="Nota 43 8 3 3 2" xfId="31475" xr:uid="{00000000-0005-0000-0000-000047670000}"/>
    <cellStyle name="Nota 43 8 4" xfId="25772" xr:uid="{00000000-0005-0000-0000-000048670000}"/>
    <cellStyle name="Nota 43 8 4 2" xfId="27182" xr:uid="{00000000-0005-0000-0000-000049670000}"/>
    <cellStyle name="Nota 43 8 4 2 2" xfId="30204" xr:uid="{00000000-0005-0000-0000-00004A670000}"/>
    <cellStyle name="Nota 43 8 4 3" xfId="28794" xr:uid="{00000000-0005-0000-0000-00004B670000}"/>
    <cellStyle name="Nota 43 8 4 3 2" xfId="31645" xr:uid="{00000000-0005-0000-0000-00004C670000}"/>
    <cellStyle name="Nota 43 8 5" xfId="25941" xr:uid="{00000000-0005-0000-0000-00004D670000}"/>
    <cellStyle name="Nota 43 8 5 2" xfId="27351" xr:uid="{00000000-0005-0000-0000-00004E670000}"/>
    <cellStyle name="Nota 43 8 5 2 2" xfId="30373" xr:uid="{00000000-0005-0000-0000-00004F670000}"/>
    <cellStyle name="Nota 43 8 5 3" xfId="28963" xr:uid="{00000000-0005-0000-0000-000050670000}"/>
    <cellStyle name="Nota 43 8 5 3 2" xfId="31814" xr:uid="{00000000-0005-0000-0000-000051670000}"/>
    <cellStyle name="Nota 43 8 6" xfId="26106" xr:uid="{00000000-0005-0000-0000-000052670000}"/>
    <cellStyle name="Nota 43 8 6 2" xfId="27516" xr:uid="{00000000-0005-0000-0000-000053670000}"/>
    <cellStyle name="Nota 43 8 6 2 2" xfId="30538" xr:uid="{00000000-0005-0000-0000-000054670000}"/>
    <cellStyle name="Nota 43 8 6 3" xfId="29128" xr:uid="{00000000-0005-0000-0000-000055670000}"/>
    <cellStyle name="Nota 43 8 6 3 2" xfId="31979" xr:uid="{00000000-0005-0000-0000-000056670000}"/>
    <cellStyle name="Nota 43 8 7" xfId="26388" xr:uid="{00000000-0005-0000-0000-000057670000}"/>
    <cellStyle name="Nota 43 8 7 2" xfId="29410" xr:uid="{00000000-0005-0000-0000-000058670000}"/>
    <cellStyle name="Nota 43 8 8" xfId="28000" xr:uid="{00000000-0005-0000-0000-000059670000}"/>
    <cellStyle name="Nota 43 8 8 2" xfId="30851" xr:uid="{00000000-0005-0000-0000-00005A670000}"/>
    <cellStyle name="Nota 44" xfId="24033" xr:uid="{00000000-0005-0000-0000-00005B670000}"/>
    <cellStyle name="Nota 44 2" xfId="24907" xr:uid="{00000000-0005-0000-0000-00005C670000}"/>
    <cellStyle name="Nota 44 2 2" xfId="25130" xr:uid="{00000000-0005-0000-0000-00005D670000}"/>
    <cellStyle name="Nota 44 2 2 2" xfId="25760" xr:uid="{00000000-0005-0000-0000-00005E670000}"/>
    <cellStyle name="Nota 44 2 2 2 2" xfId="27170" xr:uid="{00000000-0005-0000-0000-00005F670000}"/>
    <cellStyle name="Nota 44 2 2 2 2 2" xfId="30192" xr:uid="{00000000-0005-0000-0000-000060670000}"/>
    <cellStyle name="Nota 44 2 2 2 3" xfId="28782" xr:uid="{00000000-0005-0000-0000-000061670000}"/>
    <cellStyle name="Nota 44 2 2 2 3 2" xfId="31633" xr:uid="{00000000-0005-0000-0000-000062670000}"/>
    <cellStyle name="Nota 44 2 2 3" xfId="25928" xr:uid="{00000000-0005-0000-0000-000063670000}"/>
    <cellStyle name="Nota 44 2 2 3 2" xfId="27338" xr:uid="{00000000-0005-0000-0000-000064670000}"/>
    <cellStyle name="Nota 44 2 2 3 2 2" xfId="30360" xr:uid="{00000000-0005-0000-0000-000065670000}"/>
    <cellStyle name="Nota 44 2 2 3 3" xfId="28950" xr:uid="{00000000-0005-0000-0000-000066670000}"/>
    <cellStyle name="Nota 44 2 2 3 3 2" xfId="31801" xr:uid="{00000000-0005-0000-0000-000067670000}"/>
    <cellStyle name="Nota 44 2 2 4" xfId="26094" xr:uid="{00000000-0005-0000-0000-000068670000}"/>
    <cellStyle name="Nota 44 2 2 4 2" xfId="27504" xr:uid="{00000000-0005-0000-0000-000069670000}"/>
    <cellStyle name="Nota 44 2 2 4 2 2" xfId="30526" xr:uid="{00000000-0005-0000-0000-00006A670000}"/>
    <cellStyle name="Nota 44 2 2 4 3" xfId="29116" xr:uid="{00000000-0005-0000-0000-00006B670000}"/>
    <cellStyle name="Nota 44 2 2 4 3 2" xfId="31967" xr:uid="{00000000-0005-0000-0000-00006C670000}"/>
    <cellStyle name="Nota 44 2 2 5" xfId="26259" xr:uid="{00000000-0005-0000-0000-00006D670000}"/>
    <cellStyle name="Nota 44 2 2 5 2" xfId="27669" xr:uid="{00000000-0005-0000-0000-00006E670000}"/>
    <cellStyle name="Nota 44 2 2 5 2 2" xfId="30691" xr:uid="{00000000-0005-0000-0000-00006F670000}"/>
    <cellStyle name="Nota 44 2 2 5 3" xfId="29281" xr:uid="{00000000-0005-0000-0000-000070670000}"/>
    <cellStyle name="Nota 44 2 2 5 3 2" xfId="32132" xr:uid="{00000000-0005-0000-0000-000071670000}"/>
    <cellStyle name="Nota 44 2 2 6" xfId="26541" xr:uid="{00000000-0005-0000-0000-000072670000}"/>
    <cellStyle name="Nota 44 2 2 6 2" xfId="29563" xr:uid="{00000000-0005-0000-0000-000073670000}"/>
    <cellStyle name="Nota 44 2 2 7" xfId="28153" xr:uid="{00000000-0005-0000-0000-000074670000}"/>
    <cellStyle name="Nota 44 2 2 7 2" xfId="31004" xr:uid="{00000000-0005-0000-0000-000075670000}"/>
    <cellStyle name="Nota 44 2 3" xfId="25615" xr:uid="{00000000-0005-0000-0000-000076670000}"/>
    <cellStyle name="Nota 44 2 3 2" xfId="27025" xr:uid="{00000000-0005-0000-0000-000077670000}"/>
    <cellStyle name="Nota 44 2 3 2 2" xfId="30047" xr:uid="{00000000-0005-0000-0000-000078670000}"/>
    <cellStyle name="Nota 44 2 3 3" xfId="28637" xr:uid="{00000000-0005-0000-0000-000079670000}"/>
    <cellStyle name="Nota 44 2 3 3 2" xfId="31488" xr:uid="{00000000-0005-0000-0000-00007A670000}"/>
    <cellStyle name="Nota 44 2 4" xfId="25785" xr:uid="{00000000-0005-0000-0000-00007B670000}"/>
    <cellStyle name="Nota 44 2 4 2" xfId="27195" xr:uid="{00000000-0005-0000-0000-00007C670000}"/>
    <cellStyle name="Nota 44 2 4 2 2" xfId="30217" xr:uid="{00000000-0005-0000-0000-00007D670000}"/>
    <cellStyle name="Nota 44 2 4 3" xfId="28807" xr:uid="{00000000-0005-0000-0000-00007E670000}"/>
    <cellStyle name="Nota 44 2 4 3 2" xfId="31658" xr:uid="{00000000-0005-0000-0000-00007F670000}"/>
    <cellStyle name="Nota 44 2 5" xfId="25953" xr:uid="{00000000-0005-0000-0000-000080670000}"/>
    <cellStyle name="Nota 44 2 5 2" xfId="27363" xr:uid="{00000000-0005-0000-0000-000081670000}"/>
    <cellStyle name="Nota 44 2 5 2 2" xfId="30385" xr:uid="{00000000-0005-0000-0000-000082670000}"/>
    <cellStyle name="Nota 44 2 5 3" xfId="28975" xr:uid="{00000000-0005-0000-0000-000083670000}"/>
    <cellStyle name="Nota 44 2 5 3 2" xfId="31826" xr:uid="{00000000-0005-0000-0000-000084670000}"/>
    <cellStyle name="Nota 44 2 6" xfId="26118" xr:uid="{00000000-0005-0000-0000-000085670000}"/>
    <cellStyle name="Nota 44 2 6 2" xfId="27528" xr:uid="{00000000-0005-0000-0000-000086670000}"/>
    <cellStyle name="Nota 44 2 6 2 2" xfId="30550" xr:uid="{00000000-0005-0000-0000-000087670000}"/>
    <cellStyle name="Nota 44 2 6 3" xfId="29140" xr:uid="{00000000-0005-0000-0000-000088670000}"/>
    <cellStyle name="Nota 44 2 6 3 2" xfId="31991" xr:uid="{00000000-0005-0000-0000-000089670000}"/>
    <cellStyle name="Nota 44 2 7" xfId="26400" xr:uid="{00000000-0005-0000-0000-00008A670000}"/>
    <cellStyle name="Nota 44 2 7 2" xfId="29422" xr:uid="{00000000-0005-0000-0000-00008B670000}"/>
    <cellStyle name="Nota 44 2 8" xfId="28012" xr:uid="{00000000-0005-0000-0000-00008C670000}"/>
    <cellStyle name="Nota 44 2 8 2" xfId="30863" xr:uid="{00000000-0005-0000-0000-00008D670000}"/>
    <cellStyle name="Nota 45" xfId="24034" xr:uid="{00000000-0005-0000-0000-00008E670000}"/>
    <cellStyle name="Nota 45 2" xfId="24906" xr:uid="{00000000-0005-0000-0000-00008F670000}"/>
    <cellStyle name="Nota 45 2 2" xfId="25129" xr:uid="{00000000-0005-0000-0000-000090670000}"/>
    <cellStyle name="Nota 45 2 2 2" xfId="25759" xr:uid="{00000000-0005-0000-0000-000091670000}"/>
    <cellStyle name="Nota 45 2 2 2 2" xfId="27169" xr:uid="{00000000-0005-0000-0000-000092670000}"/>
    <cellStyle name="Nota 45 2 2 2 2 2" xfId="30191" xr:uid="{00000000-0005-0000-0000-000093670000}"/>
    <cellStyle name="Nota 45 2 2 2 3" xfId="28781" xr:uid="{00000000-0005-0000-0000-000094670000}"/>
    <cellStyle name="Nota 45 2 2 2 3 2" xfId="31632" xr:uid="{00000000-0005-0000-0000-000095670000}"/>
    <cellStyle name="Nota 45 2 2 3" xfId="25927" xr:uid="{00000000-0005-0000-0000-000096670000}"/>
    <cellStyle name="Nota 45 2 2 3 2" xfId="27337" xr:uid="{00000000-0005-0000-0000-000097670000}"/>
    <cellStyle name="Nota 45 2 2 3 2 2" xfId="30359" xr:uid="{00000000-0005-0000-0000-000098670000}"/>
    <cellStyle name="Nota 45 2 2 3 3" xfId="28949" xr:uid="{00000000-0005-0000-0000-000099670000}"/>
    <cellStyle name="Nota 45 2 2 3 3 2" xfId="31800" xr:uid="{00000000-0005-0000-0000-00009A670000}"/>
    <cellStyle name="Nota 45 2 2 4" xfId="26093" xr:uid="{00000000-0005-0000-0000-00009B670000}"/>
    <cellStyle name="Nota 45 2 2 4 2" xfId="27503" xr:uid="{00000000-0005-0000-0000-00009C670000}"/>
    <cellStyle name="Nota 45 2 2 4 2 2" xfId="30525" xr:uid="{00000000-0005-0000-0000-00009D670000}"/>
    <cellStyle name="Nota 45 2 2 4 3" xfId="29115" xr:uid="{00000000-0005-0000-0000-00009E670000}"/>
    <cellStyle name="Nota 45 2 2 4 3 2" xfId="31966" xr:uid="{00000000-0005-0000-0000-00009F670000}"/>
    <cellStyle name="Nota 45 2 2 5" xfId="26258" xr:uid="{00000000-0005-0000-0000-0000A0670000}"/>
    <cellStyle name="Nota 45 2 2 5 2" xfId="27668" xr:uid="{00000000-0005-0000-0000-0000A1670000}"/>
    <cellStyle name="Nota 45 2 2 5 2 2" xfId="30690" xr:uid="{00000000-0005-0000-0000-0000A2670000}"/>
    <cellStyle name="Nota 45 2 2 5 3" xfId="29280" xr:uid="{00000000-0005-0000-0000-0000A3670000}"/>
    <cellStyle name="Nota 45 2 2 5 3 2" xfId="32131" xr:uid="{00000000-0005-0000-0000-0000A4670000}"/>
    <cellStyle name="Nota 45 2 2 6" xfId="26540" xr:uid="{00000000-0005-0000-0000-0000A5670000}"/>
    <cellStyle name="Nota 45 2 2 6 2" xfId="29562" xr:uid="{00000000-0005-0000-0000-0000A6670000}"/>
    <cellStyle name="Nota 45 2 2 7" xfId="28152" xr:uid="{00000000-0005-0000-0000-0000A7670000}"/>
    <cellStyle name="Nota 45 2 2 7 2" xfId="31003" xr:uid="{00000000-0005-0000-0000-0000A8670000}"/>
    <cellStyle name="Nota 45 2 3" xfId="25614" xr:uid="{00000000-0005-0000-0000-0000A9670000}"/>
    <cellStyle name="Nota 45 2 3 2" xfId="27024" xr:uid="{00000000-0005-0000-0000-0000AA670000}"/>
    <cellStyle name="Nota 45 2 3 2 2" xfId="30046" xr:uid="{00000000-0005-0000-0000-0000AB670000}"/>
    <cellStyle name="Nota 45 2 3 3" xfId="28636" xr:uid="{00000000-0005-0000-0000-0000AC670000}"/>
    <cellStyle name="Nota 45 2 3 3 2" xfId="31487" xr:uid="{00000000-0005-0000-0000-0000AD670000}"/>
    <cellStyle name="Nota 45 2 4" xfId="25784" xr:uid="{00000000-0005-0000-0000-0000AE670000}"/>
    <cellStyle name="Nota 45 2 4 2" xfId="27194" xr:uid="{00000000-0005-0000-0000-0000AF670000}"/>
    <cellStyle name="Nota 45 2 4 2 2" xfId="30216" xr:uid="{00000000-0005-0000-0000-0000B0670000}"/>
    <cellStyle name="Nota 45 2 4 3" xfId="28806" xr:uid="{00000000-0005-0000-0000-0000B1670000}"/>
    <cellStyle name="Nota 45 2 4 3 2" xfId="31657" xr:uid="{00000000-0005-0000-0000-0000B2670000}"/>
    <cellStyle name="Nota 45 2 5" xfId="25952" xr:uid="{00000000-0005-0000-0000-0000B3670000}"/>
    <cellStyle name="Nota 45 2 5 2" xfId="27362" xr:uid="{00000000-0005-0000-0000-0000B4670000}"/>
    <cellStyle name="Nota 45 2 5 2 2" xfId="30384" xr:uid="{00000000-0005-0000-0000-0000B5670000}"/>
    <cellStyle name="Nota 45 2 5 3" xfId="28974" xr:uid="{00000000-0005-0000-0000-0000B6670000}"/>
    <cellStyle name="Nota 45 2 5 3 2" xfId="31825" xr:uid="{00000000-0005-0000-0000-0000B7670000}"/>
    <cellStyle name="Nota 45 2 6" xfId="26117" xr:uid="{00000000-0005-0000-0000-0000B8670000}"/>
    <cellStyle name="Nota 45 2 6 2" xfId="27527" xr:uid="{00000000-0005-0000-0000-0000B9670000}"/>
    <cellStyle name="Nota 45 2 6 2 2" xfId="30549" xr:uid="{00000000-0005-0000-0000-0000BA670000}"/>
    <cellStyle name="Nota 45 2 6 3" xfId="29139" xr:uid="{00000000-0005-0000-0000-0000BB670000}"/>
    <cellStyle name="Nota 45 2 6 3 2" xfId="31990" xr:uid="{00000000-0005-0000-0000-0000BC670000}"/>
    <cellStyle name="Nota 45 2 7" xfId="26399" xr:uid="{00000000-0005-0000-0000-0000BD670000}"/>
    <cellStyle name="Nota 45 2 7 2" xfId="29421" xr:uid="{00000000-0005-0000-0000-0000BE670000}"/>
    <cellStyle name="Nota 45 2 8" xfId="28011" xr:uid="{00000000-0005-0000-0000-0000BF670000}"/>
    <cellStyle name="Nota 45 2 8 2" xfId="30862" xr:uid="{00000000-0005-0000-0000-0000C0670000}"/>
    <cellStyle name="Nota 46" xfId="24035" xr:uid="{00000000-0005-0000-0000-0000C1670000}"/>
    <cellStyle name="Nota 46 2" xfId="24905" xr:uid="{00000000-0005-0000-0000-0000C2670000}"/>
    <cellStyle name="Nota 46 2 2" xfId="25128" xr:uid="{00000000-0005-0000-0000-0000C3670000}"/>
    <cellStyle name="Nota 46 2 2 2" xfId="25758" xr:uid="{00000000-0005-0000-0000-0000C4670000}"/>
    <cellStyle name="Nota 46 2 2 2 2" xfId="27168" xr:uid="{00000000-0005-0000-0000-0000C5670000}"/>
    <cellStyle name="Nota 46 2 2 2 2 2" xfId="30190" xr:uid="{00000000-0005-0000-0000-0000C6670000}"/>
    <cellStyle name="Nota 46 2 2 2 3" xfId="28780" xr:uid="{00000000-0005-0000-0000-0000C7670000}"/>
    <cellStyle name="Nota 46 2 2 2 3 2" xfId="31631" xr:uid="{00000000-0005-0000-0000-0000C8670000}"/>
    <cellStyle name="Nota 46 2 2 3" xfId="25926" xr:uid="{00000000-0005-0000-0000-0000C9670000}"/>
    <cellStyle name="Nota 46 2 2 3 2" xfId="27336" xr:uid="{00000000-0005-0000-0000-0000CA670000}"/>
    <cellStyle name="Nota 46 2 2 3 2 2" xfId="30358" xr:uid="{00000000-0005-0000-0000-0000CB670000}"/>
    <cellStyle name="Nota 46 2 2 3 3" xfId="28948" xr:uid="{00000000-0005-0000-0000-0000CC670000}"/>
    <cellStyle name="Nota 46 2 2 3 3 2" xfId="31799" xr:uid="{00000000-0005-0000-0000-0000CD670000}"/>
    <cellStyle name="Nota 46 2 2 4" xfId="26092" xr:uid="{00000000-0005-0000-0000-0000CE670000}"/>
    <cellStyle name="Nota 46 2 2 4 2" xfId="27502" xr:uid="{00000000-0005-0000-0000-0000CF670000}"/>
    <cellStyle name="Nota 46 2 2 4 2 2" xfId="30524" xr:uid="{00000000-0005-0000-0000-0000D0670000}"/>
    <cellStyle name="Nota 46 2 2 4 3" xfId="29114" xr:uid="{00000000-0005-0000-0000-0000D1670000}"/>
    <cellStyle name="Nota 46 2 2 4 3 2" xfId="31965" xr:uid="{00000000-0005-0000-0000-0000D2670000}"/>
    <cellStyle name="Nota 46 2 2 5" xfId="26257" xr:uid="{00000000-0005-0000-0000-0000D3670000}"/>
    <cellStyle name="Nota 46 2 2 5 2" xfId="27667" xr:uid="{00000000-0005-0000-0000-0000D4670000}"/>
    <cellStyle name="Nota 46 2 2 5 2 2" xfId="30689" xr:uid="{00000000-0005-0000-0000-0000D5670000}"/>
    <cellStyle name="Nota 46 2 2 5 3" xfId="29279" xr:uid="{00000000-0005-0000-0000-0000D6670000}"/>
    <cellStyle name="Nota 46 2 2 5 3 2" xfId="32130" xr:uid="{00000000-0005-0000-0000-0000D7670000}"/>
    <cellStyle name="Nota 46 2 2 6" xfId="26539" xr:uid="{00000000-0005-0000-0000-0000D8670000}"/>
    <cellStyle name="Nota 46 2 2 6 2" xfId="29561" xr:uid="{00000000-0005-0000-0000-0000D9670000}"/>
    <cellStyle name="Nota 46 2 2 7" xfId="28151" xr:uid="{00000000-0005-0000-0000-0000DA670000}"/>
    <cellStyle name="Nota 46 2 2 7 2" xfId="31002" xr:uid="{00000000-0005-0000-0000-0000DB670000}"/>
    <cellStyle name="Nota 46 2 3" xfId="25613" xr:uid="{00000000-0005-0000-0000-0000DC670000}"/>
    <cellStyle name="Nota 46 2 3 2" xfId="27023" xr:uid="{00000000-0005-0000-0000-0000DD670000}"/>
    <cellStyle name="Nota 46 2 3 2 2" xfId="30045" xr:uid="{00000000-0005-0000-0000-0000DE670000}"/>
    <cellStyle name="Nota 46 2 3 3" xfId="28635" xr:uid="{00000000-0005-0000-0000-0000DF670000}"/>
    <cellStyle name="Nota 46 2 3 3 2" xfId="31486" xr:uid="{00000000-0005-0000-0000-0000E0670000}"/>
    <cellStyle name="Nota 46 2 4" xfId="25783" xr:uid="{00000000-0005-0000-0000-0000E1670000}"/>
    <cellStyle name="Nota 46 2 4 2" xfId="27193" xr:uid="{00000000-0005-0000-0000-0000E2670000}"/>
    <cellStyle name="Nota 46 2 4 2 2" xfId="30215" xr:uid="{00000000-0005-0000-0000-0000E3670000}"/>
    <cellStyle name="Nota 46 2 4 3" xfId="28805" xr:uid="{00000000-0005-0000-0000-0000E4670000}"/>
    <cellStyle name="Nota 46 2 4 3 2" xfId="31656" xr:uid="{00000000-0005-0000-0000-0000E5670000}"/>
    <cellStyle name="Nota 46 2 5" xfId="25951" xr:uid="{00000000-0005-0000-0000-0000E6670000}"/>
    <cellStyle name="Nota 46 2 5 2" xfId="27361" xr:uid="{00000000-0005-0000-0000-0000E7670000}"/>
    <cellStyle name="Nota 46 2 5 2 2" xfId="30383" xr:uid="{00000000-0005-0000-0000-0000E8670000}"/>
    <cellStyle name="Nota 46 2 5 3" xfId="28973" xr:uid="{00000000-0005-0000-0000-0000E9670000}"/>
    <cellStyle name="Nota 46 2 5 3 2" xfId="31824" xr:uid="{00000000-0005-0000-0000-0000EA670000}"/>
    <cellStyle name="Nota 46 2 6" xfId="26116" xr:uid="{00000000-0005-0000-0000-0000EB670000}"/>
    <cellStyle name="Nota 46 2 6 2" xfId="27526" xr:uid="{00000000-0005-0000-0000-0000EC670000}"/>
    <cellStyle name="Nota 46 2 6 2 2" xfId="30548" xr:uid="{00000000-0005-0000-0000-0000ED670000}"/>
    <cellStyle name="Nota 46 2 6 3" xfId="29138" xr:uid="{00000000-0005-0000-0000-0000EE670000}"/>
    <cellStyle name="Nota 46 2 6 3 2" xfId="31989" xr:uid="{00000000-0005-0000-0000-0000EF670000}"/>
    <cellStyle name="Nota 46 2 7" xfId="26398" xr:uid="{00000000-0005-0000-0000-0000F0670000}"/>
    <cellStyle name="Nota 46 2 7 2" xfId="29420" xr:uid="{00000000-0005-0000-0000-0000F1670000}"/>
    <cellStyle name="Nota 46 2 8" xfId="28010" xr:uid="{00000000-0005-0000-0000-0000F2670000}"/>
    <cellStyle name="Nota 46 2 8 2" xfId="30861" xr:uid="{00000000-0005-0000-0000-0000F3670000}"/>
    <cellStyle name="Nota 47" xfId="24938" xr:uid="{00000000-0005-0000-0000-0000F4670000}"/>
    <cellStyle name="Nota 47 2" xfId="25132" xr:uid="{00000000-0005-0000-0000-0000F5670000}"/>
    <cellStyle name="Nota 47 2 2" xfId="25762" xr:uid="{00000000-0005-0000-0000-0000F6670000}"/>
    <cellStyle name="Nota 47 2 2 2" xfId="27172" xr:uid="{00000000-0005-0000-0000-0000F7670000}"/>
    <cellStyle name="Nota 47 2 2 2 2" xfId="30194" xr:uid="{00000000-0005-0000-0000-0000F8670000}"/>
    <cellStyle name="Nota 47 2 2 3" xfId="28784" xr:uid="{00000000-0005-0000-0000-0000F9670000}"/>
    <cellStyle name="Nota 47 2 2 3 2" xfId="31635" xr:uid="{00000000-0005-0000-0000-0000FA670000}"/>
    <cellStyle name="Nota 47 2 3" xfId="25930" xr:uid="{00000000-0005-0000-0000-0000FB670000}"/>
    <cellStyle name="Nota 47 2 3 2" xfId="27340" xr:uid="{00000000-0005-0000-0000-0000FC670000}"/>
    <cellStyle name="Nota 47 2 3 2 2" xfId="30362" xr:uid="{00000000-0005-0000-0000-0000FD670000}"/>
    <cellStyle name="Nota 47 2 3 3" xfId="28952" xr:uid="{00000000-0005-0000-0000-0000FE670000}"/>
    <cellStyle name="Nota 47 2 3 3 2" xfId="31803" xr:uid="{00000000-0005-0000-0000-0000FF670000}"/>
    <cellStyle name="Nota 47 2 4" xfId="26096" xr:uid="{00000000-0005-0000-0000-000000680000}"/>
    <cellStyle name="Nota 47 2 4 2" xfId="27506" xr:uid="{00000000-0005-0000-0000-000001680000}"/>
    <cellStyle name="Nota 47 2 4 2 2" xfId="30528" xr:uid="{00000000-0005-0000-0000-000002680000}"/>
    <cellStyle name="Nota 47 2 4 3" xfId="29118" xr:uid="{00000000-0005-0000-0000-000003680000}"/>
    <cellStyle name="Nota 47 2 4 3 2" xfId="31969" xr:uid="{00000000-0005-0000-0000-000004680000}"/>
    <cellStyle name="Nota 47 2 5" xfId="26261" xr:uid="{00000000-0005-0000-0000-000005680000}"/>
    <cellStyle name="Nota 47 2 5 2" xfId="27671" xr:uid="{00000000-0005-0000-0000-000006680000}"/>
    <cellStyle name="Nota 47 2 5 2 2" xfId="30693" xr:uid="{00000000-0005-0000-0000-000007680000}"/>
    <cellStyle name="Nota 47 2 5 3" xfId="29283" xr:uid="{00000000-0005-0000-0000-000008680000}"/>
    <cellStyle name="Nota 47 2 5 3 2" xfId="32134" xr:uid="{00000000-0005-0000-0000-000009680000}"/>
    <cellStyle name="Nota 47 2 6" xfId="26543" xr:uid="{00000000-0005-0000-0000-00000A680000}"/>
    <cellStyle name="Nota 47 2 6 2" xfId="29565" xr:uid="{00000000-0005-0000-0000-00000B680000}"/>
    <cellStyle name="Nota 47 2 7" xfId="28155" xr:uid="{00000000-0005-0000-0000-00000C680000}"/>
    <cellStyle name="Nota 47 2 7 2" xfId="31006" xr:uid="{00000000-0005-0000-0000-00000D680000}"/>
    <cellStyle name="Nota 47 3" xfId="25618" xr:uid="{00000000-0005-0000-0000-00000E680000}"/>
    <cellStyle name="Nota 47 3 2" xfId="27028" xr:uid="{00000000-0005-0000-0000-00000F680000}"/>
    <cellStyle name="Nota 47 3 2 2" xfId="30050" xr:uid="{00000000-0005-0000-0000-000010680000}"/>
    <cellStyle name="Nota 47 3 3" xfId="28640" xr:uid="{00000000-0005-0000-0000-000011680000}"/>
    <cellStyle name="Nota 47 3 3 2" xfId="31491" xr:uid="{00000000-0005-0000-0000-000012680000}"/>
    <cellStyle name="Nota 47 4" xfId="25788" xr:uid="{00000000-0005-0000-0000-000013680000}"/>
    <cellStyle name="Nota 47 4 2" xfId="27198" xr:uid="{00000000-0005-0000-0000-000014680000}"/>
    <cellStyle name="Nota 47 4 2 2" xfId="30220" xr:uid="{00000000-0005-0000-0000-000015680000}"/>
    <cellStyle name="Nota 47 4 3" xfId="28810" xr:uid="{00000000-0005-0000-0000-000016680000}"/>
    <cellStyle name="Nota 47 4 3 2" xfId="31661" xr:uid="{00000000-0005-0000-0000-000017680000}"/>
    <cellStyle name="Nota 47 5" xfId="25955" xr:uid="{00000000-0005-0000-0000-000018680000}"/>
    <cellStyle name="Nota 47 5 2" xfId="27365" xr:uid="{00000000-0005-0000-0000-000019680000}"/>
    <cellStyle name="Nota 47 5 2 2" xfId="30387" xr:uid="{00000000-0005-0000-0000-00001A680000}"/>
    <cellStyle name="Nota 47 5 3" xfId="28977" xr:uid="{00000000-0005-0000-0000-00001B680000}"/>
    <cellStyle name="Nota 47 5 3 2" xfId="31828" xr:uid="{00000000-0005-0000-0000-00001C680000}"/>
    <cellStyle name="Nota 47 6" xfId="26120" xr:uid="{00000000-0005-0000-0000-00001D680000}"/>
    <cellStyle name="Nota 47 6 2" xfId="27530" xr:uid="{00000000-0005-0000-0000-00001E680000}"/>
    <cellStyle name="Nota 47 6 2 2" xfId="30552" xr:uid="{00000000-0005-0000-0000-00001F680000}"/>
    <cellStyle name="Nota 47 6 3" xfId="29142" xr:uid="{00000000-0005-0000-0000-000020680000}"/>
    <cellStyle name="Nota 47 6 3 2" xfId="31993" xr:uid="{00000000-0005-0000-0000-000021680000}"/>
    <cellStyle name="Nota 47 7" xfId="26402" xr:uid="{00000000-0005-0000-0000-000022680000}"/>
    <cellStyle name="Nota 47 7 2" xfId="29424" xr:uid="{00000000-0005-0000-0000-000023680000}"/>
    <cellStyle name="Nota 47 8" xfId="27706" xr:uid="{00000000-0005-0000-0000-000024680000}"/>
    <cellStyle name="Nota 47 8 2" xfId="30698" xr:uid="{00000000-0005-0000-0000-000025680000}"/>
    <cellStyle name="Nota 47 9" xfId="28014" xr:uid="{00000000-0005-0000-0000-000026680000}"/>
    <cellStyle name="Nota 47 9 2" xfId="30865" xr:uid="{00000000-0005-0000-0000-000027680000}"/>
    <cellStyle name="Nota 48" xfId="24908" xr:uid="{00000000-0005-0000-0000-000028680000}"/>
    <cellStyle name="Nota 48 2" xfId="25131" xr:uid="{00000000-0005-0000-0000-000029680000}"/>
    <cellStyle name="Nota 48 2 2" xfId="25761" xr:uid="{00000000-0005-0000-0000-00002A680000}"/>
    <cellStyle name="Nota 48 2 2 2" xfId="27171" xr:uid="{00000000-0005-0000-0000-00002B680000}"/>
    <cellStyle name="Nota 48 2 2 2 2" xfId="30193" xr:uid="{00000000-0005-0000-0000-00002C680000}"/>
    <cellStyle name="Nota 48 2 2 3" xfId="28783" xr:uid="{00000000-0005-0000-0000-00002D680000}"/>
    <cellStyle name="Nota 48 2 2 3 2" xfId="31634" xr:uid="{00000000-0005-0000-0000-00002E680000}"/>
    <cellStyle name="Nota 48 2 3" xfId="25929" xr:uid="{00000000-0005-0000-0000-00002F680000}"/>
    <cellStyle name="Nota 48 2 3 2" xfId="27339" xr:uid="{00000000-0005-0000-0000-000030680000}"/>
    <cellStyle name="Nota 48 2 3 2 2" xfId="30361" xr:uid="{00000000-0005-0000-0000-000031680000}"/>
    <cellStyle name="Nota 48 2 3 3" xfId="28951" xr:uid="{00000000-0005-0000-0000-000032680000}"/>
    <cellStyle name="Nota 48 2 3 3 2" xfId="31802" xr:uid="{00000000-0005-0000-0000-000033680000}"/>
    <cellStyle name="Nota 48 2 4" xfId="26095" xr:uid="{00000000-0005-0000-0000-000034680000}"/>
    <cellStyle name="Nota 48 2 4 2" xfId="27505" xr:uid="{00000000-0005-0000-0000-000035680000}"/>
    <cellStyle name="Nota 48 2 4 2 2" xfId="30527" xr:uid="{00000000-0005-0000-0000-000036680000}"/>
    <cellStyle name="Nota 48 2 4 3" xfId="29117" xr:uid="{00000000-0005-0000-0000-000037680000}"/>
    <cellStyle name="Nota 48 2 4 3 2" xfId="31968" xr:uid="{00000000-0005-0000-0000-000038680000}"/>
    <cellStyle name="Nota 48 2 5" xfId="26260" xr:uid="{00000000-0005-0000-0000-000039680000}"/>
    <cellStyle name="Nota 48 2 5 2" xfId="27670" xr:uid="{00000000-0005-0000-0000-00003A680000}"/>
    <cellStyle name="Nota 48 2 5 2 2" xfId="30692" xr:uid="{00000000-0005-0000-0000-00003B680000}"/>
    <cellStyle name="Nota 48 2 5 3" xfId="29282" xr:uid="{00000000-0005-0000-0000-00003C680000}"/>
    <cellStyle name="Nota 48 2 5 3 2" xfId="32133" xr:uid="{00000000-0005-0000-0000-00003D680000}"/>
    <cellStyle name="Nota 48 2 6" xfId="26542" xr:uid="{00000000-0005-0000-0000-00003E680000}"/>
    <cellStyle name="Nota 48 2 6 2" xfId="29564" xr:uid="{00000000-0005-0000-0000-00003F680000}"/>
    <cellStyle name="Nota 48 2 7" xfId="28154" xr:uid="{00000000-0005-0000-0000-000040680000}"/>
    <cellStyle name="Nota 48 2 7 2" xfId="31005" xr:uid="{00000000-0005-0000-0000-000041680000}"/>
    <cellStyle name="Nota 48 3" xfId="25616" xr:uid="{00000000-0005-0000-0000-000042680000}"/>
    <cellStyle name="Nota 48 3 2" xfId="27026" xr:uid="{00000000-0005-0000-0000-000043680000}"/>
    <cellStyle name="Nota 48 3 2 2" xfId="30048" xr:uid="{00000000-0005-0000-0000-000044680000}"/>
    <cellStyle name="Nota 48 3 3" xfId="28638" xr:uid="{00000000-0005-0000-0000-000045680000}"/>
    <cellStyle name="Nota 48 3 3 2" xfId="31489" xr:uid="{00000000-0005-0000-0000-000046680000}"/>
    <cellStyle name="Nota 48 4" xfId="25786" xr:uid="{00000000-0005-0000-0000-000047680000}"/>
    <cellStyle name="Nota 48 4 2" xfId="27196" xr:uid="{00000000-0005-0000-0000-000048680000}"/>
    <cellStyle name="Nota 48 4 2 2" xfId="30218" xr:uid="{00000000-0005-0000-0000-000049680000}"/>
    <cellStyle name="Nota 48 4 3" xfId="28808" xr:uid="{00000000-0005-0000-0000-00004A680000}"/>
    <cellStyle name="Nota 48 4 3 2" xfId="31659" xr:uid="{00000000-0005-0000-0000-00004B680000}"/>
    <cellStyle name="Nota 48 5" xfId="25954" xr:uid="{00000000-0005-0000-0000-00004C680000}"/>
    <cellStyle name="Nota 48 5 2" xfId="27364" xr:uid="{00000000-0005-0000-0000-00004D680000}"/>
    <cellStyle name="Nota 48 5 2 2" xfId="30386" xr:uid="{00000000-0005-0000-0000-00004E680000}"/>
    <cellStyle name="Nota 48 5 3" xfId="28976" xr:uid="{00000000-0005-0000-0000-00004F680000}"/>
    <cellStyle name="Nota 48 5 3 2" xfId="31827" xr:uid="{00000000-0005-0000-0000-000050680000}"/>
    <cellStyle name="Nota 48 6" xfId="26119" xr:uid="{00000000-0005-0000-0000-000051680000}"/>
    <cellStyle name="Nota 48 6 2" xfId="27529" xr:uid="{00000000-0005-0000-0000-000052680000}"/>
    <cellStyle name="Nota 48 6 2 2" xfId="30551" xr:uid="{00000000-0005-0000-0000-000053680000}"/>
    <cellStyle name="Nota 48 6 3" xfId="29141" xr:uid="{00000000-0005-0000-0000-000054680000}"/>
    <cellStyle name="Nota 48 6 3 2" xfId="31992" xr:uid="{00000000-0005-0000-0000-000055680000}"/>
    <cellStyle name="Nota 48 7" xfId="26401" xr:uid="{00000000-0005-0000-0000-000056680000}"/>
    <cellStyle name="Nota 48 7 2" xfId="29423" xr:uid="{00000000-0005-0000-0000-000057680000}"/>
    <cellStyle name="Nota 48 8" xfId="27778" xr:uid="{00000000-0005-0000-0000-000058680000}"/>
    <cellStyle name="Nota 48 8 2" xfId="30705" xr:uid="{00000000-0005-0000-0000-000059680000}"/>
    <cellStyle name="Nota 48 9" xfId="28013" xr:uid="{00000000-0005-0000-0000-00005A680000}"/>
    <cellStyle name="Nota 48 9 2" xfId="30864" xr:uid="{00000000-0005-0000-0000-00005B680000}"/>
    <cellStyle name="Nota 49" xfId="24904" xr:uid="{00000000-0005-0000-0000-00005C680000}"/>
    <cellStyle name="Nota 49 2" xfId="25127" xr:uid="{00000000-0005-0000-0000-00005D680000}"/>
    <cellStyle name="Nota 49 2 2" xfId="25757" xr:uid="{00000000-0005-0000-0000-00005E680000}"/>
    <cellStyle name="Nota 49 2 2 2" xfId="27167" xr:uid="{00000000-0005-0000-0000-00005F680000}"/>
    <cellStyle name="Nota 49 2 2 2 2" xfId="30189" xr:uid="{00000000-0005-0000-0000-000060680000}"/>
    <cellStyle name="Nota 49 2 2 3" xfId="28779" xr:uid="{00000000-0005-0000-0000-000061680000}"/>
    <cellStyle name="Nota 49 2 2 3 2" xfId="31630" xr:uid="{00000000-0005-0000-0000-000062680000}"/>
    <cellStyle name="Nota 49 2 3" xfId="25925" xr:uid="{00000000-0005-0000-0000-000063680000}"/>
    <cellStyle name="Nota 49 2 3 2" xfId="27335" xr:uid="{00000000-0005-0000-0000-000064680000}"/>
    <cellStyle name="Nota 49 2 3 2 2" xfId="30357" xr:uid="{00000000-0005-0000-0000-000065680000}"/>
    <cellStyle name="Nota 49 2 3 3" xfId="28947" xr:uid="{00000000-0005-0000-0000-000066680000}"/>
    <cellStyle name="Nota 49 2 3 3 2" xfId="31798" xr:uid="{00000000-0005-0000-0000-000067680000}"/>
    <cellStyle name="Nota 49 2 4" xfId="26091" xr:uid="{00000000-0005-0000-0000-000068680000}"/>
    <cellStyle name="Nota 49 2 4 2" xfId="27501" xr:uid="{00000000-0005-0000-0000-000069680000}"/>
    <cellStyle name="Nota 49 2 4 2 2" xfId="30523" xr:uid="{00000000-0005-0000-0000-00006A680000}"/>
    <cellStyle name="Nota 49 2 4 3" xfId="29113" xr:uid="{00000000-0005-0000-0000-00006B680000}"/>
    <cellStyle name="Nota 49 2 4 3 2" xfId="31964" xr:uid="{00000000-0005-0000-0000-00006C680000}"/>
    <cellStyle name="Nota 49 2 5" xfId="26256" xr:uid="{00000000-0005-0000-0000-00006D680000}"/>
    <cellStyle name="Nota 49 2 5 2" xfId="27666" xr:uid="{00000000-0005-0000-0000-00006E680000}"/>
    <cellStyle name="Nota 49 2 5 2 2" xfId="30688" xr:uid="{00000000-0005-0000-0000-00006F680000}"/>
    <cellStyle name="Nota 49 2 5 3" xfId="29278" xr:uid="{00000000-0005-0000-0000-000070680000}"/>
    <cellStyle name="Nota 49 2 5 3 2" xfId="32129" xr:uid="{00000000-0005-0000-0000-000071680000}"/>
    <cellStyle name="Nota 49 2 6" xfId="26538" xr:uid="{00000000-0005-0000-0000-000072680000}"/>
    <cellStyle name="Nota 49 2 6 2" xfId="29560" xr:uid="{00000000-0005-0000-0000-000073680000}"/>
    <cellStyle name="Nota 49 2 7" xfId="28150" xr:uid="{00000000-0005-0000-0000-000074680000}"/>
    <cellStyle name="Nota 49 2 7 2" xfId="31001" xr:uid="{00000000-0005-0000-0000-000075680000}"/>
    <cellStyle name="Nota 49 3" xfId="25612" xr:uid="{00000000-0005-0000-0000-000076680000}"/>
    <cellStyle name="Nota 49 3 2" xfId="27022" xr:uid="{00000000-0005-0000-0000-000077680000}"/>
    <cellStyle name="Nota 49 3 2 2" xfId="30044" xr:uid="{00000000-0005-0000-0000-000078680000}"/>
    <cellStyle name="Nota 49 3 3" xfId="28634" xr:uid="{00000000-0005-0000-0000-000079680000}"/>
    <cellStyle name="Nota 49 3 3 2" xfId="31485" xr:uid="{00000000-0005-0000-0000-00007A680000}"/>
    <cellStyle name="Nota 49 4" xfId="25782" xr:uid="{00000000-0005-0000-0000-00007B680000}"/>
    <cellStyle name="Nota 49 4 2" xfId="27192" xr:uid="{00000000-0005-0000-0000-00007C680000}"/>
    <cellStyle name="Nota 49 4 2 2" xfId="30214" xr:uid="{00000000-0005-0000-0000-00007D680000}"/>
    <cellStyle name="Nota 49 4 3" xfId="28804" xr:uid="{00000000-0005-0000-0000-00007E680000}"/>
    <cellStyle name="Nota 49 4 3 2" xfId="31655" xr:uid="{00000000-0005-0000-0000-00007F680000}"/>
    <cellStyle name="Nota 49 5" xfId="25950" xr:uid="{00000000-0005-0000-0000-000080680000}"/>
    <cellStyle name="Nota 49 5 2" xfId="27360" xr:uid="{00000000-0005-0000-0000-000081680000}"/>
    <cellStyle name="Nota 49 5 2 2" xfId="30382" xr:uid="{00000000-0005-0000-0000-000082680000}"/>
    <cellStyle name="Nota 49 5 3" xfId="28972" xr:uid="{00000000-0005-0000-0000-000083680000}"/>
    <cellStyle name="Nota 49 5 3 2" xfId="31823" xr:uid="{00000000-0005-0000-0000-000084680000}"/>
    <cellStyle name="Nota 49 6" xfId="26115" xr:uid="{00000000-0005-0000-0000-000085680000}"/>
    <cellStyle name="Nota 49 6 2" xfId="27525" xr:uid="{00000000-0005-0000-0000-000086680000}"/>
    <cellStyle name="Nota 49 6 2 2" xfId="30547" xr:uid="{00000000-0005-0000-0000-000087680000}"/>
    <cellStyle name="Nota 49 6 3" xfId="29137" xr:uid="{00000000-0005-0000-0000-000088680000}"/>
    <cellStyle name="Nota 49 6 3 2" xfId="31988" xr:uid="{00000000-0005-0000-0000-000089680000}"/>
    <cellStyle name="Nota 49 7" xfId="26397" xr:uid="{00000000-0005-0000-0000-00008A680000}"/>
    <cellStyle name="Nota 49 7 2" xfId="29419" xr:uid="{00000000-0005-0000-0000-00008B680000}"/>
    <cellStyle name="Nota 49 8" xfId="27814" xr:uid="{00000000-0005-0000-0000-00008C680000}"/>
    <cellStyle name="Nota 49 8 2" xfId="30710" xr:uid="{00000000-0005-0000-0000-00008D680000}"/>
    <cellStyle name="Nota 49 9" xfId="28009" xr:uid="{00000000-0005-0000-0000-00008E680000}"/>
    <cellStyle name="Nota 49 9 2" xfId="30860" xr:uid="{00000000-0005-0000-0000-00008F680000}"/>
    <cellStyle name="Nota 5" xfId="20826" xr:uid="{00000000-0005-0000-0000-000090680000}"/>
    <cellStyle name="Nota 5 10" xfId="20827" xr:uid="{00000000-0005-0000-0000-000091680000}"/>
    <cellStyle name="Nota 5 10 2" xfId="20828" xr:uid="{00000000-0005-0000-0000-000092680000}"/>
    <cellStyle name="Nota 5 10 2 2" xfId="20829" xr:uid="{00000000-0005-0000-0000-000093680000}"/>
    <cellStyle name="Nota 5 10 2 3" xfId="20830" xr:uid="{00000000-0005-0000-0000-000094680000}"/>
    <cellStyle name="Nota 5 10 2 4" xfId="20831" xr:uid="{00000000-0005-0000-0000-000095680000}"/>
    <cellStyle name="Nota 5 10 2 5" xfId="20832" xr:uid="{00000000-0005-0000-0000-000096680000}"/>
    <cellStyle name="Nota 5 10 2 6" xfId="20833" xr:uid="{00000000-0005-0000-0000-000097680000}"/>
    <cellStyle name="Nota 5 10 2 7" xfId="20834" xr:uid="{00000000-0005-0000-0000-000098680000}"/>
    <cellStyle name="Nota 5 10 3" xfId="20835" xr:uid="{00000000-0005-0000-0000-000099680000}"/>
    <cellStyle name="Nota 5 10 4" xfId="20836" xr:uid="{00000000-0005-0000-0000-00009A680000}"/>
    <cellStyle name="Nota 5 10 5" xfId="20837" xr:uid="{00000000-0005-0000-0000-00009B680000}"/>
    <cellStyle name="Nota 5 10 6" xfId="20838" xr:uid="{00000000-0005-0000-0000-00009C680000}"/>
    <cellStyle name="Nota 5 10 7" xfId="20839" xr:uid="{00000000-0005-0000-0000-00009D680000}"/>
    <cellStyle name="Nota 5 10 8" xfId="20840" xr:uid="{00000000-0005-0000-0000-00009E680000}"/>
    <cellStyle name="Nota 5 11" xfId="20841" xr:uid="{00000000-0005-0000-0000-00009F680000}"/>
    <cellStyle name="Nota 5 11 2" xfId="20842" xr:uid="{00000000-0005-0000-0000-0000A0680000}"/>
    <cellStyle name="Nota 5 11 2 2" xfId="20843" xr:uid="{00000000-0005-0000-0000-0000A1680000}"/>
    <cellStyle name="Nota 5 11 2 3" xfId="20844" xr:uid="{00000000-0005-0000-0000-0000A2680000}"/>
    <cellStyle name="Nota 5 11 2 4" xfId="20845" xr:uid="{00000000-0005-0000-0000-0000A3680000}"/>
    <cellStyle name="Nota 5 11 2 5" xfId="20846" xr:uid="{00000000-0005-0000-0000-0000A4680000}"/>
    <cellStyle name="Nota 5 11 2 6" xfId="20847" xr:uid="{00000000-0005-0000-0000-0000A5680000}"/>
    <cellStyle name="Nota 5 11 2 7" xfId="20848" xr:uid="{00000000-0005-0000-0000-0000A6680000}"/>
    <cellStyle name="Nota 5 11 3" xfId="20849" xr:uid="{00000000-0005-0000-0000-0000A7680000}"/>
    <cellStyle name="Nota 5 11 4" xfId="20850" xr:uid="{00000000-0005-0000-0000-0000A8680000}"/>
    <cellStyle name="Nota 5 11 5" xfId="20851" xr:uid="{00000000-0005-0000-0000-0000A9680000}"/>
    <cellStyle name="Nota 5 11 6" xfId="20852" xr:uid="{00000000-0005-0000-0000-0000AA680000}"/>
    <cellStyle name="Nota 5 11 7" xfId="20853" xr:uid="{00000000-0005-0000-0000-0000AB680000}"/>
    <cellStyle name="Nota 5 11 8" xfId="20854" xr:uid="{00000000-0005-0000-0000-0000AC680000}"/>
    <cellStyle name="Nota 5 12" xfId="20855" xr:uid="{00000000-0005-0000-0000-0000AD680000}"/>
    <cellStyle name="Nota 5 12 2" xfId="20856" xr:uid="{00000000-0005-0000-0000-0000AE680000}"/>
    <cellStyle name="Nota 5 12 2 2" xfId="20857" xr:uid="{00000000-0005-0000-0000-0000AF680000}"/>
    <cellStyle name="Nota 5 12 2 3" xfId="20858" xr:uid="{00000000-0005-0000-0000-0000B0680000}"/>
    <cellStyle name="Nota 5 12 2 4" xfId="20859" xr:uid="{00000000-0005-0000-0000-0000B1680000}"/>
    <cellStyle name="Nota 5 12 2 5" xfId="20860" xr:uid="{00000000-0005-0000-0000-0000B2680000}"/>
    <cellStyle name="Nota 5 12 2 6" xfId="20861" xr:uid="{00000000-0005-0000-0000-0000B3680000}"/>
    <cellStyle name="Nota 5 12 2 7" xfId="20862" xr:uid="{00000000-0005-0000-0000-0000B4680000}"/>
    <cellStyle name="Nota 5 12 3" xfId="20863" xr:uid="{00000000-0005-0000-0000-0000B5680000}"/>
    <cellStyle name="Nota 5 12 4" xfId="20864" xr:uid="{00000000-0005-0000-0000-0000B6680000}"/>
    <cellStyle name="Nota 5 12 5" xfId="20865" xr:uid="{00000000-0005-0000-0000-0000B7680000}"/>
    <cellStyle name="Nota 5 12 6" xfId="20866" xr:uid="{00000000-0005-0000-0000-0000B8680000}"/>
    <cellStyle name="Nota 5 12 7" xfId="20867" xr:uid="{00000000-0005-0000-0000-0000B9680000}"/>
    <cellStyle name="Nota 5 12 8" xfId="20868" xr:uid="{00000000-0005-0000-0000-0000BA680000}"/>
    <cellStyle name="Nota 5 13" xfId="20869" xr:uid="{00000000-0005-0000-0000-0000BB680000}"/>
    <cellStyle name="Nota 5 13 2" xfId="20870" xr:uid="{00000000-0005-0000-0000-0000BC680000}"/>
    <cellStyle name="Nota 5 13 3" xfId="20871" xr:uid="{00000000-0005-0000-0000-0000BD680000}"/>
    <cellStyle name="Nota 5 13 4" xfId="20872" xr:uid="{00000000-0005-0000-0000-0000BE680000}"/>
    <cellStyle name="Nota 5 13 5" xfId="20873" xr:uid="{00000000-0005-0000-0000-0000BF680000}"/>
    <cellStyle name="Nota 5 13 6" xfId="20874" xr:uid="{00000000-0005-0000-0000-0000C0680000}"/>
    <cellStyle name="Nota 5 13 7" xfId="20875" xr:uid="{00000000-0005-0000-0000-0000C1680000}"/>
    <cellStyle name="Nota 5 14" xfId="20876" xr:uid="{00000000-0005-0000-0000-0000C2680000}"/>
    <cellStyle name="Nota 5 15" xfId="20877" xr:uid="{00000000-0005-0000-0000-0000C3680000}"/>
    <cellStyle name="Nota 5 16" xfId="20878" xr:uid="{00000000-0005-0000-0000-0000C4680000}"/>
    <cellStyle name="Nota 5 17" xfId="20879" xr:uid="{00000000-0005-0000-0000-0000C5680000}"/>
    <cellStyle name="Nota 5 18" xfId="20880" xr:uid="{00000000-0005-0000-0000-0000C6680000}"/>
    <cellStyle name="Nota 5 19" xfId="20881" xr:uid="{00000000-0005-0000-0000-0000C7680000}"/>
    <cellStyle name="Nota 5 2" xfId="20882" xr:uid="{00000000-0005-0000-0000-0000C8680000}"/>
    <cellStyle name="Nota 5 2 10" xfId="20883" xr:uid="{00000000-0005-0000-0000-0000C9680000}"/>
    <cellStyle name="Nota 5 2 10 2" xfId="20884" xr:uid="{00000000-0005-0000-0000-0000CA680000}"/>
    <cellStyle name="Nota 5 2 10 2 2" xfId="20885" xr:uid="{00000000-0005-0000-0000-0000CB680000}"/>
    <cellStyle name="Nota 5 2 10 2 3" xfId="20886" xr:uid="{00000000-0005-0000-0000-0000CC680000}"/>
    <cellStyle name="Nota 5 2 10 2 4" xfId="20887" xr:uid="{00000000-0005-0000-0000-0000CD680000}"/>
    <cellStyle name="Nota 5 2 10 2 5" xfId="20888" xr:uid="{00000000-0005-0000-0000-0000CE680000}"/>
    <cellStyle name="Nota 5 2 10 2 6" xfId="20889" xr:uid="{00000000-0005-0000-0000-0000CF680000}"/>
    <cellStyle name="Nota 5 2 10 2 7" xfId="20890" xr:uid="{00000000-0005-0000-0000-0000D0680000}"/>
    <cellStyle name="Nota 5 2 10 3" xfId="20891" xr:uid="{00000000-0005-0000-0000-0000D1680000}"/>
    <cellStyle name="Nota 5 2 10 4" xfId="20892" xr:uid="{00000000-0005-0000-0000-0000D2680000}"/>
    <cellStyle name="Nota 5 2 10 5" xfId="20893" xr:uid="{00000000-0005-0000-0000-0000D3680000}"/>
    <cellStyle name="Nota 5 2 10 6" xfId="20894" xr:uid="{00000000-0005-0000-0000-0000D4680000}"/>
    <cellStyle name="Nota 5 2 10 7" xfId="20895" xr:uid="{00000000-0005-0000-0000-0000D5680000}"/>
    <cellStyle name="Nota 5 2 10 8" xfId="20896" xr:uid="{00000000-0005-0000-0000-0000D6680000}"/>
    <cellStyle name="Nota 5 2 11" xfId="20897" xr:uid="{00000000-0005-0000-0000-0000D7680000}"/>
    <cellStyle name="Nota 5 2 11 2" xfId="20898" xr:uid="{00000000-0005-0000-0000-0000D8680000}"/>
    <cellStyle name="Nota 5 2 11 3" xfId="20899" xr:uid="{00000000-0005-0000-0000-0000D9680000}"/>
    <cellStyle name="Nota 5 2 11 4" xfId="20900" xr:uid="{00000000-0005-0000-0000-0000DA680000}"/>
    <cellStyle name="Nota 5 2 11 5" xfId="20901" xr:uid="{00000000-0005-0000-0000-0000DB680000}"/>
    <cellStyle name="Nota 5 2 11 6" xfId="20902" xr:uid="{00000000-0005-0000-0000-0000DC680000}"/>
    <cellStyle name="Nota 5 2 11 7" xfId="20903" xr:uid="{00000000-0005-0000-0000-0000DD680000}"/>
    <cellStyle name="Nota 5 2 12" xfId="20904" xr:uid="{00000000-0005-0000-0000-0000DE680000}"/>
    <cellStyle name="Nota 5 2 13" xfId="20905" xr:uid="{00000000-0005-0000-0000-0000DF680000}"/>
    <cellStyle name="Nota 5 2 14" xfId="20906" xr:uid="{00000000-0005-0000-0000-0000E0680000}"/>
    <cellStyle name="Nota 5 2 15" xfId="20907" xr:uid="{00000000-0005-0000-0000-0000E1680000}"/>
    <cellStyle name="Nota 5 2 16" xfId="20908" xr:uid="{00000000-0005-0000-0000-0000E2680000}"/>
    <cellStyle name="Nota 5 2 17" xfId="20909" xr:uid="{00000000-0005-0000-0000-0000E3680000}"/>
    <cellStyle name="Nota 5 2 18" xfId="24742" xr:uid="{00000000-0005-0000-0000-0000E4680000}"/>
    <cellStyle name="Nota 5 2 18 2" xfId="25082" xr:uid="{00000000-0005-0000-0000-0000E5680000}"/>
    <cellStyle name="Nota 5 2 18 2 2" xfId="25712" xr:uid="{00000000-0005-0000-0000-0000E6680000}"/>
    <cellStyle name="Nota 5 2 18 2 2 2" xfId="27122" xr:uid="{00000000-0005-0000-0000-0000E7680000}"/>
    <cellStyle name="Nota 5 2 18 2 2 2 2" xfId="30144" xr:uid="{00000000-0005-0000-0000-0000E8680000}"/>
    <cellStyle name="Nota 5 2 18 2 2 3" xfId="28734" xr:uid="{00000000-0005-0000-0000-0000E9680000}"/>
    <cellStyle name="Nota 5 2 18 2 2 3 2" xfId="31585" xr:uid="{00000000-0005-0000-0000-0000EA680000}"/>
    <cellStyle name="Nota 5 2 18 2 3" xfId="25880" xr:uid="{00000000-0005-0000-0000-0000EB680000}"/>
    <cellStyle name="Nota 5 2 18 2 3 2" xfId="27290" xr:uid="{00000000-0005-0000-0000-0000EC680000}"/>
    <cellStyle name="Nota 5 2 18 2 3 2 2" xfId="30312" xr:uid="{00000000-0005-0000-0000-0000ED680000}"/>
    <cellStyle name="Nota 5 2 18 2 3 3" xfId="28902" xr:uid="{00000000-0005-0000-0000-0000EE680000}"/>
    <cellStyle name="Nota 5 2 18 2 3 3 2" xfId="31753" xr:uid="{00000000-0005-0000-0000-0000EF680000}"/>
    <cellStyle name="Nota 5 2 18 2 4" xfId="26046" xr:uid="{00000000-0005-0000-0000-0000F0680000}"/>
    <cellStyle name="Nota 5 2 18 2 4 2" xfId="27456" xr:uid="{00000000-0005-0000-0000-0000F1680000}"/>
    <cellStyle name="Nota 5 2 18 2 4 2 2" xfId="30478" xr:uid="{00000000-0005-0000-0000-0000F2680000}"/>
    <cellStyle name="Nota 5 2 18 2 4 3" xfId="29068" xr:uid="{00000000-0005-0000-0000-0000F3680000}"/>
    <cellStyle name="Nota 5 2 18 2 4 3 2" xfId="31919" xr:uid="{00000000-0005-0000-0000-0000F4680000}"/>
    <cellStyle name="Nota 5 2 18 2 5" xfId="26211" xr:uid="{00000000-0005-0000-0000-0000F5680000}"/>
    <cellStyle name="Nota 5 2 18 2 5 2" xfId="27621" xr:uid="{00000000-0005-0000-0000-0000F6680000}"/>
    <cellStyle name="Nota 5 2 18 2 5 2 2" xfId="30643" xr:uid="{00000000-0005-0000-0000-0000F7680000}"/>
    <cellStyle name="Nota 5 2 18 2 5 3" xfId="29233" xr:uid="{00000000-0005-0000-0000-0000F8680000}"/>
    <cellStyle name="Nota 5 2 18 2 5 3 2" xfId="32084" xr:uid="{00000000-0005-0000-0000-0000F9680000}"/>
    <cellStyle name="Nota 5 2 18 2 6" xfId="26493" xr:uid="{00000000-0005-0000-0000-0000FA680000}"/>
    <cellStyle name="Nota 5 2 18 2 6 2" xfId="29515" xr:uid="{00000000-0005-0000-0000-0000FB680000}"/>
    <cellStyle name="Nota 5 2 18 2 7" xfId="28105" xr:uid="{00000000-0005-0000-0000-0000FC680000}"/>
    <cellStyle name="Nota 5 2 18 2 7 2" xfId="30956" xr:uid="{00000000-0005-0000-0000-0000FD680000}"/>
    <cellStyle name="Nota 5 2 18 3" xfId="25546" xr:uid="{00000000-0005-0000-0000-0000FE680000}"/>
    <cellStyle name="Nota 5 2 18 3 2" xfId="26956" xr:uid="{00000000-0005-0000-0000-0000FF680000}"/>
    <cellStyle name="Nota 5 2 18 3 2 2" xfId="29978" xr:uid="{00000000-0005-0000-0000-000000690000}"/>
    <cellStyle name="Nota 5 2 18 3 3" xfId="28568" xr:uid="{00000000-0005-0000-0000-000001690000}"/>
    <cellStyle name="Nota 5 2 18 3 3 2" xfId="31419" xr:uid="{00000000-0005-0000-0000-000002690000}"/>
    <cellStyle name="Nota 5 2 18 4" xfId="25185" xr:uid="{00000000-0005-0000-0000-000003690000}"/>
    <cellStyle name="Nota 5 2 18 4 2" xfId="26595" xr:uid="{00000000-0005-0000-0000-000004690000}"/>
    <cellStyle name="Nota 5 2 18 4 2 2" xfId="29617" xr:uid="{00000000-0005-0000-0000-000005690000}"/>
    <cellStyle name="Nota 5 2 18 4 3" xfId="28207" xr:uid="{00000000-0005-0000-0000-000006690000}"/>
    <cellStyle name="Nota 5 2 18 4 3 2" xfId="31058" xr:uid="{00000000-0005-0000-0000-000007690000}"/>
    <cellStyle name="Nota 5 2 18 5" xfId="25569" xr:uid="{00000000-0005-0000-0000-000008690000}"/>
    <cellStyle name="Nota 5 2 18 5 2" xfId="26979" xr:uid="{00000000-0005-0000-0000-000009690000}"/>
    <cellStyle name="Nota 5 2 18 5 2 2" xfId="30001" xr:uid="{00000000-0005-0000-0000-00000A690000}"/>
    <cellStyle name="Nota 5 2 18 5 3" xfId="28591" xr:uid="{00000000-0005-0000-0000-00000B690000}"/>
    <cellStyle name="Nota 5 2 18 5 3 2" xfId="31442" xr:uid="{00000000-0005-0000-0000-00000C690000}"/>
    <cellStyle name="Nota 5 2 18 6" xfId="25789" xr:uid="{00000000-0005-0000-0000-00000D690000}"/>
    <cellStyle name="Nota 5 2 18 6 2" xfId="27199" xr:uid="{00000000-0005-0000-0000-00000E690000}"/>
    <cellStyle name="Nota 5 2 18 6 2 2" xfId="30221" xr:uid="{00000000-0005-0000-0000-00000F690000}"/>
    <cellStyle name="Nota 5 2 18 6 3" xfId="28811" xr:uid="{00000000-0005-0000-0000-000010690000}"/>
    <cellStyle name="Nota 5 2 18 6 3 2" xfId="31662" xr:uid="{00000000-0005-0000-0000-000011690000}"/>
    <cellStyle name="Nota 5 2 18 7" xfId="26352" xr:uid="{00000000-0005-0000-0000-000012690000}"/>
    <cellStyle name="Nota 5 2 18 7 2" xfId="29374" xr:uid="{00000000-0005-0000-0000-000013690000}"/>
    <cellStyle name="Nota 5 2 18 8" xfId="27964" xr:uid="{00000000-0005-0000-0000-000014690000}"/>
    <cellStyle name="Nota 5 2 18 8 2" xfId="30815" xr:uid="{00000000-0005-0000-0000-000015690000}"/>
    <cellStyle name="Nota 5 2 2" xfId="20910" xr:uid="{00000000-0005-0000-0000-000016690000}"/>
    <cellStyle name="Nota 5 2 2 2" xfId="20911" xr:uid="{00000000-0005-0000-0000-000017690000}"/>
    <cellStyle name="Nota 5 2 2 2 2" xfId="20912" xr:uid="{00000000-0005-0000-0000-000018690000}"/>
    <cellStyle name="Nota 5 2 2 2 3" xfId="20913" xr:uid="{00000000-0005-0000-0000-000019690000}"/>
    <cellStyle name="Nota 5 2 2 2 4" xfId="20914" xr:uid="{00000000-0005-0000-0000-00001A690000}"/>
    <cellStyle name="Nota 5 2 2 2 5" xfId="20915" xr:uid="{00000000-0005-0000-0000-00001B690000}"/>
    <cellStyle name="Nota 5 2 2 2 6" xfId="20916" xr:uid="{00000000-0005-0000-0000-00001C690000}"/>
    <cellStyle name="Nota 5 2 2 2 7" xfId="20917" xr:uid="{00000000-0005-0000-0000-00001D690000}"/>
    <cellStyle name="Nota 5 2 2 3" xfId="20918" xr:uid="{00000000-0005-0000-0000-00001E690000}"/>
    <cellStyle name="Nota 5 2 2 4" xfId="20919" xr:uid="{00000000-0005-0000-0000-00001F690000}"/>
    <cellStyle name="Nota 5 2 2 5" xfId="20920" xr:uid="{00000000-0005-0000-0000-000020690000}"/>
    <cellStyle name="Nota 5 2 2 6" xfId="20921" xr:uid="{00000000-0005-0000-0000-000021690000}"/>
    <cellStyle name="Nota 5 2 2 7" xfId="20922" xr:uid="{00000000-0005-0000-0000-000022690000}"/>
    <cellStyle name="Nota 5 2 2 8" xfId="20923" xr:uid="{00000000-0005-0000-0000-000023690000}"/>
    <cellStyle name="Nota 5 2 3" xfId="20924" xr:uid="{00000000-0005-0000-0000-000024690000}"/>
    <cellStyle name="Nota 5 2 3 2" xfId="20925" xr:uid="{00000000-0005-0000-0000-000025690000}"/>
    <cellStyle name="Nota 5 2 3 2 2" xfId="20926" xr:uid="{00000000-0005-0000-0000-000026690000}"/>
    <cellStyle name="Nota 5 2 3 2 3" xfId="20927" xr:uid="{00000000-0005-0000-0000-000027690000}"/>
    <cellStyle name="Nota 5 2 3 2 4" xfId="20928" xr:uid="{00000000-0005-0000-0000-000028690000}"/>
    <cellStyle name="Nota 5 2 3 2 5" xfId="20929" xr:uid="{00000000-0005-0000-0000-000029690000}"/>
    <cellStyle name="Nota 5 2 3 2 6" xfId="20930" xr:uid="{00000000-0005-0000-0000-00002A690000}"/>
    <cellStyle name="Nota 5 2 3 2 7" xfId="20931" xr:uid="{00000000-0005-0000-0000-00002B690000}"/>
    <cellStyle name="Nota 5 2 3 3" xfId="20932" xr:uid="{00000000-0005-0000-0000-00002C690000}"/>
    <cellStyle name="Nota 5 2 3 4" xfId="20933" xr:uid="{00000000-0005-0000-0000-00002D690000}"/>
    <cellStyle name="Nota 5 2 3 5" xfId="20934" xr:uid="{00000000-0005-0000-0000-00002E690000}"/>
    <cellStyle name="Nota 5 2 3 6" xfId="20935" xr:uid="{00000000-0005-0000-0000-00002F690000}"/>
    <cellStyle name="Nota 5 2 3 7" xfId="20936" xr:uid="{00000000-0005-0000-0000-000030690000}"/>
    <cellStyle name="Nota 5 2 3 8" xfId="20937" xr:uid="{00000000-0005-0000-0000-000031690000}"/>
    <cellStyle name="Nota 5 2 4" xfId="20938" xr:uid="{00000000-0005-0000-0000-000032690000}"/>
    <cellStyle name="Nota 5 2 4 2" xfId="20939" xr:uid="{00000000-0005-0000-0000-000033690000}"/>
    <cellStyle name="Nota 5 2 4 2 2" xfId="20940" xr:uid="{00000000-0005-0000-0000-000034690000}"/>
    <cellStyle name="Nota 5 2 4 2 3" xfId="20941" xr:uid="{00000000-0005-0000-0000-000035690000}"/>
    <cellStyle name="Nota 5 2 4 2 4" xfId="20942" xr:uid="{00000000-0005-0000-0000-000036690000}"/>
    <cellStyle name="Nota 5 2 4 2 5" xfId="20943" xr:uid="{00000000-0005-0000-0000-000037690000}"/>
    <cellStyle name="Nota 5 2 4 2 6" xfId="20944" xr:uid="{00000000-0005-0000-0000-000038690000}"/>
    <cellStyle name="Nota 5 2 4 2 7" xfId="20945" xr:uid="{00000000-0005-0000-0000-000039690000}"/>
    <cellStyle name="Nota 5 2 4 3" xfId="20946" xr:uid="{00000000-0005-0000-0000-00003A690000}"/>
    <cellStyle name="Nota 5 2 4 4" xfId="20947" xr:uid="{00000000-0005-0000-0000-00003B690000}"/>
    <cellStyle name="Nota 5 2 4 5" xfId="20948" xr:uid="{00000000-0005-0000-0000-00003C690000}"/>
    <cellStyle name="Nota 5 2 4 6" xfId="20949" xr:uid="{00000000-0005-0000-0000-00003D690000}"/>
    <cellStyle name="Nota 5 2 4 7" xfId="20950" xr:uid="{00000000-0005-0000-0000-00003E690000}"/>
    <cellStyle name="Nota 5 2 4 8" xfId="20951" xr:uid="{00000000-0005-0000-0000-00003F690000}"/>
    <cellStyle name="Nota 5 2 5" xfId="20952" xr:uid="{00000000-0005-0000-0000-000040690000}"/>
    <cellStyle name="Nota 5 2 5 2" xfId="20953" xr:uid="{00000000-0005-0000-0000-000041690000}"/>
    <cellStyle name="Nota 5 2 5 2 2" xfId="20954" xr:uid="{00000000-0005-0000-0000-000042690000}"/>
    <cellStyle name="Nota 5 2 5 2 3" xfId="20955" xr:uid="{00000000-0005-0000-0000-000043690000}"/>
    <cellStyle name="Nota 5 2 5 2 4" xfId="20956" xr:uid="{00000000-0005-0000-0000-000044690000}"/>
    <cellStyle name="Nota 5 2 5 2 5" xfId="20957" xr:uid="{00000000-0005-0000-0000-000045690000}"/>
    <cellStyle name="Nota 5 2 5 2 6" xfId="20958" xr:uid="{00000000-0005-0000-0000-000046690000}"/>
    <cellStyle name="Nota 5 2 5 2 7" xfId="20959" xr:uid="{00000000-0005-0000-0000-000047690000}"/>
    <cellStyle name="Nota 5 2 5 3" xfId="20960" xr:uid="{00000000-0005-0000-0000-000048690000}"/>
    <cellStyle name="Nota 5 2 5 4" xfId="20961" xr:uid="{00000000-0005-0000-0000-000049690000}"/>
    <cellStyle name="Nota 5 2 5 5" xfId="20962" xr:uid="{00000000-0005-0000-0000-00004A690000}"/>
    <cellStyle name="Nota 5 2 5 6" xfId="20963" xr:uid="{00000000-0005-0000-0000-00004B690000}"/>
    <cellStyle name="Nota 5 2 5 7" xfId="20964" xr:uid="{00000000-0005-0000-0000-00004C690000}"/>
    <cellStyle name="Nota 5 2 5 8" xfId="20965" xr:uid="{00000000-0005-0000-0000-00004D690000}"/>
    <cellStyle name="Nota 5 2 6" xfId="20966" xr:uid="{00000000-0005-0000-0000-00004E690000}"/>
    <cellStyle name="Nota 5 2 6 2" xfId="20967" xr:uid="{00000000-0005-0000-0000-00004F690000}"/>
    <cellStyle name="Nota 5 2 6 2 2" xfId="20968" xr:uid="{00000000-0005-0000-0000-000050690000}"/>
    <cellStyle name="Nota 5 2 6 2 3" xfId="20969" xr:uid="{00000000-0005-0000-0000-000051690000}"/>
    <cellStyle name="Nota 5 2 6 2 4" xfId="20970" xr:uid="{00000000-0005-0000-0000-000052690000}"/>
    <cellStyle name="Nota 5 2 6 2 5" xfId="20971" xr:uid="{00000000-0005-0000-0000-000053690000}"/>
    <cellStyle name="Nota 5 2 6 2 6" xfId="20972" xr:uid="{00000000-0005-0000-0000-000054690000}"/>
    <cellStyle name="Nota 5 2 6 2 7" xfId="20973" xr:uid="{00000000-0005-0000-0000-000055690000}"/>
    <cellStyle name="Nota 5 2 6 3" xfId="20974" xr:uid="{00000000-0005-0000-0000-000056690000}"/>
    <cellStyle name="Nota 5 2 6 4" xfId="20975" xr:uid="{00000000-0005-0000-0000-000057690000}"/>
    <cellStyle name="Nota 5 2 6 5" xfId="20976" xr:uid="{00000000-0005-0000-0000-000058690000}"/>
    <cellStyle name="Nota 5 2 6 6" xfId="20977" xr:uid="{00000000-0005-0000-0000-000059690000}"/>
    <cellStyle name="Nota 5 2 6 7" xfId="20978" xr:uid="{00000000-0005-0000-0000-00005A690000}"/>
    <cellStyle name="Nota 5 2 6 8" xfId="20979" xr:uid="{00000000-0005-0000-0000-00005B690000}"/>
    <cellStyle name="Nota 5 2 7" xfId="20980" xr:uid="{00000000-0005-0000-0000-00005C690000}"/>
    <cellStyle name="Nota 5 2 7 2" xfId="20981" xr:uid="{00000000-0005-0000-0000-00005D690000}"/>
    <cellStyle name="Nota 5 2 7 2 2" xfId="20982" xr:uid="{00000000-0005-0000-0000-00005E690000}"/>
    <cellStyle name="Nota 5 2 7 2 3" xfId="20983" xr:uid="{00000000-0005-0000-0000-00005F690000}"/>
    <cellStyle name="Nota 5 2 7 2 4" xfId="20984" xr:uid="{00000000-0005-0000-0000-000060690000}"/>
    <cellStyle name="Nota 5 2 7 2 5" xfId="20985" xr:uid="{00000000-0005-0000-0000-000061690000}"/>
    <cellStyle name="Nota 5 2 7 2 6" xfId="20986" xr:uid="{00000000-0005-0000-0000-000062690000}"/>
    <cellStyle name="Nota 5 2 7 2 7" xfId="20987" xr:uid="{00000000-0005-0000-0000-000063690000}"/>
    <cellStyle name="Nota 5 2 7 3" xfId="20988" xr:uid="{00000000-0005-0000-0000-000064690000}"/>
    <cellStyle name="Nota 5 2 7 4" xfId="20989" xr:uid="{00000000-0005-0000-0000-000065690000}"/>
    <cellStyle name="Nota 5 2 7 5" xfId="20990" xr:uid="{00000000-0005-0000-0000-000066690000}"/>
    <cellStyle name="Nota 5 2 7 6" xfId="20991" xr:uid="{00000000-0005-0000-0000-000067690000}"/>
    <cellStyle name="Nota 5 2 7 7" xfId="20992" xr:uid="{00000000-0005-0000-0000-000068690000}"/>
    <cellStyle name="Nota 5 2 7 8" xfId="20993" xr:uid="{00000000-0005-0000-0000-000069690000}"/>
    <cellStyle name="Nota 5 2 8" xfId="20994" xr:uid="{00000000-0005-0000-0000-00006A690000}"/>
    <cellStyle name="Nota 5 2 8 2" xfId="20995" xr:uid="{00000000-0005-0000-0000-00006B690000}"/>
    <cellStyle name="Nota 5 2 8 2 2" xfId="20996" xr:uid="{00000000-0005-0000-0000-00006C690000}"/>
    <cellStyle name="Nota 5 2 8 2 3" xfId="20997" xr:uid="{00000000-0005-0000-0000-00006D690000}"/>
    <cellStyle name="Nota 5 2 8 2 4" xfId="20998" xr:uid="{00000000-0005-0000-0000-00006E690000}"/>
    <cellStyle name="Nota 5 2 8 2 5" xfId="20999" xr:uid="{00000000-0005-0000-0000-00006F690000}"/>
    <cellStyle name="Nota 5 2 8 2 6" xfId="21000" xr:uid="{00000000-0005-0000-0000-000070690000}"/>
    <cellStyle name="Nota 5 2 8 2 7" xfId="21001" xr:uid="{00000000-0005-0000-0000-000071690000}"/>
    <cellStyle name="Nota 5 2 8 3" xfId="21002" xr:uid="{00000000-0005-0000-0000-000072690000}"/>
    <cellStyle name="Nota 5 2 8 4" xfId="21003" xr:uid="{00000000-0005-0000-0000-000073690000}"/>
    <cellStyle name="Nota 5 2 8 5" xfId="21004" xr:uid="{00000000-0005-0000-0000-000074690000}"/>
    <cellStyle name="Nota 5 2 8 6" xfId="21005" xr:uid="{00000000-0005-0000-0000-000075690000}"/>
    <cellStyle name="Nota 5 2 8 7" xfId="21006" xr:uid="{00000000-0005-0000-0000-000076690000}"/>
    <cellStyle name="Nota 5 2 8 8" xfId="21007" xr:uid="{00000000-0005-0000-0000-000077690000}"/>
    <cellStyle name="Nota 5 2 9" xfId="21008" xr:uid="{00000000-0005-0000-0000-000078690000}"/>
    <cellStyle name="Nota 5 2 9 2" xfId="21009" xr:uid="{00000000-0005-0000-0000-000079690000}"/>
    <cellStyle name="Nota 5 2 9 2 2" xfId="21010" xr:uid="{00000000-0005-0000-0000-00007A690000}"/>
    <cellStyle name="Nota 5 2 9 2 3" xfId="21011" xr:uid="{00000000-0005-0000-0000-00007B690000}"/>
    <cellStyle name="Nota 5 2 9 2 4" xfId="21012" xr:uid="{00000000-0005-0000-0000-00007C690000}"/>
    <cellStyle name="Nota 5 2 9 2 5" xfId="21013" xr:uid="{00000000-0005-0000-0000-00007D690000}"/>
    <cellStyle name="Nota 5 2 9 2 6" xfId="21014" xr:uid="{00000000-0005-0000-0000-00007E690000}"/>
    <cellStyle name="Nota 5 2 9 2 7" xfId="21015" xr:uid="{00000000-0005-0000-0000-00007F690000}"/>
    <cellStyle name="Nota 5 2 9 3" xfId="21016" xr:uid="{00000000-0005-0000-0000-000080690000}"/>
    <cellStyle name="Nota 5 2 9 4" xfId="21017" xr:uid="{00000000-0005-0000-0000-000081690000}"/>
    <cellStyle name="Nota 5 2 9 5" xfId="21018" xr:uid="{00000000-0005-0000-0000-000082690000}"/>
    <cellStyle name="Nota 5 2 9 6" xfId="21019" xr:uid="{00000000-0005-0000-0000-000083690000}"/>
    <cellStyle name="Nota 5 2 9 7" xfId="21020" xr:uid="{00000000-0005-0000-0000-000084690000}"/>
    <cellStyle name="Nota 5 2 9 8" xfId="21021" xr:uid="{00000000-0005-0000-0000-000085690000}"/>
    <cellStyle name="Nota 5 20" xfId="24741" xr:uid="{00000000-0005-0000-0000-000086690000}"/>
    <cellStyle name="Nota 5 20 2" xfId="25081" xr:uid="{00000000-0005-0000-0000-000087690000}"/>
    <cellStyle name="Nota 5 20 2 2" xfId="25711" xr:uid="{00000000-0005-0000-0000-000088690000}"/>
    <cellStyle name="Nota 5 20 2 2 2" xfId="27121" xr:uid="{00000000-0005-0000-0000-000089690000}"/>
    <cellStyle name="Nota 5 20 2 2 2 2" xfId="30143" xr:uid="{00000000-0005-0000-0000-00008A690000}"/>
    <cellStyle name="Nota 5 20 2 2 3" xfId="28733" xr:uid="{00000000-0005-0000-0000-00008B690000}"/>
    <cellStyle name="Nota 5 20 2 2 3 2" xfId="31584" xr:uid="{00000000-0005-0000-0000-00008C690000}"/>
    <cellStyle name="Nota 5 20 2 3" xfId="25879" xr:uid="{00000000-0005-0000-0000-00008D690000}"/>
    <cellStyle name="Nota 5 20 2 3 2" xfId="27289" xr:uid="{00000000-0005-0000-0000-00008E690000}"/>
    <cellStyle name="Nota 5 20 2 3 2 2" xfId="30311" xr:uid="{00000000-0005-0000-0000-00008F690000}"/>
    <cellStyle name="Nota 5 20 2 3 3" xfId="28901" xr:uid="{00000000-0005-0000-0000-000090690000}"/>
    <cellStyle name="Nota 5 20 2 3 3 2" xfId="31752" xr:uid="{00000000-0005-0000-0000-000091690000}"/>
    <cellStyle name="Nota 5 20 2 4" xfId="26045" xr:uid="{00000000-0005-0000-0000-000092690000}"/>
    <cellStyle name="Nota 5 20 2 4 2" xfId="27455" xr:uid="{00000000-0005-0000-0000-000093690000}"/>
    <cellStyle name="Nota 5 20 2 4 2 2" xfId="30477" xr:uid="{00000000-0005-0000-0000-000094690000}"/>
    <cellStyle name="Nota 5 20 2 4 3" xfId="29067" xr:uid="{00000000-0005-0000-0000-000095690000}"/>
    <cellStyle name="Nota 5 20 2 4 3 2" xfId="31918" xr:uid="{00000000-0005-0000-0000-000096690000}"/>
    <cellStyle name="Nota 5 20 2 5" xfId="26210" xr:uid="{00000000-0005-0000-0000-000097690000}"/>
    <cellStyle name="Nota 5 20 2 5 2" xfId="27620" xr:uid="{00000000-0005-0000-0000-000098690000}"/>
    <cellStyle name="Nota 5 20 2 5 2 2" xfId="30642" xr:uid="{00000000-0005-0000-0000-000099690000}"/>
    <cellStyle name="Nota 5 20 2 5 3" xfId="29232" xr:uid="{00000000-0005-0000-0000-00009A690000}"/>
    <cellStyle name="Nota 5 20 2 5 3 2" xfId="32083" xr:uid="{00000000-0005-0000-0000-00009B690000}"/>
    <cellStyle name="Nota 5 20 2 6" xfId="26492" xr:uid="{00000000-0005-0000-0000-00009C690000}"/>
    <cellStyle name="Nota 5 20 2 6 2" xfId="29514" xr:uid="{00000000-0005-0000-0000-00009D690000}"/>
    <cellStyle name="Nota 5 20 2 7" xfId="28104" xr:uid="{00000000-0005-0000-0000-00009E690000}"/>
    <cellStyle name="Nota 5 20 2 7 2" xfId="30955" xr:uid="{00000000-0005-0000-0000-00009F690000}"/>
    <cellStyle name="Nota 5 20 3" xfId="25545" xr:uid="{00000000-0005-0000-0000-0000A0690000}"/>
    <cellStyle name="Nota 5 20 3 2" xfId="26955" xr:uid="{00000000-0005-0000-0000-0000A1690000}"/>
    <cellStyle name="Nota 5 20 3 2 2" xfId="29977" xr:uid="{00000000-0005-0000-0000-0000A2690000}"/>
    <cellStyle name="Nota 5 20 3 3" xfId="28567" xr:uid="{00000000-0005-0000-0000-0000A3690000}"/>
    <cellStyle name="Nota 5 20 3 3 2" xfId="31418" xr:uid="{00000000-0005-0000-0000-0000A4690000}"/>
    <cellStyle name="Nota 5 20 4" xfId="25186" xr:uid="{00000000-0005-0000-0000-0000A5690000}"/>
    <cellStyle name="Nota 5 20 4 2" xfId="26596" xr:uid="{00000000-0005-0000-0000-0000A6690000}"/>
    <cellStyle name="Nota 5 20 4 2 2" xfId="29618" xr:uid="{00000000-0005-0000-0000-0000A7690000}"/>
    <cellStyle name="Nota 5 20 4 3" xfId="28208" xr:uid="{00000000-0005-0000-0000-0000A8690000}"/>
    <cellStyle name="Nota 5 20 4 3 2" xfId="31059" xr:uid="{00000000-0005-0000-0000-0000A9690000}"/>
    <cellStyle name="Nota 5 20 5" xfId="25454" xr:uid="{00000000-0005-0000-0000-0000AA690000}"/>
    <cellStyle name="Nota 5 20 5 2" xfId="26864" xr:uid="{00000000-0005-0000-0000-0000AB690000}"/>
    <cellStyle name="Nota 5 20 5 2 2" xfId="29886" xr:uid="{00000000-0005-0000-0000-0000AC690000}"/>
    <cellStyle name="Nota 5 20 5 3" xfId="28476" xr:uid="{00000000-0005-0000-0000-0000AD690000}"/>
    <cellStyle name="Nota 5 20 5 3 2" xfId="31327" xr:uid="{00000000-0005-0000-0000-0000AE690000}"/>
    <cellStyle name="Nota 5 20 6" xfId="25272" xr:uid="{00000000-0005-0000-0000-0000AF690000}"/>
    <cellStyle name="Nota 5 20 6 2" xfId="26682" xr:uid="{00000000-0005-0000-0000-0000B0690000}"/>
    <cellStyle name="Nota 5 20 6 2 2" xfId="29704" xr:uid="{00000000-0005-0000-0000-0000B1690000}"/>
    <cellStyle name="Nota 5 20 6 3" xfId="28294" xr:uid="{00000000-0005-0000-0000-0000B2690000}"/>
    <cellStyle name="Nota 5 20 6 3 2" xfId="31145" xr:uid="{00000000-0005-0000-0000-0000B3690000}"/>
    <cellStyle name="Nota 5 20 7" xfId="26351" xr:uid="{00000000-0005-0000-0000-0000B4690000}"/>
    <cellStyle name="Nota 5 20 7 2" xfId="29373" xr:uid="{00000000-0005-0000-0000-0000B5690000}"/>
    <cellStyle name="Nota 5 20 8" xfId="27963" xr:uid="{00000000-0005-0000-0000-0000B6690000}"/>
    <cellStyle name="Nota 5 20 8 2" xfId="30814" xr:uid="{00000000-0005-0000-0000-0000B7690000}"/>
    <cellStyle name="Nota 5 3" xfId="21022" xr:uid="{00000000-0005-0000-0000-0000B8690000}"/>
    <cellStyle name="Nota 5 3 10" xfId="21023" xr:uid="{00000000-0005-0000-0000-0000B9690000}"/>
    <cellStyle name="Nota 5 3 10 2" xfId="21024" xr:uid="{00000000-0005-0000-0000-0000BA690000}"/>
    <cellStyle name="Nota 5 3 10 2 2" xfId="21025" xr:uid="{00000000-0005-0000-0000-0000BB690000}"/>
    <cellStyle name="Nota 5 3 10 2 3" xfId="21026" xr:uid="{00000000-0005-0000-0000-0000BC690000}"/>
    <cellStyle name="Nota 5 3 10 2 4" xfId="21027" xr:uid="{00000000-0005-0000-0000-0000BD690000}"/>
    <cellStyle name="Nota 5 3 10 2 5" xfId="21028" xr:uid="{00000000-0005-0000-0000-0000BE690000}"/>
    <cellStyle name="Nota 5 3 10 2 6" xfId="21029" xr:uid="{00000000-0005-0000-0000-0000BF690000}"/>
    <cellStyle name="Nota 5 3 10 2 7" xfId="21030" xr:uid="{00000000-0005-0000-0000-0000C0690000}"/>
    <cellStyle name="Nota 5 3 10 3" xfId="21031" xr:uid="{00000000-0005-0000-0000-0000C1690000}"/>
    <cellStyle name="Nota 5 3 10 4" xfId="21032" xr:uid="{00000000-0005-0000-0000-0000C2690000}"/>
    <cellStyle name="Nota 5 3 10 5" xfId="21033" xr:uid="{00000000-0005-0000-0000-0000C3690000}"/>
    <cellStyle name="Nota 5 3 10 6" xfId="21034" xr:uid="{00000000-0005-0000-0000-0000C4690000}"/>
    <cellStyle name="Nota 5 3 10 7" xfId="21035" xr:uid="{00000000-0005-0000-0000-0000C5690000}"/>
    <cellStyle name="Nota 5 3 10 8" xfId="21036" xr:uid="{00000000-0005-0000-0000-0000C6690000}"/>
    <cellStyle name="Nota 5 3 11" xfId="21037" xr:uid="{00000000-0005-0000-0000-0000C7690000}"/>
    <cellStyle name="Nota 5 3 11 2" xfId="21038" xr:uid="{00000000-0005-0000-0000-0000C8690000}"/>
    <cellStyle name="Nota 5 3 11 3" xfId="21039" xr:uid="{00000000-0005-0000-0000-0000C9690000}"/>
    <cellStyle name="Nota 5 3 11 4" xfId="21040" xr:uid="{00000000-0005-0000-0000-0000CA690000}"/>
    <cellStyle name="Nota 5 3 11 5" xfId="21041" xr:uid="{00000000-0005-0000-0000-0000CB690000}"/>
    <cellStyle name="Nota 5 3 11 6" xfId="21042" xr:uid="{00000000-0005-0000-0000-0000CC690000}"/>
    <cellStyle name="Nota 5 3 11 7" xfId="21043" xr:uid="{00000000-0005-0000-0000-0000CD690000}"/>
    <cellStyle name="Nota 5 3 12" xfId="21044" xr:uid="{00000000-0005-0000-0000-0000CE690000}"/>
    <cellStyle name="Nota 5 3 13" xfId="21045" xr:uid="{00000000-0005-0000-0000-0000CF690000}"/>
    <cellStyle name="Nota 5 3 14" xfId="21046" xr:uid="{00000000-0005-0000-0000-0000D0690000}"/>
    <cellStyle name="Nota 5 3 15" xfId="21047" xr:uid="{00000000-0005-0000-0000-0000D1690000}"/>
    <cellStyle name="Nota 5 3 16" xfId="21048" xr:uid="{00000000-0005-0000-0000-0000D2690000}"/>
    <cellStyle name="Nota 5 3 17" xfId="21049" xr:uid="{00000000-0005-0000-0000-0000D3690000}"/>
    <cellStyle name="Nota 5 3 2" xfId="21050" xr:uid="{00000000-0005-0000-0000-0000D4690000}"/>
    <cellStyle name="Nota 5 3 2 2" xfId="21051" xr:uid="{00000000-0005-0000-0000-0000D5690000}"/>
    <cellStyle name="Nota 5 3 2 2 2" xfId="21052" xr:uid="{00000000-0005-0000-0000-0000D6690000}"/>
    <cellStyle name="Nota 5 3 2 2 3" xfId="21053" xr:uid="{00000000-0005-0000-0000-0000D7690000}"/>
    <cellStyle name="Nota 5 3 2 2 4" xfId="21054" xr:uid="{00000000-0005-0000-0000-0000D8690000}"/>
    <cellStyle name="Nota 5 3 2 2 5" xfId="21055" xr:uid="{00000000-0005-0000-0000-0000D9690000}"/>
    <cellStyle name="Nota 5 3 2 2 6" xfId="21056" xr:uid="{00000000-0005-0000-0000-0000DA690000}"/>
    <cellStyle name="Nota 5 3 2 2 7" xfId="21057" xr:uid="{00000000-0005-0000-0000-0000DB690000}"/>
    <cellStyle name="Nota 5 3 2 3" xfId="21058" xr:uid="{00000000-0005-0000-0000-0000DC690000}"/>
    <cellStyle name="Nota 5 3 2 4" xfId="21059" xr:uid="{00000000-0005-0000-0000-0000DD690000}"/>
    <cellStyle name="Nota 5 3 2 5" xfId="21060" xr:uid="{00000000-0005-0000-0000-0000DE690000}"/>
    <cellStyle name="Nota 5 3 2 6" xfId="21061" xr:uid="{00000000-0005-0000-0000-0000DF690000}"/>
    <cellStyle name="Nota 5 3 2 7" xfId="21062" xr:uid="{00000000-0005-0000-0000-0000E0690000}"/>
    <cellStyle name="Nota 5 3 2 8" xfId="21063" xr:uid="{00000000-0005-0000-0000-0000E1690000}"/>
    <cellStyle name="Nota 5 3 3" xfId="21064" xr:uid="{00000000-0005-0000-0000-0000E2690000}"/>
    <cellStyle name="Nota 5 3 3 2" xfId="21065" xr:uid="{00000000-0005-0000-0000-0000E3690000}"/>
    <cellStyle name="Nota 5 3 3 2 2" xfId="21066" xr:uid="{00000000-0005-0000-0000-0000E4690000}"/>
    <cellStyle name="Nota 5 3 3 2 3" xfId="21067" xr:uid="{00000000-0005-0000-0000-0000E5690000}"/>
    <cellStyle name="Nota 5 3 3 2 4" xfId="21068" xr:uid="{00000000-0005-0000-0000-0000E6690000}"/>
    <cellStyle name="Nota 5 3 3 2 5" xfId="21069" xr:uid="{00000000-0005-0000-0000-0000E7690000}"/>
    <cellStyle name="Nota 5 3 3 2 6" xfId="21070" xr:uid="{00000000-0005-0000-0000-0000E8690000}"/>
    <cellStyle name="Nota 5 3 3 2 7" xfId="21071" xr:uid="{00000000-0005-0000-0000-0000E9690000}"/>
    <cellStyle name="Nota 5 3 3 3" xfId="21072" xr:uid="{00000000-0005-0000-0000-0000EA690000}"/>
    <cellStyle name="Nota 5 3 3 4" xfId="21073" xr:uid="{00000000-0005-0000-0000-0000EB690000}"/>
    <cellStyle name="Nota 5 3 3 5" xfId="21074" xr:uid="{00000000-0005-0000-0000-0000EC690000}"/>
    <cellStyle name="Nota 5 3 3 6" xfId="21075" xr:uid="{00000000-0005-0000-0000-0000ED690000}"/>
    <cellStyle name="Nota 5 3 3 7" xfId="21076" xr:uid="{00000000-0005-0000-0000-0000EE690000}"/>
    <cellStyle name="Nota 5 3 3 8" xfId="21077" xr:uid="{00000000-0005-0000-0000-0000EF690000}"/>
    <cellStyle name="Nota 5 3 4" xfId="21078" xr:uid="{00000000-0005-0000-0000-0000F0690000}"/>
    <cellStyle name="Nota 5 3 4 2" xfId="21079" xr:uid="{00000000-0005-0000-0000-0000F1690000}"/>
    <cellStyle name="Nota 5 3 4 2 2" xfId="21080" xr:uid="{00000000-0005-0000-0000-0000F2690000}"/>
    <cellStyle name="Nota 5 3 4 2 3" xfId="21081" xr:uid="{00000000-0005-0000-0000-0000F3690000}"/>
    <cellStyle name="Nota 5 3 4 2 4" xfId="21082" xr:uid="{00000000-0005-0000-0000-0000F4690000}"/>
    <cellStyle name="Nota 5 3 4 2 5" xfId="21083" xr:uid="{00000000-0005-0000-0000-0000F5690000}"/>
    <cellStyle name="Nota 5 3 4 2 6" xfId="21084" xr:uid="{00000000-0005-0000-0000-0000F6690000}"/>
    <cellStyle name="Nota 5 3 4 2 7" xfId="21085" xr:uid="{00000000-0005-0000-0000-0000F7690000}"/>
    <cellStyle name="Nota 5 3 4 3" xfId="21086" xr:uid="{00000000-0005-0000-0000-0000F8690000}"/>
    <cellStyle name="Nota 5 3 4 4" xfId="21087" xr:uid="{00000000-0005-0000-0000-0000F9690000}"/>
    <cellStyle name="Nota 5 3 4 5" xfId="21088" xr:uid="{00000000-0005-0000-0000-0000FA690000}"/>
    <cellStyle name="Nota 5 3 4 6" xfId="21089" xr:uid="{00000000-0005-0000-0000-0000FB690000}"/>
    <cellStyle name="Nota 5 3 4 7" xfId="21090" xr:uid="{00000000-0005-0000-0000-0000FC690000}"/>
    <cellStyle name="Nota 5 3 4 8" xfId="21091" xr:uid="{00000000-0005-0000-0000-0000FD690000}"/>
    <cellStyle name="Nota 5 3 5" xfId="21092" xr:uid="{00000000-0005-0000-0000-0000FE690000}"/>
    <cellStyle name="Nota 5 3 5 2" xfId="21093" xr:uid="{00000000-0005-0000-0000-0000FF690000}"/>
    <cellStyle name="Nota 5 3 5 2 2" xfId="21094" xr:uid="{00000000-0005-0000-0000-0000006A0000}"/>
    <cellStyle name="Nota 5 3 5 2 3" xfId="21095" xr:uid="{00000000-0005-0000-0000-0000016A0000}"/>
    <cellStyle name="Nota 5 3 5 2 4" xfId="21096" xr:uid="{00000000-0005-0000-0000-0000026A0000}"/>
    <cellStyle name="Nota 5 3 5 2 5" xfId="21097" xr:uid="{00000000-0005-0000-0000-0000036A0000}"/>
    <cellStyle name="Nota 5 3 5 2 6" xfId="21098" xr:uid="{00000000-0005-0000-0000-0000046A0000}"/>
    <cellStyle name="Nota 5 3 5 2 7" xfId="21099" xr:uid="{00000000-0005-0000-0000-0000056A0000}"/>
    <cellStyle name="Nota 5 3 5 3" xfId="21100" xr:uid="{00000000-0005-0000-0000-0000066A0000}"/>
    <cellStyle name="Nota 5 3 5 4" xfId="21101" xr:uid="{00000000-0005-0000-0000-0000076A0000}"/>
    <cellStyle name="Nota 5 3 5 5" xfId="21102" xr:uid="{00000000-0005-0000-0000-0000086A0000}"/>
    <cellStyle name="Nota 5 3 5 6" xfId="21103" xr:uid="{00000000-0005-0000-0000-0000096A0000}"/>
    <cellStyle name="Nota 5 3 5 7" xfId="21104" xr:uid="{00000000-0005-0000-0000-00000A6A0000}"/>
    <cellStyle name="Nota 5 3 5 8" xfId="21105" xr:uid="{00000000-0005-0000-0000-00000B6A0000}"/>
    <cellStyle name="Nota 5 3 6" xfId="21106" xr:uid="{00000000-0005-0000-0000-00000C6A0000}"/>
    <cellStyle name="Nota 5 3 6 2" xfId="21107" xr:uid="{00000000-0005-0000-0000-00000D6A0000}"/>
    <cellStyle name="Nota 5 3 6 2 2" xfId="21108" xr:uid="{00000000-0005-0000-0000-00000E6A0000}"/>
    <cellStyle name="Nota 5 3 6 2 3" xfId="21109" xr:uid="{00000000-0005-0000-0000-00000F6A0000}"/>
    <cellStyle name="Nota 5 3 6 2 4" xfId="21110" xr:uid="{00000000-0005-0000-0000-0000106A0000}"/>
    <cellStyle name="Nota 5 3 6 2 5" xfId="21111" xr:uid="{00000000-0005-0000-0000-0000116A0000}"/>
    <cellStyle name="Nota 5 3 6 2 6" xfId="21112" xr:uid="{00000000-0005-0000-0000-0000126A0000}"/>
    <cellStyle name="Nota 5 3 6 2 7" xfId="21113" xr:uid="{00000000-0005-0000-0000-0000136A0000}"/>
    <cellStyle name="Nota 5 3 6 3" xfId="21114" xr:uid="{00000000-0005-0000-0000-0000146A0000}"/>
    <cellStyle name="Nota 5 3 6 4" xfId="21115" xr:uid="{00000000-0005-0000-0000-0000156A0000}"/>
    <cellStyle name="Nota 5 3 6 5" xfId="21116" xr:uid="{00000000-0005-0000-0000-0000166A0000}"/>
    <cellStyle name="Nota 5 3 6 6" xfId="21117" xr:uid="{00000000-0005-0000-0000-0000176A0000}"/>
    <cellStyle name="Nota 5 3 6 7" xfId="21118" xr:uid="{00000000-0005-0000-0000-0000186A0000}"/>
    <cellStyle name="Nota 5 3 6 8" xfId="21119" xr:uid="{00000000-0005-0000-0000-0000196A0000}"/>
    <cellStyle name="Nota 5 3 7" xfId="21120" xr:uid="{00000000-0005-0000-0000-00001A6A0000}"/>
    <cellStyle name="Nota 5 3 7 2" xfId="21121" xr:uid="{00000000-0005-0000-0000-00001B6A0000}"/>
    <cellStyle name="Nota 5 3 7 2 2" xfId="21122" xr:uid="{00000000-0005-0000-0000-00001C6A0000}"/>
    <cellStyle name="Nota 5 3 7 2 3" xfId="21123" xr:uid="{00000000-0005-0000-0000-00001D6A0000}"/>
    <cellStyle name="Nota 5 3 7 2 4" xfId="21124" xr:uid="{00000000-0005-0000-0000-00001E6A0000}"/>
    <cellStyle name="Nota 5 3 7 2 5" xfId="21125" xr:uid="{00000000-0005-0000-0000-00001F6A0000}"/>
    <cellStyle name="Nota 5 3 7 2 6" xfId="21126" xr:uid="{00000000-0005-0000-0000-0000206A0000}"/>
    <cellStyle name="Nota 5 3 7 2 7" xfId="21127" xr:uid="{00000000-0005-0000-0000-0000216A0000}"/>
    <cellStyle name="Nota 5 3 7 3" xfId="21128" xr:uid="{00000000-0005-0000-0000-0000226A0000}"/>
    <cellStyle name="Nota 5 3 7 4" xfId="21129" xr:uid="{00000000-0005-0000-0000-0000236A0000}"/>
    <cellStyle name="Nota 5 3 7 5" xfId="21130" xr:uid="{00000000-0005-0000-0000-0000246A0000}"/>
    <cellStyle name="Nota 5 3 7 6" xfId="21131" xr:uid="{00000000-0005-0000-0000-0000256A0000}"/>
    <cellStyle name="Nota 5 3 7 7" xfId="21132" xr:uid="{00000000-0005-0000-0000-0000266A0000}"/>
    <cellStyle name="Nota 5 3 7 8" xfId="21133" xr:uid="{00000000-0005-0000-0000-0000276A0000}"/>
    <cellStyle name="Nota 5 3 8" xfId="21134" xr:uid="{00000000-0005-0000-0000-0000286A0000}"/>
    <cellStyle name="Nota 5 3 8 2" xfId="21135" xr:uid="{00000000-0005-0000-0000-0000296A0000}"/>
    <cellStyle name="Nota 5 3 8 2 2" xfId="21136" xr:uid="{00000000-0005-0000-0000-00002A6A0000}"/>
    <cellStyle name="Nota 5 3 8 2 3" xfId="21137" xr:uid="{00000000-0005-0000-0000-00002B6A0000}"/>
    <cellStyle name="Nota 5 3 8 2 4" xfId="21138" xr:uid="{00000000-0005-0000-0000-00002C6A0000}"/>
    <cellStyle name="Nota 5 3 8 2 5" xfId="21139" xr:uid="{00000000-0005-0000-0000-00002D6A0000}"/>
    <cellStyle name="Nota 5 3 8 2 6" xfId="21140" xr:uid="{00000000-0005-0000-0000-00002E6A0000}"/>
    <cellStyle name="Nota 5 3 8 2 7" xfId="21141" xr:uid="{00000000-0005-0000-0000-00002F6A0000}"/>
    <cellStyle name="Nota 5 3 8 3" xfId="21142" xr:uid="{00000000-0005-0000-0000-0000306A0000}"/>
    <cellStyle name="Nota 5 3 8 4" xfId="21143" xr:uid="{00000000-0005-0000-0000-0000316A0000}"/>
    <cellStyle name="Nota 5 3 8 5" xfId="21144" xr:uid="{00000000-0005-0000-0000-0000326A0000}"/>
    <cellStyle name="Nota 5 3 8 6" xfId="21145" xr:uid="{00000000-0005-0000-0000-0000336A0000}"/>
    <cellStyle name="Nota 5 3 8 7" xfId="21146" xr:uid="{00000000-0005-0000-0000-0000346A0000}"/>
    <cellStyle name="Nota 5 3 8 8" xfId="21147" xr:uid="{00000000-0005-0000-0000-0000356A0000}"/>
    <cellStyle name="Nota 5 3 9" xfId="21148" xr:uid="{00000000-0005-0000-0000-0000366A0000}"/>
    <cellStyle name="Nota 5 3 9 2" xfId="21149" xr:uid="{00000000-0005-0000-0000-0000376A0000}"/>
    <cellStyle name="Nota 5 3 9 2 2" xfId="21150" xr:uid="{00000000-0005-0000-0000-0000386A0000}"/>
    <cellStyle name="Nota 5 3 9 2 3" xfId="21151" xr:uid="{00000000-0005-0000-0000-0000396A0000}"/>
    <cellStyle name="Nota 5 3 9 2 4" xfId="21152" xr:uid="{00000000-0005-0000-0000-00003A6A0000}"/>
    <cellStyle name="Nota 5 3 9 2 5" xfId="21153" xr:uid="{00000000-0005-0000-0000-00003B6A0000}"/>
    <cellStyle name="Nota 5 3 9 2 6" xfId="21154" xr:uid="{00000000-0005-0000-0000-00003C6A0000}"/>
    <cellStyle name="Nota 5 3 9 2 7" xfId="21155" xr:uid="{00000000-0005-0000-0000-00003D6A0000}"/>
    <cellStyle name="Nota 5 3 9 3" xfId="21156" xr:uid="{00000000-0005-0000-0000-00003E6A0000}"/>
    <cellStyle name="Nota 5 3 9 4" xfId="21157" xr:uid="{00000000-0005-0000-0000-00003F6A0000}"/>
    <cellStyle name="Nota 5 3 9 5" xfId="21158" xr:uid="{00000000-0005-0000-0000-0000406A0000}"/>
    <cellStyle name="Nota 5 3 9 6" xfId="21159" xr:uid="{00000000-0005-0000-0000-0000416A0000}"/>
    <cellStyle name="Nota 5 3 9 7" xfId="21160" xr:uid="{00000000-0005-0000-0000-0000426A0000}"/>
    <cellStyle name="Nota 5 3 9 8" xfId="21161" xr:uid="{00000000-0005-0000-0000-0000436A0000}"/>
    <cellStyle name="Nota 5 4" xfId="21162" xr:uid="{00000000-0005-0000-0000-0000446A0000}"/>
    <cellStyle name="Nota 5 4 2" xfId="21163" xr:uid="{00000000-0005-0000-0000-0000456A0000}"/>
    <cellStyle name="Nota 5 4 2 2" xfId="21164" xr:uid="{00000000-0005-0000-0000-0000466A0000}"/>
    <cellStyle name="Nota 5 4 2 3" xfId="21165" xr:uid="{00000000-0005-0000-0000-0000476A0000}"/>
    <cellStyle name="Nota 5 4 2 4" xfId="21166" xr:uid="{00000000-0005-0000-0000-0000486A0000}"/>
    <cellStyle name="Nota 5 4 2 5" xfId="21167" xr:uid="{00000000-0005-0000-0000-0000496A0000}"/>
    <cellStyle name="Nota 5 4 2 6" xfId="21168" xr:uid="{00000000-0005-0000-0000-00004A6A0000}"/>
    <cellStyle name="Nota 5 4 2 7" xfId="21169" xr:uid="{00000000-0005-0000-0000-00004B6A0000}"/>
    <cellStyle name="Nota 5 4 3" xfId="21170" xr:uid="{00000000-0005-0000-0000-00004C6A0000}"/>
    <cellStyle name="Nota 5 4 4" xfId="21171" xr:uid="{00000000-0005-0000-0000-00004D6A0000}"/>
    <cellStyle name="Nota 5 4 5" xfId="21172" xr:uid="{00000000-0005-0000-0000-00004E6A0000}"/>
    <cellStyle name="Nota 5 4 6" xfId="21173" xr:uid="{00000000-0005-0000-0000-00004F6A0000}"/>
    <cellStyle name="Nota 5 4 7" xfId="21174" xr:uid="{00000000-0005-0000-0000-0000506A0000}"/>
    <cellStyle name="Nota 5 4 8" xfId="21175" xr:uid="{00000000-0005-0000-0000-0000516A0000}"/>
    <cellStyle name="Nota 5 5" xfId="21176" xr:uid="{00000000-0005-0000-0000-0000526A0000}"/>
    <cellStyle name="Nota 5 5 2" xfId="21177" xr:uid="{00000000-0005-0000-0000-0000536A0000}"/>
    <cellStyle name="Nota 5 5 2 2" xfId="21178" xr:uid="{00000000-0005-0000-0000-0000546A0000}"/>
    <cellStyle name="Nota 5 5 2 3" xfId="21179" xr:uid="{00000000-0005-0000-0000-0000556A0000}"/>
    <cellStyle name="Nota 5 5 2 4" xfId="21180" xr:uid="{00000000-0005-0000-0000-0000566A0000}"/>
    <cellStyle name="Nota 5 5 2 5" xfId="21181" xr:uid="{00000000-0005-0000-0000-0000576A0000}"/>
    <cellStyle name="Nota 5 5 2 6" xfId="21182" xr:uid="{00000000-0005-0000-0000-0000586A0000}"/>
    <cellStyle name="Nota 5 5 2 7" xfId="21183" xr:uid="{00000000-0005-0000-0000-0000596A0000}"/>
    <cellStyle name="Nota 5 5 3" xfId="21184" xr:uid="{00000000-0005-0000-0000-00005A6A0000}"/>
    <cellStyle name="Nota 5 5 4" xfId="21185" xr:uid="{00000000-0005-0000-0000-00005B6A0000}"/>
    <cellStyle name="Nota 5 5 5" xfId="21186" xr:uid="{00000000-0005-0000-0000-00005C6A0000}"/>
    <cellStyle name="Nota 5 5 6" xfId="21187" xr:uid="{00000000-0005-0000-0000-00005D6A0000}"/>
    <cellStyle name="Nota 5 5 7" xfId="21188" xr:uid="{00000000-0005-0000-0000-00005E6A0000}"/>
    <cellStyle name="Nota 5 5 8" xfId="21189" xr:uid="{00000000-0005-0000-0000-00005F6A0000}"/>
    <cellStyle name="Nota 5 6" xfId="21190" xr:uid="{00000000-0005-0000-0000-0000606A0000}"/>
    <cellStyle name="Nota 5 6 2" xfId="21191" xr:uid="{00000000-0005-0000-0000-0000616A0000}"/>
    <cellStyle name="Nota 5 6 2 2" xfId="21192" xr:uid="{00000000-0005-0000-0000-0000626A0000}"/>
    <cellStyle name="Nota 5 6 2 3" xfId="21193" xr:uid="{00000000-0005-0000-0000-0000636A0000}"/>
    <cellStyle name="Nota 5 6 2 4" xfId="21194" xr:uid="{00000000-0005-0000-0000-0000646A0000}"/>
    <cellStyle name="Nota 5 6 2 5" xfId="21195" xr:uid="{00000000-0005-0000-0000-0000656A0000}"/>
    <cellStyle name="Nota 5 6 2 6" xfId="21196" xr:uid="{00000000-0005-0000-0000-0000666A0000}"/>
    <cellStyle name="Nota 5 6 2 7" xfId="21197" xr:uid="{00000000-0005-0000-0000-0000676A0000}"/>
    <cellStyle name="Nota 5 6 3" xfId="21198" xr:uid="{00000000-0005-0000-0000-0000686A0000}"/>
    <cellStyle name="Nota 5 6 4" xfId="21199" xr:uid="{00000000-0005-0000-0000-0000696A0000}"/>
    <cellStyle name="Nota 5 6 5" xfId="21200" xr:uid="{00000000-0005-0000-0000-00006A6A0000}"/>
    <cellStyle name="Nota 5 6 6" xfId="21201" xr:uid="{00000000-0005-0000-0000-00006B6A0000}"/>
    <cellStyle name="Nota 5 6 7" xfId="21202" xr:uid="{00000000-0005-0000-0000-00006C6A0000}"/>
    <cellStyle name="Nota 5 6 8" xfId="21203" xr:uid="{00000000-0005-0000-0000-00006D6A0000}"/>
    <cellStyle name="Nota 5 7" xfId="21204" xr:uid="{00000000-0005-0000-0000-00006E6A0000}"/>
    <cellStyle name="Nota 5 7 2" xfId="21205" xr:uid="{00000000-0005-0000-0000-00006F6A0000}"/>
    <cellStyle name="Nota 5 7 2 2" xfId="21206" xr:uid="{00000000-0005-0000-0000-0000706A0000}"/>
    <cellStyle name="Nota 5 7 2 3" xfId="21207" xr:uid="{00000000-0005-0000-0000-0000716A0000}"/>
    <cellStyle name="Nota 5 7 2 4" xfId="21208" xr:uid="{00000000-0005-0000-0000-0000726A0000}"/>
    <cellStyle name="Nota 5 7 2 5" xfId="21209" xr:uid="{00000000-0005-0000-0000-0000736A0000}"/>
    <cellStyle name="Nota 5 7 2 6" xfId="21210" xr:uid="{00000000-0005-0000-0000-0000746A0000}"/>
    <cellStyle name="Nota 5 7 2 7" xfId="21211" xr:uid="{00000000-0005-0000-0000-0000756A0000}"/>
    <cellStyle name="Nota 5 7 3" xfId="21212" xr:uid="{00000000-0005-0000-0000-0000766A0000}"/>
    <cellStyle name="Nota 5 7 4" xfId="21213" xr:uid="{00000000-0005-0000-0000-0000776A0000}"/>
    <cellStyle name="Nota 5 7 5" xfId="21214" xr:uid="{00000000-0005-0000-0000-0000786A0000}"/>
    <cellStyle name="Nota 5 7 6" xfId="21215" xr:uid="{00000000-0005-0000-0000-0000796A0000}"/>
    <cellStyle name="Nota 5 7 7" xfId="21216" xr:uid="{00000000-0005-0000-0000-00007A6A0000}"/>
    <cellStyle name="Nota 5 7 8" xfId="21217" xr:uid="{00000000-0005-0000-0000-00007B6A0000}"/>
    <cellStyle name="Nota 5 8" xfId="21218" xr:uid="{00000000-0005-0000-0000-00007C6A0000}"/>
    <cellStyle name="Nota 5 8 2" xfId="21219" xr:uid="{00000000-0005-0000-0000-00007D6A0000}"/>
    <cellStyle name="Nota 5 8 2 2" xfId="21220" xr:uid="{00000000-0005-0000-0000-00007E6A0000}"/>
    <cellStyle name="Nota 5 8 2 3" xfId="21221" xr:uid="{00000000-0005-0000-0000-00007F6A0000}"/>
    <cellStyle name="Nota 5 8 2 4" xfId="21222" xr:uid="{00000000-0005-0000-0000-0000806A0000}"/>
    <cellStyle name="Nota 5 8 2 5" xfId="21223" xr:uid="{00000000-0005-0000-0000-0000816A0000}"/>
    <cellStyle name="Nota 5 8 2 6" xfId="21224" xr:uid="{00000000-0005-0000-0000-0000826A0000}"/>
    <cellStyle name="Nota 5 8 2 7" xfId="21225" xr:uid="{00000000-0005-0000-0000-0000836A0000}"/>
    <cellStyle name="Nota 5 8 3" xfId="21226" xr:uid="{00000000-0005-0000-0000-0000846A0000}"/>
    <cellStyle name="Nota 5 8 4" xfId="21227" xr:uid="{00000000-0005-0000-0000-0000856A0000}"/>
    <cellStyle name="Nota 5 8 5" xfId="21228" xr:uid="{00000000-0005-0000-0000-0000866A0000}"/>
    <cellStyle name="Nota 5 8 6" xfId="21229" xr:uid="{00000000-0005-0000-0000-0000876A0000}"/>
    <cellStyle name="Nota 5 8 7" xfId="21230" xr:uid="{00000000-0005-0000-0000-0000886A0000}"/>
    <cellStyle name="Nota 5 8 8" xfId="21231" xr:uid="{00000000-0005-0000-0000-0000896A0000}"/>
    <cellStyle name="Nota 5 9" xfId="21232" xr:uid="{00000000-0005-0000-0000-00008A6A0000}"/>
    <cellStyle name="Nota 5 9 2" xfId="21233" xr:uid="{00000000-0005-0000-0000-00008B6A0000}"/>
    <cellStyle name="Nota 5 9 2 2" xfId="21234" xr:uid="{00000000-0005-0000-0000-00008C6A0000}"/>
    <cellStyle name="Nota 5 9 2 3" xfId="21235" xr:uid="{00000000-0005-0000-0000-00008D6A0000}"/>
    <cellStyle name="Nota 5 9 2 4" xfId="21236" xr:uid="{00000000-0005-0000-0000-00008E6A0000}"/>
    <cellStyle name="Nota 5 9 2 5" xfId="21237" xr:uid="{00000000-0005-0000-0000-00008F6A0000}"/>
    <cellStyle name="Nota 5 9 2 6" xfId="21238" xr:uid="{00000000-0005-0000-0000-0000906A0000}"/>
    <cellStyle name="Nota 5 9 2 7" xfId="21239" xr:uid="{00000000-0005-0000-0000-0000916A0000}"/>
    <cellStyle name="Nota 5 9 3" xfId="21240" xr:uid="{00000000-0005-0000-0000-0000926A0000}"/>
    <cellStyle name="Nota 5 9 4" xfId="21241" xr:uid="{00000000-0005-0000-0000-0000936A0000}"/>
    <cellStyle name="Nota 5 9 5" xfId="21242" xr:uid="{00000000-0005-0000-0000-0000946A0000}"/>
    <cellStyle name="Nota 5 9 6" xfId="21243" xr:uid="{00000000-0005-0000-0000-0000956A0000}"/>
    <cellStyle name="Nota 5 9 7" xfId="21244" xr:uid="{00000000-0005-0000-0000-0000966A0000}"/>
    <cellStyle name="Nota 5 9 8" xfId="21245" xr:uid="{00000000-0005-0000-0000-0000976A0000}"/>
    <cellStyle name="Nota 50" xfId="24903" xr:uid="{00000000-0005-0000-0000-0000986A0000}"/>
    <cellStyle name="Nota 50 2" xfId="25126" xr:uid="{00000000-0005-0000-0000-0000996A0000}"/>
    <cellStyle name="Nota 50 2 2" xfId="25756" xr:uid="{00000000-0005-0000-0000-00009A6A0000}"/>
    <cellStyle name="Nota 50 2 2 2" xfId="27166" xr:uid="{00000000-0005-0000-0000-00009B6A0000}"/>
    <cellStyle name="Nota 50 2 2 2 2" xfId="30188" xr:uid="{00000000-0005-0000-0000-00009C6A0000}"/>
    <cellStyle name="Nota 50 2 2 3" xfId="28778" xr:uid="{00000000-0005-0000-0000-00009D6A0000}"/>
    <cellStyle name="Nota 50 2 2 3 2" xfId="31629" xr:uid="{00000000-0005-0000-0000-00009E6A0000}"/>
    <cellStyle name="Nota 50 2 3" xfId="25924" xr:uid="{00000000-0005-0000-0000-00009F6A0000}"/>
    <cellStyle name="Nota 50 2 3 2" xfId="27334" xr:uid="{00000000-0005-0000-0000-0000A06A0000}"/>
    <cellStyle name="Nota 50 2 3 2 2" xfId="30356" xr:uid="{00000000-0005-0000-0000-0000A16A0000}"/>
    <cellStyle name="Nota 50 2 3 3" xfId="28946" xr:uid="{00000000-0005-0000-0000-0000A26A0000}"/>
    <cellStyle name="Nota 50 2 3 3 2" xfId="31797" xr:uid="{00000000-0005-0000-0000-0000A36A0000}"/>
    <cellStyle name="Nota 50 2 4" xfId="26090" xr:uid="{00000000-0005-0000-0000-0000A46A0000}"/>
    <cellStyle name="Nota 50 2 4 2" xfId="27500" xr:uid="{00000000-0005-0000-0000-0000A56A0000}"/>
    <cellStyle name="Nota 50 2 4 2 2" xfId="30522" xr:uid="{00000000-0005-0000-0000-0000A66A0000}"/>
    <cellStyle name="Nota 50 2 4 3" xfId="29112" xr:uid="{00000000-0005-0000-0000-0000A76A0000}"/>
    <cellStyle name="Nota 50 2 4 3 2" xfId="31963" xr:uid="{00000000-0005-0000-0000-0000A86A0000}"/>
    <cellStyle name="Nota 50 2 5" xfId="26255" xr:uid="{00000000-0005-0000-0000-0000A96A0000}"/>
    <cellStyle name="Nota 50 2 5 2" xfId="27665" xr:uid="{00000000-0005-0000-0000-0000AA6A0000}"/>
    <cellStyle name="Nota 50 2 5 2 2" xfId="30687" xr:uid="{00000000-0005-0000-0000-0000AB6A0000}"/>
    <cellStyle name="Nota 50 2 5 3" xfId="29277" xr:uid="{00000000-0005-0000-0000-0000AC6A0000}"/>
    <cellStyle name="Nota 50 2 5 3 2" xfId="32128" xr:uid="{00000000-0005-0000-0000-0000AD6A0000}"/>
    <cellStyle name="Nota 50 2 6" xfId="26537" xr:uid="{00000000-0005-0000-0000-0000AE6A0000}"/>
    <cellStyle name="Nota 50 2 6 2" xfId="29559" xr:uid="{00000000-0005-0000-0000-0000AF6A0000}"/>
    <cellStyle name="Nota 50 2 7" xfId="28149" xr:uid="{00000000-0005-0000-0000-0000B06A0000}"/>
    <cellStyle name="Nota 50 2 7 2" xfId="31000" xr:uid="{00000000-0005-0000-0000-0000B16A0000}"/>
    <cellStyle name="Nota 50 3" xfId="25611" xr:uid="{00000000-0005-0000-0000-0000B26A0000}"/>
    <cellStyle name="Nota 50 3 2" xfId="27021" xr:uid="{00000000-0005-0000-0000-0000B36A0000}"/>
    <cellStyle name="Nota 50 3 2 2" xfId="30043" xr:uid="{00000000-0005-0000-0000-0000B46A0000}"/>
    <cellStyle name="Nota 50 3 3" xfId="28633" xr:uid="{00000000-0005-0000-0000-0000B56A0000}"/>
    <cellStyle name="Nota 50 3 3 2" xfId="31484" xr:uid="{00000000-0005-0000-0000-0000B66A0000}"/>
    <cellStyle name="Nota 50 4" xfId="25781" xr:uid="{00000000-0005-0000-0000-0000B76A0000}"/>
    <cellStyle name="Nota 50 4 2" xfId="27191" xr:uid="{00000000-0005-0000-0000-0000B86A0000}"/>
    <cellStyle name="Nota 50 4 2 2" xfId="30213" xr:uid="{00000000-0005-0000-0000-0000B96A0000}"/>
    <cellStyle name="Nota 50 4 3" xfId="28803" xr:uid="{00000000-0005-0000-0000-0000BA6A0000}"/>
    <cellStyle name="Nota 50 4 3 2" xfId="31654" xr:uid="{00000000-0005-0000-0000-0000BB6A0000}"/>
    <cellStyle name="Nota 50 5" xfId="25949" xr:uid="{00000000-0005-0000-0000-0000BC6A0000}"/>
    <cellStyle name="Nota 50 5 2" xfId="27359" xr:uid="{00000000-0005-0000-0000-0000BD6A0000}"/>
    <cellStyle name="Nota 50 5 2 2" xfId="30381" xr:uid="{00000000-0005-0000-0000-0000BE6A0000}"/>
    <cellStyle name="Nota 50 5 3" xfId="28971" xr:uid="{00000000-0005-0000-0000-0000BF6A0000}"/>
    <cellStyle name="Nota 50 5 3 2" xfId="31822" xr:uid="{00000000-0005-0000-0000-0000C06A0000}"/>
    <cellStyle name="Nota 50 6" xfId="26114" xr:uid="{00000000-0005-0000-0000-0000C16A0000}"/>
    <cellStyle name="Nota 50 6 2" xfId="27524" xr:uid="{00000000-0005-0000-0000-0000C26A0000}"/>
    <cellStyle name="Nota 50 6 2 2" xfId="30546" xr:uid="{00000000-0005-0000-0000-0000C36A0000}"/>
    <cellStyle name="Nota 50 6 3" xfId="29136" xr:uid="{00000000-0005-0000-0000-0000C46A0000}"/>
    <cellStyle name="Nota 50 6 3 2" xfId="31987" xr:uid="{00000000-0005-0000-0000-0000C56A0000}"/>
    <cellStyle name="Nota 50 7" xfId="26396" xr:uid="{00000000-0005-0000-0000-0000C66A0000}"/>
    <cellStyle name="Nota 50 7 2" xfId="29418" xr:uid="{00000000-0005-0000-0000-0000C76A0000}"/>
    <cellStyle name="Nota 50 8" xfId="27841" xr:uid="{00000000-0005-0000-0000-0000C86A0000}"/>
    <cellStyle name="Nota 50 8 2" xfId="30715" xr:uid="{00000000-0005-0000-0000-0000C96A0000}"/>
    <cellStyle name="Nota 50 9" xfId="28008" xr:uid="{00000000-0005-0000-0000-0000CA6A0000}"/>
    <cellStyle name="Nota 50 9 2" xfId="30859" xr:uid="{00000000-0005-0000-0000-0000CB6A0000}"/>
    <cellStyle name="Nota 51" xfId="24234" xr:uid="{00000000-0005-0000-0000-0000CC6A0000}"/>
    <cellStyle name="Nota 51 2" xfId="24996" xr:uid="{00000000-0005-0000-0000-0000CD6A0000}"/>
    <cellStyle name="Nota 51 2 2" xfId="25626" xr:uid="{00000000-0005-0000-0000-0000CE6A0000}"/>
    <cellStyle name="Nota 51 2 2 2" xfId="27036" xr:uid="{00000000-0005-0000-0000-0000CF6A0000}"/>
    <cellStyle name="Nota 51 2 2 2 2" xfId="30058" xr:uid="{00000000-0005-0000-0000-0000D06A0000}"/>
    <cellStyle name="Nota 51 2 2 3" xfId="28648" xr:uid="{00000000-0005-0000-0000-0000D16A0000}"/>
    <cellStyle name="Nota 51 2 2 3 2" xfId="31499" xr:uid="{00000000-0005-0000-0000-0000D26A0000}"/>
    <cellStyle name="Nota 51 2 3" xfId="25794" xr:uid="{00000000-0005-0000-0000-0000D36A0000}"/>
    <cellStyle name="Nota 51 2 3 2" xfId="27204" xr:uid="{00000000-0005-0000-0000-0000D46A0000}"/>
    <cellStyle name="Nota 51 2 3 2 2" xfId="30226" xr:uid="{00000000-0005-0000-0000-0000D56A0000}"/>
    <cellStyle name="Nota 51 2 3 3" xfId="28816" xr:uid="{00000000-0005-0000-0000-0000D66A0000}"/>
    <cellStyle name="Nota 51 2 3 3 2" xfId="31667" xr:uid="{00000000-0005-0000-0000-0000D76A0000}"/>
    <cellStyle name="Nota 51 2 4" xfId="25960" xr:uid="{00000000-0005-0000-0000-0000D86A0000}"/>
    <cellStyle name="Nota 51 2 4 2" xfId="27370" xr:uid="{00000000-0005-0000-0000-0000D96A0000}"/>
    <cellStyle name="Nota 51 2 4 2 2" xfId="30392" xr:uid="{00000000-0005-0000-0000-0000DA6A0000}"/>
    <cellStyle name="Nota 51 2 4 3" xfId="28982" xr:uid="{00000000-0005-0000-0000-0000DB6A0000}"/>
    <cellStyle name="Nota 51 2 4 3 2" xfId="31833" xr:uid="{00000000-0005-0000-0000-0000DC6A0000}"/>
    <cellStyle name="Nota 51 2 5" xfId="26125" xr:uid="{00000000-0005-0000-0000-0000DD6A0000}"/>
    <cellStyle name="Nota 51 2 5 2" xfId="27535" xr:uid="{00000000-0005-0000-0000-0000DE6A0000}"/>
    <cellStyle name="Nota 51 2 5 2 2" xfId="30557" xr:uid="{00000000-0005-0000-0000-0000DF6A0000}"/>
    <cellStyle name="Nota 51 2 5 3" xfId="29147" xr:uid="{00000000-0005-0000-0000-0000E06A0000}"/>
    <cellStyle name="Nota 51 2 5 3 2" xfId="31998" xr:uid="{00000000-0005-0000-0000-0000E16A0000}"/>
    <cellStyle name="Nota 51 2 6" xfId="26407" xr:uid="{00000000-0005-0000-0000-0000E26A0000}"/>
    <cellStyle name="Nota 51 2 6 2" xfId="29429" xr:uid="{00000000-0005-0000-0000-0000E36A0000}"/>
    <cellStyle name="Nota 51 2 7" xfId="28019" xr:uid="{00000000-0005-0000-0000-0000E46A0000}"/>
    <cellStyle name="Nota 51 2 7 2" xfId="30870" xr:uid="{00000000-0005-0000-0000-0000E56A0000}"/>
    <cellStyle name="Nota 51 3" xfId="25436" xr:uid="{00000000-0005-0000-0000-0000E66A0000}"/>
    <cellStyle name="Nota 51 3 2" xfId="26846" xr:uid="{00000000-0005-0000-0000-0000E76A0000}"/>
    <cellStyle name="Nota 51 3 2 2" xfId="29868" xr:uid="{00000000-0005-0000-0000-0000E86A0000}"/>
    <cellStyle name="Nota 51 3 3" xfId="28458" xr:uid="{00000000-0005-0000-0000-0000E96A0000}"/>
    <cellStyle name="Nota 51 3 3 2" xfId="31309" xr:uid="{00000000-0005-0000-0000-0000EA6A0000}"/>
    <cellStyle name="Nota 51 4" xfId="25289" xr:uid="{00000000-0005-0000-0000-0000EB6A0000}"/>
    <cellStyle name="Nota 51 4 2" xfId="26699" xr:uid="{00000000-0005-0000-0000-0000EC6A0000}"/>
    <cellStyle name="Nota 51 4 2 2" xfId="29721" xr:uid="{00000000-0005-0000-0000-0000ED6A0000}"/>
    <cellStyle name="Nota 51 4 3" xfId="28311" xr:uid="{00000000-0005-0000-0000-0000EE6A0000}"/>
    <cellStyle name="Nota 51 4 3 2" xfId="31162" xr:uid="{00000000-0005-0000-0000-0000EF6A0000}"/>
    <cellStyle name="Nota 51 5" xfId="25365" xr:uid="{00000000-0005-0000-0000-0000F06A0000}"/>
    <cellStyle name="Nota 51 5 2" xfId="26775" xr:uid="{00000000-0005-0000-0000-0000F16A0000}"/>
    <cellStyle name="Nota 51 5 2 2" xfId="29797" xr:uid="{00000000-0005-0000-0000-0000F26A0000}"/>
    <cellStyle name="Nota 51 5 3" xfId="28387" xr:uid="{00000000-0005-0000-0000-0000F36A0000}"/>
    <cellStyle name="Nota 51 5 3 2" xfId="31238" xr:uid="{00000000-0005-0000-0000-0000F46A0000}"/>
    <cellStyle name="Nota 51 6" xfId="25356" xr:uid="{00000000-0005-0000-0000-0000F56A0000}"/>
    <cellStyle name="Nota 51 6 2" xfId="26766" xr:uid="{00000000-0005-0000-0000-0000F66A0000}"/>
    <cellStyle name="Nota 51 6 2 2" xfId="29788" xr:uid="{00000000-0005-0000-0000-0000F76A0000}"/>
    <cellStyle name="Nota 51 6 3" xfId="28378" xr:uid="{00000000-0005-0000-0000-0000F86A0000}"/>
    <cellStyle name="Nota 51 6 3 2" xfId="31229" xr:uid="{00000000-0005-0000-0000-0000F96A0000}"/>
    <cellStyle name="Nota 51 7" xfId="26266" xr:uid="{00000000-0005-0000-0000-0000FA6A0000}"/>
    <cellStyle name="Nota 51 7 2" xfId="29288" xr:uid="{00000000-0005-0000-0000-0000FB6A0000}"/>
    <cellStyle name="Nota 51 8" xfId="27862" xr:uid="{00000000-0005-0000-0000-0000FC6A0000}"/>
    <cellStyle name="Nota 51 8 2" xfId="30720" xr:uid="{00000000-0005-0000-0000-0000FD6A0000}"/>
    <cellStyle name="Nota 51 9" xfId="27878" xr:uid="{00000000-0005-0000-0000-0000FE6A0000}"/>
    <cellStyle name="Nota 51 9 2" xfId="30729" xr:uid="{00000000-0005-0000-0000-0000FF6A0000}"/>
    <cellStyle name="Nota 6" xfId="21246" xr:uid="{00000000-0005-0000-0000-0000006B0000}"/>
    <cellStyle name="Nota 6 10" xfId="21247" xr:uid="{00000000-0005-0000-0000-0000016B0000}"/>
    <cellStyle name="Nota 6 10 2" xfId="21248" xr:uid="{00000000-0005-0000-0000-0000026B0000}"/>
    <cellStyle name="Nota 6 10 2 2" xfId="21249" xr:uid="{00000000-0005-0000-0000-0000036B0000}"/>
    <cellStyle name="Nota 6 10 2 3" xfId="21250" xr:uid="{00000000-0005-0000-0000-0000046B0000}"/>
    <cellStyle name="Nota 6 10 2 4" xfId="21251" xr:uid="{00000000-0005-0000-0000-0000056B0000}"/>
    <cellStyle name="Nota 6 10 2 5" xfId="21252" xr:uid="{00000000-0005-0000-0000-0000066B0000}"/>
    <cellStyle name="Nota 6 10 2 6" xfId="21253" xr:uid="{00000000-0005-0000-0000-0000076B0000}"/>
    <cellStyle name="Nota 6 10 2 7" xfId="21254" xr:uid="{00000000-0005-0000-0000-0000086B0000}"/>
    <cellStyle name="Nota 6 10 3" xfId="21255" xr:uid="{00000000-0005-0000-0000-0000096B0000}"/>
    <cellStyle name="Nota 6 10 4" xfId="21256" xr:uid="{00000000-0005-0000-0000-00000A6B0000}"/>
    <cellStyle name="Nota 6 10 5" xfId="21257" xr:uid="{00000000-0005-0000-0000-00000B6B0000}"/>
    <cellStyle name="Nota 6 10 6" xfId="21258" xr:uid="{00000000-0005-0000-0000-00000C6B0000}"/>
    <cellStyle name="Nota 6 10 7" xfId="21259" xr:uid="{00000000-0005-0000-0000-00000D6B0000}"/>
    <cellStyle name="Nota 6 10 8" xfId="21260" xr:uid="{00000000-0005-0000-0000-00000E6B0000}"/>
    <cellStyle name="Nota 6 11" xfId="21261" xr:uid="{00000000-0005-0000-0000-00000F6B0000}"/>
    <cellStyle name="Nota 6 11 2" xfId="21262" xr:uid="{00000000-0005-0000-0000-0000106B0000}"/>
    <cellStyle name="Nota 6 11 2 2" xfId="21263" xr:uid="{00000000-0005-0000-0000-0000116B0000}"/>
    <cellStyle name="Nota 6 11 2 3" xfId="21264" xr:uid="{00000000-0005-0000-0000-0000126B0000}"/>
    <cellStyle name="Nota 6 11 2 4" xfId="21265" xr:uid="{00000000-0005-0000-0000-0000136B0000}"/>
    <cellStyle name="Nota 6 11 2 5" xfId="21266" xr:uid="{00000000-0005-0000-0000-0000146B0000}"/>
    <cellStyle name="Nota 6 11 2 6" xfId="21267" xr:uid="{00000000-0005-0000-0000-0000156B0000}"/>
    <cellStyle name="Nota 6 11 2 7" xfId="21268" xr:uid="{00000000-0005-0000-0000-0000166B0000}"/>
    <cellStyle name="Nota 6 11 3" xfId="21269" xr:uid="{00000000-0005-0000-0000-0000176B0000}"/>
    <cellStyle name="Nota 6 11 4" xfId="21270" xr:uid="{00000000-0005-0000-0000-0000186B0000}"/>
    <cellStyle name="Nota 6 11 5" xfId="21271" xr:uid="{00000000-0005-0000-0000-0000196B0000}"/>
    <cellStyle name="Nota 6 11 6" xfId="21272" xr:uid="{00000000-0005-0000-0000-00001A6B0000}"/>
    <cellStyle name="Nota 6 11 7" xfId="21273" xr:uid="{00000000-0005-0000-0000-00001B6B0000}"/>
    <cellStyle name="Nota 6 11 8" xfId="21274" xr:uid="{00000000-0005-0000-0000-00001C6B0000}"/>
    <cellStyle name="Nota 6 12" xfId="21275" xr:uid="{00000000-0005-0000-0000-00001D6B0000}"/>
    <cellStyle name="Nota 6 12 2" xfId="21276" xr:uid="{00000000-0005-0000-0000-00001E6B0000}"/>
    <cellStyle name="Nota 6 12 2 2" xfId="21277" xr:uid="{00000000-0005-0000-0000-00001F6B0000}"/>
    <cellStyle name="Nota 6 12 2 3" xfId="21278" xr:uid="{00000000-0005-0000-0000-0000206B0000}"/>
    <cellStyle name="Nota 6 12 2 4" xfId="21279" xr:uid="{00000000-0005-0000-0000-0000216B0000}"/>
    <cellStyle name="Nota 6 12 2 5" xfId="21280" xr:uid="{00000000-0005-0000-0000-0000226B0000}"/>
    <cellStyle name="Nota 6 12 2 6" xfId="21281" xr:uid="{00000000-0005-0000-0000-0000236B0000}"/>
    <cellStyle name="Nota 6 12 2 7" xfId="21282" xr:uid="{00000000-0005-0000-0000-0000246B0000}"/>
    <cellStyle name="Nota 6 12 3" xfId="21283" xr:uid="{00000000-0005-0000-0000-0000256B0000}"/>
    <cellStyle name="Nota 6 12 4" xfId="21284" xr:uid="{00000000-0005-0000-0000-0000266B0000}"/>
    <cellStyle name="Nota 6 12 5" xfId="21285" xr:uid="{00000000-0005-0000-0000-0000276B0000}"/>
    <cellStyle name="Nota 6 12 6" xfId="21286" xr:uid="{00000000-0005-0000-0000-0000286B0000}"/>
    <cellStyle name="Nota 6 12 7" xfId="21287" xr:uid="{00000000-0005-0000-0000-0000296B0000}"/>
    <cellStyle name="Nota 6 12 8" xfId="21288" xr:uid="{00000000-0005-0000-0000-00002A6B0000}"/>
    <cellStyle name="Nota 6 13" xfId="21289" xr:uid="{00000000-0005-0000-0000-00002B6B0000}"/>
    <cellStyle name="Nota 6 13 2" xfId="21290" xr:uid="{00000000-0005-0000-0000-00002C6B0000}"/>
    <cellStyle name="Nota 6 13 3" xfId="21291" xr:uid="{00000000-0005-0000-0000-00002D6B0000}"/>
    <cellStyle name="Nota 6 13 4" xfId="21292" xr:uid="{00000000-0005-0000-0000-00002E6B0000}"/>
    <cellStyle name="Nota 6 13 5" xfId="21293" xr:uid="{00000000-0005-0000-0000-00002F6B0000}"/>
    <cellStyle name="Nota 6 13 6" xfId="21294" xr:uid="{00000000-0005-0000-0000-0000306B0000}"/>
    <cellStyle name="Nota 6 13 7" xfId="21295" xr:uid="{00000000-0005-0000-0000-0000316B0000}"/>
    <cellStyle name="Nota 6 14" xfId="21296" xr:uid="{00000000-0005-0000-0000-0000326B0000}"/>
    <cellStyle name="Nota 6 15" xfId="21297" xr:uid="{00000000-0005-0000-0000-0000336B0000}"/>
    <cellStyle name="Nota 6 16" xfId="21298" xr:uid="{00000000-0005-0000-0000-0000346B0000}"/>
    <cellStyle name="Nota 6 17" xfId="21299" xr:uid="{00000000-0005-0000-0000-0000356B0000}"/>
    <cellStyle name="Nota 6 18" xfId="21300" xr:uid="{00000000-0005-0000-0000-0000366B0000}"/>
    <cellStyle name="Nota 6 19" xfId="21301" xr:uid="{00000000-0005-0000-0000-0000376B0000}"/>
    <cellStyle name="Nota 6 2" xfId="21302" xr:uid="{00000000-0005-0000-0000-0000386B0000}"/>
    <cellStyle name="Nota 6 2 10" xfId="21303" xr:uid="{00000000-0005-0000-0000-0000396B0000}"/>
    <cellStyle name="Nota 6 2 10 2" xfId="21304" xr:uid="{00000000-0005-0000-0000-00003A6B0000}"/>
    <cellStyle name="Nota 6 2 10 2 2" xfId="21305" xr:uid="{00000000-0005-0000-0000-00003B6B0000}"/>
    <cellStyle name="Nota 6 2 10 2 3" xfId="21306" xr:uid="{00000000-0005-0000-0000-00003C6B0000}"/>
    <cellStyle name="Nota 6 2 10 2 4" xfId="21307" xr:uid="{00000000-0005-0000-0000-00003D6B0000}"/>
    <cellStyle name="Nota 6 2 10 2 5" xfId="21308" xr:uid="{00000000-0005-0000-0000-00003E6B0000}"/>
    <cellStyle name="Nota 6 2 10 2 6" xfId="21309" xr:uid="{00000000-0005-0000-0000-00003F6B0000}"/>
    <cellStyle name="Nota 6 2 10 2 7" xfId="21310" xr:uid="{00000000-0005-0000-0000-0000406B0000}"/>
    <cellStyle name="Nota 6 2 10 3" xfId="21311" xr:uid="{00000000-0005-0000-0000-0000416B0000}"/>
    <cellStyle name="Nota 6 2 10 4" xfId="21312" xr:uid="{00000000-0005-0000-0000-0000426B0000}"/>
    <cellStyle name="Nota 6 2 10 5" xfId="21313" xr:uid="{00000000-0005-0000-0000-0000436B0000}"/>
    <cellStyle name="Nota 6 2 10 6" xfId="21314" xr:uid="{00000000-0005-0000-0000-0000446B0000}"/>
    <cellStyle name="Nota 6 2 10 7" xfId="21315" xr:uid="{00000000-0005-0000-0000-0000456B0000}"/>
    <cellStyle name="Nota 6 2 10 8" xfId="21316" xr:uid="{00000000-0005-0000-0000-0000466B0000}"/>
    <cellStyle name="Nota 6 2 11" xfId="21317" xr:uid="{00000000-0005-0000-0000-0000476B0000}"/>
    <cellStyle name="Nota 6 2 11 2" xfId="21318" xr:uid="{00000000-0005-0000-0000-0000486B0000}"/>
    <cellStyle name="Nota 6 2 11 3" xfId="21319" xr:uid="{00000000-0005-0000-0000-0000496B0000}"/>
    <cellStyle name="Nota 6 2 11 4" xfId="21320" xr:uid="{00000000-0005-0000-0000-00004A6B0000}"/>
    <cellStyle name="Nota 6 2 11 5" xfId="21321" xr:uid="{00000000-0005-0000-0000-00004B6B0000}"/>
    <cellStyle name="Nota 6 2 11 6" xfId="21322" xr:uid="{00000000-0005-0000-0000-00004C6B0000}"/>
    <cellStyle name="Nota 6 2 11 7" xfId="21323" xr:uid="{00000000-0005-0000-0000-00004D6B0000}"/>
    <cellStyle name="Nota 6 2 12" xfId="21324" xr:uid="{00000000-0005-0000-0000-00004E6B0000}"/>
    <cellStyle name="Nota 6 2 13" xfId="21325" xr:uid="{00000000-0005-0000-0000-00004F6B0000}"/>
    <cellStyle name="Nota 6 2 14" xfId="21326" xr:uid="{00000000-0005-0000-0000-0000506B0000}"/>
    <cellStyle name="Nota 6 2 15" xfId="21327" xr:uid="{00000000-0005-0000-0000-0000516B0000}"/>
    <cellStyle name="Nota 6 2 16" xfId="21328" xr:uid="{00000000-0005-0000-0000-0000526B0000}"/>
    <cellStyle name="Nota 6 2 17" xfId="21329" xr:uid="{00000000-0005-0000-0000-0000536B0000}"/>
    <cellStyle name="Nota 6 2 18" xfId="24744" xr:uid="{00000000-0005-0000-0000-0000546B0000}"/>
    <cellStyle name="Nota 6 2 18 2" xfId="25084" xr:uid="{00000000-0005-0000-0000-0000556B0000}"/>
    <cellStyle name="Nota 6 2 18 2 2" xfId="25714" xr:uid="{00000000-0005-0000-0000-0000566B0000}"/>
    <cellStyle name="Nota 6 2 18 2 2 2" xfId="27124" xr:uid="{00000000-0005-0000-0000-0000576B0000}"/>
    <cellStyle name="Nota 6 2 18 2 2 2 2" xfId="30146" xr:uid="{00000000-0005-0000-0000-0000586B0000}"/>
    <cellStyle name="Nota 6 2 18 2 2 3" xfId="28736" xr:uid="{00000000-0005-0000-0000-0000596B0000}"/>
    <cellStyle name="Nota 6 2 18 2 2 3 2" xfId="31587" xr:uid="{00000000-0005-0000-0000-00005A6B0000}"/>
    <cellStyle name="Nota 6 2 18 2 3" xfId="25882" xr:uid="{00000000-0005-0000-0000-00005B6B0000}"/>
    <cellStyle name="Nota 6 2 18 2 3 2" xfId="27292" xr:uid="{00000000-0005-0000-0000-00005C6B0000}"/>
    <cellStyle name="Nota 6 2 18 2 3 2 2" xfId="30314" xr:uid="{00000000-0005-0000-0000-00005D6B0000}"/>
    <cellStyle name="Nota 6 2 18 2 3 3" xfId="28904" xr:uid="{00000000-0005-0000-0000-00005E6B0000}"/>
    <cellStyle name="Nota 6 2 18 2 3 3 2" xfId="31755" xr:uid="{00000000-0005-0000-0000-00005F6B0000}"/>
    <cellStyle name="Nota 6 2 18 2 4" xfId="26048" xr:uid="{00000000-0005-0000-0000-0000606B0000}"/>
    <cellStyle name="Nota 6 2 18 2 4 2" xfId="27458" xr:uid="{00000000-0005-0000-0000-0000616B0000}"/>
    <cellStyle name="Nota 6 2 18 2 4 2 2" xfId="30480" xr:uid="{00000000-0005-0000-0000-0000626B0000}"/>
    <cellStyle name="Nota 6 2 18 2 4 3" xfId="29070" xr:uid="{00000000-0005-0000-0000-0000636B0000}"/>
    <cellStyle name="Nota 6 2 18 2 4 3 2" xfId="31921" xr:uid="{00000000-0005-0000-0000-0000646B0000}"/>
    <cellStyle name="Nota 6 2 18 2 5" xfId="26213" xr:uid="{00000000-0005-0000-0000-0000656B0000}"/>
    <cellStyle name="Nota 6 2 18 2 5 2" xfId="27623" xr:uid="{00000000-0005-0000-0000-0000666B0000}"/>
    <cellStyle name="Nota 6 2 18 2 5 2 2" xfId="30645" xr:uid="{00000000-0005-0000-0000-0000676B0000}"/>
    <cellStyle name="Nota 6 2 18 2 5 3" xfId="29235" xr:uid="{00000000-0005-0000-0000-0000686B0000}"/>
    <cellStyle name="Nota 6 2 18 2 5 3 2" xfId="32086" xr:uid="{00000000-0005-0000-0000-0000696B0000}"/>
    <cellStyle name="Nota 6 2 18 2 6" xfId="26495" xr:uid="{00000000-0005-0000-0000-00006A6B0000}"/>
    <cellStyle name="Nota 6 2 18 2 6 2" xfId="29517" xr:uid="{00000000-0005-0000-0000-00006B6B0000}"/>
    <cellStyle name="Nota 6 2 18 2 7" xfId="28107" xr:uid="{00000000-0005-0000-0000-00006C6B0000}"/>
    <cellStyle name="Nota 6 2 18 2 7 2" xfId="30958" xr:uid="{00000000-0005-0000-0000-00006D6B0000}"/>
    <cellStyle name="Nota 6 2 18 3" xfId="25548" xr:uid="{00000000-0005-0000-0000-00006E6B0000}"/>
    <cellStyle name="Nota 6 2 18 3 2" xfId="26958" xr:uid="{00000000-0005-0000-0000-00006F6B0000}"/>
    <cellStyle name="Nota 6 2 18 3 2 2" xfId="29980" xr:uid="{00000000-0005-0000-0000-0000706B0000}"/>
    <cellStyle name="Nota 6 2 18 3 3" xfId="28570" xr:uid="{00000000-0005-0000-0000-0000716B0000}"/>
    <cellStyle name="Nota 6 2 18 3 3 2" xfId="31421" xr:uid="{00000000-0005-0000-0000-0000726B0000}"/>
    <cellStyle name="Nota 6 2 18 4" xfId="25183" xr:uid="{00000000-0005-0000-0000-0000736B0000}"/>
    <cellStyle name="Nota 6 2 18 4 2" xfId="26593" xr:uid="{00000000-0005-0000-0000-0000746B0000}"/>
    <cellStyle name="Nota 6 2 18 4 2 2" xfId="29615" xr:uid="{00000000-0005-0000-0000-0000756B0000}"/>
    <cellStyle name="Nota 6 2 18 4 3" xfId="28205" xr:uid="{00000000-0005-0000-0000-0000766B0000}"/>
    <cellStyle name="Nota 6 2 18 4 3 2" xfId="31056" xr:uid="{00000000-0005-0000-0000-0000776B0000}"/>
    <cellStyle name="Nota 6 2 18 5" xfId="25571" xr:uid="{00000000-0005-0000-0000-0000786B0000}"/>
    <cellStyle name="Nota 6 2 18 5 2" xfId="26981" xr:uid="{00000000-0005-0000-0000-0000796B0000}"/>
    <cellStyle name="Nota 6 2 18 5 2 2" xfId="30003" xr:uid="{00000000-0005-0000-0000-00007A6B0000}"/>
    <cellStyle name="Nota 6 2 18 5 3" xfId="28593" xr:uid="{00000000-0005-0000-0000-00007B6B0000}"/>
    <cellStyle name="Nota 6 2 18 5 3 2" xfId="31444" xr:uid="{00000000-0005-0000-0000-00007C6B0000}"/>
    <cellStyle name="Nota 6 2 18 6" xfId="25461" xr:uid="{00000000-0005-0000-0000-00007D6B0000}"/>
    <cellStyle name="Nota 6 2 18 6 2" xfId="26871" xr:uid="{00000000-0005-0000-0000-00007E6B0000}"/>
    <cellStyle name="Nota 6 2 18 6 2 2" xfId="29893" xr:uid="{00000000-0005-0000-0000-00007F6B0000}"/>
    <cellStyle name="Nota 6 2 18 6 3" xfId="28483" xr:uid="{00000000-0005-0000-0000-0000806B0000}"/>
    <cellStyle name="Nota 6 2 18 6 3 2" xfId="31334" xr:uid="{00000000-0005-0000-0000-0000816B0000}"/>
    <cellStyle name="Nota 6 2 18 7" xfId="26354" xr:uid="{00000000-0005-0000-0000-0000826B0000}"/>
    <cellStyle name="Nota 6 2 18 7 2" xfId="29376" xr:uid="{00000000-0005-0000-0000-0000836B0000}"/>
    <cellStyle name="Nota 6 2 18 8" xfId="27966" xr:uid="{00000000-0005-0000-0000-0000846B0000}"/>
    <cellStyle name="Nota 6 2 18 8 2" xfId="30817" xr:uid="{00000000-0005-0000-0000-0000856B0000}"/>
    <cellStyle name="Nota 6 2 2" xfId="21330" xr:uid="{00000000-0005-0000-0000-0000866B0000}"/>
    <cellStyle name="Nota 6 2 2 2" xfId="21331" xr:uid="{00000000-0005-0000-0000-0000876B0000}"/>
    <cellStyle name="Nota 6 2 2 2 2" xfId="21332" xr:uid="{00000000-0005-0000-0000-0000886B0000}"/>
    <cellStyle name="Nota 6 2 2 2 3" xfId="21333" xr:uid="{00000000-0005-0000-0000-0000896B0000}"/>
    <cellStyle name="Nota 6 2 2 2 4" xfId="21334" xr:uid="{00000000-0005-0000-0000-00008A6B0000}"/>
    <cellStyle name="Nota 6 2 2 2 5" xfId="21335" xr:uid="{00000000-0005-0000-0000-00008B6B0000}"/>
    <cellStyle name="Nota 6 2 2 2 6" xfId="21336" xr:uid="{00000000-0005-0000-0000-00008C6B0000}"/>
    <cellStyle name="Nota 6 2 2 2 7" xfId="21337" xr:uid="{00000000-0005-0000-0000-00008D6B0000}"/>
    <cellStyle name="Nota 6 2 2 3" xfId="21338" xr:uid="{00000000-0005-0000-0000-00008E6B0000}"/>
    <cellStyle name="Nota 6 2 2 4" xfId="21339" xr:uid="{00000000-0005-0000-0000-00008F6B0000}"/>
    <cellStyle name="Nota 6 2 2 5" xfId="21340" xr:uid="{00000000-0005-0000-0000-0000906B0000}"/>
    <cellStyle name="Nota 6 2 2 6" xfId="21341" xr:uid="{00000000-0005-0000-0000-0000916B0000}"/>
    <cellStyle name="Nota 6 2 2 7" xfId="21342" xr:uid="{00000000-0005-0000-0000-0000926B0000}"/>
    <cellStyle name="Nota 6 2 2 8" xfId="21343" xr:uid="{00000000-0005-0000-0000-0000936B0000}"/>
    <cellStyle name="Nota 6 2 3" xfId="21344" xr:uid="{00000000-0005-0000-0000-0000946B0000}"/>
    <cellStyle name="Nota 6 2 3 2" xfId="21345" xr:uid="{00000000-0005-0000-0000-0000956B0000}"/>
    <cellStyle name="Nota 6 2 3 2 2" xfId="21346" xr:uid="{00000000-0005-0000-0000-0000966B0000}"/>
    <cellStyle name="Nota 6 2 3 2 3" xfId="21347" xr:uid="{00000000-0005-0000-0000-0000976B0000}"/>
    <cellStyle name="Nota 6 2 3 2 4" xfId="21348" xr:uid="{00000000-0005-0000-0000-0000986B0000}"/>
    <cellStyle name="Nota 6 2 3 2 5" xfId="21349" xr:uid="{00000000-0005-0000-0000-0000996B0000}"/>
    <cellStyle name="Nota 6 2 3 2 6" xfId="21350" xr:uid="{00000000-0005-0000-0000-00009A6B0000}"/>
    <cellStyle name="Nota 6 2 3 2 7" xfId="21351" xr:uid="{00000000-0005-0000-0000-00009B6B0000}"/>
    <cellStyle name="Nota 6 2 3 3" xfId="21352" xr:uid="{00000000-0005-0000-0000-00009C6B0000}"/>
    <cellStyle name="Nota 6 2 3 4" xfId="21353" xr:uid="{00000000-0005-0000-0000-00009D6B0000}"/>
    <cellStyle name="Nota 6 2 3 5" xfId="21354" xr:uid="{00000000-0005-0000-0000-00009E6B0000}"/>
    <cellStyle name="Nota 6 2 3 6" xfId="21355" xr:uid="{00000000-0005-0000-0000-00009F6B0000}"/>
    <cellStyle name="Nota 6 2 3 7" xfId="21356" xr:uid="{00000000-0005-0000-0000-0000A06B0000}"/>
    <cellStyle name="Nota 6 2 3 8" xfId="21357" xr:uid="{00000000-0005-0000-0000-0000A16B0000}"/>
    <cellStyle name="Nota 6 2 4" xfId="21358" xr:uid="{00000000-0005-0000-0000-0000A26B0000}"/>
    <cellStyle name="Nota 6 2 4 2" xfId="21359" xr:uid="{00000000-0005-0000-0000-0000A36B0000}"/>
    <cellStyle name="Nota 6 2 4 2 2" xfId="21360" xr:uid="{00000000-0005-0000-0000-0000A46B0000}"/>
    <cellStyle name="Nota 6 2 4 2 3" xfId="21361" xr:uid="{00000000-0005-0000-0000-0000A56B0000}"/>
    <cellStyle name="Nota 6 2 4 2 4" xfId="21362" xr:uid="{00000000-0005-0000-0000-0000A66B0000}"/>
    <cellStyle name="Nota 6 2 4 2 5" xfId="21363" xr:uid="{00000000-0005-0000-0000-0000A76B0000}"/>
    <cellStyle name="Nota 6 2 4 2 6" xfId="21364" xr:uid="{00000000-0005-0000-0000-0000A86B0000}"/>
    <cellStyle name="Nota 6 2 4 2 7" xfId="21365" xr:uid="{00000000-0005-0000-0000-0000A96B0000}"/>
    <cellStyle name="Nota 6 2 4 3" xfId="21366" xr:uid="{00000000-0005-0000-0000-0000AA6B0000}"/>
    <cellStyle name="Nota 6 2 4 4" xfId="21367" xr:uid="{00000000-0005-0000-0000-0000AB6B0000}"/>
    <cellStyle name="Nota 6 2 4 5" xfId="21368" xr:uid="{00000000-0005-0000-0000-0000AC6B0000}"/>
    <cellStyle name="Nota 6 2 4 6" xfId="21369" xr:uid="{00000000-0005-0000-0000-0000AD6B0000}"/>
    <cellStyle name="Nota 6 2 4 7" xfId="21370" xr:uid="{00000000-0005-0000-0000-0000AE6B0000}"/>
    <cellStyle name="Nota 6 2 4 8" xfId="21371" xr:uid="{00000000-0005-0000-0000-0000AF6B0000}"/>
    <cellStyle name="Nota 6 2 5" xfId="21372" xr:uid="{00000000-0005-0000-0000-0000B06B0000}"/>
    <cellStyle name="Nota 6 2 5 2" xfId="21373" xr:uid="{00000000-0005-0000-0000-0000B16B0000}"/>
    <cellStyle name="Nota 6 2 5 2 2" xfId="21374" xr:uid="{00000000-0005-0000-0000-0000B26B0000}"/>
    <cellStyle name="Nota 6 2 5 2 3" xfId="21375" xr:uid="{00000000-0005-0000-0000-0000B36B0000}"/>
    <cellStyle name="Nota 6 2 5 2 4" xfId="21376" xr:uid="{00000000-0005-0000-0000-0000B46B0000}"/>
    <cellStyle name="Nota 6 2 5 2 5" xfId="21377" xr:uid="{00000000-0005-0000-0000-0000B56B0000}"/>
    <cellStyle name="Nota 6 2 5 2 6" xfId="21378" xr:uid="{00000000-0005-0000-0000-0000B66B0000}"/>
    <cellStyle name="Nota 6 2 5 2 7" xfId="21379" xr:uid="{00000000-0005-0000-0000-0000B76B0000}"/>
    <cellStyle name="Nota 6 2 5 3" xfId="21380" xr:uid="{00000000-0005-0000-0000-0000B86B0000}"/>
    <cellStyle name="Nota 6 2 5 4" xfId="21381" xr:uid="{00000000-0005-0000-0000-0000B96B0000}"/>
    <cellStyle name="Nota 6 2 5 5" xfId="21382" xr:uid="{00000000-0005-0000-0000-0000BA6B0000}"/>
    <cellStyle name="Nota 6 2 5 6" xfId="21383" xr:uid="{00000000-0005-0000-0000-0000BB6B0000}"/>
    <cellStyle name="Nota 6 2 5 7" xfId="21384" xr:uid="{00000000-0005-0000-0000-0000BC6B0000}"/>
    <cellStyle name="Nota 6 2 5 8" xfId="21385" xr:uid="{00000000-0005-0000-0000-0000BD6B0000}"/>
    <cellStyle name="Nota 6 2 6" xfId="21386" xr:uid="{00000000-0005-0000-0000-0000BE6B0000}"/>
    <cellStyle name="Nota 6 2 6 2" xfId="21387" xr:uid="{00000000-0005-0000-0000-0000BF6B0000}"/>
    <cellStyle name="Nota 6 2 6 2 2" xfId="21388" xr:uid="{00000000-0005-0000-0000-0000C06B0000}"/>
    <cellStyle name="Nota 6 2 6 2 3" xfId="21389" xr:uid="{00000000-0005-0000-0000-0000C16B0000}"/>
    <cellStyle name="Nota 6 2 6 2 4" xfId="21390" xr:uid="{00000000-0005-0000-0000-0000C26B0000}"/>
    <cellStyle name="Nota 6 2 6 2 5" xfId="21391" xr:uid="{00000000-0005-0000-0000-0000C36B0000}"/>
    <cellStyle name="Nota 6 2 6 2 6" xfId="21392" xr:uid="{00000000-0005-0000-0000-0000C46B0000}"/>
    <cellStyle name="Nota 6 2 6 2 7" xfId="21393" xr:uid="{00000000-0005-0000-0000-0000C56B0000}"/>
    <cellStyle name="Nota 6 2 6 3" xfId="21394" xr:uid="{00000000-0005-0000-0000-0000C66B0000}"/>
    <cellStyle name="Nota 6 2 6 4" xfId="21395" xr:uid="{00000000-0005-0000-0000-0000C76B0000}"/>
    <cellStyle name="Nota 6 2 6 5" xfId="21396" xr:uid="{00000000-0005-0000-0000-0000C86B0000}"/>
    <cellStyle name="Nota 6 2 6 6" xfId="21397" xr:uid="{00000000-0005-0000-0000-0000C96B0000}"/>
    <cellStyle name="Nota 6 2 6 7" xfId="21398" xr:uid="{00000000-0005-0000-0000-0000CA6B0000}"/>
    <cellStyle name="Nota 6 2 6 8" xfId="21399" xr:uid="{00000000-0005-0000-0000-0000CB6B0000}"/>
    <cellStyle name="Nota 6 2 7" xfId="21400" xr:uid="{00000000-0005-0000-0000-0000CC6B0000}"/>
    <cellStyle name="Nota 6 2 7 2" xfId="21401" xr:uid="{00000000-0005-0000-0000-0000CD6B0000}"/>
    <cellStyle name="Nota 6 2 7 2 2" xfId="21402" xr:uid="{00000000-0005-0000-0000-0000CE6B0000}"/>
    <cellStyle name="Nota 6 2 7 2 3" xfId="21403" xr:uid="{00000000-0005-0000-0000-0000CF6B0000}"/>
    <cellStyle name="Nota 6 2 7 2 4" xfId="21404" xr:uid="{00000000-0005-0000-0000-0000D06B0000}"/>
    <cellStyle name="Nota 6 2 7 2 5" xfId="21405" xr:uid="{00000000-0005-0000-0000-0000D16B0000}"/>
    <cellStyle name="Nota 6 2 7 2 6" xfId="21406" xr:uid="{00000000-0005-0000-0000-0000D26B0000}"/>
    <cellStyle name="Nota 6 2 7 2 7" xfId="21407" xr:uid="{00000000-0005-0000-0000-0000D36B0000}"/>
    <cellStyle name="Nota 6 2 7 3" xfId="21408" xr:uid="{00000000-0005-0000-0000-0000D46B0000}"/>
    <cellStyle name="Nota 6 2 7 4" xfId="21409" xr:uid="{00000000-0005-0000-0000-0000D56B0000}"/>
    <cellStyle name="Nota 6 2 7 5" xfId="21410" xr:uid="{00000000-0005-0000-0000-0000D66B0000}"/>
    <cellStyle name="Nota 6 2 7 6" xfId="21411" xr:uid="{00000000-0005-0000-0000-0000D76B0000}"/>
    <cellStyle name="Nota 6 2 7 7" xfId="21412" xr:uid="{00000000-0005-0000-0000-0000D86B0000}"/>
    <cellStyle name="Nota 6 2 7 8" xfId="21413" xr:uid="{00000000-0005-0000-0000-0000D96B0000}"/>
    <cellStyle name="Nota 6 2 8" xfId="21414" xr:uid="{00000000-0005-0000-0000-0000DA6B0000}"/>
    <cellStyle name="Nota 6 2 8 2" xfId="21415" xr:uid="{00000000-0005-0000-0000-0000DB6B0000}"/>
    <cellStyle name="Nota 6 2 8 2 2" xfId="21416" xr:uid="{00000000-0005-0000-0000-0000DC6B0000}"/>
    <cellStyle name="Nota 6 2 8 2 3" xfId="21417" xr:uid="{00000000-0005-0000-0000-0000DD6B0000}"/>
    <cellStyle name="Nota 6 2 8 2 4" xfId="21418" xr:uid="{00000000-0005-0000-0000-0000DE6B0000}"/>
    <cellStyle name="Nota 6 2 8 2 5" xfId="21419" xr:uid="{00000000-0005-0000-0000-0000DF6B0000}"/>
    <cellStyle name="Nota 6 2 8 2 6" xfId="21420" xr:uid="{00000000-0005-0000-0000-0000E06B0000}"/>
    <cellStyle name="Nota 6 2 8 2 7" xfId="21421" xr:uid="{00000000-0005-0000-0000-0000E16B0000}"/>
    <cellStyle name="Nota 6 2 8 3" xfId="21422" xr:uid="{00000000-0005-0000-0000-0000E26B0000}"/>
    <cellStyle name="Nota 6 2 8 4" xfId="21423" xr:uid="{00000000-0005-0000-0000-0000E36B0000}"/>
    <cellStyle name="Nota 6 2 8 5" xfId="21424" xr:uid="{00000000-0005-0000-0000-0000E46B0000}"/>
    <cellStyle name="Nota 6 2 8 6" xfId="21425" xr:uid="{00000000-0005-0000-0000-0000E56B0000}"/>
    <cellStyle name="Nota 6 2 8 7" xfId="21426" xr:uid="{00000000-0005-0000-0000-0000E66B0000}"/>
    <cellStyle name="Nota 6 2 8 8" xfId="21427" xr:uid="{00000000-0005-0000-0000-0000E76B0000}"/>
    <cellStyle name="Nota 6 2 9" xfId="21428" xr:uid="{00000000-0005-0000-0000-0000E86B0000}"/>
    <cellStyle name="Nota 6 2 9 2" xfId="21429" xr:uid="{00000000-0005-0000-0000-0000E96B0000}"/>
    <cellStyle name="Nota 6 2 9 2 2" xfId="21430" xr:uid="{00000000-0005-0000-0000-0000EA6B0000}"/>
    <cellStyle name="Nota 6 2 9 2 3" xfId="21431" xr:uid="{00000000-0005-0000-0000-0000EB6B0000}"/>
    <cellStyle name="Nota 6 2 9 2 4" xfId="21432" xr:uid="{00000000-0005-0000-0000-0000EC6B0000}"/>
    <cellStyle name="Nota 6 2 9 2 5" xfId="21433" xr:uid="{00000000-0005-0000-0000-0000ED6B0000}"/>
    <cellStyle name="Nota 6 2 9 2 6" xfId="21434" xr:uid="{00000000-0005-0000-0000-0000EE6B0000}"/>
    <cellStyle name="Nota 6 2 9 2 7" xfId="21435" xr:uid="{00000000-0005-0000-0000-0000EF6B0000}"/>
    <cellStyle name="Nota 6 2 9 3" xfId="21436" xr:uid="{00000000-0005-0000-0000-0000F06B0000}"/>
    <cellStyle name="Nota 6 2 9 4" xfId="21437" xr:uid="{00000000-0005-0000-0000-0000F16B0000}"/>
    <cellStyle name="Nota 6 2 9 5" xfId="21438" xr:uid="{00000000-0005-0000-0000-0000F26B0000}"/>
    <cellStyle name="Nota 6 2 9 6" xfId="21439" xr:uid="{00000000-0005-0000-0000-0000F36B0000}"/>
    <cellStyle name="Nota 6 2 9 7" xfId="21440" xr:uid="{00000000-0005-0000-0000-0000F46B0000}"/>
    <cellStyle name="Nota 6 2 9 8" xfId="21441" xr:uid="{00000000-0005-0000-0000-0000F56B0000}"/>
    <cellStyle name="Nota 6 20" xfId="24743" xr:uid="{00000000-0005-0000-0000-0000F66B0000}"/>
    <cellStyle name="Nota 6 20 2" xfId="25083" xr:uid="{00000000-0005-0000-0000-0000F76B0000}"/>
    <cellStyle name="Nota 6 20 2 2" xfId="25713" xr:uid="{00000000-0005-0000-0000-0000F86B0000}"/>
    <cellStyle name="Nota 6 20 2 2 2" xfId="27123" xr:uid="{00000000-0005-0000-0000-0000F96B0000}"/>
    <cellStyle name="Nota 6 20 2 2 2 2" xfId="30145" xr:uid="{00000000-0005-0000-0000-0000FA6B0000}"/>
    <cellStyle name="Nota 6 20 2 2 3" xfId="28735" xr:uid="{00000000-0005-0000-0000-0000FB6B0000}"/>
    <cellStyle name="Nota 6 20 2 2 3 2" xfId="31586" xr:uid="{00000000-0005-0000-0000-0000FC6B0000}"/>
    <cellStyle name="Nota 6 20 2 3" xfId="25881" xr:uid="{00000000-0005-0000-0000-0000FD6B0000}"/>
    <cellStyle name="Nota 6 20 2 3 2" xfId="27291" xr:uid="{00000000-0005-0000-0000-0000FE6B0000}"/>
    <cellStyle name="Nota 6 20 2 3 2 2" xfId="30313" xr:uid="{00000000-0005-0000-0000-0000FF6B0000}"/>
    <cellStyle name="Nota 6 20 2 3 3" xfId="28903" xr:uid="{00000000-0005-0000-0000-0000006C0000}"/>
    <cellStyle name="Nota 6 20 2 3 3 2" xfId="31754" xr:uid="{00000000-0005-0000-0000-0000016C0000}"/>
    <cellStyle name="Nota 6 20 2 4" xfId="26047" xr:uid="{00000000-0005-0000-0000-0000026C0000}"/>
    <cellStyle name="Nota 6 20 2 4 2" xfId="27457" xr:uid="{00000000-0005-0000-0000-0000036C0000}"/>
    <cellStyle name="Nota 6 20 2 4 2 2" xfId="30479" xr:uid="{00000000-0005-0000-0000-0000046C0000}"/>
    <cellStyle name="Nota 6 20 2 4 3" xfId="29069" xr:uid="{00000000-0005-0000-0000-0000056C0000}"/>
    <cellStyle name="Nota 6 20 2 4 3 2" xfId="31920" xr:uid="{00000000-0005-0000-0000-0000066C0000}"/>
    <cellStyle name="Nota 6 20 2 5" xfId="26212" xr:uid="{00000000-0005-0000-0000-0000076C0000}"/>
    <cellStyle name="Nota 6 20 2 5 2" xfId="27622" xr:uid="{00000000-0005-0000-0000-0000086C0000}"/>
    <cellStyle name="Nota 6 20 2 5 2 2" xfId="30644" xr:uid="{00000000-0005-0000-0000-0000096C0000}"/>
    <cellStyle name="Nota 6 20 2 5 3" xfId="29234" xr:uid="{00000000-0005-0000-0000-00000A6C0000}"/>
    <cellStyle name="Nota 6 20 2 5 3 2" xfId="32085" xr:uid="{00000000-0005-0000-0000-00000B6C0000}"/>
    <cellStyle name="Nota 6 20 2 6" xfId="26494" xr:uid="{00000000-0005-0000-0000-00000C6C0000}"/>
    <cellStyle name="Nota 6 20 2 6 2" xfId="29516" xr:uid="{00000000-0005-0000-0000-00000D6C0000}"/>
    <cellStyle name="Nota 6 20 2 7" xfId="28106" xr:uid="{00000000-0005-0000-0000-00000E6C0000}"/>
    <cellStyle name="Nota 6 20 2 7 2" xfId="30957" xr:uid="{00000000-0005-0000-0000-00000F6C0000}"/>
    <cellStyle name="Nota 6 20 3" xfId="25547" xr:uid="{00000000-0005-0000-0000-0000106C0000}"/>
    <cellStyle name="Nota 6 20 3 2" xfId="26957" xr:uid="{00000000-0005-0000-0000-0000116C0000}"/>
    <cellStyle name="Nota 6 20 3 2 2" xfId="29979" xr:uid="{00000000-0005-0000-0000-0000126C0000}"/>
    <cellStyle name="Nota 6 20 3 3" xfId="28569" xr:uid="{00000000-0005-0000-0000-0000136C0000}"/>
    <cellStyle name="Nota 6 20 3 3 2" xfId="31420" xr:uid="{00000000-0005-0000-0000-0000146C0000}"/>
    <cellStyle name="Nota 6 20 4" xfId="25184" xr:uid="{00000000-0005-0000-0000-0000156C0000}"/>
    <cellStyle name="Nota 6 20 4 2" xfId="26594" xr:uid="{00000000-0005-0000-0000-0000166C0000}"/>
    <cellStyle name="Nota 6 20 4 2 2" xfId="29616" xr:uid="{00000000-0005-0000-0000-0000176C0000}"/>
    <cellStyle name="Nota 6 20 4 3" xfId="28206" xr:uid="{00000000-0005-0000-0000-0000186C0000}"/>
    <cellStyle name="Nota 6 20 4 3 2" xfId="31057" xr:uid="{00000000-0005-0000-0000-0000196C0000}"/>
    <cellStyle name="Nota 6 20 5" xfId="25570" xr:uid="{00000000-0005-0000-0000-00001A6C0000}"/>
    <cellStyle name="Nota 6 20 5 2" xfId="26980" xr:uid="{00000000-0005-0000-0000-00001B6C0000}"/>
    <cellStyle name="Nota 6 20 5 2 2" xfId="30002" xr:uid="{00000000-0005-0000-0000-00001C6C0000}"/>
    <cellStyle name="Nota 6 20 5 3" xfId="28592" xr:uid="{00000000-0005-0000-0000-00001D6C0000}"/>
    <cellStyle name="Nota 6 20 5 3 2" xfId="31443" xr:uid="{00000000-0005-0000-0000-00001E6C0000}"/>
    <cellStyle name="Nota 6 20 6" xfId="25620" xr:uid="{00000000-0005-0000-0000-00001F6C0000}"/>
    <cellStyle name="Nota 6 20 6 2" xfId="27030" xr:uid="{00000000-0005-0000-0000-0000206C0000}"/>
    <cellStyle name="Nota 6 20 6 2 2" xfId="30052" xr:uid="{00000000-0005-0000-0000-0000216C0000}"/>
    <cellStyle name="Nota 6 20 6 3" xfId="28642" xr:uid="{00000000-0005-0000-0000-0000226C0000}"/>
    <cellStyle name="Nota 6 20 6 3 2" xfId="31493" xr:uid="{00000000-0005-0000-0000-0000236C0000}"/>
    <cellStyle name="Nota 6 20 7" xfId="26353" xr:uid="{00000000-0005-0000-0000-0000246C0000}"/>
    <cellStyle name="Nota 6 20 7 2" xfId="29375" xr:uid="{00000000-0005-0000-0000-0000256C0000}"/>
    <cellStyle name="Nota 6 20 8" xfId="27965" xr:uid="{00000000-0005-0000-0000-0000266C0000}"/>
    <cellStyle name="Nota 6 20 8 2" xfId="30816" xr:uid="{00000000-0005-0000-0000-0000276C0000}"/>
    <cellStyle name="Nota 6 3" xfId="21442" xr:uid="{00000000-0005-0000-0000-0000286C0000}"/>
    <cellStyle name="Nota 6 3 10" xfId="21443" xr:uid="{00000000-0005-0000-0000-0000296C0000}"/>
    <cellStyle name="Nota 6 3 10 2" xfId="21444" xr:uid="{00000000-0005-0000-0000-00002A6C0000}"/>
    <cellStyle name="Nota 6 3 10 2 2" xfId="21445" xr:uid="{00000000-0005-0000-0000-00002B6C0000}"/>
    <cellStyle name="Nota 6 3 10 2 3" xfId="21446" xr:uid="{00000000-0005-0000-0000-00002C6C0000}"/>
    <cellStyle name="Nota 6 3 10 2 4" xfId="21447" xr:uid="{00000000-0005-0000-0000-00002D6C0000}"/>
    <cellStyle name="Nota 6 3 10 2 5" xfId="21448" xr:uid="{00000000-0005-0000-0000-00002E6C0000}"/>
    <cellStyle name="Nota 6 3 10 2 6" xfId="21449" xr:uid="{00000000-0005-0000-0000-00002F6C0000}"/>
    <cellStyle name="Nota 6 3 10 2 7" xfId="21450" xr:uid="{00000000-0005-0000-0000-0000306C0000}"/>
    <cellStyle name="Nota 6 3 10 3" xfId="21451" xr:uid="{00000000-0005-0000-0000-0000316C0000}"/>
    <cellStyle name="Nota 6 3 10 4" xfId="21452" xr:uid="{00000000-0005-0000-0000-0000326C0000}"/>
    <cellStyle name="Nota 6 3 10 5" xfId="21453" xr:uid="{00000000-0005-0000-0000-0000336C0000}"/>
    <cellStyle name="Nota 6 3 10 6" xfId="21454" xr:uid="{00000000-0005-0000-0000-0000346C0000}"/>
    <cellStyle name="Nota 6 3 10 7" xfId="21455" xr:uid="{00000000-0005-0000-0000-0000356C0000}"/>
    <cellStyle name="Nota 6 3 10 8" xfId="21456" xr:uid="{00000000-0005-0000-0000-0000366C0000}"/>
    <cellStyle name="Nota 6 3 11" xfId="21457" xr:uid="{00000000-0005-0000-0000-0000376C0000}"/>
    <cellStyle name="Nota 6 3 11 2" xfId="21458" xr:uid="{00000000-0005-0000-0000-0000386C0000}"/>
    <cellStyle name="Nota 6 3 11 3" xfId="21459" xr:uid="{00000000-0005-0000-0000-0000396C0000}"/>
    <cellStyle name="Nota 6 3 11 4" xfId="21460" xr:uid="{00000000-0005-0000-0000-00003A6C0000}"/>
    <cellStyle name="Nota 6 3 11 5" xfId="21461" xr:uid="{00000000-0005-0000-0000-00003B6C0000}"/>
    <cellStyle name="Nota 6 3 11 6" xfId="21462" xr:uid="{00000000-0005-0000-0000-00003C6C0000}"/>
    <cellStyle name="Nota 6 3 11 7" xfId="21463" xr:uid="{00000000-0005-0000-0000-00003D6C0000}"/>
    <cellStyle name="Nota 6 3 12" xfId="21464" xr:uid="{00000000-0005-0000-0000-00003E6C0000}"/>
    <cellStyle name="Nota 6 3 13" xfId="21465" xr:uid="{00000000-0005-0000-0000-00003F6C0000}"/>
    <cellStyle name="Nota 6 3 14" xfId="21466" xr:uid="{00000000-0005-0000-0000-0000406C0000}"/>
    <cellStyle name="Nota 6 3 15" xfId="21467" xr:uid="{00000000-0005-0000-0000-0000416C0000}"/>
    <cellStyle name="Nota 6 3 16" xfId="21468" xr:uid="{00000000-0005-0000-0000-0000426C0000}"/>
    <cellStyle name="Nota 6 3 17" xfId="21469" xr:uid="{00000000-0005-0000-0000-0000436C0000}"/>
    <cellStyle name="Nota 6 3 2" xfId="21470" xr:uid="{00000000-0005-0000-0000-0000446C0000}"/>
    <cellStyle name="Nota 6 3 2 2" xfId="21471" xr:uid="{00000000-0005-0000-0000-0000456C0000}"/>
    <cellStyle name="Nota 6 3 2 2 2" xfId="21472" xr:uid="{00000000-0005-0000-0000-0000466C0000}"/>
    <cellStyle name="Nota 6 3 2 2 3" xfId="21473" xr:uid="{00000000-0005-0000-0000-0000476C0000}"/>
    <cellStyle name="Nota 6 3 2 2 4" xfId="21474" xr:uid="{00000000-0005-0000-0000-0000486C0000}"/>
    <cellStyle name="Nota 6 3 2 2 5" xfId="21475" xr:uid="{00000000-0005-0000-0000-0000496C0000}"/>
    <cellStyle name="Nota 6 3 2 2 6" xfId="21476" xr:uid="{00000000-0005-0000-0000-00004A6C0000}"/>
    <cellStyle name="Nota 6 3 2 2 7" xfId="21477" xr:uid="{00000000-0005-0000-0000-00004B6C0000}"/>
    <cellStyle name="Nota 6 3 2 3" xfId="21478" xr:uid="{00000000-0005-0000-0000-00004C6C0000}"/>
    <cellStyle name="Nota 6 3 2 4" xfId="21479" xr:uid="{00000000-0005-0000-0000-00004D6C0000}"/>
    <cellStyle name="Nota 6 3 2 5" xfId="21480" xr:uid="{00000000-0005-0000-0000-00004E6C0000}"/>
    <cellStyle name="Nota 6 3 2 6" xfId="21481" xr:uid="{00000000-0005-0000-0000-00004F6C0000}"/>
    <cellStyle name="Nota 6 3 2 7" xfId="21482" xr:uid="{00000000-0005-0000-0000-0000506C0000}"/>
    <cellStyle name="Nota 6 3 2 8" xfId="21483" xr:uid="{00000000-0005-0000-0000-0000516C0000}"/>
    <cellStyle name="Nota 6 3 3" xfId="21484" xr:uid="{00000000-0005-0000-0000-0000526C0000}"/>
    <cellStyle name="Nota 6 3 3 2" xfId="21485" xr:uid="{00000000-0005-0000-0000-0000536C0000}"/>
    <cellStyle name="Nota 6 3 3 2 2" xfId="21486" xr:uid="{00000000-0005-0000-0000-0000546C0000}"/>
    <cellStyle name="Nota 6 3 3 2 3" xfId="21487" xr:uid="{00000000-0005-0000-0000-0000556C0000}"/>
    <cellStyle name="Nota 6 3 3 2 4" xfId="21488" xr:uid="{00000000-0005-0000-0000-0000566C0000}"/>
    <cellStyle name="Nota 6 3 3 2 5" xfId="21489" xr:uid="{00000000-0005-0000-0000-0000576C0000}"/>
    <cellStyle name="Nota 6 3 3 2 6" xfId="21490" xr:uid="{00000000-0005-0000-0000-0000586C0000}"/>
    <cellStyle name="Nota 6 3 3 2 7" xfId="21491" xr:uid="{00000000-0005-0000-0000-0000596C0000}"/>
    <cellStyle name="Nota 6 3 3 3" xfId="21492" xr:uid="{00000000-0005-0000-0000-00005A6C0000}"/>
    <cellStyle name="Nota 6 3 3 4" xfId="21493" xr:uid="{00000000-0005-0000-0000-00005B6C0000}"/>
    <cellStyle name="Nota 6 3 3 5" xfId="21494" xr:uid="{00000000-0005-0000-0000-00005C6C0000}"/>
    <cellStyle name="Nota 6 3 3 6" xfId="21495" xr:uid="{00000000-0005-0000-0000-00005D6C0000}"/>
    <cellStyle name="Nota 6 3 3 7" xfId="21496" xr:uid="{00000000-0005-0000-0000-00005E6C0000}"/>
    <cellStyle name="Nota 6 3 3 8" xfId="21497" xr:uid="{00000000-0005-0000-0000-00005F6C0000}"/>
    <cellStyle name="Nota 6 3 4" xfId="21498" xr:uid="{00000000-0005-0000-0000-0000606C0000}"/>
    <cellStyle name="Nota 6 3 4 2" xfId="21499" xr:uid="{00000000-0005-0000-0000-0000616C0000}"/>
    <cellStyle name="Nota 6 3 4 2 2" xfId="21500" xr:uid="{00000000-0005-0000-0000-0000626C0000}"/>
    <cellStyle name="Nota 6 3 4 2 3" xfId="21501" xr:uid="{00000000-0005-0000-0000-0000636C0000}"/>
    <cellStyle name="Nota 6 3 4 2 4" xfId="21502" xr:uid="{00000000-0005-0000-0000-0000646C0000}"/>
    <cellStyle name="Nota 6 3 4 2 5" xfId="21503" xr:uid="{00000000-0005-0000-0000-0000656C0000}"/>
    <cellStyle name="Nota 6 3 4 2 6" xfId="21504" xr:uid="{00000000-0005-0000-0000-0000666C0000}"/>
    <cellStyle name="Nota 6 3 4 2 7" xfId="21505" xr:uid="{00000000-0005-0000-0000-0000676C0000}"/>
    <cellStyle name="Nota 6 3 4 3" xfId="21506" xr:uid="{00000000-0005-0000-0000-0000686C0000}"/>
    <cellStyle name="Nota 6 3 4 4" xfId="21507" xr:uid="{00000000-0005-0000-0000-0000696C0000}"/>
    <cellStyle name="Nota 6 3 4 5" xfId="21508" xr:uid="{00000000-0005-0000-0000-00006A6C0000}"/>
    <cellStyle name="Nota 6 3 4 6" xfId="21509" xr:uid="{00000000-0005-0000-0000-00006B6C0000}"/>
    <cellStyle name="Nota 6 3 4 7" xfId="21510" xr:uid="{00000000-0005-0000-0000-00006C6C0000}"/>
    <cellStyle name="Nota 6 3 4 8" xfId="21511" xr:uid="{00000000-0005-0000-0000-00006D6C0000}"/>
    <cellStyle name="Nota 6 3 5" xfId="21512" xr:uid="{00000000-0005-0000-0000-00006E6C0000}"/>
    <cellStyle name="Nota 6 3 5 2" xfId="21513" xr:uid="{00000000-0005-0000-0000-00006F6C0000}"/>
    <cellStyle name="Nota 6 3 5 2 2" xfId="21514" xr:uid="{00000000-0005-0000-0000-0000706C0000}"/>
    <cellStyle name="Nota 6 3 5 2 3" xfId="21515" xr:uid="{00000000-0005-0000-0000-0000716C0000}"/>
    <cellStyle name="Nota 6 3 5 2 4" xfId="21516" xr:uid="{00000000-0005-0000-0000-0000726C0000}"/>
    <cellStyle name="Nota 6 3 5 2 5" xfId="21517" xr:uid="{00000000-0005-0000-0000-0000736C0000}"/>
    <cellStyle name="Nota 6 3 5 2 6" xfId="21518" xr:uid="{00000000-0005-0000-0000-0000746C0000}"/>
    <cellStyle name="Nota 6 3 5 2 7" xfId="21519" xr:uid="{00000000-0005-0000-0000-0000756C0000}"/>
    <cellStyle name="Nota 6 3 5 3" xfId="21520" xr:uid="{00000000-0005-0000-0000-0000766C0000}"/>
    <cellStyle name="Nota 6 3 5 4" xfId="21521" xr:uid="{00000000-0005-0000-0000-0000776C0000}"/>
    <cellStyle name="Nota 6 3 5 5" xfId="21522" xr:uid="{00000000-0005-0000-0000-0000786C0000}"/>
    <cellStyle name="Nota 6 3 5 6" xfId="21523" xr:uid="{00000000-0005-0000-0000-0000796C0000}"/>
    <cellStyle name="Nota 6 3 5 7" xfId="21524" xr:uid="{00000000-0005-0000-0000-00007A6C0000}"/>
    <cellStyle name="Nota 6 3 5 8" xfId="21525" xr:uid="{00000000-0005-0000-0000-00007B6C0000}"/>
    <cellStyle name="Nota 6 3 6" xfId="21526" xr:uid="{00000000-0005-0000-0000-00007C6C0000}"/>
    <cellStyle name="Nota 6 3 6 2" xfId="21527" xr:uid="{00000000-0005-0000-0000-00007D6C0000}"/>
    <cellStyle name="Nota 6 3 6 2 2" xfId="21528" xr:uid="{00000000-0005-0000-0000-00007E6C0000}"/>
    <cellStyle name="Nota 6 3 6 2 3" xfId="21529" xr:uid="{00000000-0005-0000-0000-00007F6C0000}"/>
    <cellStyle name="Nota 6 3 6 2 4" xfId="21530" xr:uid="{00000000-0005-0000-0000-0000806C0000}"/>
    <cellStyle name="Nota 6 3 6 2 5" xfId="21531" xr:uid="{00000000-0005-0000-0000-0000816C0000}"/>
    <cellStyle name="Nota 6 3 6 2 6" xfId="21532" xr:uid="{00000000-0005-0000-0000-0000826C0000}"/>
    <cellStyle name="Nota 6 3 6 2 7" xfId="21533" xr:uid="{00000000-0005-0000-0000-0000836C0000}"/>
    <cellStyle name="Nota 6 3 6 3" xfId="21534" xr:uid="{00000000-0005-0000-0000-0000846C0000}"/>
    <cellStyle name="Nota 6 3 6 4" xfId="21535" xr:uid="{00000000-0005-0000-0000-0000856C0000}"/>
    <cellStyle name="Nota 6 3 6 5" xfId="21536" xr:uid="{00000000-0005-0000-0000-0000866C0000}"/>
    <cellStyle name="Nota 6 3 6 6" xfId="21537" xr:uid="{00000000-0005-0000-0000-0000876C0000}"/>
    <cellStyle name="Nota 6 3 6 7" xfId="21538" xr:uid="{00000000-0005-0000-0000-0000886C0000}"/>
    <cellStyle name="Nota 6 3 6 8" xfId="21539" xr:uid="{00000000-0005-0000-0000-0000896C0000}"/>
    <cellStyle name="Nota 6 3 7" xfId="21540" xr:uid="{00000000-0005-0000-0000-00008A6C0000}"/>
    <cellStyle name="Nota 6 3 7 2" xfId="21541" xr:uid="{00000000-0005-0000-0000-00008B6C0000}"/>
    <cellStyle name="Nota 6 3 7 2 2" xfId="21542" xr:uid="{00000000-0005-0000-0000-00008C6C0000}"/>
    <cellStyle name="Nota 6 3 7 2 3" xfId="21543" xr:uid="{00000000-0005-0000-0000-00008D6C0000}"/>
    <cellStyle name="Nota 6 3 7 2 4" xfId="21544" xr:uid="{00000000-0005-0000-0000-00008E6C0000}"/>
    <cellStyle name="Nota 6 3 7 2 5" xfId="21545" xr:uid="{00000000-0005-0000-0000-00008F6C0000}"/>
    <cellStyle name="Nota 6 3 7 2 6" xfId="21546" xr:uid="{00000000-0005-0000-0000-0000906C0000}"/>
    <cellStyle name="Nota 6 3 7 2 7" xfId="21547" xr:uid="{00000000-0005-0000-0000-0000916C0000}"/>
    <cellStyle name="Nota 6 3 7 3" xfId="21548" xr:uid="{00000000-0005-0000-0000-0000926C0000}"/>
    <cellStyle name="Nota 6 3 7 4" xfId="21549" xr:uid="{00000000-0005-0000-0000-0000936C0000}"/>
    <cellStyle name="Nota 6 3 7 5" xfId="21550" xr:uid="{00000000-0005-0000-0000-0000946C0000}"/>
    <cellStyle name="Nota 6 3 7 6" xfId="21551" xr:uid="{00000000-0005-0000-0000-0000956C0000}"/>
    <cellStyle name="Nota 6 3 7 7" xfId="21552" xr:uid="{00000000-0005-0000-0000-0000966C0000}"/>
    <cellStyle name="Nota 6 3 7 8" xfId="21553" xr:uid="{00000000-0005-0000-0000-0000976C0000}"/>
    <cellStyle name="Nota 6 3 8" xfId="21554" xr:uid="{00000000-0005-0000-0000-0000986C0000}"/>
    <cellStyle name="Nota 6 3 8 2" xfId="21555" xr:uid="{00000000-0005-0000-0000-0000996C0000}"/>
    <cellStyle name="Nota 6 3 8 2 2" xfId="21556" xr:uid="{00000000-0005-0000-0000-00009A6C0000}"/>
    <cellStyle name="Nota 6 3 8 2 3" xfId="21557" xr:uid="{00000000-0005-0000-0000-00009B6C0000}"/>
    <cellStyle name="Nota 6 3 8 2 4" xfId="21558" xr:uid="{00000000-0005-0000-0000-00009C6C0000}"/>
    <cellStyle name="Nota 6 3 8 2 5" xfId="21559" xr:uid="{00000000-0005-0000-0000-00009D6C0000}"/>
    <cellStyle name="Nota 6 3 8 2 6" xfId="21560" xr:uid="{00000000-0005-0000-0000-00009E6C0000}"/>
    <cellStyle name="Nota 6 3 8 2 7" xfId="21561" xr:uid="{00000000-0005-0000-0000-00009F6C0000}"/>
    <cellStyle name="Nota 6 3 8 3" xfId="21562" xr:uid="{00000000-0005-0000-0000-0000A06C0000}"/>
    <cellStyle name="Nota 6 3 8 4" xfId="21563" xr:uid="{00000000-0005-0000-0000-0000A16C0000}"/>
    <cellStyle name="Nota 6 3 8 5" xfId="21564" xr:uid="{00000000-0005-0000-0000-0000A26C0000}"/>
    <cellStyle name="Nota 6 3 8 6" xfId="21565" xr:uid="{00000000-0005-0000-0000-0000A36C0000}"/>
    <cellStyle name="Nota 6 3 8 7" xfId="21566" xr:uid="{00000000-0005-0000-0000-0000A46C0000}"/>
    <cellStyle name="Nota 6 3 8 8" xfId="21567" xr:uid="{00000000-0005-0000-0000-0000A56C0000}"/>
    <cellStyle name="Nota 6 3 9" xfId="21568" xr:uid="{00000000-0005-0000-0000-0000A66C0000}"/>
    <cellStyle name="Nota 6 3 9 2" xfId="21569" xr:uid="{00000000-0005-0000-0000-0000A76C0000}"/>
    <cellStyle name="Nota 6 3 9 2 2" xfId="21570" xr:uid="{00000000-0005-0000-0000-0000A86C0000}"/>
    <cellStyle name="Nota 6 3 9 2 3" xfId="21571" xr:uid="{00000000-0005-0000-0000-0000A96C0000}"/>
    <cellStyle name="Nota 6 3 9 2 4" xfId="21572" xr:uid="{00000000-0005-0000-0000-0000AA6C0000}"/>
    <cellStyle name="Nota 6 3 9 2 5" xfId="21573" xr:uid="{00000000-0005-0000-0000-0000AB6C0000}"/>
    <cellStyle name="Nota 6 3 9 2 6" xfId="21574" xr:uid="{00000000-0005-0000-0000-0000AC6C0000}"/>
    <cellStyle name="Nota 6 3 9 2 7" xfId="21575" xr:uid="{00000000-0005-0000-0000-0000AD6C0000}"/>
    <cellStyle name="Nota 6 3 9 3" xfId="21576" xr:uid="{00000000-0005-0000-0000-0000AE6C0000}"/>
    <cellStyle name="Nota 6 3 9 4" xfId="21577" xr:uid="{00000000-0005-0000-0000-0000AF6C0000}"/>
    <cellStyle name="Nota 6 3 9 5" xfId="21578" xr:uid="{00000000-0005-0000-0000-0000B06C0000}"/>
    <cellStyle name="Nota 6 3 9 6" xfId="21579" xr:uid="{00000000-0005-0000-0000-0000B16C0000}"/>
    <cellStyle name="Nota 6 3 9 7" xfId="21580" xr:uid="{00000000-0005-0000-0000-0000B26C0000}"/>
    <cellStyle name="Nota 6 3 9 8" xfId="21581" xr:uid="{00000000-0005-0000-0000-0000B36C0000}"/>
    <cellStyle name="Nota 6 4" xfId="21582" xr:uid="{00000000-0005-0000-0000-0000B46C0000}"/>
    <cellStyle name="Nota 6 4 2" xfId="21583" xr:uid="{00000000-0005-0000-0000-0000B56C0000}"/>
    <cellStyle name="Nota 6 4 2 2" xfId="21584" xr:uid="{00000000-0005-0000-0000-0000B66C0000}"/>
    <cellStyle name="Nota 6 4 2 3" xfId="21585" xr:uid="{00000000-0005-0000-0000-0000B76C0000}"/>
    <cellStyle name="Nota 6 4 2 4" xfId="21586" xr:uid="{00000000-0005-0000-0000-0000B86C0000}"/>
    <cellStyle name="Nota 6 4 2 5" xfId="21587" xr:uid="{00000000-0005-0000-0000-0000B96C0000}"/>
    <cellStyle name="Nota 6 4 2 6" xfId="21588" xr:uid="{00000000-0005-0000-0000-0000BA6C0000}"/>
    <cellStyle name="Nota 6 4 2 7" xfId="21589" xr:uid="{00000000-0005-0000-0000-0000BB6C0000}"/>
    <cellStyle name="Nota 6 4 3" xfId="21590" xr:uid="{00000000-0005-0000-0000-0000BC6C0000}"/>
    <cellStyle name="Nota 6 4 4" xfId="21591" xr:uid="{00000000-0005-0000-0000-0000BD6C0000}"/>
    <cellStyle name="Nota 6 4 5" xfId="21592" xr:uid="{00000000-0005-0000-0000-0000BE6C0000}"/>
    <cellStyle name="Nota 6 4 6" xfId="21593" xr:uid="{00000000-0005-0000-0000-0000BF6C0000}"/>
    <cellStyle name="Nota 6 4 7" xfId="21594" xr:uid="{00000000-0005-0000-0000-0000C06C0000}"/>
    <cellStyle name="Nota 6 4 8" xfId="21595" xr:uid="{00000000-0005-0000-0000-0000C16C0000}"/>
    <cellStyle name="Nota 6 5" xfId="21596" xr:uid="{00000000-0005-0000-0000-0000C26C0000}"/>
    <cellStyle name="Nota 6 5 2" xfId="21597" xr:uid="{00000000-0005-0000-0000-0000C36C0000}"/>
    <cellStyle name="Nota 6 5 2 2" xfId="21598" xr:uid="{00000000-0005-0000-0000-0000C46C0000}"/>
    <cellStyle name="Nota 6 5 2 3" xfId="21599" xr:uid="{00000000-0005-0000-0000-0000C56C0000}"/>
    <cellStyle name="Nota 6 5 2 4" xfId="21600" xr:uid="{00000000-0005-0000-0000-0000C66C0000}"/>
    <cellStyle name="Nota 6 5 2 5" xfId="21601" xr:uid="{00000000-0005-0000-0000-0000C76C0000}"/>
    <cellStyle name="Nota 6 5 2 6" xfId="21602" xr:uid="{00000000-0005-0000-0000-0000C86C0000}"/>
    <cellStyle name="Nota 6 5 2 7" xfId="21603" xr:uid="{00000000-0005-0000-0000-0000C96C0000}"/>
    <cellStyle name="Nota 6 5 3" xfId="21604" xr:uid="{00000000-0005-0000-0000-0000CA6C0000}"/>
    <cellStyle name="Nota 6 5 4" xfId="21605" xr:uid="{00000000-0005-0000-0000-0000CB6C0000}"/>
    <cellStyle name="Nota 6 5 5" xfId="21606" xr:uid="{00000000-0005-0000-0000-0000CC6C0000}"/>
    <cellStyle name="Nota 6 5 6" xfId="21607" xr:uid="{00000000-0005-0000-0000-0000CD6C0000}"/>
    <cellStyle name="Nota 6 5 7" xfId="21608" xr:uid="{00000000-0005-0000-0000-0000CE6C0000}"/>
    <cellStyle name="Nota 6 5 8" xfId="21609" xr:uid="{00000000-0005-0000-0000-0000CF6C0000}"/>
    <cellStyle name="Nota 6 6" xfId="21610" xr:uid="{00000000-0005-0000-0000-0000D06C0000}"/>
    <cellStyle name="Nota 6 6 2" xfId="21611" xr:uid="{00000000-0005-0000-0000-0000D16C0000}"/>
    <cellStyle name="Nota 6 6 2 2" xfId="21612" xr:uid="{00000000-0005-0000-0000-0000D26C0000}"/>
    <cellStyle name="Nota 6 6 2 3" xfId="21613" xr:uid="{00000000-0005-0000-0000-0000D36C0000}"/>
    <cellStyle name="Nota 6 6 2 4" xfId="21614" xr:uid="{00000000-0005-0000-0000-0000D46C0000}"/>
    <cellStyle name="Nota 6 6 2 5" xfId="21615" xr:uid="{00000000-0005-0000-0000-0000D56C0000}"/>
    <cellStyle name="Nota 6 6 2 6" xfId="21616" xr:uid="{00000000-0005-0000-0000-0000D66C0000}"/>
    <cellStyle name="Nota 6 6 2 7" xfId="21617" xr:uid="{00000000-0005-0000-0000-0000D76C0000}"/>
    <cellStyle name="Nota 6 6 3" xfId="21618" xr:uid="{00000000-0005-0000-0000-0000D86C0000}"/>
    <cellStyle name="Nota 6 6 4" xfId="21619" xr:uid="{00000000-0005-0000-0000-0000D96C0000}"/>
    <cellStyle name="Nota 6 6 5" xfId="21620" xr:uid="{00000000-0005-0000-0000-0000DA6C0000}"/>
    <cellStyle name="Nota 6 6 6" xfId="21621" xr:uid="{00000000-0005-0000-0000-0000DB6C0000}"/>
    <cellStyle name="Nota 6 6 7" xfId="21622" xr:uid="{00000000-0005-0000-0000-0000DC6C0000}"/>
    <cellStyle name="Nota 6 6 8" xfId="21623" xr:uid="{00000000-0005-0000-0000-0000DD6C0000}"/>
    <cellStyle name="Nota 6 7" xfId="21624" xr:uid="{00000000-0005-0000-0000-0000DE6C0000}"/>
    <cellStyle name="Nota 6 7 2" xfId="21625" xr:uid="{00000000-0005-0000-0000-0000DF6C0000}"/>
    <cellStyle name="Nota 6 7 2 2" xfId="21626" xr:uid="{00000000-0005-0000-0000-0000E06C0000}"/>
    <cellStyle name="Nota 6 7 2 3" xfId="21627" xr:uid="{00000000-0005-0000-0000-0000E16C0000}"/>
    <cellStyle name="Nota 6 7 2 4" xfId="21628" xr:uid="{00000000-0005-0000-0000-0000E26C0000}"/>
    <cellStyle name="Nota 6 7 2 5" xfId="21629" xr:uid="{00000000-0005-0000-0000-0000E36C0000}"/>
    <cellStyle name="Nota 6 7 2 6" xfId="21630" xr:uid="{00000000-0005-0000-0000-0000E46C0000}"/>
    <cellStyle name="Nota 6 7 2 7" xfId="21631" xr:uid="{00000000-0005-0000-0000-0000E56C0000}"/>
    <cellStyle name="Nota 6 7 3" xfId="21632" xr:uid="{00000000-0005-0000-0000-0000E66C0000}"/>
    <cellStyle name="Nota 6 7 4" xfId="21633" xr:uid="{00000000-0005-0000-0000-0000E76C0000}"/>
    <cellStyle name="Nota 6 7 5" xfId="21634" xr:uid="{00000000-0005-0000-0000-0000E86C0000}"/>
    <cellStyle name="Nota 6 7 6" xfId="21635" xr:uid="{00000000-0005-0000-0000-0000E96C0000}"/>
    <cellStyle name="Nota 6 7 7" xfId="21636" xr:uid="{00000000-0005-0000-0000-0000EA6C0000}"/>
    <cellStyle name="Nota 6 7 8" xfId="21637" xr:uid="{00000000-0005-0000-0000-0000EB6C0000}"/>
    <cellStyle name="Nota 6 8" xfId="21638" xr:uid="{00000000-0005-0000-0000-0000EC6C0000}"/>
    <cellStyle name="Nota 6 8 2" xfId="21639" xr:uid="{00000000-0005-0000-0000-0000ED6C0000}"/>
    <cellStyle name="Nota 6 8 2 2" xfId="21640" xr:uid="{00000000-0005-0000-0000-0000EE6C0000}"/>
    <cellStyle name="Nota 6 8 2 3" xfId="21641" xr:uid="{00000000-0005-0000-0000-0000EF6C0000}"/>
    <cellStyle name="Nota 6 8 2 4" xfId="21642" xr:uid="{00000000-0005-0000-0000-0000F06C0000}"/>
    <cellStyle name="Nota 6 8 2 5" xfId="21643" xr:uid="{00000000-0005-0000-0000-0000F16C0000}"/>
    <cellStyle name="Nota 6 8 2 6" xfId="21644" xr:uid="{00000000-0005-0000-0000-0000F26C0000}"/>
    <cellStyle name="Nota 6 8 2 7" xfId="21645" xr:uid="{00000000-0005-0000-0000-0000F36C0000}"/>
    <cellStyle name="Nota 6 8 3" xfId="21646" xr:uid="{00000000-0005-0000-0000-0000F46C0000}"/>
    <cellStyle name="Nota 6 8 4" xfId="21647" xr:uid="{00000000-0005-0000-0000-0000F56C0000}"/>
    <cellStyle name="Nota 6 8 5" xfId="21648" xr:uid="{00000000-0005-0000-0000-0000F66C0000}"/>
    <cellStyle name="Nota 6 8 6" xfId="21649" xr:uid="{00000000-0005-0000-0000-0000F76C0000}"/>
    <cellStyle name="Nota 6 8 7" xfId="21650" xr:uid="{00000000-0005-0000-0000-0000F86C0000}"/>
    <cellStyle name="Nota 6 8 8" xfId="21651" xr:uid="{00000000-0005-0000-0000-0000F96C0000}"/>
    <cellStyle name="Nota 6 9" xfId="21652" xr:uid="{00000000-0005-0000-0000-0000FA6C0000}"/>
    <cellStyle name="Nota 6 9 2" xfId="21653" xr:uid="{00000000-0005-0000-0000-0000FB6C0000}"/>
    <cellStyle name="Nota 6 9 2 2" xfId="21654" xr:uid="{00000000-0005-0000-0000-0000FC6C0000}"/>
    <cellStyle name="Nota 6 9 2 3" xfId="21655" xr:uid="{00000000-0005-0000-0000-0000FD6C0000}"/>
    <cellStyle name="Nota 6 9 2 4" xfId="21656" xr:uid="{00000000-0005-0000-0000-0000FE6C0000}"/>
    <cellStyle name="Nota 6 9 2 5" xfId="21657" xr:uid="{00000000-0005-0000-0000-0000FF6C0000}"/>
    <cellStyle name="Nota 6 9 2 6" xfId="21658" xr:uid="{00000000-0005-0000-0000-0000006D0000}"/>
    <cellStyle name="Nota 6 9 2 7" xfId="21659" xr:uid="{00000000-0005-0000-0000-0000016D0000}"/>
    <cellStyle name="Nota 6 9 3" xfId="21660" xr:uid="{00000000-0005-0000-0000-0000026D0000}"/>
    <cellStyle name="Nota 6 9 4" xfId="21661" xr:uid="{00000000-0005-0000-0000-0000036D0000}"/>
    <cellStyle name="Nota 6 9 5" xfId="21662" xr:uid="{00000000-0005-0000-0000-0000046D0000}"/>
    <cellStyle name="Nota 6 9 6" xfId="21663" xr:uid="{00000000-0005-0000-0000-0000056D0000}"/>
    <cellStyle name="Nota 6 9 7" xfId="21664" xr:uid="{00000000-0005-0000-0000-0000066D0000}"/>
    <cellStyle name="Nota 6 9 8" xfId="21665" xr:uid="{00000000-0005-0000-0000-0000076D0000}"/>
    <cellStyle name="Nota 7" xfId="21666" xr:uid="{00000000-0005-0000-0000-0000086D0000}"/>
    <cellStyle name="Nota 7 10" xfId="21667" xr:uid="{00000000-0005-0000-0000-0000096D0000}"/>
    <cellStyle name="Nota 7 10 2" xfId="21668" xr:uid="{00000000-0005-0000-0000-00000A6D0000}"/>
    <cellStyle name="Nota 7 10 2 2" xfId="21669" xr:uid="{00000000-0005-0000-0000-00000B6D0000}"/>
    <cellStyle name="Nota 7 10 2 3" xfId="21670" xr:uid="{00000000-0005-0000-0000-00000C6D0000}"/>
    <cellStyle name="Nota 7 10 2 4" xfId="21671" xr:uid="{00000000-0005-0000-0000-00000D6D0000}"/>
    <cellStyle name="Nota 7 10 2 5" xfId="21672" xr:uid="{00000000-0005-0000-0000-00000E6D0000}"/>
    <cellStyle name="Nota 7 10 2 6" xfId="21673" xr:uid="{00000000-0005-0000-0000-00000F6D0000}"/>
    <cellStyle name="Nota 7 10 2 7" xfId="21674" xr:uid="{00000000-0005-0000-0000-0000106D0000}"/>
    <cellStyle name="Nota 7 10 3" xfId="21675" xr:uid="{00000000-0005-0000-0000-0000116D0000}"/>
    <cellStyle name="Nota 7 10 4" xfId="21676" xr:uid="{00000000-0005-0000-0000-0000126D0000}"/>
    <cellStyle name="Nota 7 10 5" xfId="21677" xr:uid="{00000000-0005-0000-0000-0000136D0000}"/>
    <cellStyle name="Nota 7 10 6" xfId="21678" xr:uid="{00000000-0005-0000-0000-0000146D0000}"/>
    <cellStyle name="Nota 7 10 7" xfId="21679" xr:uid="{00000000-0005-0000-0000-0000156D0000}"/>
    <cellStyle name="Nota 7 10 8" xfId="21680" xr:uid="{00000000-0005-0000-0000-0000166D0000}"/>
    <cellStyle name="Nota 7 11" xfId="21681" xr:uid="{00000000-0005-0000-0000-0000176D0000}"/>
    <cellStyle name="Nota 7 11 2" xfId="21682" xr:uid="{00000000-0005-0000-0000-0000186D0000}"/>
    <cellStyle name="Nota 7 11 2 2" xfId="21683" xr:uid="{00000000-0005-0000-0000-0000196D0000}"/>
    <cellStyle name="Nota 7 11 2 3" xfId="21684" xr:uid="{00000000-0005-0000-0000-00001A6D0000}"/>
    <cellStyle name="Nota 7 11 2 4" xfId="21685" xr:uid="{00000000-0005-0000-0000-00001B6D0000}"/>
    <cellStyle name="Nota 7 11 2 5" xfId="21686" xr:uid="{00000000-0005-0000-0000-00001C6D0000}"/>
    <cellStyle name="Nota 7 11 2 6" xfId="21687" xr:uid="{00000000-0005-0000-0000-00001D6D0000}"/>
    <cellStyle name="Nota 7 11 2 7" xfId="21688" xr:uid="{00000000-0005-0000-0000-00001E6D0000}"/>
    <cellStyle name="Nota 7 11 3" xfId="21689" xr:uid="{00000000-0005-0000-0000-00001F6D0000}"/>
    <cellStyle name="Nota 7 11 4" xfId="21690" xr:uid="{00000000-0005-0000-0000-0000206D0000}"/>
    <cellStyle name="Nota 7 11 5" xfId="21691" xr:uid="{00000000-0005-0000-0000-0000216D0000}"/>
    <cellStyle name="Nota 7 11 6" xfId="21692" xr:uid="{00000000-0005-0000-0000-0000226D0000}"/>
    <cellStyle name="Nota 7 11 7" xfId="21693" xr:uid="{00000000-0005-0000-0000-0000236D0000}"/>
    <cellStyle name="Nota 7 11 8" xfId="21694" xr:uid="{00000000-0005-0000-0000-0000246D0000}"/>
    <cellStyle name="Nota 7 12" xfId="21695" xr:uid="{00000000-0005-0000-0000-0000256D0000}"/>
    <cellStyle name="Nota 7 12 2" xfId="21696" xr:uid="{00000000-0005-0000-0000-0000266D0000}"/>
    <cellStyle name="Nota 7 12 2 2" xfId="21697" xr:uid="{00000000-0005-0000-0000-0000276D0000}"/>
    <cellStyle name="Nota 7 12 2 3" xfId="21698" xr:uid="{00000000-0005-0000-0000-0000286D0000}"/>
    <cellStyle name="Nota 7 12 2 4" xfId="21699" xr:uid="{00000000-0005-0000-0000-0000296D0000}"/>
    <cellStyle name="Nota 7 12 2 5" xfId="21700" xr:uid="{00000000-0005-0000-0000-00002A6D0000}"/>
    <cellStyle name="Nota 7 12 2 6" xfId="21701" xr:uid="{00000000-0005-0000-0000-00002B6D0000}"/>
    <cellStyle name="Nota 7 12 2 7" xfId="21702" xr:uid="{00000000-0005-0000-0000-00002C6D0000}"/>
    <cellStyle name="Nota 7 12 3" xfId="21703" xr:uid="{00000000-0005-0000-0000-00002D6D0000}"/>
    <cellStyle name="Nota 7 12 4" xfId="21704" xr:uid="{00000000-0005-0000-0000-00002E6D0000}"/>
    <cellStyle name="Nota 7 12 5" xfId="21705" xr:uid="{00000000-0005-0000-0000-00002F6D0000}"/>
    <cellStyle name="Nota 7 12 6" xfId="21706" xr:uid="{00000000-0005-0000-0000-0000306D0000}"/>
    <cellStyle name="Nota 7 12 7" xfId="21707" xr:uid="{00000000-0005-0000-0000-0000316D0000}"/>
    <cellStyle name="Nota 7 12 8" xfId="21708" xr:uid="{00000000-0005-0000-0000-0000326D0000}"/>
    <cellStyle name="Nota 7 13" xfId="21709" xr:uid="{00000000-0005-0000-0000-0000336D0000}"/>
    <cellStyle name="Nota 7 13 2" xfId="21710" xr:uid="{00000000-0005-0000-0000-0000346D0000}"/>
    <cellStyle name="Nota 7 13 3" xfId="21711" xr:uid="{00000000-0005-0000-0000-0000356D0000}"/>
    <cellStyle name="Nota 7 13 4" xfId="21712" xr:uid="{00000000-0005-0000-0000-0000366D0000}"/>
    <cellStyle name="Nota 7 13 5" xfId="21713" xr:uid="{00000000-0005-0000-0000-0000376D0000}"/>
    <cellStyle name="Nota 7 13 6" xfId="21714" xr:uid="{00000000-0005-0000-0000-0000386D0000}"/>
    <cellStyle name="Nota 7 13 7" xfId="21715" xr:uid="{00000000-0005-0000-0000-0000396D0000}"/>
    <cellStyle name="Nota 7 14" xfId="21716" xr:uid="{00000000-0005-0000-0000-00003A6D0000}"/>
    <cellStyle name="Nota 7 15" xfId="21717" xr:uid="{00000000-0005-0000-0000-00003B6D0000}"/>
    <cellStyle name="Nota 7 16" xfId="21718" xr:uid="{00000000-0005-0000-0000-00003C6D0000}"/>
    <cellStyle name="Nota 7 17" xfId="21719" xr:uid="{00000000-0005-0000-0000-00003D6D0000}"/>
    <cellStyle name="Nota 7 18" xfId="21720" xr:uid="{00000000-0005-0000-0000-00003E6D0000}"/>
    <cellStyle name="Nota 7 19" xfId="21721" xr:uid="{00000000-0005-0000-0000-00003F6D0000}"/>
    <cellStyle name="Nota 7 2" xfId="21722" xr:uid="{00000000-0005-0000-0000-0000406D0000}"/>
    <cellStyle name="Nota 7 2 10" xfId="21723" xr:uid="{00000000-0005-0000-0000-0000416D0000}"/>
    <cellStyle name="Nota 7 2 10 2" xfId="21724" xr:uid="{00000000-0005-0000-0000-0000426D0000}"/>
    <cellStyle name="Nota 7 2 10 2 2" xfId="21725" xr:uid="{00000000-0005-0000-0000-0000436D0000}"/>
    <cellStyle name="Nota 7 2 10 2 3" xfId="21726" xr:uid="{00000000-0005-0000-0000-0000446D0000}"/>
    <cellStyle name="Nota 7 2 10 2 4" xfId="21727" xr:uid="{00000000-0005-0000-0000-0000456D0000}"/>
    <cellStyle name="Nota 7 2 10 2 5" xfId="21728" xr:uid="{00000000-0005-0000-0000-0000466D0000}"/>
    <cellStyle name="Nota 7 2 10 2 6" xfId="21729" xr:uid="{00000000-0005-0000-0000-0000476D0000}"/>
    <cellStyle name="Nota 7 2 10 2 7" xfId="21730" xr:uid="{00000000-0005-0000-0000-0000486D0000}"/>
    <cellStyle name="Nota 7 2 10 3" xfId="21731" xr:uid="{00000000-0005-0000-0000-0000496D0000}"/>
    <cellStyle name="Nota 7 2 10 4" xfId="21732" xr:uid="{00000000-0005-0000-0000-00004A6D0000}"/>
    <cellStyle name="Nota 7 2 10 5" xfId="21733" xr:uid="{00000000-0005-0000-0000-00004B6D0000}"/>
    <cellStyle name="Nota 7 2 10 6" xfId="21734" xr:uid="{00000000-0005-0000-0000-00004C6D0000}"/>
    <cellStyle name="Nota 7 2 10 7" xfId="21735" xr:uid="{00000000-0005-0000-0000-00004D6D0000}"/>
    <cellStyle name="Nota 7 2 10 8" xfId="21736" xr:uid="{00000000-0005-0000-0000-00004E6D0000}"/>
    <cellStyle name="Nota 7 2 11" xfId="21737" xr:uid="{00000000-0005-0000-0000-00004F6D0000}"/>
    <cellStyle name="Nota 7 2 11 2" xfId="21738" xr:uid="{00000000-0005-0000-0000-0000506D0000}"/>
    <cellStyle name="Nota 7 2 11 3" xfId="21739" xr:uid="{00000000-0005-0000-0000-0000516D0000}"/>
    <cellStyle name="Nota 7 2 11 4" xfId="21740" xr:uid="{00000000-0005-0000-0000-0000526D0000}"/>
    <cellStyle name="Nota 7 2 11 5" xfId="21741" xr:uid="{00000000-0005-0000-0000-0000536D0000}"/>
    <cellStyle name="Nota 7 2 11 6" xfId="21742" xr:uid="{00000000-0005-0000-0000-0000546D0000}"/>
    <cellStyle name="Nota 7 2 11 7" xfId="21743" xr:uid="{00000000-0005-0000-0000-0000556D0000}"/>
    <cellStyle name="Nota 7 2 12" xfId="21744" xr:uid="{00000000-0005-0000-0000-0000566D0000}"/>
    <cellStyle name="Nota 7 2 13" xfId="21745" xr:uid="{00000000-0005-0000-0000-0000576D0000}"/>
    <cellStyle name="Nota 7 2 14" xfId="21746" xr:uid="{00000000-0005-0000-0000-0000586D0000}"/>
    <cellStyle name="Nota 7 2 15" xfId="21747" xr:uid="{00000000-0005-0000-0000-0000596D0000}"/>
    <cellStyle name="Nota 7 2 16" xfId="21748" xr:uid="{00000000-0005-0000-0000-00005A6D0000}"/>
    <cellStyle name="Nota 7 2 17" xfId="21749" xr:uid="{00000000-0005-0000-0000-00005B6D0000}"/>
    <cellStyle name="Nota 7 2 18" xfId="24746" xr:uid="{00000000-0005-0000-0000-00005C6D0000}"/>
    <cellStyle name="Nota 7 2 18 2" xfId="25086" xr:uid="{00000000-0005-0000-0000-00005D6D0000}"/>
    <cellStyle name="Nota 7 2 18 2 2" xfId="25716" xr:uid="{00000000-0005-0000-0000-00005E6D0000}"/>
    <cellStyle name="Nota 7 2 18 2 2 2" xfId="27126" xr:uid="{00000000-0005-0000-0000-00005F6D0000}"/>
    <cellStyle name="Nota 7 2 18 2 2 2 2" xfId="30148" xr:uid="{00000000-0005-0000-0000-0000606D0000}"/>
    <cellStyle name="Nota 7 2 18 2 2 3" xfId="28738" xr:uid="{00000000-0005-0000-0000-0000616D0000}"/>
    <cellStyle name="Nota 7 2 18 2 2 3 2" xfId="31589" xr:uid="{00000000-0005-0000-0000-0000626D0000}"/>
    <cellStyle name="Nota 7 2 18 2 3" xfId="25884" xr:uid="{00000000-0005-0000-0000-0000636D0000}"/>
    <cellStyle name="Nota 7 2 18 2 3 2" xfId="27294" xr:uid="{00000000-0005-0000-0000-0000646D0000}"/>
    <cellStyle name="Nota 7 2 18 2 3 2 2" xfId="30316" xr:uid="{00000000-0005-0000-0000-0000656D0000}"/>
    <cellStyle name="Nota 7 2 18 2 3 3" xfId="28906" xr:uid="{00000000-0005-0000-0000-0000666D0000}"/>
    <cellStyle name="Nota 7 2 18 2 3 3 2" xfId="31757" xr:uid="{00000000-0005-0000-0000-0000676D0000}"/>
    <cellStyle name="Nota 7 2 18 2 4" xfId="26050" xr:uid="{00000000-0005-0000-0000-0000686D0000}"/>
    <cellStyle name="Nota 7 2 18 2 4 2" xfId="27460" xr:uid="{00000000-0005-0000-0000-0000696D0000}"/>
    <cellStyle name="Nota 7 2 18 2 4 2 2" xfId="30482" xr:uid="{00000000-0005-0000-0000-00006A6D0000}"/>
    <cellStyle name="Nota 7 2 18 2 4 3" xfId="29072" xr:uid="{00000000-0005-0000-0000-00006B6D0000}"/>
    <cellStyle name="Nota 7 2 18 2 4 3 2" xfId="31923" xr:uid="{00000000-0005-0000-0000-00006C6D0000}"/>
    <cellStyle name="Nota 7 2 18 2 5" xfId="26215" xr:uid="{00000000-0005-0000-0000-00006D6D0000}"/>
    <cellStyle name="Nota 7 2 18 2 5 2" xfId="27625" xr:uid="{00000000-0005-0000-0000-00006E6D0000}"/>
    <cellStyle name="Nota 7 2 18 2 5 2 2" xfId="30647" xr:uid="{00000000-0005-0000-0000-00006F6D0000}"/>
    <cellStyle name="Nota 7 2 18 2 5 3" xfId="29237" xr:uid="{00000000-0005-0000-0000-0000706D0000}"/>
    <cellStyle name="Nota 7 2 18 2 5 3 2" xfId="32088" xr:uid="{00000000-0005-0000-0000-0000716D0000}"/>
    <cellStyle name="Nota 7 2 18 2 6" xfId="26497" xr:uid="{00000000-0005-0000-0000-0000726D0000}"/>
    <cellStyle name="Nota 7 2 18 2 6 2" xfId="29519" xr:uid="{00000000-0005-0000-0000-0000736D0000}"/>
    <cellStyle name="Nota 7 2 18 2 7" xfId="28109" xr:uid="{00000000-0005-0000-0000-0000746D0000}"/>
    <cellStyle name="Nota 7 2 18 2 7 2" xfId="30960" xr:uid="{00000000-0005-0000-0000-0000756D0000}"/>
    <cellStyle name="Nota 7 2 18 3" xfId="25550" xr:uid="{00000000-0005-0000-0000-0000766D0000}"/>
    <cellStyle name="Nota 7 2 18 3 2" xfId="26960" xr:uid="{00000000-0005-0000-0000-0000776D0000}"/>
    <cellStyle name="Nota 7 2 18 3 2 2" xfId="29982" xr:uid="{00000000-0005-0000-0000-0000786D0000}"/>
    <cellStyle name="Nota 7 2 18 3 3" xfId="28572" xr:uid="{00000000-0005-0000-0000-0000796D0000}"/>
    <cellStyle name="Nota 7 2 18 3 3 2" xfId="31423" xr:uid="{00000000-0005-0000-0000-00007A6D0000}"/>
    <cellStyle name="Nota 7 2 18 4" xfId="25181" xr:uid="{00000000-0005-0000-0000-00007B6D0000}"/>
    <cellStyle name="Nota 7 2 18 4 2" xfId="26591" xr:uid="{00000000-0005-0000-0000-00007C6D0000}"/>
    <cellStyle name="Nota 7 2 18 4 2 2" xfId="29613" xr:uid="{00000000-0005-0000-0000-00007D6D0000}"/>
    <cellStyle name="Nota 7 2 18 4 3" xfId="28203" xr:uid="{00000000-0005-0000-0000-00007E6D0000}"/>
    <cellStyle name="Nota 7 2 18 4 3 2" xfId="31054" xr:uid="{00000000-0005-0000-0000-00007F6D0000}"/>
    <cellStyle name="Nota 7 2 18 5" xfId="25573" xr:uid="{00000000-0005-0000-0000-0000806D0000}"/>
    <cellStyle name="Nota 7 2 18 5 2" xfId="26983" xr:uid="{00000000-0005-0000-0000-0000816D0000}"/>
    <cellStyle name="Nota 7 2 18 5 2 2" xfId="30005" xr:uid="{00000000-0005-0000-0000-0000826D0000}"/>
    <cellStyle name="Nota 7 2 18 5 3" xfId="28595" xr:uid="{00000000-0005-0000-0000-0000836D0000}"/>
    <cellStyle name="Nota 7 2 18 5 3 2" xfId="31446" xr:uid="{00000000-0005-0000-0000-0000846D0000}"/>
    <cellStyle name="Nota 7 2 18 6" xfId="25162" xr:uid="{00000000-0005-0000-0000-0000856D0000}"/>
    <cellStyle name="Nota 7 2 18 6 2" xfId="26572" xr:uid="{00000000-0005-0000-0000-0000866D0000}"/>
    <cellStyle name="Nota 7 2 18 6 2 2" xfId="29594" xr:uid="{00000000-0005-0000-0000-0000876D0000}"/>
    <cellStyle name="Nota 7 2 18 6 3" xfId="28184" xr:uid="{00000000-0005-0000-0000-0000886D0000}"/>
    <cellStyle name="Nota 7 2 18 6 3 2" xfId="31035" xr:uid="{00000000-0005-0000-0000-0000896D0000}"/>
    <cellStyle name="Nota 7 2 18 7" xfId="26356" xr:uid="{00000000-0005-0000-0000-00008A6D0000}"/>
    <cellStyle name="Nota 7 2 18 7 2" xfId="29378" xr:uid="{00000000-0005-0000-0000-00008B6D0000}"/>
    <cellStyle name="Nota 7 2 18 8" xfId="27968" xr:uid="{00000000-0005-0000-0000-00008C6D0000}"/>
    <cellStyle name="Nota 7 2 18 8 2" xfId="30819" xr:uid="{00000000-0005-0000-0000-00008D6D0000}"/>
    <cellStyle name="Nota 7 2 2" xfId="21750" xr:uid="{00000000-0005-0000-0000-00008E6D0000}"/>
    <cellStyle name="Nota 7 2 2 2" xfId="21751" xr:uid="{00000000-0005-0000-0000-00008F6D0000}"/>
    <cellStyle name="Nota 7 2 2 2 2" xfId="21752" xr:uid="{00000000-0005-0000-0000-0000906D0000}"/>
    <cellStyle name="Nota 7 2 2 2 3" xfId="21753" xr:uid="{00000000-0005-0000-0000-0000916D0000}"/>
    <cellStyle name="Nota 7 2 2 2 4" xfId="21754" xr:uid="{00000000-0005-0000-0000-0000926D0000}"/>
    <cellStyle name="Nota 7 2 2 2 5" xfId="21755" xr:uid="{00000000-0005-0000-0000-0000936D0000}"/>
    <cellStyle name="Nota 7 2 2 2 6" xfId="21756" xr:uid="{00000000-0005-0000-0000-0000946D0000}"/>
    <cellStyle name="Nota 7 2 2 2 7" xfId="21757" xr:uid="{00000000-0005-0000-0000-0000956D0000}"/>
    <cellStyle name="Nota 7 2 2 3" xfId="21758" xr:uid="{00000000-0005-0000-0000-0000966D0000}"/>
    <cellStyle name="Nota 7 2 2 4" xfId="21759" xr:uid="{00000000-0005-0000-0000-0000976D0000}"/>
    <cellStyle name="Nota 7 2 2 5" xfId="21760" xr:uid="{00000000-0005-0000-0000-0000986D0000}"/>
    <cellStyle name="Nota 7 2 2 6" xfId="21761" xr:uid="{00000000-0005-0000-0000-0000996D0000}"/>
    <cellStyle name="Nota 7 2 2 7" xfId="21762" xr:uid="{00000000-0005-0000-0000-00009A6D0000}"/>
    <cellStyle name="Nota 7 2 2 8" xfId="21763" xr:uid="{00000000-0005-0000-0000-00009B6D0000}"/>
    <cellStyle name="Nota 7 2 3" xfId="21764" xr:uid="{00000000-0005-0000-0000-00009C6D0000}"/>
    <cellStyle name="Nota 7 2 3 2" xfId="21765" xr:uid="{00000000-0005-0000-0000-00009D6D0000}"/>
    <cellStyle name="Nota 7 2 3 2 2" xfId="21766" xr:uid="{00000000-0005-0000-0000-00009E6D0000}"/>
    <cellStyle name="Nota 7 2 3 2 3" xfId="21767" xr:uid="{00000000-0005-0000-0000-00009F6D0000}"/>
    <cellStyle name="Nota 7 2 3 2 4" xfId="21768" xr:uid="{00000000-0005-0000-0000-0000A06D0000}"/>
    <cellStyle name="Nota 7 2 3 2 5" xfId="21769" xr:uid="{00000000-0005-0000-0000-0000A16D0000}"/>
    <cellStyle name="Nota 7 2 3 2 6" xfId="21770" xr:uid="{00000000-0005-0000-0000-0000A26D0000}"/>
    <cellStyle name="Nota 7 2 3 2 7" xfId="21771" xr:uid="{00000000-0005-0000-0000-0000A36D0000}"/>
    <cellStyle name="Nota 7 2 3 3" xfId="21772" xr:uid="{00000000-0005-0000-0000-0000A46D0000}"/>
    <cellStyle name="Nota 7 2 3 4" xfId="21773" xr:uid="{00000000-0005-0000-0000-0000A56D0000}"/>
    <cellStyle name="Nota 7 2 3 5" xfId="21774" xr:uid="{00000000-0005-0000-0000-0000A66D0000}"/>
    <cellStyle name="Nota 7 2 3 6" xfId="21775" xr:uid="{00000000-0005-0000-0000-0000A76D0000}"/>
    <cellStyle name="Nota 7 2 3 7" xfId="21776" xr:uid="{00000000-0005-0000-0000-0000A86D0000}"/>
    <cellStyle name="Nota 7 2 3 8" xfId="21777" xr:uid="{00000000-0005-0000-0000-0000A96D0000}"/>
    <cellStyle name="Nota 7 2 4" xfId="21778" xr:uid="{00000000-0005-0000-0000-0000AA6D0000}"/>
    <cellStyle name="Nota 7 2 4 2" xfId="21779" xr:uid="{00000000-0005-0000-0000-0000AB6D0000}"/>
    <cellStyle name="Nota 7 2 4 2 2" xfId="21780" xr:uid="{00000000-0005-0000-0000-0000AC6D0000}"/>
    <cellStyle name="Nota 7 2 4 2 3" xfId="21781" xr:uid="{00000000-0005-0000-0000-0000AD6D0000}"/>
    <cellStyle name="Nota 7 2 4 2 4" xfId="21782" xr:uid="{00000000-0005-0000-0000-0000AE6D0000}"/>
    <cellStyle name="Nota 7 2 4 2 5" xfId="21783" xr:uid="{00000000-0005-0000-0000-0000AF6D0000}"/>
    <cellStyle name="Nota 7 2 4 2 6" xfId="21784" xr:uid="{00000000-0005-0000-0000-0000B06D0000}"/>
    <cellStyle name="Nota 7 2 4 2 7" xfId="21785" xr:uid="{00000000-0005-0000-0000-0000B16D0000}"/>
    <cellStyle name="Nota 7 2 4 3" xfId="21786" xr:uid="{00000000-0005-0000-0000-0000B26D0000}"/>
    <cellStyle name="Nota 7 2 4 4" xfId="21787" xr:uid="{00000000-0005-0000-0000-0000B36D0000}"/>
    <cellStyle name="Nota 7 2 4 5" xfId="21788" xr:uid="{00000000-0005-0000-0000-0000B46D0000}"/>
    <cellStyle name="Nota 7 2 4 6" xfId="21789" xr:uid="{00000000-0005-0000-0000-0000B56D0000}"/>
    <cellStyle name="Nota 7 2 4 7" xfId="21790" xr:uid="{00000000-0005-0000-0000-0000B66D0000}"/>
    <cellStyle name="Nota 7 2 4 8" xfId="21791" xr:uid="{00000000-0005-0000-0000-0000B76D0000}"/>
    <cellStyle name="Nota 7 2 5" xfId="21792" xr:uid="{00000000-0005-0000-0000-0000B86D0000}"/>
    <cellStyle name="Nota 7 2 5 2" xfId="21793" xr:uid="{00000000-0005-0000-0000-0000B96D0000}"/>
    <cellStyle name="Nota 7 2 5 2 2" xfId="21794" xr:uid="{00000000-0005-0000-0000-0000BA6D0000}"/>
    <cellStyle name="Nota 7 2 5 2 3" xfId="21795" xr:uid="{00000000-0005-0000-0000-0000BB6D0000}"/>
    <cellStyle name="Nota 7 2 5 2 4" xfId="21796" xr:uid="{00000000-0005-0000-0000-0000BC6D0000}"/>
    <cellStyle name="Nota 7 2 5 2 5" xfId="21797" xr:uid="{00000000-0005-0000-0000-0000BD6D0000}"/>
    <cellStyle name="Nota 7 2 5 2 6" xfId="21798" xr:uid="{00000000-0005-0000-0000-0000BE6D0000}"/>
    <cellStyle name="Nota 7 2 5 2 7" xfId="21799" xr:uid="{00000000-0005-0000-0000-0000BF6D0000}"/>
    <cellStyle name="Nota 7 2 5 3" xfId="21800" xr:uid="{00000000-0005-0000-0000-0000C06D0000}"/>
    <cellStyle name="Nota 7 2 5 4" xfId="21801" xr:uid="{00000000-0005-0000-0000-0000C16D0000}"/>
    <cellStyle name="Nota 7 2 5 5" xfId="21802" xr:uid="{00000000-0005-0000-0000-0000C26D0000}"/>
    <cellStyle name="Nota 7 2 5 6" xfId="21803" xr:uid="{00000000-0005-0000-0000-0000C36D0000}"/>
    <cellStyle name="Nota 7 2 5 7" xfId="21804" xr:uid="{00000000-0005-0000-0000-0000C46D0000}"/>
    <cellStyle name="Nota 7 2 5 8" xfId="21805" xr:uid="{00000000-0005-0000-0000-0000C56D0000}"/>
    <cellStyle name="Nota 7 2 6" xfId="21806" xr:uid="{00000000-0005-0000-0000-0000C66D0000}"/>
    <cellStyle name="Nota 7 2 6 2" xfId="21807" xr:uid="{00000000-0005-0000-0000-0000C76D0000}"/>
    <cellStyle name="Nota 7 2 6 2 2" xfId="21808" xr:uid="{00000000-0005-0000-0000-0000C86D0000}"/>
    <cellStyle name="Nota 7 2 6 2 3" xfId="21809" xr:uid="{00000000-0005-0000-0000-0000C96D0000}"/>
    <cellStyle name="Nota 7 2 6 2 4" xfId="21810" xr:uid="{00000000-0005-0000-0000-0000CA6D0000}"/>
    <cellStyle name="Nota 7 2 6 2 5" xfId="21811" xr:uid="{00000000-0005-0000-0000-0000CB6D0000}"/>
    <cellStyle name="Nota 7 2 6 2 6" xfId="21812" xr:uid="{00000000-0005-0000-0000-0000CC6D0000}"/>
    <cellStyle name="Nota 7 2 6 2 7" xfId="21813" xr:uid="{00000000-0005-0000-0000-0000CD6D0000}"/>
    <cellStyle name="Nota 7 2 6 3" xfId="21814" xr:uid="{00000000-0005-0000-0000-0000CE6D0000}"/>
    <cellStyle name="Nota 7 2 6 4" xfId="21815" xr:uid="{00000000-0005-0000-0000-0000CF6D0000}"/>
    <cellStyle name="Nota 7 2 6 5" xfId="21816" xr:uid="{00000000-0005-0000-0000-0000D06D0000}"/>
    <cellStyle name="Nota 7 2 6 6" xfId="21817" xr:uid="{00000000-0005-0000-0000-0000D16D0000}"/>
    <cellStyle name="Nota 7 2 6 7" xfId="21818" xr:uid="{00000000-0005-0000-0000-0000D26D0000}"/>
    <cellStyle name="Nota 7 2 6 8" xfId="21819" xr:uid="{00000000-0005-0000-0000-0000D36D0000}"/>
    <cellStyle name="Nota 7 2 7" xfId="21820" xr:uid="{00000000-0005-0000-0000-0000D46D0000}"/>
    <cellStyle name="Nota 7 2 7 2" xfId="21821" xr:uid="{00000000-0005-0000-0000-0000D56D0000}"/>
    <cellStyle name="Nota 7 2 7 2 2" xfId="21822" xr:uid="{00000000-0005-0000-0000-0000D66D0000}"/>
    <cellStyle name="Nota 7 2 7 2 3" xfId="21823" xr:uid="{00000000-0005-0000-0000-0000D76D0000}"/>
    <cellStyle name="Nota 7 2 7 2 4" xfId="21824" xr:uid="{00000000-0005-0000-0000-0000D86D0000}"/>
    <cellStyle name="Nota 7 2 7 2 5" xfId="21825" xr:uid="{00000000-0005-0000-0000-0000D96D0000}"/>
    <cellStyle name="Nota 7 2 7 2 6" xfId="21826" xr:uid="{00000000-0005-0000-0000-0000DA6D0000}"/>
    <cellStyle name="Nota 7 2 7 2 7" xfId="21827" xr:uid="{00000000-0005-0000-0000-0000DB6D0000}"/>
    <cellStyle name="Nota 7 2 7 3" xfId="21828" xr:uid="{00000000-0005-0000-0000-0000DC6D0000}"/>
    <cellStyle name="Nota 7 2 7 4" xfId="21829" xr:uid="{00000000-0005-0000-0000-0000DD6D0000}"/>
    <cellStyle name="Nota 7 2 7 5" xfId="21830" xr:uid="{00000000-0005-0000-0000-0000DE6D0000}"/>
    <cellStyle name="Nota 7 2 7 6" xfId="21831" xr:uid="{00000000-0005-0000-0000-0000DF6D0000}"/>
    <cellStyle name="Nota 7 2 7 7" xfId="21832" xr:uid="{00000000-0005-0000-0000-0000E06D0000}"/>
    <cellStyle name="Nota 7 2 7 8" xfId="21833" xr:uid="{00000000-0005-0000-0000-0000E16D0000}"/>
    <cellStyle name="Nota 7 2 8" xfId="21834" xr:uid="{00000000-0005-0000-0000-0000E26D0000}"/>
    <cellStyle name="Nota 7 2 8 2" xfId="21835" xr:uid="{00000000-0005-0000-0000-0000E36D0000}"/>
    <cellStyle name="Nota 7 2 8 2 2" xfId="21836" xr:uid="{00000000-0005-0000-0000-0000E46D0000}"/>
    <cellStyle name="Nota 7 2 8 2 3" xfId="21837" xr:uid="{00000000-0005-0000-0000-0000E56D0000}"/>
    <cellStyle name="Nota 7 2 8 2 4" xfId="21838" xr:uid="{00000000-0005-0000-0000-0000E66D0000}"/>
    <cellStyle name="Nota 7 2 8 2 5" xfId="21839" xr:uid="{00000000-0005-0000-0000-0000E76D0000}"/>
    <cellStyle name="Nota 7 2 8 2 6" xfId="21840" xr:uid="{00000000-0005-0000-0000-0000E86D0000}"/>
    <cellStyle name="Nota 7 2 8 2 7" xfId="21841" xr:uid="{00000000-0005-0000-0000-0000E96D0000}"/>
    <cellStyle name="Nota 7 2 8 3" xfId="21842" xr:uid="{00000000-0005-0000-0000-0000EA6D0000}"/>
    <cellStyle name="Nota 7 2 8 4" xfId="21843" xr:uid="{00000000-0005-0000-0000-0000EB6D0000}"/>
    <cellStyle name="Nota 7 2 8 5" xfId="21844" xr:uid="{00000000-0005-0000-0000-0000EC6D0000}"/>
    <cellStyle name="Nota 7 2 8 6" xfId="21845" xr:uid="{00000000-0005-0000-0000-0000ED6D0000}"/>
    <cellStyle name="Nota 7 2 8 7" xfId="21846" xr:uid="{00000000-0005-0000-0000-0000EE6D0000}"/>
    <cellStyle name="Nota 7 2 8 8" xfId="21847" xr:uid="{00000000-0005-0000-0000-0000EF6D0000}"/>
    <cellStyle name="Nota 7 2 9" xfId="21848" xr:uid="{00000000-0005-0000-0000-0000F06D0000}"/>
    <cellStyle name="Nota 7 2 9 2" xfId="21849" xr:uid="{00000000-0005-0000-0000-0000F16D0000}"/>
    <cellStyle name="Nota 7 2 9 2 2" xfId="21850" xr:uid="{00000000-0005-0000-0000-0000F26D0000}"/>
    <cellStyle name="Nota 7 2 9 2 3" xfId="21851" xr:uid="{00000000-0005-0000-0000-0000F36D0000}"/>
    <cellStyle name="Nota 7 2 9 2 4" xfId="21852" xr:uid="{00000000-0005-0000-0000-0000F46D0000}"/>
    <cellStyle name="Nota 7 2 9 2 5" xfId="21853" xr:uid="{00000000-0005-0000-0000-0000F56D0000}"/>
    <cellStyle name="Nota 7 2 9 2 6" xfId="21854" xr:uid="{00000000-0005-0000-0000-0000F66D0000}"/>
    <cellStyle name="Nota 7 2 9 2 7" xfId="21855" xr:uid="{00000000-0005-0000-0000-0000F76D0000}"/>
    <cellStyle name="Nota 7 2 9 3" xfId="21856" xr:uid="{00000000-0005-0000-0000-0000F86D0000}"/>
    <cellStyle name="Nota 7 2 9 4" xfId="21857" xr:uid="{00000000-0005-0000-0000-0000F96D0000}"/>
    <cellStyle name="Nota 7 2 9 5" xfId="21858" xr:uid="{00000000-0005-0000-0000-0000FA6D0000}"/>
    <cellStyle name="Nota 7 2 9 6" xfId="21859" xr:uid="{00000000-0005-0000-0000-0000FB6D0000}"/>
    <cellStyle name="Nota 7 2 9 7" xfId="21860" xr:uid="{00000000-0005-0000-0000-0000FC6D0000}"/>
    <cellStyle name="Nota 7 2 9 8" xfId="21861" xr:uid="{00000000-0005-0000-0000-0000FD6D0000}"/>
    <cellStyle name="Nota 7 20" xfId="24745" xr:uid="{00000000-0005-0000-0000-0000FE6D0000}"/>
    <cellStyle name="Nota 7 20 2" xfId="25085" xr:uid="{00000000-0005-0000-0000-0000FF6D0000}"/>
    <cellStyle name="Nota 7 20 2 2" xfId="25715" xr:uid="{00000000-0005-0000-0000-0000006E0000}"/>
    <cellStyle name="Nota 7 20 2 2 2" xfId="27125" xr:uid="{00000000-0005-0000-0000-0000016E0000}"/>
    <cellStyle name="Nota 7 20 2 2 2 2" xfId="30147" xr:uid="{00000000-0005-0000-0000-0000026E0000}"/>
    <cellStyle name="Nota 7 20 2 2 3" xfId="28737" xr:uid="{00000000-0005-0000-0000-0000036E0000}"/>
    <cellStyle name="Nota 7 20 2 2 3 2" xfId="31588" xr:uid="{00000000-0005-0000-0000-0000046E0000}"/>
    <cellStyle name="Nota 7 20 2 3" xfId="25883" xr:uid="{00000000-0005-0000-0000-0000056E0000}"/>
    <cellStyle name="Nota 7 20 2 3 2" xfId="27293" xr:uid="{00000000-0005-0000-0000-0000066E0000}"/>
    <cellStyle name="Nota 7 20 2 3 2 2" xfId="30315" xr:uid="{00000000-0005-0000-0000-0000076E0000}"/>
    <cellStyle name="Nota 7 20 2 3 3" xfId="28905" xr:uid="{00000000-0005-0000-0000-0000086E0000}"/>
    <cellStyle name="Nota 7 20 2 3 3 2" xfId="31756" xr:uid="{00000000-0005-0000-0000-0000096E0000}"/>
    <cellStyle name="Nota 7 20 2 4" xfId="26049" xr:uid="{00000000-0005-0000-0000-00000A6E0000}"/>
    <cellStyle name="Nota 7 20 2 4 2" xfId="27459" xr:uid="{00000000-0005-0000-0000-00000B6E0000}"/>
    <cellStyle name="Nota 7 20 2 4 2 2" xfId="30481" xr:uid="{00000000-0005-0000-0000-00000C6E0000}"/>
    <cellStyle name="Nota 7 20 2 4 3" xfId="29071" xr:uid="{00000000-0005-0000-0000-00000D6E0000}"/>
    <cellStyle name="Nota 7 20 2 4 3 2" xfId="31922" xr:uid="{00000000-0005-0000-0000-00000E6E0000}"/>
    <cellStyle name="Nota 7 20 2 5" xfId="26214" xr:uid="{00000000-0005-0000-0000-00000F6E0000}"/>
    <cellStyle name="Nota 7 20 2 5 2" xfId="27624" xr:uid="{00000000-0005-0000-0000-0000106E0000}"/>
    <cellStyle name="Nota 7 20 2 5 2 2" xfId="30646" xr:uid="{00000000-0005-0000-0000-0000116E0000}"/>
    <cellStyle name="Nota 7 20 2 5 3" xfId="29236" xr:uid="{00000000-0005-0000-0000-0000126E0000}"/>
    <cellStyle name="Nota 7 20 2 5 3 2" xfId="32087" xr:uid="{00000000-0005-0000-0000-0000136E0000}"/>
    <cellStyle name="Nota 7 20 2 6" xfId="26496" xr:uid="{00000000-0005-0000-0000-0000146E0000}"/>
    <cellStyle name="Nota 7 20 2 6 2" xfId="29518" xr:uid="{00000000-0005-0000-0000-0000156E0000}"/>
    <cellStyle name="Nota 7 20 2 7" xfId="28108" xr:uid="{00000000-0005-0000-0000-0000166E0000}"/>
    <cellStyle name="Nota 7 20 2 7 2" xfId="30959" xr:uid="{00000000-0005-0000-0000-0000176E0000}"/>
    <cellStyle name="Nota 7 20 3" xfId="25549" xr:uid="{00000000-0005-0000-0000-0000186E0000}"/>
    <cellStyle name="Nota 7 20 3 2" xfId="26959" xr:uid="{00000000-0005-0000-0000-0000196E0000}"/>
    <cellStyle name="Nota 7 20 3 2 2" xfId="29981" xr:uid="{00000000-0005-0000-0000-00001A6E0000}"/>
    <cellStyle name="Nota 7 20 3 3" xfId="28571" xr:uid="{00000000-0005-0000-0000-00001B6E0000}"/>
    <cellStyle name="Nota 7 20 3 3 2" xfId="31422" xr:uid="{00000000-0005-0000-0000-00001C6E0000}"/>
    <cellStyle name="Nota 7 20 4" xfId="25182" xr:uid="{00000000-0005-0000-0000-00001D6E0000}"/>
    <cellStyle name="Nota 7 20 4 2" xfId="26592" xr:uid="{00000000-0005-0000-0000-00001E6E0000}"/>
    <cellStyle name="Nota 7 20 4 2 2" xfId="29614" xr:uid="{00000000-0005-0000-0000-00001F6E0000}"/>
    <cellStyle name="Nota 7 20 4 3" xfId="28204" xr:uid="{00000000-0005-0000-0000-0000206E0000}"/>
    <cellStyle name="Nota 7 20 4 3 2" xfId="31055" xr:uid="{00000000-0005-0000-0000-0000216E0000}"/>
    <cellStyle name="Nota 7 20 5" xfId="25572" xr:uid="{00000000-0005-0000-0000-0000226E0000}"/>
    <cellStyle name="Nota 7 20 5 2" xfId="26982" xr:uid="{00000000-0005-0000-0000-0000236E0000}"/>
    <cellStyle name="Nota 7 20 5 2 2" xfId="30004" xr:uid="{00000000-0005-0000-0000-0000246E0000}"/>
    <cellStyle name="Nota 7 20 5 3" xfId="28594" xr:uid="{00000000-0005-0000-0000-0000256E0000}"/>
    <cellStyle name="Nota 7 20 5 3 2" xfId="31445" xr:uid="{00000000-0005-0000-0000-0000266E0000}"/>
    <cellStyle name="Nota 7 20 6" xfId="25271" xr:uid="{00000000-0005-0000-0000-0000276E0000}"/>
    <cellStyle name="Nota 7 20 6 2" xfId="26681" xr:uid="{00000000-0005-0000-0000-0000286E0000}"/>
    <cellStyle name="Nota 7 20 6 2 2" xfId="29703" xr:uid="{00000000-0005-0000-0000-0000296E0000}"/>
    <cellStyle name="Nota 7 20 6 3" xfId="28293" xr:uid="{00000000-0005-0000-0000-00002A6E0000}"/>
    <cellStyle name="Nota 7 20 6 3 2" xfId="31144" xr:uid="{00000000-0005-0000-0000-00002B6E0000}"/>
    <cellStyle name="Nota 7 20 7" xfId="26355" xr:uid="{00000000-0005-0000-0000-00002C6E0000}"/>
    <cellStyle name="Nota 7 20 7 2" xfId="29377" xr:uid="{00000000-0005-0000-0000-00002D6E0000}"/>
    <cellStyle name="Nota 7 20 8" xfId="27967" xr:uid="{00000000-0005-0000-0000-00002E6E0000}"/>
    <cellStyle name="Nota 7 20 8 2" xfId="30818" xr:uid="{00000000-0005-0000-0000-00002F6E0000}"/>
    <cellStyle name="Nota 7 3" xfId="21862" xr:uid="{00000000-0005-0000-0000-0000306E0000}"/>
    <cellStyle name="Nota 7 3 10" xfId="21863" xr:uid="{00000000-0005-0000-0000-0000316E0000}"/>
    <cellStyle name="Nota 7 3 10 2" xfId="21864" xr:uid="{00000000-0005-0000-0000-0000326E0000}"/>
    <cellStyle name="Nota 7 3 10 2 2" xfId="21865" xr:uid="{00000000-0005-0000-0000-0000336E0000}"/>
    <cellStyle name="Nota 7 3 10 2 3" xfId="21866" xr:uid="{00000000-0005-0000-0000-0000346E0000}"/>
    <cellStyle name="Nota 7 3 10 2 4" xfId="21867" xr:uid="{00000000-0005-0000-0000-0000356E0000}"/>
    <cellStyle name="Nota 7 3 10 2 5" xfId="21868" xr:uid="{00000000-0005-0000-0000-0000366E0000}"/>
    <cellStyle name="Nota 7 3 10 2 6" xfId="21869" xr:uid="{00000000-0005-0000-0000-0000376E0000}"/>
    <cellStyle name="Nota 7 3 10 2 7" xfId="21870" xr:uid="{00000000-0005-0000-0000-0000386E0000}"/>
    <cellStyle name="Nota 7 3 10 3" xfId="21871" xr:uid="{00000000-0005-0000-0000-0000396E0000}"/>
    <cellStyle name="Nota 7 3 10 4" xfId="21872" xr:uid="{00000000-0005-0000-0000-00003A6E0000}"/>
    <cellStyle name="Nota 7 3 10 5" xfId="21873" xr:uid="{00000000-0005-0000-0000-00003B6E0000}"/>
    <cellStyle name="Nota 7 3 10 6" xfId="21874" xr:uid="{00000000-0005-0000-0000-00003C6E0000}"/>
    <cellStyle name="Nota 7 3 10 7" xfId="21875" xr:uid="{00000000-0005-0000-0000-00003D6E0000}"/>
    <cellStyle name="Nota 7 3 10 8" xfId="21876" xr:uid="{00000000-0005-0000-0000-00003E6E0000}"/>
    <cellStyle name="Nota 7 3 11" xfId="21877" xr:uid="{00000000-0005-0000-0000-00003F6E0000}"/>
    <cellStyle name="Nota 7 3 11 2" xfId="21878" xr:uid="{00000000-0005-0000-0000-0000406E0000}"/>
    <cellStyle name="Nota 7 3 11 3" xfId="21879" xr:uid="{00000000-0005-0000-0000-0000416E0000}"/>
    <cellStyle name="Nota 7 3 11 4" xfId="21880" xr:uid="{00000000-0005-0000-0000-0000426E0000}"/>
    <cellStyle name="Nota 7 3 11 5" xfId="21881" xr:uid="{00000000-0005-0000-0000-0000436E0000}"/>
    <cellStyle name="Nota 7 3 11 6" xfId="21882" xr:uid="{00000000-0005-0000-0000-0000446E0000}"/>
    <cellStyle name="Nota 7 3 11 7" xfId="21883" xr:uid="{00000000-0005-0000-0000-0000456E0000}"/>
    <cellStyle name="Nota 7 3 12" xfId="21884" xr:uid="{00000000-0005-0000-0000-0000466E0000}"/>
    <cellStyle name="Nota 7 3 13" xfId="21885" xr:uid="{00000000-0005-0000-0000-0000476E0000}"/>
    <cellStyle name="Nota 7 3 14" xfId="21886" xr:uid="{00000000-0005-0000-0000-0000486E0000}"/>
    <cellStyle name="Nota 7 3 15" xfId="21887" xr:uid="{00000000-0005-0000-0000-0000496E0000}"/>
    <cellStyle name="Nota 7 3 16" xfId="21888" xr:uid="{00000000-0005-0000-0000-00004A6E0000}"/>
    <cellStyle name="Nota 7 3 17" xfId="21889" xr:uid="{00000000-0005-0000-0000-00004B6E0000}"/>
    <cellStyle name="Nota 7 3 2" xfId="21890" xr:uid="{00000000-0005-0000-0000-00004C6E0000}"/>
    <cellStyle name="Nota 7 3 2 2" xfId="21891" xr:uid="{00000000-0005-0000-0000-00004D6E0000}"/>
    <cellStyle name="Nota 7 3 2 2 2" xfId="21892" xr:uid="{00000000-0005-0000-0000-00004E6E0000}"/>
    <cellStyle name="Nota 7 3 2 2 3" xfId="21893" xr:uid="{00000000-0005-0000-0000-00004F6E0000}"/>
    <cellStyle name="Nota 7 3 2 2 4" xfId="21894" xr:uid="{00000000-0005-0000-0000-0000506E0000}"/>
    <cellStyle name="Nota 7 3 2 2 5" xfId="21895" xr:uid="{00000000-0005-0000-0000-0000516E0000}"/>
    <cellStyle name="Nota 7 3 2 2 6" xfId="21896" xr:uid="{00000000-0005-0000-0000-0000526E0000}"/>
    <cellStyle name="Nota 7 3 2 2 7" xfId="21897" xr:uid="{00000000-0005-0000-0000-0000536E0000}"/>
    <cellStyle name="Nota 7 3 2 3" xfId="21898" xr:uid="{00000000-0005-0000-0000-0000546E0000}"/>
    <cellStyle name="Nota 7 3 2 4" xfId="21899" xr:uid="{00000000-0005-0000-0000-0000556E0000}"/>
    <cellStyle name="Nota 7 3 2 5" xfId="21900" xr:uid="{00000000-0005-0000-0000-0000566E0000}"/>
    <cellStyle name="Nota 7 3 2 6" xfId="21901" xr:uid="{00000000-0005-0000-0000-0000576E0000}"/>
    <cellStyle name="Nota 7 3 2 7" xfId="21902" xr:uid="{00000000-0005-0000-0000-0000586E0000}"/>
    <cellStyle name="Nota 7 3 2 8" xfId="21903" xr:uid="{00000000-0005-0000-0000-0000596E0000}"/>
    <cellStyle name="Nota 7 3 3" xfId="21904" xr:uid="{00000000-0005-0000-0000-00005A6E0000}"/>
    <cellStyle name="Nota 7 3 3 2" xfId="21905" xr:uid="{00000000-0005-0000-0000-00005B6E0000}"/>
    <cellStyle name="Nota 7 3 3 2 2" xfId="21906" xr:uid="{00000000-0005-0000-0000-00005C6E0000}"/>
    <cellStyle name="Nota 7 3 3 2 3" xfId="21907" xr:uid="{00000000-0005-0000-0000-00005D6E0000}"/>
    <cellStyle name="Nota 7 3 3 2 4" xfId="21908" xr:uid="{00000000-0005-0000-0000-00005E6E0000}"/>
    <cellStyle name="Nota 7 3 3 2 5" xfId="21909" xr:uid="{00000000-0005-0000-0000-00005F6E0000}"/>
    <cellStyle name="Nota 7 3 3 2 6" xfId="21910" xr:uid="{00000000-0005-0000-0000-0000606E0000}"/>
    <cellStyle name="Nota 7 3 3 2 7" xfId="21911" xr:uid="{00000000-0005-0000-0000-0000616E0000}"/>
    <cellStyle name="Nota 7 3 3 3" xfId="21912" xr:uid="{00000000-0005-0000-0000-0000626E0000}"/>
    <cellStyle name="Nota 7 3 3 4" xfId="21913" xr:uid="{00000000-0005-0000-0000-0000636E0000}"/>
    <cellStyle name="Nota 7 3 3 5" xfId="21914" xr:uid="{00000000-0005-0000-0000-0000646E0000}"/>
    <cellStyle name="Nota 7 3 3 6" xfId="21915" xr:uid="{00000000-0005-0000-0000-0000656E0000}"/>
    <cellStyle name="Nota 7 3 3 7" xfId="21916" xr:uid="{00000000-0005-0000-0000-0000666E0000}"/>
    <cellStyle name="Nota 7 3 3 8" xfId="21917" xr:uid="{00000000-0005-0000-0000-0000676E0000}"/>
    <cellStyle name="Nota 7 3 4" xfId="21918" xr:uid="{00000000-0005-0000-0000-0000686E0000}"/>
    <cellStyle name="Nota 7 3 4 2" xfId="21919" xr:uid="{00000000-0005-0000-0000-0000696E0000}"/>
    <cellStyle name="Nota 7 3 4 2 2" xfId="21920" xr:uid="{00000000-0005-0000-0000-00006A6E0000}"/>
    <cellStyle name="Nota 7 3 4 2 3" xfId="21921" xr:uid="{00000000-0005-0000-0000-00006B6E0000}"/>
    <cellStyle name="Nota 7 3 4 2 4" xfId="21922" xr:uid="{00000000-0005-0000-0000-00006C6E0000}"/>
    <cellStyle name="Nota 7 3 4 2 5" xfId="21923" xr:uid="{00000000-0005-0000-0000-00006D6E0000}"/>
    <cellStyle name="Nota 7 3 4 2 6" xfId="21924" xr:uid="{00000000-0005-0000-0000-00006E6E0000}"/>
    <cellStyle name="Nota 7 3 4 2 7" xfId="21925" xr:uid="{00000000-0005-0000-0000-00006F6E0000}"/>
    <cellStyle name="Nota 7 3 4 3" xfId="21926" xr:uid="{00000000-0005-0000-0000-0000706E0000}"/>
    <cellStyle name="Nota 7 3 4 4" xfId="21927" xr:uid="{00000000-0005-0000-0000-0000716E0000}"/>
    <cellStyle name="Nota 7 3 4 5" xfId="21928" xr:uid="{00000000-0005-0000-0000-0000726E0000}"/>
    <cellStyle name="Nota 7 3 4 6" xfId="21929" xr:uid="{00000000-0005-0000-0000-0000736E0000}"/>
    <cellStyle name="Nota 7 3 4 7" xfId="21930" xr:uid="{00000000-0005-0000-0000-0000746E0000}"/>
    <cellStyle name="Nota 7 3 4 8" xfId="21931" xr:uid="{00000000-0005-0000-0000-0000756E0000}"/>
    <cellStyle name="Nota 7 3 5" xfId="21932" xr:uid="{00000000-0005-0000-0000-0000766E0000}"/>
    <cellStyle name="Nota 7 3 5 2" xfId="21933" xr:uid="{00000000-0005-0000-0000-0000776E0000}"/>
    <cellStyle name="Nota 7 3 5 2 2" xfId="21934" xr:uid="{00000000-0005-0000-0000-0000786E0000}"/>
    <cellStyle name="Nota 7 3 5 2 3" xfId="21935" xr:uid="{00000000-0005-0000-0000-0000796E0000}"/>
    <cellStyle name="Nota 7 3 5 2 4" xfId="21936" xr:uid="{00000000-0005-0000-0000-00007A6E0000}"/>
    <cellStyle name="Nota 7 3 5 2 5" xfId="21937" xr:uid="{00000000-0005-0000-0000-00007B6E0000}"/>
    <cellStyle name="Nota 7 3 5 2 6" xfId="21938" xr:uid="{00000000-0005-0000-0000-00007C6E0000}"/>
    <cellStyle name="Nota 7 3 5 2 7" xfId="21939" xr:uid="{00000000-0005-0000-0000-00007D6E0000}"/>
    <cellStyle name="Nota 7 3 5 3" xfId="21940" xr:uid="{00000000-0005-0000-0000-00007E6E0000}"/>
    <cellStyle name="Nota 7 3 5 4" xfId="21941" xr:uid="{00000000-0005-0000-0000-00007F6E0000}"/>
    <cellStyle name="Nota 7 3 5 5" xfId="21942" xr:uid="{00000000-0005-0000-0000-0000806E0000}"/>
    <cellStyle name="Nota 7 3 5 6" xfId="21943" xr:uid="{00000000-0005-0000-0000-0000816E0000}"/>
    <cellStyle name="Nota 7 3 5 7" xfId="21944" xr:uid="{00000000-0005-0000-0000-0000826E0000}"/>
    <cellStyle name="Nota 7 3 5 8" xfId="21945" xr:uid="{00000000-0005-0000-0000-0000836E0000}"/>
    <cellStyle name="Nota 7 3 6" xfId="21946" xr:uid="{00000000-0005-0000-0000-0000846E0000}"/>
    <cellStyle name="Nota 7 3 6 2" xfId="21947" xr:uid="{00000000-0005-0000-0000-0000856E0000}"/>
    <cellStyle name="Nota 7 3 6 2 2" xfId="21948" xr:uid="{00000000-0005-0000-0000-0000866E0000}"/>
    <cellStyle name="Nota 7 3 6 2 3" xfId="21949" xr:uid="{00000000-0005-0000-0000-0000876E0000}"/>
    <cellStyle name="Nota 7 3 6 2 4" xfId="21950" xr:uid="{00000000-0005-0000-0000-0000886E0000}"/>
    <cellStyle name="Nota 7 3 6 2 5" xfId="21951" xr:uid="{00000000-0005-0000-0000-0000896E0000}"/>
    <cellStyle name="Nota 7 3 6 2 6" xfId="21952" xr:uid="{00000000-0005-0000-0000-00008A6E0000}"/>
    <cellStyle name="Nota 7 3 6 2 7" xfId="21953" xr:uid="{00000000-0005-0000-0000-00008B6E0000}"/>
    <cellStyle name="Nota 7 3 6 3" xfId="21954" xr:uid="{00000000-0005-0000-0000-00008C6E0000}"/>
    <cellStyle name="Nota 7 3 6 4" xfId="21955" xr:uid="{00000000-0005-0000-0000-00008D6E0000}"/>
    <cellStyle name="Nota 7 3 6 5" xfId="21956" xr:uid="{00000000-0005-0000-0000-00008E6E0000}"/>
    <cellStyle name="Nota 7 3 6 6" xfId="21957" xr:uid="{00000000-0005-0000-0000-00008F6E0000}"/>
    <cellStyle name="Nota 7 3 6 7" xfId="21958" xr:uid="{00000000-0005-0000-0000-0000906E0000}"/>
    <cellStyle name="Nota 7 3 6 8" xfId="21959" xr:uid="{00000000-0005-0000-0000-0000916E0000}"/>
    <cellStyle name="Nota 7 3 7" xfId="21960" xr:uid="{00000000-0005-0000-0000-0000926E0000}"/>
    <cellStyle name="Nota 7 3 7 2" xfId="21961" xr:uid="{00000000-0005-0000-0000-0000936E0000}"/>
    <cellStyle name="Nota 7 3 7 2 2" xfId="21962" xr:uid="{00000000-0005-0000-0000-0000946E0000}"/>
    <cellStyle name="Nota 7 3 7 2 3" xfId="21963" xr:uid="{00000000-0005-0000-0000-0000956E0000}"/>
    <cellStyle name="Nota 7 3 7 2 4" xfId="21964" xr:uid="{00000000-0005-0000-0000-0000966E0000}"/>
    <cellStyle name="Nota 7 3 7 2 5" xfId="21965" xr:uid="{00000000-0005-0000-0000-0000976E0000}"/>
    <cellStyle name="Nota 7 3 7 2 6" xfId="21966" xr:uid="{00000000-0005-0000-0000-0000986E0000}"/>
    <cellStyle name="Nota 7 3 7 2 7" xfId="21967" xr:uid="{00000000-0005-0000-0000-0000996E0000}"/>
    <cellStyle name="Nota 7 3 7 3" xfId="21968" xr:uid="{00000000-0005-0000-0000-00009A6E0000}"/>
    <cellStyle name="Nota 7 3 7 4" xfId="21969" xr:uid="{00000000-0005-0000-0000-00009B6E0000}"/>
    <cellStyle name="Nota 7 3 7 5" xfId="21970" xr:uid="{00000000-0005-0000-0000-00009C6E0000}"/>
    <cellStyle name="Nota 7 3 7 6" xfId="21971" xr:uid="{00000000-0005-0000-0000-00009D6E0000}"/>
    <cellStyle name="Nota 7 3 7 7" xfId="21972" xr:uid="{00000000-0005-0000-0000-00009E6E0000}"/>
    <cellStyle name="Nota 7 3 7 8" xfId="21973" xr:uid="{00000000-0005-0000-0000-00009F6E0000}"/>
    <cellStyle name="Nota 7 3 8" xfId="21974" xr:uid="{00000000-0005-0000-0000-0000A06E0000}"/>
    <cellStyle name="Nota 7 3 8 2" xfId="21975" xr:uid="{00000000-0005-0000-0000-0000A16E0000}"/>
    <cellStyle name="Nota 7 3 8 2 2" xfId="21976" xr:uid="{00000000-0005-0000-0000-0000A26E0000}"/>
    <cellStyle name="Nota 7 3 8 2 3" xfId="21977" xr:uid="{00000000-0005-0000-0000-0000A36E0000}"/>
    <cellStyle name="Nota 7 3 8 2 4" xfId="21978" xr:uid="{00000000-0005-0000-0000-0000A46E0000}"/>
    <cellStyle name="Nota 7 3 8 2 5" xfId="21979" xr:uid="{00000000-0005-0000-0000-0000A56E0000}"/>
    <cellStyle name="Nota 7 3 8 2 6" xfId="21980" xr:uid="{00000000-0005-0000-0000-0000A66E0000}"/>
    <cellStyle name="Nota 7 3 8 2 7" xfId="21981" xr:uid="{00000000-0005-0000-0000-0000A76E0000}"/>
    <cellStyle name="Nota 7 3 8 3" xfId="21982" xr:uid="{00000000-0005-0000-0000-0000A86E0000}"/>
    <cellStyle name="Nota 7 3 8 4" xfId="21983" xr:uid="{00000000-0005-0000-0000-0000A96E0000}"/>
    <cellStyle name="Nota 7 3 8 5" xfId="21984" xr:uid="{00000000-0005-0000-0000-0000AA6E0000}"/>
    <cellStyle name="Nota 7 3 8 6" xfId="21985" xr:uid="{00000000-0005-0000-0000-0000AB6E0000}"/>
    <cellStyle name="Nota 7 3 8 7" xfId="21986" xr:uid="{00000000-0005-0000-0000-0000AC6E0000}"/>
    <cellStyle name="Nota 7 3 8 8" xfId="21987" xr:uid="{00000000-0005-0000-0000-0000AD6E0000}"/>
    <cellStyle name="Nota 7 3 9" xfId="21988" xr:uid="{00000000-0005-0000-0000-0000AE6E0000}"/>
    <cellStyle name="Nota 7 3 9 2" xfId="21989" xr:uid="{00000000-0005-0000-0000-0000AF6E0000}"/>
    <cellStyle name="Nota 7 3 9 2 2" xfId="21990" xr:uid="{00000000-0005-0000-0000-0000B06E0000}"/>
    <cellStyle name="Nota 7 3 9 2 3" xfId="21991" xr:uid="{00000000-0005-0000-0000-0000B16E0000}"/>
    <cellStyle name="Nota 7 3 9 2 4" xfId="21992" xr:uid="{00000000-0005-0000-0000-0000B26E0000}"/>
    <cellStyle name="Nota 7 3 9 2 5" xfId="21993" xr:uid="{00000000-0005-0000-0000-0000B36E0000}"/>
    <cellStyle name="Nota 7 3 9 2 6" xfId="21994" xr:uid="{00000000-0005-0000-0000-0000B46E0000}"/>
    <cellStyle name="Nota 7 3 9 2 7" xfId="21995" xr:uid="{00000000-0005-0000-0000-0000B56E0000}"/>
    <cellStyle name="Nota 7 3 9 3" xfId="21996" xr:uid="{00000000-0005-0000-0000-0000B66E0000}"/>
    <cellStyle name="Nota 7 3 9 4" xfId="21997" xr:uid="{00000000-0005-0000-0000-0000B76E0000}"/>
    <cellStyle name="Nota 7 3 9 5" xfId="21998" xr:uid="{00000000-0005-0000-0000-0000B86E0000}"/>
    <cellStyle name="Nota 7 3 9 6" xfId="21999" xr:uid="{00000000-0005-0000-0000-0000B96E0000}"/>
    <cellStyle name="Nota 7 3 9 7" xfId="22000" xr:uid="{00000000-0005-0000-0000-0000BA6E0000}"/>
    <cellStyle name="Nota 7 3 9 8" xfId="22001" xr:uid="{00000000-0005-0000-0000-0000BB6E0000}"/>
    <cellStyle name="Nota 7 4" xfId="22002" xr:uid="{00000000-0005-0000-0000-0000BC6E0000}"/>
    <cellStyle name="Nota 7 4 2" xfId="22003" xr:uid="{00000000-0005-0000-0000-0000BD6E0000}"/>
    <cellStyle name="Nota 7 4 2 2" xfId="22004" xr:uid="{00000000-0005-0000-0000-0000BE6E0000}"/>
    <cellStyle name="Nota 7 4 2 3" xfId="22005" xr:uid="{00000000-0005-0000-0000-0000BF6E0000}"/>
    <cellStyle name="Nota 7 4 2 4" xfId="22006" xr:uid="{00000000-0005-0000-0000-0000C06E0000}"/>
    <cellStyle name="Nota 7 4 2 5" xfId="22007" xr:uid="{00000000-0005-0000-0000-0000C16E0000}"/>
    <cellStyle name="Nota 7 4 2 6" xfId="22008" xr:uid="{00000000-0005-0000-0000-0000C26E0000}"/>
    <cellStyle name="Nota 7 4 2 7" xfId="22009" xr:uid="{00000000-0005-0000-0000-0000C36E0000}"/>
    <cellStyle name="Nota 7 4 3" xfId="22010" xr:uid="{00000000-0005-0000-0000-0000C46E0000}"/>
    <cellStyle name="Nota 7 4 4" xfId="22011" xr:uid="{00000000-0005-0000-0000-0000C56E0000}"/>
    <cellStyle name="Nota 7 4 5" xfId="22012" xr:uid="{00000000-0005-0000-0000-0000C66E0000}"/>
    <cellStyle name="Nota 7 4 6" xfId="22013" xr:uid="{00000000-0005-0000-0000-0000C76E0000}"/>
    <cellStyle name="Nota 7 4 7" xfId="22014" xr:uid="{00000000-0005-0000-0000-0000C86E0000}"/>
    <cellStyle name="Nota 7 4 8" xfId="22015" xr:uid="{00000000-0005-0000-0000-0000C96E0000}"/>
    <cellStyle name="Nota 7 5" xfId="22016" xr:uid="{00000000-0005-0000-0000-0000CA6E0000}"/>
    <cellStyle name="Nota 7 5 2" xfId="22017" xr:uid="{00000000-0005-0000-0000-0000CB6E0000}"/>
    <cellStyle name="Nota 7 5 2 2" xfId="22018" xr:uid="{00000000-0005-0000-0000-0000CC6E0000}"/>
    <cellStyle name="Nota 7 5 2 3" xfId="22019" xr:uid="{00000000-0005-0000-0000-0000CD6E0000}"/>
    <cellStyle name="Nota 7 5 2 4" xfId="22020" xr:uid="{00000000-0005-0000-0000-0000CE6E0000}"/>
    <cellStyle name="Nota 7 5 2 5" xfId="22021" xr:uid="{00000000-0005-0000-0000-0000CF6E0000}"/>
    <cellStyle name="Nota 7 5 2 6" xfId="22022" xr:uid="{00000000-0005-0000-0000-0000D06E0000}"/>
    <cellStyle name="Nota 7 5 2 7" xfId="22023" xr:uid="{00000000-0005-0000-0000-0000D16E0000}"/>
    <cellStyle name="Nota 7 5 3" xfId="22024" xr:uid="{00000000-0005-0000-0000-0000D26E0000}"/>
    <cellStyle name="Nota 7 5 4" xfId="22025" xr:uid="{00000000-0005-0000-0000-0000D36E0000}"/>
    <cellStyle name="Nota 7 5 5" xfId="22026" xr:uid="{00000000-0005-0000-0000-0000D46E0000}"/>
    <cellStyle name="Nota 7 5 6" xfId="22027" xr:uid="{00000000-0005-0000-0000-0000D56E0000}"/>
    <cellStyle name="Nota 7 5 7" xfId="22028" xr:uid="{00000000-0005-0000-0000-0000D66E0000}"/>
    <cellStyle name="Nota 7 5 8" xfId="22029" xr:uid="{00000000-0005-0000-0000-0000D76E0000}"/>
    <cellStyle name="Nota 7 6" xfId="22030" xr:uid="{00000000-0005-0000-0000-0000D86E0000}"/>
    <cellStyle name="Nota 7 6 2" xfId="22031" xr:uid="{00000000-0005-0000-0000-0000D96E0000}"/>
    <cellStyle name="Nota 7 6 2 2" xfId="22032" xr:uid="{00000000-0005-0000-0000-0000DA6E0000}"/>
    <cellStyle name="Nota 7 6 2 3" xfId="22033" xr:uid="{00000000-0005-0000-0000-0000DB6E0000}"/>
    <cellStyle name="Nota 7 6 2 4" xfId="22034" xr:uid="{00000000-0005-0000-0000-0000DC6E0000}"/>
    <cellStyle name="Nota 7 6 2 5" xfId="22035" xr:uid="{00000000-0005-0000-0000-0000DD6E0000}"/>
    <cellStyle name="Nota 7 6 2 6" xfId="22036" xr:uid="{00000000-0005-0000-0000-0000DE6E0000}"/>
    <cellStyle name="Nota 7 6 2 7" xfId="22037" xr:uid="{00000000-0005-0000-0000-0000DF6E0000}"/>
    <cellStyle name="Nota 7 6 3" xfId="22038" xr:uid="{00000000-0005-0000-0000-0000E06E0000}"/>
    <cellStyle name="Nota 7 6 4" xfId="22039" xr:uid="{00000000-0005-0000-0000-0000E16E0000}"/>
    <cellStyle name="Nota 7 6 5" xfId="22040" xr:uid="{00000000-0005-0000-0000-0000E26E0000}"/>
    <cellStyle name="Nota 7 6 6" xfId="22041" xr:uid="{00000000-0005-0000-0000-0000E36E0000}"/>
    <cellStyle name="Nota 7 6 7" xfId="22042" xr:uid="{00000000-0005-0000-0000-0000E46E0000}"/>
    <cellStyle name="Nota 7 6 8" xfId="22043" xr:uid="{00000000-0005-0000-0000-0000E56E0000}"/>
    <cellStyle name="Nota 7 7" xfId="22044" xr:uid="{00000000-0005-0000-0000-0000E66E0000}"/>
    <cellStyle name="Nota 7 7 2" xfId="22045" xr:uid="{00000000-0005-0000-0000-0000E76E0000}"/>
    <cellStyle name="Nota 7 7 2 2" xfId="22046" xr:uid="{00000000-0005-0000-0000-0000E86E0000}"/>
    <cellStyle name="Nota 7 7 2 3" xfId="22047" xr:uid="{00000000-0005-0000-0000-0000E96E0000}"/>
    <cellStyle name="Nota 7 7 2 4" xfId="22048" xr:uid="{00000000-0005-0000-0000-0000EA6E0000}"/>
    <cellStyle name="Nota 7 7 2 5" xfId="22049" xr:uid="{00000000-0005-0000-0000-0000EB6E0000}"/>
    <cellStyle name="Nota 7 7 2 6" xfId="22050" xr:uid="{00000000-0005-0000-0000-0000EC6E0000}"/>
    <cellStyle name="Nota 7 7 2 7" xfId="22051" xr:uid="{00000000-0005-0000-0000-0000ED6E0000}"/>
    <cellStyle name="Nota 7 7 3" xfId="22052" xr:uid="{00000000-0005-0000-0000-0000EE6E0000}"/>
    <cellStyle name="Nota 7 7 4" xfId="22053" xr:uid="{00000000-0005-0000-0000-0000EF6E0000}"/>
    <cellStyle name="Nota 7 7 5" xfId="22054" xr:uid="{00000000-0005-0000-0000-0000F06E0000}"/>
    <cellStyle name="Nota 7 7 6" xfId="22055" xr:uid="{00000000-0005-0000-0000-0000F16E0000}"/>
    <cellStyle name="Nota 7 7 7" xfId="22056" xr:uid="{00000000-0005-0000-0000-0000F26E0000}"/>
    <cellStyle name="Nota 7 7 8" xfId="22057" xr:uid="{00000000-0005-0000-0000-0000F36E0000}"/>
    <cellStyle name="Nota 7 8" xfId="22058" xr:uid="{00000000-0005-0000-0000-0000F46E0000}"/>
    <cellStyle name="Nota 7 8 2" xfId="22059" xr:uid="{00000000-0005-0000-0000-0000F56E0000}"/>
    <cellStyle name="Nota 7 8 2 2" xfId="22060" xr:uid="{00000000-0005-0000-0000-0000F66E0000}"/>
    <cellStyle name="Nota 7 8 2 3" xfId="22061" xr:uid="{00000000-0005-0000-0000-0000F76E0000}"/>
    <cellStyle name="Nota 7 8 2 4" xfId="22062" xr:uid="{00000000-0005-0000-0000-0000F86E0000}"/>
    <cellStyle name="Nota 7 8 2 5" xfId="22063" xr:uid="{00000000-0005-0000-0000-0000F96E0000}"/>
    <cellStyle name="Nota 7 8 2 6" xfId="22064" xr:uid="{00000000-0005-0000-0000-0000FA6E0000}"/>
    <cellStyle name="Nota 7 8 2 7" xfId="22065" xr:uid="{00000000-0005-0000-0000-0000FB6E0000}"/>
    <cellStyle name="Nota 7 8 3" xfId="22066" xr:uid="{00000000-0005-0000-0000-0000FC6E0000}"/>
    <cellStyle name="Nota 7 8 4" xfId="22067" xr:uid="{00000000-0005-0000-0000-0000FD6E0000}"/>
    <cellStyle name="Nota 7 8 5" xfId="22068" xr:uid="{00000000-0005-0000-0000-0000FE6E0000}"/>
    <cellStyle name="Nota 7 8 6" xfId="22069" xr:uid="{00000000-0005-0000-0000-0000FF6E0000}"/>
    <cellStyle name="Nota 7 8 7" xfId="22070" xr:uid="{00000000-0005-0000-0000-0000006F0000}"/>
    <cellStyle name="Nota 7 8 8" xfId="22071" xr:uid="{00000000-0005-0000-0000-0000016F0000}"/>
    <cellStyle name="Nota 7 9" xfId="22072" xr:uid="{00000000-0005-0000-0000-0000026F0000}"/>
    <cellStyle name="Nota 7 9 2" xfId="22073" xr:uid="{00000000-0005-0000-0000-0000036F0000}"/>
    <cellStyle name="Nota 7 9 2 2" xfId="22074" xr:uid="{00000000-0005-0000-0000-0000046F0000}"/>
    <cellStyle name="Nota 7 9 2 3" xfId="22075" xr:uid="{00000000-0005-0000-0000-0000056F0000}"/>
    <cellStyle name="Nota 7 9 2 4" xfId="22076" xr:uid="{00000000-0005-0000-0000-0000066F0000}"/>
    <cellStyle name="Nota 7 9 2 5" xfId="22077" xr:uid="{00000000-0005-0000-0000-0000076F0000}"/>
    <cellStyle name="Nota 7 9 2 6" xfId="22078" xr:uid="{00000000-0005-0000-0000-0000086F0000}"/>
    <cellStyle name="Nota 7 9 2 7" xfId="22079" xr:uid="{00000000-0005-0000-0000-0000096F0000}"/>
    <cellStyle name="Nota 7 9 3" xfId="22080" xr:uid="{00000000-0005-0000-0000-00000A6F0000}"/>
    <cellStyle name="Nota 7 9 4" xfId="22081" xr:uid="{00000000-0005-0000-0000-00000B6F0000}"/>
    <cellStyle name="Nota 7 9 5" xfId="22082" xr:uid="{00000000-0005-0000-0000-00000C6F0000}"/>
    <cellStyle name="Nota 7 9 6" xfId="22083" xr:uid="{00000000-0005-0000-0000-00000D6F0000}"/>
    <cellStyle name="Nota 7 9 7" xfId="22084" xr:uid="{00000000-0005-0000-0000-00000E6F0000}"/>
    <cellStyle name="Nota 7 9 8" xfId="22085" xr:uid="{00000000-0005-0000-0000-00000F6F0000}"/>
    <cellStyle name="Nota 8" xfId="22086" xr:uid="{00000000-0005-0000-0000-0000106F0000}"/>
    <cellStyle name="Nota 8 10" xfId="22087" xr:uid="{00000000-0005-0000-0000-0000116F0000}"/>
    <cellStyle name="Nota 8 10 2" xfId="22088" xr:uid="{00000000-0005-0000-0000-0000126F0000}"/>
    <cellStyle name="Nota 8 10 2 2" xfId="22089" xr:uid="{00000000-0005-0000-0000-0000136F0000}"/>
    <cellStyle name="Nota 8 10 2 3" xfId="22090" xr:uid="{00000000-0005-0000-0000-0000146F0000}"/>
    <cellStyle name="Nota 8 10 2 4" xfId="22091" xr:uid="{00000000-0005-0000-0000-0000156F0000}"/>
    <cellStyle name="Nota 8 10 2 5" xfId="22092" xr:uid="{00000000-0005-0000-0000-0000166F0000}"/>
    <cellStyle name="Nota 8 10 2 6" xfId="22093" xr:uid="{00000000-0005-0000-0000-0000176F0000}"/>
    <cellStyle name="Nota 8 10 2 7" xfId="22094" xr:uid="{00000000-0005-0000-0000-0000186F0000}"/>
    <cellStyle name="Nota 8 10 3" xfId="22095" xr:uid="{00000000-0005-0000-0000-0000196F0000}"/>
    <cellStyle name="Nota 8 10 4" xfId="22096" xr:uid="{00000000-0005-0000-0000-00001A6F0000}"/>
    <cellStyle name="Nota 8 10 5" xfId="22097" xr:uid="{00000000-0005-0000-0000-00001B6F0000}"/>
    <cellStyle name="Nota 8 10 6" xfId="22098" xr:uid="{00000000-0005-0000-0000-00001C6F0000}"/>
    <cellStyle name="Nota 8 10 7" xfId="22099" xr:uid="{00000000-0005-0000-0000-00001D6F0000}"/>
    <cellStyle name="Nota 8 10 8" xfId="22100" xr:uid="{00000000-0005-0000-0000-00001E6F0000}"/>
    <cellStyle name="Nota 8 11" xfId="22101" xr:uid="{00000000-0005-0000-0000-00001F6F0000}"/>
    <cellStyle name="Nota 8 11 2" xfId="22102" xr:uid="{00000000-0005-0000-0000-0000206F0000}"/>
    <cellStyle name="Nota 8 11 2 2" xfId="22103" xr:uid="{00000000-0005-0000-0000-0000216F0000}"/>
    <cellStyle name="Nota 8 11 2 3" xfId="22104" xr:uid="{00000000-0005-0000-0000-0000226F0000}"/>
    <cellStyle name="Nota 8 11 2 4" xfId="22105" xr:uid="{00000000-0005-0000-0000-0000236F0000}"/>
    <cellStyle name="Nota 8 11 2 5" xfId="22106" xr:uid="{00000000-0005-0000-0000-0000246F0000}"/>
    <cellStyle name="Nota 8 11 2 6" xfId="22107" xr:uid="{00000000-0005-0000-0000-0000256F0000}"/>
    <cellStyle name="Nota 8 11 2 7" xfId="22108" xr:uid="{00000000-0005-0000-0000-0000266F0000}"/>
    <cellStyle name="Nota 8 11 3" xfId="22109" xr:uid="{00000000-0005-0000-0000-0000276F0000}"/>
    <cellStyle name="Nota 8 11 4" xfId="22110" xr:uid="{00000000-0005-0000-0000-0000286F0000}"/>
    <cellStyle name="Nota 8 11 5" xfId="22111" xr:uid="{00000000-0005-0000-0000-0000296F0000}"/>
    <cellStyle name="Nota 8 11 6" xfId="22112" xr:uid="{00000000-0005-0000-0000-00002A6F0000}"/>
    <cellStyle name="Nota 8 11 7" xfId="22113" xr:uid="{00000000-0005-0000-0000-00002B6F0000}"/>
    <cellStyle name="Nota 8 11 8" xfId="22114" xr:uid="{00000000-0005-0000-0000-00002C6F0000}"/>
    <cellStyle name="Nota 8 12" xfId="22115" xr:uid="{00000000-0005-0000-0000-00002D6F0000}"/>
    <cellStyle name="Nota 8 12 2" xfId="22116" xr:uid="{00000000-0005-0000-0000-00002E6F0000}"/>
    <cellStyle name="Nota 8 12 2 2" xfId="22117" xr:uid="{00000000-0005-0000-0000-00002F6F0000}"/>
    <cellStyle name="Nota 8 12 2 3" xfId="22118" xr:uid="{00000000-0005-0000-0000-0000306F0000}"/>
    <cellStyle name="Nota 8 12 2 4" xfId="22119" xr:uid="{00000000-0005-0000-0000-0000316F0000}"/>
    <cellStyle name="Nota 8 12 2 5" xfId="22120" xr:uid="{00000000-0005-0000-0000-0000326F0000}"/>
    <cellStyle name="Nota 8 12 2 6" xfId="22121" xr:uid="{00000000-0005-0000-0000-0000336F0000}"/>
    <cellStyle name="Nota 8 12 2 7" xfId="22122" xr:uid="{00000000-0005-0000-0000-0000346F0000}"/>
    <cellStyle name="Nota 8 12 3" xfId="22123" xr:uid="{00000000-0005-0000-0000-0000356F0000}"/>
    <cellStyle name="Nota 8 12 4" xfId="22124" xr:uid="{00000000-0005-0000-0000-0000366F0000}"/>
    <cellStyle name="Nota 8 12 5" xfId="22125" xr:uid="{00000000-0005-0000-0000-0000376F0000}"/>
    <cellStyle name="Nota 8 12 6" xfId="22126" xr:uid="{00000000-0005-0000-0000-0000386F0000}"/>
    <cellStyle name="Nota 8 12 7" xfId="22127" xr:uid="{00000000-0005-0000-0000-0000396F0000}"/>
    <cellStyle name="Nota 8 12 8" xfId="22128" xr:uid="{00000000-0005-0000-0000-00003A6F0000}"/>
    <cellStyle name="Nota 8 13" xfId="22129" xr:uid="{00000000-0005-0000-0000-00003B6F0000}"/>
    <cellStyle name="Nota 8 13 2" xfId="22130" xr:uid="{00000000-0005-0000-0000-00003C6F0000}"/>
    <cellStyle name="Nota 8 13 3" xfId="22131" xr:uid="{00000000-0005-0000-0000-00003D6F0000}"/>
    <cellStyle name="Nota 8 13 4" xfId="22132" xr:uid="{00000000-0005-0000-0000-00003E6F0000}"/>
    <cellStyle name="Nota 8 13 5" xfId="22133" xr:uid="{00000000-0005-0000-0000-00003F6F0000}"/>
    <cellStyle name="Nota 8 13 6" xfId="22134" xr:uid="{00000000-0005-0000-0000-0000406F0000}"/>
    <cellStyle name="Nota 8 13 7" xfId="22135" xr:uid="{00000000-0005-0000-0000-0000416F0000}"/>
    <cellStyle name="Nota 8 14" xfId="22136" xr:uid="{00000000-0005-0000-0000-0000426F0000}"/>
    <cellStyle name="Nota 8 15" xfId="22137" xr:uid="{00000000-0005-0000-0000-0000436F0000}"/>
    <cellStyle name="Nota 8 16" xfId="22138" xr:uid="{00000000-0005-0000-0000-0000446F0000}"/>
    <cellStyle name="Nota 8 17" xfId="22139" xr:uid="{00000000-0005-0000-0000-0000456F0000}"/>
    <cellStyle name="Nota 8 18" xfId="22140" xr:uid="{00000000-0005-0000-0000-0000466F0000}"/>
    <cellStyle name="Nota 8 19" xfId="22141" xr:uid="{00000000-0005-0000-0000-0000476F0000}"/>
    <cellStyle name="Nota 8 2" xfId="22142" xr:uid="{00000000-0005-0000-0000-0000486F0000}"/>
    <cellStyle name="Nota 8 2 10" xfId="22143" xr:uid="{00000000-0005-0000-0000-0000496F0000}"/>
    <cellStyle name="Nota 8 2 10 2" xfId="22144" xr:uid="{00000000-0005-0000-0000-00004A6F0000}"/>
    <cellStyle name="Nota 8 2 10 2 2" xfId="22145" xr:uid="{00000000-0005-0000-0000-00004B6F0000}"/>
    <cellStyle name="Nota 8 2 10 2 3" xfId="22146" xr:uid="{00000000-0005-0000-0000-00004C6F0000}"/>
    <cellStyle name="Nota 8 2 10 2 4" xfId="22147" xr:uid="{00000000-0005-0000-0000-00004D6F0000}"/>
    <cellStyle name="Nota 8 2 10 2 5" xfId="22148" xr:uid="{00000000-0005-0000-0000-00004E6F0000}"/>
    <cellStyle name="Nota 8 2 10 2 6" xfId="22149" xr:uid="{00000000-0005-0000-0000-00004F6F0000}"/>
    <cellStyle name="Nota 8 2 10 2 7" xfId="22150" xr:uid="{00000000-0005-0000-0000-0000506F0000}"/>
    <cellStyle name="Nota 8 2 10 3" xfId="22151" xr:uid="{00000000-0005-0000-0000-0000516F0000}"/>
    <cellStyle name="Nota 8 2 10 4" xfId="22152" xr:uid="{00000000-0005-0000-0000-0000526F0000}"/>
    <cellStyle name="Nota 8 2 10 5" xfId="22153" xr:uid="{00000000-0005-0000-0000-0000536F0000}"/>
    <cellStyle name="Nota 8 2 10 6" xfId="22154" xr:uid="{00000000-0005-0000-0000-0000546F0000}"/>
    <cellStyle name="Nota 8 2 10 7" xfId="22155" xr:uid="{00000000-0005-0000-0000-0000556F0000}"/>
    <cellStyle name="Nota 8 2 10 8" xfId="22156" xr:uid="{00000000-0005-0000-0000-0000566F0000}"/>
    <cellStyle name="Nota 8 2 11" xfId="22157" xr:uid="{00000000-0005-0000-0000-0000576F0000}"/>
    <cellStyle name="Nota 8 2 11 2" xfId="22158" xr:uid="{00000000-0005-0000-0000-0000586F0000}"/>
    <cellStyle name="Nota 8 2 11 3" xfId="22159" xr:uid="{00000000-0005-0000-0000-0000596F0000}"/>
    <cellStyle name="Nota 8 2 11 4" xfId="22160" xr:uid="{00000000-0005-0000-0000-00005A6F0000}"/>
    <cellStyle name="Nota 8 2 11 5" xfId="22161" xr:uid="{00000000-0005-0000-0000-00005B6F0000}"/>
    <cellStyle name="Nota 8 2 11 6" xfId="22162" xr:uid="{00000000-0005-0000-0000-00005C6F0000}"/>
    <cellStyle name="Nota 8 2 11 7" xfId="22163" xr:uid="{00000000-0005-0000-0000-00005D6F0000}"/>
    <cellStyle name="Nota 8 2 12" xfId="22164" xr:uid="{00000000-0005-0000-0000-00005E6F0000}"/>
    <cellStyle name="Nota 8 2 13" xfId="22165" xr:uid="{00000000-0005-0000-0000-00005F6F0000}"/>
    <cellStyle name="Nota 8 2 14" xfId="22166" xr:uid="{00000000-0005-0000-0000-0000606F0000}"/>
    <cellStyle name="Nota 8 2 15" xfId="22167" xr:uid="{00000000-0005-0000-0000-0000616F0000}"/>
    <cellStyle name="Nota 8 2 16" xfId="22168" xr:uid="{00000000-0005-0000-0000-0000626F0000}"/>
    <cellStyle name="Nota 8 2 17" xfId="22169" xr:uid="{00000000-0005-0000-0000-0000636F0000}"/>
    <cellStyle name="Nota 8 2 18" xfId="24748" xr:uid="{00000000-0005-0000-0000-0000646F0000}"/>
    <cellStyle name="Nota 8 2 18 2" xfId="25088" xr:uid="{00000000-0005-0000-0000-0000656F0000}"/>
    <cellStyle name="Nota 8 2 18 2 2" xfId="25718" xr:uid="{00000000-0005-0000-0000-0000666F0000}"/>
    <cellStyle name="Nota 8 2 18 2 2 2" xfId="27128" xr:uid="{00000000-0005-0000-0000-0000676F0000}"/>
    <cellStyle name="Nota 8 2 18 2 2 2 2" xfId="30150" xr:uid="{00000000-0005-0000-0000-0000686F0000}"/>
    <cellStyle name="Nota 8 2 18 2 2 3" xfId="28740" xr:uid="{00000000-0005-0000-0000-0000696F0000}"/>
    <cellStyle name="Nota 8 2 18 2 2 3 2" xfId="31591" xr:uid="{00000000-0005-0000-0000-00006A6F0000}"/>
    <cellStyle name="Nota 8 2 18 2 3" xfId="25886" xr:uid="{00000000-0005-0000-0000-00006B6F0000}"/>
    <cellStyle name="Nota 8 2 18 2 3 2" xfId="27296" xr:uid="{00000000-0005-0000-0000-00006C6F0000}"/>
    <cellStyle name="Nota 8 2 18 2 3 2 2" xfId="30318" xr:uid="{00000000-0005-0000-0000-00006D6F0000}"/>
    <cellStyle name="Nota 8 2 18 2 3 3" xfId="28908" xr:uid="{00000000-0005-0000-0000-00006E6F0000}"/>
    <cellStyle name="Nota 8 2 18 2 3 3 2" xfId="31759" xr:uid="{00000000-0005-0000-0000-00006F6F0000}"/>
    <cellStyle name="Nota 8 2 18 2 4" xfId="26052" xr:uid="{00000000-0005-0000-0000-0000706F0000}"/>
    <cellStyle name="Nota 8 2 18 2 4 2" xfId="27462" xr:uid="{00000000-0005-0000-0000-0000716F0000}"/>
    <cellStyle name="Nota 8 2 18 2 4 2 2" xfId="30484" xr:uid="{00000000-0005-0000-0000-0000726F0000}"/>
    <cellStyle name="Nota 8 2 18 2 4 3" xfId="29074" xr:uid="{00000000-0005-0000-0000-0000736F0000}"/>
    <cellStyle name="Nota 8 2 18 2 4 3 2" xfId="31925" xr:uid="{00000000-0005-0000-0000-0000746F0000}"/>
    <cellStyle name="Nota 8 2 18 2 5" xfId="26217" xr:uid="{00000000-0005-0000-0000-0000756F0000}"/>
    <cellStyle name="Nota 8 2 18 2 5 2" xfId="27627" xr:uid="{00000000-0005-0000-0000-0000766F0000}"/>
    <cellStyle name="Nota 8 2 18 2 5 2 2" xfId="30649" xr:uid="{00000000-0005-0000-0000-0000776F0000}"/>
    <cellStyle name="Nota 8 2 18 2 5 3" xfId="29239" xr:uid="{00000000-0005-0000-0000-0000786F0000}"/>
    <cellStyle name="Nota 8 2 18 2 5 3 2" xfId="32090" xr:uid="{00000000-0005-0000-0000-0000796F0000}"/>
    <cellStyle name="Nota 8 2 18 2 6" xfId="26499" xr:uid="{00000000-0005-0000-0000-00007A6F0000}"/>
    <cellStyle name="Nota 8 2 18 2 6 2" xfId="29521" xr:uid="{00000000-0005-0000-0000-00007B6F0000}"/>
    <cellStyle name="Nota 8 2 18 2 7" xfId="28111" xr:uid="{00000000-0005-0000-0000-00007C6F0000}"/>
    <cellStyle name="Nota 8 2 18 2 7 2" xfId="30962" xr:uid="{00000000-0005-0000-0000-00007D6F0000}"/>
    <cellStyle name="Nota 8 2 18 3" xfId="25552" xr:uid="{00000000-0005-0000-0000-00007E6F0000}"/>
    <cellStyle name="Nota 8 2 18 3 2" xfId="26962" xr:uid="{00000000-0005-0000-0000-00007F6F0000}"/>
    <cellStyle name="Nota 8 2 18 3 2 2" xfId="29984" xr:uid="{00000000-0005-0000-0000-0000806F0000}"/>
    <cellStyle name="Nota 8 2 18 3 3" xfId="28574" xr:uid="{00000000-0005-0000-0000-0000816F0000}"/>
    <cellStyle name="Nota 8 2 18 3 3 2" xfId="31425" xr:uid="{00000000-0005-0000-0000-0000826F0000}"/>
    <cellStyle name="Nota 8 2 18 4" xfId="25179" xr:uid="{00000000-0005-0000-0000-0000836F0000}"/>
    <cellStyle name="Nota 8 2 18 4 2" xfId="26589" xr:uid="{00000000-0005-0000-0000-0000846F0000}"/>
    <cellStyle name="Nota 8 2 18 4 2 2" xfId="29611" xr:uid="{00000000-0005-0000-0000-0000856F0000}"/>
    <cellStyle name="Nota 8 2 18 4 3" xfId="28201" xr:uid="{00000000-0005-0000-0000-0000866F0000}"/>
    <cellStyle name="Nota 8 2 18 4 3 2" xfId="31052" xr:uid="{00000000-0005-0000-0000-0000876F0000}"/>
    <cellStyle name="Nota 8 2 18 5" xfId="25575" xr:uid="{00000000-0005-0000-0000-0000886F0000}"/>
    <cellStyle name="Nota 8 2 18 5 2" xfId="26985" xr:uid="{00000000-0005-0000-0000-0000896F0000}"/>
    <cellStyle name="Nota 8 2 18 5 2 2" xfId="30007" xr:uid="{00000000-0005-0000-0000-00008A6F0000}"/>
    <cellStyle name="Nota 8 2 18 5 3" xfId="28597" xr:uid="{00000000-0005-0000-0000-00008B6F0000}"/>
    <cellStyle name="Nota 8 2 18 5 3 2" xfId="31448" xr:uid="{00000000-0005-0000-0000-00008C6F0000}"/>
    <cellStyle name="Nota 8 2 18 6" xfId="25160" xr:uid="{00000000-0005-0000-0000-00008D6F0000}"/>
    <cellStyle name="Nota 8 2 18 6 2" xfId="26570" xr:uid="{00000000-0005-0000-0000-00008E6F0000}"/>
    <cellStyle name="Nota 8 2 18 6 2 2" xfId="29592" xr:uid="{00000000-0005-0000-0000-00008F6F0000}"/>
    <cellStyle name="Nota 8 2 18 6 3" xfId="28182" xr:uid="{00000000-0005-0000-0000-0000906F0000}"/>
    <cellStyle name="Nota 8 2 18 6 3 2" xfId="31033" xr:uid="{00000000-0005-0000-0000-0000916F0000}"/>
    <cellStyle name="Nota 8 2 18 7" xfId="26358" xr:uid="{00000000-0005-0000-0000-0000926F0000}"/>
    <cellStyle name="Nota 8 2 18 7 2" xfId="29380" xr:uid="{00000000-0005-0000-0000-0000936F0000}"/>
    <cellStyle name="Nota 8 2 18 8" xfId="27970" xr:uid="{00000000-0005-0000-0000-0000946F0000}"/>
    <cellStyle name="Nota 8 2 18 8 2" xfId="30821" xr:uid="{00000000-0005-0000-0000-0000956F0000}"/>
    <cellStyle name="Nota 8 2 2" xfId="22170" xr:uid="{00000000-0005-0000-0000-0000966F0000}"/>
    <cellStyle name="Nota 8 2 2 2" xfId="22171" xr:uid="{00000000-0005-0000-0000-0000976F0000}"/>
    <cellStyle name="Nota 8 2 2 2 2" xfId="22172" xr:uid="{00000000-0005-0000-0000-0000986F0000}"/>
    <cellStyle name="Nota 8 2 2 2 3" xfId="22173" xr:uid="{00000000-0005-0000-0000-0000996F0000}"/>
    <cellStyle name="Nota 8 2 2 2 4" xfId="22174" xr:uid="{00000000-0005-0000-0000-00009A6F0000}"/>
    <cellStyle name="Nota 8 2 2 2 5" xfId="22175" xr:uid="{00000000-0005-0000-0000-00009B6F0000}"/>
    <cellStyle name="Nota 8 2 2 2 6" xfId="22176" xr:uid="{00000000-0005-0000-0000-00009C6F0000}"/>
    <cellStyle name="Nota 8 2 2 2 7" xfId="22177" xr:uid="{00000000-0005-0000-0000-00009D6F0000}"/>
    <cellStyle name="Nota 8 2 2 3" xfId="22178" xr:uid="{00000000-0005-0000-0000-00009E6F0000}"/>
    <cellStyle name="Nota 8 2 2 4" xfId="22179" xr:uid="{00000000-0005-0000-0000-00009F6F0000}"/>
    <cellStyle name="Nota 8 2 2 5" xfId="22180" xr:uid="{00000000-0005-0000-0000-0000A06F0000}"/>
    <cellStyle name="Nota 8 2 2 6" xfId="22181" xr:uid="{00000000-0005-0000-0000-0000A16F0000}"/>
    <cellStyle name="Nota 8 2 2 7" xfId="22182" xr:uid="{00000000-0005-0000-0000-0000A26F0000}"/>
    <cellStyle name="Nota 8 2 2 8" xfId="22183" xr:uid="{00000000-0005-0000-0000-0000A36F0000}"/>
    <cellStyle name="Nota 8 2 3" xfId="22184" xr:uid="{00000000-0005-0000-0000-0000A46F0000}"/>
    <cellStyle name="Nota 8 2 3 2" xfId="22185" xr:uid="{00000000-0005-0000-0000-0000A56F0000}"/>
    <cellStyle name="Nota 8 2 3 2 2" xfId="22186" xr:uid="{00000000-0005-0000-0000-0000A66F0000}"/>
    <cellStyle name="Nota 8 2 3 2 3" xfId="22187" xr:uid="{00000000-0005-0000-0000-0000A76F0000}"/>
    <cellStyle name="Nota 8 2 3 2 4" xfId="22188" xr:uid="{00000000-0005-0000-0000-0000A86F0000}"/>
    <cellStyle name="Nota 8 2 3 2 5" xfId="22189" xr:uid="{00000000-0005-0000-0000-0000A96F0000}"/>
    <cellStyle name="Nota 8 2 3 2 6" xfId="22190" xr:uid="{00000000-0005-0000-0000-0000AA6F0000}"/>
    <cellStyle name="Nota 8 2 3 2 7" xfId="22191" xr:uid="{00000000-0005-0000-0000-0000AB6F0000}"/>
    <cellStyle name="Nota 8 2 3 3" xfId="22192" xr:uid="{00000000-0005-0000-0000-0000AC6F0000}"/>
    <cellStyle name="Nota 8 2 3 4" xfId="22193" xr:uid="{00000000-0005-0000-0000-0000AD6F0000}"/>
    <cellStyle name="Nota 8 2 3 5" xfId="22194" xr:uid="{00000000-0005-0000-0000-0000AE6F0000}"/>
    <cellStyle name="Nota 8 2 3 6" xfId="22195" xr:uid="{00000000-0005-0000-0000-0000AF6F0000}"/>
    <cellStyle name="Nota 8 2 3 7" xfId="22196" xr:uid="{00000000-0005-0000-0000-0000B06F0000}"/>
    <cellStyle name="Nota 8 2 3 8" xfId="22197" xr:uid="{00000000-0005-0000-0000-0000B16F0000}"/>
    <cellStyle name="Nota 8 2 4" xfId="22198" xr:uid="{00000000-0005-0000-0000-0000B26F0000}"/>
    <cellStyle name="Nota 8 2 4 2" xfId="22199" xr:uid="{00000000-0005-0000-0000-0000B36F0000}"/>
    <cellStyle name="Nota 8 2 4 2 2" xfId="22200" xr:uid="{00000000-0005-0000-0000-0000B46F0000}"/>
    <cellStyle name="Nota 8 2 4 2 3" xfId="22201" xr:uid="{00000000-0005-0000-0000-0000B56F0000}"/>
    <cellStyle name="Nota 8 2 4 2 4" xfId="22202" xr:uid="{00000000-0005-0000-0000-0000B66F0000}"/>
    <cellStyle name="Nota 8 2 4 2 5" xfId="22203" xr:uid="{00000000-0005-0000-0000-0000B76F0000}"/>
    <cellStyle name="Nota 8 2 4 2 6" xfId="22204" xr:uid="{00000000-0005-0000-0000-0000B86F0000}"/>
    <cellStyle name="Nota 8 2 4 2 7" xfId="22205" xr:uid="{00000000-0005-0000-0000-0000B96F0000}"/>
    <cellStyle name="Nota 8 2 4 3" xfId="22206" xr:uid="{00000000-0005-0000-0000-0000BA6F0000}"/>
    <cellStyle name="Nota 8 2 4 4" xfId="22207" xr:uid="{00000000-0005-0000-0000-0000BB6F0000}"/>
    <cellStyle name="Nota 8 2 4 5" xfId="22208" xr:uid="{00000000-0005-0000-0000-0000BC6F0000}"/>
    <cellStyle name="Nota 8 2 4 6" xfId="22209" xr:uid="{00000000-0005-0000-0000-0000BD6F0000}"/>
    <cellStyle name="Nota 8 2 4 7" xfId="22210" xr:uid="{00000000-0005-0000-0000-0000BE6F0000}"/>
    <cellStyle name="Nota 8 2 4 8" xfId="22211" xr:uid="{00000000-0005-0000-0000-0000BF6F0000}"/>
    <cellStyle name="Nota 8 2 5" xfId="22212" xr:uid="{00000000-0005-0000-0000-0000C06F0000}"/>
    <cellStyle name="Nota 8 2 5 2" xfId="22213" xr:uid="{00000000-0005-0000-0000-0000C16F0000}"/>
    <cellStyle name="Nota 8 2 5 2 2" xfId="22214" xr:uid="{00000000-0005-0000-0000-0000C26F0000}"/>
    <cellStyle name="Nota 8 2 5 2 3" xfId="22215" xr:uid="{00000000-0005-0000-0000-0000C36F0000}"/>
    <cellStyle name="Nota 8 2 5 2 4" xfId="22216" xr:uid="{00000000-0005-0000-0000-0000C46F0000}"/>
    <cellStyle name="Nota 8 2 5 2 5" xfId="22217" xr:uid="{00000000-0005-0000-0000-0000C56F0000}"/>
    <cellStyle name="Nota 8 2 5 2 6" xfId="22218" xr:uid="{00000000-0005-0000-0000-0000C66F0000}"/>
    <cellStyle name="Nota 8 2 5 2 7" xfId="22219" xr:uid="{00000000-0005-0000-0000-0000C76F0000}"/>
    <cellStyle name="Nota 8 2 5 3" xfId="22220" xr:uid="{00000000-0005-0000-0000-0000C86F0000}"/>
    <cellStyle name="Nota 8 2 5 4" xfId="22221" xr:uid="{00000000-0005-0000-0000-0000C96F0000}"/>
    <cellStyle name="Nota 8 2 5 5" xfId="22222" xr:uid="{00000000-0005-0000-0000-0000CA6F0000}"/>
    <cellStyle name="Nota 8 2 5 6" xfId="22223" xr:uid="{00000000-0005-0000-0000-0000CB6F0000}"/>
    <cellStyle name="Nota 8 2 5 7" xfId="22224" xr:uid="{00000000-0005-0000-0000-0000CC6F0000}"/>
    <cellStyle name="Nota 8 2 5 8" xfId="22225" xr:uid="{00000000-0005-0000-0000-0000CD6F0000}"/>
    <cellStyle name="Nota 8 2 6" xfId="22226" xr:uid="{00000000-0005-0000-0000-0000CE6F0000}"/>
    <cellStyle name="Nota 8 2 6 2" xfId="22227" xr:uid="{00000000-0005-0000-0000-0000CF6F0000}"/>
    <cellStyle name="Nota 8 2 6 2 2" xfId="22228" xr:uid="{00000000-0005-0000-0000-0000D06F0000}"/>
    <cellStyle name="Nota 8 2 6 2 3" xfId="22229" xr:uid="{00000000-0005-0000-0000-0000D16F0000}"/>
    <cellStyle name="Nota 8 2 6 2 4" xfId="22230" xr:uid="{00000000-0005-0000-0000-0000D26F0000}"/>
    <cellStyle name="Nota 8 2 6 2 5" xfId="22231" xr:uid="{00000000-0005-0000-0000-0000D36F0000}"/>
    <cellStyle name="Nota 8 2 6 2 6" xfId="22232" xr:uid="{00000000-0005-0000-0000-0000D46F0000}"/>
    <cellStyle name="Nota 8 2 6 2 7" xfId="22233" xr:uid="{00000000-0005-0000-0000-0000D56F0000}"/>
    <cellStyle name="Nota 8 2 6 3" xfId="22234" xr:uid="{00000000-0005-0000-0000-0000D66F0000}"/>
    <cellStyle name="Nota 8 2 6 4" xfId="22235" xr:uid="{00000000-0005-0000-0000-0000D76F0000}"/>
    <cellStyle name="Nota 8 2 6 5" xfId="22236" xr:uid="{00000000-0005-0000-0000-0000D86F0000}"/>
    <cellStyle name="Nota 8 2 6 6" xfId="22237" xr:uid="{00000000-0005-0000-0000-0000D96F0000}"/>
    <cellStyle name="Nota 8 2 6 7" xfId="22238" xr:uid="{00000000-0005-0000-0000-0000DA6F0000}"/>
    <cellStyle name="Nota 8 2 6 8" xfId="22239" xr:uid="{00000000-0005-0000-0000-0000DB6F0000}"/>
    <cellStyle name="Nota 8 2 7" xfId="22240" xr:uid="{00000000-0005-0000-0000-0000DC6F0000}"/>
    <cellStyle name="Nota 8 2 7 2" xfId="22241" xr:uid="{00000000-0005-0000-0000-0000DD6F0000}"/>
    <cellStyle name="Nota 8 2 7 2 2" xfId="22242" xr:uid="{00000000-0005-0000-0000-0000DE6F0000}"/>
    <cellStyle name="Nota 8 2 7 2 3" xfId="22243" xr:uid="{00000000-0005-0000-0000-0000DF6F0000}"/>
    <cellStyle name="Nota 8 2 7 2 4" xfId="22244" xr:uid="{00000000-0005-0000-0000-0000E06F0000}"/>
    <cellStyle name="Nota 8 2 7 2 5" xfId="22245" xr:uid="{00000000-0005-0000-0000-0000E16F0000}"/>
    <cellStyle name="Nota 8 2 7 2 6" xfId="22246" xr:uid="{00000000-0005-0000-0000-0000E26F0000}"/>
    <cellStyle name="Nota 8 2 7 2 7" xfId="22247" xr:uid="{00000000-0005-0000-0000-0000E36F0000}"/>
    <cellStyle name="Nota 8 2 7 3" xfId="22248" xr:uid="{00000000-0005-0000-0000-0000E46F0000}"/>
    <cellStyle name="Nota 8 2 7 4" xfId="22249" xr:uid="{00000000-0005-0000-0000-0000E56F0000}"/>
    <cellStyle name="Nota 8 2 7 5" xfId="22250" xr:uid="{00000000-0005-0000-0000-0000E66F0000}"/>
    <cellStyle name="Nota 8 2 7 6" xfId="22251" xr:uid="{00000000-0005-0000-0000-0000E76F0000}"/>
    <cellStyle name="Nota 8 2 7 7" xfId="22252" xr:uid="{00000000-0005-0000-0000-0000E86F0000}"/>
    <cellStyle name="Nota 8 2 7 8" xfId="22253" xr:uid="{00000000-0005-0000-0000-0000E96F0000}"/>
    <cellStyle name="Nota 8 2 8" xfId="22254" xr:uid="{00000000-0005-0000-0000-0000EA6F0000}"/>
    <cellStyle name="Nota 8 2 8 2" xfId="22255" xr:uid="{00000000-0005-0000-0000-0000EB6F0000}"/>
    <cellStyle name="Nota 8 2 8 2 2" xfId="22256" xr:uid="{00000000-0005-0000-0000-0000EC6F0000}"/>
    <cellStyle name="Nota 8 2 8 2 3" xfId="22257" xr:uid="{00000000-0005-0000-0000-0000ED6F0000}"/>
    <cellStyle name="Nota 8 2 8 2 4" xfId="22258" xr:uid="{00000000-0005-0000-0000-0000EE6F0000}"/>
    <cellStyle name="Nota 8 2 8 2 5" xfId="22259" xr:uid="{00000000-0005-0000-0000-0000EF6F0000}"/>
    <cellStyle name="Nota 8 2 8 2 6" xfId="22260" xr:uid="{00000000-0005-0000-0000-0000F06F0000}"/>
    <cellStyle name="Nota 8 2 8 2 7" xfId="22261" xr:uid="{00000000-0005-0000-0000-0000F16F0000}"/>
    <cellStyle name="Nota 8 2 8 3" xfId="22262" xr:uid="{00000000-0005-0000-0000-0000F26F0000}"/>
    <cellStyle name="Nota 8 2 8 4" xfId="22263" xr:uid="{00000000-0005-0000-0000-0000F36F0000}"/>
    <cellStyle name="Nota 8 2 8 5" xfId="22264" xr:uid="{00000000-0005-0000-0000-0000F46F0000}"/>
    <cellStyle name="Nota 8 2 8 6" xfId="22265" xr:uid="{00000000-0005-0000-0000-0000F56F0000}"/>
    <cellStyle name="Nota 8 2 8 7" xfId="22266" xr:uid="{00000000-0005-0000-0000-0000F66F0000}"/>
    <cellStyle name="Nota 8 2 8 8" xfId="22267" xr:uid="{00000000-0005-0000-0000-0000F76F0000}"/>
    <cellStyle name="Nota 8 2 9" xfId="22268" xr:uid="{00000000-0005-0000-0000-0000F86F0000}"/>
    <cellStyle name="Nota 8 2 9 2" xfId="22269" xr:uid="{00000000-0005-0000-0000-0000F96F0000}"/>
    <cellStyle name="Nota 8 2 9 2 2" xfId="22270" xr:uid="{00000000-0005-0000-0000-0000FA6F0000}"/>
    <cellStyle name="Nota 8 2 9 2 3" xfId="22271" xr:uid="{00000000-0005-0000-0000-0000FB6F0000}"/>
    <cellStyle name="Nota 8 2 9 2 4" xfId="22272" xr:uid="{00000000-0005-0000-0000-0000FC6F0000}"/>
    <cellStyle name="Nota 8 2 9 2 5" xfId="22273" xr:uid="{00000000-0005-0000-0000-0000FD6F0000}"/>
    <cellStyle name="Nota 8 2 9 2 6" xfId="22274" xr:uid="{00000000-0005-0000-0000-0000FE6F0000}"/>
    <cellStyle name="Nota 8 2 9 2 7" xfId="22275" xr:uid="{00000000-0005-0000-0000-0000FF6F0000}"/>
    <cellStyle name="Nota 8 2 9 3" xfId="22276" xr:uid="{00000000-0005-0000-0000-000000700000}"/>
    <cellStyle name="Nota 8 2 9 4" xfId="22277" xr:uid="{00000000-0005-0000-0000-000001700000}"/>
    <cellStyle name="Nota 8 2 9 5" xfId="22278" xr:uid="{00000000-0005-0000-0000-000002700000}"/>
    <cellStyle name="Nota 8 2 9 6" xfId="22279" xr:uid="{00000000-0005-0000-0000-000003700000}"/>
    <cellStyle name="Nota 8 2 9 7" xfId="22280" xr:uid="{00000000-0005-0000-0000-000004700000}"/>
    <cellStyle name="Nota 8 2 9 8" xfId="22281" xr:uid="{00000000-0005-0000-0000-000005700000}"/>
    <cellStyle name="Nota 8 20" xfId="24747" xr:uid="{00000000-0005-0000-0000-000006700000}"/>
    <cellStyle name="Nota 8 20 2" xfId="25087" xr:uid="{00000000-0005-0000-0000-000007700000}"/>
    <cellStyle name="Nota 8 20 2 2" xfId="25717" xr:uid="{00000000-0005-0000-0000-000008700000}"/>
    <cellStyle name="Nota 8 20 2 2 2" xfId="27127" xr:uid="{00000000-0005-0000-0000-000009700000}"/>
    <cellStyle name="Nota 8 20 2 2 2 2" xfId="30149" xr:uid="{00000000-0005-0000-0000-00000A700000}"/>
    <cellStyle name="Nota 8 20 2 2 3" xfId="28739" xr:uid="{00000000-0005-0000-0000-00000B700000}"/>
    <cellStyle name="Nota 8 20 2 2 3 2" xfId="31590" xr:uid="{00000000-0005-0000-0000-00000C700000}"/>
    <cellStyle name="Nota 8 20 2 3" xfId="25885" xr:uid="{00000000-0005-0000-0000-00000D700000}"/>
    <cellStyle name="Nota 8 20 2 3 2" xfId="27295" xr:uid="{00000000-0005-0000-0000-00000E700000}"/>
    <cellStyle name="Nota 8 20 2 3 2 2" xfId="30317" xr:uid="{00000000-0005-0000-0000-00000F700000}"/>
    <cellStyle name="Nota 8 20 2 3 3" xfId="28907" xr:uid="{00000000-0005-0000-0000-000010700000}"/>
    <cellStyle name="Nota 8 20 2 3 3 2" xfId="31758" xr:uid="{00000000-0005-0000-0000-000011700000}"/>
    <cellStyle name="Nota 8 20 2 4" xfId="26051" xr:uid="{00000000-0005-0000-0000-000012700000}"/>
    <cellStyle name="Nota 8 20 2 4 2" xfId="27461" xr:uid="{00000000-0005-0000-0000-000013700000}"/>
    <cellStyle name="Nota 8 20 2 4 2 2" xfId="30483" xr:uid="{00000000-0005-0000-0000-000014700000}"/>
    <cellStyle name="Nota 8 20 2 4 3" xfId="29073" xr:uid="{00000000-0005-0000-0000-000015700000}"/>
    <cellStyle name="Nota 8 20 2 4 3 2" xfId="31924" xr:uid="{00000000-0005-0000-0000-000016700000}"/>
    <cellStyle name="Nota 8 20 2 5" xfId="26216" xr:uid="{00000000-0005-0000-0000-000017700000}"/>
    <cellStyle name="Nota 8 20 2 5 2" xfId="27626" xr:uid="{00000000-0005-0000-0000-000018700000}"/>
    <cellStyle name="Nota 8 20 2 5 2 2" xfId="30648" xr:uid="{00000000-0005-0000-0000-000019700000}"/>
    <cellStyle name="Nota 8 20 2 5 3" xfId="29238" xr:uid="{00000000-0005-0000-0000-00001A700000}"/>
    <cellStyle name="Nota 8 20 2 5 3 2" xfId="32089" xr:uid="{00000000-0005-0000-0000-00001B700000}"/>
    <cellStyle name="Nota 8 20 2 6" xfId="26498" xr:uid="{00000000-0005-0000-0000-00001C700000}"/>
    <cellStyle name="Nota 8 20 2 6 2" xfId="29520" xr:uid="{00000000-0005-0000-0000-00001D700000}"/>
    <cellStyle name="Nota 8 20 2 7" xfId="28110" xr:uid="{00000000-0005-0000-0000-00001E700000}"/>
    <cellStyle name="Nota 8 20 2 7 2" xfId="30961" xr:uid="{00000000-0005-0000-0000-00001F700000}"/>
    <cellStyle name="Nota 8 20 3" xfId="25551" xr:uid="{00000000-0005-0000-0000-000020700000}"/>
    <cellStyle name="Nota 8 20 3 2" xfId="26961" xr:uid="{00000000-0005-0000-0000-000021700000}"/>
    <cellStyle name="Nota 8 20 3 2 2" xfId="29983" xr:uid="{00000000-0005-0000-0000-000022700000}"/>
    <cellStyle name="Nota 8 20 3 3" xfId="28573" xr:uid="{00000000-0005-0000-0000-000023700000}"/>
    <cellStyle name="Nota 8 20 3 3 2" xfId="31424" xr:uid="{00000000-0005-0000-0000-000024700000}"/>
    <cellStyle name="Nota 8 20 4" xfId="25180" xr:uid="{00000000-0005-0000-0000-000025700000}"/>
    <cellStyle name="Nota 8 20 4 2" xfId="26590" xr:uid="{00000000-0005-0000-0000-000026700000}"/>
    <cellStyle name="Nota 8 20 4 2 2" xfId="29612" xr:uid="{00000000-0005-0000-0000-000027700000}"/>
    <cellStyle name="Nota 8 20 4 3" xfId="28202" xr:uid="{00000000-0005-0000-0000-000028700000}"/>
    <cellStyle name="Nota 8 20 4 3 2" xfId="31053" xr:uid="{00000000-0005-0000-0000-000029700000}"/>
    <cellStyle name="Nota 8 20 5" xfId="25574" xr:uid="{00000000-0005-0000-0000-00002A700000}"/>
    <cellStyle name="Nota 8 20 5 2" xfId="26984" xr:uid="{00000000-0005-0000-0000-00002B700000}"/>
    <cellStyle name="Nota 8 20 5 2 2" xfId="30006" xr:uid="{00000000-0005-0000-0000-00002C700000}"/>
    <cellStyle name="Nota 8 20 5 3" xfId="28596" xr:uid="{00000000-0005-0000-0000-00002D700000}"/>
    <cellStyle name="Nota 8 20 5 3 2" xfId="31447" xr:uid="{00000000-0005-0000-0000-00002E700000}"/>
    <cellStyle name="Nota 8 20 6" xfId="25161" xr:uid="{00000000-0005-0000-0000-00002F700000}"/>
    <cellStyle name="Nota 8 20 6 2" xfId="26571" xr:uid="{00000000-0005-0000-0000-000030700000}"/>
    <cellStyle name="Nota 8 20 6 2 2" xfId="29593" xr:uid="{00000000-0005-0000-0000-000031700000}"/>
    <cellStyle name="Nota 8 20 6 3" xfId="28183" xr:uid="{00000000-0005-0000-0000-000032700000}"/>
    <cellStyle name="Nota 8 20 6 3 2" xfId="31034" xr:uid="{00000000-0005-0000-0000-000033700000}"/>
    <cellStyle name="Nota 8 20 7" xfId="26357" xr:uid="{00000000-0005-0000-0000-000034700000}"/>
    <cellStyle name="Nota 8 20 7 2" xfId="29379" xr:uid="{00000000-0005-0000-0000-000035700000}"/>
    <cellStyle name="Nota 8 20 8" xfId="27969" xr:uid="{00000000-0005-0000-0000-000036700000}"/>
    <cellStyle name="Nota 8 20 8 2" xfId="30820" xr:uid="{00000000-0005-0000-0000-000037700000}"/>
    <cellStyle name="Nota 8 3" xfId="22282" xr:uid="{00000000-0005-0000-0000-000038700000}"/>
    <cellStyle name="Nota 8 3 10" xfId="22283" xr:uid="{00000000-0005-0000-0000-000039700000}"/>
    <cellStyle name="Nota 8 3 10 2" xfId="22284" xr:uid="{00000000-0005-0000-0000-00003A700000}"/>
    <cellStyle name="Nota 8 3 10 2 2" xfId="22285" xr:uid="{00000000-0005-0000-0000-00003B700000}"/>
    <cellStyle name="Nota 8 3 10 2 3" xfId="22286" xr:uid="{00000000-0005-0000-0000-00003C700000}"/>
    <cellStyle name="Nota 8 3 10 2 4" xfId="22287" xr:uid="{00000000-0005-0000-0000-00003D700000}"/>
    <cellStyle name="Nota 8 3 10 2 5" xfId="22288" xr:uid="{00000000-0005-0000-0000-00003E700000}"/>
    <cellStyle name="Nota 8 3 10 2 6" xfId="22289" xr:uid="{00000000-0005-0000-0000-00003F700000}"/>
    <cellStyle name="Nota 8 3 10 2 7" xfId="22290" xr:uid="{00000000-0005-0000-0000-000040700000}"/>
    <cellStyle name="Nota 8 3 10 3" xfId="22291" xr:uid="{00000000-0005-0000-0000-000041700000}"/>
    <cellStyle name="Nota 8 3 10 4" xfId="22292" xr:uid="{00000000-0005-0000-0000-000042700000}"/>
    <cellStyle name="Nota 8 3 10 5" xfId="22293" xr:uid="{00000000-0005-0000-0000-000043700000}"/>
    <cellStyle name="Nota 8 3 10 6" xfId="22294" xr:uid="{00000000-0005-0000-0000-000044700000}"/>
    <cellStyle name="Nota 8 3 10 7" xfId="22295" xr:uid="{00000000-0005-0000-0000-000045700000}"/>
    <cellStyle name="Nota 8 3 10 8" xfId="22296" xr:uid="{00000000-0005-0000-0000-000046700000}"/>
    <cellStyle name="Nota 8 3 11" xfId="22297" xr:uid="{00000000-0005-0000-0000-000047700000}"/>
    <cellStyle name="Nota 8 3 11 2" xfId="22298" xr:uid="{00000000-0005-0000-0000-000048700000}"/>
    <cellStyle name="Nota 8 3 11 3" xfId="22299" xr:uid="{00000000-0005-0000-0000-000049700000}"/>
    <cellStyle name="Nota 8 3 11 4" xfId="22300" xr:uid="{00000000-0005-0000-0000-00004A700000}"/>
    <cellStyle name="Nota 8 3 11 5" xfId="22301" xr:uid="{00000000-0005-0000-0000-00004B700000}"/>
    <cellStyle name="Nota 8 3 11 6" xfId="22302" xr:uid="{00000000-0005-0000-0000-00004C700000}"/>
    <cellStyle name="Nota 8 3 11 7" xfId="22303" xr:uid="{00000000-0005-0000-0000-00004D700000}"/>
    <cellStyle name="Nota 8 3 12" xfId="22304" xr:uid="{00000000-0005-0000-0000-00004E700000}"/>
    <cellStyle name="Nota 8 3 13" xfId="22305" xr:uid="{00000000-0005-0000-0000-00004F700000}"/>
    <cellStyle name="Nota 8 3 14" xfId="22306" xr:uid="{00000000-0005-0000-0000-000050700000}"/>
    <cellStyle name="Nota 8 3 15" xfId="22307" xr:uid="{00000000-0005-0000-0000-000051700000}"/>
    <cellStyle name="Nota 8 3 16" xfId="22308" xr:uid="{00000000-0005-0000-0000-000052700000}"/>
    <cellStyle name="Nota 8 3 17" xfId="22309" xr:uid="{00000000-0005-0000-0000-000053700000}"/>
    <cellStyle name="Nota 8 3 2" xfId="22310" xr:uid="{00000000-0005-0000-0000-000054700000}"/>
    <cellStyle name="Nota 8 3 2 2" xfId="22311" xr:uid="{00000000-0005-0000-0000-000055700000}"/>
    <cellStyle name="Nota 8 3 2 2 2" xfId="22312" xr:uid="{00000000-0005-0000-0000-000056700000}"/>
    <cellStyle name="Nota 8 3 2 2 3" xfId="22313" xr:uid="{00000000-0005-0000-0000-000057700000}"/>
    <cellStyle name="Nota 8 3 2 2 4" xfId="22314" xr:uid="{00000000-0005-0000-0000-000058700000}"/>
    <cellStyle name="Nota 8 3 2 2 5" xfId="22315" xr:uid="{00000000-0005-0000-0000-000059700000}"/>
    <cellStyle name="Nota 8 3 2 2 6" xfId="22316" xr:uid="{00000000-0005-0000-0000-00005A700000}"/>
    <cellStyle name="Nota 8 3 2 2 7" xfId="22317" xr:uid="{00000000-0005-0000-0000-00005B700000}"/>
    <cellStyle name="Nota 8 3 2 3" xfId="22318" xr:uid="{00000000-0005-0000-0000-00005C700000}"/>
    <cellStyle name="Nota 8 3 2 4" xfId="22319" xr:uid="{00000000-0005-0000-0000-00005D700000}"/>
    <cellStyle name="Nota 8 3 2 5" xfId="22320" xr:uid="{00000000-0005-0000-0000-00005E700000}"/>
    <cellStyle name="Nota 8 3 2 6" xfId="22321" xr:uid="{00000000-0005-0000-0000-00005F700000}"/>
    <cellStyle name="Nota 8 3 2 7" xfId="22322" xr:uid="{00000000-0005-0000-0000-000060700000}"/>
    <cellStyle name="Nota 8 3 2 8" xfId="22323" xr:uid="{00000000-0005-0000-0000-000061700000}"/>
    <cellStyle name="Nota 8 3 3" xfId="22324" xr:uid="{00000000-0005-0000-0000-000062700000}"/>
    <cellStyle name="Nota 8 3 3 2" xfId="22325" xr:uid="{00000000-0005-0000-0000-000063700000}"/>
    <cellStyle name="Nota 8 3 3 2 2" xfId="22326" xr:uid="{00000000-0005-0000-0000-000064700000}"/>
    <cellStyle name="Nota 8 3 3 2 3" xfId="22327" xr:uid="{00000000-0005-0000-0000-000065700000}"/>
    <cellStyle name="Nota 8 3 3 2 4" xfId="22328" xr:uid="{00000000-0005-0000-0000-000066700000}"/>
    <cellStyle name="Nota 8 3 3 2 5" xfId="22329" xr:uid="{00000000-0005-0000-0000-000067700000}"/>
    <cellStyle name="Nota 8 3 3 2 6" xfId="22330" xr:uid="{00000000-0005-0000-0000-000068700000}"/>
    <cellStyle name="Nota 8 3 3 2 7" xfId="22331" xr:uid="{00000000-0005-0000-0000-000069700000}"/>
    <cellStyle name="Nota 8 3 3 3" xfId="22332" xr:uid="{00000000-0005-0000-0000-00006A700000}"/>
    <cellStyle name="Nota 8 3 3 4" xfId="22333" xr:uid="{00000000-0005-0000-0000-00006B700000}"/>
    <cellStyle name="Nota 8 3 3 5" xfId="22334" xr:uid="{00000000-0005-0000-0000-00006C700000}"/>
    <cellStyle name="Nota 8 3 3 6" xfId="22335" xr:uid="{00000000-0005-0000-0000-00006D700000}"/>
    <cellStyle name="Nota 8 3 3 7" xfId="22336" xr:uid="{00000000-0005-0000-0000-00006E700000}"/>
    <cellStyle name="Nota 8 3 3 8" xfId="22337" xr:uid="{00000000-0005-0000-0000-00006F700000}"/>
    <cellStyle name="Nota 8 3 4" xfId="22338" xr:uid="{00000000-0005-0000-0000-000070700000}"/>
    <cellStyle name="Nota 8 3 4 2" xfId="22339" xr:uid="{00000000-0005-0000-0000-000071700000}"/>
    <cellStyle name="Nota 8 3 4 2 2" xfId="22340" xr:uid="{00000000-0005-0000-0000-000072700000}"/>
    <cellStyle name="Nota 8 3 4 2 3" xfId="22341" xr:uid="{00000000-0005-0000-0000-000073700000}"/>
    <cellStyle name="Nota 8 3 4 2 4" xfId="22342" xr:uid="{00000000-0005-0000-0000-000074700000}"/>
    <cellStyle name="Nota 8 3 4 2 5" xfId="22343" xr:uid="{00000000-0005-0000-0000-000075700000}"/>
    <cellStyle name="Nota 8 3 4 2 6" xfId="22344" xr:uid="{00000000-0005-0000-0000-000076700000}"/>
    <cellStyle name="Nota 8 3 4 2 7" xfId="22345" xr:uid="{00000000-0005-0000-0000-000077700000}"/>
    <cellStyle name="Nota 8 3 4 3" xfId="22346" xr:uid="{00000000-0005-0000-0000-000078700000}"/>
    <cellStyle name="Nota 8 3 4 4" xfId="22347" xr:uid="{00000000-0005-0000-0000-000079700000}"/>
    <cellStyle name="Nota 8 3 4 5" xfId="22348" xr:uid="{00000000-0005-0000-0000-00007A700000}"/>
    <cellStyle name="Nota 8 3 4 6" xfId="22349" xr:uid="{00000000-0005-0000-0000-00007B700000}"/>
    <cellStyle name="Nota 8 3 4 7" xfId="22350" xr:uid="{00000000-0005-0000-0000-00007C700000}"/>
    <cellStyle name="Nota 8 3 4 8" xfId="22351" xr:uid="{00000000-0005-0000-0000-00007D700000}"/>
    <cellStyle name="Nota 8 3 5" xfId="22352" xr:uid="{00000000-0005-0000-0000-00007E700000}"/>
    <cellStyle name="Nota 8 3 5 2" xfId="22353" xr:uid="{00000000-0005-0000-0000-00007F700000}"/>
    <cellStyle name="Nota 8 3 5 2 2" xfId="22354" xr:uid="{00000000-0005-0000-0000-000080700000}"/>
    <cellStyle name="Nota 8 3 5 2 3" xfId="22355" xr:uid="{00000000-0005-0000-0000-000081700000}"/>
    <cellStyle name="Nota 8 3 5 2 4" xfId="22356" xr:uid="{00000000-0005-0000-0000-000082700000}"/>
    <cellStyle name="Nota 8 3 5 2 5" xfId="22357" xr:uid="{00000000-0005-0000-0000-000083700000}"/>
    <cellStyle name="Nota 8 3 5 2 6" xfId="22358" xr:uid="{00000000-0005-0000-0000-000084700000}"/>
    <cellStyle name="Nota 8 3 5 2 7" xfId="22359" xr:uid="{00000000-0005-0000-0000-000085700000}"/>
    <cellStyle name="Nota 8 3 5 3" xfId="22360" xr:uid="{00000000-0005-0000-0000-000086700000}"/>
    <cellStyle name="Nota 8 3 5 4" xfId="22361" xr:uid="{00000000-0005-0000-0000-000087700000}"/>
    <cellStyle name="Nota 8 3 5 5" xfId="22362" xr:uid="{00000000-0005-0000-0000-000088700000}"/>
    <cellStyle name="Nota 8 3 5 6" xfId="22363" xr:uid="{00000000-0005-0000-0000-000089700000}"/>
    <cellStyle name="Nota 8 3 5 7" xfId="22364" xr:uid="{00000000-0005-0000-0000-00008A700000}"/>
    <cellStyle name="Nota 8 3 5 8" xfId="22365" xr:uid="{00000000-0005-0000-0000-00008B700000}"/>
    <cellStyle name="Nota 8 3 6" xfId="22366" xr:uid="{00000000-0005-0000-0000-00008C700000}"/>
    <cellStyle name="Nota 8 3 6 2" xfId="22367" xr:uid="{00000000-0005-0000-0000-00008D700000}"/>
    <cellStyle name="Nota 8 3 6 2 2" xfId="22368" xr:uid="{00000000-0005-0000-0000-00008E700000}"/>
    <cellStyle name="Nota 8 3 6 2 3" xfId="22369" xr:uid="{00000000-0005-0000-0000-00008F700000}"/>
    <cellStyle name="Nota 8 3 6 2 4" xfId="22370" xr:uid="{00000000-0005-0000-0000-000090700000}"/>
    <cellStyle name="Nota 8 3 6 2 5" xfId="22371" xr:uid="{00000000-0005-0000-0000-000091700000}"/>
    <cellStyle name="Nota 8 3 6 2 6" xfId="22372" xr:uid="{00000000-0005-0000-0000-000092700000}"/>
    <cellStyle name="Nota 8 3 6 2 7" xfId="22373" xr:uid="{00000000-0005-0000-0000-000093700000}"/>
    <cellStyle name="Nota 8 3 6 3" xfId="22374" xr:uid="{00000000-0005-0000-0000-000094700000}"/>
    <cellStyle name="Nota 8 3 6 4" xfId="22375" xr:uid="{00000000-0005-0000-0000-000095700000}"/>
    <cellStyle name="Nota 8 3 6 5" xfId="22376" xr:uid="{00000000-0005-0000-0000-000096700000}"/>
    <cellStyle name="Nota 8 3 6 6" xfId="22377" xr:uid="{00000000-0005-0000-0000-000097700000}"/>
    <cellStyle name="Nota 8 3 6 7" xfId="22378" xr:uid="{00000000-0005-0000-0000-000098700000}"/>
    <cellStyle name="Nota 8 3 6 8" xfId="22379" xr:uid="{00000000-0005-0000-0000-000099700000}"/>
    <cellStyle name="Nota 8 3 7" xfId="22380" xr:uid="{00000000-0005-0000-0000-00009A700000}"/>
    <cellStyle name="Nota 8 3 7 2" xfId="22381" xr:uid="{00000000-0005-0000-0000-00009B700000}"/>
    <cellStyle name="Nota 8 3 7 2 2" xfId="22382" xr:uid="{00000000-0005-0000-0000-00009C700000}"/>
    <cellStyle name="Nota 8 3 7 2 3" xfId="22383" xr:uid="{00000000-0005-0000-0000-00009D700000}"/>
    <cellStyle name="Nota 8 3 7 2 4" xfId="22384" xr:uid="{00000000-0005-0000-0000-00009E700000}"/>
    <cellStyle name="Nota 8 3 7 2 5" xfId="22385" xr:uid="{00000000-0005-0000-0000-00009F700000}"/>
    <cellStyle name="Nota 8 3 7 2 6" xfId="22386" xr:uid="{00000000-0005-0000-0000-0000A0700000}"/>
    <cellStyle name="Nota 8 3 7 2 7" xfId="22387" xr:uid="{00000000-0005-0000-0000-0000A1700000}"/>
    <cellStyle name="Nota 8 3 7 3" xfId="22388" xr:uid="{00000000-0005-0000-0000-0000A2700000}"/>
    <cellStyle name="Nota 8 3 7 4" xfId="22389" xr:uid="{00000000-0005-0000-0000-0000A3700000}"/>
    <cellStyle name="Nota 8 3 7 5" xfId="22390" xr:uid="{00000000-0005-0000-0000-0000A4700000}"/>
    <cellStyle name="Nota 8 3 7 6" xfId="22391" xr:uid="{00000000-0005-0000-0000-0000A5700000}"/>
    <cellStyle name="Nota 8 3 7 7" xfId="22392" xr:uid="{00000000-0005-0000-0000-0000A6700000}"/>
    <cellStyle name="Nota 8 3 7 8" xfId="22393" xr:uid="{00000000-0005-0000-0000-0000A7700000}"/>
    <cellStyle name="Nota 8 3 8" xfId="22394" xr:uid="{00000000-0005-0000-0000-0000A8700000}"/>
    <cellStyle name="Nota 8 3 8 2" xfId="22395" xr:uid="{00000000-0005-0000-0000-0000A9700000}"/>
    <cellStyle name="Nota 8 3 8 2 2" xfId="22396" xr:uid="{00000000-0005-0000-0000-0000AA700000}"/>
    <cellStyle name="Nota 8 3 8 2 3" xfId="22397" xr:uid="{00000000-0005-0000-0000-0000AB700000}"/>
    <cellStyle name="Nota 8 3 8 2 4" xfId="22398" xr:uid="{00000000-0005-0000-0000-0000AC700000}"/>
    <cellStyle name="Nota 8 3 8 2 5" xfId="22399" xr:uid="{00000000-0005-0000-0000-0000AD700000}"/>
    <cellStyle name="Nota 8 3 8 2 6" xfId="22400" xr:uid="{00000000-0005-0000-0000-0000AE700000}"/>
    <cellStyle name="Nota 8 3 8 2 7" xfId="22401" xr:uid="{00000000-0005-0000-0000-0000AF700000}"/>
    <cellStyle name="Nota 8 3 8 3" xfId="22402" xr:uid="{00000000-0005-0000-0000-0000B0700000}"/>
    <cellStyle name="Nota 8 3 8 4" xfId="22403" xr:uid="{00000000-0005-0000-0000-0000B1700000}"/>
    <cellStyle name="Nota 8 3 8 5" xfId="22404" xr:uid="{00000000-0005-0000-0000-0000B2700000}"/>
    <cellStyle name="Nota 8 3 8 6" xfId="22405" xr:uid="{00000000-0005-0000-0000-0000B3700000}"/>
    <cellStyle name="Nota 8 3 8 7" xfId="22406" xr:uid="{00000000-0005-0000-0000-0000B4700000}"/>
    <cellStyle name="Nota 8 3 8 8" xfId="22407" xr:uid="{00000000-0005-0000-0000-0000B5700000}"/>
    <cellStyle name="Nota 8 3 9" xfId="22408" xr:uid="{00000000-0005-0000-0000-0000B6700000}"/>
    <cellStyle name="Nota 8 3 9 2" xfId="22409" xr:uid="{00000000-0005-0000-0000-0000B7700000}"/>
    <cellStyle name="Nota 8 3 9 2 2" xfId="22410" xr:uid="{00000000-0005-0000-0000-0000B8700000}"/>
    <cellStyle name="Nota 8 3 9 2 3" xfId="22411" xr:uid="{00000000-0005-0000-0000-0000B9700000}"/>
    <cellStyle name="Nota 8 3 9 2 4" xfId="22412" xr:uid="{00000000-0005-0000-0000-0000BA700000}"/>
    <cellStyle name="Nota 8 3 9 2 5" xfId="22413" xr:uid="{00000000-0005-0000-0000-0000BB700000}"/>
    <cellStyle name="Nota 8 3 9 2 6" xfId="22414" xr:uid="{00000000-0005-0000-0000-0000BC700000}"/>
    <cellStyle name="Nota 8 3 9 2 7" xfId="22415" xr:uid="{00000000-0005-0000-0000-0000BD700000}"/>
    <cellStyle name="Nota 8 3 9 3" xfId="22416" xr:uid="{00000000-0005-0000-0000-0000BE700000}"/>
    <cellStyle name="Nota 8 3 9 4" xfId="22417" xr:uid="{00000000-0005-0000-0000-0000BF700000}"/>
    <cellStyle name="Nota 8 3 9 5" xfId="22418" xr:uid="{00000000-0005-0000-0000-0000C0700000}"/>
    <cellStyle name="Nota 8 3 9 6" xfId="22419" xr:uid="{00000000-0005-0000-0000-0000C1700000}"/>
    <cellStyle name="Nota 8 3 9 7" xfId="22420" xr:uid="{00000000-0005-0000-0000-0000C2700000}"/>
    <cellStyle name="Nota 8 3 9 8" xfId="22421" xr:uid="{00000000-0005-0000-0000-0000C3700000}"/>
    <cellStyle name="Nota 8 4" xfId="22422" xr:uid="{00000000-0005-0000-0000-0000C4700000}"/>
    <cellStyle name="Nota 8 4 2" xfId="22423" xr:uid="{00000000-0005-0000-0000-0000C5700000}"/>
    <cellStyle name="Nota 8 4 2 2" xfId="22424" xr:uid="{00000000-0005-0000-0000-0000C6700000}"/>
    <cellStyle name="Nota 8 4 2 3" xfId="22425" xr:uid="{00000000-0005-0000-0000-0000C7700000}"/>
    <cellStyle name="Nota 8 4 2 4" xfId="22426" xr:uid="{00000000-0005-0000-0000-0000C8700000}"/>
    <cellStyle name="Nota 8 4 2 5" xfId="22427" xr:uid="{00000000-0005-0000-0000-0000C9700000}"/>
    <cellStyle name="Nota 8 4 2 6" xfId="22428" xr:uid="{00000000-0005-0000-0000-0000CA700000}"/>
    <cellStyle name="Nota 8 4 2 7" xfId="22429" xr:uid="{00000000-0005-0000-0000-0000CB700000}"/>
    <cellStyle name="Nota 8 4 3" xfId="22430" xr:uid="{00000000-0005-0000-0000-0000CC700000}"/>
    <cellStyle name="Nota 8 4 4" xfId="22431" xr:uid="{00000000-0005-0000-0000-0000CD700000}"/>
    <cellStyle name="Nota 8 4 5" xfId="22432" xr:uid="{00000000-0005-0000-0000-0000CE700000}"/>
    <cellStyle name="Nota 8 4 6" xfId="22433" xr:uid="{00000000-0005-0000-0000-0000CF700000}"/>
    <cellStyle name="Nota 8 4 7" xfId="22434" xr:uid="{00000000-0005-0000-0000-0000D0700000}"/>
    <cellStyle name="Nota 8 4 8" xfId="22435" xr:uid="{00000000-0005-0000-0000-0000D1700000}"/>
    <cellStyle name="Nota 8 5" xfId="22436" xr:uid="{00000000-0005-0000-0000-0000D2700000}"/>
    <cellStyle name="Nota 8 5 2" xfId="22437" xr:uid="{00000000-0005-0000-0000-0000D3700000}"/>
    <cellStyle name="Nota 8 5 2 2" xfId="22438" xr:uid="{00000000-0005-0000-0000-0000D4700000}"/>
    <cellStyle name="Nota 8 5 2 3" xfId="22439" xr:uid="{00000000-0005-0000-0000-0000D5700000}"/>
    <cellStyle name="Nota 8 5 2 4" xfId="22440" xr:uid="{00000000-0005-0000-0000-0000D6700000}"/>
    <cellStyle name="Nota 8 5 2 5" xfId="22441" xr:uid="{00000000-0005-0000-0000-0000D7700000}"/>
    <cellStyle name="Nota 8 5 2 6" xfId="22442" xr:uid="{00000000-0005-0000-0000-0000D8700000}"/>
    <cellStyle name="Nota 8 5 2 7" xfId="22443" xr:uid="{00000000-0005-0000-0000-0000D9700000}"/>
    <cellStyle name="Nota 8 5 3" xfId="22444" xr:uid="{00000000-0005-0000-0000-0000DA700000}"/>
    <cellStyle name="Nota 8 5 4" xfId="22445" xr:uid="{00000000-0005-0000-0000-0000DB700000}"/>
    <cellStyle name="Nota 8 5 5" xfId="22446" xr:uid="{00000000-0005-0000-0000-0000DC700000}"/>
    <cellStyle name="Nota 8 5 6" xfId="22447" xr:uid="{00000000-0005-0000-0000-0000DD700000}"/>
    <cellStyle name="Nota 8 5 7" xfId="22448" xr:uid="{00000000-0005-0000-0000-0000DE700000}"/>
    <cellStyle name="Nota 8 5 8" xfId="22449" xr:uid="{00000000-0005-0000-0000-0000DF700000}"/>
    <cellStyle name="Nota 8 6" xfId="22450" xr:uid="{00000000-0005-0000-0000-0000E0700000}"/>
    <cellStyle name="Nota 8 6 2" xfId="22451" xr:uid="{00000000-0005-0000-0000-0000E1700000}"/>
    <cellStyle name="Nota 8 6 2 2" xfId="22452" xr:uid="{00000000-0005-0000-0000-0000E2700000}"/>
    <cellStyle name="Nota 8 6 2 3" xfId="22453" xr:uid="{00000000-0005-0000-0000-0000E3700000}"/>
    <cellStyle name="Nota 8 6 2 4" xfId="22454" xr:uid="{00000000-0005-0000-0000-0000E4700000}"/>
    <cellStyle name="Nota 8 6 2 5" xfId="22455" xr:uid="{00000000-0005-0000-0000-0000E5700000}"/>
    <cellStyle name="Nota 8 6 2 6" xfId="22456" xr:uid="{00000000-0005-0000-0000-0000E6700000}"/>
    <cellStyle name="Nota 8 6 2 7" xfId="22457" xr:uid="{00000000-0005-0000-0000-0000E7700000}"/>
    <cellStyle name="Nota 8 6 3" xfId="22458" xr:uid="{00000000-0005-0000-0000-0000E8700000}"/>
    <cellStyle name="Nota 8 6 4" xfId="22459" xr:uid="{00000000-0005-0000-0000-0000E9700000}"/>
    <cellStyle name="Nota 8 6 5" xfId="22460" xr:uid="{00000000-0005-0000-0000-0000EA700000}"/>
    <cellStyle name="Nota 8 6 6" xfId="22461" xr:uid="{00000000-0005-0000-0000-0000EB700000}"/>
    <cellStyle name="Nota 8 6 7" xfId="22462" xr:uid="{00000000-0005-0000-0000-0000EC700000}"/>
    <cellStyle name="Nota 8 6 8" xfId="22463" xr:uid="{00000000-0005-0000-0000-0000ED700000}"/>
    <cellStyle name="Nota 8 7" xfId="22464" xr:uid="{00000000-0005-0000-0000-0000EE700000}"/>
    <cellStyle name="Nota 8 7 2" xfId="22465" xr:uid="{00000000-0005-0000-0000-0000EF700000}"/>
    <cellStyle name="Nota 8 7 2 2" xfId="22466" xr:uid="{00000000-0005-0000-0000-0000F0700000}"/>
    <cellStyle name="Nota 8 7 2 3" xfId="22467" xr:uid="{00000000-0005-0000-0000-0000F1700000}"/>
    <cellStyle name="Nota 8 7 2 4" xfId="22468" xr:uid="{00000000-0005-0000-0000-0000F2700000}"/>
    <cellStyle name="Nota 8 7 2 5" xfId="22469" xr:uid="{00000000-0005-0000-0000-0000F3700000}"/>
    <cellStyle name="Nota 8 7 2 6" xfId="22470" xr:uid="{00000000-0005-0000-0000-0000F4700000}"/>
    <cellStyle name="Nota 8 7 2 7" xfId="22471" xr:uid="{00000000-0005-0000-0000-0000F5700000}"/>
    <cellStyle name="Nota 8 7 3" xfId="22472" xr:uid="{00000000-0005-0000-0000-0000F6700000}"/>
    <cellStyle name="Nota 8 7 4" xfId="22473" xr:uid="{00000000-0005-0000-0000-0000F7700000}"/>
    <cellStyle name="Nota 8 7 5" xfId="22474" xr:uid="{00000000-0005-0000-0000-0000F8700000}"/>
    <cellStyle name="Nota 8 7 6" xfId="22475" xr:uid="{00000000-0005-0000-0000-0000F9700000}"/>
    <cellStyle name="Nota 8 7 7" xfId="22476" xr:uid="{00000000-0005-0000-0000-0000FA700000}"/>
    <cellStyle name="Nota 8 7 8" xfId="22477" xr:uid="{00000000-0005-0000-0000-0000FB700000}"/>
    <cellStyle name="Nota 8 8" xfId="22478" xr:uid="{00000000-0005-0000-0000-0000FC700000}"/>
    <cellStyle name="Nota 8 8 2" xfId="22479" xr:uid="{00000000-0005-0000-0000-0000FD700000}"/>
    <cellStyle name="Nota 8 8 2 2" xfId="22480" xr:uid="{00000000-0005-0000-0000-0000FE700000}"/>
    <cellStyle name="Nota 8 8 2 3" xfId="22481" xr:uid="{00000000-0005-0000-0000-0000FF700000}"/>
    <cellStyle name="Nota 8 8 2 4" xfId="22482" xr:uid="{00000000-0005-0000-0000-000000710000}"/>
    <cellStyle name="Nota 8 8 2 5" xfId="22483" xr:uid="{00000000-0005-0000-0000-000001710000}"/>
    <cellStyle name="Nota 8 8 2 6" xfId="22484" xr:uid="{00000000-0005-0000-0000-000002710000}"/>
    <cellStyle name="Nota 8 8 2 7" xfId="22485" xr:uid="{00000000-0005-0000-0000-000003710000}"/>
    <cellStyle name="Nota 8 8 3" xfId="22486" xr:uid="{00000000-0005-0000-0000-000004710000}"/>
    <cellStyle name="Nota 8 8 4" xfId="22487" xr:uid="{00000000-0005-0000-0000-000005710000}"/>
    <cellStyle name="Nota 8 8 5" xfId="22488" xr:uid="{00000000-0005-0000-0000-000006710000}"/>
    <cellStyle name="Nota 8 8 6" xfId="22489" xr:uid="{00000000-0005-0000-0000-000007710000}"/>
    <cellStyle name="Nota 8 8 7" xfId="22490" xr:uid="{00000000-0005-0000-0000-000008710000}"/>
    <cellStyle name="Nota 8 8 8" xfId="22491" xr:uid="{00000000-0005-0000-0000-000009710000}"/>
    <cellStyle name="Nota 8 9" xfId="22492" xr:uid="{00000000-0005-0000-0000-00000A710000}"/>
    <cellStyle name="Nota 8 9 2" xfId="22493" xr:uid="{00000000-0005-0000-0000-00000B710000}"/>
    <cellStyle name="Nota 8 9 2 2" xfId="22494" xr:uid="{00000000-0005-0000-0000-00000C710000}"/>
    <cellStyle name="Nota 8 9 2 3" xfId="22495" xr:uid="{00000000-0005-0000-0000-00000D710000}"/>
    <cellStyle name="Nota 8 9 2 4" xfId="22496" xr:uid="{00000000-0005-0000-0000-00000E710000}"/>
    <cellStyle name="Nota 8 9 2 5" xfId="22497" xr:uid="{00000000-0005-0000-0000-00000F710000}"/>
    <cellStyle name="Nota 8 9 2 6" xfId="22498" xr:uid="{00000000-0005-0000-0000-000010710000}"/>
    <cellStyle name="Nota 8 9 2 7" xfId="22499" xr:uid="{00000000-0005-0000-0000-000011710000}"/>
    <cellStyle name="Nota 8 9 3" xfId="22500" xr:uid="{00000000-0005-0000-0000-000012710000}"/>
    <cellStyle name="Nota 8 9 4" xfId="22501" xr:uid="{00000000-0005-0000-0000-000013710000}"/>
    <cellStyle name="Nota 8 9 5" xfId="22502" xr:uid="{00000000-0005-0000-0000-000014710000}"/>
    <cellStyle name="Nota 8 9 6" xfId="22503" xr:uid="{00000000-0005-0000-0000-000015710000}"/>
    <cellStyle name="Nota 8 9 7" xfId="22504" xr:uid="{00000000-0005-0000-0000-000016710000}"/>
    <cellStyle name="Nota 8 9 8" xfId="22505" xr:uid="{00000000-0005-0000-0000-000017710000}"/>
    <cellStyle name="Nota 9" xfId="22506" xr:uid="{00000000-0005-0000-0000-000018710000}"/>
    <cellStyle name="Nota 9 10" xfId="22507" xr:uid="{00000000-0005-0000-0000-000019710000}"/>
    <cellStyle name="Nota 9 10 2" xfId="22508" xr:uid="{00000000-0005-0000-0000-00001A710000}"/>
    <cellStyle name="Nota 9 10 2 2" xfId="22509" xr:uid="{00000000-0005-0000-0000-00001B710000}"/>
    <cellStyle name="Nota 9 10 2 3" xfId="22510" xr:uid="{00000000-0005-0000-0000-00001C710000}"/>
    <cellStyle name="Nota 9 10 2 4" xfId="22511" xr:uid="{00000000-0005-0000-0000-00001D710000}"/>
    <cellStyle name="Nota 9 10 2 5" xfId="22512" xr:uid="{00000000-0005-0000-0000-00001E710000}"/>
    <cellStyle name="Nota 9 10 2 6" xfId="22513" xr:uid="{00000000-0005-0000-0000-00001F710000}"/>
    <cellStyle name="Nota 9 10 2 7" xfId="22514" xr:uid="{00000000-0005-0000-0000-000020710000}"/>
    <cellStyle name="Nota 9 10 3" xfId="22515" xr:uid="{00000000-0005-0000-0000-000021710000}"/>
    <cellStyle name="Nota 9 10 4" xfId="22516" xr:uid="{00000000-0005-0000-0000-000022710000}"/>
    <cellStyle name="Nota 9 10 5" xfId="22517" xr:uid="{00000000-0005-0000-0000-000023710000}"/>
    <cellStyle name="Nota 9 10 6" xfId="22518" xr:uid="{00000000-0005-0000-0000-000024710000}"/>
    <cellStyle name="Nota 9 10 7" xfId="22519" xr:uid="{00000000-0005-0000-0000-000025710000}"/>
    <cellStyle name="Nota 9 10 8" xfId="22520" xr:uid="{00000000-0005-0000-0000-000026710000}"/>
    <cellStyle name="Nota 9 11" xfId="22521" xr:uid="{00000000-0005-0000-0000-000027710000}"/>
    <cellStyle name="Nota 9 11 2" xfId="22522" xr:uid="{00000000-0005-0000-0000-000028710000}"/>
    <cellStyle name="Nota 9 11 2 2" xfId="22523" xr:uid="{00000000-0005-0000-0000-000029710000}"/>
    <cellStyle name="Nota 9 11 2 3" xfId="22524" xr:uid="{00000000-0005-0000-0000-00002A710000}"/>
    <cellStyle name="Nota 9 11 2 4" xfId="22525" xr:uid="{00000000-0005-0000-0000-00002B710000}"/>
    <cellStyle name="Nota 9 11 2 5" xfId="22526" xr:uid="{00000000-0005-0000-0000-00002C710000}"/>
    <cellStyle name="Nota 9 11 2 6" xfId="22527" xr:uid="{00000000-0005-0000-0000-00002D710000}"/>
    <cellStyle name="Nota 9 11 2 7" xfId="22528" xr:uid="{00000000-0005-0000-0000-00002E710000}"/>
    <cellStyle name="Nota 9 11 3" xfId="22529" xr:uid="{00000000-0005-0000-0000-00002F710000}"/>
    <cellStyle name="Nota 9 11 4" xfId="22530" xr:uid="{00000000-0005-0000-0000-000030710000}"/>
    <cellStyle name="Nota 9 11 5" xfId="22531" xr:uid="{00000000-0005-0000-0000-000031710000}"/>
    <cellStyle name="Nota 9 11 6" xfId="22532" xr:uid="{00000000-0005-0000-0000-000032710000}"/>
    <cellStyle name="Nota 9 11 7" xfId="22533" xr:uid="{00000000-0005-0000-0000-000033710000}"/>
    <cellStyle name="Nota 9 11 8" xfId="22534" xr:uid="{00000000-0005-0000-0000-000034710000}"/>
    <cellStyle name="Nota 9 12" xfId="22535" xr:uid="{00000000-0005-0000-0000-000035710000}"/>
    <cellStyle name="Nota 9 12 2" xfId="22536" xr:uid="{00000000-0005-0000-0000-000036710000}"/>
    <cellStyle name="Nota 9 12 2 2" xfId="22537" xr:uid="{00000000-0005-0000-0000-000037710000}"/>
    <cellStyle name="Nota 9 12 2 3" xfId="22538" xr:uid="{00000000-0005-0000-0000-000038710000}"/>
    <cellStyle name="Nota 9 12 2 4" xfId="22539" xr:uid="{00000000-0005-0000-0000-000039710000}"/>
    <cellStyle name="Nota 9 12 2 5" xfId="22540" xr:uid="{00000000-0005-0000-0000-00003A710000}"/>
    <cellStyle name="Nota 9 12 2 6" xfId="22541" xr:uid="{00000000-0005-0000-0000-00003B710000}"/>
    <cellStyle name="Nota 9 12 2 7" xfId="22542" xr:uid="{00000000-0005-0000-0000-00003C710000}"/>
    <cellStyle name="Nota 9 12 3" xfId="22543" xr:uid="{00000000-0005-0000-0000-00003D710000}"/>
    <cellStyle name="Nota 9 12 4" xfId="22544" xr:uid="{00000000-0005-0000-0000-00003E710000}"/>
    <cellStyle name="Nota 9 12 5" xfId="22545" xr:uid="{00000000-0005-0000-0000-00003F710000}"/>
    <cellStyle name="Nota 9 12 6" xfId="22546" xr:uid="{00000000-0005-0000-0000-000040710000}"/>
    <cellStyle name="Nota 9 12 7" xfId="22547" xr:uid="{00000000-0005-0000-0000-000041710000}"/>
    <cellStyle name="Nota 9 12 8" xfId="22548" xr:uid="{00000000-0005-0000-0000-000042710000}"/>
    <cellStyle name="Nota 9 13" xfId="22549" xr:uid="{00000000-0005-0000-0000-000043710000}"/>
    <cellStyle name="Nota 9 13 2" xfId="22550" xr:uid="{00000000-0005-0000-0000-000044710000}"/>
    <cellStyle name="Nota 9 13 3" xfId="22551" xr:uid="{00000000-0005-0000-0000-000045710000}"/>
    <cellStyle name="Nota 9 13 4" xfId="22552" xr:uid="{00000000-0005-0000-0000-000046710000}"/>
    <cellStyle name="Nota 9 13 5" xfId="22553" xr:uid="{00000000-0005-0000-0000-000047710000}"/>
    <cellStyle name="Nota 9 13 6" xfId="22554" xr:uid="{00000000-0005-0000-0000-000048710000}"/>
    <cellStyle name="Nota 9 13 7" xfId="22555" xr:uid="{00000000-0005-0000-0000-000049710000}"/>
    <cellStyle name="Nota 9 14" xfId="22556" xr:uid="{00000000-0005-0000-0000-00004A710000}"/>
    <cellStyle name="Nota 9 15" xfId="22557" xr:uid="{00000000-0005-0000-0000-00004B710000}"/>
    <cellStyle name="Nota 9 16" xfId="22558" xr:uid="{00000000-0005-0000-0000-00004C710000}"/>
    <cellStyle name="Nota 9 17" xfId="22559" xr:uid="{00000000-0005-0000-0000-00004D710000}"/>
    <cellStyle name="Nota 9 18" xfId="22560" xr:uid="{00000000-0005-0000-0000-00004E710000}"/>
    <cellStyle name="Nota 9 19" xfId="22561" xr:uid="{00000000-0005-0000-0000-00004F710000}"/>
    <cellStyle name="Nota 9 2" xfId="22562" xr:uid="{00000000-0005-0000-0000-000050710000}"/>
    <cellStyle name="Nota 9 2 10" xfId="22563" xr:uid="{00000000-0005-0000-0000-000051710000}"/>
    <cellStyle name="Nota 9 2 10 2" xfId="22564" xr:uid="{00000000-0005-0000-0000-000052710000}"/>
    <cellStyle name="Nota 9 2 10 2 2" xfId="22565" xr:uid="{00000000-0005-0000-0000-000053710000}"/>
    <cellStyle name="Nota 9 2 10 2 3" xfId="22566" xr:uid="{00000000-0005-0000-0000-000054710000}"/>
    <cellStyle name="Nota 9 2 10 2 4" xfId="22567" xr:uid="{00000000-0005-0000-0000-000055710000}"/>
    <cellStyle name="Nota 9 2 10 2 5" xfId="22568" xr:uid="{00000000-0005-0000-0000-000056710000}"/>
    <cellStyle name="Nota 9 2 10 2 6" xfId="22569" xr:uid="{00000000-0005-0000-0000-000057710000}"/>
    <cellStyle name="Nota 9 2 10 2 7" xfId="22570" xr:uid="{00000000-0005-0000-0000-000058710000}"/>
    <cellStyle name="Nota 9 2 10 3" xfId="22571" xr:uid="{00000000-0005-0000-0000-000059710000}"/>
    <cellStyle name="Nota 9 2 10 4" xfId="22572" xr:uid="{00000000-0005-0000-0000-00005A710000}"/>
    <cellStyle name="Nota 9 2 10 5" xfId="22573" xr:uid="{00000000-0005-0000-0000-00005B710000}"/>
    <cellStyle name="Nota 9 2 10 6" xfId="22574" xr:uid="{00000000-0005-0000-0000-00005C710000}"/>
    <cellStyle name="Nota 9 2 10 7" xfId="22575" xr:uid="{00000000-0005-0000-0000-00005D710000}"/>
    <cellStyle name="Nota 9 2 10 8" xfId="22576" xr:uid="{00000000-0005-0000-0000-00005E710000}"/>
    <cellStyle name="Nota 9 2 11" xfId="22577" xr:uid="{00000000-0005-0000-0000-00005F710000}"/>
    <cellStyle name="Nota 9 2 11 2" xfId="22578" xr:uid="{00000000-0005-0000-0000-000060710000}"/>
    <cellStyle name="Nota 9 2 11 3" xfId="22579" xr:uid="{00000000-0005-0000-0000-000061710000}"/>
    <cellStyle name="Nota 9 2 11 4" xfId="22580" xr:uid="{00000000-0005-0000-0000-000062710000}"/>
    <cellStyle name="Nota 9 2 11 5" xfId="22581" xr:uid="{00000000-0005-0000-0000-000063710000}"/>
    <cellStyle name="Nota 9 2 11 6" xfId="22582" xr:uid="{00000000-0005-0000-0000-000064710000}"/>
    <cellStyle name="Nota 9 2 11 7" xfId="22583" xr:uid="{00000000-0005-0000-0000-000065710000}"/>
    <cellStyle name="Nota 9 2 12" xfId="22584" xr:uid="{00000000-0005-0000-0000-000066710000}"/>
    <cellStyle name="Nota 9 2 13" xfId="22585" xr:uid="{00000000-0005-0000-0000-000067710000}"/>
    <cellStyle name="Nota 9 2 14" xfId="22586" xr:uid="{00000000-0005-0000-0000-000068710000}"/>
    <cellStyle name="Nota 9 2 15" xfId="22587" xr:uid="{00000000-0005-0000-0000-000069710000}"/>
    <cellStyle name="Nota 9 2 16" xfId="22588" xr:uid="{00000000-0005-0000-0000-00006A710000}"/>
    <cellStyle name="Nota 9 2 17" xfId="22589" xr:uid="{00000000-0005-0000-0000-00006B710000}"/>
    <cellStyle name="Nota 9 2 18" xfId="24750" xr:uid="{00000000-0005-0000-0000-00006C710000}"/>
    <cellStyle name="Nota 9 2 18 2" xfId="25090" xr:uid="{00000000-0005-0000-0000-00006D710000}"/>
    <cellStyle name="Nota 9 2 18 2 2" xfId="25720" xr:uid="{00000000-0005-0000-0000-00006E710000}"/>
    <cellStyle name="Nota 9 2 18 2 2 2" xfId="27130" xr:uid="{00000000-0005-0000-0000-00006F710000}"/>
    <cellStyle name="Nota 9 2 18 2 2 2 2" xfId="30152" xr:uid="{00000000-0005-0000-0000-000070710000}"/>
    <cellStyle name="Nota 9 2 18 2 2 3" xfId="28742" xr:uid="{00000000-0005-0000-0000-000071710000}"/>
    <cellStyle name="Nota 9 2 18 2 2 3 2" xfId="31593" xr:uid="{00000000-0005-0000-0000-000072710000}"/>
    <cellStyle name="Nota 9 2 18 2 3" xfId="25888" xr:uid="{00000000-0005-0000-0000-000073710000}"/>
    <cellStyle name="Nota 9 2 18 2 3 2" xfId="27298" xr:uid="{00000000-0005-0000-0000-000074710000}"/>
    <cellStyle name="Nota 9 2 18 2 3 2 2" xfId="30320" xr:uid="{00000000-0005-0000-0000-000075710000}"/>
    <cellStyle name="Nota 9 2 18 2 3 3" xfId="28910" xr:uid="{00000000-0005-0000-0000-000076710000}"/>
    <cellStyle name="Nota 9 2 18 2 3 3 2" xfId="31761" xr:uid="{00000000-0005-0000-0000-000077710000}"/>
    <cellStyle name="Nota 9 2 18 2 4" xfId="26054" xr:uid="{00000000-0005-0000-0000-000078710000}"/>
    <cellStyle name="Nota 9 2 18 2 4 2" xfId="27464" xr:uid="{00000000-0005-0000-0000-000079710000}"/>
    <cellStyle name="Nota 9 2 18 2 4 2 2" xfId="30486" xr:uid="{00000000-0005-0000-0000-00007A710000}"/>
    <cellStyle name="Nota 9 2 18 2 4 3" xfId="29076" xr:uid="{00000000-0005-0000-0000-00007B710000}"/>
    <cellStyle name="Nota 9 2 18 2 4 3 2" xfId="31927" xr:uid="{00000000-0005-0000-0000-00007C710000}"/>
    <cellStyle name="Nota 9 2 18 2 5" xfId="26219" xr:uid="{00000000-0005-0000-0000-00007D710000}"/>
    <cellStyle name="Nota 9 2 18 2 5 2" xfId="27629" xr:uid="{00000000-0005-0000-0000-00007E710000}"/>
    <cellStyle name="Nota 9 2 18 2 5 2 2" xfId="30651" xr:uid="{00000000-0005-0000-0000-00007F710000}"/>
    <cellStyle name="Nota 9 2 18 2 5 3" xfId="29241" xr:uid="{00000000-0005-0000-0000-000080710000}"/>
    <cellStyle name="Nota 9 2 18 2 5 3 2" xfId="32092" xr:uid="{00000000-0005-0000-0000-000081710000}"/>
    <cellStyle name="Nota 9 2 18 2 6" xfId="26501" xr:uid="{00000000-0005-0000-0000-000082710000}"/>
    <cellStyle name="Nota 9 2 18 2 6 2" xfId="29523" xr:uid="{00000000-0005-0000-0000-000083710000}"/>
    <cellStyle name="Nota 9 2 18 2 7" xfId="28113" xr:uid="{00000000-0005-0000-0000-000084710000}"/>
    <cellStyle name="Nota 9 2 18 2 7 2" xfId="30964" xr:uid="{00000000-0005-0000-0000-000085710000}"/>
    <cellStyle name="Nota 9 2 18 3" xfId="25554" xr:uid="{00000000-0005-0000-0000-000086710000}"/>
    <cellStyle name="Nota 9 2 18 3 2" xfId="26964" xr:uid="{00000000-0005-0000-0000-000087710000}"/>
    <cellStyle name="Nota 9 2 18 3 2 2" xfId="29986" xr:uid="{00000000-0005-0000-0000-000088710000}"/>
    <cellStyle name="Nota 9 2 18 3 3" xfId="28576" xr:uid="{00000000-0005-0000-0000-000089710000}"/>
    <cellStyle name="Nota 9 2 18 3 3 2" xfId="31427" xr:uid="{00000000-0005-0000-0000-00008A710000}"/>
    <cellStyle name="Nota 9 2 18 4" xfId="25177" xr:uid="{00000000-0005-0000-0000-00008B710000}"/>
    <cellStyle name="Nota 9 2 18 4 2" xfId="26587" xr:uid="{00000000-0005-0000-0000-00008C710000}"/>
    <cellStyle name="Nota 9 2 18 4 2 2" xfId="29609" xr:uid="{00000000-0005-0000-0000-00008D710000}"/>
    <cellStyle name="Nota 9 2 18 4 3" xfId="28199" xr:uid="{00000000-0005-0000-0000-00008E710000}"/>
    <cellStyle name="Nota 9 2 18 4 3 2" xfId="31050" xr:uid="{00000000-0005-0000-0000-00008F710000}"/>
    <cellStyle name="Nota 9 2 18 5" xfId="25136" xr:uid="{00000000-0005-0000-0000-000090710000}"/>
    <cellStyle name="Nota 9 2 18 5 2" xfId="26546" xr:uid="{00000000-0005-0000-0000-000091710000}"/>
    <cellStyle name="Nota 9 2 18 5 2 2" xfId="29568" xr:uid="{00000000-0005-0000-0000-000092710000}"/>
    <cellStyle name="Nota 9 2 18 5 3" xfId="28158" xr:uid="{00000000-0005-0000-0000-000093710000}"/>
    <cellStyle name="Nota 9 2 18 5 3 2" xfId="31009" xr:uid="{00000000-0005-0000-0000-000094710000}"/>
    <cellStyle name="Nota 9 2 18 6" xfId="25158" xr:uid="{00000000-0005-0000-0000-000095710000}"/>
    <cellStyle name="Nota 9 2 18 6 2" xfId="26568" xr:uid="{00000000-0005-0000-0000-000096710000}"/>
    <cellStyle name="Nota 9 2 18 6 2 2" xfId="29590" xr:uid="{00000000-0005-0000-0000-000097710000}"/>
    <cellStyle name="Nota 9 2 18 6 3" xfId="28180" xr:uid="{00000000-0005-0000-0000-000098710000}"/>
    <cellStyle name="Nota 9 2 18 6 3 2" xfId="31031" xr:uid="{00000000-0005-0000-0000-000099710000}"/>
    <cellStyle name="Nota 9 2 18 7" xfId="26360" xr:uid="{00000000-0005-0000-0000-00009A710000}"/>
    <cellStyle name="Nota 9 2 18 7 2" xfId="29382" xr:uid="{00000000-0005-0000-0000-00009B710000}"/>
    <cellStyle name="Nota 9 2 18 8" xfId="27972" xr:uid="{00000000-0005-0000-0000-00009C710000}"/>
    <cellStyle name="Nota 9 2 18 8 2" xfId="30823" xr:uid="{00000000-0005-0000-0000-00009D710000}"/>
    <cellStyle name="Nota 9 2 2" xfId="22590" xr:uid="{00000000-0005-0000-0000-00009E710000}"/>
    <cellStyle name="Nota 9 2 2 2" xfId="22591" xr:uid="{00000000-0005-0000-0000-00009F710000}"/>
    <cellStyle name="Nota 9 2 2 2 2" xfId="22592" xr:uid="{00000000-0005-0000-0000-0000A0710000}"/>
    <cellStyle name="Nota 9 2 2 2 3" xfId="22593" xr:uid="{00000000-0005-0000-0000-0000A1710000}"/>
    <cellStyle name="Nota 9 2 2 2 4" xfId="22594" xr:uid="{00000000-0005-0000-0000-0000A2710000}"/>
    <cellStyle name="Nota 9 2 2 2 5" xfId="22595" xr:uid="{00000000-0005-0000-0000-0000A3710000}"/>
    <cellStyle name="Nota 9 2 2 2 6" xfId="22596" xr:uid="{00000000-0005-0000-0000-0000A4710000}"/>
    <cellStyle name="Nota 9 2 2 2 7" xfId="22597" xr:uid="{00000000-0005-0000-0000-0000A5710000}"/>
    <cellStyle name="Nota 9 2 2 3" xfId="22598" xr:uid="{00000000-0005-0000-0000-0000A6710000}"/>
    <cellStyle name="Nota 9 2 2 4" xfId="22599" xr:uid="{00000000-0005-0000-0000-0000A7710000}"/>
    <cellStyle name="Nota 9 2 2 5" xfId="22600" xr:uid="{00000000-0005-0000-0000-0000A8710000}"/>
    <cellStyle name="Nota 9 2 2 6" xfId="22601" xr:uid="{00000000-0005-0000-0000-0000A9710000}"/>
    <cellStyle name="Nota 9 2 2 7" xfId="22602" xr:uid="{00000000-0005-0000-0000-0000AA710000}"/>
    <cellStyle name="Nota 9 2 2 8" xfId="22603" xr:uid="{00000000-0005-0000-0000-0000AB710000}"/>
    <cellStyle name="Nota 9 2 3" xfId="22604" xr:uid="{00000000-0005-0000-0000-0000AC710000}"/>
    <cellStyle name="Nota 9 2 3 2" xfId="22605" xr:uid="{00000000-0005-0000-0000-0000AD710000}"/>
    <cellStyle name="Nota 9 2 3 2 2" xfId="22606" xr:uid="{00000000-0005-0000-0000-0000AE710000}"/>
    <cellStyle name="Nota 9 2 3 2 3" xfId="22607" xr:uid="{00000000-0005-0000-0000-0000AF710000}"/>
    <cellStyle name="Nota 9 2 3 2 4" xfId="22608" xr:uid="{00000000-0005-0000-0000-0000B0710000}"/>
    <cellStyle name="Nota 9 2 3 2 5" xfId="22609" xr:uid="{00000000-0005-0000-0000-0000B1710000}"/>
    <cellStyle name="Nota 9 2 3 2 6" xfId="22610" xr:uid="{00000000-0005-0000-0000-0000B2710000}"/>
    <cellStyle name="Nota 9 2 3 2 7" xfId="22611" xr:uid="{00000000-0005-0000-0000-0000B3710000}"/>
    <cellStyle name="Nota 9 2 3 3" xfId="22612" xr:uid="{00000000-0005-0000-0000-0000B4710000}"/>
    <cellStyle name="Nota 9 2 3 4" xfId="22613" xr:uid="{00000000-0005-0000-0000-0000B5710000}"/>
    <cellStyle name="Nota 9 2 3 5" xfId="22614" xr:uid="{00000000-0005-0000-0000-0000B6710000}"/>
    <cellStyle name="Nota 9 2 3 6" xfId="22615" xr:uid="{00000000-0005-0000-0000-0000B7710000}"/>
    <cellStyle name="Nota 9 2 3 7" xfId="22616" xr:uid="{00000000-0005-0000-0000-0000B8710000}"/>
    <cellStyle name="Nota 9 2 3 8" xfId="22617" xr:uid="{00000000-0005-0000-0000-0000B9710000}"/>
    <cellStyle name="Nota 9 2 4" xfId="22618" xr:uid="{00000000-0005-0000-0000-0000BA710000}"/>
    <cellStyle name="Nota 9 2 4 2" xfId="22619" xr:uid="{00000000-0005-0000-0000-0000BB710000}"/>
    <cellStyle name="Nota 9 2 4 2 2" xfId="22620" xr:uid="{00000000-0005-0000-0000-0000BC710000}"/>
    <cellStyle name="Nota 9 2 4 2 3" xfId="22621" xr:uid="{00000000-0005-0000-0000-0000BD710000}"/>
    <cellStyle name="Nota 9 2 4 2 4" xfId="22622" xr:uid="{00000000-0005-0000-0000-0000BE710000}"/>
    <cellStyle name="Nota 9 2 4 2 5" xfId="22623" xr:uid="{00000000-0005-0000-0000-0000BF710000}"/>
    <cellStyle name="Nota 9 2 4 2 6" xfId="22624" xr:uid="{00000000-0005-0000-0000-0000C0710000}"/>
    <cellStyle name="Nota 9 2 4 2 7" xfId="22625" xr:uid="{00000000-0005-0000-0000-0000C1710000}"/>
    <cellStyle name="Nota 9 2 4 3" xfId="22626" xr:uid="{00000000-0005-0000-0000-0000C2710000}"/>
    <cellStyle name="Nota 9 2 4 4" xfId="22627" xr:uid="{00000000-0005-0000-0000-0000C3710000}"/>
    <cellStyle name="Nota 9 2 4 5" xfId="22628" xr:uid="{00000000-0005-0000-0000-0000C4710000}"/>
    <cellStyle name="Nota 9 2 4 6" xfId="22629" xr:uid="{00000000-0005-0000-0000-0000C5710000}"/>
    <cellStyle name="Nota 9 2 4 7" xfId="22630" xr:uid="{00000000-0005-0000-0000-0000C6710000}"/>
    <cellStyle name="Nota 9 2 4 8" xfId="22631" xr:uid="{00000000-0005-0000-0000-0000C7710000}"/>
    <cellStyle name="Nota 9 2 5" xfId="22632" xr:uid="{00000000-0005-0000-0000-0000C8710000}"/>
    <cellStyle name="Nota 9 2 5 2" xfId="22633" xr:uid="{00000000-0005-0000-0000-0000C9710000}"/>
    <cellStyle name="Nota 9 2 5 2 2" xfId="22634" xr:uid="{00000000-0005-0000-0000-0000CA710000}"/>
    <cellStyle name="Nota 9 2 5 2 3" xfId="22635" xr:uid="{00000000-0005-0000-0000-0000CB710000}"/>
    <cellStyle name="Nota 9 2 5 2 4" xfId="22636" xr:uid="{00000000-0005-0000-0000-0000CC710000}"/>
    <cellStyle name="Nota 9 2 5 2 5" xfId="22637" xr:uid="{00000000-0005-0000-0000-0000CD710000}"/>
    <cellStyle name="Nota 9 2 5 2 6" xfId="22638" xr:uid="{00000000-0005-0000-0000-0000CE710000}"/>
    <cellStyle name="Nota 9 2 5 2 7" xfId="22639" xr:uid="{00000000-0005-0000-0000-0000CF710000}"/>
    <cellStyle name="Nota 9 2 5 3" xfId="22640" xr:uid="{00000000-0005-0000-0000-0000D0710000}"/>
    <cellStyle name="Nota 9 2 5 4" xfId="22641" xr:uid="{00000000-0005-0000-0000-0000D1710000}"/>
    <cellStyle name="Nota 9 2 5 5" xfId="22642" xr:uid="{00000000-0005-0000-0000-0000D2710000}"/>
    <cellStyle name="Nota 9 2 5 6" xfId="22643" xr:uid="{00000000-0005-0000-0000-0000D3710000}"/>
    <cellStyle name="Nota 9 2 5 7" xfId="22644" xr:uid="{00000000-0005-0000-0000-0000D4710000}"/>
    <cellStyle name="Nota 9 2 5 8" xfId="22645" xr:uid="{00000000-0005-0000-0000-0000D5710000}"/>
    <cellStyle name="Nota 9 2 6" xfId="22646" xr:uid="{00000000-0005-0000-0000-0000D6710000}"/>
    <cellStyle name="Nota 9 2 6 2" xfId="22647" xr:uid="{00000000-0005-0000-0000-0000D7710000}"/>
    <cellStyle name="Nota 9 2 6 2 2" xfId="22648" xr:uid="{00000000-0005-0000-0000-0000D8710000}"/>
    <cellStyle name="Nota 9 2 6 2 3" xfId="22649" xr:uid="{00000000-0005-0000-0000-0000D9710000}"/>
    <cellStyle name="Nota 9 2 6 2 4" xfId="22650" xr:uid="{00000000-0005-0000-0000-0000DA710000}"/>
    <cellStyle name="Nota 9 2 6 2 5" xfId="22651" xr:uid="{00000000-0005-0000-0000-0000DB710000}"/>
    <cellStyle name="Nota 9 2 6 2 6" xfId="22652" xr:uid="{00000000-0005-0000-0000-0000DC710000}"/>
    <cellStyle name="Nota 9 2 6 2 7" xfId="22653" xr:uid="{00000000-0005-0000-0000-0000DD710000}"/>
    <cellStyle name="Nota 9 2 6 3" xfId="22654" xr:uid="{00000000-0005-0000-0000-0000DE710000}"/>
    <cellStyle name="Nota 9 2 6 4" xfId="22655" xr:uid="{00000000-0005-0000-0000-0000DF710000}"/>
    <cellStyle name="Nota 9 2 6 5" xfId="22656" xr:uid="{00000000-0005-0000-0000-0000E0710000}"/>
    <cellStyle name="Nota 9 2 6 6" xfId="22657" xr:uid="{00000000-0005-0000-0000-0000E1710000}"/>
    <cellStyle name="Nota 9 2 6 7" xfId="22658" xr:uid="{00000000-0005-0000-0000-0000E2710000}"/>
    <cellStyle name="Nota 9 2 6 8" xfId="22659" xr:uid="{00000000-0005-0000-0000-0000E3710000}"/>
    <cellStyle name="Nota 9 2 7" xfId="22660" xr:uid="{00000000-0005-0000-0000-0000E4710000}"/>
    <cellStyle name="Nota 9 2 7 2" xfId="22661" xr:uid="{00000000-0005-0000-0000-0000E5710000}"/>
    <cellStyle name="Nota 9 2 7 2 2" xfId="22662" xr:uid="{00000000-0005-0000-0000-0000E6710000}"/>
    <cellStyle name="Nota 9 2 7 2 3" xfId="22663" xr:uid="{00000000-0005-0000-0000-0000E7710000}"/>
    <cellStyle name="Nota 9 2 7 2 4" xfId="22664" xr:uid="{00000000-0005-0000-0000-0000E8710000}"/>
    <cellStyle name="Nota 9 2 7 2 5" xfId="22665" xr:uid="{00000000-0005-0000-0000-0000E9710000}"/>
    <cellStyle name="Nota 9 2 7 2 6" xfId="22666" xr:uid="{00000000-0005-0000-0000-0000EA710000}"/>
    <cellStyle name="Nota 9 2 7 2 7" xfId="22667" xr:uid="{00000000-0005-0000-0000-0000EB710000}"/>
    <cellStyle name="Nota 9 2 7 3" xfId="22668" xr:uid="{00000000-0005-0000-0000-0000EC710000}"/>
    <cellStyle name="Nota 9 2 7 4" xfId="22669" xr:uid="{00000000-0005-0000-0000-0000ED710000}"/>
    <cellStyle name="Nota 9 2 7 5" xfId="22670" xr:uid="{00000000-0005-0000-0000-0000EE710000}"/>
    <cellStyle name="Nota 9 2 7 6" xfId="22671" xr:uid="{00000000-0005-0000-0000-0000EF710000}"/>
    <cellStyle name="Nota 9 2 7 7" xfId="22672" xr:uid="{00000000-0005-0000-0000-0000F0710000}"/>
    <cellStyle name="Nota 9 2 7 8" xfId="22673" xr:uid="{00000000-0005-0000-0000-0000F1710000}"/>
    <cellStyle name="Nota 9 2 8" xfId="22674" xr:uid="{00000000-0005-0000-0000-0000F2710000}"/>
    <cellStyle name="Nota 9 2 8 2" xfId="22675" xr:uid="{00000000-0005-0000-0000-0000F3710000}"/>
    <cellStyle name="Nota 9 2 8 2 2" xfId="22676" xr:uid="{00000000-0005-0000-0000-0000F4710000}"/>
    <cellStyle name="Nota 9 2 8 2 3" xfId="22677" xr:uid="{00000000-0005-0000-0000-0000F5710000}"/>
    <cellStyle name="Nota 9 2 8 2 4" xfId="22678" xr:uid="{00000000-0005-0000-0000-0000F6710000}"/>
    <cellStyle name="Nota 9 2 8 2 5" xfId="22679" xr:uid="{00000000-0005-0000-0000-0000F7710000}"/>
    <cellStyle name="Nota 9 2 8 2 6" xfId="22680" xr:uid="{00000000-0005-0000-0000-0000F8710000}"/>
    <cellStyle name="Nota 9 2 8 2 7" xfId="22681" xr:uid="{00000000-0005-0000-0000-0000F9710000}"/>
    <cellStyle name="Nota 9 2 8 3" xfId="22682" xr:uid="{00000000-0005-0000-0000-0000FA710000}"/>
    <cellStyle name="Nota 9 2 8 4" xfId="22683" xr:uid="{00000000-0005-0000-0000-0000FB710000}"/>
    <cellStyle name="Nota 9 2 8 5" xfId="22684" xr:uid="{00000000-0005-0000-0000-0000FC710000}"/>
    <cellStyle name="Nota 9 2 8 6" xfId="22685" xr:uid="{00000000-0005-0000-0000-0000FD710000}"/>
    <cellStyle name="Nota 9 2 8 7" xfId="22686" xr:uid="{00000000-0005-0000-0000-0000FE710000}"/>
    <cellStyle name="Nota 9 2 8 8" xfId="22687" xr:uid="{00000000-0005-0000-0000-0000FF710000}"/>
    <cellStyle name="Nota 9 2 9" xfId="22688" xr:uid="{00000000-0005-0000-0000-000000720000}"/>
    <cellStyle name="Nota 9 2 9 2" xfId="22689" xr:uid="{00000000-0005-0000-0000-000001720000}"/>
    <cellStyle name="Nota 9 2 9 2 2" xfId="22690" xr:uid="{00000000-0005-0000-0000-000002720000}"/>
    <cellStyle name="Nota 9 2 9 2 3" xfId="22691" xr:uid="{00000000-0005-0000-0000-000003720000}"/>
    <cellStyle name="Nota 9 2 9 2 4" xfId="22692" xr:uid="{00000000-0005-0000-0000-000004720000}"/>
    <cellStyle name="Nota 9 2 9 2 5" xfId="22693" xr:uid="{00000000-0005-0000-0000-000005720000}"/>
    <cellStyle name="Nota 9 2 9 2 6" xfId="22694" xr:uid="{00000000-0005-0000-0000-000006720000}"/>
    <cellStyle name="Nota 9 2 9 2 7" xfId="22695" xr:uid="{00000000-0005-0000-0000-000007720000}"/>
    <cellStyle name="Nota 9 2 9 3" xfId="22696" xr:uid="{00000000-0005-0000-0000-000008720000}"/>
    <cellStyle name="Nota 9 2 9 4" xfId="22697" xr:uid="{00000000-0005-0000-0000-000009720000}"/>
    <cellStyle name="Nota 9 2 9 5" xfId="22698" xr:uid="{00000000-0005-0000-0000-00000A720000}"/>
    <cellStyle name="Nota 9 2 9 6" xfId="22699" xr:uid="{00000000-0005-0000-0000-00000B720000}"/>
    <cellStyle name="Nota 9 2 9 7" xfId="22700" xr:uid="{00000000-0005-0000-0000-00000C720000}"/>
    <cellStyle name="Nota 9 2 9 8" xfId="22701" xr:uid="{00000000-0005-0000-0000-00000D720000}"/>
    <cellStyle name="Nota 9 20" xfId="24749" xr:uid="{00000000-0005-0000-0000-00000E720000}"/>
    <cellStyle name="Nota 9 20 2" xfId="25089" xr:uid="{00000000-0005-0000-0000-00000F720000}"/>
    <cellStyle name="Nota 9 20 2 2" xfId="25719" xr:uid="{00000000-0005-0000-0000-000010720000}"/>
    <cellStyle name="Nota 9 20 2 2 2" xfId="27129" xr:uid="{00000000-0005-0000-0000-000011720000}"/>
    <cellStyle name="Nota 9 20 2 2 2 2" xfId="30151" xr:uid="{00000000-0005-0000-0000-000012720000}"/>
    <cellStyle name="Nota 9 20 2 2 3" xfId="28741" xr:uid="{00000000-0005-0000-0000-000013720000}"/>
    <cellStyle name="Nota 9 20 2 2 3 2" xfId="31592" xr:uid="{00000000-0005-0000-0000-000014720000}"/>
    <cellStyle name="Nota 9 20 2 3" xfId="25887" xr:uid="{00000000-0005-0000-0000-000015720000}"/>
    <cellStyle name="Nota 9 20 2 3 2" xfId="27297" xr:uid="{00000000-0005-0000-0000-000016720000}"/>
    <cellStyle name="Nota 9 20 2 3 2 2" xfId="30319" xr:uid="{00000000-0005-0000-0000-000017720000}"/>
    <cellStyle name="Nota 9 20 2 3 3" xfId="28909" xr:uid="{00000000-0005-0000-0000-000018720000}"/>
    <cellStyle name="Nota 9 20 2 3 3 2" xfId="31760" xr:uid="{00000000-0005-0000-0000-000019720000}"/>
    <cellStyle name="Nota 9 20 2 4" xfId="26053" xr:uid="{00000000-0005-0000-0000-00001A720000}"/>
    <cellStyle name="Nota 9 20 2 4 2" xfId="27463" xr:uid="{00000000-0005-0000-0000-00001B720000}"/>
    <cellStyle name="Nota 9 20 2 4 2 2" xfId="30485" xr:uid="{00000000-0005-0000-0000-00001C720000}"/>
    <cellStyle name="Nota 9 20 2 4 3" xfId="29075" xr:uid="{00000000-0005-0000-0000-00001D720000}"/>
    <cellStyle name="Nota 9 20 2 4 3 2" xfId="31926" xr:uid="{00000000-0005-0000-0000-00001E720000}"/>
    <cellStyle name="Nota 9 20 2 5" xfId="26218" xr:uid="{00000000-0005-0000-0000-00001F720000}"/>
    <cellStyle name="Nota 9 20 2 5 2" xfId="27628" xr:uid="{00000000-0005-0000-0000-000020720000}"/>
    <cellStyle name="Nota 9 20 2 5 2 2" xfId="30650" xr:uid="{00000000-0005-0000-0000-000021720000}"/>
    <cellStyle name="Nota 9 20 2 5 3" xfId="29240" xr:uid="{00000000-0005-0000-0000-000022720000}"/>
    <cellStyle name="Nota 9 20 2 5 3 2" xfId="32091" xr:uid="{00000000-0005-0000-0000-000023720000}"/>
    <cellStyle name="Nota 9 20 2 6" xfId="26500" xr:uid="{00000000-0005-0000-0000-000024720000}"/>
    <cellStyle name="Nota 9 20 2 6 2" xfId="29522" xr:uid="{00000000-0005-0000-0000-000025720000}"/>
    <cellStyle name="Nota 9 20 2 7" xfId="28112" xr:uid="{00000000-0005-0000-0000-000026720000}"/>
    <cellStyle name="Nota 9 20 2 7 2" xfId="30963" xr:uid="{00000000-0005-0000-0000-000027720000}"/>
    <cellStyle name="Nota 9 20 3" xfId="25553" xr:uid="{00000000-0005-0000-0000-000028720000}"/>
    <cellStyle name="Nota 9 20 3 2" xfId="26963" xr:uid="{00000000-0005-0000-0000-000029720000}"/>
    <cellStyle name="Nota 9 20 3 2 2" xfId="29985" xr:uid="{00000000-0005-0000-0000-00002A720000}"/>
    <cellStyle name="Nota 9 20 3 3" xfId="28575" xr:uid="{00000000-0005-0000-0000-00002B720000}"/>
    <cellStyle name="Nota 9 20 3 3 2" xfId="31426" xr:uid="{00000000-0005-0000-0000-00002C720000}"/>
    <cellStyle name="Nota 9 20 4" xfId="25178" xr:uid="{00000000-0005-0000-0000-00002D720000}"/>
    <cellStyle name="Nota 9 20 4 2" xfId="26588" xr:uid="{00000000-0005-0000-0000-00002E720000}"/>
    <cellStyle name="Nota 9 20 4 2 2" xfId="29610" xr:uid="{00000000-0005-0000-0000-00002F720000}"/>
    <cellStyle name="Nota 9 20 4 3" xfId="28200" xr:uid="{00000000-0005-0000-0000-000030720000}"/>
    <cellStyle name="Nota 9 20 4 3 2" xfId="31051" xr:uid="{00000000-0005-0000-0000-000031720000}"/>
    <cellStyle name="Nota 9 20 5" xfId="25453" xr:uid="{00000000-0005-0000-0000-000032720000}"/>
    <cellStyle name="Nota 9 20 5 2" xfId="26863" xr:uid="{00000000-0005-0000-0000-000033720000}"/>
    <cellStyle name="Nota 9 20 5 2 2" xfId="29885" xr:uid="{00000000-0005-0000-0000-000034720000}"/>
    <cellStyle name="Nota 9 20 5 3" xfId="28475" xr:uid="{00000000-0005-0000-0000-000035720000}"/>
    <cellStyle name="Nota 9 20 5 3 2" xfId="31326" xr:uid="{00000000-0005-0000-0000-000036720000}"/>
    <cellStyle name="Nota 9 20 6" xfId="25159" xr:uid="{00000000-0005-0000-0000-000037720000}"/>
    <cellStyle name="Nota 9 20 6 2" xfId="26569" xr:uid="{00000000-0005-0000-0000-000038720000}"/>
    <cellStyle name="Nota 9 20 6 2 2" xfId="29591" xr:uid="{00000000-0005-0000-0000-000039720000}"/>
    <cellStyle name="Nota 9 20 6 3" xfId="28181" xr:uid="{00000000-0005-0000-0000-00003A720000}"/>
    <cellStyle name="Nota 9 20 6 3 2" xfId="31032" xr:uid="{00000000-0005-0000-0000-00003B720000}"/>
    <cellStyle name="Nota 9 20 7" xfId="26359" xr:uid="{00000000-0005-0000-0000-00003C720000}"/>
    <cellStyle name="Nota 9 20 7 2" xfId="29381" xr:uid="{00000000-0005-0000-0000-00003D720000}"/>
    <cellStyle name="Nota 9 20 8" xfId="27971" xr:uid="{00000000-0005-0000-0000-00003E720000}"/>
    <cellStyle name="Nota 9 20 8 2" xfId="30822" xr:uid="{00000000-0005-0000-0000-00003F720000}"/>
    <cellStyle name="Nota 9 3" xfId="22702" xr:uid="{00000000-0005-0000-0000-000040720000}"/>
    <cellStyle name="Nota 9 3 10" xfId="22703" xr:uid="{00000000-0005-0000-0000-000041720000}"/>
    <cellStyle name="Nota 9 3 10 2" xfId="22704" xr:uid="{00000000-0005-0000-0000-000042720000}"/>
    <cellStyle name="Nota 9 3 10 2 2" xfId="22705" xr:uid="{00000000-0005-0000-0000-000043720000}"/>
    <cellStyle name="Nota 9 3 10 2 3" xfId="22706" xr:uid="{00000000-0005-0000-0000-000044720000}"/>
    <cellStyle name="Nota 9 3 10 2 4" xfId="22707" xr:uid="{00000000-0005-0000-0000-000045720000}"/>
    <cellStyle name="Nota 9 3 10 2 5" xfId="22708" xr:uid="{00000000-0005-0000-0000-000046720000}"/>
    <cellStyle name="Nota 9 3 10 2 6" xfId="22709" xr:uid="{00000000-0005-0000-0000-000047720000}"/>
    <cellStyle name="Nota 9 3 10 2 7" xfId="22710" xr:uid="{00000000-0005-0000-0000-000048720000}"/>
    <cellStyle name="Nota 9 3 10 3" xfId="22711" xr:uid="{00000000-0005-0000-0000-000049720000}"/>
    <cellStyle name="Nota 9 3 10 4" xfId="22712" xr:uid="{00000000-0005-0000-0000-00004A720000}"/>
    <cellStyle name="Nota 9 3 10 5" xfId="22713" xr:uid="{00000000-0005-0000-0000-00004B720000}"/>
    <cellStyle name="Nota 9 3 10 6" xfId="22714" xr:uid="{00000000-0005-0000-0000-00004C720000}"/>
    <cellStyle name="Nota 9 3 10 7" xfId="22715" xr:uid="{00000000-0005-0000-0000-00004D720000}"/>
    <cellStyle name="Nota 9 3 10 8" xfId="22716" xr:uid="{00000000-0005-0000-0000-00004E720000}"/>
    <cellStyle name="Nota 9 3 11" xfId="22717" xr:uid="{00000000-0005-0000-0000-00004F720000}"/>
    <cellStyle name="Nota 9 3 11 2" xfId="22718" xr:uid="{00000000-0005-0000-0000-000050720000}"/>
    <cellStyle name="Nota 9 3 11 3" xfId="22719" xr:uid="{00000000-0005-0000-0000-000051720000}"/>
    <cellStyle name="Nota 9 3 11 4" xfId="22720" xr:uid="{00000000-0005-0000-0000-000052720000}"/>
    <cellStyle name="Nota 9 3 11 5" xfId="22721" xr:uid="{00000000-0005-0000-0000-000053720000}"/>
    <cellStyle name="Nota 9 3 11 6" xfId="22722" xr:uid="{00000000-0005-0000-0000-000054720000}"/>
    <cellStyle name="Nota 9 3 11 7" xfId="22723" xr:uid="{00000000-0005-0000-0000-000055720000}"/>
    <cellStyle name="Nota 9 3 12" xfId="22724" xr:uid="{00000000-0005-0000-0000-000056720000}"/>
    <cellStyle name="Nota 9 3 13" xfId="22725" xr:uid="{00000000-0005-0000-0000-000057720000}"/>
    <cellStyle name="Nota 9 3 14" xfId="22726" xr:uid="{00000000-0005-0000-0000-000058720000}"/>
    <cellStyle name="Nota 9 3 15" xfId="22727" xr:uid="{00000000-0005-0000-0000-000059720000}"/>
    <cellStyle name="Nota 9 3 16" xfId="22728" xr:uid="{00000000-0005-0000-0000-00005A720000}"/>
    <cellStyle name="Nota 9 3 17" xfId="22729" xr:uid="{00000000-0005-0000-0000-00005B720000}"/>
    <cellStyle name="Nota 9 3 2" xfId="22730" xr:uid="{00000000-0005-0000-0000-00005C720000}"/>
    <cellStyle name="Nota 9 3 2 2" xfId="22731" xr:uid="{00000000-0005-0000-0000-00005D720000}"/>
    <cellStyle name="Nota 9 3 2 2 2" xfId="22732" xr:uid="{00000000-0005-0000-0000-00005E720000}"/>
    <cellStyle name="Nota 9 3 2 2 3" xfId="22733" xr:uid="{00000000-0005-0000-0000-00005F720000}"/>
    <cellStyle name="Nota 9 3 2 2 4" xfId="22734" xr:uid="{00000000-0005-0000-0000-000060720000}"/>
    <cellStyle name="Nota 9 3 2 2 5" xfId="22735" xr:uid="{00000000-0005-0000-0000-000061720000}"/>
    <cellStyle name="Nota 9 3 2 2 6" xfId="22736" xr:uid="{00000000-0005-0000-0000-000062720000}"/>
    <cellStyle name="Nota 9 3 2 2 7" xfId="22737" xr:uid="{00000000-0005-0000-0000-000063720000}"/>
    <cellStyle name="Nota 9 3 2 3" xfId="22738" xr:uid="{00000000-0005-0000-0000-000064720000}"/>
    <cellStyle name="Nota 9 3 2 4" xfId="22739" xr:uid="{00000000-0005-0000-0000-000065720000}"/>
    <cellStyle name="Nota 9 3 2 5" xfId="22740" xr:uid="{00000000-0005-0000-0000-000066720000}"/>
    <cellStyle name="Nota 9 3 2 6" xfId="22741" xr:uid="{00000000-0005-0000-0000-000067720000}"/>
    <cellStyle name="Nota 9 3 2 7" xfId="22742" xr:uid="{00000000-0005-0000-0000-000068720000}"/>
    <cellStyle name="Nota 9 3 2 8" xfId="22743" xr:uid="{00000000-0005-0000-0000-000069720000}"/>
    <cellStyle name="Nota 9 3 3" xfId="22744" xr:uid="{00000000-0005-0000-0000-00006A720000}"/>
    <cellStyle name="Nota 9 3 3 2" xfId="22745" xr:uid="{00000000-0005-0000-0000-00006B720000}"/>
    <cellStyle name="Nota 9 3 3 2 2" xfId="22746" xr:uid="{00000000-0005-0000-0000-00006C720000}"/>
    <cellStyle name="Nota 9 3 3 2 3" xfId="22747" xr:uid="{00000000-0005-0000-0000-00006D720000}"/>
    <cellStyle name="Nota 9 3 3 2 4" xfId="22748" xr:uid="{00000000-0005-0000-0000-00006E720000}"/>
    <cellStyle name="Nota 9 3 3 2 5" xfId="22749" xr:uid="{00000000-0005-0000-0000-00006F720000}"/>
    <cellStyle name="Nota 9 3 3 2 6" xfId="22750" xr:uid="{00000000-0005-0000-0000-000070720000}"/>
    <cellStyle name="Nota 9 3 3 2 7" xfId="22751" xr:uid="{00000000-0005-0000-0000-000071720000}"/>
    <cellStyle name="Nota 9 3 3 3" xfId="22752" xr:uid="{00000000-0005-0000-0000-000072720000}"/>
    <cellStyle name="Nota 9 3 3 4" xfId="22753" xr:uid="{00000000-0005-0000-0000-000073720000}"/>
    <cellStyle name="Nota 9 3 3 5" xfId="22754" xr:uid="{00000000-0005-0000-0000-000074720000}"/>
    <cellStyle name="Nota 9 3 3 6" xfId="22755" xr:uid="{00000000-0005-0000-0000-000075720000}"/>
    <cellStyle name="Nota 9 3 3 7" xfId="22756" xr:uid="{00000000-0005-0000-0000-000076720000}"/>
    <cellStyle name="Nota 9 3 3 8" xfId="22757" xr:uid="{00000000-0005-0000-0000-000077720000}"/>
    <cellStyle name="Nota 9 3 4" xfId="22758" xr:uid="{00000000-0005-0000-0000-000078720000}"/>
    <cellStyle name="Nota 9 3 4 2" xfId="22759" xr:uid="{00000000-0005-0000-0000-000079720000}"/>
    <cellStyle name="Nota 9 3 4 2 2" xfId="22760" xr:uid="{00000000-0005-0000-0000-00007A720000}"/>
    <cellStyle name="Nota 9 3 4 2 3" xfId="22761" xr:uid="{00000000-0005-0000-0000-00007B720000}"/>
    <cellStyle name="Nota 9 3 4 2 4" xfId="22762" xr:uid="{00000000-0005-0000-0000-00007C720000}"/>
    <cellStyle name="Nota 9 3 4 2 5" xfId="22763" xr:uid="{00000000-0005-0000-0000-00007D720000}"/>
    <cellStyle name="Nota 9 3 4 2 6" xfId="22764" xr:uid="{00000000-0005-0000-0000-00007E720000}"/>
    <cellStyle name="Nota 9 3 4 2 7" xfId="22765" xr:uid="{00000000-0005-0000-0000-00007F720000}"/>
    <cellStyle name="Nota 9 3 4 3" xfId="22766" xr:uid="{00000000-0005-0000-0000-000080720000}"/>
    <cellStyle name="Nota 9 3 4 4" xfId="22767" xr:uid="{00000000-0005-0000-0000-000081720000}"/>
    <cellStyle name="Nota 9 3 4 5" xfId="22768" xr:uid="{00000000-0005-0000-0000-000082720000}"/>
    <cellStyle name="Nota 9 3 4 6" xfId="22769" xr:uid="{00000000-0005-0000-0000-000083720000}"/>
    <cellStyle name="Nota 9 3 4 7" xfId="22770" xr:uid="{00000000-0005-0000-0000-000084720000}"/>
    <cellStyle name="Nota 9 3 4 8" xfId="22771" xr:uid="{00000000-0005-0000-0000-000085720000}"/>
    <cellStyle name="Nota 9 3 5" xfId="22772" xr:uid="{00000000-0005-0000-0000-000086720000}"/>
    <cellStyle name="Nota 9 3 5 2" xfId="22773" xr:uid="{00000000-0005-0000-0000-000087720000}"/>
    <cellStyle name="Nota 9 3 5 2 2" xfId="22774" xr:uid="{00000000-0005-0000-0000-000088720000}"/>
    <cellStyle name="Nota 9 3 5 2 3" xfId="22775" xr:uid="{00000000-0005-0000-0000-000089720000}"/>
    <cellStyle name="Nota 9 3 5 2 4" xfId="22776" xr:uid="{00000000-0005-0000-0000-00008A720000}"/>
    <cellStyle name="Nota 9 3 5 2 5" xfId="22777" xr:uid="{00000000-0005-0000-0000-00008B720000}"/>
    <cellStyle name="Nota 9 3 5 2 6" xfId="22778" xr:uid="{00000000-0005-0000-0000-00008C720000}"/>
    <cellStyle name="Nota 9 3 5 2 7" xfId="22779" xr:uid="{00000000-0005-0000-0000-00008D720000}"/>
    <cellStyle name="Nota 9 3 5 3" xfId="22780" xr:uid="{00000000-0005-0000-0000-00008E720000}"/>
    <cellStyle name="Nota 9 3 5 4" xfId="22781" xr:uid="{00000000-0005-0000-0000-00008F720000}"/>
    <cellStyle name="Nota 9 3 5 5" xfId="22782" xr:uid="{00000000-0005-0000-0000-000090720000}"/>
    <cellStyle name="Nota 9 3 5 6" xfId="22783" xr:uid="{00000000-0005-0000-0000-000091720000}"/>
    <cellStyle name="Nota 9 3 5 7" xfId="22784" xr:uid="{00000000-0005-0000-0000-000092720000}"/>
    <cellStyle name="Nota 9 3 5 8" xfId="22785" xr:uid="{00000000-0005-0000-0000-000093720000}"/>
    <cellStyle name="Nota 9 3 6" xfId="22786" xr:uid="{00000000-0005-0000-0000-000094720000}"/>
    <cellStyle name="Nota 9 3 6 2" xfId="22787" xr:uid="{00000000-0005-0000-0000-000095720000}"/>
    <cellStyle name="Nota 9 3 6 2 2" xfId="22788" xr:uid="{00000000-0005-0000-0000-000096720000}"/>
    <cellStyle name="Nota 9 3 6 2 3" xfId="22789" xr:uid="{00000000-0005-0000-0000-000097720000}"/>
    <cellStyle name="Nota 9 3 6 2 4" xfId="22790" xr:uid="{00000000-0005-0000-0000-000098720000}"/>
    <cellStyle name="Nota 9 3 6 2 5" xfId="22791" xr:uid="{00000000-0005-0000-0000-000099720000}"/>
    <cellStyle name="Nota 9 3 6 2 6" xfId="22792" xr:uid="{00000000-0005-0000-0000-00009A720000}"/>
    <cellStyle name="Nota 9 3 6 2 7" xfId="22793" xr:uid="{00000000-0005-0000-0000-00009B720000}"/>
    <cellStyle name="Nota 9 3 6 3" xfId="22794" xr:uid="{00000000-0005-0000-0000-00009C720000}"/>
    <cellStyle name="Nota 9 3 6 4" xfId="22795" xr:uid="{00000000-0005-0000-0000-00009D720000}"/>
    <cellStyle name="Nota 9 3 6 5" xfId="22796" xr:uid="{00000000-0005-0000-0000-00009E720000}"/>
    <cellStyle name="Nota 9 3 6 6" xfId="22797" xr:uid="{00000000-0005-0000-0000-00009F720000}"/>
    <cellStyle name="Nota 9 3 6 7" xfId="22798" xr:uid="{00000000-0005-0000-0000-0000A0720000}"/>
    <cellStyle name="Nota 9 3 6 8" xfId="22799" xr:uid="{00000000-0005-0000-0000-0000A1720000}"/>
    <cellStyle name="Nota 9 3 7" xfId="22800" xr:uid="{00000000-0005-0000-0000-0000A2720000}"/>
    <cellStyle name="Nota 9 3 7 2" xfId="22801" xr:uid="{00000000-0005-0000-0000-0000A3720000}"/>
    <cellStyle name="Nota 9 3 7 2 2" xfId="22802" xr:uid="{00000000-0005-0000-0000-0000A4720000}"/>
    <cellStyle name="Nota 9 3 7 2 3" xfId="22803" xr:uid="{00000000-0005-0000-0000-0000A5720000}"/>
    <cellStyle name="Nota 9 3 7 2 4" xfId="22804" xr:uid="{00000000-0005-0000-0000-0000A6720000}"/>
    <cellStyle name="Nota 9 3 7 2 5" xfId="22805" xr:uid="{00000000-0005-0000-0000-0000A7720000}"/>
    <cellStyle name="Nota 9 3 7 2 6" xfId="22806" xr:uid="{00000000-0005-0000-0000-0000A8720000}"/>
    <cellStyle name="Nota 9 3 7 2 7" xfId="22807" xr:uid="{00000000-0005-0000-0000-0000A9720000}"/>
    <cellStyle name="Nota 9 3 7 3" xfId="22808" xr:uid="{00000000-0005-0000-0000-0000AA720000}"/>
    <cellStyle name="Nota 9 3 7 4" xfId="22809" xr:uid="{00000000-0005-0000-0000-0000AB720000}"/>
    <cellStyle name="Nota 9 3 7 5" xfId="22810" xr:uid="{00000000-0005-0000-0000-0000AC720000}"/>
    <cellStyle name="Nota 9 3 7 6" xfId="22811" xr:uid="{00000000-0005-0000-0000-0000AD720000}"/>
    <cellStyle name="Nota 9 3 7 7" xfId="22812" xr:uid="{00000000-0005-0000-0000-0000AE720000}"/>
    <cellStyle name="Nota 9 3 7 8" xfId="22813" xr:uid="{00000000-0005-0000-0000-0000AF720000}"/>
    <cellStyle name="Nota 9 3 8" xfId="22814" xr:uid="{00000000-0005-0000-0000-0000B0720000}"/>
    <cellStyle name="Nota 9 3 8 2" xfId="22815" xr:uid="{00000000-0005-0000-0000-0000B1720000}"/>
    <cellStyle name="Nota 9 3 8 2 2" xfId="22816" xr:uid="{00000000-0005-0000-0000-0000B2720000}"/>
    <cellStyle name="Nota 9 3 8 2 3" xfId="22817" xr:uid="{00000000-0005-0000-0000-0000B3720000}"/>
    <cellStyle name="Nota 9 3 8 2 4" xfId="22818" xr:uid="{00000000-0005-0000-0000-0000B4720000}"/>
    <cellStyle name="Nota 9 3 8 2 5" xfId="22819" xr:uid="{00000000-0005-0000-0000-0000B5720000}"/>
    <cellStyle name="Nota 9 3 8 2 6" xfId="22820" xr:uid="{00000000-0005-0000-0000-0000B6720000}"/>
    <cellStyle name="Nota 9 3 8 2 7" xfId="22821" xr:uid="{00000000-0005-0000-0000-0000B7720000}"/>
    <cellStyle name="Nota 9 3 8 3" xfId="22822" xr:uid="{00000000-0005-0000-0000-0000B8720000}"/>
    <cellStyle name="Nota 9 3 8 4" xfId="22823" xr:uid="{00000000-0005-0000-0000-0000B9720000}"/>
    <cellStyle name="Nota 9 3 8 5" xfId="22824" xr:uid="{00000000-0005-0000-0000-0000BA720000}"/>
    <cellStyle name="Nota 9 3 8 6" xfId="22825" xr:uid="{00000000-0005-0000-0000-0000BB720000}"/>
    <cellStyle name="Nota 9 3 8 7" xfId="22826" xr:uid="{00000000-0005-0000-0000-0000BC720000}"/>
    <cellStyle name="Nota 9 3 8 8" xfId="22827" xr:uid="{00000000-0005-0000-0000-0000BD720000}"/>
    <cellStyle name="Nota 9 3 9" xfId="22828" xr:uid="{00000000-0005-0000-0000-0000BE720000}"/>
    <cellStyle name="Nota 9 3 9 2" xfId="22829" xr:uid="{00000000-0005-0000-0000-0000BF720000}"/>
    <cellStyle name="Nota 9 3 9 2 2" xfId="22830" xr:uid="{00000000-0005-0000-0000-0000C0720000}"/>
    <cellStyle name="Nota 9 3 9 2 3" xfId="22831" xr:uid="{00000000-0005-0000-0000-0000C1720000}"/>
    <cellStyle name="Nota 9 3 9 2 4" xfId="22832" xr:uid="{00000000-0005-0000-0000-0000C2720000}"/>
    <cellStyle name="Nota 9 3 9 2 5" xfId="22833" xr:uid="{00000000-0005-0000-0000-0000C3720000}"/>
    <cellStyle name="Nota 9 3 9 2 6" xfId="22834" xr:uid="{00000000-0005-0000-0000-0000C4720000}"/>
    <cellStyle name="Nota 9 3 9 2 7" xfId="22835" xr:uid="{00000000-0005-0000-0000-0000C5720000}"/>
    <cellStyle name="Nota 9 3 9 3" xfId="22836" xr:uid="{00000000-0005-0000-0000-0000C6720000}"/>
    <cellStyle name="Nota 9 3 9 4" xfId="22837" xr:uid="{00000000-0005-0000-0000-0000C7720000}"/>
    <cellStyle name="Nota 9 3 9 5" xfId="22838" xr:uid="{00000000-0005-0000-0000-0000C8720000}"/>
    <cellStyle name="Nota 9 3 9 6" xfId="22839" xr:uid="{00000000-0005-0000-0000-0000C9720000}"/>
    <cellStyle name="Nota 9 3 9 7" xfId="22840" xr:uid="{00000000-0005-0000-0000-0000CA720000}"/>
    <cellStyle name="Nota 9 3 9 8" xfId="22841" xr:uid="{00000000-0005-0000-0000-0000CB720000}"/>
    <cellStyle name="Nota 9 4" xfId="22842" xr:uid="{00000000-0005-0000-0000-0000CC720000}"/>
    <cellStyle name="Nota 9 4 2" xfId="22843" xr:uid="{00000000-0005-0000-0000-0000CD720000}"/>
    <cellStyle name="Nota 9 4 2 2" xfId="22844" xr:uid="{00000000-0005-0000-0000-0000CE720000}"/>
    <cellStyle name="Nota 9 4 2 3" xfId="22845" xr:uid="{00000000-0005-0000-0000-0000CF720000}"/>
    <cellStyle name="Nota 9 4 2 4" xfId="22846" xr:uid="{00000000-0005-0000-0000-0000D0720000}"/>
    <cellStyle name="Nota 9 4 2 5" xfId="22847" xr:uid="{00000000-0005-0000-0000-0000D1720000}"/>
    <cellStyle name="Nota 9 4 2 6" xfId="22848" xr:uid="{00000000-0005-0000-0000-0000D2720000}"/>
    <cellStyle name="Nota 9 4 2 7" xfId="22849" xr:uid="{00000000-0005-0000-0000-0000D3720000}"/>
    <cellStyle name="Nota 9 4 3" xfId="22850" xr:uid="{00000000-0005-0000-0000-0000D4720000}"/>
    <cellStyle name="Nota 9 4 4" xfId="22851" xr:uid="{00000000-0005-0000-0000-0000D5720000}"/>
    <cellStyle name="Nota 9 4 5" xfId="22852" xr:uid="{00000000-0005-0000-0000-0000D6720000}"/>
    <cellStyle name="Nota 9 4 6" xfId="22853" xr:uid="{00000000-0005-0000-0000-0000D7720000}"/>
    <cellStyle name="Nota 9 4 7" xfId="22854" xr:uid="{00000000-0005-0000-0000-0000D8720000}"/>
    <cellStyle name="Nota 9 4 8" xfId="22855" xr:uid="{00000000-0005-0000-0000-0000D9720000}"/>
    <cellStyle name="Nota 9 5" xfId="22856" xr:uid="{00000000-0005-0000-0000-0000DA720000}"/>
    <cellStyle name="Nota 9 5 2" xfId="22857" xr:uid="{00000000-0005-0000-0000-0000DB720000}"/>
    <cellStyle name="Nota 9 5 2 2" xfId="22858" xr:uid="{00000000-0005-0000-0000-0000DC720000}"/>
    <cellStyle name="Nota 9 5 2 3" xfId="22859" xr:uid="{00000000-0005-0000-0000-0000DD720000}"/>
    <cellStyle name="Nota 9 5 2 4" xfId="22860" xr:uid="{00000000-0005-0000-0000-0000DE720000}"/>
    <cellStyle name="Nota 9 5 2 5" xfId="22861" xr:uid="{00000000-0005-0000-0000-0000DF720000}"/>
    <cellStyle name="Nota 9 5 2 6" xfId="22862" xr:uid="{00000000-0005-0000-0000-0000E0720000}"/>
    <cellStyle name="Nota 9 5 2 7" xfId="22863" xr:uid="{00000000-0005-0000-0000-0000E1720000}"/>
    <cellStyle name="Nota 9 5 3" xfId="22864" xr:uid="{00000000-0005-0000-0000-0000E2720000}"/>
    <cellStyle name="Nota 9 5 4" xfId="22865" xr:uid="{00000000-0005-0000-0000-0000E3720000}"/>
    <cellStyle name="Nota 9 5 5" xfId="22866" xr:uid="{00000000-0005-0000-0000-0000E4720000}"/>
    <cellStyle name="Nota 9 5 6" xfId="22867" xr:uid="{00000000-0005-0000-0000-0000E5720000}"/>
    <cellStyle name="Nota 9 5 7" xfId="22868" xr:uid="{00000000-0005-0000-0000-0000E6720000}"/>
    <cellStyle name="Nota 9 5 8" xfId="22869" xr:uid="{00000000-0005-0000-0000-0000E7720000}"/>
    <cellStyle name="Nota 9 6" xfId="22870" xr:uid="{00000000-0005-0000-0000-0000E8720000}"/>
    <cellStyle name="Nota 9 6 2" xfId="22871" xr:uid="{00000000-0005-0000-0000-0000E9720000}"/>
    <cellStyle name="Nota 9 6 2 2" xfId="22872" xr:uid="{00000000-0005-0000-0000-0000EA720000}"/>
    <cellStyle name="Nota 9 6 2 3" xfId="22873" xr:uid="{00000000-0005-0000-0000-0000EB720000}"/>
    <cellStyle name="Nota 9 6 2 4" xfId="22874" xr:uid="{00000000-0005-0000-0000-0000EC720000}"/>
    <cellStyle name="Nota 9 6 2 5" xfId="22875" xr:uid="{00000000-0005-0000-0000-0000ED720000}"/>
    <cellStyle name="Nota 9 6 2 6" xfId="22876" xr:uid="{00000000-0005-0000-0000-0000EE720000}"/>
    <cellStyle name="Nota 9 6 2 7" xfId="22877" xr:uid="{00000000-0005-0000-0000-0000EF720000}"/>
    <cellStyle name="Nota 9 6 3" xfId="22878" xr:uid="{00000000-0005-0000-0000-0000F0720000}"/>
    <cellStyle name="Nota 9 6 4" xfId="22879" xr:uid="{00000000-0005-0000-0000-0000F1720000}"/>
    <cellStyle name="Nota 9 6 5" xfId="22880" xr:uid="{00000000-0005-0000-0000-0000F2720000}"/>
    <cellStyle name="Nota 9 6 6" xfId="22881" xr:uid="{00000000-0005-0000-0000-0000F3720000}"/>
    <cellStyle name="Nota 9 6 7" xfId="22882" xr:uid="{00000000-0005-0000-0000-0000F4720000}"/>
    <cellStyle name="Nota 9 6 8" xfId="22883" xr:uid="{00000000-0005-0000-0000-0000F5720000}"/>
    <cellStyle name="Nota 9 7" xfId="22884" xr:uid="{00000000-0005-0000-0000-0000F6720000}"/>
    <cellStyle name="Nota 9 7 2" xfId="22885" xr:uid="{00000000-0005-0000-0000-0000F7720000}"/>
    <cellStyle name="Nota 9 7 2 2" xfId="22886" xr:uid="{00000000-0005-0000-0000-0000F8720000}"/>
    <cellStyle name="Nota 9 7 2 3" xfId="22887" xr:uid="{00000000-0005-0000-0000-0000F9720000}"/>
    <cellStyle name="Nota 9 7 2 4" xfId="22888" xr:uid="{00000000-0005-0000-0000-0000FA720000}"/>
    <cellStyle name="Nota 9 7 2 5" xfId="22889" xr:uid="{00000000-0005-0000-0000-0000FB720000}"/>
    <cellStyle name="Nota 9 7 2 6" xfId="22890" xr:uid="{00000000-0005-0000-0000-0000FC720000}"/>
    <cellStyle name="Nota 9 7 2 7" xfId="22891" xr:uid="{00000000-0005-0000-0000-0000FD720000}"/>
    <cellStyle name="Nota 9 7 3" xfId="22892" xr:uid="{00000000-0005-0000-0000-0000FE720000}"/>
    <cellStyle name="Nota 9 7 4" xfId="22893" xr:uid="{00000000-0005-0000-0000-0000FF720000}"/>
    <cellStyle name="Nota 9 7 5" xfId="22894" xr:uid="{00000000-0005-0000-0000-000000730000}"/>
    <cellStyle name="Nota 9 7 6" xfId="22895" xr:uid="{00000000-0005-0000-0000-000001730000}"/>
    <cellStyle name="Nota 9 7 7" xfId="22896" xr:uid="{00000000-0005-0000-0000-000002730000}"/>
    <cellStyle name="Nota 9 7 8" xfId="22897" xr:uid="{00000000-0005-0000-0000-000003730000}"/>
    <cellStyle name="Nota 9 8" xfId="22898" xr:uid="{00000000-0005-0000-0000-000004730000}"/>
    <cellStyle name="Nota 9 8 2" xfId="22899" xr:uid="{00000000-0005-0000-0000-000005730000}"/>
    <cellStyle name="Nota 9 8 2 2" xfId="22900" xr:uid="{00000000-0005-0000-0000-000006730000}"/>
    <cellStyle name="Nota 9 8 2 3" xfId="22901" xr:uid="{00000000-0005-0000-0000-000007730000}"/>
    <cellStyle name="Nota 9 8 2 4" xfId="22902" xr:uid="{00000000-0005-0000-0000-000008730000}"/>
    <cellStyle name="Nota 9 8 2 5" xfId="22903" xr:uid="{00000000-0005-0000-0000-000009730000}"/>
    <cellStyle name="Nota 9 8 2 6" xfId="22904" xr:uid="{00000000-0005-0000-0000-00000A730000}"/>
    <cellStyle name="Nota 9 8 2 7" xfId="22905" xr:uid="{00000000-0005-0000-0000-00000B730000}"/>
    <cellStyle name="Nota 9 8 3" xfId="22906" xr:uid="{00000000-0005-0000-0000-00000C730000}"/>
    <cellStyle name="Nota 9 8 4" xfId="22907" xr:uid="{00000000-0005-0000-0000-00000D730000}"/>
    <cellStyle name="Nota 9 8 5" xfId="22908" xr:uid="{00000000-0005-0000-0000-00000E730000}"/>
    <cellStyle name="Nota 9 8 6" xfId="22909" xr:uid="{00000000-0005-0000-0000-00000F730000}"/>
    <cellStyle name="Nota 9 8 7" xfId="22910" xr:uid="{00000000-0005-0000-0000-000010730000}"/>
    <cellStyle name="Nota 9 8 8" xfId="22911" xr:uid="{00000000-0005-0000-0000-000011730000}"/>
    <cellStyle name="Nota 9 9" xfId="22912" xr:uid="{00000000-0005-0000-0000-000012730000}"/>
    <cellStyle name="Nota 9 9 2" xfId="22913" xr:uid="{00000000-0005-0000-0000-000013730000}"/>
    <cellStyle name="Nota 9 9 2 2" xfId="22914" xr:uid="{00000000-0005-0000-0000-000014730000}"/>
    <cellStyle name="Nota 9 9 2 3" xfId="22915" xr:uid="{00000000-0005-0000-0000-000015730000}"/>
    <cellStyle name="Nota 9 9 2 4" xfId="22916" xr:uid="{00000000-0005-0000-0000-000016730000}"/>
    <cellStyle name="Nota 9 9 2 5" xfId="22917" xr:uid="{00000000-0005-0000-0000-000017730000}"/>
    <cellStyle name="Nota 9 9 2 6" xfId="22918" xr:uid="{00000000-0005-0000-0000-000018730000}"/>
    <cellStyle name="Nota 9 9 2 7" xfId="22919" xr:uid="{00000000-0005-0000-0000-000019730000}"/>
    <cellStyle name="Nota 9 9 3" xfId="22920" xr:uid="{00000000-0005-0000-0000-00001A730000}"/>
    <cellStyle name="Nota 9 9 4" xfId="22921" xr:uid="{00000000-0005-0000-0000-00001B730000}"/>
    <cellStyle name="Nota 9 9 5" xfId="22922" xr:uid="{00000000-0005-0000-0000-00001C730000}"/>
    <cellStyle name="Nota 9 9 6" xfId="22923" xr:uid="{00000000-0005-0000-0000-00001D730000}"/>
    <cellStyle name="Nota 9 9 7" xfId="22924" xr:uid="{00000000-0005-0000-0000-00001E730000}"/>
    <cellStyle name="Nota 9 9 8" xfId="22925" xr:uid="{00000000-0005-0000-0000-00001F730000}"/>
    <cellStyle name="Note" xfId="24751" xr:uid="{00000000-0005-0000-0000-000020730000}"/>
    <cellStyle name="Note 10" xfId="27973" xr:uid="{00000000-0005-0000-0000-000021730000}"/>
    <cellStyle name="Note 10 2" xfId="30824" xr:uid="{00000000-0005-0000-0000-000022730000}"/>
    <cellStyle name="Note 2" xfId="24850" xr:uid="{00000000-0005-0000-0000-000023730000}"/>
    <cellStyle name="Note 2 2" xfId="25110" xr:uid="{00000000-0005-0000-0000-000024730000}"/>
    <cellStyle name="Note 2 2 2" xfId="25740" xr:uid="{00000000-0005-0000-0000-000025730000}"/>
    <cellStyle name="Note 2 2 2 2" xfId="27150" xr:uid="{00000000-0005-0000-0000-000026730000}"/>
    <cellStyle name="Note 2 2 2 2 2" xfId="30172" xr:uid="{00000000-0005-0000-0000-000027730000}"/>
    <cellStyle name="Note 2 2 2 3" xfId="28762" xr:uid="{00000000-0005-0000-0000-000028730000}"/>
    <cellStyle name="Note 2 2 2 3 2" xfId="31613" xr:uid="{00000000-0005-0000-0000-000029730000}"/>
    <cellStyle name="Note 2 2 3" xfId="25908" xr:uid="{00000000-0005-0000-0000-00002A730000}"/>
    <cellStyle name="Note 2 2 3 2" xfId="27318" xr:uid="{00000000-0005-0000-0000-00002B730000}"/>
    <cellStyle name="Note 2 2 3 2 2" xfId="30340" xr:uid="{00000000-0005-0000-0000-00002C730000}"/>
    <cellStyle name="Note 2 2 3 3" xfId="28930" xr:uid="{00000000-0005-0000-0000-00002D730000}"/>
    <cellStyle name="Note 2 2 3 3 2" xfId="31781" xr:uid="{00000000-0005-0000-0000-00002E730000}"/>
    <cellStyle name="Note 2 2 4" xfId="26074" xr:uid="{00000000-0005-0000-0000-00002F730000}"/>
    <cellStyle name="Note 2 2 4 2" xfId="27484" xr:uid="{00000000-0005-0000-0000-000030730000}"/>
    <cellStyle name="Note 2 2 4 2 2" xfId="30506" xr:uid="{00000000-0005-0000-0000-000031730000}"/>
    <cellStyle name="Note 2 2 4 3" xfId="29096" xr:uid="{00000000-0005-0000-0000-000032730000}"/>
    <cellStyle name="Note 2 2 4 3 2" xfId="31947" xr:uid="{00000000-0005-0000-0000-000033730000}"/>
    <cellStyle name="Note 2 2 5" xfId="26239" xr:uid="{00000000-0005-0000-0000-000034730000}"/>
    <cellStyle name="Note 2 2 5 2" xfId="27649" xr:uid="{00000000-0005-0000-0000-000035730000}"/>
    <cellStyle name="Note 2 2 5 2 2" xfId="30671" xr:uid="{00000000-0005-0000-0000-000036730000}"/>
    <cellStyle name="Note 2 2 5 3" xfId="29261" xr:uid="{00000000-0005-0000-0000-000037730000}"/>
    <cellStyle name="Note 2 2 5 3 2" xfId="32112" xr:uid="{00000000-0005-0000-0000-000038730000}"/>
    <cellStyle name="Note 2 2 6" xfId="26521" xr:uid="{00000000-0005-0000-0000-000039730000}"/>
    <cellStyle name="Note 2 2 6 2" xfId="29543" xr:uid="{00000000-0005-0000-0000-00003A730000}"/>
    <cellStyle name="Note 2 2 7" xfId="28133" xr:uid="{00000000-0005-0000-0000-00003B730000}"/>
    <cellStyle name="Note 2 2 7 2" xfId="30984" xr:uid="{00000000-0005-0000-0000-00003C730000}"/>
    <cellStyle name="Note 2 3" xfId="25594" xr:uid="{00000000-0005-0000-0000-00003D730000}"/>
    <cellStyle name="Note 2 3 2" xfId="27004" xr:uid="{00000000-0005-0000-0000-00003E730000}"/>
    <cellStyle name="Note 2 3 2 2" xfId="30026" xr:uid="{00000000-0005-0000-0000-00003F730000}"/>
    <cellStyle name="Note 2 3 3" xfId="28616" xr:uid="{00000000-0005-0000-0000-000040730000}"/>
    <cellStyle name="Note 2 3 3 2" xfId="31467" xr:uid="{00000000-0005-0000-0000-000041730000}"/>
    <cellStyle name="Note 2 4" xfId="25764" xr:uid="{00000000-0005-0000-0000-000042730000}"/>
    <cellStyle name="Note 2 4 2" xfId="27174" xr:uid="{00000000-0005-0000-0000-000043730000}"/>
    <cellStyle name="Note 2 4 2 2" xfId="30196" xr:uid="{00000000-0005-0000-0000-000044730000}"/>
    <cellStyle name="Note 2 4 3" xfId="28786" xr:uid="{00000000-0005-0000-0000-000045730000}"/>
    <cellStyle name="Note 2 4 3 2" xfId="31637" xr:uid="{00000000-0005-0000-0000-000046730000}"/>
    <cellStyle name="Note 2 5" xfId="25933" xr:uid="{00000000-0005-0000-0000-000047730000}"/>
    <cellStyle name="Note 2 5 2" xfId="27343" xr:uid="{00000000-0005-0000-0000-000048730000}"/>
    <cellStyle name="Note 2 5 2 2" xfId="30365" xr:uid="{00000000-0005-0000-0000-000049730000}"/>
    <cellStyle name="Note 2 5 3" xfId="28955" xr:uid="{00000000-0005-0000-0000-00004A730000}"/>
    <cellStyle name="Note 2 5 3 2" xfId="31806" xr:uid="{00000000-0005-0000-0000-00004B730000}"/>
    <cellStyle name="Note 2 6" xfId="26098" xr:uid="{00000000-0005-0000-0000-00004C730000}"/>
    <cellStyle name="Note 2 6 2" xfId="27508" xr:uid="{00000000-0005-0000-0000-00004D730000}"/>
    <cellStyle name="Note 2 6 2 2" xfId="30530" xr:uid="{00000000-0005-0000-0000-00004E730000}"/>
    <cellStyle name="Note 2 6 3" xfId="29120" xr:uid="{00000000-0005-0000-0000-00004F730000}"/>
    <cellStyle name="Note 2 6 3 2" xfId="31971" xr:uid="{00000000-0005-0000-0000-000050730000}"/>
    <cellStyle name="Note 2 7" xfId="26380" xr:uid="{00000000-0005-0000-0000-000051730000}"/>
    <cellStyle name="Note 2 7 2" xfId="29402" xr:uid="{00000000-0005-0000-0000-000052730000}"/>
    <cellStyle name="Note 2 8" xfId="27992" xr:uid="{00000000-0005-0000-0000-000053730000}"/>
    <cellStyle name="Note 2 8 2" xfId="30843" xr:uid="{00000000-0005-0000-0000-000054730000}"/>
    <cellStyle name="Note 3" xfId="25091" xr:uid="{00000000-0005-0000-0000-000055730000}"/>
    <cellStyle name="Note 3 2" xfId="25721" xr:uid="{00000000-0005-0000-0000-000056730000}"/>
    <cellStyle name="Note 3 2 2" xfId="27131" xr:uid="{00000000-0005-0000-0000-000057730000}"/>
    <cellStyle name="Note 3 2 2 2" xfId="30153" xr:uid="{00000000-0005-0000-0000-000058730000}"/>
    <cellStyle name="Note 3 2 3" xfId="28743" xr:uid="{00000000-0005-0000-0000-000059730000}"/>
    <cellStyle name="Note 3 2 3 2" xfId="31594" xr:uid="{00000000-0005-0000-0000-00005A730000}"/>
    <cellStyle name="Note 3 3" xfId="25889" xr:uid="{00000000-0005-0000-0000-00005B730000}"/>
    <cellStyle name="Note 3 3 2" xfId="27299" xr:uid="{00000000-0005-0000-0000-00005C730000}"/>
    <cellStyle name="Note 3 3 2 2" xfId="30321" xr:uid="{00000000-0005-0000-0000-00005D730000}"/>
    <cellStyle name="Note 3 3 3" xfId="28911" xr:uid="{00000000-0005-0000-0000-00005E730000}"/>
    <cellStyle name="Note 3 3 3 2" xfId="31762" xr:uid="{00000000-0005-0000-0000-00005F730000}"/>
    <cellStyle name="Note 3 4" xfId="26055" xr:uid="{00000000-0005-0000-0000-000060730000}"/>
    <cellStyle name="Note 3 4 2" xfId="27465" xr:uid="{00000000-0005-0000-0000-000061730000}"/>
    <cellStyle name="Note 3 4 2 2" xfId="30487" xr:uid="{00000000-0005-0000-0000-000062730000}"/>
    <cellStyle name="Note 3 4 3" xfId="29077" xr:uid="{00000000-0005-0000-0000-000063730000}"/>
    <cellStyle name="Note 3 4 3 2" xfId="31928" xr:uid="{00000000-0005-0000-0000-000064730000}"/>
    <cellStyle name="Note 3 5" xfId="26220" xr:uid="{00000000-0005-0000-0000-000065730000}"/>
    <cellStyle name="Note 3 5 2" xfId="27630" xr:uid="{00000000-0005-0000-0000-000066730000}"/>
    <cellStyle name="Note 3 5 2 2" xfId="30652" xr:uid="{00000000-0005-0000-0000-000067730000}"/>
    <cellStyle name="Note 3 5 3" xfId="29242" xr:uid="{00000000-0005-0000-0000-000068730000}"/>
    <cellStyle name="Note 3 5 3 2" xfId="32093" xr:uid="{00000000-0005-0000-0000-000069730000}"/>
    <cellStyle name="Note 3 6" xfId="26502" xr:uid="{00000000-0005-0000-0000-00006A730000}"/>
    <cellStyle name="Note 3 6 2" xfId="29524" xr:uid="{00000000-0005-0000-0000-00006B730000}"/>
    <cellStyle name="Note 3 7" xfId="28114" xr:uid="{00000000-0005-0000-0000-00006C730000}"/>
    <cellStyle name="Note 3 7 2" xfId="30965" xr:uid="{00000000-0005-0000-0000-00006D730000}"/>
    <cellStyle name="Note 4" xfId="25555" xr:uid="{00000000-0005-0000-0000-00006E730000}"/>
    <cellStyle name="Note 4 2" xfId="26965" xr:uid="{00000000-0005-0000-0000-00006F730000}"/>
    <cellStyle name="Note 4 2 2" xfId="29987" xr:uid="{00000000-0005-0000-0000-000070730000}"/>
    <cellStyle name="Note 4 3" xfId="28577" xr:uid="{00000000-0005-0000-0000-000071730000}"/>
    <cellStyle name="Note 4 3 2" xfId="31428" xr:uid="{00000000-0005-0000-0000-000072730000}"/>
    <cellStyle name="Note 5" xfId="25176" xr:uid="{00000000-0005-0000-0000-000073730000}"/>
    <cellStyle name="Note 5 2" xfId="26586" xr:uid="{00000000-0005-0000-0000-000074730000}"/>
    <cellStyle name="Note 5 2 2" xfId="29608" xr:uid="{00000000-0005-0000-0000-000075730000}"/>
    <cellStyle name="Note 5 3" xfId="28198" xr:uid="{00000000-0005-0000-0000-000076730000}"/>
    <cellStyle name="Note 5 3 2" xfId="31049" xr:uid="{00000000-0005-0000-0000-000077730000}"/>
    <cellStyle name="Note 6" xfId="25456" xr:uid="{00000000-0005-0000-0000-000078730000}"/>
    <cellStyle name="Note 6 2" xfId="26866" xr:uid="{00000000-0005-0000-0000-000079730000}"/>
    <cellStyle name="Note 6 2 2" xfId="29888" xr:uid="{00000000-0005-0000-0000-00007A730000}"/>
    <cellStyle name="Note 6 3" xfId="28478" xr:uid="{00000000-0005-0000-0000-00007B730000}"/>
    <cellStyle name="Note 6 3 2" xfId="31329" xr:uid="{00000000-0005-0000-0000-00007C730000}"/>
    <cellStyle name="Note 7" xfId="25157" xr:uid="{00000000-0005-0000-0000-00007D730000}"/>
    <cellStyle name="Note 7 2" xfId="26567" xr:uid="{00000000-0005-0000-0000-00007E730000}"/>
    <cellStyle name="Note 7 2 2" xfId="29589" xr:uid="{00000000-0005-0000-0000-00007F730000}"/>
    <cellStyle name="Note 7 3" xfId="28179" xr:uid="{00000000-0005-0000-0000-000080730000}"/>
    <cellStyle name="Note 7 3 2" xfId="31030" xr:uid="{00000000-0005-0000-0000-000081730000}"/>
    <cellStyle name="Note 8" xfId="26361" xr:uid="{00000000-0005-0000-0000-000082730000}"/>
    <cellStyle name="Note 8 2" xfId="29383" xr:uid="{00000000-0005-0000-0000-000083730000}"/>
    <cellStyle name="Note 9" xfId="27707" xr:uid="{00000000-0005-0000-0000-000084730000}"/>
    <cellStyle name="Note 9 2" xfId="30699" xr:uid="{00000000-0005-0000-0000-000085730000}"/>
    <cellStyle name="Output" xfId="24752" xr:uid="{00000000-0005-0000-0000-000086730000}"/>
    <cellStyle name="Output 10" xfId="27974" xr:uid="{00000000-0005-0000-0000-000087730000}"/>
    <cellStyle name="Output 10 2" xfId="30825" xr:uid="{00000000-0005-0000-0000-000088730000}"/>
    <cellStyle name="Output 2" xfId="24851" xr:uid="{00000000-0005-0000-0000-000089730000}"/>
    <cellStyle name="Output 2 2" xfId="25111" xr:uid="{00000000-0005-0000-0000-00008A730000}"/>
    <cellStyle name="Output 2 2 2" xfId="25741" xr:uid="{00000000-0005-0000-0000-00008B730000}"/>
    <cellStyle name="Output 2 2 2 2" xfId="27151" xr:uid="{00000000-0005-0000-0000-00008C730000}"/>
    <cellStyle name="Output 2 2 2 2 2" xfId="30173" xr:uid="{00000000-0005-0000-0000-00008D730000}"/>
    <cellStyle name="Output 2 2 2 3" xfId="28763" xr:uid="{00000000-0005-0000-0000-00008E730000}"/>
    <cellStyle name="Output 2 2 2 3 2" xfId="31614" xr:uid="{00000000-0005-0000-0000-00008F730000}"/>
    <cellStyle name="Output 2 2 3" xfId="25909" xr:uid="{00000000-0005-0000-0000-000090730000}"/>
    <cellStyle name="Output 2 2 3 2" xfId="27319" xr:uid="{00000000-0005-0000-0000-000091730000}"/>
    <cellStyle name="Output 2 2 3 2 2" xfId="30341" xr:uid="{00000000-0005-0000-0000-000092730000}"/>
    <cellStyle name="Output 2 2 3 3" xfId="28931" xr:uid="{00000000-0005-0000-0000-000093730000}"/>
    <cellStyle name="Output 2 2 3 3 2" xfId="31782" xr:uid="{00000000-0005-0000-0000-000094730000}"/>
    <cellStyle name="Output 2 2 4" xfId="26075" xr:uid="{00000000-0005-0000-0000-000095730000}"/>
    <cellStyle name="Output 2 2 4 2" xfId="27485" xr:uid="{00000000-0005-0000-0000-000096730000}"/>
    <cellStyle name="Output 2 2 4 2 2" xfId="30507" xr:uid="{00000000-0005-0000-0000-000097730000}"/>
    <cellStyle name="Output 2 2 4 3" xfId="29097" xr:uid="{00000000-0005-0000-0000-000098730000}"/>
    <cellStyle name="Output 2 2 4 3 2" xfId="31948" xr:uid="{00000000-0005-0000-0000-000099730000}"/>
    <cellStyle name="Output 2 2 5" xfId="26240" xr:uid="{00000000-0005-0000-0000-00009A730000}"/>
    <cellStyle name="Output 2 2 5 2" xfId="27650" xr:uid="{00000000-0005-0000-0000-00009B730000}"/>
    <cellStyle name="Output 2 2 5 2 2" xfId="30672" xr:uid="{00000000-0005-0000-0000-00009C730000}"/>
    <cellStyle name="Output 2 2 5 3" xfId="29262" xr:uid="{00000000-0005-0000-0000-00009D730000}"/>
    <cellStyle name="Output 2 2 5 3 2" xfId="32113" xr:uid="{00000000-0005-0000-0000-00009E730000}"/>
    <cellStyle name="Output 2 2 6" xfId="26522" xr:uid="{00000000-0005-0000-0000-00009F730000}"/>
    <cellStyle name="Output 2 2 6 2" xfId="29544" xr:uid="{00000000-0005-0000-0000-0000A0730000}"/>
    <cellStyle name="Output 2 2 7" xfId="28134" xr:uid="{00000000-0005-0000-0000-0000A1730000}"/>
    <cellStyle name="Output 2 2 7 2" xfId="30985" xr:uid="{00000000-0005-0000-0000-0000A2730000}"/>
    <cellStyle name="Output 2 3" xfId="25595" xr:uid="{00000000-0005-0000-0000-0000A3730000}"/>
    <cellStyle name="Output 2 3 2" xfId="27005" xr:uid="{00000000-0005-0000-0000-0000A4730000}"/>
    <cellStyle name="Output 2 3 2 2" xfId="30027" xr:uid="{00000000-0005-0000-0000-0000A5730000}"/>
    <cellStyle name="Output 2 3 3" xfId="28617" xr:uid="{00000000-0005-0000-0000-0000A6730000}"/>
    <cellStyle name="Output 2 3 3 2" xfId="31468" xr:uid="{00000000-0005-0000-0000-0000A7730000}"/>
    <cellStyle name="Output 2 4" xfId="25765" xr:uid="{00000000-0005-0000-0000-0000A8730000}"/>
    <cellStyle name="Output 2 4 2" xfId="27175" xr:uid="{00000000-0005-0000-0000-0000A9730000}"/>
    <cellStyle name="Output 2 4 2 2" xfId="30197" xr:uid="{00000000-0005-0000-0000-0000AA730000}"/>
    <cellStyle name="Output 2 4 3" xfId="28787" xr:uid="{00000000-0005-0000-0000-0000AB730000}"/>
    <cellStyle name="Output 2 4 3 2" xfId="31638" xr:uid="{00000000-0005-0000-0000-0000AC730000}"/>
    <cellStyle name="Output 2 5" xfId="25934" xr:uid="{00000000-0005-0000-0000-0000AD730000}"/>
    <cellStyle name="Output 2 5 2" xfId="27344" xr:uid="{00000000-0005-0000-0000-0000AE730000}"/>
    <cellStyle name="Output 2 5 2 2" xfId="30366" xr:uid="{00000000-0005-0000-0000-0000AF730000}"/>
    <cellStyle name="Output 2 5 3" xfId="28956" xr:uid="{00000000-0005-0000-0000-0000B0730000}"/>
    <cellStyle name="Output 2 5 3 2" xfId="31807" xr:uid="{00000000-0005-0000-0000-0000B1730000}"/>
    <cellStyle name="Output 2 6" xfId="26099" xr:uid="{00000000-0005-0000-0000-0000B2730000}"/>
    <cellStyle name="Output 2 6 2" xfId="27509" xr:uid="{00000000-0005-0000-0000-0000B3730000}"/>
    <cellStyle name="Output 2 6 2 2" xfId="30531" xr:uid="{00000000-0005-0000-0000-0000B4730000}"/>
    <cellStyle name="Output 2 6 3" xfId="29121" xr:uid="{00000000-0005-0000-0000-0000B5730000}"/>
    <cellStyle name="Output 2 6 3 2" xfId="31972" xr:uid="{00000000-0005-0000-0000-0000B6730000}"/>
    <cellStyle name="Output 2 7" xfId="26381" xr:uid="{00000000-0005-0000-0000-0000B7730000}"/>
    <cellStyle name="Output 2 7 2" xfId="29403" xr:uid="{00000000-0005-0000-0000-0000B8730000}"/>
    <cellStyle name="Output 2 8" xfId="27993" xr:uid="{00000000-0005-0000-0000-0000B9730000}"/>
    <cellStyle name="Output 2 8 2" xfId="30844" xr:uid="{00000000-0005-0000-0000-0000BA730000}"/>
    <cellStyle name="Output 3" xfId="25092" xr:uid="{00000000-0005-0000-0000-0000BB730000}"/>
    <cellStyle name="Output 3 2" xfId="25722" xr:uid="{00000000-0005-0000-0000-0000BC730000}"/>
    <cellStyle name="Output 3 2 2" xfId="27132" xr:uid="{00000000-0005-0000-0000-0000BD730000}"/>
    <cellStyle name="Output 3 2 2 2" xfId="30154" xr:uid="{00000000-0005-0000-0000-0000BE730000}"/>
    <cellStyle name="Output 3 2 3" xfId="28744" xr:uid="{00000000-0005-0000-0000-0000BF730000}"/>
    <cellStyle name="Output 3 2 3 2" xfId="31595" xr:uid="{00000000-0005-0000-0000-0000C0730000}"/>
    <cellStyle name="Output 3 3" xfId="25890" xr:uid="{00000000-0005-0000-0000-0000C1730000}"/>
    <cellStyle name="Output 3 3 2" xfId="27300" xr:uid="{00000000-0005-0000-0000-0000C2730000}"/>
    <cellStyle name="Output 3 3 2 2" xfId="30322" xr:uid="{00000000-0005-0000-0000-0000C3730000}"/>
    <cellStyle name="Output 3 3 3" xfId="28912" xr:uid="{00000000-0005-0000-0000-0000C4730000}"/>
    <cellStyle name="Output 3 3 3 2" xfId="31763" xr:uid="{00000000-0005-0000-0000-0000C5730000}"/>
    <cellStyle name="Output 3 4" xfId="26056" xr:uid="{00000000-0005-0000-0000-0000C6730000}"/>
    <cellStyle name="Output 3 4 2" xfId="27466" xr:uid="{00000000-0005-0000-0000-0000C7730000}"/>
    <cellStyle name="Output 3 4 2 2" xfId="30488" xr:uid="{00000000-0005-0000-0000-0000C8730000}"/>
    <cellStyle name="Output 3 4 3" xfId="29078" xr:uid="{00000000-0005-0000-0000-0000C9730000}"/>
    <cellStyle name="Output 3 4 3 2" xfId="31929" xr:uid="{00000000-0005-0000-0000-0000CA730000}"/>
    <cellStyle name="Output 3 5" xfId="26221" xr:uid="{00000000-0005-0000-0000-0000CB730000}"/>
    <cellStyle name="Output 3 5 2" xfId="27631" xr:uid="{00000000-0005-0000-0000-0000CC730000}"/>
    <cellStyle name="Output 3 5 2 2" xfId="30653" xr:uid="{00000000-0005-0000-0000-0000CD730000}"/>
    <cellStyle name="Output 3 5 3" xfId="29243" xr:uid="{00000000-0005-0000-0000-0000CE730000}"/>
    <cellStyle name="Output 3 5 3 2" xfId="32094" xr:uid="{00000000-0005-0000-0000-0000CF730000}"/>
    <cellStyle name="Output 3 6" xfId="26503" xr:uid="{00000000-0005-0000-0000-0000D0730000}"/>
    <cellStyle name="Output 3 6 2" xfId="29525" xr:uid="{00000000-0005-0000-0000-0000D1730000}"/>
    <cellStyle name="Output 3 7" xfId="28115" xr:uid="{00000000-0005-0000-0000-0000D2730000}"/>
    <cellStyle name="Output 3 7 2" xfId="30966" xr:uid="{00000000-0005-0000-0000-0000D3730000}"/>
    <cellStyle name="Output 4" xfId="25556" xr:uid="{00000000-0005-0000-0000-0000D4730000}"/>
    <cellStyle name="Output 4 2" xfId="26966" xr:uid="{00000000-0005-0000-0000-0000D5730000}"/>
    <cellStyle name="Output 4 2 2" xfId="29988" xr:uid="{00000000-0005-0000-0000-0000D6730000}"/>
    <cellStyle name="Output 4 3" xfId="28578" xr:uid="{00000000-0005-0000-0000-0000D7730000}"/>
    <cellStyle name="Output 4 3 2" xfId="31429" xr:uid="{00000000-0005-0000-0000-0000D8730000}"/>
    <cellStyle name="Output 5" xfId="25175" xr:uid="{00000000-0005-0000-0000-0000D9730000}"/>
    <cellStyle name="Output 5 2" xfId="26585" xr:uid="{00000000-0005-0000-0000-0000DA730000}"/>
    <cellStyle name="Output 5 2 2" xfId="29607" xr:uid="{00000000-0005-0000-0000-0000DB730000}"/>
    <cellStyle name="Output 5 3" xfId="28197" xr:uid="{00000000-0005-0000-0000-0000DC730000}"/>
    <cellStyle name="Output 5 3 2" xfId="31048" xr:uid="{00000000-0005-0000-0000-0000DD730000}"/>
    <cellStyle name="Output 6" xfId="25576" xr:uid="{00000000-0005-0000-0000-0000DE730000}"/>
    <cellStyle name="Output 6 2" xfId="26986" xr:uid="{00000000-0005-0000-0000-0000DF730000}"/>
    <cellStyle name="Output 6 2 2" xfId="30008" xr:uid="{00000000-0005-0000-0000-0000E0730000}"/>
    <cellStyle name="Output 6 3" xfId="28598" xr:uid="{00000000-0005-0000-0000-0000E1730000}"/>
    <cellStyle name="Output 6 3 2" xfId="31449" xr:uid="{00000000-0005-0000-0000-0000E2730000}"/>
    <cellStyle name="Output 7" xfId="25156" xr:uid="{00000000-0005-0000-0000-0000E3730000}"/>
    <cellStyle name="Output 7 2" xfId="26566" xr:uid="{00000000-0005-0000-0000-0000E4730000}"/>
    <cellStyle name="Output 7 2 2" xfId="29588" xr:uid="{00000000-0005-0000-0000-0000E5730000}"/>
    <cellStyle name="Output 7 3" xfId="28178" xr:uid="{00000000-0005-0000-0000-0000E6730000}"/>
    <cellStyle name="Output 7 3 2" xfId="31029" xr:uid="{00000000-0005-0000-0000-0000E7730000}"/>
    <cellStyle name="Output 8" xfId="26362" xr:uid="{00000000-0005-0000-0000-0000E8730000}"/>
    <cellStyle name="Output 8 2" xfId="29384" xr:uid="{00000000-0005-0000-0000-0000E9730000}"/>
    <cellStyle name="Output 9" xfId="27708" xr:uid="{00000000-0005-0000-0000-0000EA730000}"/>
    <cellStyle name="Output 9 2" xfId="30700" xr:uid="{00000000-0005-0000-0000-0000EB730000}"/>
    <cellStyle name="Percentagem 2" xfId="24360" xr:uid="{00000000-0005-0000-0000-0000EC730000}"/>
    <cellStyle name="Percentagem 3" xfId="24361" xr:uid="{00000000-0005-0000-0000-0000ED730000}"/>
    <cellStyle name="planilhas" xfId="24753" xr:uid="{00000000-0005-0000-0000-0000EE730000}"/>
    <cellStyle name="Porcentagem" xfId="4" builtinId="5"/>
    <cellStyle name="Porcentagem 10" xfId="24236" xr:uid="{00000000-0005-0000-0000-0000F0730000}"/>
    <cellStyle name="Porcentagem 10 2" xfId="24237" xr:uid="{00000000-0005-0000-0000-0000F1730000}"/>
    <cellStyle name="Porcentagem 11" xfId="24238" xr:uid="{00000000-0005-0000-0000-0000F2730000}"/>
    <cellStyle name="Porcentagem 12" xfId="24239" xr:uid="{00000000-0005-0000-0000-0000F3730000}"/>
    <cellStyle name="Porcentagem 13" xfId="24240" xr:uid="{00000000-0005-0000-0000-0000F4730000}"/>
    <cellStyle name="Porcentagem 14" xfId="24241" xr:uid="{00000000-0005-0000-0000-0000F5730000}"/>
    <cellStyle name="Porcentagem 15" xfId="24242" xr:uid="{00000000-0005-0000-0000-0000F6730000}"/>
    <cellStyle name="Porcentagem 16" xfId="24243" xr:uid="{00000000-0005-0000-0000-0000F7730000}"/>
    <cellStyle name="Porcentagem 17" xfId="24244" xr:uid="{00000000-0005-0000-0000-0000F8730000}"/>
    <cellStyle name="Porcentagem 18" xfId="24245" xr:uid="{00000000-0005-0000-0000-0000F9730000}"/>
    <cellStyle name="Porcentagem 19" xfId="24246" xr:uid="{00000000-0005-0000-0000-0000FA730000}"/>
    <cellStyle name="Porcentagem 2" xfId="63" xr:uid="{00000000-0005-0000-0000-0000FB730000}"/>
    <cellStyle name="Porcentagem 2 10" xfId="22926" xr:uid="{00000000-0005-0000-0000-0000FC730000}"/>
    <cellStyle name="Porcentagem 2 11" xfId="22927" xr:uid="{00000000-0005-0000-0000-0000FD730000}"/>
    <cellStyle name="Porcentagem 2 12" xfId="22928" xr:uid="{00000000-0005-0000-0000-0000FE730000}"/>
    <cellStyle name="Porcentagem 2 13" xfId="22929" xr:uid="{00000000-0005-0000-0000-0000FF730000}"/>
    <cellStyle name="Porcentagem 2 14" xfId="22930" xr:uid="{00000000-0005-0000-0000-000000740000}"/>
    <cellStyle name="Porcentagem 2 15" xfId="22931" xr:uid="{00000000-0005-0000-0000-000001740000}"/>
    <cellStyle name="Porcentagem 2 16" xfId="22932" xr:uid="{00000000-0005-0000-0000-000002740000}"/>
    <cellStyle name="Porcentagem 2 17" xfId="22933" xr:uid="{00000000-0005-0000-0000-000003740000}"/>
    <cellStyle name="Porcentagem 2 18" xfId="22934" xr:uid="{00000000-0005-0000-0000-000004740000}"/>
    <cellStyle name="Porcentagem 2 19" xfId="22935" xr:uid="{00000000-0005-0000-0000-000005740000}"/>
    <cellStyle name="Porcentagem 2 2" xfId="22936" xr:uid="{00000000-0005-0000-0000-000006740000}"/>
    <cellStyle name="Porcentagem 2 2 2" xfId="24036" xr:uid="{00000000-0005-0000-0000-000007740000}"/>
    <cellStyle name="Porcentagem 2 2 2 2" xfId="24037" xr:uid="{00000000-0005-0000-0000-000008740000}"/>
    <cellStyle name="Porcentagem 2 2 2 2 2" xfId="24894" xr:uid="{00000000-0005-0000-0000-000009740000}"/>
    <cellStyle name="Porcentagem 2 2 2 2 3" xfId="24931" xr:uid="{00000000-0005-0000-0000-00000A740000}"/>
    <cellStyle name="Porcentagem 2 2 2 2 4" xfId="24347" xr:uid="{00000000-0005-0000-0000-00000B740000}"/>
    <cellStyle name="Porcentagem 2 2 2 3" xfId="24873" xr:uid="{00000000-0005-0000-0000-00000C740000}"/>
    <cellStyle name="Porcentagem 2 2 2 4" xfId="24910" xr:uid="{00000000-0005-0000-0000-00000D740000}"/>
    <cellStyle name="Porcentagem 2 2 3" xfId="24754" xr:uid="{00000000-0005-0000-0000-00000E740000}"/>
    <cellStyle name="Porcentagem 2 20" xfId="22937" xr:uid="{00000000-0005-0000-0000-00000F740000}"/>
    <cellStyle name="Porcentagem 2 21" xfId="22938" xr:uid="{00000000-0005-0000-0000-000010740000}"/>
    <cellStyle name="Porcentagem 2 22" xfId="22939" xr:uid="{00000000-0005-0000-0000-000011740000}"/>
    <cellStyle name="Porcentagem 2 23" xfId="22940" xr:uid="{00000000-0005-0000-0000-000012740000}"/>
    <cellStyle name="Porcentagem 2 24" xfId="22941" xr:uid="{00000000-0005-0000-0000-000013740000}"/>
    <cellStyle name="Porcentagem 2 25" xfId="22942" xr:uid="{00000000-0005-0000-0000-000014740000}"/>
    <cellStyle name="Porcentagem 2 26" xfId="22943" xr:uid="{00000000-0005-0000-0000-000015740000}"/>
    <cellStyle name="Porcentagem 2 27" xfId="22944" xr:uid="{00000000-0005-0000-0000-000016740000}"/>
    <cellStyle name="Porcentagem 2 28" xfId="22945" xr:uid="{00000000-0005-0000-0000-000017740000}"/>
    <cellStyle name="Porcentagem 2 29" xfId="22946" xr:uid="{00000000-0005-0000-0000-000018740000}"/>
    <cellStyle name="Porcentagem 2 3" xfId="22947" xr:uid="{00000000-0005-0000-0000-000019740000}"/>
    <cellStyle name="Porcentagem 2 30" xfId="22948" xr:uid="{00000000-0005-0000-0000-00001A740000}"/>
    <cellStyle name="Porcentagem 2 31" xfId="22949" xr:uid="{00000000-0005-0000-0000-00001B740000}"/>
    <cellStyle name="Porcentagem 2 32" xfId="22950" xr:uid="{00000000-0005-0000-0000-00001C740000}"/>
    <cellStyle name="Porcentagem 2 33" xfId="22951" xr:uid="{00000000-0005-0000-0000-00001D740000}"/>
    <cellStyle name="Porcentagem 2 34" xfId="22952" xr:uid="{00000000-0005-0000-0000-00001E740000}"/>
    <cellStyle name="Porcentagem 2 35" xfId="22953" xr:uid="{00000000-0005-0000-0000-00001F740000}"/>
    <cellStyle name="Porcentagem 2 36" xfId="22954" xr:uid="{00000000-0005-0000-0000-000020740000}"/>
    <cellStyle name="Porcentagem 2 37" xfId="22955" xr:uid="{00000000-0005-0000-0000-000021740000}"/>
    <cellStyle name="Porcentagem 2 38" xfId="22956" xr:uid="{00000000-0005-0000-0000-000022740000}"/>
    <cellStyle name="Porcentagem 2 39" xfId="22957" xr:uid="{00000000-0005-0000-0000-000023740000}"/>
    <cellStyle name="Porcentagem 2 4" xfId="22958" xr:uid="{00000000-0005-0000-0000-000024740000}"/>
    <cellStyle name="Porcentagem 2 40" xfId="22959" xr:uid="{00000000-0005-0000-0000-000025740000}"/>
    <cellStyle name="Porcentagem 2 41" xfId="22960" xr:uid="{00000000-0005-0000-0000-000026740000}"/>
    <cellStyle name="Porcentagem 2 42" xfId="22961" xr:uid="{00000000-0005-0000-0000-000027740000}"/>
    <cellStyle name="Porcentagem 2 43" xfId="22962" xr:uid="{00000000-0005-0000-0000-000028740000}"/>
    <cellStyle name="Porcentagem 2 44" xfId="22963" xr:uid="{00000000-0005-0000-0000-000029740000}"/>
    <cellStyle name="Porcentagem 2 45" xfId="22964" xr:uid="{00000000-0005-0000-0000-00002A740000}"/>
    <cellStyle name="Porcentagem 2 46" xfId="22965" xr:uid="{00000000-0005-0000-0000-00002B740000}"/>
    <cellStyle name="Porcentagem 2 46 2" xfId="22966" xr:uid="{00000000-0005-0000-0000-00002C740000}"/>
    <cellStyle name="Porcentagem 2 46 3" xfId="22967" xr:uid="{00000000-0005-0000-0000-00002D740000}"/>
    <cellStyle name="Porcentagem 2 46 4" xfId="22968" xr:uid="{00000000-0005-0000-0000-00002E740000}"/>
    <cellStyle name="Porcentagem 2 46 5" xfId="22969" xr:uid="{00000000-0005-0000-0000-00002F740000}"/>
    <cellStyle name="Porcentagem 2 46 6" xfId="22970" xr:uid="{00000000-0005-0000-0000-000030740000}"/>
    <cellStyle name="Porcentagem 2 46 7" xfId="22971" xr:uid="{00000000-0005-0000-0000-000031740000}"/>
    <cellStyle name="Porcentagem 2 47" xfId="22972" xr:uid="{00000000-0005-0000-0000-000032740000}"/>
    <cellStyle name="Porcentagem 2 48" xfId="22973" xr:uid="{00000000-0005-0000-0000-000033740000}"/>
    <cellStyle name="Porcentagem 2 49" xfId="22974" xr:uid="{00000000-0005-0000-0000-000034740000}"/>
    <cellStyle name="Porcentagem 2 5" xfId="22975" xr:uid="{00000000-0005-0000-0000-000035740000}"/>
    <cellStyle name="Porcentagem 2 50" xfId="22976" xr:uid="{00000000-0005-0000-0000-000036740000}"/>
    <cellStyle name="Porcentagem 2 51" xfId="22977" xr:uid="{00000000-0005-0000-0000-000037740000}"/>
    <cellStyle name="Porcentagem 2 52" xfId="22978" xr:uid="{00000000-0005-0000-0000-000038740000}"/>
    <cellStyle name="Porcentagem 2 53" xfId="24038" xr:uid="{00000000-0005-0000-0000-000039740000}"/>
    <cellStyle name="Porcentagem 2 54" xfId="24039" xr:uid="{00000000-0005-0000-0000-00003A740000}"/>
    <cellStyle name="Porcentagem 2 55" xfId="24040" xr:uid="{00000000-0005-0000-0000-00003B740000}"/>
    <cellStyle name="Porcentagem 2 56" xfId="32201" xr:uid="{00000000-0005-0000-0000-00003C740000}"/>
    <cellStyle name="Porcentagem 2 6" xfId="22979" xr:uid="{00000000-0005-0000-0000-00003D740000}"/>
    <cellStyle name="Porcentagem 2 7" xfId="22980" xr:uid="{00000000-0005-0000-0000-00003E740000}"/>
    <cellStyle name="Porcentagem 2 8" xfId="22981" xr:uid="{00000000-0005-0000-0000-00003F740000}"/>
    <cellStyle name="Porcentagem 2 9" xfId="22982" xr:uid="{00000000-0005-0000-0000-000040740000}"/>
    <cellStyle name="Porcentagem 20" xfId="24247" xr:uid="{00000000-0005-0000-0000-000041740000}"/>
    <cellStyle name="Porcentagem 21" xfId="24248" xr:uid="{00000000-0005-0000-0000-000042740000}"/>
    <cellStyle name="Porcentagem 22" xfId="24249" xr:uid="{00000000-0005-0000-0000-000043740000}"/>
    <cellStyle name="Porcentagem 23" xfId="24250" xr:uid="{00000000-0005-0000-0000-000044740000}"/>
    <cellStyle name="Porcentagem 24" xfId="24251" xr:uid="{00000000-0005-0000-0000-000045740000}"/>
    <cellStyle name="Porcentagem 25" xfId="24252" xr:uid="{00000000-0005-0000-0000-000046740000}"/>
    <cellStyle name="Porcentagem 26" xfId="24253" xr:uid="{00000000-0005-0000-0000-000047740000}"/>
    <cellStyle name="Porcentagem 27" xfId="24254" xr:uid="{00000000-0005-0000-0000-000048740000}"/>
    <cellStyle name="Porcentagem 28" xfId="24255" xr:uid="{00000000-0005-0000-0000-000049740000}"/>
    <cellStyle name="Porcentagem 29" xfId="24256" xr:uid="{00000000-0005-0000-0000-00004A740000}"/>
    <cellStyle name="Porcentagem 3" xfId="22983" xr:uid="{00000000-0005-0000-0000-00004B740000}"/>
    <cellStyle name="Porcentagem 3 10" xfId="22984" xr:uid="{00000000-0005-0000-0000-00004C740000}"/>
    <cellStyle name="Porcentagem 3 10 2" xfId="22985" xr:uid="{00000000-0005-0000-0000-00004D740000}"/>
    <cellStyle name="Porcentagem 3 10 2 2" xfId="22986" xr:uid="{00000000-0005-0000-0000-00004E740000}"/>
    <cellStyle name="Porcentagem 3 10 2 3" xfId="22987" xr:uid="{00000000-0005-0000-0000-00004F740000}"/>
    <cellStyle name="Porcentagem 3 10 2 4" xfId="22988" xr:uid="{00000000-0005-0000-0000-000050740000}"/>
    <cellStyle name="Porcentagem 3 10 2 5" xfId="22989" xr:uid="{00000000-0005-0000-0000-000051740000}"/>
    <cellStyle name="Porcentagem 3 10 2 6" xfId="22990" xr:uid="{00000000-0005-0000-0000-000052740000}"/>
    <cellStyle name="Porcentagem 3 10 2 7" xfId="22991" xr:uid="{00000000-0005-0000-0000-000053740000}"/>
    <cellStyle name="Porcentagem 3 10 3" xfId="22992" xr:uid="{00000000-0005-0000-0000-000054740000}"/>
    <cellStyle name="Porcentagem 3 10 4" xfId="22993" xr:uid="{00000000-0005-0000-0000-000055740000}"/>
    <cellStyle name="Porcentagem 3 10 5" xfId="22994" xr:uid="{00000000-0005-0000-0000-000056740000}"/>
    <cellStyle name="Porcentagem 3 10 6" xfId="22995" xr:uid="{00000000-0005-0000-0000-000057740000}"/>
    <cellStyle name="Porcentagem 3 10 7" xfId="22996" xr:uid="{00000000-0005-0000-0000-000058740000}"/>
    <cellStyle name="Porcentagem 3 10 8" xfId="22997" xr:uid="{00000000-0005-0000-0000-000059740000}"/>
    <cellStyle name="Porcentagem 3 11" xfId="22998" xr:uid="{00000000-0005-0000-0000-00005A740000}"/>
    <cellStyle name="Porcentagem 3 11 2" xfId="22999" xr:uid="{00000000-0005-0000-0000-00005B740000}"/>
    <cellStyle name="Porcentagem 3 11 2 2" xfId="23000" xr:uid="{00000000-0005-0000-0000-00005C740000}"/>
    <cellStyle name="Porcentagem 3 11 2 3" xfId="23001" xr:uid="{00000000-0005-0000-0000-00005D740000}"/>
    <cellStyle name="Porcentagem 3 11 2 4" xfId="23002" xr:uid="{00000000-0005-0000-0000-00005E740000}"/>
    <cellStyle name="Porcentagem 3 11 2 5" xfId="23003" xr:uid="{00000000-0005-0000-0000-00005F740000}"/>
    <cellStyle name="Porcentagem 3 11 2 6" xfId="23004" xr:uid="{00000000-0005-0000-0000-000060740000}"/>
    <cellStyle name="Porcentagem 3 11 2 7" xfId="23005" xr:uid="{00000000-0005-0000-0000-000061740000}"/>
    <cellStyle name="Porcentagem 3 11 3" xfId="23006" xr:uid="{00000000-0005-0000-0000-000062740000}"/>
    <cellStyle name="Porcentagem 3 11 4" xfId="23007" xr:uid="{00000000-0005-0000-0000-000063740000}"/>
    <cellStyle name="Porcentagem 3 11 5" xfId="23008" xr:uid="{00000000-0005-0000-0000-000064740000}"/>
    <cellStyle name="Porcentagem 3 11 6" xfId="23009" xr:uid="{00000000-0005-0000-0000-000065740000}"/>
    <cellStyle name="Porcentagem 3 11 7" xfId="23010" xr:uid="{00000000-0005-0000-0000-000066740000}"/>
    <cellStyle name="Porcentagem 3 11 8" xfId="23011" xr:uid="{00000000-0005-0000-0000-000067740000}"/>
    <cellStyle name="Porcentagem 3 12" xfId="23012" xr:uid="{00000000-0005-0000-0000-000068740000}"/>
    <cellStyle name="Porcentagem 3 12 2" xfId="23013" xr:uid="{00000000-0005-0000-0000-000069740000}"/>
    <cellStyle name="Porcentagem 3 12 2 2" xfId="23014" xr:uid="{00000000-0005-0000-0000-00006A740000}"/>
    <cellStyle name="Porcentagem 3 12 2 3" xfId="23015" xr:uid="{00000000-0005-0000-0000-00006B740000}"/>
    <cellStyle name="Porcentagem 3 12 2 4" xfId="23016" xr:uid="{00000000-0005-0000-0000-00006C740000}"/>
    <cellStyle name="Porcentagem 3 12 2 5" xfId="23017" xr:uid="{00000000-0005-0000-0000-00006D740000}"/>
    <cellStyle name="Porcentagem 3 12 2 6" xfId="23018" xr:uid="{00000000-0005-0000-0000-00006E740000}"/>
    <cellStyle name="Porcentagem 3 12 2 7" xfId="23019" xr:uid="{00000000-0005-0000-0000-00006F740000}"/>
    <cellStyle name="Porcentagem 3 12 3" xfId="23020" xr:uid="{00000000-0005-0000-0000-000070740000}"/>
    <cellStyle name="Porcentagem 3 12 4" xfId="23021" xr:uid="{00000000-0005-0000-0000-000071740000}"/>
    <cellStyle name="Porcentagem 3 12 5" xfId="23022" xr:uid="{00000000-0005-0000-0000-000072740000}"/>
    <cellStyle name="Porcentagem 3 12 6" xfId="23023" xr:uid="{00000000-0005-0000-0000-000073740000}"/>
    <cellStyle name="Porcentagem 3 12 7" xfId="23024" xr:uid="{00000000-0005-0000-0000-000074740000}"/>
    <cellStyle name="Porcentagem 3 12 8" xfId="23025" xr:uid="{00000000-0005-0000-0000-000075740000}"/>
    <cellStyle name="Porcentagem 3 13" xfId="23026" xr:uid="{00000000-0005-0000-0000-000076740000}"/>
    <cellStyle name="Porcentagem 3 13 2" xfId="23027" xr:uid="{00000000-0005-0000-0000-000077740000}"/>
    <cellStyle name="Porcentagem 3 13 2 2" xfId="23028" xr:uid="{00000000-0005-0000-0000-000078740000}"/>
    <cellStyle name="Porcentagem 3 13 2 3" xfId="23029" xr:uid="{00000000-0005-0000-0000-000079740000}"/>
    <cellStyle name="Porcentagem 3 13 2 4" xfId="23030" xr:uid="{00000000-0005-0000-0000-00007A740000}"/>
    <cellStyle name="Porcentagem 3 13 2 5" xfId="23031" xr:uid="{00000000-0005-0000-0000-00007B740000}"/>
    <cellStyle name="Porcentagem 3 13 2 6" xfId="23032" xr:uid="{00000000-0005-0000-0000-00007C740000}"/>
    <cellStyle name="Porcentagem 3 13 2 7" xfId="23033" xr:uid="{00000000-0005-0000-0000-00007D740000}"/>
    <cellStyle name="Porcentagem 3 13 3" xfId="23034" xr:uid="{00000000-0005-0000-0000-00007E740000}"/>
    <cellStyle name="Porcentagem 3 13 4" xfId="23035" xr:uid="{00000000-0005-0000-0000-00007F740000}"/>
    <cellStyle name="Porcentagem 3 13 5" xfId="23036" xr:uid="{00000000-0005-0000-0000-000080740000}"/>
    <cellStyle name="Porcentagem 3 13 6" xfId="23037" xr:uid="{00000000-0005-0000-0000-000081740000}"/>
    <cellStyle name="Porcentagem 3 13 7" xfId="23038" xr:uid="{00000000-0005-0000-0000-000082740000}"/>
    <cellStyle name="Porcentagem 3 13 8" xfId="23039" xr:uid="{00000000-0005-0000-0000-000083740000}"/>
    <cellStyle name="Porcentagem 3 14" xfId="23040" xr:uid="{00000000-0005-0000-0000-000084740000}"/>
    <cellStyle name="Porcentagem 3 14 2" xfId="23041" xr:uid="{00000000-0005-0000-0000-000085740000}"/>
    <cellStyle name="Porcentagem 3 14 2 2" xfId="23042" xr:uid="{00000000-0005-0000-0000-000086740000}"/>
    <cellStyle name="Porcentagem 3 14 2 3" xfId="23043" xr:uid="{00000000-0005-0000-0000-000087740000}"/>
    <cellStyle name="Porcentagem 3 14 2 4" xfId="23044" xr:uid="{00000000-0005-0000-0000-000088740000}"/>
    <cellStyle name="Porcentagem 3 14 2 5" xfId="23045" xr:uid="{00000000-0005-0000-0000-000089740000}"/>
    <cellStyle name="Porcentagem 3 14 2 6" xfId="23046" xr:uid="{00000000-0005-0000-0000-00008A740000}"/>
    <cellStyle name="Porcentagem 3 14 2 7" xfId="23047" xr:uid="{00000000-0005-0000-0000-00008B740000}"/>
    <cellStyle name="Porcentagem 3 14 3" xfId="23048" xr:uid="{00000000-0005-0000-0000-00008C740000}"/>
    <cellStyle name="Porcentagem 3 14 4" xfId="23049" xr:uid="{00000000-0005-0000-0000-00008D740000}"/>
    <cellStyle name="Porcentagem 3 14 5" xfId="23050" xr:uid="{00000000-0005-0000-0000-00008E740000}"/>
    <cellStyle name="Porcentagem 3 14 6" xfId="23051" xr:uid="{00000000-0005-0000-0000-00008F740000}"/>
    <cellStyle name="Porcentagem 3 14 7" xfId="23052" xr:uid="{00000000-0005-0000-0000-000090740000}"/>
    <cellStyle name="Porcentagem 3 14 8" xfId="23053" xr:uid="{00000000-0005-0000-0000-000091740000}"/>
    <cellStyle name="Porcentagem 3 15" xfId="23054" xr:uid="{00000000-0005-0000-0000-000092740000}"/>
    <cellStyle name="Porcentagem 3 15 2" xfId="23055" xr:uid="{00000000-0005-0000-0000-000093740000}"/>
    <cellStyle name="Porcentagem 3 15 2 2" xfId="23056" xr:uid="{00000000-0005-0000-0000-000094740000}"/>
    <cellStyle name="Porcentagem 3 15 2 3" xfId="23057" xr:uid="{00000000-0005-0000-0000-000095740000}"/>
    <cellStyle name="Porcentagem 3 15 2 4" xfId="23058" xr:uid="{00000000-0005-0000-0000-000096740000}"/>
    <cellStyle name="Porcentagem 3 15 2 5" xfId="23059" xr:uid="{00000000-0005-0000-0000-000097740000}"/>
    <cellStyle name="Porcentagem 3 15 2 6" xfId="23060" xr:uid="{00000000-0005-0000-0000-000098740000}"/>
    <cellStyle name="Porcentagem 3 15 2 7" xfId="23061" xr:uid="{00000000-0005-0000-0000-000099740000}"/>
    <cellStyle name="Porcentagem 3 15 3" xfId="23062" xr:uid="{00000000-0005-0000-0000-00009A740000}"/>
    <cellStyle name="Porcentagem 3 15 4" xfId="23063" xr:uid="{00000000-0005-0000-0000-00009B740000}"/>
    <cellStyle name="Porcentagem 3 15 5" xfId="23064" xr:uid="{00000000-0005-0000-0000-00009C740000}"/>
    <cellStyle name="Porcentagem 3 15 6" xfId="23065" xr:uid="{00000000-0005-0000-0000-00009D740000}"/>
    <cellStyle name="Porcentagem 3 15 7" xfId="23066" xr:uid="{00000000-0005-0000-0000-00009E740000}"/>
    <cellStyle name="Porcentagem 3 15 8" xfId="23067" xr:uid="{00000000-0005-0000-0000-00009F740000}"/>
    <cellStyle name="Porcentagem 3 16" xfId="23068" xr:uid="{00000000-0005-0000-0000-0000A0740000}"/>
    <cellStyle name="Porcentagem 3 16 2" xfId="23069" xr:uid="{00000000-0005-0000-0000-0000A1740000}"/>
    <cellStyle name="Porcentagem 3 16 2 2" xfId="23070" xr:uid="{00000000-0005-0000-0000-0000A2740000}"/>
    <cellStyle name="Porcentagem 3 16 2 3" xfId="23071" xr:uid="{00000000-0005-0000-0000-0000A3740000}"/>
    <cellStyle name="Porcentagem 3 16 2 4" xfId="23072" xr:uid="{00000000-0005-0000-0000-0000A4740000}"/>
    <cellStyle name="Porcentagem 3 16 2 5" xfId="23073" xr:uid="{00000000-0005-0000-0000-0000A5740000}"/>
    <cellStyle name="Porcentagem 3 16 2 6" xfId="23074" xr:uid="{00000000-0005-0000-0000-0000A6740000}"/>
    <cellStyle name="Porcentagem 3 16 2 7" xfId="23075" xr:uid="{00000000-0005-0000-0000-0000A7740000}"/>
    <cellStyle name="Porcentagem 3 16 3" xfId="23076" xr:uid="{00000000-0005-0000-0000-0000A8740000}"/>
    <cellStyle name="Porcentagem 3 16 4" xfId="23077" xr:uid="{00000000-0005-0000-0000-0000A9740000}"/>
    <cellStyle name="Porcentagem 3 16 5" xfId="23078" xr:uid="{00000000-0005-0000-0000-0000AA740000}"/>
    <cellStyle name="Porcentagem 3 16 6" xfId="23079" xr:uid="{00000000-0005-0000-0000-0000AB740000}"/>
    <cellStyle name="Porcentagem 3 16 7" xfId="23080" xr:uid="{00000000-0005-0000-0000-0000AC740000}"/>
    <cellStyle name="Porcentagem 3 16 8" xfId="23081" xr:uid="{00000000-0005-0000-0000-0000AD740000}"/>
    <cellStyle name="Porcentagem 3 17" xfId="23082" xr:uid="{00000000-0005-0000-0000-0000AE740000}"/>
    <cellStyle name="Porcentagem 3 17 2" xfId="23083" xr:uid="{00000000-0005-0000-0000-0000AF740000}"/>
    <cellStyle name="Porcentagem 3 17 2 2" xfId="23084" xr:uid="{00000000-0005-0000-0000-0000B0740000}"/>
    <cellStyle name="Porcentagem 3 17 2 3" xfId="23085" xr:uid="{00000000-0005-0000-0000-0000B1740000}"/>
    <cellStyle name="Porcentagem 3 17 2 4" xfId="23086" xr:uid="{00000000-0005-0000-0000-0000B2740000}"/>
    <cellStyle name="Porcentagem 3 17 2 5" xfId="23087" xr:uid="{00000000-0005-0000-0000-0000B3740000}"/>
    <cellStyle name="Porcentagem 3 17 2 6" xfId="23088" xr:uid="{00000000-0005-0000-0000-0000B4740000}"/>
    <cellStyle name="Porcentagem 3 17 2 7" xfId="23089" xr:uid="{00000000-0005-0000-0000-0000B5740000}"/>
    <cellStyle name="Porcentagem 3 17 3" xfId="23090" xr:uid="{00000000-0005-0000-0000-0000B6740000}"/>
    <cellStyle name="Porcentagem 3 17 4" xfId="23091" xr:uid="{00000000-0005-0000-0000-0000B7740000}"/>
    <cellStyle name="Porcentagem 3 17 5" xfId="23092" xr:uid="{00000000-0005-0000-0000-0000B8740000}"/>
    <cellStyle name="Porcentagem 3 17 6" xfId="23093" xr:uid="{00000000-0005-0000-0000-0000B9740000}"/>
    <cellStyle name="Porcentagem 3 17 7" xfId="23094" xr:uid="{00000000-0005-0000-0000-0000BA740000}"/>
    <cellStyle name="Porcentagem 3 17 8" xfId="23095" xr:uid="{00000000-0005-0000-0000-0000BB740000}"/>
    <cellStyle name="Porcentagem 3 18" xfId="23096" xr:uid="{00000000-0005-0000-0000-0000BC740000}"/>
    <cellStyle name="Porcentagem 3 18 2" xfId="23097" xr:uid="{00000000-0005-0000-0000-0000BD740000}"/>
    <cellStyle name="Porcentagem 3 18 2 2" xfId="23098" xr:uid="{00000000-0005-0000-0000-0000BE740000}"/>
    <cellStyle name="Porcentagem 3 18 2 3" xfId="23099" xr:uid="{00000000-0005-0000-0000-0000BF740000}"/>
    <cellStyle name="Porcentagem 3 18 2 4" xfId="23100" xr:uid="{00000000-0005-0000-0000-0000C0740000}"/>
    <cellStyle name="Porcentagem 3 18 2 5" xfId="23101" xr:uid="{00000000-0005-0000-0000-0000C1740000}"/>
    <cellStyle name="Porcentagem 3 18 2 6" xfId="23102" xr:uid="{00000000-0005-0000-0000-0000C2740000}"/>
    <cellStyle name="Porcentagem 3 18 2 7" xfId="23103" xr:uid="{00000000-0005-0000-0000-0000C3740000}"/>
    <cellStyle name="Porcentagem 3 18 3" xfId="23104" xr:uid="{00000000-0005-0000-0000-0000C4740000}"/>
    <cellStyle name="Porcentagem 3 18 4" xfId="23105" xr:uid="{00000000-0005-0000-0000-0000C5740000}"/>
    <cellStyle name="Porcentagem 3 18 5" xfId="23106" xr:uid="{00000000-0005-0000-0000-0000C6740000}"/>
    <cellStyle name="Porcentagem 3 18 6" xfId="23107" xr:uid="{00000000-0005-0000-0000-0000C7740000}"/>
    <cellStyle name="Porcentagem 3 18 7" xfId="23108" xr:uid="{00000000-0005-0000-0000-0000C8740000}"/>
    <cellStyle name="Porcentagem 3 18 8" xfId="23109" xr:uid="{00000000-0005-0000-0000-0000C9740000}"/>
    <cellStyle name="Porcentagem 3 19" xfId="23110" xr:uid="{00000000-0005-0000-0000-0000CA740000}"/>
    <cellStyle name="Porcentagem 3 19 2" xfId="23111" xr:uid="{00000000-0005-0000-0000-0000CB740000}"/>
    <cellStyle name="Porcentagem 3 19 2 2" xfId="23112" xr:uid="{00000000-0005-0000-0000-0000CC740000}"/>
    <cellStyle name="Porcentagem 3 19 2 3" xfId="23113" xr:uid="{00000000-0005-0000-0000-0000CD740000}"/>
    <cellStyle name="Porcentagem 3 19 2 4" xfId="23114" xr:uid="{00000000-0005-0000-0000-0000CE740000}"/>
    <cellStyle name="Porcentagem 3 19 2 5" xfId="23115" xr:uid="{00000000-0005-0000-0000-0000CF740000}"/>
    <cellStyle name="Porcentagem 3 19 2 6" xfId="23116" xr:uid="{00000000-0005-0000-0000-0000D0740000}"/>
    <cellStyle name="Porcentagem 3 19 2 7" xfId="23117" xr:uid="{00000000-0005-0000-0000-0000D1740000}"/>
    <cellStyle name="Porcentagem 3 19 3" xfId="23118" xr:uid="{00000000-0005-0000-0000-0000D2740000}"/>
    <cellStyle name="Porcentagem 3 19 4" xfId="23119" xr:uid="{00000000-0005-0000-0000-0000D3740000}"/>
    <cellStyle name="Porcentagem 3 19 5" xfId="23120" xr:uid="{00000000-0005-0000-0000-0000D4740000}"/>
    <cellStyle name="Porcentagem 3 19 6" xfId="23121" xr:uid="{00000000-0005-0000-0000-0000D5740000}"/>
    <cellStyle name="Porcentagem 3 19 7" xfId="23122" xr:uid="{00000000-0005-0000-0000-0000D6740000}"/>
    <cellStyle name="Porcentagem 3 19 8" xfId="23123" xr:uid="{00000000-0005-0000-0000-0000D7740000}"/>
    <cellStyle name="Porcentagem 3 2" xfId="23124" xr:uid="{00000000-0005-0000-0000-0000D8740000}"/>
    <cellStyle name="Porcentagem 3 2 2" xfId="23125" xr:uid="{00000000-0005-0000-0000-0000D9740000}"/>
    <cellStyle name="Porcentagem 3 2 2 2" xfId="23126" xr:uid="{00000000-0005-0000-0000-0000DA740000}"/>
    <cellStyle name="Porcentagem 3 2 2 3" xfId="23127" xr:uid="{00000000-0005-0000-0000-0000DB740000}"/>
    <cellStyle name="Porcentagem 3 2 2 4" xfId="23128" xr:uid="{00000000-0005-0000-0000-0000DC740000}"/>
    <cellStyle name="Porcentagem 3 2 2 5" xfId="23129" xr:uid="{00000000-0005-0000-0000-0000DD740000}"/>
    <cellStyle name="Porcentagem 3 2 2 6" xfId="23130" xr:uid="{00000000-0005-0000-0000-0000DE740000}"/>
    <cellStyle name="Porcentagem 3 2 2 7" xfId="23131" xr:uid="{00000000-0005-0000-0000-0000DF740000}"/>
    <cellStyle name="Porcentagem 3 2 3" xfId="23132" xr:uid="{00000000-0005-0000-0000-0000E0740000}"/>
    <cellStyle name="Porcentagem 3 2 4" xfId="23133" xr:uid="{00000000-0005-0000-0000-0000E1740000}"/>
    <cellStyle name="Porcentagem 3 2 5" xfId="23134" xr:uid="{00000000-0005-0000-0000-0000E2740000}"/>
    <cellStyle name="Porcentagem 3 2 6" xfId="23135" xr:uid="{00000000-0005-0000-0000-0000E3740000}"/>
    <cellStyle name="Porcentagem 3 2 7" xfId="23136" xr:uid="{00000000-0005-0000-0000-0000E4740000}"/>
    <cellStyle name="Porcentagem 3 2 8" xfId="23137" xr:uid="{00000000-0005-0000-0000-0000E5740000}"/>
    <cellStyle name="Porcentagem 3 20" xfId="23138" xr:uid="{00000000-0005-0000-0000-0000E6740000}"/>
    <cellStyle name="Porcentagem 3 20 2" xfId="23139" xr:uid="{00000000-0005-0000-0000-0000E7740000}"/>
    <cellStyle name="Porcentagem 3 20 2 2" xfId="23140" xr:uid="{00000000-0005-0000-0000-0000E8740000}"/>
    <cellStyle name="Porcentagem 3 20 2 3" xfId="23141" xr:uid="{00000000-0005-0000-0000-0000E9740000}"/>
    <cellStyle name="Porcentagem 3 20 2 4" xfId="23142" xr:uid="{00000000-0005-0000-0000-0000EA740000}"/>
    <cellStyle name="Porcentagem 3 20 2 5" xfId="23143" xr:uid="{00000000-0005-0000-0000-0000EB740000}"/>
    <cellStyle name="Porcentagem 3 20 2 6" xfId="23144" xr:uid="{00000000-0005-0000-0000-0000EC740000}"/>
    <cellStyle name="Porcentagem 3 20 2 7" xfId="23145" xr:uid="{00000000-0005-0000-0000-0000ED740000}"/>
    <cellStyle name="Porcentagem 3 20 3" xfId="23146" xr:uid="{00000000-0005-0000-0000-0000EE740000}"/>
    <cellStyle name="Porcentagem 3 20 4" xfId="23147" xr:uid="{00000000-0005-0000-0000-0000EF740000}"/>
    <cellStyle name="Porcentagem 3 20 5" xfId="23148" xr:uid="{00000000-0005-0000-0000-0000F0740000}"/>
    <cellStyle name="Porcentagem 3 20 6" xfId="23149" xr:uid="{00000000-0005-0000-0000-0000F1740000}"/>
    <cellStyle name="Porcentagem 3 20 7" xfId="23150" xr:uid="{00000000-0005-0000-0000-0000F2740000}"/>
    <cellStyle name="Porcentagem 3 20 8" xfId="23151" xr:uid="{00000000-0005-0000-0000-0000F3740000}"/>
    <cellStyle name="Porcentagem 3 21" xfId="23152" xr:uid="{00000000-0005-0000-0000-0000F4740000}"/>
    <cellStyle name="Porcentagem 3 21 2" xfId="23153" xr:uid="{00000000-0005-0000-0000-0000F5740000}"/>
    <cellStyle name="Porcentagem 3 21 2 2" xfId="23154" xr:uid="{00000000-0005-0000-0000-0000F6740000}"/>
    <cellStyle name="Porcentagem 3 21 2 3" xfId="23155" xr:uid="{00000000-0005-0000-0000-0000F7740000}"/>
    <cellStyle name="Porcentagem 3 21 2 4" xfId="23156" xr:uid="{00000000-0005-0000-0000-0000F8740000}"/>
    <cellStyle name="Porcentagem 3 21 2 5" xfId="23157" xr:uid="{00000000-0005-0000-0000-0000F9740000}"/>
    <cellStyle name="Porcentagem 3 21 2 6" xfId="23158" xr:uid="{00000000-0005-0000-0000-0000FA740000}"/>
    <cellStyle name="Porcentagem 3 21 2 7" xfId="23159" xr:uid="{00000000-0005-0000-0000-0000FB740000}"/>
    <cellStyle name="Porcentagem 3 21 3" xfId="23160" xr:uid="{00000000-0005-0000-0000-0000FC740000}"/>
    <cellStyle name="Porcentagem 3 21 4" xfId="23161" xr:uid="{00000000-0005-0000-0000-0000FD740000}"/>
    <cellStyle name="Porcentagem 3 21 5" xfId="23162" xr:uid="{00000000-0005-0000-0000-0000FE740000}"/>
    <cellStyle name="Porcentagem 3 21 6" xfId="23163" xr:uid="{00000000-0005-0000-0000-0000FF740000}"/>
    <cellStyle name="Porcentagem 3 21 7" xfId="23164" xr:uid="{00000000-0005-0000-0000-000000750000}"/>
    <cellStyle name="Porcentagem 3 21 8" xfId="23165" xr:uid="{00000000-0005-0000-0000-000001750000}"/>
    <cellStyle name="Porcentagem 3 22" xfId="23166" xr:uid="{00000000-0005-0000-0000-000002750000}"/>
    <cellStyle name="Porcentagem 3 22 2" xfId="23167" xr:uid="{00000000-0005-0000-0000-000003750000}"/>
    <cellStyle name="Porcentagem 3 22 2 2" xfId="23168" xr:uid="{00000000-0005-0000-0000-000004750000}"/>
    <cellStyle name="Porcentagem 3 22 2 3" xfId="23169" xr:uid="{00000000-0005-0000-0000-000005750000}"/>
    <cellStyle name="Porcentagem 3 22 2 4" xfId="23170" xr:uid="{00000000-0005-0000-0000-000006750000}"/>
    <cellStyle name="Porcentagem 3 22 2 5" xfId="23171" xr:uid="{00000000-0005-0000-0000-000007750000}"/>
    <cellStyle name="Porcentagem 3 22 2 6" xfId="23172" xr:uid="{00000000-0005-0000-0000-000008750000}"/>
    <cellStyle name="Porcentagem 3 22 2 7" xfId="23173" xr:uid="{00000000-0005-0000-0000-000009750000}"/>
    <cellStyle name="Porcentagem 3 22 3" xfId="23174" xr:uid="{00000000-0005-0000-0000-00000A750000}"/>
    <cellStyle name="Porcentagem 3 22 4" xfId="23175" xr:uid="{00000000-0005-0000-0000-00000B750000}"/>
    <cellStyle name="Porcentagem 3 22 5" xfId="23176" xr:uid="{00000000-0005-0000-0000-00000C750000}"/>
    <cellStyle name="Porcentagem 3 22 6" xfId="23177" xr:uid="{00000000-0005-0000-0000-00000D750000}"/>
    <cellStyle name="Porcentagem 3 22 7" xfId="23178" xr:uid="{00000000-0005-0000-0000-00000E750000}"/>
    <cellStyle name="Porcentagem 3 22 8" xfId="23179" xr:uid="{00000000-0005-0000-0000-00000F750000}"/>
    <cellStyle name="Porcentagem 3 23" xfId="23180" xr:uid="{00000000-0005-0000-0000-000010750000}"/>
    <cellStyle name="Porcentagem 3 23 2" xfId="23181" xr:uid="{00000000-0005-0000-0000-000011750000}"/>
    <cellStyle name="Porcentagem 3 23 2 2" xfId="23182" xr:uid="{00000000-0005-0000-0000-000012750000}"/>
    <cellStyle name="Porcentagem 3 23 2 3" xfId="23183" xr:uid="{00000000-0005-0000-0000-000013750000}"/>
    <cellStyle name="Porcentagem 3 23 2 4" xfId="23184" xr:uid="{00000000-0005-0000-0000-000014750000}"/>
    <cellStyle name="Porcentagem 3 23 2 5" xfId="23185" xr:uid="{00000000-0005-0000-0000-000015750000}"/>
    <cellStyle name="Porcentagem 3 23 2 6" xfId="23186" xr:uid="{00000000-0005-0000-0000-000016750000}"/>
    <cellStyle name="Porcentagem 3 23 2 7" xfId="23187" xr:uid="{00000000-0005-0000-0000-000017750000}"/>
    <cellStyle name="Porcentagem 3 23 3" xfId="23188" xr:uid="{00000000-0005-0000-0000-000018750000}"/>
    <cellStyle name="Porcentagem 3 23 4" xfId="23189" xr:uid="{00000000-0005-0000-0000-000019750000}"/>
    <cellStyle name="Porcentagem 3 23 5" xfId="23190" xr:uid="{00000000-0005-0000-0000-00001A750000}"/>
    <cellStyle name="Porcentagem 3 23 6" xfId="23191" xr:uid="{00000000-0005-0000-0000-00001B750000}"/>
    <cellStyle name="Porcentagem 3 23 7" xfId="23192" xr:uid="{00000000-0005-0000-0000-00001C750000}"/>
    <cellStyle name="Porcentagem 3 23 8" xfId="23193" xr:uid="{00000000-0005-0000-0000-00001D750000}"/>
    <cellStyle name="Porcentagem 3 24" xfId="23194" xr:uid="{00000000-0005-0000-0000-00001E750000}"/>
    <cellStyle name="Porcentagem 3 24 2" xfId="23195" xr:uid="{00000000-0005-0000-0000-00001F750000}"/>
    <cellStyle name="Porcentagem 3 24 2 2" xfId="23196" xr:uid="{00000000-0005-0000-0000-000020750000}"/>
    <cellStyle name="Porcentagem 3 24 2 3" xfId="23197" xr:uid="{00000000-0005-0000-0000-000021750000}"/>
    <cellStyle name="Porcentagem 3 24 2 4" xfId="23198" xr:uid="{00000000-0005-0000-0000-000022750000}"/>
    <cellStyle name="Porcentagem 3 24 2 5" xfId="23199" xr:uid="{00000000-0005-0000-0000-000023750000}"/>
    <cellStyle name="Porcentagem 3 24 2 6" xfId="23200" xr:uid="{00000000-0005-0000-0000-000024750000}"/>
    <cellStyle name="Porcentagem 3 24 2 7" xfId="23201" xr:uid="{00000000-0005-0000-0000-000025750000}"/>
    <cellStyle name="Porcentagem 3 24 3" xfId="23202" xr:uid="{00000000-0005-0000-0000-000026750000}"/>
    <cellStyle name="Porcentagem 3 24 4" xfId="23203" xr:uid="{00000000-0005-0000-0000-000027750000}"/>
    <cellStyle name="Porcentagem 3 24 5" xfId="23204" xr:uid="{00000000-0005-0000-0000-000028750000}"/>
    <cellStyle name="Porcentagem 3 24 6" xfId="23205" xr:uid="{00000000-0005-0000-0000-000029750000}"/>
    <cellStyle name="Porcentagem 3 24 7" xfId="23206" xr:uid="{00000000-0005-0000-0000-00002A750000}"/>
    <cellStyle name="Porcentagem 3 24 8" xfId="23207" xr:uid="{00000000-0005-0000-0000-00002B750000}"/>
    <cellStyle name="Porcentagem 3 25" xfId="23208" xr:uid="{00000000-0005-0000-0000-00002C750000}"/>
    <cellStyle name="Porcentagem 3 25 2" xfId="23209" xr:uid="{00000000-0005-0000-0000-00002D750000}"/>
    <cellStyle name="Porcentagem 3 25 2 2" xfId="23210" xr:uid="{00000000-0005-0000-0000-00002E750000}"/>
    <cellStyle name="Porcentagem 3 25 2 3" xfId="23211" xr:uid="{00000000-0005-0000-0000-00002F750000}"/>
    <cellStyle name="Porcentagem 3 25 2 4" xfId="23212" xr:uid="{00000000-0005-0000-0000-000030750000}"/>
    <cellStyle name="Porcentagem 3 25 2 5" xfId="23213" xr:uid="{00000000-0005-0000-0000-000031750000}"/>
    <cellStyle name="Porcentagem 3 25 2 6" xfId="23214" xr:uid="{00000000-0005-0000-0000-000032750000}"/>
    <cellStyle name="Porcentagem 3 25 2 7" xfId="23215" xr:uid="{00000000-0005-0000-0000-000033750000}"/>
    <cellStyle name="Porcentagem 3 25 3" xfId="23216" xr:uid="{00000000-0005-0000-0000-000034750000}"/>
    <cellStyle name="Porcentagem 3 25 4" xfId="23217" xr:uid="{00000000-0005-0000-0000-000035750000}"/>
    <cellStyle name="Porcentagem 3 25 5" xfId="23218" xr:uid="{00000000-0005-0000-0000-000036750000}"/>
    <cellStyle name="Porcentagem 3 25 6" xfId="23219" xr:uid="{00000000-0005-0000-0000-000037750000}"/>
    <cellStyle name="Porcentagem 3 25 7" xfId="23220" xr:uid="{00000000-0005-0000-0000-000038750000}"/>
    <cellStyle name="Porcentagem 3 25 8" xfId="23221" xr:uid="{00000000-0005-0000-0000-000039750000}"/>
    <cellStyle name="Porcentagem 3 26" xfId="23222" xr:uid="{00000000-0005-0000-0000-00003A750000}"/>
    <cellStyle name="Porcentagem 3 26 2" xfId="23223" xr:uid="{00000000-0005-0000-0000-00003B750000}"/>
    <cellStyle name="Porcentagem 3 26 2 2" xfId="23224" xr:uid="{00000000-0005-0000-0000-00003C750000}"/>
    <cellStyle name="Porcentagem 3 26 2 3" xfId="23225" xr:uid="{00000000-0005-0000-0000-00003D750000}"/>
    <cellStyle name="Porcentagem 3 26 2 4" xfId="23226" xr:uid="{00000000-0005-0000-0000-00003E750000}"/>
    <cellStyle name="Porcentagem 3 26 2 5" xfId="23227" xr:uid="{00000000-0005-0000-0000-00003F750000}"/>
    <cellStyle name="Porcentagem 3 26 2 6" xfId="23228" xr:uid="{00000000-0005-0000-0000-000040750000}"/>
    <cellStyle name="Porcentagem 3 26 2 7" xfId="23229" xr:uid="{00000000-0005-0000-0000-000041750000}"/>
    <cellStyle name="Porcentagem 3 26 3" xfId="23230" xr:uid="{00000000-0005-0000-0000-000042750000}"/>
    <cellStyle name="Porcentagem 3 26 4" xfId="23231" xr:uid="{00000000-0005-0000-0000-000043750000}"/>
    <cellStyle name="Porcentagem 3 26 5" xfId="23232" xr:uid="{00000000-0005-0000-0000-000044750000}"/>
    <cellStyle name="Porcentagem 3 26 6" xfId="23233" xr:uid="{00000000-0005-0000-0000-000045750000}"/>
    <cellStyle name="Porcentagem 3 26 7" xfId="23234" xr:uid="{00000000-0005-0000-0000-000046750000}"/>
    <cellStyle name="Porcentagem 3 26 8" xfId="23235" xr:uid="{00000000-0005-0000-0000-000047750000}"/>
    <cellStyle name="Porcentagem 3 27" xfId="23236" xr:uid="{00000000-0005-0000-0000-000048750000}"/>
    <cellStyle name="Porcentagem 3 27 2" xfId="23237" xr:uid="{00000000-0005-0000-0000-000049750000}"/>
    <cellStyle name="Porcentagem 3 27 2 2" xfId="23238" xr:uid="{00000000-0005-0000-0000-00004A750000}"/>
    <cellStyle name="Porcentagem 3 27 2 3" xfId="23239" xr:uid="{00000000-0005-0000-0000-00004B750000}"/>
    <cellStyle name="Porcentagem 3 27 2 4" xfId="23240" xr:uid="{00000000-0005-0000-0000-00004C750000}"/>
    <cellStyle name="Porcentagem 3 27 2 5" xfId="23241" xr:uid="{00000000-0005-0000-0000-00004D750000}"/>
    <cellStyle name="Porcentagem 3 27 2 6" xfId="23242" xr:uid="{00000000-0005-0000-0000-00004E750000}"/>
    <cellStyle name="Porcentagem 3 27 2 7" xfId="23243" xr:uid="{00000000-0005-0000-0000-00004F750000}"/>
    <cellStyle name="Porcentagem 3 27 3" xfId="23244" xr:uid="{00000000-0005-0000-0000-000050750000}"/>
    <cellStyle name="Porcentagem 3 27 4" xfId="23245" xr:uid="{00000000-0005-0000-0000-000051750000}"/>
    <cellStyle name="Porcentagem 3 27 5" xfId="23246" xr:uid="{00000000-0005-0000-0000-000052750000}"/>
    <cellStyle name="Porcentagem 3 27 6" xfId="23247" xr:uid="{00000000-0005-0000-0000-000053750000}"/>
    <cellStyle name="Porcentagem 3 27 7" xfId="23248" xr:uid="{00000000-0005-0000-0000-000054750000}"/>
    <cellStyle name="Porcentagem 3 27 8" xfId="23249" xr:uid="{00000000-0005-0000-0000-000055750000}"/>
    <cellStyle name="Porcentagem 3 28" xfId="23250" xr:uid="{00000000-0005-0000-0000-000056750000}"/>
    <cellStyle name="Porcentagem 3 28 2" xfId="23251" xr:uid="{00000000-0005-0000-0000-000057750000}"/>
    <cellStyle name="Porcentagem 3 28 2 2" xfId="23252" xr:uid="{00000000-0005-0000-0000-000058750000}"/>
    <cellStyle name="Porcentagem 3 28 2 3" xfId="23253" xr:uid="{00000000-0005-0000-0000-000059750000}"/>
    <cellStyle name="Porcentagem 3 28 2 4" xfId="23254" xr:uid="{00000000-0005-0000-0000-00005A750000}"/>
    <cellStyle name="Porcentagem 3 28 2 5" xfId="23255" xr:uid="{00000000-0005-0000-0000-00005B750000}"/>
    <cellStyle name="Porcentagem 3 28 2 6" xfId="23256" xr:uid="{00000000-0005-0000-0000-00005C750000}"/>
    <cellStyle name="Porcentagem 3 28 2 7" xfId="23257" xr:uid="{00000000-0005-0000-0000-00005D750000}"/>
    <cellStyle name="Porcentagem 3 28 3" xfId="23258" xr:uid="{00000000-0005-0000-0000-00005E750000}"/>
    <cellStyle name="Porcentagem 3 28 4" xfId="23259" xr:uid="{00000000-0005-0000-0000-00005F750000}"/>
    <cellStyle name="Porcentagem 3 28 5" xfId="23260" xr:uid="{00000000-0005-0000-0000-000060750000}"/>
    <cellStyle name="Porcentagem 3 28 6" xfId="23261" xr:uid="{00000000-0005-0000-0000-000061750000}"/>
    <cellStyle name="Porcentagem 3 28 7" xfId="23262" xr:uid="{00000000-0005-0000-0000-000062750000}"/>
    <cellStyle name="Porcentagem 3 28 8" xfId="23263" xr:uid="{00000000-0005-0000-0000-000063750000}"/>
    <cellStyle name="Porcentagem 3 29" xfId="23264" xr:uid="{00000000-0005-0000-0000-000064750000}"/>
    <cellStyle name="Porcentagem 3 3" xfId="23265" xr:uid="{00000000-0005-0000-0000-000065750000}"/>
    <cellStyle name="Porcentagem 3 3 2" xfId="23266" xr:uid="{00000000-0005-0000-0000-000066750000}"/>
    <cellStyle name="Porcentagem 3 3 2 2" xfId="23267" xr:uid="{00000000-0005-0000-0000-000067750000}"/>
    <cellStyle name="Porcentagem 3 3 2 3" xfId="23268" xr:uid="{00000000-0005-0000-0000-000068750000}"/>
    <cellStyle name="Porcentagem 3 3 2 4" xfId="23269" xr:uid="{00000000-0005-0000-0000-000069750000}"/>
    <cellStyle name="Porcentagem 3 3 2 5" xfId="23270" xr:uid="{00000000-0005-0000-0000-00006A750000}"/>
    <cellStyle name="Porcentagem 3 3 2 6" xfId="23271" xr:uid="{00000000-0005-0000-0000-00006B750000}"/>
    <cellStyle name="Porcentagem 3 3 2 7" xfId="23272" xr:uid="{00000000-0005-0000-0000-00006C750000}"/>
    <cellStyle name="Porcentagem 3 3 3" xfId="23273" xr:uid="{00000000-0005-0000-0000-00006D750000}"/>
    <cellStyle name="Porcentagem 3 3 4" xfId="23274" xr:uid="{00000000-0005-0000-0000-00006E750000}"/>
    <cellStyle name="Porcentagem 3 3 5" xfId="23275" xr:uid="{00000000-0005-0000-0000-00006F750000}"/>
    <cellStyle name="Porcentagem 3 3 6" xfId="23276" xr:uid="{00000000-0005-0000-0000-000070750000}"/>
    <cellStyle name="Porcentagem 3 3 7" xfId="23277" xr:uid="{00000000-0005-0000-0000-000071750000}"/>
    <cellStyle name="Porcentagem 3 3 8" xfId="23278" xr:uid="{00000000-0005-0000-0000-000072750000}"/>
    <cellStyle name="Porcentagem 3 3 9" xfId="24362" xr:uid="{00000000-0005-0000-0000-000073750000}"/>
    <cellStyle name="Porcentagem 3 30" xfId="23279" xr:uid="{00000000-0005-0000-0000-000074750000}"/>
    <cellStyle name="Porcentagem 3 31" xfId="23280" xr:uid="{00000000-0005-0000-0000-000075750000}"/>
    <cellStyle name="Porcentagem 3 32" xfId="23281" xr:uid="{00000000-0005-0000-0000-000076750000}"/>
    <cellStyle name="Porcentagem 3 33" xfId="23282" xr:uid="{00000000-0005-0000-0000-000077750000}"/>
    <cellStyle name="Porcentagem 3 34" xfId="23283" xr:uid="{00000000-0005-0000-0000-000078750000}"/>
    <cellStyle name="Porcentagem 3 35" xfId="24041" xr:uid="{00000000-0005-0000-0000-000079750000}"/>
    <cellStyle name="Porcentagem 3 36" xfId="24257" xr:uid="{00000000-0005-0000-0000-00007A750000}"/>
    <cellStyle name="Porcentagem 3 4" xfId="23284" xr:uid="{00000000-0005-0000-0000-00007B750000}"/>
    <cellStyle name="Porcentagem 3 4 2" xfId="23285" xr:uid="{00000000-0005-0000-0000-00007C750000}"/>
    <cellStyle name="Porcentagem 3 4 2 2" xfId="23286" xr:uid="{00000000-0005-0000-0000-00007D750000}"/>
    <cellStyle name="Porcentagem 3 4 2 3" xfId="23287" xr:uid="{00000000-0005-0000-0000-00007E750000}"/>
    <cellStyle name="Porcentagem 3 4 2 4" xfId="23288" xr:uid="{00000000-0005-0000-0000-00007F750000}"/>
    <cellStyle name="Porcentagem 3 4 2 5" xfId="23289" xr:uid="{00000000-0005-0000-0000-000080750000}"/>
    <cellStyle name="Porcentagem 3 4 2 6" xfId="23290" xr:uid="{00000000-0005-0000-0000-000081750000}"/>
    <cellStyle name="Porcentagem 3 4 2 7" xfId="23291" xr:uid="{00000000-0005-0000-0000-000082750000}"/>
    <cellStyle name="Porcentagem 3 4 3" xfId="23292" xr:uid="{00000000-0005-0000-0000-000083750000}"/>
    <cellStyle name="Porcentagem 3 4 4" xfId="23293" xr:uid="{00000000-0005-0000-0000-000084750000}"/>
    <cellStyle name="Porcentagem 3 4 5" xfId="23294" xr:uid="{00000000-0005-0000-0000-000085750000}"/>
    <cellStyle name="Porcentagem 3 4 6" xfId="23295" xr:uid="{00000000-0005-0000-0000-000086750000}"/>
    <cellStyle name="Porcentagem 3 4 7" xfId="23296" xr:uid="{00000000-0005-0000-0000-000087750000}"/>
    <cellStyle name="Porcentagem 3 4 8" xfId="23297" xr:uid="{00000000-0005-0000-0000-000088750000}"/>
    <cellStyle name="Porcentagem 3 5" xfId="23298" xr:uid="{00000000-0005-0000-0000-000089750000}"/>
    <cellStyle name="Porcentagem 3 5 2" xfId="23299" xr:uid="{00000000-0005-0000-0000-00008A750000}"/>
    <cellStyle name="Porcentagem 3 5 2 2" xfId="23300" xr:uid="{00000000-0005-0000-0000-00008B750000}"/>
    <cellStyle name="Porcentagem 3 5 2 3" xfId="23301" xr:uid="{00000000-0005-0000-0000-00008C750000}"/>
    <cellStyle name="Porcentagem 3 5 2 4" xfId="23302" xr:uid="{00000000-0005-0000-0000-00008D750000}"/>
    <cellStyle name="Porcentagem 3 5 2 5" xfId="23303" xr:uid="{00000000-0005-0000-0000-00008E750000}"/>
    <cellStyle name="Porcentagem 3 5 2 6" xfId="23304" xr:uid="{00000000-0005-0000-0000-00008F750000}"/>
    <cellStyle name="Porcentagem 3 5 2 7" xfId="23305" xr:uid="{00000000-0005-0000-0000-000090750000}"/>
    <cellStyle name="Porcentagem 3 5 3" xfId="23306" xr:uid="{00000000-0005-0000-0000-000091750000}"/>
    <cellStyle name="Porcentagem 3 5 4" xfId="23307" xr:uid="{00000000-0005-0000-0000-000092750000}"/>
    <cellStyle name="Porcentagem 3 5 5" xfId="23308" xr:uid="{00000000-0005-0000-0000-000093750000}"/>
    <cellStyle name="Porcentagem 3 5 6" xfId="23309" xr:uid="{00000000-0005-0000-0000-000094750000}"/>
    <cellStyle name="Porcentagem 3 5 7" xfId="23310" xr:uid="{00000000-0005-0000-0000-000095750000}"/>
    <cellStyle name="Porcentagem 3 5 8" xfId="23311" xr:uid="{00000000-0005-0000-0000-000096750000}"/>
    <cellStyle name="Porcentagem 3 6" xfId="23312" xr:uid="{00000000-0005-0000-0000-000097750000}"/>
    <cellStyle name="Porcentagem 3 6 2" xfId="23313" xr:uid="{00000000-0005-0000-0000-000098750000}"/>
    <cellStyle name="Porcentagem 3 6 2 2" xfId="23314" xr:uid="{00000000-0005-0000-0000-000099750000}"/>
    <cellStyle name="Porcentagem 3 6 2 3" xfId="23315" xr:uid="{00000000-0005-0000-0000-00009A750000}"/>
    <cellStyle name="Porcentagem 3 6 2 4" xfId="23316" xr:uid="{00000000-0005-0000-0000-00009B750000}"/>
    <cellStyle name="Porcentagem 3 6 2 5" xfId="23317" xr:uid="{00000000-0005-0000-0000-00009C750000}"/>
    <cellStyle name="Porcentagem 3 6 2 6" xfId="23318" xr:uid="{00000000-0005-0000-0000-00009D750000}"/>
    <cellStyle name="Porcentagem 3 6 2 7" xfId="23319" xr:uid="{00000000-0005-0000-0000-00009E750000}"/>
    <cellStyle name="Porcentagem 3 6 3" xfId="23320" xr:uid="{00000000-0005-0000-0000-00009F750000}"/>
    <cellStyle name="Porcentagem 3 6 4" xfId="23321" xr:uid="{00000000-0005-0000-0000-0000A0750000}"/>
    <cellStyle name="Porcentagem 3 6 5" xfId="23322" xr:uid="{00000000-0005-0000-0000-0000A1750000}"/>
    <cellStyle name="Porcentagem 3 6 6" xfId="23323" xr:uid="{00000000-0005-0000-0000-0000A2750000}"/>
    <cellStyle name="Porcentagem 3 6 7" xfId="23324" xr:uid="{00000000-0005-0000-0000-0000A3750000}"/>
    <cellStyle name="Porcentagem 3 6 8" xfId="23325" xr:uid="{00000000-0005-0000-0000-0000A4750000}"/>
    <cellStyle name="Porcentagem 3 7" xfId="23326" xr:uid="{00000000-0005-0000-0000-0000A5750000}"/>
    <cellStyle name="Porcentagem 3 7 2" xfId="23327" xr:uid="{00000000-0005-0000-0000-0000A6750000}"/>
    <cellStyle name="Porcentagem 3 7 2 2" xfId="23328" xr:uid="{00000000-0005-0000-0000-0000A7750000}"/>
    <cellStyle name="Porcentagem 3 7 2 3" xfId="23329" xr:uid="{00000000-0005-0000-0000-0000A8750000}"/>
    <cellStyle name="Porcentagem 3 7 2 4" xfId="23330" xr:uid="{00000000-0005-0000-0000-0000A9750000}"/>
    <cellStyle name="Porcentagem 3 7 2 5" xfId="23331" xr:uid="{00000000-0005-0000-0000-0000AA750000}"/>
    <cellStyle name="Porcentagem 3 7 2 6" xfId="23332" xr:uid="{00000000-0005-0000-0000-0000AB750000}"/>
    <cellStyle name="Porcentagem 3 7 2 7" xfId="23333" xr:uid="{00000000-0005-0000-0000-0000AC750000}"/>
    <cellStyle name="Porcentagem 3 7 3" xfId="23334" xr:uid="{00000000-0005-0000-0000-0000AD750000}"/>
    <cellStyle name="Porcentagem 3 7 4" xfId="23335" xr:uid="{00000000-0005-0000-0000-0000AE750000}"/>
    <cellStyle name="Porcentagem 3 7 5" xfId="23336" xr:uid="{00000000-0005-0000-0000-0000AF750000}"/>
    <cellStyle name="Porcentagem 3 7 6" xfId="23337" xr:uid="{00000000-0005-0000-0000-0000B0750000}"/>
    <cellStyle name="Porcentagem 3 7 7" xfId="23338" xr:uid="{00000000-0005-0000-0000-0000B1750000}"/>
    <cellStyle name="Porcentagem 3 7 8" xfId="23339" xr:uid="{00000000-0005-0000-0000-0000B2750000}"/>
    <cellStyle name="Porcentagem 3 8" xfId="23340" xr:uid="{00000000-0005-0000-0000-0000B3750000}"/>
    <cellStyle name="Porcentagem 3 8 2" xfId="23341" xr:uid="{00000000-0005-0000-0000-0000B4750000}"/>
    <cellStyle name="Porcentagem 3 8 2 2" xfId="23342" xr:uid="{00000000-0005-0000-0000-0000B5750000}"/>
    <cellStyle name="Porcentagem 3 8 2 3" xfId="23343" xr:uid="{00000000-0005-0000-0000-0000B6750000}"/>
    <cellStyle name="Porcentagem 3 8 2 4" xfId="23344" xr:uid="{00000000-0005-0000-0000-0000B7750000}"/>
    <cellStyle name="Porcentagem 3 8 2 5" xfId="23345" xr:uid="{00000000-0005-0000-0000-0000B8750000}"/>
    <cellStyle name="Porcentagem 3 8 2 6" xfId="23346" xr:uid="{00000000-0005-0000-0000-0000B9750000}"/>
    <cellStyle name="Porcentagem 3 8 2 7" xfId="23347" xr:uid="{00000000-0005-0000-0000-0000BA750000}"/>
    <cellStyle name="Porcentagem 3 8 3" xfId="23348" xr:uid="{00000000-0005-0000-0000-0000BB750000}"/>
    <cellStyle name="Porcentagem 3 8 4" xfId="23349" xr:uid="{00000000-0005-0000-0000-0000BC750000}"/>
    <cellStyle name="Porcentagem 3 8 5" xfId="23350" xr:uid="{00000000-0005-0000-0000-0000BD750000}"/>
    <cellStyle name="Porcentagem 3 8 6" xfId="23351" xr:uid="{00000000-0005-0000-0000-0000BE750000}"/>
    <cellStyle name="Porcentagem 3 8 7" xfId="23352" xr:uid="{00000000-0005-0000-0000-0000BF750000}"/>
    <cellStyle name="Porcentagem 3 8 8" xfId="23353" xr:uid="{00000000-0005-0000-0000-0000C0750000}"/>
    <cellStyle name="Porcentagem 3 9" xfId="23354" xr:uid="{00000000-0005-0000-0000-0000C1750000}"/>
    <cellStyle name="Porcentagem 3 9 2" xfId="23355" xr:uid="{00000000-0005-0000-0000-0000C2750000}"/>
    <cellStyle name="Porcentagem 3 9 2 2" xfId="23356" xr:uid="{00000000-0005-0000-0000-0000C3750000}"/>
    <cellStyle name="Porcentagem 3 9 2 3" xfId="23357" xr:uid="{00000000-0005-0000-0000-0000C4750000}"/>
    <cellStyle name="Porcentagem 3 9 2 4" xfId="23358" xr:uid="{00000000-0005-0000-0000-0000C5750000}"/>
    <cellStyle name="Porcentagem 3 9 2 5" xfId="23359" xr:uid="{00000000-0005-0000-0000-0000C6750000}"/>
    <cellStyle name="Porcentagem 3 9 2 6" xfId="23360" xr:uid="{00000000-0005-0000-0000-0000C7750000}"/>
    <cellStyle name="Porcentagem 3 9 2 7" xfId="23361" xr:uid="{00000000-0005-0000-0000-0000C8750000}"/>
    <cellStyle name="Porcentagem 3 9 3" xfId="23362" xr:uid="{00000000-0005-0000-0000-0000C9750000}"/>
    <cellStyle name="Porcentagem 3 9 4" xfId="23363" xr:uid="{00000000-0005-0000-0000-0000CA750000}"/>
    <cellStyle name="Porcentagem 3 9 5" xfId="23364" xr:uid="{00000000-0005-0000-0000-0000CB750000}"/>
    <cellStyle name="Porcentagem 3 9 6" xfId="23365" xr:uid="{00000000-0005-0000-0000-0000CC750000}"/>
    <cellStyle name="Porcentagem 3 9 7" xfId="23366" xr:uid="{00000000-0005-0000-0000-0000CD750000}"/>
    <cellStyle name="Porcentagem 3 9 8" xfId="23367" xr:uid="{00000000-0005-0000-0000-0000CE750000}"/>
    <cellStyle name="Porcentagem 30" xfId="24258" xr:uid="{00000000-0005-0000-0000-0000CF750000}"/>
    <cellStyle name="Porcentagem 31" xfId="24327" xr:uid="{00000000-0005-0000-0000-0000D0750000}"/>
    <cellStyle name="Porcentagem 31 2" xfId="24876" xr:uid="{00000000-0005-0000-0000-0000D1750000}"/>
    <cellStyle name="Porcentagem 31 3" xfId="24913" xr:uid="{00000000-0005-0000-0000-0000D2750000}"/>
    <cellStyle name="Porcentagem 32" xfId="24339" xr:uid="{00000000-0005-0000-0000-0000D3750000}"/>
    <cellStyle name="Porcentagem 32 2" xfId="24885" xr:uid="{00000000-0005-0000-0000-0000D4750000}"/>
    <cellStyle name="Porcentagem 32 3" xfId="24922" xr:uid="{00000000-0005-0000-0000-0000D5750000}"/>
    <cellStyle name="Porcentagem 32 4" xfId="24942" xr:uid="{00000000-0005-0000-0000-0000D6750000}"/>
    <cellStyle name="Porcentagem 33" xfId="24350" xr:uid="{00000000-0005-0000-0000-0000D7750000}"/>
    <cellStyle name="Porcentagem 33 2" xfId="24897" xr:uid="{00000000-0005-0000-0000-0000D8750000}"/>
    <cellStyle name="Porcentagem 33 3" xfId="24934" xr:uid="{00000000-0005-0000-0000-0000D9750000}"/>
    <cellStyle name="Porcentagem 34" xfId="24371" xr:uid="{00000000-0005-0000-0000-0000DA750000}"/>
    <cellStyle name="Porcentagem 35" xfId="24943" xr:uid="{00000000-0005-0000-0000-0000DB750000}"/>
    <cellStyle name="Porcentagem 4" xfId="23368" xr:uid="{00000000-0005-0000-0000-0000DC750000}"/>
    <cellStyle name="Porcentagem 4 2" xfId="23369" xr:uid="{00000000-0005-0000-0000-0000DD750000}"/>
    <cellStyle name="Porcentagem 4 3" xfId="23370" xr:uid="{00000000-0005-0000-0000-0000DE750000}"/>
    <cellStyle name="Porcentagem 4 4" xfId="23371" xr:uid="{00000000-0005-0000-0000-0000DF750000}"/>
    <cellStyle name="Porcentagem 4 5" xfId="23372" xr:uid="{00000000-0005-0000-0000-0000E0750000}"/>
    <cellStyle name="Porcentagem 4 6" xfId="23373" xr:uid="{00000000-0005-0000-0000-0000E1750000}"/>
    <cellStyle name="Porcentagem 4 7" xfId="23374" xr:uid="{00000000-0005-0000-0000-0000E2750000}"/>
    <cellStyle name="Porcentagem 4 8" xfId="24056" xr:uid="{00000000-0005-0000-0000-0000E3750000}"/>
    <cellStyle name="Porcentagem 4 9" xfId="24259" xr:uid="{00000000-0005-0000-0000-0000E4750000}"/>
    <cellStyle name="Porcentagem 5" xfId="23375" xr:uid="{00000000-0005-0000-0000-0000E5750000}"/>
    <cellStyle name="Porcentagem 5 2" xfId="23376" xr:uid="{00000000-0005-0000-0000-0000E6750000}"/>
    <cellStyle name="Porcentagem 5 3" xfId="23377" xr:uid="{00000000-0005-0000-0000-0000E7750000}"/>
    <cellStyle name="Porcentagem 5 4" xfId="23378" xr:uid="{00000000-0005-0000-0000-0000E8750000}"/>
    <cellStyle name="Porcentagem 5 5" xfId="23379" xr:uid="{00000000-0005-0000-0000-0000E9750000}"/>
    <cellStyle name="Porcentagem 5 6" xfId="23380" xr:uid="{00000000-0005-0000-0000-0000EA750000}"/>
    <cellStyle name="Porcentagem 5 7" xfId="23381" xr:uid="{00000000-0005-0000-0000-0000EB750000}"/>
    <cellStyle name="Porcentagem 5 8" xfId="24260" xr:uid="{00000000-0005-0000-0000-0000EC750000}"/>
    <cellStyle name="Porcentagem 6" xfId="23382" xr:uid="{00000000-0005-0000-0000-0000ED750000}"/>
    <cellStyle name="Porcentagem 6 2" xfId="23383" xr:uid="{00000000-0005-0000-0000-0000EE750000}"/>
    <cellStyle name="Porcentagem 6 3" xfId="23384" xr:uid="{00000000-0005-0000-0000-0000EF750000}"/>
    <cellStyle name="Porcentagem 6 4" xfId="23385" xr:uid="{00000000-0005-0000-0000-0000F0750000}"/>
    <cellStyle name="Porcentagem 6 5" xfId="23386" xr:uid="{00000000-0005-0000-0000-0000F1750000}"/>
    <cellStyle name="Porcentagem 6 6" xfId="23387" xr:uid="{00000000-0005-0000-0000-0000F2750000}"/>
    <cellStyle name="Porcentagem 6 7" xfId="23388" xr:uid="{00000000-0005-0000-0000-0000F3750000}"/>
    <cellStyle name="Porcentagem 6 8" xfId="24261" xr:uid="{00000000-0005-0000-0000-0000F4750000}"/>
    <cellStyle name="Porcentagem 7" xfId="23389" xr:uid="{00000000-0005-0000-0000-0000F5750000}"/>
    <cellStyle name="Porcentagem 7 2" xfId="23390" xr:uid="{00000000-0005-0000-0000-0000F6750000}"/>
    <cellStyle name="Porcentagem 7 3" xfId="23391" xr:uid="{00000000-0005-0000-0000-0000F7750000}"/>
    <cellStyle name="Porcentagem 7 4" xfId="23392" xr:uid="{00000000-0005-0000-0000-0000F8750000}"/>
    <cellStyle name="Porcentagem 7 5" xfId="23393" xr:uid="{00000000-0005-0000-0000-0000F9750000}"/>
    <cellStyle name="Porcentagem 7 6" xfId="23394" xr:uid="{00000000-0005-0000-0000-0000FA750000}"/>
    <cellStyle name="Porcentagem 7 7" xfId="23395" xr:uid="{00000000-0005-0000-0000-0000FB750000}"/>
    <cellStyle name="Porcentagem 7 8" xfId="24262" xr:uid="{00000000-0005-0000-0000-0000FC750000}"/>
    <cellStyle name="Porcentagem 8" xfId="24042" xr:uid="{00000000-0005-0000-0000-0000FD750000}"/>
    <cellStyle name="Porcentagem 8 2" xfId="24263" xr:uid="{00000000-0005-0000-0000-0000FE750000}"/>
    <cellStyle name="Porcentagem 9" xfId="24043" xr:uid="{00000000-0005-0000-0000-0000FF750000}"/>
    <cellStyle name="Porcentagem 9 2" xfId="24264" xr:uid="{00000000-0005-0000-0000-000000760000}"/>
    <cellStyle name="Result" xfId="32139" xr:uid="{00000000-0005-0000-0000-000001760000}"/>
    <cellStyle name="Result2" xfId="32140" xr:uid="{00000000-0005-0000-0000-000002760000}"/>
    <cellStyle name="Ruim" xfId="11" builtinId="27" customBuiltin="1"/>
    <cellStyle name="Saída" xfId="14" builtinId="21" customBuiltin="1"/>
    <cellStyle name="Saída 2" xfId="24266" xr:uid="{00000000-0005-0000-0000-000004760000}"/>
    <cellStyle name="Saída 2 10" xfId="26269" xr:uid="{00000000-0005-0000-0000-000005760000}"/>
    <cellStyle name="Saída 2 10 2" xfId="29291" xr:uid="{00000000-0005-0000-0000-000006760000}"/>
    <cellStyle name="Saída 2 11" xfId="27709" xr:uid="{00000000-0005-0000-0000-000007760000}"/>
    <cellStyle name="Saída 2 11 2" xfId="30701" xr:uid="{00000000-0005-0000-0000-000008760000}"/>
    <cellStyle name="Saída 2 12" xfId="27881" xr:uid="{00000000-0005-0000-0000-000009760000}"/>
    <cellStyle name="Saída 2 12 2" xfId="30732" xr:uid="{00000000-0005-0000-0000-00000A760000}"/>
    <cellStyle name="Saída 2 2" xfId="24755" xr:uid="{00000000-0005-0000-0000-00000B760000}"/>
    <cellStyle name="Saída 2 2 2" xfId="25093" xr:uid="{00000000-0005-0000-0000-00000C760000}"/>
    <cellStyle name="Saída 2 2 2 2" xfId="25723" xr:uid="{00000000-0005-0000-0000-00000D760000}"/>
    <cellStyle name="Saída 2 2 2 2 2" xfId="27133" xr:uid="{00000000-0005-0000-0000-00000E760000}"/>
    <cellStyle name="Saída 2 2 2 2 2 2" xfId="30155" xr:uid="{00000000-0005-0000-0000-00000F760000}"/>
    <cellStyle name="Saída 2 2 2 2 3" xfId="28745" xr:uid="{00000000-0005-0000-0000-000010760000}"/>
    <cellStyle name="Saída 2 2 2 2 3 2" xfId="31596" xr:uid="{00000000-0005-0000-0000-000011760000}"/>
    <cellStyle name="Saída 2 2 2 3" xfId="25891" xr:uid="{00000000-0005-0000-0000-000012760000}"/>
    <cellStyle name="Saída 2 2 2 3 2" xfId="27301" xr:uid="{00000000-0005-0000-0000-000013760000}"/>
    <cellStyle name="Saída 2 2 2 3 2 2" xfId="30323" xr:uid="{00000000-0005-0000-0000-000014760000}"/>
    <cellStyle name="Saída 2 2 2 3 3" xfId="28913" xr:uid="{00000000-0005-0000-0000-000015760000}"/>
    <cellStyle name="Saída 2 2 2 3 3 2" xfId="31764" xr:uid="{00000000-0005-0000-0000-000016760000}"/>
    <cellStyle name="Saída 2 2 2 4" xfId="26057" xr:uid="{00000000-0005-0000-0000-000017760000}"/>
    <cellStyle name="Saída 2 2 2 4 2" xfId="27467" xr:uid="{00000000-0005-0000-0000-000018760000}"/>
    <cellStyle name="Saída 2 2 2 4 2 2" xfId="30489" xr:uid="{00000000-0005-0000-0000-000019760000}"/>
    <cellStyle name="Saída 2 2 2 4 3" xfId="29079" xr:uid="{00000000-0005-0000-0000-00001A760000}"/>
    <cellStyle name="Saída 2 2 2 4 3 2" xfId="31930" xr:uid="{00000000-0005-0000-0000-00001B760000}"/>
    <cellStyle name="Saída 2 2 2 5" xfId="26222" xr:uid="{00000000-0005-0000-0000-00001C760000}"/>
    <cellStyle name="Saída 2 2 2 5 2" xfId="27632" xr:uid="{00000000-0005-0000-0000-00001D760000}"/>
    <cellStyle name="Saída 2 2 2 5 2 2" xfId="30654" xr:uid="{00000000-0005-0000-0000-00001E760000}"/>
    <cellStyle name="Saída 2 2 2 5 3" xfId="29244" xr:uid="{00000000-0005-0000-0000-00001F760000}"/>
    <cellStyle name="Saída 2 2 2 5 3 2" xfId="32095" xr:uid="{00000000-0005-0000-0000-000020760000}"/>
    <cellStyle name="Saída 2 2 2 6" xfId="26504" xr:uid="{00000000-0005-0000-0000-000021760000}"/>
    <cellStyle name="Saída 2 2 2 6 2" xfId="29526" xr:uid="{00000000-0005-0000-0000-000022760000}"/>
    <cellStyle name="Saída 2 2 2 7" xfId="28116" xr:uid="{00000000-0005-0000-0000-000023760000}"/>
    <cellStyle name="Saída 2 2 2 7 2" xfId="30967" xr:uid="{00000000-0005-0000-0000-000024760000}"/>
    <cellStyle name="Saída 2 2 3" xfId="25557" xr:uid="{00000000-0005-0000-0000-000025760000}"/>
    <cellStyle name="Saída 2 2 3 2" xfId="26967" xr:uid="{00000000-0005-0000-0000-000026760000}"/>
    <cellStyle name="Saída 2 2 3 2 2" xfId="29989" xr:uid="{00000000-0005-0000-0000-000027760000}"/>
    <cellStyle name="Saída 2 2 3 3" xfId="28579" xr:uid="{00000000-0005-0000-0000-000028760000}"/>
    <cellStyle name="Saída 2 2 3 3 2" xfId="31430" xr:uid="{00000000-0005-0000-0000-000029760000}"/>
    <cellStyle name="Saída 2 2 4" xfId="25174" xr:uid="{00000000-0005-0000-0000-00002A760000}"/>
    <cellStyle name="Saída 2 2 4 2" xfId="26584" xr:uid="{00000000-0005-0000-0000-00002B760000}"/>
    <cellStyle name="Saída 2 2 4 2 2" xfId="29606" xr:uid="{00000000-0005-0000-0000-00002C760000}"/>
    <cellStyle name="Saída 2 2 4 3" xfId="28196" xr:uid="{00000000-0005-0000-0000-00002D760000}"/>
    <cellStyle name="Saída 2 2 4 3 2" xfId="31047" xr:uid="{00000000-0005-0000-0000-00002E760000}"/>
    <cellStyle name="Saída 2 2 5" xfId="25577" xr:uid="{00000000-0005-0000-0000-00002F760000}"/>
    <cellStyle name="Saída 2 2 5 2" xfId="26987" xr:uid="{00000000-0005-0000-0000-000030760000}"/>
    <cellStyle name="Saída 2 2 5 2 2" xfId="30009" xr:uid="{00000000-0005-0000-0000-000031760000}"/>
    <cellStyle name="Saída 2 2 5 3" xfId="28599" xr:uid="{00000000-0005-0000-0000-000032760000}"/>
    <cellStyle name="Saída 2 2 5 3 2" xfId="31450" xr:uid="{00000000-0005-0000-0000-000033760000}"/>
    <cellStyle name="Saída 2 2 6" xfId="25270" xr:uid="{00000000-0005-0000-0000-000034760000}"/>
    <cellStyle name="Saída 2 2 6 2" xfId="26680" xr:uid="{00000000-0005-0000-0000-000035760000}"/>
    <cellStyle name="Saída 2 2 6 2 2" xfId="29702" xr:uid="{00000000-0005-0000-0000-000036760000}"/>
    <cellStyle name="Saída 2 2 6 3" xfId="28292" xr:uid="{00000000-0005-0000-0000-000037760000}"/>
    <cellStyle name="Saída 2 2 6 3 2" xfId="31143" xr:uid="{00000000-0005-0000-0000-000038760000}"/>
    <cellStyle name="Saída 2 2 7" xfId="26363" xr:uid="{00000000-0005-0000-0000-000039760000}"/>
    <cellStyle name="Saída 2 2 7 2" xfId="29385" xr:uid="{00000000-0005-0000-0000-00003A760000}"/>
    <cellStyle name="Saída 2 2 8" xfId="27975" xr:uid="{00000000-0005-0000-0000-00003B760000}"/>
    <cellStyle name="Saída 2 2 8 2" xfId="30826" xr:uid="{00000000-0005-0000-0000-00003C760000}"/>
    <cellStyle name="Saída 2 3" xfId="24756" xr:uid="{00000000-0005-0000-0000-00003D760000}"/>
    <cellStyle name="Saída 2 3 2" xfId="25094" xr:uid="{00000000-0005-0000-0000-00003E760000}"/>
    <cellStyle name="Saída 2 3 2 2" xfId="25724" xr:uid="{00000000-0005-0000-0000-00003F760000}"/>
    <cellStyle name="Saída 2 3 2 2 2" xfId="27134" xr:uid="{00000000-0005-0000-0000-000040760000}"/>
    <cellStyle name="Saída 2 3 2 2 2 2" xfId="30156" xr:uid="{00000000-0005-0000-0000-000041760000}"/>
    <cellStyle name="Saída 2 3 2 2 3" xfId="28746" xr:uid="{00000000-0005-0000-0000-000042760000}"/>
    <cellStyle name="Saída 2 3 2 2 3 2" xfId="31597" xr:uid="{00000000-0005-0000-0000-000043760000}"/>
    <cellStyle name="Saída 2 3 2 3" xfId="25892" xr:uid="{00000000-0005-0000-0000-000044760000}"/>
    <cellStyle name="Saída 2 3 2 3 2" xfId="27302" xr:uid="{00000000-0005-0000-0000-000045760000}"/>
    <cellStyle name="Saída 2 3 2 3 2 2" xfId="30324" xr:uid="{00000000-0005-0000-0000-000046760000}"/>
    <cellStyle name="Saída 2 3 2 3 3" xfId="28914" xr:uid="{00000000-0005-0000-0000-000047760000}"/>
    <cellStyle name="Saída 2 3 2 3 3 2" xfId="31765" xr:uid="{00000000-0005-0000-0000-000048760000}"/>
    <cellStyle name="Saída 2 3 2 4" xfId="26058" xr:uid="{00000000-0005-0000-0000-000049760000}"/>
    <cellStyle name="Saída 2 3 2 4 2" xfId="27468" xr:uid="{00000000-0005-0000-0000-00004A760000}"/>
    <cellStyle name="Saída 2 3 2 4 2 2" xfId="30490" xr:uid="{00000000-0005-0000-0000-00004B760000}"/>
    <cellStyle name="Saída 2 3 2 4 3" xfId="29080" xr:uid="{00000000-0005-0000-0000-00004C760000}"/>
    <cellStyle name="Saída 2 3 2 4 3 2" xfId="31931" xr:uid="{00000000-0005-0000-0000-00004D760000}"/>
    <cellStyle name="Saída 2 3 2 5" xfId="26223" xr:uid="{00000000-0005-0000-0000-00004E760000}"/>
    <cellStyle name="Saída 2 3 2 5 2" xfId="27633" xr:uid="{00000000-0005-0000-0000-00004F760000}"/>
    <cellStyle name="Saída 2 3 2 5 2 2" xfId="30655" xr:uid="{00000000-0005-0000-0000-000050760000}"/>
    <cellStyle name="Saída 2 3 2 5 3" xfId="29245" xr:uid="{00000000-0005-0000-0000-000051760000}"/>
    <cellStyle name="Saída 2 3 2 5 3 2" xfId="32096" xr:uid="{00000000-0005-0000-0000-000052760000}"/>
    <cellStyle name="Saída 2 3 2 6" xfId="26505" xr:uid="{00000000-0005-0000-0000-000053760000}"/>
    <cellStyle name="Saída 2 3 2 6 2" xfId="29527" xr:uid="{00000000-0005-0000-0000-000054760000}"/>
    <cellStyle name="Saída 2 3 2 7" xfId="28117" xr:uid="{00000000-0005-0000-0000-000055760000}"/>
    <cellStyle name="Saída 2 3 2 7 2" xfId="30968" xr:uid="{00000000-0005-0000-0000-000056760000}"/>
    <cellStyle name="Saída 2 3 3" xfId="25558" xr:uid="{00000000-0005-0000-0000-000057760000}"/>
    <cellStyle name="Saída 2 3 3 2" xfId="26968" xr:uid="{00000000-0005-0000-0000-000058760000}"/>
    <cellStyle name="Saída 2 3 3 2 2" xfId="29990" xr:uid="{00000000-0005-0000-0000-000059760000}"/>
    <cellStyle name="Saída 2 3 3 3" xfId="28580" xr:uid="{00000000-0005-0000-0000-00005A760000}"/>
    <cellStyle name="Saída 2 3 3 3 2" xfId="31431" xr:uid="{00000000-0005-0000-0000-00005B760000}"/>
    <cellStyle name="Saída 2 3 4" xfId="25173" xr:uid="{00000000-0005-0000-0000-00005C760000}"/>
    <cellStyle name="Saída 2 3 4 2" xfId="26583" xr:uid="{00000000-0005-0000-0000-00005D760000}"/>
    <cellStyle name="Saída 2 3 4 2 2" xfId="29605" xr:uid="{00000000-0005-0000-0000-00005E760000}"/>
    <cellStyle name="Saída 2 3 4 3" xfId="28195" xr:uid="{00000000-0005-0000-0000-00005F760000}"/>
    <cellStyle name="Saída 2 3 4 3 2" xfId="31046" xr:uid="{00000000-0005-0000-0000-000060760000}"/>
    <cellStyle name="Saída 2 3 5" xfId="25578" xr:uid="{00000000-0005-0000-0000-000061760000}"/>
    <cellStyle name="Saída 2 3 5 2" xfId="26988" xr:uid="{00000000-0005-0000-0000-000062760000}"/>
    <cellStyle name="Saída 2 3 5 2 2" xfId="30010" xr:uid="{00000000-0005-0000-0000-000063760000}"/>
    <cellStyle name="Saída 2 3 5 3" xfId="28600" xr:uid="{00000000-0005-0000-0000-000064760000}"/>
    <cellStyle name="Saída 2 3 5 3 2" xfId="31451" xr:uid="{00000000-0005-0000-0000-000065760000}"/>
    <cellStyle name="Saída 2 3 6" xfId="25155" xr:uid="{00000000-0005-0000-0000-000066760000}"/>
    <cellStyle name="Saída 2 3 6 2" xfId="26565" xr:uid="{00000000-0005-0000-0000-000067760000}"/>
    <cellStyle name="Saída 2 3 6 2 2" xfId="29587" xr:uid="{00000000-0005-0000-0000-000068760000}"/>
    <cellStyle name="Saída 2 3 6 3" xfId="28177" xr:uid="{00000000-0005-0000-0000-000069760000}"/>
    <cellStyle name="Saída 2 3 6 3 2" xfId="31028" xr:uid="{00000000-0005-0000-0000-00006A760000}"/>
    <cellStyle name="Saída 2 3 7" xfId="26364" xr:uid="{00000000-0005-0000-0000-00006B760000}"/>
    <cellStyle name="Saída 2 3 7 2" xfId="29386" xr:uid="{00000000-0005-0000-0000-00006C760000}"/>
    <cellStyle name="Saída 2 3 8" xfId="27976" xr:uid="{00000000-0005-0000-0000-00006D760000}"/>
    <cellStyle name="Saída 2 3 8 2" xfId="30827" xr:uid="{00000000-0005-0000-0000-00006E760000}"/>
    <cellStyle name="Saída 2 4" xfId="24868" xr:uid="{00000000-0005-0000-0000-00006F760000}"/>
    <cellStyle name="Saída 2 4 2" xfId="25123" xr:uid="{00000000-0005-0000-0000-000070760000}"/>
    <cellStyle name="Saída 2 4 2 2" xfId="25753" xr:uid="{00000000-0005-0000-0000-000071760000}"/>
    <cellStyle name="Saída 2 4 2 2 2" xfId="27163" xr:uid="{00000000-0005-0000-0000-000072760000}"/>
    <cellStyle name="Saída 2 4 2 2 2 2" xfId="30185" xr:uid="{00000000-0005-0000-0000-000073760000}"/>
    <cellStyle name="Saída 2 4 2 2 3" xfId="28775" xr:uid="{00000000-0005-0000-0000-000074760000}"/>
    <cellStyle name="Saída 2 4 2 2 3 2" xfId="31626" xr:uid="{00000000-0005-0000-0000-000075760000}"/>
    <cellStyle name="Saída 2 4 2 3" xfId="25921" xr:uid="{00000000-0005-0000-0000-000076760000}"/>
    <cellStyle name="Saída 2 4 2 3 2" xfId="27331" xr:uid="{00000000-0005-0000-0000-000077760000}"/>
    <cellStyle name="Saída 2 4 2 3 2 2" xfId="30353" xr:uid="{00000000-0005-0000-0000-000078760000}"/>
    <cellStyle name="Saída 2 4 2 3 3" xfId="28943" xr:uid="{00000000-0005-0000-0000-000079760000}"/>
    <cellStyle name="Saída 2 4 2 3 3 2" xfId="31794" xr:uid="{00000000-0005-0000-0000-00007A760000}"/>
    <cellStyle name="Saída 2 4 2 4" xfId="26087" xr:uid="{00000000-0005-0000-0000-00007B760000}"/>
    <cellStyle name="Saída 2 4 2 4 2" xfId="27497" xr:uid="{00000000-0005-0000-0000-00007C760000}"/>
    <cellStyle name="Saída 2 4 2 4 2 2" xfId="30519" xr:uid="{00000000-0005-0000-0000-00007D760000}"/>
    <cellStyle name="Saída 2 4 2 4 3" xfId="29109" xr:uid="{00000000-0005-0000-0000-00007E760000}"/>
    <cellStyle name="Saída 2 4 2 4 3 2" xfId="31960" xr:uid="{00000000-0005-0000-0000-00007F760000}"/>
    <cellStyle name="Saída 2 4 2 5" xfId="26252" xr:uid="{00000000-0005-0000-0000-000080760000}"/>
    <cellStyle name="Saída 2 4 2 5 2" xfId="27662" xr:uid="{00000000-0005-0000-0000-000081760000}"/>
    <cellStyle name="Saída 2 4 2 5 2 2" xfId="30684" xr:uid="{00000000-0005-0000-0000-000082760000}"/>
    <cellStyle name="Saída 2 4 2 5 3" xfId="29274" xr:uid="{00000000-0005-0000-0000-000083760000}"/>
    <cellStyle name="Saída 2 4 2 5 3 2" xfId="32125" xr:uid="{00000000-0005-0000-0000-000084760000}"/>
    <cellStyle name="Saída 2 4 2 6" xfId="26534" xr:uid="{00000000-0005-0000-0000-000085760000}"/>
    <cellStyle name="Saída 2 4 2 6 2" xfId="29556" xr:uid="{00000000-0005-0000-0000-000086760000}"/>
    <cellStyle name="Saída 2 4 2 7" xfId="28146" xr:uid="{00000000-0005-0000-0000-000087760000}"/>
    <cellStyle name="Saída 2 4 2 7 2" xfId="30997" xr:uid="{00000000-0005-0000-0000-000088760000}"/>
    <cellStyle name="Saída 2 4 3" xfId="25607" xr:uid="{00000000-0005-0000-0000-000089760000}"/>
    <cellStyle name="Saída 2 4 3 2" xfId="27017" xr:uid="{00000000-0005-0000-0000-00008A760000}"/>
    <cellStyle name="Saída 2 4 3 2 2" xfId="30039" xr:uid="{00000000-0005-0000-0000-00008B760000}"/>
    <cellStyle name="Saída 2 4 3 3" xfId="28629" xr:uid="{00000000-0005-0000-0000-00008C760000}"/>
    <cellStyle name="Saída 2 4 3 3 2" xfId="31480" xr:uid="{00000000-0005-0000-0000-00008D760000}"/>
    <cellStyle name="Saída 2 4 4" xfId="25777" xr:uid="{00000000-0005-0000-0000-00008E760000}"/>
    <cellStyle name="Saída 2 4 4 2" xfId="27187" xr:uid="{00000000-0005-0000-0000-00008F760000}"/>
    <cellStyle name="Saída 2 4 4 2 2" xfId="30209" xr:uid="{00000000-0005-0000-0000-000090760000}"/>
    <cellStyle name="Saída 2 4 4 3" xfId="28799" xr:uid="{00000000-0005-0000-0000-000091760000}"/>
    <cellStyle name="Saída 2 4 4 3 2" xfId="31650" xr:uid="{00000000-0005-0000-0000-000092760000}"/>
    <cellStyle name="Saída 2 4 5" xfId="25946" xr:uid="{00000000-0005-0000-0000-000093760000}"/>
    <cellStyle name="Saída 2 4 5 2" xfId="27356" xr:uid="{00000000-0005-0000-0000-000094760000}"/>
    <cellStyle name="Saída 2 4 5 2 2" xfId="30378" xr:uid="{00000000-0005-0000-0000-000095760000}"/>
    <cellStyle name="Saída 2 4 5 3" xfId="28968" xr:uid="{00000000-0005-0000-0000-000096760000}"/>
    <cellStyle name="Saída 2 4 5 3 2" xfId="31819" xr:uid="{00000000-0005-0000-0000-000097760000}"/>
    <cellStyle name="Saída 2 4 6" xfId="26111" xr:uid="{00000000-0005-0000-0000-000098760000}"/>
    <cellStyle name="Saída 2 4 6 2" xfId="27521" xr:uid="{00000000-0005-0000-0000-000099760000}"/>
    <cellStyle name="Saída 2 4 6 2 2" xfId="30543" xr:uid="{00000000-0005-0000-0000-00009A760000}"/>
    <cellStyle name="Saída 2 4 6 3" xfId="29133" xr:uid="{00000000-0005-0000-0000-00009B760000}"/>
    <cellStyle name="Saída 2 4 6 3 2" xfId="31984" xr:uid="{00000000-0005-0000-0000-00009C760000}"/>
    <cellStyle name="Saída 2 4 7" xfId="26393" xr:uid="{00000000-0005-0000-0000-00009D760000}"/>
    <cellStyle name="Saída 2 4 7 2" xfId="29415" xr:uid="{00000000-0005-0000-0000-00009E760000}"/>
    <cellStyle name="Saída 2 4 8" xfId="28005" xr:uid="{00000000-0005-0000-0000-00009F760000}"/>
    <cellStyle name="Saída 2 4 8 2" xfId="30856" xr:uid="{00000000-0005-0000-0000-0000A0760000}"/>
    <cellStyle name="Saída 2 5" xfId="24999" xr:uid="{00000000-0005-0000-0000-0000A1760000}"/>
    <cellStyle name="Saída 2 5 2" xfId="25629" xr:uid="{00000000-0005-0000-0000-0000A2760000}"/>
    <cellStyle name="Saída 2 5 2 2" xfId="27039" xr:uid="{00000000-0005-0000-0000-0000A3760000}"/>
    <cellStyle name="Saída 2 5 2 2 2" xfId="30061" xr:uid="{00000000-0005-0000-0000-0000A4760000}"/>
    <cellStyle name="Saída 2 5 2 3" xfId="28651" xr:uid="{00000000-0005-0000-0000-0000A5760000}"/>
    <cellStyle name="Saída 2 5 2 3 2" xfId="31502" xr:uid="{00000000-0005-0000-0000-0000A6760000}"/>
    <cellStyle name="Saída 2 5 3" xfId="25797" xr:uid="{00000000-0005-0000-0000-0000A7760000}"/>
    <cellStyle name="Saída 2 5 3 2" xfId="27207" xr:uid="{00000000-0005-0000-0000-0000A8760000}"/>
    <cellStyle name="Saída 2 5 3 2 2" xfId="30229" xr:uid="{00000000-0005-0000-0000-0000A9760000}"/>
    <cellStyle name="Saída 2 5 3 3" xfId="28819" xr:uid="{00000000-0005-0000-0000-0000AA760000}"/>
    <cellStyle name="Saída 2 5 3 3 2" xfId="31670" xr:uid="{00000000-0005-0000-0000-0000AB760000}"/>
    <cellStyle name="Saída 2 5 4" xfId="25963" xr:uid="{00000000-0005-0000-0000-0000AC760000}"/>
    <cellStyle name="Saída 2 5 4 2" xfId="27373" xr:uid="{00000000-0005-0000-0000-0000AD760000}"/>
    <cellStyle name="Saída 2 5 4 2 2" xfId="30395" xr:uid="{00000000-0005-0000-0000-0000AE760000}"/>
    <cellStyle name="Saída 2 5 4 3" xfId="28985" xr:uid="{00000000-0005-0000-0000-0000AF760000}"/>
    <cellStyle name="Saída 2 5 4 3 2" xfId="31836" xr:uid="{00000000-0005-0000-0000-0000B0760000}"/>
    <cellStyle name="Saída 2 5 5" xfId="26128" xr:uid="{00000000-0005-0000-0000-0000B1760000}"/>
    <cellStyle name="Saída 2 5 5 2" xfId="27538" xr:uid="{00000000-0005-0000-0000-0000B2760000}"/>
    <cellStyle name="Saída 2 5 5 2 2" xfId="30560" xr:uid="{00000000-0005-0000-0000-0000B3760000}"/>
    <cellStyle name="Saída 2 5 5 3" xfId="29150" xr:uid="{00000000-0005-0000-0000-0000B4760000}"/>
    <cellStyle name="Saída 2 5 5 3 2" xfId="32001" xr:uid="{00000000-0005-0000-0000-0000B5760000}"/>
    <cellStyle name="Saída 2 5 6" xfId="26410" xr:uid="{00000000-0005-0000-0000-0000B6760000}"/>
    <cellStyle name="Saída 2 5 6 2" xfId="29432" xr:uid="{00000000-0005-0000-0000-0000B7760000}"/>
    <cellStyle name="Saída 2 5 7" xfId="28022" xr:uid="{00000000-0005-0000-0000-0000B8760000}"/>
    <cellStyle name="Saída 2 5 7 2" xfId="30873" xr:uid="{00000000-0005-0000-0000-0000B9760000}"/>
    <cellStyle name="Saída 2 6" xfId="25439" xr:uid="{00000000-0005-0000-0000-0000BA760000}"/>
    <cellStyle name="Saída 2 6 2" xfId="26849" xr:uid="{00000000-0005-0000-0000-0000BB760000}"/>
    <cellStyle name="Saída 2 6 2 2" xfId="29871" xr:uid="{00000000-0005-0000-0000-0000BC760000}"/>
    <cellStyle name="Saída 2 6 3" xfId="28461" xr:uid="{00000000-0005-0000-0000-0000BD760000}"/>
    <cellStyle name="Saída 2 6 3 2" xfId="31312" xr:uid="{00000000-0005-0000-0000-0000BE760000}"/>
    <cellStyle name="Saída 2 7" xfId="25286" xr:uid="{00000000-0005-0000-0000-0000BF760000}"/>
    <cellStyle name="Saída 2 7 2" xfId="26696" xr:uid="{00000000-0005-0000-0000-0000C0760000}"/>
    <cellStyle name="Saída 2 7 2 2" xfId="29718" xr:uid="{00000000-0005-0000-0000-0000C1760000}"/>
    <cellStyle name="Saída 2 7 3" xfId="28308" xr:uid="{00000000-0005-0000-0000-0000C2760000}"/>
    <cellStyle name="Saída 2 7 3 2" xfId="31159" xr:uid="{00000000-0005-0000-0000-0000C3760000}"/>
    <cellStyle name="Saída 2 8" xfId="25368" xr:uid="{00000000-0005-0000-0000-0000C4760000}"/>
    <cellStyle name="Saída 2 8 2" xfId="26778" xr:uid="{00000000-0005-0000-0000-0000C5760000}"/>
    <cellStyle name="Saída 2 8 2 2" xfId="29800" xr:uid="{00000000-0005-0000-0000-0000C6760000}"/>
    <cellStyle name="Saída 2 8 3" xfId="28390" xr:uid="{00000000-0005-0000-0000-0000C7760000}"/>
    <cellStyle name="Saída 2 8 3 2" xfId="31241" xr:uid="{00000000-0005-0000-0000-0000C8760000}"/>
    <cellStyle name="Saída 2 9" xfId="25353" xr:uid="{00000000-0005-0000-0000-0000C9760000}"/>
    <cellStyle name="Saída 2 9 2" xfId="26763" xr:uid="{00000000-0005-0000-0000-0000CA760000}"/>
    <cellStyle name="Saída 2 9 2 2" xfId="29785" xr:uid="{00000000-0005-0000-0000-0000CB760000}"/>
    <cellStyle name="Saída 2 9 3" xfId="28375" xr:uid="{00000000-0005-0000-0000-0000CC760000}"/>
    <cellStyle name="Saída 2 9 3 2" xfId="31226" xr:uid="{00000000-0005-0000-0000-0000CD760000}"/>
    <cellStyle name="Saída 2_CIVIL- BL 1-2-3-4-5-6-7-8 " xfId="24757" xr:uid="{00000000-0005-0000-0000-0000CE760000}"/>
    <cellStyle name="Saída 3" xfId="24758" xr:uid="{00000000-0005-0000-0000-0000CF760000}"/>
    <cellStyle name="Saída 3 2" xfId="25095" xr:uid="{00000000-0005-0000-0000-0000D0760000}"/>
    <cellStyle name="Saída 3 2 2" xfId="25725" xr:uid="{00000000-0005-0000-0000-0000D1760000}"/>
    <cellStyle name="Saída 3 2 2 2" xfId="27135" xr:uid="{00000000-0005-0000-0000-0000D2760000}"/>
    <cellStyle name="Saída 3 2 2 2 2" xfId="30157" xr:uid="{00000000-0005-0000-0000-0000D3760000}"/>
    <cellStyle name="Saída 3 2 2 3" xfId="28747" xr:uid="{00000000-0005-0000-0000-0000D4760000}"/>
    <cellStyle name="Saída 3 2 2 3 2" xfId="31598" xr:uid="{00000000-0005-0000-0000-0000D5760000}"/>
    <cellStyle name="Saída 3 2 3" xfId="25893" xr:uid="{00000000-0005-0000-0000-0000D6760000}"/>
    <cellStyle name="Saída 3 2 3 2" xfId="27303" xr:uid="{00000000-0005-0000-0000-0000D7760000}"/>
    <cellStyle name="Saída 3 2 3 2 2" xfId="30325" xr:uid="{00000000-0005-0000-0000-0000D8760000}"/>
    <cellStyle name="Saída 3 2 3 3" xfId="28915" xr:uid="{00000000-0005-0000-0000-0000D9760000}"/>
    <cellStyle name="Saída 3 2 3 3 2" xfId="31766" xr:uid="{00000000-0005-0000-0000-0000DA760000}"/>
    <cellStyle name="Saída 3 2 4" xfId="26059" xr:uid="{00000000-0005-0000-0000-0000DB760000}"/>
    <cellStyle name="Saída 3 2 4 2" xfId="27469" xr:uid="{00000000-0005-0000-0000-0000DC760000}"/>
    <cellStyle name="Saída 3 2 4 2 2" xfId="30491" xr:uid="{00000000-0005-0000-0000-0000DD760000}"/>
    <cellStyle name="Saída 3 2 4 3" xfId="29081" xr:uid="{00000000-0005-0000-0000-0000DE760000}"/>
    <cellStyle name="Saída 3 2 4 3 2" xfId="31932" xr:uid="{00000000-0005-0000-0000-0000DF760000}"/>
    <cellStyle name="Saída 3 2 5" xfId="26224" xr:uid="{00000000-0005-0000-0000-0000E0760000}"/>
    <cellStyle name="Saída 3 2 5 2" xfId="27634" xr:uid="{00000000-0005-0000-0000-0000E1760000}"/>
    <cellStyle name="Saída 3 2 5 2 2" xfId="30656" xr:uid="{00000000-0005-0000-0000-0000E2760000}"/>
    <cellStyle name="Saída 3 2 5 3" xfId="29246" xr:uid="{00000000-0005-0000-0000-0000E3760000}"/>
    <cellStyle name="Saída 3 2 5 3 2" xfId="32097" xr:uid="{00000000-0005-0000-0000-0000E4760000}"/>
    <cellStyle name="Saída 3 2 6" xfId="26506" xr:uid="{00000000-0005-0000-0000-0000E5760000}"/>
    <cellStyle name="Saída 3 2 6 2" xfId="29528" xr:uid="{00000000-0005-0000-0000-0000E6760000}"/>
    <cellStyle name="Saída 3 2 7" xfId="28118" xr:uid="{00000000-0005-0000-0000-0000E7760000}"/>
    <cellStyle name="Saída 3 2 7 2" xfId="30969" xr:uid="{00000000-0005-0000-0000-0000E8760000}"/>
    <cellStyle name="Saída 3 3" xfId="25559" xr:uid="{00000000-0005-0000-0000-0000E9760000}"/>
    <cellStyle name="Saída 3 3 2" xfId="26969" xr:uid="{00000000-0005-0000-0000-0000EA760000}"/>
    <cellStyle name="Saída 3 3 2 2" xfId="29991" xr:uid="{00000000-0005-0000-0000-0000EB760000}"/>
    <cellStyle name="Saída 3 3 3" xfId="28581" xr:uid="{00000000-0005-0000-0000-0000EC760000}"/>
    <cellStyle name="Saída 3 3 3 2" xfId="31432" xr:uid="{00000000-0005-0000-0000-0000ED760000}"/>
    <cellStyle name="Saída 3 4" xfId="25172" xr:uid="{00000000-0005-0000-0000-0000EE760000}"/>
    <cellStyle name="Saída 3 4 2" xfId="26582" xr:uid="{00000000-0005-0000-0000-0000EF760000}"/>
    <cellStyle name="Saída 3 4 2 2" xfId="29604" xr:uid="{00000000-0005-0000-0000-0000F0760000}"/>
    <cellStyle name="Saída 3 4 3" xfId="28194" xr:uid="{00000000-0005-0000-0000-0000F1760000}"/>
    <cellStyle name="Saída 3 4 3 2" xfId="31045" xr:uid="{00000000-0005-0000-0000-0000F2760000}"/>
    <cellStyle name="Saída 3 5" xfId="25579" xr:uid="{00000000-0005-0000-0000-0000F3760000}"/>
    <cellStyle name="Saída 3 5 2" xfId="26989" xr:uid="{00000000-0005-0000-0000-0000F4760000}"/>
    <cellStyle name="Saída 3 5 2 2" xfId="30011" xr:uid="{00000000-0005-0000-0000-0000F5760000}"/>
    <cellStyle name="Saída 3 5 3" xfId="28601" xr:uid="{00000000-0005-0000-0000-0000F6760000}"/>
    <cellStyle name="Saída 3 5 3 2" xfId="31452" xr:uid="{00000000-0005-0000-0000-0000F7760000}"/>
    <cellStyle name="Saída 3 6" xfId="25154" xr:uid="{00000000-0005-0000-0000-0000F8760000}"/>
    <cellStyle name="Saída 3 6 2" xfId="26564" xr:uid="{00000000-0005-0000-0000-0000F9760000}"/>
    <cellStyle name="Saída 3 6 2 2" xfId="29586" xr:uid="{00000000-0005-0000-0000-0000FA760000}"/>
    <cellStyle name="Saída 3 6 3" xfId="28176" xr:uid="{00000000-0005-0000-0000-0000FB760000}"/>
    <cellStyle name="Saída 3 6 3 2" xfId="31027" xr:uid="{00000000-0005-0000-0000-0000FC760000}"/>
    <cellStyle name="Saída 3 7" xfId="26365" xr:uid="{00000000-0005-0000-0000-0000FD760000}"/>
    <cellStyle name="Saída 3 7 2" xfId="29387" xr:uid="{00000000-0005-0000-0000-0000FE760000}"/>
    <cellStyle name="Saída 3 8" xfId="27781" xr:uid="{00000000-0005-0000-0000-0000FF760000}"/>
    <cellStyle name="Saída 3 8 2" xfId="30706" xr:uid="{00000000-0005-0000-0000-000000770000}"/>
    <cellStyle name="Saída 3 9" xfId="27977" xr:uid="{00000000-0005-0000-0000-000001770000}"/>
    <cellStyle name="Saída 3 9 2" xfId="30828" xr:uid="{00000000-0005-0000-0000-000002770000}"/>
    <cellStyle name="Saída 4" xfId="24759" xr:uid="{00000000-0005-0000-0000-000003770000}"/>
    <cellStyle name="Saída 4 2" xfId="25096" xr:uid="{00000000-0005-0000-0000-000004770000}"/>
    <cellStyle name="Saída 4 2 2" xfId="25726" xr:uid="{00000000-0005-0000-0000-000005770000}"/>
    <cellStyle name="Saída 4 2 2 2" xfId="27136" xr:uid="{00000000-0005-0000-0000-000006770000}"/>
    <cellStyle name="Saída 4 2 2 2 2" xfId="30158" xr:uid="{00000000-0005-0000-0000-000007770000}"/>
    <cellStyle name="Saída 4 2 2 3" xfId="28748" xr:uid="{00000000-0005-0000-0000-000008770000}"/>
    <cellStyle name="Saída 4 2 2 3 2" xfId="31599" xr:uid="{00000000-0005-0000-0000-000009770000}"/>
    <cellStyle name="Saída 4 2 3" xfId="25894" xr:uid="{00000000-0005-0000-0000-00000A770000}"/>
    <cellStyle name="Saída 4 2 3 2" xfId="27304" xr:uid="{00000000-0005-0000-0000-00000B770000}"/>
    <cellStyle name="Saída 4 2 3 2 2" xfId="30326" xr:uid="{00000000-0005-0000-0000-00000C770000}"/>
    <cellStyle name="Saída 4 2 3 3" xfId="28916" xr:uid="{00000000-0005-0000-0000-00000D770000}"/>
    <cellStyle name="Saída 4 2 3 3 2" xfId="31767" xr:uid="{00000000-0005-0000-0000-00000E770000}"/>
    <cellStyle name="Saída 4 2 4" xfId="26060" xr:uid="{00000000-0005-0000-0000-00000F770000}"/>
    <cellStyle name="Saída 4 2 4 2" xfId="27470" xr:uid="{00000000-0005-0000-0000-000010770000}"/>
    <cellStyle name="Saída 4 2 4 2 2" xfId="30492" xr:uid="{00000000-0005-0000-0000-000011770000}"/>
    <cellStyle name="Saída 4 2 4 3" xfId="29082" xr:uid="{00000000-0005-0000-0000-000012770000}"/>
    <cellStyle name="Saída 4 2 4 3 2" xfId="31933" xr:uid="{00000000-0005-0000-0000-000013770000}"/>
    <cellStyle name="Saída 4 2 5" xfId="26225" xr:uid="{00000000-0005-0000-0000-000014770000}"/>
    <cellStyle name="Saída 4 2 5 2" xfId="27635" xr:uid="{00000000-0005-0000-0000-000015770000}"/>
    <cellStyle name="Saída 4 2 5 2 2" xfId="30657" xr:uid="{00000000-0005-0000-0000-000016770000}"/>
    <cellStyle name="Saída 4 2 5 3" xfId="29247" xr:uid="{00000000-0005-0000-0000-000017770000}"/>
    <cellStyle name="Saída 4 2 5 3 2" xfId="32098" xr:uid="{00000000-0005-0000-0000-000018770000}"/>
    <cellStyle name="Saída 4 2 6" xfId="26507" xr:uid="{00000000-0005-0000-0000-000019770000}"/>
    <cellStyle name="Saída 4 2 6 2" xfId="29529" xr:uid="{00000000-0005-0000-0000-00001A770000}"/>
    <cellStyle name="Saída 4 2 7" xfId="28119" xr:uid="{00000000-0005-0000-0000-00001B770000}"/>
    <cellStyle name="Saída 4 2 7 2" xfId="30970" xr:uid="{00000000-0005-0000-0000-00001C770000}"/>
    <cellStyle name="Saída 4 3" xfId="25560" xr:uid="{00000000-0005-0000-0000-00001D770000}"/>
    <cellStyle name="Saída 4 3 2" xfId="26970" xr:uid="{00000000-0005-0000-0000-00001E770000}"/>
    <cellStyle name="Saída 4 3 2 2" xfId="29992" xr:uid="{00000000-0005-0000-0000-00001F770000}"/>
    <cellStyle name="Saída 4 3 3" xfId="28582" xr:uid="{00000000-0005-0000-0000-000020770000}"/>
    <cellStyle name="Saída 4 3 3 2" xfId="31433" xr:uid="{00000000-0005-0000-0000-000021770000}"/>
    <cellStyle name="Saída 4 4" xfId="25171" xr:uid="{00000000-0005-0000-0000-000022770000}"/>
    <cellStyle name="Saída 4 4 2" xfId="26581" xr:uid="{00000000-0005-0000-0000-000023770000}"/>
    <cellStyle name="Saída 4 4 2 2" xfId="29603" xr:uid="{00000000-0005-0000-0000-000024770000}"/>
    <cellStyle name="Saída 4 4 3" xfId="28193" xr:uid="{00000000-0005-0000-0000-000025770000}"/>
    <cellStyle name="Saída 4 4 3 2" xfId="31044" xr:uid="{00000000-0005-0000-0000-000026770000}"/>
    <cellStyle name="Saída 4 5" xfId="25455" xr:uid="{00000000-0005-0000-0000-000027770000}"/>
    <cellStyle name="Saída 4 5 2" xfId="26865" xr:uid="{00000000-0005-0000-0000-000028770000}"/>
    <cellStyle name="Saída 4 5 2 2" xfId="29887" xr:uid="{00000000-0005-0000-0000-000029770000}"/>
    <cellStyle name="Saída 4 5 3" xfId="28477" xr:uid="{00000000-0005-0000-0000-00002A770000}"/>
    <cellStyle name="Saída 4 5 3 2" xfId="31328" xr:uid="{00000000-0005-0000-0000-00002B770000}"/>
    <cellStyle name="Saída 4 6" xfId="25153" xr:uid="{00000000-0005-0000-0000-00002C770000}"/>
    <cellStyle name="Saída 4 6 2" xfId="26563" xr:uid="{00000000-0005-0000-0000-00002D770000}"/>
    <cellStyle name="Saída 4 6 2 2" xfId="29585" xr:uid="{00000000-0005-0000-0000-00002E770000}"/>
    <cellStyle name="Saída 4 6 3" xfId="28175" xr:uid="{00000000-0005-0000-0000-00002F770000}"/>
    <cellStyle name="Saída 4 6 3 2" xfId="31026" xr:uid="{00000000-0005-0000-0000-000030770000}"/>
    <cellStyle name="Saída 4 7" xfId="26366" xr:uid="{00000000-0005-0000-0000-000031770000}"/>
    <cellStyle name="Saída 4 7 2" xfId="29388" xr:uid="{00000000-0005-0000-0000-000032770000}"/>
    <cellStyle name="Saída 4 8" xfId="27815" xr:uid="{00000000-0005-0000-0000-000033770000}"/>
    <cellStyle name="Saída 4 8 2" xfId="30711" xr:uid="{00000000-0005-0000-0000-000034770000}"/>
    <cellStyle name="Saída 4 9" xfId="27978" xr:uid="{00000000-0005-0000-0000-000035770000}"/>
    <cellStyle name="Saída 4 9 2" xfId="30829" xr:uid="{00000000-0005-0000-0000-000036770000}"/>
    <cellStyle name="Saída 5" xfId="24760" xr:uid="{00000000-0005-0000-0000-000037770000}"/>
    <cellStyle name="Saída 5 2" xfId="25097" xr:uid="{00000000-0005-0000-0000-000038770000}"/>
    <cellStyle name="Saída 5 2 2" xfId="25727" xr:uid="{00000000-0005-0000-0000-000039770000}"/>
    <cellStyle name="Saída 5 2 2 2" xfId="27137" xr:uid="{00000000-0005-0000-0000-00003A770000}"/>
    <cellStyle name="Saída 5 2 2 2 2" xfId="30159" xr:uid="{00000000-0005-0000-0000-00003B770000}"/>
    <cellStyle name="Saída 5 2 2 3" xfId="28749" xr:uid="{00000000-0005-0000-0000-00003C770000}"/>
    <cellStyle name="Saída 5 2 2 3 2" xfId="31600" xr:uid="{00000000-0005-0000-0000-00003D770000}"/>
    <cellStyle name="Saída 5 2 3" xfId="25895" xr:uid="{00000000-0005-0000-0000-00003E770000}"/>
    <cellStyle name="Saída 5 2 3 2" xfId="27305" xr:uid="{00000000-0005-0000-0000-00003F770000}"/>
    <cellStyle name="Saída 5 2 3 2 2" xfId="30327" xr:uid="{00000000-0005-0000-0000-000040770000}"/>
    <cellStyle name="Saída 5 2 3 3" xfId="28917" xr:uid="{00000000-0005-0000-0000-000041770000}"/>
    <cellStyle name="Saída 5 2 3 3 2" xfId="31768" xr:uid="{00000000-0005-0000-0000-000042770000}"/>
    <cellStyle name="Saída 5 2 4" xfId="26061" xr:uid="{00000000-0005-0000-0000-000043770000}"/>
    <cellStyle name="Saída 5 2 4 2" xfId="27471" xr:uid="{00000000-0005-0000-0000-000044770000}"/>
    <cellStyle name="Saída 5 2 4 2 2" xfId="30493" xr:uid="{00000000-0005-0000-0000-000045770000}"/>
    <cellStyle name="Saída 5 2 4 3" xfId="29083" xr:uid="{00000000-0005-0000-0000-000046770000}"/>
    <cellStyle name="Saída 5 2 4 3 2" xfId="31934" xr:uid="{00000000-0005-0000-0000-000047770000}"/>
    <cellStyle name="Saída 5 2 5" xfId="26226" xr:uid="{00000000-0005-0000-0000-000048770000}"/>
    <cellStyle name="Saída 5 2 5 2" xfId="27636" xr:uid="{00000000-0005-0000-0000-000049770000}"/>
    <cellStyle name="Saída 5 2 5 2 2" xfId="30658" xr:uid="{00000000-0005-0000-0000-00004A770000}"/>
    <cellStyle name="Saída 5 2 5 3" xfId="29248" xr:uid="{00000000-0005-0000-0000-00004B770000}"/>
    <cellStyle name="Saída 5 2 5 3 2" xfId="32099" xr:uid="{00000000-0005-0000-0000-00004C770000}"/>
    <cellStyle name="Saída 5 2 6" xfId="26508" xr:uid="{00000000-0005-0000-0000-00004D770000}"/>
    <cellStyle name="Saída 5 2 6 2" xfId="29530" xr:uid="{00000000-0005-0000-0000-00004E770000}"/>
    <cellStyle name="Saída 5 2 7" xfId="28120" xr:uid="{00000000-0005-0000-0000-00004F770000}"/>
    <cellStyle name="Saída 5 2 7 2" xfId="30971" xr:uid="{00000000-0005-0000-0000-000050770000}"/>
    <cellStyle name="Saída 5 3" xfId="25561" xr:uid="{00000000-0005-0000-0000-000051770000}"/>
    <cellStyle name="Saída 5 3 2" xfId="26971" xr:uid="{00000000-0005-0000-0000-000052770000}"/>
    <cellStyle name="Saída 5 3 2 2" xfId="29993" xr:uid="{00000000-0005-0000-0000-000053770000}"/>
    <cellStyle name="Saída 5 3 3" xfId="28583" xr:uid="{00000000-0005-0000-0000-000054770000}"/>
    <cellStyle name="Saída 5 3 3 2" xfId="31434" xr:uid="{00000000-0005-0000-0000-000055770000}"/>
    <cellStyle name="Saída 5 4" xfId="25170" xr:uid="{00000000-0005-0000-0000-000056770000}"/>
    <cellStyle name="Saída 5 4 2" xfId="26580" xr:uid="{00000000-0005-0000-0000-000057770000}"/>
    <cellStyle name="Saída 5 4 2 2" xfId="29602" xr:uid="{00000000-0005-0000-0000-000058770000}"/>
    <cellStyle name="Saída 5 4 3" xfId="28192" xr:uid="{00000000-0005-0000-0000-000059770000}"/>
    <cellStyle name="Saída 5 4 3 2" xfId="31043" xr:uid="{00000000-0005-0000-0000-00005A770000}"/>
    <cellStyle name="Saída 5 5" xfId="25580" xr:uid="{00000000-0005-0000-0000-00005B770000}"/>
    <cellStyle name="Saída 5 5 2" xfId="26990" xr:uid="{00000000-0005-0000-0000-00005C770000}"/>
    <cellStyle name="Saída 5 5 2 2" xfId="30012" xr:uid="{00000000-0005-0000-0000-00005D770000}"/>
    <cellStyle name="Saída 5 5 3" xfId="28602" xr:uid="{00000000-0005-0000-0000-00005E770000}"/>
    <cellStyle name="Saída 5 5 3 2" xfId="31453" xr:uid="{00000000-0005-0000-0000-00005F770000}"/>
    <cellStyle name="Saída 5 6" xfId="25152" xr:uid="{00000000-0005-0000-0000-000060770000}"/>
    <cellStyle name="Saída 5 6 2" xfId="26562" xr:uid="{00000000-0005-0000-0000-000061770000}"/>
    <cellStyle name="Saída 5 6 2 2" xfId="29584" xr:uid="{00000000-0005-0000-0000-000062770000}"/>
    <cellStyle name="Saída 5 6 3" xfId="28174" xr:uid="{00000000-0005-0000-0000-000063770000}"/>
    <cellStyle name="Saída 5 6 3 2" xfId="31025" xr:uid="{00000000-0005-0000-0000-000064770000}"/>
    <cellStyle name="Saída 5 7" xfId="26367" xr:uid="{00000000-0005-0000-0000-000065770000}"/>
    <cellStyle name="Saída 5 7 2" xfId="29389" xr:uid="{00000000-0005-0000-0000-000066770000}"/>
    <cellStyle name="Saída 5 8" xfId="27842" xr:uid="{00000000-0005-0000-0000-000067770000}"/>
    <cellStyle name="Saída 5 8 2" xfId="30716" xr:uid="{00000000-0005-0000-0000-000068770000}"/>
    <cellStyle name="Saída 5 9" xfId="27979" xr:uid="{00000000-0005-0000-0000-000069770000}"/>
    <cellStyle name="Saída 5 9 2" xfId="30830" xr:uid="{00000000-0005-0000-0000-00006A770000}"/>
    <cellStyle name="Saída 6" xfId="24761" xr:uid="{00000000-0005-0000-0000-00006B770000}"/>
    <cellStyle name="Saída 6 2" xfId="25098" xr:uid="{00000000-0005-0000-0000-00006C770000}"/>
    <cellStyle name="Saída 6 2 2" xfId="25728" xr:uid="{00000000-0005-0000-0000-00006D770000}"/>
    <cellStyle name="Saída 6 2 2 2" xfId="27138" xr:uid="{00000000-0005-0000-0000-00006E770000}"/>
    <cellStyle name="Saída 6 2 2 2 2" xfId="30160" xr:uid="{00000000-0005-0000-0000-00006F770000}"/>
    <cellStyle name="Saída 6 2 2 3" xfId="28750" xr:uid="{00000000-0005-0000-0000-000070770000}"/>
    <cellStyle name="Saída 6 2 2 3 2" xfId="31601" xr:uid="{00000000-0005-0000-0000-000071770000}"/>
    <cellStyle name="Saída 6 2 3" xfId="25896" xr:uid="{00000000-0005-0000-0000-000072770000}"/>
    <cellStyle name="Saída 6 2 3 2" xfId="27306" xr:uid="{00000000-0005-0000-0000-000073770000}"/>
    <cellStyle name="Saída 6 2 3 2 2" xfId="30328" xr:uid="{00000000-0005-0000-0000-000074770000}"/>
    <cellStyle name="Saída 6 2 3 3" xfId="28918" xr:uid="{00000000-0005-0000-0000-000075770000}"/>
    <cellStyle name="Saída 6 2 3 3 2" xfId="31769" xr:uid="{00000000-0005-0000-0000-000076770000}"/>
    <cellStyle name="Saída 6 2 4" xfId="26062" xr:uid="{00000000-0005-0000-0000-000077770000}"/>
    <cellStyle name="Saída 6 2 4 2" xfId="27472" xr:uid="{00000000-0005-0000-0000-000078770000}"/>
    <cellStyle name="Saída 6 2 4 2 2" xfId="30494" xr:uid="{00000000-0005-0000-0000-000079770000}"/>
    <cellStyle name="Saída 6 2 4 3" xfId="29084" xr:uid="{00000000-0005-0000-0000-00007A770000}"/>
    <cellStyle name="Saída 6 2 4 3 2" xfId="31935" xr:uid="{00000000-0005-0000-0000-00007B770000}"/>
    <cellStyle name="Saída 6 2 5" xfId="26227" xr:uid="{00000000-0005-0000-0000-00007C770000}"/>
    <cellStyle name="Saída 6 2 5 2" xfId="27637" xr:uid="{00000000-0005-0000-0000-00007D770000}"/>
    <cellStyle name="Saída 6 2 5 2 2" xfId="30659" xr:uid="{00000000-0005-0000-0000-00007E770000}"/>
    <cellStyle name="Saída 6 2 5 3" xfId="29249" xr:uid="{00000000-0005-0000-0000-00007F770000}"/>
    <cellStyle name="Saída 6 2 5 3 2" xfId="32100" xr:uid="{00000000-0005-0000-0000-000080770000}"/>
    <cellStyle name="Saída 6 2 6" xfId="26509" xr:uid="{00000000-0005-0000-0000-000081770000}"/>
    <cellStyle name="Saída 6 2 6 2" xfId="29531" xr:uid="{00000000-0005-0000-0000-000082770000}"/>
    <cellStyle name="Saída 6 2 7" xfId="28121" xr:uid="{00000000-0005-0000-0000-000083770000}"/>
    <cellStyle name="Saída 6 2 7 2" xfId="30972" xr:uid="{00000000-0005-0000-0000-000084770000}"/>
    <cellStyle name="Saída 6 3" xfId="25562" xr:uid="{00000000-0005-0000-0000-000085770000}"/>
    <cellStyle name="Saída 6 3 2" xfId="26972" xr:uid="{00000000-0005-0000-0000-000086770000}"/>
    <cellStyle name="Saída 6 3 2 2" xfId="29994" xr:uid="{00000000-0005-0000-0000-000087770000}"/>
    <cellStyle name="Saída 6 3 3" xfId="28584" xr:uid="{00000000-0005-0000-0000-000088770000}"/>
    <cellStyle name="Saída 6 3 3 2" xfId="31435" xr:uid="{00000000-0005-0000-0000-000089770000}"/>
    <cellStyle name="Saída 6 4" xfId="25169" xr:uid="{00000000-0005-0000-0000-00008A770000}"/>
    <cellStyle name="Saída 6 4 2" xfId="26579" xr:uid="{00000000-0005-0000-0000-00008B770000}"/>
    <cellStyle name="Saída 6 4 2 2" xfId="29601" xr:uid="{00000000-0005-0000-0000-00008C770000}"/>
    <cellStyle name="Saída 6 4 3" xfId="28191" xr:uid="{00000000-0005-0000-0000-00008D770000}"/>
    <cellStyle name="Saída 6 4 3 2" xfId="31042" xr:uid="{00000000-0005-0000-0000-00008E770000}"/>
    <cellStyle name="Saída 6 5" xfId="25134" xr:uid="{00000000-0005-0000-0000-00008F770000}"/>
    <cellStyle name="Saída 6 5 2" xfId="26544" xr:uid="{00000000-0005-0000-0000-000090770000}"/>
    <cellStyle name="Saída 6 5 2 2" xfId="29566" xr:uid="{00000000-0005-0000-0000-000091770000}"/>
    <cellStyle name="Saída 6 5 3" xfId="28156" xr:uid="{00000000-0005-0000-0000-000092770000}"/>
    <cellStyle name="Saída 6 5 3 2" xfId="31007" xr:uid="{00000000-0005-0000-0000-000093770000}"/>
    <cellStyle name="Saída 6 6" xfId="25151" xr:uid="{00000000-0005-0000-0000-000094770000}"/>
    <cellStyle name="Saída 6 6 2" xfId="26561" xr:uid="{00000000-0005-0000-0000-000095770000}"/>
    <cellStyle name="Saída 6 6 2 2" xfId="29583" xr:uid="{00000000-0005-0000-0000-000096770000}"/>
    <cellStyle name="Saída 6 6 3" xfId="28173" xr:uid="{00000000-0005-0000-0000-000097770000}"/>
    <cellStyle name="Saída 6 6 3 2" xfId="31024" xr:uid="{00000000-0005-0000-0000-000098770000}"/>
    <cellStyle name="Saída 6 7" xfId="26368" xr:uid="{00000000-0005-0000-0000-000099770000}"/>
    <cellStyle name="Saída 6 7 2" xfId="29390" xr:uid="{00000000-0005-0000-0000-00009A770000}"/>
    <cellStyle name="Saída 6 8" xfId="27863" xr:uid="{00000000-0005-0000-0000-00009B770000}"/>
    <cellStyle name="Saída 6 8 2" xfId="30721" xr:uid="{00000000-0005-0000-0000-00009C770000}"/>
    <cellStyle name="Saída 6 9" xfId="27980" xr:uid="{00000000-0005-0000-0000-00009D770000}"/>
    <cellStyle name="Saída 6 9 2" xfId="30831" xr:uid="{00000000-0005-0000-0000-00009E770000}"/>
    <cellStyle name="Saída 7" xfId="24852" xr:uid="{00000000-0005-0000-0000-00009F770000}"/>
    <cellStyle name="Saída 7 2" xfId="25112" xr:uid="{00000000-0005-0000-0000-0000A0770000}"/>
    <cellStyle name="Saída 7 2 2" xfId="25742" xr:uid="{00000000-0005-0000-0000-0000A1770000}"/>
    <cellStyle name="Saída 7 2 2 2" xfId="27152" xr:uid="{00000000-0005-0000-0000-0000A2770000}"/>
    <cellStyle name="Saída 7 2 2 2 2" xfId="30174" xr:uid="{00000000-0005-0000-0000-0000A3770000}"/>
    <cellStyle name="Saída 7 2 2 3" xfId="28764" xr:uid="{00000000-0005-0000-0000-0000A4770000}"/>
    <cellStyle name="Saída 7 2 2 3 2" xfId="31615" xr:uid="{00000000-0005-0000-0000-0000A5770000}"/>
    <cellStyle name="Saída 7 2 3" xfId="25910" xr:uid="{00000000-0005-0000-0000-0000A6770000}"/>
    <cellStyle name="Saída 7 2 3 2" xfId="27320" xr:uid="{00000000-0005-0000-0000-0000A7770000}"/>
    <cellStyle name="Saída 7 2 3 2 2" xfId="30342" xr:uid="{00000000-0005-0000-0000-0000A8770000}"/>
    <cellStyle name="Saída 7 2 3 3" xfId="28932" xr:uid="{00000000-0005-0000-0000-0000A9770000}"/>
    <cellStyle name="Saída 7 2 3 3 2" xfId="31783" xr:uid="{00000000-0005-0000-0000-0000AA770000}"/>
    <cellStyle name="Saída 7 2 4" xfId="26076" xr:uid="{00000000-0005-0000-0000-0000AB770000}"/>
    <cellStyle name="Saída 7 2 4 2" xfId="27486" xr:uid="{00000000-0005-0000-0000-0000AC770000}"/>
    <cellStyle name="Saída 7 2 4 2 2" xfId="30508" xr:uid="{00000000-0005-0000-0000-0000AD770000}"/>
    <cellStyle name="Saída 7 2 4 3" xfId="29098" xr:uid="{00000000-0005-0000-0000-0000AE770000}"/>
    <cellStyle name="Saída 7 2 4 3 2" xfId="31949" xr:uid="{00000000-0005-0000-0000-0000AF770000}"/>
    <cellStyle name="Saída 7 2 5" xfId="26241" xr:uid="{00000000-0005-0000-0000-0000B0770000}"/>
    <cellStyle name="Saída 7 2 5 2" xfId="27651" xr:uid="{00000000-0005-0000-0000-0000B1770000}"/>
    <cellStyle name="Saída 7 2 5 2 2" xfId="30673" xr:uid="{00000000-0005-0000-0000-0000B2770000}"/>
    <cellStyle name="Saída 7 2 5 3" xfId="29263" xr:uid="{00000000-0005-0000-0000-0000B3770000}"/>
    <cellStyle name="Saída 7 2 5 3 2" xfId="32114" xr:uid="{00000000-0005-0000-0000-0000B4770000}"/>
    <cellStyle name="Saída 7 2 6" xfId="26523" xr:uid="{00000000-0005-0000-0000-0000B5770000}"/>
    <cellStyle name="Saída 7 2 6 2" xfId="29545" xr:uid="{00000000-0005-0000-0000-0000B6770000}"/>
    <cellStyle name="Saída 7 2 7" xfId="28135" xr:uid="{00000000-0005-0000-0000-0000B7770000}"/>
    <cellStyle name="Saída 7 2 7 2" xfId="30986" xr:uid="{00000000-0005-0000-0000-0000B8770000}"/>
    <cellStyle name="Saída 7 3" xfId="25596" xr:uid="{00000000-0005-0000-0000-0000B9770000}"/>
    <cellStyle name="Saída 7 3 2" xfId="27006" xr:uid="{00000000-0005-0000-0000-0000BA770000}"/>
    <cellStyle name="Saída 7 3 2 2" xfId="30028" xr:uid="{00000000-0005-0000-0000-0000BB770000}"/>
    <cellStyle name="Saída 7 3 3" xfId="28618" xr:uid="{00000000-0005-0000-0000-0000BC770000}"/>
    <cellStyle name="Saída 7 3 3 2" xfId="31469" xr:uid="{00000000-0005-0000-0000-0000BD770000}"/>
    <cellStyle name="Saída 7 4" xfId="25766" xr:uid="{00000000-0005-0000-0000-0000BE770000}"/>
    <cellStyle name="Saída 7 4 2" xfId="27176" xr:uid="{00000000-0005-0000-0000-0000BF770000}"/>
    <cellStyle name="Saída 7 4 2 2" xfId="30198" xr:uid="{00000000-0005-0000-0000-0000C0770000}"/>
    <cellStyle name="Saída 7 4 3" xfId="28788" xr:uid="{00000000-0005-0000-0000-0000C1770000}"/>
    <cellStyle name="Saída 7 4 3 2" xfId="31639" xr:uid="{00000000-0005-0000-0000-0000C2770000}"/>
    <cellStyle name="Saída 7 5" xfId="25935" xr:uid="{00000000-0005-0000-0000-0000C3770000}"/>
    <cellStyle name="Saída 7 5 2" xfId="27345" xr:uid="{00000000-0005-0000-0000-0000C4770000}"/>
    <cellStyle name="Saída 7 5 2 2" xfId="30367" xr:uid="{00000000-0005-0000-0000-0000C5770000}"/>
    <cellStyle name="Saída 7 5 3" xfId="28957" xr:uid="{00000000-0005-0000-0000-0000C6770000}"/>
    <cellStyle name="Saída 7 5 3 2" xfId="31808" xr:uid="{00000000-0005-0000-0000-0000C7770000}"/>
    <cellStyle name="Saída 7 6" xfId="26100" xr:uid="{00000000-0005-0000-0000-0000C8770000}"/>
    <cellStyle name="Saída 7 6 2" xfId="27510" xr:uid="{00000000-0005-0000-0000-0000C9770000}"/>
    <cellStyle name="Saída 7 6 2 2" xfId="30532" xr:uid="{00000000-0005-0000-0000-0000CA770000}"/>
    <cellStyle name="Saída 7 6 3" xfId="29122" xr:uid="{00000000-0005-0000-0000-0000CB770000}"/>
    <cellStyle name="Saída 7 6 3 2" xfId="31973" xr:uid="{00000000-0005-0000-0000-0000CC770000}"/>
    <cellStyle name="Saída 7 7" xfId="26382" xr:uid="{00000000-0005-0000-0000-0000CD770000}"/>
    <cellStyle name="Saída 7 7 2" xfId="29404" xr:uid="{00000000-0005-0000-0000-0000CE770000}"/>
    <cellStyle name="Saída 7 8" xfId="27994" xr:uid="{00000000-0005-0000-0000-0000CF770000}"/>
    <cellStyle name="Saída 7 8 2" xfId="30845" xr:uid="{00000000-0005-0000-0000-0000D0770000}"/>
    <cellStyle name="Saída 8" xfId="24867" xr:uid="{00000000-0005-0000-0000-0000D1770000}"/>
    <cellStyle name="Saída 8 2" xfId="25122" xr:uid="{00000000-0005-0000-0000-0000D2770000}"/>
    <cellStyle name="Saída 8 2 2" xfId="25752" xr:uid="{00000000-0005-0000-0000-0000D3770000}"/>
    <cellStyle name="Saída 8 2 2 2" xfId="27162" xr:uid="{00000000-0005-0000-0000-0000D4770000}"/>
    <cellStyle name="Saída 8 2 2 2 2" xfId="30184" xr:uid="{00000000-0005-0000-0000-0000D5770000}"/>
    <cellStyle name="Saída 8 2 2 3" xfId="28774" xr:uid="{00000000-0005-0000-0000-0000D6770000}"/>
    <cellStyle name="Saída 8 2 2 3 2" xfId="31625" xr:uid="{00000000-0005-0000-0000-0000D7770000}"/>
    <cellStyle name="Saída 8 2 3" xfId="25920" xr:uid="{00000000-0005-0000-0000-0000D8770000}"/>
    <cellStyle name="Saída 8 2 3 2" xfId="27330" xr:uid="{00000000-0005-0000-0000-0000D9770000}"/>
    <cellStyle name="Saída 8 2 3 2 2" xfId="30352" xr:uid="{00000000-0005-0000-0000-0000DA770000}"/>
    <cellStyle name="Saída 8 2 3 3" xfId="28942" xr:uid="{00000000-0005-0000-0000-0000DB770000}"/>
    <cellStyle name="Saída 8 2 3 3 2" xfId="31793" xr:uid="{00000000-0005-0000-0000-0000DC770000}"/>
    <cellStyle name="Saída 8 2 4" xfId="26086" xr:uid="{00000000-0005-0000-0000-0000DD770000}"/>
    <cellStyle name="Saída 8 2 4 2" xfId="27496" xr:uid="{00000000-0005-0000-0000-0000DE770000}"/>
    <cellStyle name="Saída 8 2 4 2 2" xfId="30518" xr:uid="{00000000-0005-0000-0000-0000DF770000}"/>
    <cellStyle name="Saída 8 2 4 3" xfId="29108" xr:uid="{00000000-0005-0000-0000-0000E0770000}"/>
    <cellStyle name="Saída 8 2 4 3 2" xfId="31959" xr:uid="{00000000-0005-0000-0000-0000E1770000}"/>
    <cellStyle name="Saída 8 2 5" xfId="26251" xr:uid="{00000000-0005-0000-0000-0000E2770000}"/>
    <cellStyle name="Saída 8 2 5 2" xfId="27661" xr:uid="{00000000-0005-0000-0000-0000E3770000}"/>
    <cellStyle name="Saída 8 2 5 2 2" xfId="30683" xr:uid="{00000000-0005-0000-0000-0000E4770000}"/>
    <cellStyle name="Saída 8 2 5 3" xfId="29273" xr:uid="{00000000-0005-0000-0000-0000E5770000}"/>
    <cellStyle name="Saída 8 2 5 3 2" xfId="32124" xr:uid="{00000000-0005-0000-0000-0000E6770000}"/>
    <cellStyle name="Saída 8 2 6" xfId="26533" xr:uid="{00000000-0005-0000-0000-0000E7770000}"/>
    <cellStyle name="Saída 8 2 6 2" xfId="29555" xr:uid="{00000000-0005-0000-0000-0000E8770000}"/>
    <cellStyle name="Saída 8 2 7" xfId="28145" xr:uid="{00000000-0005-0000-0000-0000E9770000}"/>
    <cellStyle name="Saída 8 2 7 2" xfId="30996" xr:uid="{00000000-0005-0000-0000-0000EA770000}"/>
    <cellStyle name="Saída 8 3" xfId="25606" xr:uid="{00000000-0005-0000-0000-0000EB770000}"/>
    <cellStyle name="Saída 8 3 2" xfId="27016" xr:uid="{00000000-0005-0000-0000-0000EC770000}"/>
    <cellStyle name="Saída 8 3 2 2" xfId="30038" xr:uid="{00000000-0005-0000-0000-0000ED770000}"/>
    <cellStyle name="Saída 8 3 3" xfId="28628" xr:uid="{00000000-0005-0000-0000-0000EE770000}"/>
    <cellStyle name="Saída 8 3 3 2" xfId="31479" xr:uid="{00000000-0005-0000-0000-0000EF770000}"/>
    <cellStyle name="Saída 8 4" xfId="25776" xr:uid="{00000000-0005-0000-0000-0000F0770000}"/>
    <cellStyle name="Saída 8 4 2" xfId="27186" xr:uid="{00000000-0005-0000-0000-0000F1770000}"/>
    <cellStyle name="Saída 8 4 2 2" xfId="30208" xr:uid="{00000000-0005-0000-0000-0000F2770000}"/>
    <cellStyle name="Saída 8 4 3" xfId="28798" xr:uid="{00000000-0005-0000-0000-0000F3770000}"/>
    <cellStyle name="Saída 8 4 3 2" xfId="31649" xr:uid="{00000000-0005-0000-0000-0000F4770000}"/>
    <cellStyle name="Saída 8 5" xfId="25945" xr:uid="{00000000-0005-0000-0000-0000F5770000}"/>
    <cellStyle name="Saída 8 5 2" xfId="27355" xr:uid="{00000000-0005-0000-0000-0000F6770000}"/>
    <cellStyle name="Saída 8 5 2 2" xfId="30377" xr:uid="{00000000-0005-0000-0000-0000F7770000}"/>
    <cellStyle name="Saída 8 5 3" xfId="28967" xr:uid="{00000000-0005-0000-0000-0000F8770000}"/>
    <cellStyle name="Saída 8 5 3 2" xfId="31818" xr:uid="{00000000-0005-0000-0000-0000F9770000}"/>
    <cellStyle name="Saída 8 6" xfId="26110" xr:uid="{00000000-0005-0000-0000-0000FA770000}"/>
    <cellStyle name="Saída 8 6 2" xfId="27520" xr:uid="{00000000-0005-0000-0000-0000FB770000}"/>
    <cellStyle name="Saída 8 6 2 2" xfId="30542" xr:uid="{00000000-0005-0000-0000-0000FC770000}"/>
    <cellStyle name="Saída 8 6 3" xfId="29132" xr:uid="{00000000-0005-0000-0000-0000FD770000}"/>
    <cellStyle name="Saída 8 6 3 2" xfId="31983" xr:uid="{00000000-0005-0000-0000-0000FE770000}"/>
    <cellStyle name="Saída 8 7" xfId="26392" xr:uid="{00000000-0005-0000-0000-0000FF770000}"/>
    <cellStyle name="Saída 8 7 2" xfId="29414" xr:uid="{00000000-0005-0000-0000-000000780000}"/>
    <cellStyle name="Saída 8 8" xfId="28004" xr:uid="{00000000-0005-0000-0000-000001780000}"/>
    <cellStyle name="Saída 8 8 2" xfId="30855" xr:uid="{00000000-0005-0000-0000-000002780000}"/>
    <cellStyle name="Saída 9" xfId="24265" xr:uid="{00000000-0005-0000-0000-000003780000}"/>
    <cellStyle name="Saída 9 2" xfId="24998" xr:uid="{00000000-0005-0000-0000-000004780000}"/>
    <cellStyle name="Saída 9 2 2" xfId="25628" xr:uid="{00000000-0005-0000-0000-000005780000}"/>
    <cellStyle name="Saída 9 2 2 2" xfId="27038" xr:uid="{00000000-0005-0000-0000-000006780000}"/>
    <cellStyle name="Saída 9 2 2 2 2" xfId="30060" xr:uid="{00000000-0005-0000-0000-000007780000}"/>
    <cellStyle name="Saída 9 2 2 3" xfId="28650" xr:uid="{00000000-0005-0000-0000-000008780000}"/>
    <cellStyle name="Saída 9 2 2 3 2" xfId="31501" xr:uid="{00000000-0005-0000-0000-000009780000}"/>
    <cellStyle name="Saída 9 2 3" xfId="25796" xr:uid="{00000000-0005-0000-0000-00000A780000}"/>
    <cellStyle name="Saída 9 2 3 2" xfId="27206" xr:uid="{00000000-0005-0000-0000-00000B780000}"/>
    <cellStyle name="Saída 9 2 3 2 2" xfId="30228" xr:uid="{00000000-0005-0000-0000-00000C780000}"/>
    <cellStyle name="Saída 9 2 3 3" xfId="28818" xr:uid="{00000000-0005-0000-0000-00000D780000}"/>
    <cellStyle name="Saída 9 2 3 3 2" xfId="31669" xr:uid="{00000000-0005-0000-0000-00000E780000}"/>
    <cellStyle name="Saída 9 2 4" xfId="25962" xr:uid="{00000000-0005-0000-0000-00000F780000}"/>
    <cellStyle name="Saída 9 2 4 2" xfId="27372" xr:uid="{00000000-0005-0000-0000-000010780000}"/>
    <cellStyle name="Saída 9 2 4 2 2" xfId="30394" xr:uid="{00000000-0005-0000-0000-000011780000}"/>
    <cellStyle name="Saída 9 2 4 3" xfId="28984" xr:uid="{00000000-0005-0000-0000-000012780000}"/>
    <cellStyle name="Saída 9 2 4 3 2" xfId="31835" xr:uid="{00000000-0005-0000-0000-000013780000}"/>
    <cellStyle name="Saída 9 2 5" xfId="26127" xr:uid="{00000000-0005-0000-0000-000014780000}"/>
    <cellStyle name="Saída 9 2 5 2" xfId="27537" xr:uid="{00000000-0005-0000-0000-000015780000}"/>
    <cellStyle name="Saída 9 2 5 2 2" xfId="30559" xr:uid="{00000000-0005-0000-0000-000016780000}"/>
    <cellStyle name="Saída 9 2 5 3" xfId="29149" xr:uid="{00000000-0005-0000-0000-000017780000}"/>
    <cellStyle name="Saída 9 2 5 3 2" xfId="32000" xr:uid="{00000000-0005-0000-0000-000018780000}"/>
    <cellStyle name="Saída 9 2 6" xfId="26409" xr:uid="{00000000-0005-0000-0000-000019780000}"/>
    <cellStyle name="Saída 9 2 6 2" xfId="29431" xr:uid="{00000000-0005-0000-0000-00001A780000}"/>
    <cellStyle name="Saída 9 2 7" xfId="28021" xr:uid="{00000000-0005-0000-0000-00001B780000}"/>
    <cellStyle name="Saída 9 2 7 2" xfId="30872" xr:uid="{00000000-0005-0000-0000-00001C780000}"/>
    <cellStyle name="Saída 9 3" xfId="25438" xr:uid="{00000000-0005-0000-0000-00001D780000}"/>
    <cellStyle name="Saída 9 3 2" xfId="26848" xr:uid="{00000000-0005-0000-0000-00001E780000}"/>
    <cellStyle name="Saída 9 3 2 2" xfId="29870" xr:uid="{00000000-0005-0000-0000-00001F780000}"/>
    <cellStyle name="Saída 9 3 3" xfId="28460" xr:uid="{00000000-0005-0000-0000-000020780000}"/>
    <cellStyle name="Saída 9 3 3 2" xfId="31311" xr:uid="{00000000-0005-0000-0000-000021780000}"/>
    <cellStyle name="Saída 9 4" xfId="25287" xr:uid="{00000000-0005-0000-0000-000022780000}"/>
    <cellStyle name="Saída 9 4 2" xfId="26697" xr:uid="{00000000-0005-0000-0000-000023780000}"/>
    <cellStyle name="Saída 9 4 2 2" xfId="29719" xr:uid="{00000000-0005-0000-0000-000024780000}"/>
    <cellStyle name="Saída 9 4 3" xfId="28309" xr:uid="{00000000-0005-0000-0000-000025780000}"/>
    <cellStyle name="Saída 9 4 3 2" xfId="31160" xr:uid="{00000000-0005-0000-0000-000026780000}"/>
    <cellStyle name="Saída 9 5" xfId="25367" xr:uid="{00000000-0005-0000-0000-000027780000}"/>
    <cellStyle name="Saída 9 5 2" xfId="26777" xr:uid="{00000000-0005-0000-0000-000028780000}"/>
    <cellStyle name="Saída 9 5 2 2" xfId="29799" xr:uid="{00000000-0005-0000-0000-000029780000}"/>
    <cellStyle name="Saída 9 5 3" xfId="28389" xr:uid="{00000000-0005-0000-0000-00002A780000}"/>
    <cellStyle name="Saída 9 5 3 2" xfId="31240" xr:uid="{00000000-0005-0000-0000-00002B780000}"/>
    <cellStyle name="Saída 9 6" xfId="25354" xr:uid="{00000000-0005-0000-0000-00002C780000}"/>
    <cellStyle name="Saída 9 6 2" xfId="26764" xr:uid="{00000000-0005-0000-0000-00002D780000}"/>
    <cellStyle name="Saída 9 6 2 2" xfId="29786" xr:uid="{00000000-0005-0000-0000-00002E780000}"/>
    <cellStyle name="Saída 9 6 3" xfId="28376" xr:uid="{00000000-0005-0000-0000-00002F780000}"/>
    <cellStyle name="Saída 9 6 3 2" xfId="31227" xr:uid="{00000000-0005-0000-0000-000030780000}"/>
    <cellStyle name="Saída 9 7" xfId="26268" xr:uid="{00000000-0005-0000-0000-000031780000}"/>
    <cellStyle name="Saída 9 7 2" xfId="29290" xr:uid="{00000000-0005-0000-0000-000032780000}"/>
    <cellStyle name="Saída 9 8" xfId="27880" xr:uid="{00000000-0005-0000-0000-000033780000}"/>
    <cellStyle name="Saída 9 8 2" xfId="30731" xr:uid="{00000000-0005-0000-0000-000034780000}"/>
    <cellStyle name="Separador de milhares 10" xfId="24268" xr:uid="{00000000-0005-0000-0000-000035780000}"/>
    <cellStyle name="Separador de milhares 11" xfId="24269" xr:uid="{00000000-0005-0000-0000-000036780000}"/>
    <cellStyle name="Separador de milhares 12" xfId="23396" xr:uid="{00000000-0005-0000-0000-000037780000}"/>
    <cellStyle name="Separador de milhares 12 2" xfId="23397" xr:uid="{00000000-0005-0000-0000-000038780000}"/>
    <cellStyle name="Separador de milhares 12 3" xfId="23398" xr:uid="{00000000-0005-0000-0000-000039780000}"/>
    <cellStyle name="Separador de milhares 12 4" xfId="23399" xr:uid="{00000000-0005-0000-0000-00003A780000}"/>
    <cellStyle name="Separador de milhares 12 5" xfId="23400" xr:uid="{00000000-0005-0000-0000-00003B780000}"/>
    <cellStyle name="Separador de milhares 12 6" xfId="23401" xr:uid="{00000000-0005-0000-0000-00003C780000}"/>
    <cellStyle name="Separador de milhares 12 7" xfId="23402" xr:uid="{00000000-0005-0000-0000-00003D780000}"/>
    <cellStyle name="Separador de milhares 12 8" xfId="24270" xr:uid="{00000000-0005-0000-0000-00003E780000}"/>
    <cellStyle name="Separador de milhares 13" xfId="23403" xr:uid="{00000000-0005-0000-0000-00003F780000}"/>
    <cellStyle name="Separador de milhares 13 2" xfId="23404" xr:uid="{00000000-0005-0000-0000-000040780000}"/>
    <cellStyle name="Separador de milhares 13 3" xfId="23405" xr:uid="{00000000-0005-0000-0000-000041780000}"/>
    <cellStyle name="Separador de milhares 13 4" xfId="23406" xr:uid="{00000000-0005-0000-0000-000042780000}"/>
    <cellStyle name="Separador de milhares 13 5" xfId="23407" xr:uid="{00000000-0005-0000-0000-000043780000}"/>
    <cellStyle name="Separador de milhares 13 6" xfId="23408" xr:uid="{00000000-0005-0000-0000-000044780000}"/>
    <cellStyle name="Separador de milhares 13 7" xfId="23409" xr:uid="{00000000-0005-0000-0000-000045780000}"/>
    <cellStyle name="Separador de milhares 13 8" xfId="24271" xr:uid="{00000000-0005-0000-0000-000046780000}"/>
    <cellStyle name="Separador de milhares 14" xfId="24272" xr:uid="{00000000-0005-0000-0000-000047780000}"/>
    <cellStyle name="Separador de milhares 15" xfId="24273" xr:uid="{00000000-0005-0000-0000-000048780000}"/>
    <cellStyle name="Separador de milhares 16" xfId="24274" xr:uid="{00000000-0005-0000-0000-000049780000}"/>
    <cellStyle name="Separador de milhares 17" xfId="24275" xr:uid="{00000000-0005-0000-0000-00004A780000}"/>
    <cellStyle name="Separador de milhares 18" xfId="24276" xr:uid="{00000000-0005-0000-0000-00004B780000}"/>
    <cellStyle name="Separador de milhares 19" xfId="24277" xr:uid="{00000000-0005-0000-0000-00004C780000}"/>
    <cellStyle name="Separador de milhares 2" xfId="23410" xr:uid="{00000000-0005-0000-0000-00004D780000}"/>
    <cellStyle name="Separador de milhares 2 10" xfId="23411" xr:uid="{00000000-0005-0000-0000-00004E780000}"/>
    <cellStyle name="Separador de milhares 2 11" xfId="23412" xr:uid="{00000000-0005-0000-0000-00004F780000}"/>
    <cellStyle name="Separador de milhares 2 11 10" xfId="23413" xr:uid="{00000000-0005-0000-0000-000050780000}"/>
    <cellStyle name="Separador de milhares 2 11 10 2" xfId="23414" xr:uid="{00000000-0005-0000-0000-000051780000}"/>
    <cellStyle name="Separador de milhares 2 11 10 2 2" xfId="23415" xr:uid="{00000000-0005-0000-0000-000052780000}"/>
    <cellStyle name="Separador de milhares 2 11 10 2 3" xfId="23416" xr:uid="{00000000-0005-0000-0000-000053780000}"/>
    <cellStyle name="Separador de milhares 2 11 10 2 4" xfId="23417" xr:uid="{00000000-0005-0000-0000-000054780000}"/>
    <cellStyle name="Separador de milhares 2 11 10 2 5" xfId="23418" xr:uid="{00000000-0005-0000-0000-000055780000}"/>
    <cellStyle name="Separador de milhares 2 11 10 2 6" xfId="23419" xr:uid="{00000000-0005-0000-0000-000056780000}"/>
    <cellStyle name="Separador de milhares 2 11 10 2 7" xfId="23420" xr:uid="{00000000-0005-0000-0000-000057780000}"/>
    <cellStyle name="Separador de milhares 2 11 10 3" xfId="23421" xr:uid="{00000000-0005-0000-0000-000058780000}"/>
    <cellStyle name="Separador de milhares 2 11 10 4" xfId="23422" xr:uid="{00000000-0005-0000-0000-000059780000}"/>
    <cellStyle name="Separador de milhares 2 11 10 5" xfId="23423" xr:uid="{00000000-0005-0000-0000-00005A780000}"/>
    <cellStyle name="Separador de milhares 2 11 10 6" xfId="23424" xr:uid="{00000000-0005-0000-0000-00005B780000}"/>
    <cellStyle name="Separador de milhares 2 11 10 7" xfId="23425" xr:uid="{00000000-0005-0000-0000-00005C780000}"/>
    <cellStyle name="Separador de milhares 2 11 10 8" xfId="23426" xr:uid="{00000000-0005-0000-0000-00005D780000}"/>
    <cellStyle name="Separador de milhares 2 11 11" xfId="23427" xr:uid="{00000000-0005-0000-0000-00005E780000}"/>
    <cellStyle name="Separador de milhares 2 11 11 2" xfId="23428" xr:uid="{00000000-0005-0000-0000-00005F780000}"/>
    <cellStyle name="Separador de milhares 2 11 11 2 2" xfId="23429" xr:uid="{00000000-0005-0000-0000-000060780000}"/>
    <cellStyle name="Separador de milhares 2 11 11 2 3" xfId="23430" xr:uid="{00000000-0005-0000-0000-000061780000}"/>
    <cellStyle name="Separador de milhares 2 11 11 2 4" xfId="23431" xr:uid="{00000000-0005-0000-0000-000062780000}"/>
    <cellStyle name="Separador de milhares 2 11 11 2 5" xfId="23432" xr:uid="{00000000-0005-0000-0000-000063780000}"/>
    <cellStyle name="Separador de milhares 2 11 11 2 6" xfId="23433" xr:uid="{00000000-0005-0000-0000-000064780000}"/>
    <cellStyle name="Separador de milhares 2 11 11 2 7" xfId="23434" xr:uid="{00000000-0005-0000-0000-000065780000}"/>
    <cellStyle name="Separador de milhares 2 11 11 3" xfId="23435" xr:uid="{00000000-0005-0000-0000-000066780000}"/>
    <cellStyle name="Separador de milhares 2 11 11 4" xfId="23436" xr:uid="{00000000-0005-0000-0000-000067780000}"/>
    <cellStyle name="Separador de milhares 2 11 11 5" xfId="23437" xr:uid="{00000000-0005-0000-0000-000068780000}"/>
    <cellStyle name="Separador de milhares 2 11 11 6" xfId="23438" xr:uid="{00000000-0005-0000-0000-000069780000}"/>
    <cellStyle name="Separador de milhares 2 11 11 7" xfId="23439" xr:uid="{00000000-0005-0000-0000-00006A780000}"/>
    <cellStyle name="Separador de milhares 2 11 11 8" xfId="23440" xr:uid="{00000000-0005-0000-0000-00006B780000}"/>
    <cellStyle name="Separador de milhares 2 11 12" xfId="23441" xr:uid="{00000000-0005-0000-0000-00006C780000}"/>
    <cellStyle name="Separador de milhares 2 11 12 2" xfId="23442" xr:uid="{00000000-0005-0000-0000-00006D780000}"/>
    <cellStyle name="Separador de milhares 2 11 12 2 2" xfId="23443" xr:uid="{00000000-0005-0000-0000-00006E780000}"/>
    <cellStyle name="Separador de milhares 2 11 12 2 3" xfId="23444" xr:uid="{00000000-0005-0000-0000-00006F780000}"/>
    <cellStyle name="Separador de milhares 2 11 12 2 4" xfId="23445" xr:uid="{00000000-0005-0000-0000-000070780000}"/>
    <cellStyle name="Separador de milhares 2 11 12 2 5" xfId="23446" xr:uid="{00000000-0005-0000-0000-000071780000}"/>
    <cellStyle name="Separador de milhares 2 11 12 2 6" xfId="23447" xr:uid="{00000000-0005-0000-0000-000072780000}"/>
    <cellStyle name="Separador de milhares 2 11 12 2 7" xfId="23448" xr:uid="{00000000-0005-0000-0000-000073780000}"/>
    <cellStyle name="Separador de milhares 2 11 12 3" xfId="23449" xr:uid="{00000000-0005-0000-0000-000074780000}"/>
    <cellStyle name="Separador de milhares 2 11 12 4" xfId="23450" xr:uid="{00000000-0005-0000-0000-000075780000}"/>
    <cellStyle name="Separador de milhares 2 11 12 5" xfId="23451" xr:uid="{00000000-0005-0000-0000-000076780000}"/>
    <cellStyle name="Separador de milhares 2 11 12 6" xfId="23452" xr:uid="{00000000-0005-0000-0000-000077780000}"/>
    <cellStyle name="Separador de milhares 2 11 12 7" xfId="23453" xr:uid="{00000000-0005-0000-0000-000078780000}"/>
    <cellStyle name="Separador de milhares 2 11 12 8" xfId="23454" xr:uid="{00000000-0005-0000-0000-000079780000}"/>
    <cellStyle name="Separador de milhares 2 11 13" xfId="23455" xr:uid="{00000000-0005-0000-0000-00007A780000}"/>
    <cellStyle name="Separador de milhares 2 11 13 2" xfId="23456" xr:uid="{00000000-0005-0000-0000-00007B780000}"/>
    <cellStyle name="Separador de milhares 2 11 13 3" xfId="23457" xr:uid="{00000000-0005-0000-0000-00007C780000}"/>
    <cellStyle name="Separador de milhares 2 11 13 4" xfId="23458" xr:uid="{00000000-0005-0000-0000-00007D780000}"/>
    <cellStyle name="Separador de milhares 2 11 13 5" xfId="23459" xr:uid="{00000000-0005-0000-0000-00007E780000}"/>
    <cellStyle name="Separador de milhares 2 11 13 6" xfId="23460" xr:uid="{00000000-0005-0000-0000-00007F780000}"/>
    <cellStyle name="Separador de milhares 2 11 13 7" xfId="23461" xr:uid="{00000000-0005-0000-0000-000080780000}"/>
    <cellStyle name="Separador de milhares 2 11 14" xfId="23462" xr:uid="{00000000-0005-0000-0000-000081780000}"/>
    <cellStyle name="Separador de milhares 2 11 15" xfId="23463" xr:uid="{00000000-0005-0000-0000-000082780000}"/>
    <cellStyle name="Separador de milhares 2 11 16" xfId="23464" xr:uid="{00000000-0005-0000-0000-000083780000}"/>
    <cellStyle name="Separador de milhares 2 11 17" xfId="23465" xr:uid="{00000000-0005-0000-0000-000084780000}"/>
    <cellStyle name="Separador de milhares 2 11 18" xfId="23466" xr:uid="{00000000-0005-0000-0000-000085780000}"/>
    <cellStyle name="Separador de milhares 2 11 19" xfId="23467" xr:uid="{00000000-0005-0000-0000-000086780000}"/>
    <cellStyle name="Separador de milhares 2 11 2" xfId="23468" xr:uid="{00000000-0005-0000-0000-000087780000}"/>
    <cellStyle name="Separador de milhares 2 11 2 10" xfId="23469" xr:uid="{00000000-0005-0000-0000-000088780000}"/>
    <cellStyle name="Separador de milhares 2 11 2 10 2" xfId="23470" xr:uid="{00000000-0005-0000-0000-000089780000}"/>
    <cellStyle name="Separador de milhares 2 11 2 10 2 2" xfId="23471" xr:uid="{00000000-0005-0000-0000-00008A780000}"/>
    <cellStyle name="Separador de milhares 2 11 2 10 2 3" xfId="23472" xr:uid="{00000000-0005-0000-0000-00008B780000}"/>
    <cellStyle name="Separador de milhares 2 11 2 10 2 4" xfId="23473" xr:uid="{00000000-0005-0000-0000-00008C780000}"/>
    <cellStyle name="Separador de milhares 2 11 2 10 2 5" xfId="23474" xr:uid="{00000000-0005-0000-0000-00008D780000}"/>
    <cellStyle name="Separador de milhares 2 11 2 10 2 6" xfId="23475" xr:uid="{00000000-0005-0000-0000-00008E780000}"/>
    <cellStyle name="Separador de milhares 2 11 2 10 2 7" xfId="23476" xr:uid="{00000000-0005-0000-0000-00008F780000}"/>
    <cellStyle name="Separador de milhares 2 11 2 10 3" xfId="23477" xr:uid="{00000000-0005-0000-0000-000090780000}"/>
    <cellStyle name="Separador de milhares 2 11 2 10 4" xfId="23478" xr:uid="{00000000-0005-0000-0000-000091780000}"/>
    <cellStyle name="Separador de milhares 2 11 2 10 5" xfId="23479" xr:uid="{00000000-0005-0000-0000-000092780000}"/>
    <cellStyle name="Separador de milhares 2 11 2 10 6" xfId="23480" xr:uid="{00000000-0005-0000-0000-000093780000}"/>
    <cellStyle name="Separador de milhares 2 11 2 10 7" xfId="23481" xr:uid="{00000000-0005-0000-0000-000094780000}"/>
    <cellStyle name="Separador de milhares 2 11 2 10 8" xfId="23482" xr:uid="{00000000-0005-0000-0000-000095780000}"/>
    <cellStyle name="Separador de milhares 2 11 2 11" xfId="23483" xr:uid="{00000000-0005-0000-0000-000096780000}"/>
    <cellStyle name="Separador de milhares 2 11 2 11 2" xfId="23484" xr:uid="{00000000-0005-0000-0000-000097780000}"/>
    <cellStyle name="Separador de milhares 2 11 2 11 3" xfId="23485" xr:uid="{00000000-0005-0000-0000-000098780000}"/>
    <cellStyle name="Separador de milhares 2 11 2 11 4" xfId="23486" xr:uid="{00000000-0005-0000-0000-000099780000}"/>
    <cellStyle name="Separador de milhares 2 11 2 11 5" xfId="23487" xr:uid="{00000000-0005-0000-0000-00009A780000}"/>
    <cellStyle name="Separador de milhares 2 11 2 11 6" xfId="23488" xr:uid="{00000000-0005-0000-0000-00009B780000}"/>
    <cellStyle name="Separador de milhares 2 11 2 11 7" xfId="23489" xr:uid="{00000000-0005-0000-0000-00009C780000}"/>
    <cellStyle name="Separador de milhares 2 11 2 12" xfId="23490" xr:uid="{00000000-0005-0000-0000-00009D780000}"/>
    <cellStyle name="Separador de milhares 2 11 2 13" xfId="23491" xr:uid="{00000000-0005-0000-0000-00009E780000}"/>
    <cellStyle name="Separador de milhares 2 11 2 14" xfId="23492" xr:uid="{00000000-0005-0000-0000-00009F780000}"/>
    <cellStyle name="Separador de milhares 2 11 2 15" xfId="23493" xr:uid="{00000000-0005-0000-0000-0000A0780000}"/>
    <cellStyle name="Separador de milhares 2 11 2 16" xfId="23494" xr:uid="{00000000-0005-0000-0000-0000A1780000}"/>
    <cellStyle name="Separador de milhares 2 11 2 17" xfId="23495" xr:uid="{00000000-0005-0000-0000-0000A2780000}"/>
    <cellStyle name="Separador de milhares 2 11 2 2" xfId="23496" xr:uid="{00000000-0005-0000-0000-0000A3780000}"/>
    <cellStyle name="Separador de milhares 2 11 2 2 2" xfId="23497" xr:uid="{00000000-0005-0000-0000-0000A4780000}"/>
    <cellStyle name="Separador de milhares 2 11 2 2 2 2" xfId="23498" xr:uid="{00000000-0005-0000-0000-0000A5780000}"/>
    <cellStyle name="Separador de milhares 2 11 2 2 2 3" xfId="23499" xr:uid="{00000000-0005-0000-0000-0000A6780000}"/>
    <cellStyle name="Separador de milhares 2 11 2 2 2 4" xfId="23500" xr:uid="{00000000-0005-0000-0000-0000A7780000}"/>
    <cellStyle name="Separador de milhares 2 11 2 2 2 5" xfId="23501" xr:uid="{00000000-0005-0000-0000-0000A8780000}"/>
    <cellStyle name="Separador de milhares 2 11 2 2 2 6" xfId="23502" xr:uid="{00000000-0005-0000-0000-0000A9780000}"/>
    <cellStyle name="Separador de milhares 2 11 2 2 2 7" xfId="23503" xr:uid="{00000000-0005-0000-0000-0000AA780000}"/>
    <cellStyle name="Separador de milhares 2 11 2 2 3" xfId="23504" xr:uid="{00000000-0005-0000-0000-0000AB780000}"/>
    <cellStyle name="Separador de milhares 2 11 2 2 4" xfId="23505" xr:uid="{00000000-0005-0000-0000-0000AC780000}"/>
    <cellStyle name="Separador de milhares 2 11 2 2 5" xfId="23506" xr:uid="{00000000-0005-0000-0000-0000AD780000}"/>
    <cellStyle name="Separador de milhares 2 11 2 2 6" xfId="23507" xr:uid="{00000000-0005-0000-0000-0000AE780000}"/>
    <cellStyle name="Separador de milhares 2 11 2 2 7" xfId="23508" xr:uid="{00000000-0005-0000-0000-0000AF780000}"/>
    <cellStyle name="Separador de milhares 2 11 2 2 8" xfId="23509" xr:uid="{00000000-0005-0000-0000-0000B0780000}"/>
    <cellStyle name="Separador de milhares 2 11 2 3" xfId="23510" xr:uid="{00000000-0005-0000-0000-0000B1780000}"/>
    <cellStyle name="Separador de milhares 2 11 2 3 2" xfId="23511" xr:uid="{00000000-0005-0000-0000-0000B2780000}"/>
    <cellStyle name="Separador de milhares 2 11 2 3 2 2" xfId="23512" xr:uid="{00000000-0005-0000-0000-0000B3780000}"/>
    <cellStyle name="Separador de milhares 2 11 2 3 2 3" xfId="23513" xr:uid="{00000000-0005-0000-0000-0000B4780000}"/>
    <cellStyle name="Separador de milhares 2 11 2 3 2 4" xfId="23514" xr:uid="{00000000-0005-0000-0000-0000B5780000}"/>
    <cellStyle name="Separador de milhares 2 11 2 3 2 5" xfId="23515" xr:uid="{00000000-0005-0000-0000-0000B6780000}"/>
    <cellStyle name="Separador de milhares 2 11 2 3 2 6" xfId="23516" xr:uid="{00000000-0005-0000-0000-0000B7780000}"/>
    <cellStyle name="Separador de milhares 2 11 2 3 2 7" xfId="23517" xr:uid="{00000000-0005-0000-0000-0000B8780000}"/>
    <cellStyle name="Separador de milhares 2 11 2 3 3" xfId="23518" xr:uid="{00000000-0005-0000-0000-0000B9780000}"/>
    <cellStyle name="Separador de milhares 2 11 2 3 4" xfId="23519" xr:uid="{00000000-0005-0000-0000-0000BA780000}"/>
    <cellStyle name="Separador de milhares 2 11 2 3 5" xfId="23520" xr:uid="{00000000-0005-0000-0000-0000BB780000}"/>
    <cellStyle name="Separador de milhares 2 11 2 3 6" xfId="23521" xr:uid="{00000000-0005-0000-0000-0000BC780000}"/>
    <cellStyle name="Separador de milhares 2 11 2 3 7" xfId="23522" xr:uid="{00000000-0005-0000-0000-0000BD780000}"/>
    <cellStyle name="Separador de milhares 2 11 2 3 8" xfId="23523" xr:uid="{00000000-0005-0000-0000-0000BE780000}"/>
    <cellStyle name="Separador de milhares 2 11 2 4" xfId="23524" xr:uid="{00000000-0005-0000-0000-0000BF780000}"/>
    <cellStyle name="Separador de milhares 2 11 2 4 2" xfId="23525" xr:uid="{00000000-0005-0000-0000-0000C0780000}"/>
    <cellStyle name="Separador de milhares 2 11 2 4 2 2" xfId="23526" xr:uid="{00000000-0005-0000-0000-0000C1780000}"/>
    <cellStyle name="Separador de milhares 2 11 2 4 2 3" xfId="23527" xr:uid="{00000000-0005-0000-0000-0000C2780000}"/>
    <cellStyle name="Separador de milhares 2 11 2 4 2 4" xfId="23528" xr:uid="{00000000-0005-0000-0000-0000C3780000}"/>
    <cellStyle name="Separador de milhares 2 11 2 4 2 5" xfId="23529" xr:uid="{00000000-0005-0000-0000-0000C4780000}"/>
    <cellStyle name="Separador de milhares 2 11 2 4 2 6" xfId="23530" xr:uid="{00000000-0005-0000-0000-0000C5780000}"/>
    <cellStyle name="Separador de milhares 2 11 2 4 2 7" xfId="23531" xr:uid="{00000000-0005-0000-0000-0000C6780000}"/>
    <cellStyle name="Separador de milhares 2 11 2 4 3" xfId="23532" xr:uid="{00000000-0005-0000-0000-0000C7780000}"/>
    <cellStyle name="Separador de milhares 2 11 2 4 4" xfId="23533" xr:uid="{00000000-0005-0000-0000-0000C8780000}"/>
    <cellStyle name="Separador de milhares 2 11 2 4 5" xfId="23534" xr:uid="{00000000-0005-0000-0000-0000C9780000}"/>
    <cellStyle name="Separador de milhares 2 11 2 4 6" xfId="23535" xr:uid="{00000000-0005-0000-0000-0000CA780000}"/>
    <cellStyle name="Separador de milhares 2 11 2 4 7" xfId="23536" xr:uid="{00000000-0005-0000-0000-0000CB780000}"/>
    <cellStyle name="Separador de milhares 2 11 2 4 8" xfId="23537" xr:uid="{00000000-0005-0000-0000-0000CC780000}"/>
    <cellStyle name="Separador de milhares 2 11 2 5" xfId="23538" xr:uid="{00000000-0005-0000-0000-0000CD780000}"/>
    <cellStyle name="Separador de milhares 2 11 2 5 2" xfId="23539" xr:uid="{00000000-0005-0000-0000-0000CE780000}"/>
    <cellStyle name="Separador de milhares 2 11 2 5 2 2" xfId="23540" xr:uid="{00000000-0005-0000-0000-0000CF780000}"/>
    <cellStyle name="Separador de milhares 2 11 2 5 2 3" xfId="23541" xr:uid="{00000000-0005-0000-0000-0000D0780000}"/>
    <cellStyle name="Separador de milhares 2 11 2 5 2 4" xfId="23542" xr:uid="{00000000-0005-0000-0000-0000D1780000}"/>
    <cellStyle name="Separador de milhares 2 11 2 5 2 5" xfId="23543" xr:uid="{00000000-0005-0000-0000-0000D2780000}"/>
    <cellStyle name="Separador de milhares 2 11 2 5 2 6" xfId="23544" xr:uid="{00000000-0005-0000-0000-0000D3780000}"/>
    <cellStyle name="Separador de milhares 2 11 2 5 2 7" xfId="23545" xr:uid="{00000000-0005-0000-0000-0000D4780000}"/>
    <cellStyle name="Separador de milhares 2 11 2 5 3" xfId="23546" xr:uid="{00000000-0005-0000-0000-0000D5780000}"/>
    <cellStyle name="Separador de milhares 2 11 2 5 4" xfId="23547" xr:uid="{00000000-0005-0000-0000-0000D6780000}"/>
    <cellStyle name="Separador de milhares 2 11 2 5 5" xfId="23548" xr:uid="{00000000-0005-0000-0000-0000D7780000}"/>
    <cellStyle name="Separador de milhares 2 11 2 5 6" xfId="23549" xr:uid="{00000000-0005-0000-0000-0000D8780000}"/>
    <cellStyle name="Separador de milhares 2 11 2 5 7" xfId="23550" xr:uid="{00000000-0005-0000-0000-0000D9780000}"/>
    <cellStyle name="Separador de milhares 2 11 2 5 8" xfId="23551" xr:uid="{00000000-0005-0000-0000-0000DA780000}"/>
    <cellStyle name="Separador de milhares 2 11 2 6" xfId="23552" xr:uid="{00000000-0005-0000-0000-0000DB780000}"/>
    <cellStyle name="Separador de milhares 2 11 2 6 2" xfId="23553" xr:uid="{00000000-0005-0000-0000-0000DC780000}"/>
    <cellStyle name="Separador de milhares 2 11 2 6 2 2" xfId="23554" xr:uid="{00000000-0005-0000-0000-0000DD780000}"/>
    <cellStyle name="Separador de milhares 2 11 2 6 2 3" xfId="23555" xr:uid="{00000000-0005-0000-0000-0000DE780000}"/>
    <cellStyle name="Separador de milhares 2 11 2 6 2 4" xfId="23556" xr:uid="{00000000-0005-0000-0000-0000DF780000}"/>
    <cellStyle name="Separador de milhares 2 11 2 6 2 5" xfId="23557" xr:uid="{00000000-0005-0000-0000-0000E0780000}"/>
    <cellStyle name="Separador de milhares 2 11 2 6 2 6" xfId="23558" xr:uid="{00000000-0005-0000-0000-0000E1780000}"/>
    <cellStyle name="Separador de milhares 2 11 2 6 2 7" xfId="23559" xr:uid="{00000000-0005-0000-0000-0000E2780000}"/>
    <cellStyle name="Separador de milhares 2 11 2 6 3" xfId="23560" xr:uid="{00000000-0005-0000-0000-0000E3780000}"/>
    <cellStyle name="Separador de milhares 2 11 2 6 4" xfId="23561" xr:uid="{00000000-0005-0000-0000-0000E4780000}"/>
    <cellStyle name="Separador de milhares 2 11 2 6 5" xfId="23562" xr:uid="{00000000-0005-0000-0000-0000E5780000}"/>
    <cellStyle name="Separador de milhares 2 11 2 6 6" xfId="23563" xr:uid="{00000000-0005-0000-0000-0000E6780000}"/>
    <cellStyle name="Separador de milhares 2 11 2 6 7" xfId="23564" xr:uid="{00000000-0005-0000-0000-0000E7780000}"/>
    <cellStyle name="Separador de milhares 2 11 2 6 8" xfId="23565" xr:uid="{00000000-0005-0000-0000-0000E8780000}"/>
    <cellStyle name="Separador de milhares 2 11 2 7" xfId="23566" xr:uid="{00000000-0005-0000-0000-0000E9780000}"/>
    <cellStyle name="Separador de milhares 2 11 2 7 2" xfId="23567" xr:uid="{00000000-0005-0000-0000-0000EA780000}"/>
    <cellStyle name="Separador de milhares 2 11 2 7 2 2" xfId="23568" xr:uid="{00000000-0005-0000-0000-0000EB780000}"/>
    <cellStyle name="Separador de milhares 2 11 2 7 2 3" xfId="23569" xr:uid="{00000000-0005-0000-0000-0000EC780000}"/>
    <cellStyle name="Separador de milhares 2 11 2 7 2 4" xfId="23570" xr:uid="{00000000-0005-0000-0000-0000ED780000}"/>
    <cellStyle name="Separador de milhares 2 11 2 7 2 5" xfId="23571" xr:uid="{00000000-0005-0000-0000-0000EE780000}"/>
    <cellStyle name="Separador de milhares 2 11 2 7 2 6" xfId="23572" xr:uid="{00000000-0005-0000-0000-0000EF780000}"/>
    <cellStyle name="Separador de milhares 2 11 2 7 2 7" xfId="23573" xr:uid="{00000000-0005-0000-0000-0000F0780000}"/>
    <cellStyle name="Separador de milhares 2 11 2 7 3" xfId="23574" xr:uid="{00000000-0005-0000-0000-0000F1780000}"/>
    <cellStyle name="Separador de milhares 2 11 2 7 4" xfId="23575" xr:uid="{00000000-0005-0000-0000-0000F2780000}"/>
    <cellStyle name="Separador de milhares 2 11 2 7 5" xfId="23576" xr:uid="{00000000-0005-0000-0000-0000F3780000}"/>
    <cellStyle name="Separador de milhares 2 11 2 7 6" xfId="23577" xr:uid="{00000000-0005-0000-0000-0000F4780000}"/>
    <cellStyle name="Separador de milhares 2 11 2 7 7" xfId="23578" xr:uid="{00000000-0005-0000-0000-0000F5780000}"/>
    <cellStyle name="Separador de milhares 2 11 2 7 8" xfId="23579" xr:uid="{00000000-0005-0000-0000-0000F6780000}"/>
    <cellStyle name="Separador de milhares 2 11 2 8" xfId="23580" xr:uid="{00000000-0005-0000-0000-0000F7780000}"/>
    <cellStyle name="Separador de milhares 2 11 2 8 2" xfId="23581" xr:uid="{00000000-0005-0000-0000-0000F8780000}"/>
    <cellStyle name="Separador de milhares 2 11 2 8 2 2" xfId="23582" xr:uid="{00000000-0005-0000-0000-0000F9780000}"/>
    <cellStyle name="Separador de milhares 2 11 2 8 2 3" xfId="23583" xr:uid="{00000000-0005-0000-0000-0000FA780000}"/>
    <cellStyle name="Separador de milhares 2 11 2 8 2 4" xfId="23584" xr:uid="{00000000-0005-0000-0000-0000FB780000}"/>
    <cellStyle name="Separador de milhares 2 11 2 8 2 5" xfId="23585" xr:uid="{00000000-0005-0000-0000-0000FC780000}"/>
    <cellStyle name="Separador de milhares 2 11 2 8 2 6" xfId="23586" xr:uid="{00000000-0005-0000-0000-0000FD780000}"/>
    <cellStyle name="Separador de milhares 2 11 2 8 2 7" xfId="23587" xr:uid="{00000000-0005-0000-0000-0000FE780000}"/>
    <cellStyle name="Separador de milhares 2 11 2 8 3" xfId="23588" xr:uid="{00000000-0005-0000-0000-0000FF780000}"/>
    <cellStyle name="Separador de milhares 2 11 2 8 4" xfId="23589" xr:uid="{00000000-0005-0000-0000-000000790000}"/>
    <cellStyle name="Separador de milhares 2 11 2 8 5" xfId="23590" xr:uid="{00000000-0005-0000-0000-000001790000}"/>
    <cellStyle name="Separador de milhares 2 11 2 8 6" xfId="23591" xr:uid="{00000000-0005-0000-0000-000002790000}"/>
    <cellStyle name="Separador de milhares 2 11 2 8 7" xfId="23592" xr:uid="{00000000-0005-0000-0000-000003790000}"/>
    <cellStyle name="Separador de milhares 2 11 2 8 8" xfId="23593" xr:uid="{00000000-0005-0000-0000-000004790000}"/>
    <cellStyle name="Separador de milhares 2 11 2 9" xfId="23594" xr:uid="{00000000-0005-0000-0000-000005790000}"/>
    <cellStyle name="Separador de milhares 2 11 2 9 2" xfId="23595" xr:uid="{00000000-0005-0000-0000-000006790000}"/>
    <cellStyle name="Separador de milhares 2 11 2 9 2 2" xfId="23596" xr:uid="{00000000-0005-0000-0000-000007790000}"/>
    <cellStyle name="Separador de milhares 2 11 2 9 2 3" xfId="23597" xr:uid="{00000000-0005-0000-0000-000008790000}"/>
    <cellStyle name="Separador de milhares 2 11 2 9 2 4" xfId="23598" xr:uid="{00000000-0005-0000-0000-000009790000}"/>
    <cellStyle name="Separador de milhares 2 11 2 9 2 5" xfId="23599" xr:uid="{00000000-0005-0000-0000-00000A790000}"/>
    <cellStyle name="Separador de milhares 2 11 2 9 2 6" xfId="23600" xr:uid="{00000000-0005-0000-0000-00000B790000}"/>
    <cellStyle name="Separador de milhares 2 11 2 9 2 7" xfId="23601" xr:uid="{00000000-0005-0000-0000-00000C790000}"/>
    <cellStyle name="Separador de milhares 2 11 2 9 3" xfId="23602" xr:uid="{00000000-0005-0000-0000-00000D790000}"/>
    <cellStyle name="Separador de milhares 2 11 2 9 4" xfId="23603" xr:uid="{00000000-0005-0000-0000-00000E790000}"/>
    <cellStyle name="Separador de milhares 2 11 2 9 5" xfId="23604" xr:uid="{00000000-0005-0000-0000-00000F790000}"/>
    <cellStyle name="Separador de milhares 2 11 2 9 6" xfId="23605" xr:uid="{00000000-0005-0000-0000-000010790000}"/>
    <cellStyle name="Separador de milhares 2 11 2 9 7" xfId="23606" xr:uid="{00000000-0005-0000-0000-000011790000}"/>
    <cellStyle name="Separador de milhares 2 11 2 9 8" xfId="23607" xr:uid="{00000000-0005-0000-0000-000012790000}"/>
    <cellStyle name="Separador de milhares 2 11 20" xfId="24278" xr:uid="{00000000-0005-0000-0000-000013790000}"/>
    <cellStyle name="Separador de milhares 2 11 3" xfId="23608" xr:uid="{00000000-0005-0000-0000-000014790000}"/>
    <cellStyle name="Separador de milhares 2 11 3 10" xfId="23609" xr:uid="{00000000-0005-0000-0000-000015790000}"/>
    <cellStyle name="Separador de milhares 2 11 3 10 2" xfId="23610" xr:uid="{00000000-0005-0000-0000-000016790000}"/>
    <cellStyle name="Separador de milhares 2 11 3 10 2 2" xfId="23611" xr:uid="{00000000-0005-0000-0000-000017790000}"/>
    <cellStyle name="Separador de milhares 2 11 3 10 2 3" xfId="23612" xr:uid="{00000000-0005-0000-0000-000018790000}"/>
    <cellStyle name="Separador de milhares 2 11 3 10 2 4" xfId="23613" xr:uid="{00000000-0005-0000-0000-000019790000}"/>
    <cellStyle name="Separador de milhares 2 11 3 10 2 5" xfId="23614" xr:uid="{00000000-0005-0000-0000-00001A790000}"/>
    <cellStyle name="Separador de milhares 2 11 3 10 2 6" xfId="23615" xr:uid="{00000000-0005-0000-0000-00001B790000}"/>
    <cellStyle name="Separador de milhares 2 11 3 10 2 7" xfId="23616" xr:uid="{00000000-0005-0000-0000-00001C790000}"/>
    <cellStyle name="Separador de milhares 2 11 3 10 3" xfId="23617" xr:uid="{00000000-0005-0000-0000-00001D790000}"/>
    <cellStyle name="Separador de milhares 2 11 3 10 4" xfId="23618" xr:uid="{00000000-0005-0000-0000-00001E790000}"/>
    <cellStyle name="Separador de milhares 2 11 3 10 5" xfId="23619" xr:uid="{00000000-0005-0000-0000-00001F790000}"/>
    <cellStyle name="Separador de milhares 2 11 3 10 6" xfId="23620" xr:uid="{00000000-0005-0000-0000-000020790000}"/>
    <cellStyle name="Separador de milhares 2 11 3 10 7" xfId="23621" xr:uid="{00000000-0005-0000-0000-000021790000}"/>
    <cellStyle name="Separador de milhares 2 11 3 10 8" xfId="23622" xr:uid="{00000000-0005-0000-0000-000022790000}"/>
    <cellStyle name="Separador de milhares 2 11 3 11" xfId="23623" xr:uid="{00000000-0005-0000-0000-000023790000}"/>
    <cellStyle name="Separador de milhares 2 11 3 11 2" xfId="23624" xr:uid="{00000000-0005-0000-0000-000024790000}"/>
    <cellStyle name="Separador de milhares 2 11 3 11 3" xfId="23625" xr:uid="{00000000-0005-0000-0000-000025790000}"/>
    <cellStyle name="Separador de milhares 2 11 3 11 4" xfId="23626" xr:uid="{00000000-0005-0000-0000-000026790000}"/>
    <cellStyle name="Separador de milhares 2 11 3 11 5" xfId="23627" xr:uid="{00000000-0005-0000-0000-000027790000}"/>
    <cellStyle name="Separador de milhares 2 11 3 11 6" xfId="23628" xr:uid="{00000000-0005-0000-0000-000028790000}"/>
    <cellStyle name="Separador de milhares 2 11 3 11 7" xfId="23629" xr:uid="{00000000-0005-0000-0000-000029790000}"/>
    <cellStyle name="Separador de milhares 2 11 3 12" xfId="23630" xr:uid="{00000000-0005-0000-0000-00002A790000}"/>
    <cellStyle name="Separador de milhares 2 11 3 13" xfId="23631" xr:uid="{00000000-0005-0000-0000-00002B790000}"/>
    <cellStyle name="Separador de milhares 2 11 3 14" xfId="23632" xr:uid="{00000000-0005-0000-0000-00002C790000}"/>
    <cellStyle name="Separador de milhares 2 11 3 15" xfId="23633" xr:uid="{00000000-0005-0000-0000-00002D790000}"/>
    <cellStyle name="Separador de milhares 2 11 3 16" xfId="23634" xr:uid="{00000000-0005-0000-0000-00002E790000}"/>
    <cellStyle name="Separador de milhares 2 11 3 17" xfId="23635" xr:uid="{00000000-0005-0000-0000-00002F790000}"/>
    <cellStyle name="Separador de milhares 2 11 3 2" xfId="23636" xr:uid="{00000000-0005-0000-0000-000030790000}"/>
    <cellStyle name="Separador de milhares 2 11 3 2 2" xfId="23637" xr:uid="{00000000-0005-0000-0000-000031790000}"/>
    <cellStyle name="Separador de milhares 2 11 3 2 2 2" xfId="23638" xr:uid="{00000000-0005-0000-0000-000032790000}"/>
    <cellStyle name="Separador de milhares 2 11 3 2 2 3" xfId="23639" xr:uid="{00000000-0005-0000-0000-000033790000}"/>
    <cellStyle name="Separador de milhares 2 11 3 2 2 4" xfId="23640" xr:uid="{00000000-0005-0000-0000-000034790000}"/>
    <cellStyle name="Separador de milhares 2 11 3 2 2 5" xfId="23641" xr:uid="{00000000-0005-0000-0000-000035790000}"/>
    <cellStyle name="Separador de milhares 2 11 3 2 2 6" xfId="23642" xr:uid="{00000000-0005-0000-0000-000036790000}"/>
    <cellStyle name="Separador de milhares 2 11 3 2 2 7" xfId="23643" xr:uid="{00000000-0005-0000-0000-000037790000}"/>
    <cellStyle name="Separador de milhares 2 11 3 2 3" xfId="23644" xr:uid="{00000000-0005-0000-0000-000038790000}"/>
    <cellStyle name="Separador de milhares 2 11 3 2 4" xfId="23645" xr:uid="{00000000-0005-0000-0000-000039790000}"/>
    <cellStyle name="Separador de milhares 2 11 3 2 5" xfId="23646" xr:uid="{00000000-0005-0000-0000-00003A790000}"/>
    <cellStyle name="Separador de milhares 2 11 3 2 6" xfId="23647" xr:uid="{00000000-0005-0000-0000-00003B790000}"/>
    <cellStyle name="Separador de milhares 2 11 3 2 7" xfId="23648" xr:uid="{00000000-0005-0000-0000-00003C790000}"/>
    <cellStyle name="Separador de milhares 2 11 3 2 8" xfId="23649" xr:uid="{00000000-0005-0000-0000-00003D790000}"/>
    <cellStyle name="Separador de milhares 2 11 3 3" xfId="23650" xr:uid="{00000000-0005-0000-0000-00003E790000}"/>
    <cellStyle name="Separador de milhares 2 11 3 3 2" xfId="23651" xr:uid="{00000000-0005-0000-0000-00003F790000}"/>
    <cellStyle name="Separador de milhares 2 11 3 3 2 2" xfId="23652" xr:uid="{00000000-0005-0000-0000-000040790000}"/>
    <cellStyle name="Separador de milhares 2 11 3 3 2 3" xfId="23653" xr:uid="{00000000-0005-0000-0000-000041790000}"/>
    <cellStyle name="Separador de milhares 2 11 3 3 2 4" xfId="23654" xr:uid="{00000000-0005-0000-0000-000042790000}"/>
    <cellStyle name="Separador de milhares 2 11 3 3 2 5" xfId="23655" xr:uid="{00000000-0005-0000-0000-000043790000}"/>
    <cellStyle name="Separador de milhares 2 11 3 3 2 6" xfId="23656" xr:uid="{00000000-0005-0000-0000-000044790000}"/>
    <cellStyle name="Separador de milhares 2 11 3 3 2 7" xfId="23657" xr:uid="{00000000-0005-0000-0000-000045790000}"/>
    <cellStyle name="Separador de milhares 2 11 3 3 3" xfId="23658" xr:uid="{00000000-0005-0000-0000-000046790000}"/>
    <cellStyle name="Separador de milhares 2 11 3 3 4" xfId="23659" xr:uid="{00000000-0005-0000-0000-000047790000}"/>
    <cellStyle name="Separador de milhares 2 11 3 3 5" xfId="23660" xr:uid="{00000000-0005-0000-0000-000048790000}"/>
    <cellStyle name="Separador de milhares 2 11 3 3 6" xfId="23661" xr:uid="{00000000-0005-0000-0000-000049790000}"/>
    <cellStyle name="Separador de milhares 2 11 3 3 7" xfId="23662" xr:uid="{00000000-0005-0000-0000-00004A790000}"/>
    <cellStyle name="Separador de milhares 2 11 3 3 8" xfId="23663" xr:uid="{00000000-0005-0000-0000-00004B790000}"/>
    <cellStyle name="Separador de milhares 2 11 3 4" xfId="23664" xr:uid="{00000000-0005-0000-0000-00004C790000}"/>
    <cellStyle name="Separador de milhares 2 11 3 4 2" xfId="23665" xr:uid="{00000000-0005-0000-0000-00004D790000}"/>
    <cellStyle name="Separador de milhares 2 11 3 4 2 2" xfId="23666" xr:uid="{00000000-0005-0000-0000-00004E790000}"/>
    <cellStyle name="Separador de milhares 2 11 3 4 2 3" xfId="23667" xr:uid="{00000000-0005-0000-0000-00004F790000}"/>
    <cellStyle name="Separador de milhares 2 11 3 4 2 4" xfId="23668" xr:uid="{00000000-0005-0000-0000-000050790000}"/>
    <cellStyle name="Separador de milhares 2 11 3 4 2 5" xfId="23669" xr:uid="{00000000-0005-0000-0000-000051790000}"/>
    <cellStyle name="Separador de milhares 2 11 3 4 2 6" xfId="23670" xr:uid="{00000000-0005-0000-0000-000052790000}"/>
    <cellStyle name="Separador de milhares 2 11 3 4 2 7" xfId="23671" xr:uid="{00000000-0005-0000-0000-000053790000}"/>
    <cellStyle name="Separador de milhares 2 11 3 4 3" xfId="23672" xr:uid="{00000000-0005-0000-0000-000054790000}"/>
    <cellStyle name="Separador de milhares 2 11 3 4 4" xfId="23673" xr:uid="{00000000-0005-0000-0000-000055790000}"/>
    <cellStyle name="Separador de milhares 2 11 3 4 5" xfId="23674" xr:uid="{00000000-0005-0000-0000-000056790000}"/>
    <cellStyle name="Separador de milhares 2 11 3 4 6" xfId="23675" xr:uid="{00000000-0005-0000-0000-000057790000}"/>
    <cellStyle name="Separador de milhares 2 11 3 4 7" xfId="23676" xr:uid="{00000000-0005-0000-0000-000058790000}"/>
    <cellStyle name="Separador de milhares 2 11 3 4 8" xfId="23677" xr:uid="{00000000-0005-0000-0000-000059790000}"/>
    <cellStyle name="Separador de milhares 2 11 3 5" xfId="23678" xr:uid="{00000000-0005-0000-0000-00005A790000}"/>
    <cellStyle name="Separador de milhares 2 11 3 5 2" xfId="23679" xr:uid="{00000000-0005-0000-0000-00005B790000}"/>
    <cellStyle name="Separador de milhares 2 11 3 5 2 2" xfId="23680" xr:uid="{00000000-0005-0000-0000-00005C790000}"/>
    <cellStyle name="Separador de milhares 2 11 3 5 2 3" xfId="23681" xr:uid="{00000000-0005-0000-0000-00005D790000}"/>
    <cellStyle name="Separador de milhares 2 11 3 5 2 4" xfId="23682" xr:uid="{00000000-0005-0000-0000-00005E790000}"/>
    <cellStyle name="Separador de milhares 2 11 3 5 2 5" xfId="23683" xr:uid="{00000000-0005-0000-0000-00005F790000}"/>
    <cellStyle name="Separador de milhares 2 11 3 5 2 6" xfId="23684" xr:uid="{00000000-0005-0000-0000-000060790000}"/>
    <cellStyle name="Separador de milhares 2 11 3 5 2 7" xfId="23685" xr:uid="{00000000-0005-0000-0000-000061790000}"/>
    <cellStyle name="Separador de milhares 2 11 3 5 3" xfId="23686" xr:uid="{00000000-0005-0000-0000-000062790000}"/>
    <cellStyle name="Separador de milhares 2 11 3 5 4" xfId="23687" xr:uid="{00000000-0005-0000-0000-000063790000}"/>
    <cellStyle name="Separador de milhares 2 11 3 5 5" xfId="23688" xr:uid="{00000000-0005-0000-0000-000064790000}"/>
    <cellStyle name="Separador de milhares 2 11 3 5 6" xfId="23689" xr:uid="{00000000-0005-0000-0000-000065790000}"/>
    <cellStyle name="Separador de milhares 2 11 3 5 7" xfId="23690" xr:uid="{00000000-0005-0000-0000-000066790000}"/>
    <cellStyle name="Separador de milhares 2 11 3 5 8" xfId="23691" xr:uid="{00000000-0005-0000-0000-000067790000}"/>
    <cellStyle name="Separador de milhares 2 11 3 6" xfId="23692" xr:uid="{00000000-0005-0000-0000-000068790000}"/>
    <cellStyle name="Separador de milhares 2 11 3 6 2" xfId="23693" xr:uid="{00000000-0005-0000-0000-000069790000}"/>
    <cellStyle name="Separador de milhares 2 11 3 6 2 2" xfId="23694" xr:uid="{00000000-0005-0000-0000-00006A790000}"/>
    <cellStyle name="Separador de milhares 2 11 3 6 2 3" xfId="23695" xr:uid="{00000000-0005-0000-0000-00006B790000}"/>
    <cellStyle name="Separador de milhares 2 11 3 6 2 4" xfId="23696" xr:uid="{00000000-0005-0000-0000-00006C790000}"/>
    <cellStyle name="Separador de milhares 2 11 3 6 2 5" xfId="23697" xr:uid="{00000000-0005-0000-0000-00006D790000}"/>
    <cellStyle name="Separador de milhares 2 11 3 6 2 6" xfId="23698" xr:uid="{00000000-0005-0000-0000-00006E790000}"/>
    <cellStyle name="Separador de milhares 2 11 3 6 2 7" xfId="23699" xr:uid="{00000000-0005-0000-0000-00006F790000}"/>
    <cellStyle name="Separador de milhares 2 11 3 6 3" xfId="23700" xr:uid="{00000000-0005-0000-0000-000070790000}"/>
    <cellStyle name="Separador de milhares 2 11 3 6 4" xfId="23701" xr:uid="{00000000-0005-0000-0000-000071790000}"/>
    <cellStyle name="Separador de milhares 2 11 3 6 5" xfId="23702" xr:uid="{00000000-0005-0000-0000-000072790000}"/>
    <cellStyle name="Separador de milhares 2 11 3 6 6" xfId="23703" xr:uid="{00000000-0005-0000-0000-000073790000}"/>
    <cellStyle name="Separador de milhares 2 11 3 6 7" xfId="23704" xr:uid="{00000000-0005-0000-0000-000074790000}"/>
    <cellStyle name="Separador de milhares 2 11 3 6 8" xfId="23705" xr:uid="{00000000-0005-0000-0000-000075790000}"/>
    <cellStyle name="Separador de milhares 2 11 3 7" xfId="23706" xr:uid="{00000000-0005-0000-0000-000076790000}"/>
    <cellStyle name="Separador de milhares 2 11 3 7 2" xfId="23707" xr:uid="{00000000-0005-0000-0000-000077790000}"/>
    <cellStyle name="Separador de milhares 2 11 3 7 2 2" xfId="23708" xr:uid="{00000000-0005-0000-0000-000078790000}"/>
    <cellStyle name="Separador de milhares 2 11 3 7 2 3" xfId="23709" xr:uid="{00000000-0005-0000-0000-000079790000}"/>
    <cellStyle name="Separador de milhares 2 11 3 7 2 4" xfId="23710" xr:uid="{00000000-0005-0000-0000-00007A790000}"/>
    <cellStyle name="Separador de milhares 2 11 3 7 2 5" xfId="23711" xr:uid="{00000000-0005-0000-0000-00007B790000}"/>
    <cellStyle name="Separador de milhares 2 11 3 7 2 6" xfId="23712" xr:uid="{00000000-0005-0000-0000-00007C790000}"/>
    <cellStyle name="Separador de milhares 2 11 3 7 2 7" xfId="23713" xr:uid="{00000000-0005-0000-0000-00007D790000}"/>
    <cellStyle name="Separador de milhares 2 11 3 7 3" xfId="23714" xr:uid="{00000000-0005-0000-0000-00007E790000}"/>
    <cellStyle name="Separador de milhares 2 11 3 7 4" xfId="23715" xr:uid="{00000000-0005-0000-0000-00007F790000}"/>
    <cellStyle name="Separador de milhares 2 11 3 7 5" xfId="23716" xr:uid="{00000000-0005-0000-0000-000080790000}"/>
    <cellStyle name="Separador de milhares 2 11 3 7 6" xfId="23717" xr:uid="{00000000-0005-0000-0000-000081790000}"/>
    <cellStyle name="Separador de milhares 2 11 3 7 7" xfId="23718" xr:uid="{00000000-0005-0000-0000-000082790000}"/>
    <cellStyle name="Separador de milhares 2 11 3 7 8" xfId="23719" xr:uid="{00000000-0005-0000-0000-000083790000}"/>
    <cellStyle name="Separador de milhares 2 11 3 8" xfId="23720" xr:uid="{00000000-0005-0000-0000-000084790000}"/>
    <cellStyle name="Separador de milhares 2 11 3 8 2" xfId="23721" xr:uid="{00000000-0005-0000-0000-000085790000}"/>
    <cellStyle name="Separador de milhares 2 11 3 8 2 2" xfId="23722" xr:uid="{00000000-0005-0000-0000-000086790000}"/>
    <cellStyle name="Separador de milhares 2 11 3 8 2 3" xfId="23723" xr:uid="{00000000-0005-0000-0000-000087790000}"/>
    <cellStyle name="Separador de milhares 2 11 3 8 2 4" xfId="23724" xr:uid="{00000000-0005-0000-0000-000088790000}"/>
    <cellStyle name="Separador de milhares 2 11 3 8 2 5" xfId="23725" xr:uid="{00000000-0005-0000-0000-000089790000}"/>
    <cellStyle name="Separador de milhares 2 11 3 8 2 6" xfId="23726" xr:uid="{00000000-0005-0000-0000-00008A790000}"/>
    <cellStyle name="Separador de milhares 2 11 3 8 2 7" xfId="23727" xr:uid="{00000000-0005-0000-0000-00008B790000}"/>
    <cellStyle name="Separador de milhares 2 11 3 8 3" xfId="23728" xr:uid="{00000000-0005-0000-0000-00008C790000}"/>
    <cellStyle name="Separador de milhares 2 11 3 8 4" xfId="23729" xr:uid="{00000000-0005-0000-0000-00008D790000}"/>
    <cellStyle name="Separador de milhares 2 11 3 8 5" xfId="23730" xr:uid="{00000000-0005-0000-0000-00008E790000}"/>
    <cellStyle name="Separador de milhares 2 11 3 8 6" xfId="23731" xr:uid="{00000000-0005-0000-0000-00008F790000}"/>
    <cellStyle name="Separador de milhares 2 11 3 8 7" xfId="23732" xr:uid="{00000000-0005-0000-0000-000090790000}"/>
    <cellStyle name="Separador de milhares 2 11 3 8 8" xfId="23733" xr:uid="{00000000-0005-0000-0000-000091790000}"/>
    <cellStyle name="Separador de milhares 2 11 3 9" xfId="23734" xr:uid="{00000000-0005-0000-0000-000092790000}"/>
    <cellStyle name="Separador de milhares 2 11 3 9 2" xfId="23735" xr:uid="{00000000-0005-0000-0000-000093790000}"/>
    <cellStyle name="Separador de milhares 2 11 3 9 2 2" xfId="23736" xr:uid="{00000000-0005-0000-0000-000094790000}"/>
    <cellStyle name="Separador de milhares 2 11 3 9 2 3" xfId="23737" xr:uid="{00000000-0005-0000-0000-000095790000}"/>
    <cellStyle name="Separador de milhares 2 11 3 9 2 4" xfId="23738" xr:uid="{00000000-0005-0000-0000-000096790000}"/>
    <cellStyle name="Separador de milhares 2 11 3 9 2 5" xfId="23739" xr:uid="{00000000-0005-0000-0000-000097790000}"/>
    <cellStyle name="Separador de milhares 2 11 3 9 2 6" xfId="23740" xr:uid="{00000000-0005-0000-0000-000098790000}"/>
    <cellStyle name="Separador de milhares 2 11 3 9 2 7" xfId="23741" xr:uid="{00000000-0005-0000-0000-000099790000}"/>
    <cellStyle name="Separador de milhares 2 11 3 9 3" xfId="23742" xr:uid="{00000000-0005-0000-0000-00009A790000}"/>
    <cellStyle name="Separador de milhares 2 11 3 9 4" xfId="23743" xr:uid="{00000000-0005-0000-0000-00009B790000}"/>
    <cellStyle name="Separador de milhares 2 11 3 9 5" xfId="23744" xr:uid="{00000000-0005-0000-0000-00009C790000}"/>
    <cellStyle name="Separador de milhares 2 11 3 9 6" xfId="23745" xr:uid="{00000000-0005-0000-0000-00009D790000}"/>
    <cellStyle name="Separador de milhares 2 11 3 9 7" xfId="23746" xr:uid="{00000000-0005-0000-0000-00009E790000}"/>
    <cellStyle name="Separador de milhares 2 11 3 9 8" xfId="23747" xr:uid="{00000000-0005-0000-0000-00009F790000}"/>
    <cellStyle name="Separador de milhares 2 11 4" xfId="23748" xr:uid="{00000000-0005-0000-0000-0000A0790000}"/>
    <cellStyle name="Separador de milhares 2 11 4 2" xfId="23749" xr:uid="{00000000-0005-0000-0000-0000A1790000}"/>
    <cellStyle name="Separador de milhares 2 11 4 2 2" xfId="23750" xr:uid="{00000000-0005-0000-0000-0000A2790000}"/>
    <cellStyle name="Separador de milhares 2 11 4 2 3" xfId="23751" xr:uid="{00000000-0005-0000-0000-0000A3790000}"/>
    <cellStyle name="Separador de milhares 2 11 4 2 4" xfId="23752" xr:uid="{00000000-0005-0000-0000-0000A4790000}"/>
    <cellStyle name="Separador de milhares 2 11 4 2 5" xfId="23753" xr:uid="{00000000-0005-0000-0000-0000A5790000}"/>
    <cellStyle name="Separador de milhares 2 11 4 2 6" xfId="23754" xr:uid="{00000000-0005-0000-0000-0000A6790000}"/>
    <cellStyle name="Separador de milhares 2 11 4 2 7" xfId="23755" xr:uid="{00000000-0005-0000-0000-0000A7790000}"/>
    <cellStyle name="Separador de milhares 2 11 4 3" xfId="23756" xr:uid="{00000000-0005-0000-0000-0000A8790000}"/>
    <cellStyle name="Separador de milhares 2 11 4 4" xfId="23757" xr:uid="{00000000-0005-0000-0000-0000A9790000}"/>
    <cellStyle name="Separador de milhares 2 11 4 5" xfId="23758" xr:uid="{00000000-0005-0000-0000-0000AA790000}"/>
    <cellStyle name="Separador de milhares 2 11 4 6" xfId="23759" xr:uid="{00000000-0005-0000-0000-0000AB790000}"/>
    <cellStyle name="Separador de milhares 2 11 4 7" xfId="23760" xr:uid="{00000000-0005-0000-0000-0000AC790000}"/>
    <cellStyle name="Separador de milhares 2 11 4 8" xfId="23761" xr:uid="{00000000-0005-0000-0000-0000AD790000}"/>
    <cellStyle name="Separador de milhares 2 11 5" xfId="23762" xr:uid="{00000000-0005-0000-0000-0000AE790000}"/>
    <cellStyle name="Separador de milhares 2 11 5 2" xfId="23763" xr:uid="{00000000-0005-0000-0000-0000AF790000}"/>
    <cellStyle name="Separador de milhares 2 11 5 2 2" xfId="23764" xr:uid="{00000000-0005-0000-0000-0000B0790000}"/>
    <cellStyle name="Separador de milhares 2 11 5 2 3" xfId="23765" xr:uid="{00000000-0005-0000-0000-0000B1790000}"/>
    <cellStyle name="Separador de milhares 2 11 5 2 4" xfId="23766" xr:uid="{00000000-0005-0000-0000-0000B2790000}"/>
    <cellStyle name="Separador de milhares 2 11 5 2 5" xfId="23767" xr:uid="{00000000-0005-0000-0000-0000B3790000}"/>
    <cellStyle name="Separador de milhares 2 11 5 2 6" xfId="23768" xr:uid="{00000000-0005-0000-0000-0000B4790000}"/>
    <cellStyle name="Separador de milhares 2 11 5 2 7" xfId="23769" xr:uid="{00000000-0005-0000-0000-0000B5790000}"/>
    <cellStyle name="Separador de milhares 2 11 5 3" xfId="23770" xr:uid="{00000000-0005-0000-0000-0000B6790000}"/>
    <cellStyle name="Separador de milhares 2 11 5 4" xfId="23771" xr:uid="{00000000-0005-0000-0000-0000B7790000}"/>
    <cellStyle name="Separador de milhares 2 11 5 5" xfId="23772" xr:uid="{00000000-0005-0000-0000-0000B8790000}"/>
    <cellStyle name="Separador de milhares 2 11 5 6" xfId="23773" xr:uid="{00000000-0005-0000-0000-0000B9790000}"/>
    <cellStyle name="Separador de milhares 2 11 5 7" xfId="23774" xr:uid="{00000000-0005-0000-0000-0000BA790000}"/>
    <cellStyle name="Separador de milhares 2 11 5 8" xfId="23775" xr:uid="{00000000-0005-0000-0000-0000BB790000}"/>
    <cellStyle name="Separador de milhares 2 11 6" xfId="23776" xr:uid="{00000000-0005-0000-0000-0000BC790000}"/>
    <cellStyle name="Separador de milhares 2 11 6 2" xfId="23777" xr:uid="{00000000-0005-0000-0000-0000BD790000}"/>
    <cellStyle name="Separador de milhares 2 11 6 2 2" xfId="23778" xr:uid="{00000000-0005-0000-0000-0000BE790000}"/>
    <cellStyle name="Separador de milhares 2 11 6 2 3" xfId="23779" xr:uid="{00000000-0005-0000-0000-0000BF790000}"/>
    <cellStyle name="Separador de milhares 2 11 6 2 4" xfId="23780" xr:uid="{00000000-0005-0000-0000-0000C0790000}"/>
    <cellStyle name="Separador de milhares 2 11 6 2 5" xfId="23781" xr:uid="{00000000-0005-0000-0000-0000C1790000}"/>
    <cellStyle name="Separador de milhares 2 11 6 2 6" xfId="23782" xr:uid="{00000000-0005-0000-0000-0000C2790000}"/>
    <cellStyle name="Separador de milhares 2 11 6 2 7" xfId="23783" xr:uid="{00000000-0005-0000-0000-0000C3790000}"/>
    <cellStyle name="Separador de milhares 2 11 6 3" xfId="23784" xr:uid="{00000000-0005-0000-0000-0000C4790000}"/>
    <cellStyle name="Separador de milhares 2 11 6 4" xfId="23785" xr:uid="{00000000-0005-0000-0000-0000C5790000}"/>
    <cellStyle name="Separador de milhares 2 11 6 5" xfId="23786" xr:uid="{00000000-0005-0000-0000-0000C6790000}"/>
    <cellStyle name="Separador de milhares 2 11 6 6" xfId="23787" xr:uid="{00000000-0005-0000-0000-0000C7790000}"/>
    <cellStyle name="Separador de milhares 2 11 6 7" xfId="23788" xr:uid="{00000000-0005-0000-0000-0000C8790000}"/>
    <cellStyle name="Separador de milhares 2 11 6 8" xfId="23789" xr:uid="{00000000-0005-0000-0000-0000C9790000}"/>
    <cellStyle name="Separador de milhares 2 11 7" xfId="23790" xr:uid="{00000000-0005-0000-0000-0000CA790000}"/>
    <cellStyle name="Separador de milhares 2 11 7 2" xfId="23791" xr:uid="{00000000-0005-0000-0000-0000CB790000}"/>
    <cellStyle name="Separador de milhares 2 11 7 2 2" xfId="23792" xr:uid="{00000000-0005-0000-0000-0000CC790000}"/>
    <cellStyle name="Separador de milhares 2 11 7 2 3" xfId="23793" xr:uid="{00000000-0005-0000-0000-0000CD790000}"/>
    <cellStyle name="Separador de milhares 2 11 7 2 4" xfId="23794" xr:uid="{00000000-0005-0000-0000-0000CE790000}"/>
    <cellStyle name="Separador de milhares 2 11 7 2 5" xfId="23795" xr:uid="{00000000-0005-0000-0000-0000CF790000}"/>
    <cellStyle name="Separador de milhares 2 11 7 2 6" xfId="23796" xr:uid="{00000000-0005-0000-0000-0000D0790000}"/>
    <cellStyle name="Separador de milhares 2 11 7 2 7" xfId="23797" xr:uid="{00000000-0005-0000-0000-0000D1790000}"/>
    <cellStyle name="Separador de milhares 2 11 7 3" xfId="23798" xr:uid="{00000000-0005-0000-0000-0000D2790000}"/>
    <cellStyle name="Separador de milhares 2 11 7 4" xfId="23799" xr:uid="{00000000-0005-0000-0000-0000D3790000}"/>
    <cellStyle name="Separador de milhares 2 11 7 5" xfId="23800" xr:uid="{00000000-0005-0000-0000-0000D4790000}"/>
    <cellStyle name="Separador de milhares 2 11 7 6" xfId="23801" xr:uid="{00000000-0005-0000-0000-0000D5790000}"/>
    <cellStyle name="Separador de milhares 2 11 7 7" xfId="23802" xr:uid="{00000000-0005-0000-0000-0000D6790000}"/>
    <cellStyle name="Separador de milhares 2 11 7 8" xfId="23803" xr:uid="{00000000-0005-0000-0000-0000D7790000}"/>
    <cellStyle name="Separador de milhares 2 11 8" xfId="23804" xr:uid="{00000000-0005-0000-0000-0000D8790000}"/>
    <cellStyle name="Separador de milhares 2 11 8 2" xfId="23805" xr:uid="{00000000-0005-0000-0000-0000D9790000}"/>
    <cellStyle name="Separador de milhares 2 11 8 2 2" xfId="23806" xr:uid="{00000000-0005-0000-0000-0000DA790000}"/>
    <cellStyle name="Separador de milhares 2 11 8 2 3" xfId="23807" xr:uid="{00000000-0005-0000-0000-0000DB790000}"/>
    <cellStyle name="Separador de milhares 2 11 8 2 4" xfId="23808" xr:uid="{00000000-0005-0000-0000-0000DC790000}"/>
    <cellStyle name="Separador de milhares 2 11 8 2 5" xfId="23809" xr:uid="{00000000-0005-0000-0000-0000DD790000}"/>
    <cellStyle name="Separador de milhares 2 11 8 2 6" xfId="23810" xr:uid="{00000000-0005-0000-0000-0000DE790000}"/>
    <cellStyle name="Separador de milhares 2 11 8 2 7" xfId="23811" xr:uid="{00000000-0005-0000-0000-0000DF790000}"/>
    <cellStyle name="Separador de milhares 2 11 8 3" xfId="23812" xr:uid="{00000000-0005-0000-0000-0000E0790000}"/>
    <cellStyle name="Separador de milhares 2 11 8 4" xfId="23813" xr:uid="{00000000-0005-0000-0000-0000E1790000}"/>
    <cellStyle name="Separador de milhares 2 11 8 5" xfId="23814" xr:uid="{00000000-0005-0000-0000-0000E2790000}"/>
    <cellStyle name="Separador de milhares 2 11 8 6" xfId="23815" xr:uid="{00000000-0005-0000-0000-0000E3790000}"/>
    <cellStyle name="Separador de milhares 2 11 8 7" xfId="23816" xr:uid="{00000000-0005-0000-0000-0000E4790000}"/>
    <cellStyle name="Separador de milhares 2 11 8 8" xfId="23817" xr:uid="{00000000-0005-0000-0000-0000E5790000}"/>
    <cellStyle name="Separador de milhares 2 11 9" xfId="23818" xr:uid="{00000000-0005-0000-0000-0000E6790000}"/>
    <cellStyle name="Separador de milhares 2 11 9 2" xfId="23819" xr:uid="{00000000-0005-0000-0000-0000E7790000}"/>
    <cellStyle name="Separador de milhares 2 11 9 2 2" xfId="23820" xr:uid="{00000000-0005-0000-0000-0000E8790000}"/>
    <cellStyle name="Separador de milhares 2 11 9 2 3" xfId="23821" xr:uid="{00000000-0005-0000-0000-0000E9790000}"/>
    <cellStyle name="Separador de milhares 2 11 9 2 4" xfId="23822" xr:uid="{00000000-0005-0000-0000-0000EA790000}"/>
    <cellStyle name="Separador de milhares 2 11 9 2 5" xfId="23823" xr:uid="{00000000-0005-0000-0000-0000EB790000}"/>
    <cellStyle name="Separador de milhares 2 11 9 2 6" xfId="23824" xr:uid="{00000000-0005-0000-0000-0000EC790000}"/>
    <cellStyle name="Separador de milhares 2 11 9 2 7" xfId="23825" xr:uid="{00000000-0005-0000-0000-0000ED790000}"/>
    <cellStyle name="Separador de milhares 2 11 9 3" xfId="23826" xr:uid="{00000000-0005-0000-0000-0000EE790000}"/>
    <cellStyle name="Separador de milhares 2 11 9 4" xfId="23827" xr:uid="{00000000-0005-0000-0000-0000EF790000}"/>
    <cellStyle name="Separador de milhares 2 11 9 5" xfId="23828" xr:uid="{00000000-0005-0000-0000-0000F0790000}"/>
    <cellStyle name="Separador de milhares 2 11 9 6" xfId="23829" xr:uid="{00000000-0005-0000-0000-0000F1790000}"/>
    <cellStyle name="Separador de milhares 2 11 9 7" xfId="23830" xr:uid="{00000000-0005-0000-0000-0000F2790000}"/>
    <cellStyle name="Separador de milhares 2 11 9 8" xfId="23831" xr:uid="{00000000-0005-0000-0000-0000F3790000}"/>
    <cellStyle name="Separador de milhares 2 12" xfId="23832" xr:uid="{00000000-0005-0000-0000-0000F4790000}"/>
    <cellStyle name="Separador de milhares 2 12 2" xfId="23833" xr:uid="{00000000-0005-0000-0000-0000F5790000}"/>
    <cellStyle name="Separador de milhares 2 12 2 2" xfId="23834" xr:uid="{00000000-0005-0000-0000-0000F6790000}"/>
    <cellStyle name="Separador de milhares 2 12 2 3" xfId="23835" xr:uid="{00000000-0005-0000-0000-0000F7790000}"/>
    <cellStyle name="Separador de milhares 2 12 2 4" xfId="23836" xr:uid="{00000000-0005-0000-0000-0000F8790000}"/>
    <cellStyle name="Separador de milhares 2 12 2 5" xfId="23837" xr:uid="{00000000-0005-0000-0000-0000F9790000}"/>
    <cellStyle name="Separador de milhares 2 12 2 6" xfId="23838" xr:uid="{00000000-0005-0000-0000-0000FA790000}"/>
    <cellStyle name="Separador de milhares 2 12 2 7" xfId="23839" xr:uid="{00000000-0005-0000-0000-0000FB790000}"/>
    <cellStyle name="Separador de milhares 2 12 3" xfId="23840" xr:uid="{00000000-0005-0000-0000-0000FC790000}"/>
    <cellStyle name="Separador de milhares 2 12 4" xfId="23841" xr:uid="{00000000-0005-0000-0000-0000FD790000}"/>
    <cellStyle name="Separador de milhares 2 12 5" xfId="23842" xr:uid="{00000000-0005-0000-0000-0000FE790000}"/>
    <cellStyle name="Separador de milhares 2 12 6" xfId="23843" xr:uid="{00000000-0005-0000-0000-0000FF790000}"/>
    <cellStyle name="Separador de milhares 2 12 7" xfId="23844" xr:uid="{00000000-0005-0000-0000-0000007A0000}"/>
    <cellStyle name="Separador de milhares 2 12 8" xfId="23845" xr:uid="{00000000-0005-0000-0000-0000017A0000}"/>
    <cellStyle name="Separador de milhares 2 12 9" xfId="24279" xr:uid="{00000000-0005-0000-0000-0000027A0000}"/>
    <cellStyle name="Separador de milhares 2 13" xfId="23846" xr:uid="{00000000-0005-0000-0000-0000037A0000}"/>
    <cellStyle name="Separador de milhares 2 13 2" xfId="23847" xr:uid="{00000000-0005-0000-0000-0000047A0000}"/>
    <cellStyle name="Separador de milhares 2 13 2 2" xfId="23848" xr:uid="{00000000-0005-0000-0000-0000057A0000}"/>
    <cellStyle name="Separador de milhares 2 13 2 3" xfId="23849" xr:uid="{00000000-0005-0000-0000-0000067A0000}"/>
    <cellStyle name="Separador de milhares 2 13 2 4" xfId="23850" xr:uid="{00000000-0005-0000-0000-0000077A0000}"/>
    <cellStyle name="Separador de milhares 2 13 2 5" xfId="23851" xr:uid="{00000000-0005-0000-0000-0000087A0000}"/>
    <cellStyle name="Separador de milhares 2 13 2 6" xfId="23852" xr:uid="{00000000-0005-0000-0000-0000097A0000}"/>
    <cellStyle name="Separador de milhares 2 13 2 7" xfId="23853" xr:uid="{00000000-0005-0000-0000-00000A7A0000}"/>
    <cellStyle name="Separador de milhares 2 13 3" xfId="23854" xr:uid="{00000000-0005-0000-0000-00000B7A0000}"/>
    <cellStyle name="Separador de milhares 2 13 4" xfId="23855" xr:uid="{00000000-0005-0000-0000-00000C7A0000}"/>
    <cellStyle name="Separador de milhares 2 13 5" xfId="23856" xr:uid="{00000000-0005-0000-0000-00000D7A0000}"/>
    <cellStyle name="Separador de milhares 2 13 6" xfId="23857" xr:uid="{00000000-0005-0000-0000-00000E7A0000}"/>
    <cellStyle name="Separador de milhares 2 13 7" xfId="23858" xr:uid="{00000000-0005-0000-0000-00000F7A0000}"/>
    <cellStyle name="Separador de milhares 2 13 8" xfId="23859" xr:uid="{00000000-0005-0000-0000-0000107A0000}"/>
    <cellStyle name="Separador de milhares 2 13 9" xfId="24280" xr:uid="{00000000-0005-0000-0000-0000117A0000}"/>
    <cellStyle name="Separador de milhares 2 14" xfId="23860" xr:uid="{00000000-0005-0000-0000-0000127A0000}"/>
    <cellStyle name="Separador de milhares 2 14 2" xfId="23861" xr:uid="{00000000-0005-0000-0000-0000137A0000}"/>
    <cellStyle name="Separador de milhares 2 14 2 2" xfId="23862" xr:uid="{00000000-0005-0000-0000-0000147A0000}"/>
    <cellStyle name="Separador de milhares 2 14 2 3" xfId="23863" xr:uid="{00000000-0005-0000-0000-0000157A0000}"/>
    <cellStyle name="Separador de milhares 2 14 2 4" xfId="23864" xr:uid="{00000000-0005-0000-0000-0000167A0000}"/>
    <cellStyle name="Separador de milhares 2 14 2 5" xfId="23865" xr:uid="{00000000-0005-0000-0000-0000177A0000}"/>
    <cellStyle name="Separador de milhares 2 14 2 6" xfId="23866" xr:uid="{00000000-0005-0000-0000-0000187A0000}"/>
    <cellStyle name="Separador de milhares 2 14 2 7" xfId="23867" xr:uid="{00000000-0005-0000-0000-0000197A0000}"/>
    <cellStyle name="Separador de milhares 2 14 3" xfId="23868" xr:uid="{00000000-0005-0000-0000-00001A7A0000}"/>
    <cellStyle name="Separador de milhares 2 14 4" xfId="23869" xr:uid="{00000000-0005-0000-0000-00001B7A0000}"/>
    <cellStyle name="Separador de milhares 2 14 5" xfId="23870" xr:uid="{00000000-0005-0000-0000-00001C7A0000}"/>
    <cellStyle name="Separador de milhares 2 14 6" xfId="23871" xr:uid="{00000000-0005-0000-0000-00001D7A0000}"/>
    <cellStyle name="Separador de milhares 2 14 7" xfId="23872" xr:uid="{00000000-0005-0000-0000-00001E7A0000}"/>
    <cellStyle name="Separador de milhares 2 14 8" xfId="23873" xr:uid="{00000000-0005-0000-0000-00001F7A0000}"/>
    <cellStyle name="Separador de milhares 2 14 9" xfId="24281" xr:uid="{00000000-0005-0000-0000-0000207A0000}"/>
    <cellStyle name="Separador de milhares 2 15" xfId="23874" xr:uid="{00000000-0005-0000-0000-0000217A0000}"/>
    <cellStyle name="Separador de milhares 2 15 2" xfId="24044" xr:uid="{00000000-0005-0000-0000-0000227A0000}"/>
    <cellStyle name="Separador de milhares 2 15 3" xfId="24282" xr:uid="{00000000-0005-0000-0000-0000237A0000}"/>
    <cellStyle name="Separador de milhares 2 16" xfId="50" xr:uid="{00000000-0005-0000-0000-0000247A0000}"/>
    <cellStyle name="Separador de milhares 2 16 2" xfId="24045" xr:uid="{00000000-0005-0000-0000-0000257A0000}"/>
    <cellStyle name="Separador de milhares 2 16 3" xfId="24283" xr:uid="{00000000-0005-0000-0000-0000267A0000}"/>
    <cellStyle name="Separador de milhares 2 17" xfId="23875" xr:uid="{00000000-0005-0000-0000-0000277A0000}"/>
    <cellStyle name="Separador de milhares 2 17 2" xfId="24058" xr:uid="{00000000-0005-0000-0000-0000287A0000}"/>
    <cellStyle name="Separador de milhares 2 18" xfId="23876" xr:uid="{00000000-0005-0000-0000-0000297A0000}"/>
    <cellStyle name="Separador de milhares 2 19" xfId="23877" xr:uid="{00000000-0005-0000-0000-00002A7A0000}"/>
    <cellStyle name="Separador de milhares 2 2" xfId="23878" xr:uid="{00000000-0005-0000-0000-00002B7A0000}"/>
    <cellStyle name="Separador de milhares 2 2 2" xfId="24046" xr:uid="{00000000-0005-0000-0000-00002C7A0000}"/>
    <cellStyle name="Separador de milhares 2 2 2 2" xfId="24047" xr:uid="{00000000-0005-0000-0000-00002D7A0000}"/>
    <cellStyle name="Separador de milhares 2 20" xfId="23879" xr:uid="{00000000-0005-0000-0000-00002E7A0000}"/>
    <cellStyle name="Separador de milhares 2 21" xfId="23880" xr:uid="{00000000-0005-0000-0000-00002F7A0000}"/>
    <cellStyle name="Separador de milhares 2 22" xfId="23881" xr:uid="{00000000-0005-0000-0000-0000307A0000}"/>
    <cellStyle name="Separador de milhares 2 23" xfId="23882" xr:uid="{00000000-0005-0000-0000-0000317A0000}"/>
    <cellStyle name="Separador de milhares 2 24" xfId="23883" xr:uid="{00000000-0005-0000-0000-0000327A0000}"/>
    <cellStyle name="Separador de milhares 2 25" xfId="23884" xr:uid="{00000000-0005-0000-0000-0000337A0000}"/>
    <cellStyle name="Separador de milhares 2 26" xfId="23885" xr:uid="{00000000-0005-0000-0000-0000347A0000}"/>
    <cellStyle name="Separador de milhares 2 27" xfId="23886" xr:uid="{00000000-0005-0000-0000-0000357A0000}"/>
    <cellStyle name="Separador de milhares 2 28" xfId="23887" xr:uid="{00000000-0005-0000-0000-0000367A0000}"/>
    <cellStyle name="Separador de milhares 2 29" xfId="23888" xr:uid="{00000000-0005-0000-0000-0000377A0000}"/>
    <cellStyle name="Separador de milhares 2 3" xfId="23889" xr:uid="{00000000-0005-0000-0000-0000387A0000}"/>
    <cellStyle name="Separador de milhares 2 30" xfId="23890" xr:uid="{00000000-0005-0000-0000-0000397A0000}"/>
    <cellStyle name="Separador de milhares 2 31" xfId="23891" xr:uid="{00000000-0005-0000-0000-00003A7A0000}"/>
    <cellStyle name="Separador de milhares 2 32" xfId="23892" xr:uid="{00000000-0005-0000-0000-00003B7A0000}"/>
    <cellStyle name="Separador de milhares 2 33" xfId="23893" xr:uid="{00000000-0005-0000-0000-00003C7A0000}"/>
    <cellStyle name="Separador de milhares 2 34" xfId="23894" xr:uid="{00000000-0005-0000-0000-00003D7A0000}"/>
    <cellStyle name="Separador de milhares 2 35" xfId="23895" xr:uid="{00000000-0005-0000-0000-00003E7A0000}"/>
    <cellStyle name="Separador de milhares 2 36" xfId="23896" xr:uid="{00000000-0005-0000-0000-00003F7A0000}"/>
    <cellStyle name="Separador de milhares 2 37" xfId="23897" xr:uid="{00000000-0005-0000-0000-0000407A0000}"/>
    <cellStyle name="Separador de milhares 2 38" xfId="23898" xr:uid="{00000000-0005-0000-0000-0000417A0000}"/>
    <cellStyle name="Separador de milhares 2 39" xfId="23899" xr:uid="{00000000-0005-0000-0000-0000427A0000}"/>
    <cellStyle name="Separador de milhares 2 4" xfId="23900" xr:uid="{00000000-0005-0000-0000-0000437A0000}"/>
    <cellStyle name="Separador de milhares 2 40" xfId="23901" xr:uid="{00000000-0005-0000-0000-0000447A0000}"/>
    <cellStyle name="Separador de milhares 2 41" xfId="23902" xr:uid="{00000000-0005-0000-0000-0000457A0000}"/>
    <cellStyle name="Separador de milhares 2 42" xfId="23903" xr:uid="{00000000-0005-0000-0000-0000467A0000}"/>
    <cellStyle name="Separador de milhares 2 43" xfId="23904" xr:uid="{00000000-0005-0000-0000-0000477A0000}"/>
    <cellStyle name="Separador de milhares 2 44" xfId="23905" xr:uid="{00000000-0005-0000-0000-0000487A0000}"/>
    <cellStyle name="Separador de milhares 2 45" xfId="23906" xr:uid="{00000000-0005-0000-0000-0000497A0000}"/>
    <cellStyle name="Separador de milhares 2 46" xfId="23907" xr:uid="{00000000-0005-0000-0000-00004A7A0000}"/>
    <cellStyle name="Separador de milhares 2 5" xfId="23908" xr:uid="{00000000-0005-0000-0000-00004B7A0000}"/>
    <cellStyle name="Separador de milhares 2 6" xfId="23909" xr:uid="{00000000-0005-0000-0000-00004C7A0000}"/>
    <cellStyle name="Separador de milhares 2 7" xfId="23910" xr:uid="{00000000-0005-0000-0000-00004D7A0000}"/>
    <cellStyle name="Separador de milhares 2 8" xfId="23911" xr:uid="{00000000-0005-0000-0000-00004E7A0000}"/>
    <cellStyle name="Separador de milhares 2 9" xfId="23912" xr:uid="{00000000-0005-0000-0000-00004F7A0000}"/>
    <cellStyle name="Separador de milhares 2_IMPLANTAÇÃO - MÁRCIA" xfId="24762" xr:uid="{00000000-0005-0000-0000-0000507A0000}"/>
    <cellStyle name="Separador de milhares 20" xfId="24284" xr:uid="{00000000-0005-0000-0000-0000517A0000}"/>
    <cellStyle name="Separador de milhares 21" xfId="23913" xr:uid="{00000000-0005-0000-0000-0000527A0000}"/>
    <cellStyle name="Separador de milhares 21 2" xfId="23914" xr:uid="{00000000-0005-0000-0000-0000537A0000}"/>
    <cellStyle name="Separador de milhares 21 3" xfId="23915" xr:uid="{00000000-0005-0000-0000-0000547A0000}"/>
    <cellStyle name="Separador de milhares 21 4" xfId="23916" xr:uid="{00000000-0005-0000-0000-0000557A0000}"/>
    <cellStyle name="Separador de milhares 21 5" xfId="23917" xr:uid="{00000000-0005-0000-0000-0000567A0000}"/>
    <cellStyle name="Separador de milhares 21 6" xfId="23918" xr:uid="{00000000-0005-0000-0000-0000577A0000}"/>
    <cellStyle name="Separador de milhares 21 7" xfId="23919" xr:uid="{00000000-0005-0000-0000-0000587A0000}"/>
    <cellStyle name="Separador de milhares 21 8" xfId="24285" xr:uid="{00000000-0005-0000-0000-0000597A0000}"/>
    <cellStyle name="Separador de milhares 22" xfId="24286" xr:uid="{00000000-0005-0000-0000-00005A7A0000}"/>
    <cellStyle name="Separador de milhares 23" xfId="24287" xr:uid="{00000000-0005-0000-0000-00005B7A0000}"/>
    <cellStyle name="Separador de milhares 24" xfId="23920" xr:uid="{00000000-0005-0000-0000-00005C7A0000}"/>
    <cellStyle name="Separador de milhares 24 2" xfId="23921" xr:uid="{00000000-0005-0000-0000-00005D7A0000}"/>
    <cellStyle name="Separador de milhares 24 3" xfId="23922" xr:uid="{00000000-0005-0000-0000-00005E7A0000}"/>
    <cellStyle name="Separador de milhares 24 4" xfId="23923" xr:uid="{00000000-0005-0000-0000-00005F7A0000}"/>
    <cellStyle name="Separador de milhares 24 5" xfId="23924" xr:uid="{00000000-0005-0000-0000-0000607A0000}"/>
    <cellStyle name="Separador de milhares 24 6" xfId="23925" xr:uid="{00000000-0005-0000-0000-0000617A0000}"/>
    <cellStyle name="Separador de milhares 24 7" xfId="23926" xr:uid="{00000000-0005-0000-0000-0000627A0000}"/>
    <cellStyle name="Separador de milhares 24 8" xfId="24288" xr:uid="{00000000-0005-0000-0000-0000637A0000}"/>
    <cellStyle name="Separador de milhares 25" xfId="24289" xr:uid="{00000000-0005-0000-0000-0000647A0000}"/>
    <cellStyle name="Separador de milhares 26" xfId="24290" xr:uid="{00000000-0005-0000-0000-0000657A0000}"/>
    <cellStyle name="Separador de milhares 27" xfId="24291" xr:uid="{00000000-0005-0000-0000-0000667A0000}"/>
    <cellStyle name="Separador de milhares 28" xfId="23927" xr:uid="{00000000-0005-0000-0000-0000677A0000}"/>
    <cellStyle name="Separador de milhares 28 2" xfId="23928" xr:uid="{00000000-0005-0000-0000-0000687A0000}"/>
    <cellStyle name="Separador de milhares 28 3" xfId="23929" xr:uid="{00000000-0005-0000-0000-0000697A0000}"/>
    <cellStyle name="Separador de milhares 28 4" xfId="23930" xr:uid="{00000000-0005-0000-0000-00006A7A0000}"/>
    <cellStyle name="Separador de milhares 28 5" xfId="23931" xr:uid="{00000000-0005-0000-0000-00006B7A0000}"/>
    <cellStyle name="Separador de milhares 28 6" xfId="23932" xr:uid="{00000000-0005-0000-0000-00006C7A0000}"/>
    <cellStyle name="Separador de milhares 28 7" xfId="23933" xr:uid="{00000000-0005-0000-0000-00006D7A0000}"/>
    <cellStyle name="Separador de milhares 28 8" xfId="24292" xr:uid="{00000000-0005-0000-0000-00006E7A0000}"/>
    <cellStyle name="Separador de milhares 29" xfId="24293" xr:uid="{00000000-0005-0000-0000-00006F7A0000}"/>
    <cellStyle name="Separador de milhares 3" xfId="48" xr:uid="{00000000-0005-0000-0000-0000707A0000}"/>
    <cellStyle name="Separador de milhares 3 2" xfId="23934" xr:uid="{00000000-0005-0000-0000-0000717A0000}"/>
    <cellStyle name="Separador de milhares 3 2 2" xfId="24763" xr:uid="{00000000-0005-0000-0000-0000727A0000}"/>
    <cellStyle name="Separador de milhares 3 3" xfId="24764" xr:uid="{00000000-0005-0000-0000-0000737A0000}"/>
    <cellStyle name="Separador de milhares 3 4" xfId="24765" xr:uid="{00000000-0005-0000-0000-0000747A0000}"/>
    <cellStyle name="Separador de milhares 3 5" xfId="24294" xr:uid="{00000000-0005-0000-0000-0000757A0000}"/>
    <cellStyle name="Separador de milhares 30" xfId="23935" xr:uid="{00000000-0005-0000-0000-0000767A0000}"/>
    <cellStyle name="Separador de milhares 30 2" xfId="23936" xr:uid="{00000000-0005-0000-0000-0000777A0000}"/>
    <cellStyle name="Separador de milhares 30 3" xfId="23937" xr:uid="{00000000-0005-0000-0000-0000787A0000}"/>
    <cellStyle name="Separador de milhares 30 4" xfId="23938" xr:uid="{00000000-0005-0000-0000-0000797A0000}"/>
    <cellStyle name="Separador de milhares 30 5" xfId="23939" xr:uid="{00000000-0005-0000-0000-00007A7A0000}"/>
    <cellStyle name="Separador de milhares 30 6" xfId="23940" xr:uid="{00000000-0005-0000-0000-00007B7A0000}"/>
    <cellStyle name="Separador de milhares 30 7" xfId="23941" xr:uid="{00000000-0005-0000-0000-00007C7A0000}"/>
    <cellStyle name="Separador de milhares 30 8" xfId="24295" xr:uid="{00000000-0005-0000-0000-00007D7A0000}"/>
    <cellStyle name="Separador de milhares 31" xfId="24766" xr:uid="{00000000-0005-0000-0000-00007E7A0000}"/>
    <cellStyle name="Separador de milhares 4" xfId="23942" xr:uid="{00000000-0005-0000-0000-00007F7A0000}"/>
    <cellStyle name="Separador de milhares 4 2" xfId="23943" xr:uid="{00000000-0005-0000-0000-0000807A0000}"/>
    <cellStyle name="Separador de milhares 4 3" xfId="23944" xr:uid="{00000000-0005-0000-0000-0000817A0000}"/>
    <cellStyle name="Separador de milhares 4 4" xfId="23945" xr:uid="{00000000-0005-0000-0000-0000827A0000}"/>
    <cellStyle name="Separador de milhares 4 5" xfId="23946" xr:uid="{00000000-0005-0000-0000-0000837A0000}"/>
    <cellStyle name="Separador de milhares 4 6" xfId="23947" xr:uid="{00000000-0005-0000-0000-0000847A0000}"/>
    <cellStyle name="Separador de milhares 4 7" xfId="23948" xr:uid="{00000000-0005-0000-0000-0000857A0000}"/>
    <cellStyle name="Separador de milhares 4 8" xfId="24057" xr:uid="{00000000-0005-0000-0000-0000867A0000}"/>
    <cellStyle name="Separador de milhares 4 9" xfId="24296" xr:uid="{00000000-0005-0000-0000-0000877A0000}"/>
    <cellStyle name="Separador de milhares 5" xfId="23949" xr:uid="{00000000-0005-0000-0000-0000887A0000}"/>
    <cellStyle name="Separador de milhares 5 2" xfId="23950" xr:uid="{00000000-0005-0000-0000-0000897A0000}"/>
    <cellStyle name="Separador de milhares 5 2 2" xfId="23951" xr:uid="{00000000-0005-0000-0000-00008A7A0000}"/>
    <cellStyle name="Separador de milhares 5 2 3" xfId="23952" xr:uid="{00000000-0005-0000-0000-00008B7A0000}"/>
    <cellStyle name="Separador de milhares 5 2 4" xfId="23953" xr:uid="{00000000-0005-0000-0000-00008C7A0000}"/>
    <cellStyle name="Separador de milhares 5 2 5" xfId="23954" xr:uid="{00000000-0005-0000-0000-00008D7A0000}"/>
    <cellStyle name="Separador de milhares 5 2 6" xfId="23955" xr:uid="{00000000-0005-0000-0000-00008E7A0000}"/>
    <cellStyle name="Separador de milhares 5 2 7" xfId="23956" xr:uid="{00000000-0005-0000-0000-00008F7A0000}"/>
    <cellStyle name="Separador de milhares 5 2 8" xfId="24767" xr:uid="{00000000-0005-0000-0000-0000907A0000}"/>
    <cellStyle name="Separador de milhares 5 3" xfId="23957" xr:uid="{00000000-0005-0000-0000-0000917A0000}"/>
    <cellStyle name="Separador de milhares 5 3 2" xfId="24768" xr:uid="{00000000-0005-0000-0000-0000927A0000}"/>
    <cellStyle name="Separador de milhares 5 4" xfId="23958" xr:uid="{00000000-0005-0000-0000-0000937A0000}"/>
    <cellStyle name="Separador de milhares 5 5" xfId="23959" xr:uid="{00000000-0005-0000-0000-0000947A0000}"/>
    <cellStyle name="Separador de milhares 5 6" xfId="23960" xr:uid="{00000000-0005-0000-0000-0000957A0000}"/>
    <cellStyle name="Separador de milhares 5 7" xfId="23961" xr:uid="{00000000-0005-0000-0000-0000967A0000}"/>
    <cellStyle name="Separador de milhares 5 8" xfId="23962" xr:uid="{00000000-0005-0000-0000-0000977A0000}"/>
    <cellStyle name="Separador de milhares 5 9" xfId="24297" xr:uid="{00000000-0005-0000-0000-0000987A0000}"/>
    <cellStyle name="Separador de milhares 6" xfId="23963" xr:uid="{00000000-0005-0000-0000-0000997A0000}"/>
    <cellStyle name="Separador de milhares 6 2" xfId="24298" xr:uid="{00000000-0005-0000-0000-00009A7A0000}"/>
    <cellStyle name="Separador de milhares 7" xfId="24048" xr:uid="{00000000-0005-0000-0000-00009B7A0000}"/>
    <cellStyle name="Separador de milhares 7 2" xfId="24328" xr:uid="{00000000-0005-0000-0000-00009C7A0000}"/>
    <cellStyle name="Separador de milhares 7 2 2" xfId="24877" xr:uid="{00000000-0005-0000-0000-00009D7A0000}"/>
    <cellStyle name="Separador de milhares 7 2 3" xfId="24914" xr:uid="{00000000-0005-0000-0000-00009E7A0000}"/>
    <cellStyle name="Separador de milhares 7 3" xfId="24299" xr:uid="{00000000-0005-0000-0000-00009F7A0000}"/>
    <cellStyle name="Separador de milhares 8" xfId="24049" xr:uid="{00000000-0005-0000-0000-0000A07A0000}"/>
    <cellStyle name="Separador de milhares 8 2" xfId="24300" xr:uid="{00000000-0005-0000-0000-0000A17A0000}"/>
    <cellStyle name="Separador de milhares 9" xfId="24301" xr:uid="{00000000-0005-0000-0000-0000A27A0000}"/>
    <cellStyle name="TableStyleLight1" xfId="49" xr:uid="{00000000-0005-0000-0000-0000A37A0000}"/>
    <cellStyle name="Texto de Aviso" xfId="18" builtinId="11" customBuiltin="1"/>
    <cellStyle name="Texto de Aviso 2" xfId="24303" xr:uid="{00000000-0005-0000-0000-0000A57A0000}"/>
    <cellStyle name="Texto de Aviso 2 2" xfId="24769" xr:uid="{00000000-0005-0000-0000-0000A67A0000}"/>
    <cellStyle name="Texto de Aviso 2 3" xfId="24770" xr:uid="{00000000-0005-0000-0000-0000A77A0000}"/>
    <cellStyle name="Texto de Aviso 2_ORÇAMENTO - FORUM DE V. GRANDE" xfId="24771" xr:uid="{00000000-0005-0000-0000-0000A87A0000}"/>
    <cellStyle name="Texto de Aviso 3" xfId="24772" xr:uid="{00000000-0005-0000-0000-0000A97A0000}"/>
    <cellStyle name="Texto de Aviso 4" xfId="24773" xr:uid="{00000000-0005-0000-0000-0000AA7A0000}"/>
    <cellStyle name="Texto de Aviso 4 2" xfId="27816" xr:uid="{00000000-0005-0000-0000-0000AB7A0000}"/>
    <cellStyle name="Texto de Aviso 5" xfId="24774" xr:uid="{00000000-0005-0000-0000-0000AC7A0000}"/>
    <cellStyle name="Texto de Aviso 6" xfId="24775" xr:uid="{00000000-0005-0000-0000-0000AD7A0000}"/>
    <cellStyle name="Texto de Aviso 6 2" xfId="27864" xr:uid="{00000000-0005-0000-0000-0000AE7A0000}"/>
    <cellStyle name="Texto de Aviso 7" xfId="24302" xr:uid="{00000000-0005-0000-0000-0000AF7A0000}"/>
    <cellStyle name="Texto Explicativo" xfId="20" builtinId="53" customBuiltin="1"/>
    <cellStyle name="Texto Explicativo 2" xfId="24305" xr:uid="{00000000-0005-0000-0000-0000B17A0000}"/>
    <cellStyle name="Texto Explicativo 2 2" xfId="24776" xr:uid="{00000000-0005-0000-0000-0000B27A0000}"/>
    <cellStyle name="Texto Explicativo 2 3" xfId="24777" xr:uid="{00000000-0005-0000-0000-0000B37A0000}"/>
    <cellStyle name="Texto Explicativo 2_ORÇAMENTO - FORUM DE V. GRANDE" xfId="24778" xr:uid="{00000000-0005-0000-0000-0000B47A0000}"/>
    <cellStyle name="Texto Explicativo 3" xfId="24779" xr:uid="{00000000-0005-0000-0000-0000B57A0000}"/>
    <cellStyle name="Texto Explicativo 4" xfId="24780" xr:uid="{00000000-0005-0000-0000-0000B67A0000}"/>
    <cellStyle name="Texto Explicativo 4 2" xfId="27817" xr:uid="{00000000-0005-0000-0000-0000B77A0000}"/>
    <cellStyle name="Texto Explicativo 5" xfId="24781" xr:uid="{00000000-0005-0000-0000-0000B87A0000}"/>
    <cellStyle name="Texto Explicativo 6" xfId="24782" xr:uid="{00000000-0005-0000-0000-0000B97A0000}"/>
    <cellStyle name="Texto Explicativo 6 2" xfId="27865" xr:uid="{00000000-0005-0000-0000-0000BA7A0000}"/>
    <cellStyle name="Texto Explicativo 7" xfId="24304" xr:uid="{00000000-0005-0000-0000-0000BB7A0000}"/>
    <cellStyle name="Title" xfId="24783" xr:uid="{00000000-0005-0000-0000-0000BC7A0000}"/>
    <cellStyle name="Título" xfId="5" builtinId="15" customBuiltin="1"/>
    <cellStyle name="Título 1" xfId="6" builtinId="16" customBuiltin="1"/>
    <cellStyle name="Título 1 1" xfId="32171" xr:uid="{00000000-0005-0000-0000-0000BF7A0000}"/>
    <cellStyle name="Título 1 1 1" xfId="32172" xr:uid="{00000000-0005-0000-0000-0000C07A0000}"/>
    <cellStyle name="Título 1 1 1 1" xfId="32173" xr:uid="{00000000-0005-0000-0000-0000C17A0000}"/>
    <cellStyle name="Título 1 1 1 1 1" xfId="32174" xr:uid="{00000000-0005-0000-0000-0000C27A0000}"/>
    <cellStyle name="Título 1 1 1 1 1 1" xfId="32175" xr:uid="{00000000-0005-0000-0000-0000C37A0000}"/>
    <cellStyle name="Título 1 1 1 1 1 1 1" xfId="32176" xr:uid="{00000000-0005-0000-0000-0000C47A0000}"/>
    <cellStyle name="Título 1 1 1 1 1 1 1 1" xfId="32177" xr:uid="{00000000-0005-0000-0000-0000C57A0000}"/>
    <cellStyle name="Título 1 1 1 1 1 1 1 1 1" xfId="32178" xr:uid="{00000000-0005-0000-0000-0000C67A0000}"/>
    <cellStyle name="Título 1 1 1 1 1 1 1 1 1 1" xfId="32179" xr:uid="{00000000-0005-0000-0000-0000C77A0000}"/>
    <cellStyle name="Título 1 1 1 1 1 1 1 1 1 1 1" xfId="32180" xr:uid="{00000000-0005-0000-0000-0000C87A0000}"/>
    <cellStyle name="Título 1 1 1 1 1 1 1 1 1 1 1 1" xfId="32181" xr:uid="{00000000-0005-0000-0000-0000C97A0000}"/>
    <cellStyle name="Título 1 1 1 1 1 1 1 1 1 1 1 1 1" xfId="32182" xr:uid="{00000000-0005-0000-0000-0000CA7A0000}"/>
    <cellStyle name="Título 1 1 1 1 1 1 1 1 1 1 1 1 1 1" xfId="32183" xr:uid="{00000000-0005-0000-0000-0000CB7A0000}"/>
    <cellStyle name="Título 1 1 1 1 1 1 1 1 1 1 1 1 1 1 1" xfId="32184" xr:uid="{00000000-0005-0000-0000-0000CC7A0000}"/>
    <cellStyle name="Título 1 1 1 1 1 1 1 1 1 1 1 1 1 1 1 1" xfId="32185" xr:uid="{00000000-0005-0000-0000-0000CD7A0000}"/>
    <cellStyle name="Título 1 1 1 1 1 1 1 1 1 1 1 1 1 1 1 1 1" xfId="32186" xr:uid="{00000000-0005-0000-0000-0000CE7A0000}"/>
    <cellStyle name="Título 1 1 1 1 1 1 1 1 1 1 1 1 1 1 1 1 1 1" xfId="32187" xr:uid="{00000000-0005-0000-0000-0000CF7A0000}"/>
    <cellStyle name="Título 1 1 1 1 1 1 1 1 1 1 1 1 1 1 1 1 1 1 1" xfId="32188" xr:uid="{00000000-0005-0000-0000-0000D07A0000}"/>
    <cellStyle name="Título 1 1 1 1 1 1 1 1 1 1 1 1 1 1 1 1 1 1 1 1" xfId="32189" xr:uid="{00000000-0005-0000-0000-0000D17A0000}"/>
    <cellStyle name="Título 1 1 1 1 1 1 1 1 1 1 1 1 1 1 1 1 1 1 1 1 1" xfId="32190" xr:uid="{00000000-0005-0000-0000-0000D27A0000}"/>
    <cellStyle name="Título 1 1 1 1 1 1 1 1 1 1 1 1 1 1 1 1 1 1 1 1 1 1" xfId="32191" xr:uid="{00000000-0005-0000-0000-0000D37A0000}"/>
    <cellStyle name="Título 1 1 1 1 1 1 1 1 1 1 1 1 1 1 1 1 1 1 1 1 1 1 1" xfId="32192" xr:uid="{00000000-0005-0000-0000-0000D47A0000}"/>
    <cellStyle name="Título 1 1 1 1 1 1 1 1 1 1 1 1 1 1 1 1 1 1 1 1 1 1 1 1" xfId="32193" xr:uid="{00000000-0005-0000-0000-0000D57A0000}"/>
    <cellStyle name="Título 1 1 1 1 1 1 1 1 1 1 1 1 1 1 1 1 1 1 1 1 1 1 1 1 1" xfId="32194" xr:uid="{00000000-0005-0000-0000-0000D67A0000}"/>
    <cellStyle name="Título 1 1 1 1 1 1 1 1 1 1 1 1 1 1 1 1 1 1 1 1 1 1 1 1 1 1" xfId="32195" xr:uid="{00000000-0005-0000-0000-0000D77A0000}"/>
    <cellStyle name="Título 1 1 1 1 1 1 1 1 1 1 1 1 1 1 1 1 1 1 1 1 1 1 1 1 1 1 1" xfId="32196" xr:uid="{00000000-0005-0000-0000-0000D87A0000}"/>
    <cellStyle name="Título 1 1 1 1 1 1 1 1 1 1 1 1 1 1 1 1 1 1 1 1 1 1 1 1 1 1 1 1" xfId="32197" xr:uid="{00000000-0005-0000-0000-0000D97A0000}"/>
    <cellStyle name="Título 1 1 1 1 1 1 1 1 1 1 1 1 1 1 1 1 1 1 1 1 1 1 1 1 1 1 1 1 1" xfId="32198" xr:uid="{00000000-0005-0000-0000-0000DA7A0000}"/>
    <cellStyle name="Título 1 2" xfId="24090" xr:uid="{00000000-0005-0000-0000-0000DB7A0000}"/>
    <cellStyle name="Título 1 2 2" xfId="24784" xr:uid="{00000000-0005-0000-0000-0000DC7A0000}"/>
    <cellStyle name="Título 1 2 3" xfId="24785" xr:uid="{00000000-0005-0000-0000-0000DD7A0000}"/>
    <cellStyle name="Título 1 2 4" xfId="24308" xr:uid="{00000000-0005-0000-0000-0000DE7A0000}"/>
    <cellStyle name="Título 1 2 5" xfId="27711" xr:uid="{00000000-0005-0000-0000-0000DF7A0000}"/>
    <cellStyle name="Título 1 2_CIVIL- BL 1-2-3-4-5-6-7-8 " xfId="24786" xr:uid="{00000000-0005-0000-0000-0000E07A0000}"/>
    <cellStyle name="Título 1 3" xfId="24787" xr:uid="{00000000-0005-0000-0000-0000E17A0000}"/>
    <cellStyle name="Título 1 3 2" xfId="27784" xr:uid="{00000000-0005-0000-0000-0000E27A0000}"/>
    <cellStyle name="Título 1 4" xfId="24788" xr:uid="{00000000-0005-0000-0000-0000E37A0000}"/>
    <cellStyle name="Título 1 4 2" xfId="27819" xr:uid="{00000000-0005-0000-0000-0000E47A0000}"/>
    <cellStyle name="Título 1 5" xfId="24789" xr:uid="{00000000-0005-0000-0000-0000E57A0000}"/>
    <cellStyle name="Título 1 5 2" xfId="27844" xr:uid="{00000000-0005-0000-0000-0000E67A0000}"/>
    <cellStyle name="Título 1 6" xfId="24790" xr:uid="{00000000-0005-0000-0000-0000E77A0000}"/>
    <cellStyle name="Título 1 6 2" xfId="27867" xr:uid="{00000000-0005-0000-0000-0000E87A0000}"/>
    <cellStyle name="Título 1 7" xfId="24854" xr:uid="{00000000-0005-0000-0000-0000E97A0000}"/>
    <cellStyle name="Título 1 8" xfId="24307" xr:uid="{00000000-0005-0000-0000-0000EA7A0000}"/>
    <cellStyle name="Título 10" xfId="24063" xr:uid="{00000000-0005-0000-0000-0000EB7A0000}"/>
    <cellStyle name="Título 10 2" xfId="24791" xr:uid="{00000000-0005-0000-0000-0000EC7A0000}"/>
    <cellStyle name="Título 11" xfId="24065" xr:uid="{00000000-0005-0000-0000-0000ED7A0000}"/>
    <cellStyle name="Título 11 2" xfId="24853" xr:uid="{00000000-0005-0000-0000-0000EE7A0000}"/>
    <cellStyle name="Título 12" xfId="24066" xr:uid="{00000000-0005-0000-0000-0000EF7A0000}"/>
    <cellStyle name="Título 13" xfId="24064" xr:uid="{00000000-0005-0000-0000-0000F07A0000}"/>
    <cellStyle name="Título 14" xfId="24067" xr:uid="{00000000-0005-0000-0000-0000F17A0000}"/>
    <cellStyle name="Título 15" xfId="24068" xr:uid="{00000000-0005-0000-0000-0000F27A0000}"/>
    <cellStyle name="Título 16" xfId="24069" xr:uid="{00000000-0005-0000-0000-0000F37A0000}"/>
    <cellStyle name="Título 17" xfId="24071" xr:uid="{00000000-0005-0000-0000-0000F47A0000}"/>
    <cellStyle name="Título 18" xfId="24073" xr:uid="{00000000-0005-0000-0000-0000F57A0000}"/>
    <cellStyle name="Título 19" xfId="24072" xr:uid="{00000000-0005-0000-0000-0000F67A0000}"/>
    <cellStyle name="Título 2" xfId="7" builtinId="17" customBuiltin="1"/>
    <cellStyle name="Título 2 2" xfId="24091" xr:uid="{00000000-0005-0000-0000-0000F87A0000}"/>
    <cellStyle name="Título 2 2 2" xfId="24792" xr:uid="{00000000-0005-0000-0000-0000F97A0000}"/>
    <cellStyle name="Título 2 2 3" xfId="24793" xr:uid="{00000000-0005-0000-0000-0000FA7A0000}"/>
    <cellStyle name="Título 2 2 4" xfId="24310" xr:uid="{00000000-0005-0000-0000-0000FB7A0000}"/>
    <cellStyle name="Título 2 2 5" xfId="27712" xr:uid="{00000000-0005-0000-0000-0000FC7A0000}"/>
    <cellStyle name="Título 2 2_CIVIL- BL 1-2-3-4-5-6-7-8 " xfId="24794" xr:uid="{00000000-0005-0000-0000-0000FD7A0000}"/>
    <cellStyle name="Título 2 3" xfId="24795" xr:uid="{00000000-0005-0000-0000-0000FE7A0000}"/>
    <cellStyle name="Título 2 3 2" xfId="27785" xr:uid="{00000000-0005-0000-0000-0000FF7A0000}"/>
    <cellStyle name="Título 2 4" xfId="24796" xr:uid="{00000000-0005-0000-0000-0000007B0000}"/>
    <cellStyle name="Título 2 4 2" xfId="27820" xr:uid="{00000000-0005-0000-0000-0000017B0000}"/>
    <cellStyle name="Título 2 5" xfId="24797" xr:uid="{00000000-0005-0000-0000-0000027B0000}"/>
    <cellStyle name="Título 2 5 2" xfId="27845" xr:uid="{00000000-0005-0000-0000-0000037B0000}"/>
    <cellStyle name="Título 2 6" xfId="24798" xr:uid="{00000000-0005-0000-0000-0000047B0000}"/>
    <cellStyle name="Título 2 6 2" xfId="27868" xr:uid="{00000000-0005-0000-0000-0000057B0000}"/>
    <cellStyle name="Título 2 7" xfId="24855" xr:uid="{00000000-0005-0000-0000-0000067B0000}"/>
    <cellStyle name="Título 2 8" xfId="24309" xr:uid="{00000000-0005-0000-0000-0000077B0000}"/>
    <cellStyle name="Título 20" xfId="24070" xr:uid="{00000000-0005-0000-0000-0000087B0000}"/>
    <cellStyle name="Título 21" xfId="24077" xr:uid="{00000000-0005-0000-0000-0000097B0000}"/>
    <cellStyle name="Título 22" xfId="24075" xr:uid="{00000000-0005-0000-0000-00000A7B0000}"/>
    <cellStyle name="Título 23" xfId="24074" xr:uid="{00000000-0005-0000-0000-00000B7B0000}"/>
    <cellStyle name="Título 24" xfId="24078" xr:uid="{00000000-0005-0000-0000-00000C7B0000}"/>
    <cellStyle name="Título 25" xfId="24076" xr:uid="{00000000-0005-0000-0000-00000D7B0000}"/>
    <cellStyle name="Título 26" xfId="24079" xr:uid="{00000000-0005-0000-0000-00000E7B0000}"/>
    <cellStyle name="Título 27" xfId="24080" xr:uid="{00000000-0005-0000-0000-00000F7B0000}"/>
    <cellStyle name="Título 28" xfId="24081" xr:uid="{00000000-0005-0000-0000-0000107B0000}"/>
    <cellStyle name="Título 29" xfId="24082" xr:uid="{00000000-0005-0000-0000-0000117B0000}"/>
    <cellStyle name="Título 3" xfId="8" builtinId="18" customBuiltin="1"/>
    <cellStyle name="Título 3 2" xfId="24092" xr:uid="{00000000-0005-0000-0000-0000137B0000}"/>
    <cellStyle name="Título 3 2 2" xfId="24799" xr:uid="{00000000-0005-0000-0000-0000147B0000}"/>
    <cellStyle name="Título 3 2 3" xfId="24800" xr:uid="{00000000-0005-0000-0000-0000157B0000}"/>
    <cellStyle name="Título 3 2 4" xfId="24312" xr:uid="{00000000-0005-0000-0000-0000167B0000}"/>
    <cellStyle name="Título 3 2 5" xfId="27713" xr:uid="{00000000-0005-0000-0000-0000177B0000}"/>
    <cellStyle name="Título 3 2_CIVIL- BL 1-2-3-4-5-6-7-8 " xfId="24801" xr:uid="{00000000-0005-0000-0000-0000187B0000}"/>
    <cellStyle name="Título 3 3" xfId="24802" xr:uid="{00000000-0005-0000-0000-0000197B0000}"/>
    <cellStyle name="Título 3 3 2" xfId="27786" xr:uid="{00000000-0005-0000-0000-00001A7B0000}"/>
    <cellStyle name="Título 3 4" xfId="24803" xr:uid="{00000000-0005-0000-0000-00001B7B0000}"/>
    <cellStyle name="Título 3 4 2" xfId="27821" xr:uid="{00000000-0005-0000-0000-00001C7B0000}"/>
    <cellStyle name="Título 3 5" xfId="24804" xr:uid="{00000000-0005-0000-0000-00001D7B0000}"/>
    <cellStyle name="Título 3 5 2" xfId="27846" xr:uid="{00000000-0005-0000-0000-00001E7B0000}"/>
    <cellStyle name="Título 3 6" xfId="24805" xr:uid="{00000000-0005-0000-0000-00001F7B0000}"/>
    <cellStyle name="Título 3 6 2" xfId="27869" xr:uid="{00000000-0005-0000-0000-0000207B0000}"/>
    <cellStyle name="Título 3 7" xfId="24856" xr:uid="{00000000-0005-0000-0000-0000217B0000}"/>
    <cellStyle name="Título 3 8" xfId="24311" xr:uid="{00000000-0005-0000-0000-0000227B0000}"/>
    <cellStyle name="Título 30" xfId="24084" xr:uid="{00000000-0005-0000-0000-0000237B0000}"/>
    <cellStyle name="Título 31" xfId="24085" xr:uid="{00000000-0005-0000-0000-0000247B0000}"/>
    <cellStyle name="Título 32" xfId="24086" xr:uid="{00000000-0005-0000-0000-0000257B0000}"/>
    <cellStyle name="Título 33" xfId="24083" xr:uid="{00000000-0005-0000-0000-0000267B0000}"/>
    <cellStyle name="Título 34" xfId="24088" xr:uid="{00000000-0005-0000-0000-0000277B0000}"/>
    <cellStyle name="Título 35" xfId="24087" xr:uid="{00000000-0005-0000-0000-0000287B0000}"/>
    <cellStyle name="Título 36" xfId="24306" xr:uid="{00000000-0005-0000-0000-0000297B0000}"/>
    <cellStyle name="Título 36 2" xfId="27672" xr:uid="{00000000-0005-0000-0000-00002A7B0000}"/>
    <cellStyle name="Título 37" xfId="24945" xr:uid="{00000000-0005-0000-0000-00002B7B0000}"/>
    <cellStyle name="Título 38" xfId="24944" xr:uid="{00000000-0005-0000-0000-00002C7B0000}"/>
    <cellStyle name="Título 39" xfId="24946" xr:uid="{00000000-0005-0000-0000-00002D7B0000}"/>
    <cellStyle name="Título 4" xfId="9" builtinId="19" customBuiltin="1"/>
    <cellStyle name="Título 4 2" xfId="24314" xr:uid="{00000000-0005-0000-0000-00002F7B0000}"/>
    <cellStyle name="Título 4 2 2" xfId="24806" xr:uid="{00000000-0005-0000-0000-0000307B0000}"/>
    <cellStyle name="Título 4 2 3" xfId="24807" xr:uid="{00000000-0005-0000-0000-0000317B0000}"/>
    <cellStyle name="Título 4 2 4" xfId="27714" xr:uid="{00000000-0005-0000-0000-0000327B0000}"/>
    <cellStyle name="Título 4 2_ORÇAMENTO - FORUM DE V. GRANDE" xfId="24808" xr:uid="{00000000-0005-0000-0000-0000337B0000}"/>
    <cellStyle name="Título 4 3" xfId="24809" xr:uid="{00000000-0005-0000-0000-0000347B0000}"/>
    <cellStyle name="Título 4 3 2" xfId="27787" xr:uid="{00000000-0005-0000-0000-0000357B0000}"/>
    <cellStyle name="Título 4 4" xfId="24810" xr:uid="{00000000-0005-0000-0000-0000367B0000}"/>
    <cellStyle name="Título 4 4 2" xfId="27822" xr:uid="{00000000-0005-0000-0000-0000377B0000}"/>
    <cellStyle name="Título 4 5" xfId="24811" xr:uid="{00000000-0005-0000-0000-0000387B0000}"/>
    <cellStyle name="Título 4 5 2" xfId="27847" xr:uid="{00000000-0005-0000-0000-0000397B0000}"/>
    <cellStyle name="Título 4 6" xfId="24812" xr:uid="{00000000-0005-0000-0000-00003A7B0000}"/>
    <cellStyle name="Título 4 6 2" xfId="27870" xr:uid="{00000000-0005-0000-0000-00003B7B0000}"/>
    <cellStyle name="Título 4 7" xfId="24857" xr:uid="{00000000-0005-0000-0000-00003C7B0000}"/>
    <cellStyle name="Título 4 8" xfId="24313" xr:uid="{00000000-0005-0000-0000-00003D7B0000}"/>
    <cellStyle name="Título 40" xfId="24947" xr:uid="{00000000-0005-0000-0000-00003E7B0000}"/>
    <cellStyle name="Título 41" xfId="24948" xr:uid="{00000000-0005-0000-0000-00003F7B0000}"/>
    <cellStyle name="Título 42" xfId="24949" xr:uid="{00000000-0005-0000-0000-0000407B0000}"/>
    <cellStyle name="Título 43" xfId="24950" xr:uid="{00000000-0005-0000-0000-0000417B0000}"/>
    <cellStyle name="Título 44" xfId="24951" xr:uid="{00000000-0005-0000-0000-0000427B0000}"/>
    <cellStyle name="Título 45" xfId="24952" xr:uid="{00000000-0005-0000-0000-0000437B0000}"/>
    <cellStyle name="Título 46" xfId="24953" xr:uid="{00000000-0005-0000-0000-0000447B0000}"/>
    <cellStyle name="Título 47" xfId="24954" xr:uid="{00000000-0005-0000-0000-0000457B0000}"/>
    <cellStyle name="Título 48" xfId="24955" xr:uid="{00000000-0005-0000-0000-0000467B0000}"/>
    <cellStyle name="Título 49" xfId="24956" xr:uid="{00000000-0005-0000-0000-0000477B0000}"/>
    <cellStyle name="Título 5" xfId="23964" xr:uid="{00000000-0005-0000-0000-0000487B0000}"/>
    <cellStyle name="Título 5 2" xfId="24813" xr:uid="{00000000-0005-0000-0000-0000497B0000}"/>
    <cellStyle name="Título 5 3" xfId="24814" xr:uid="{00000000-0005-0000-0000-00004A7B0000}"/>
    <cellStyle name="Título 5 4" xfId="24315" xr:uid="{00000000-0005-0000-0000-00004B7B0000}"/>
    <cellStyle name="Título 5_ORÇAMENTO - FORUM DE V. GRANDE" xfId="24815" xr:uid="{00000000-0005-0000-0000-00004C7B0000}"/>
    <cellStyle name="Título 50" xfId="24957" xr:uid="{00000000-0005-0000-0000-00004D7B0000}"/>
    <cellStyle name="Título 51" xfId="24958" xr:uid="{00000000-0005-0000-0000-00004E7B0000}"/>
    <cellStyle name="Título 52" xfId="24959" xr:uid="{00000000-0005-0000-0000-00004F7B0000}"/>
    <cellStyle name="Título 53" xfId="24960" xr:uid="{00000000-0005-0000-0000-0000507B0000}"/>
    <cellStyle name="Título 54" xfId="24961" xr:uid="{00000000-0005-0000-0000-0000517B0000}"/>
    <cellStyle name="Título 55" xfId="24962" xr:uid="{00000000-0005-0000-0000-0000527B0000}"/>
    <cellStyle name="Título 56" xfId="24963" xr:uid="{00000000-0005-0000-0000-0000537B0000}"/>
    <cellStyle name="Título 57" xfId="24964" xr:uid="{00000000-0005-0000-0000-0000547B0000}"/>
    <cellStyle name="Título 58" xfId="24965" xr:uid="{00000000-0005-0000-0000-0000557B0000}"/>
    <cellStyle name="Título 59" xfId="24966" xr:uid="{00000000-0005-0000-0000-0000567B0000}"/>
    <cellStyle name="Título 6" xfId="24059" xr:uid="{00000000-0005-0000-0000-0000577B0000}"/>
    <cellStyle name="Título 6 2" xfId="24816" xr:uid="{00000000-0005-0000-0000-0000587B0000}"/>
    <cellStyle name="Título 60" xfId="24967" xr:uid="{00000000-0005-0000-0000-0000597B0000}"/>
    <cellStyle name="Título 61" xfId="24968" xr:uid="{00000000-0005-0000-0000-00005A7B0000}"/>
    <cellStyle name="Título 62" xfId="24969" xr:uid="{00000000-0005-0000-0000-00005B7B0000}"/>
    <cellStyle name="Título 63" xfId="24970" xr:uid="{00000000-0005-0000-0000-00005C7B0000}"/>
    <cellStyle name="Título 64" xfId="24971" xr:uid="{00000000-0005-0000-0000-00005D7B0000}"/>
    <cellStyle name="Título 65" xfId="24972" xr:uid="{00000000-0005-0000-0000-00005E7B0000}"/>
    <cellStyle name="Título 66" xfId="24973" xr:uid="{00000000-0005-0000-0000-00005F7B0000}"/>
    <cellStyle name="Título 67" xfId="24974" xr:uid="{00000000-0005-0000-0000-0000607B0000}"/>
    <cellStyle name="Título 68" xfId="24975" xr:uid="{00000000-0005-0000-0000-0000617B0000}"/>
    <cellStyle name="Título 69" xfId="24976" xr:uid="{00000000-0005-0000-0000-0000627B0000}"/>
    <cellStyle name="Título 7" xfId="24060" xr:uid="{00000000-0005-0000-0000-0000637B0000}"/>
    <cellStyle name="Título 7 2" xfId="24817" xr:uid="{00000000-0005-0000-0000-0000647B0000}"/>
    <cellStyle name="Título 70" xfId="24977" xr:uid="{00000000-0005-0000-0000-0000657B0000}"/>
    <cellStyle name="Título 71" xfId="24978" xr:uid="{00000000-0005-0000-0000-0000667B0000}"/>
    <cellStyle name="Título 72" xfId="24979" xr:uid="{00000000-0005-0000-0000-0000677B0000}"/>
    <cellStyle name="Título 73" xfId="24980" xr:uid="{00000000-0005-0000-0000-0000687B0000}"/>
    <cellStyle name="Título 74" xfId="24981" xr:uid="{00000000-0005-0000-0000-0000697B0000}"/>
    <cellStyle name="Título 75" xfId="24982" xr:uid="{00000000-0005-0000-0000-00006A7B0000}"/>
    <cellStyle name="Título 76" xfId="24983" xr:uid="{00000000-0005-0000-0000-00006B7B0000}"/>
    <cellStyle name="Título 77" xfId="24984" xr:uid="{00000000-0005-0000-0000-00006C7B0000}"/>
    <cellStyle name="Título 78" xfId="24985" xr:uid="{00000000-0005-0000-0000-00006D7B0000}"/>
    <cellStyle name="Título 79" xfId="24986" xr:uid="{00000000-0005-0000-0000-00006E7B0000}"/>
    <cellStyle name="Título 8" xfId="24061" xr:uid="{00000000-0005-0000-0000-00006F7B0000}"/>
    <cellStyle name="Título 8 2" xfId="24818" xr:uid="{00000000-0005-0000-0000-0000707B0000}"/>
    <cellStyle name="Título 80" xfId="24987" xr:uid="{00000000-0005-0000-0000-0000717B0000}"/>
    <cellStyle name="Título 81" xfId="24988" xr:uid="{00000000-0005-0000-0000-0000727B0000}"/>
    <cellStyle name="Título 82" xfId="24989" xr:uid="{00000000-0005-0000-0000-0000737B0000}"/>
    <cellStyle name="Título 83" xfId="24990" xr:uid="{00000000-0005-0000-0000-0000747B0000}"/>
    <cellStyle name="Título 84" xfId="27673" xr:uid="{00000000-0005-0000-0000-0000757B0000}"/>
    <cellStyle name="Título 85" xfId="27674" xr:uid="{00000000-0005-0000-0000-0000767B0000}"/>
    <cellStyle name="Título 86" xfId="27710" xr:uid="{00000000-0005-0000-0000-0000777B0000}"/>
    <cellStyle name="Título 87" xfId="27783" xr:uid="{00000000-0005-0000-0000-0000787B0000}"/>
    <cellStyle name="Título 88" xfId="27818" xr:uid="{00000000-0005-0000-0000-0000797B0000}"/>
    <cellStyle name="Título 89" xfId="27843" xr:uid="{00000000-0005-0000-0000-00007A7B0000}"/>
    <cellStyle name="Título 9" xfId="24062" xr:uid="{00000000-0005-0000-0000-00007B7B0000}"/>
    <cellStyle name="Título 9 2" xfId="24819" xr:uid="{00000000-0005-0000-0000-00007C7B0000}"/>
    <cellStyle name="Título 90" xfId="27866" xr:uid="{00000000-0005-0000-0000-00007D7B0000}"/>
    <cellStyle name="Título 91" xfId="27872" xr:uid="{00000000-0005-0000-0000-00007E7B0000}"/>
    <cellStyle name="Título 92" xfId="27873" xr:uid="{00000000-0005-0000-0000-00007F7B0000}"/>
    <cellStyle name="Total" xfId="21" builtinId="25" customBuiltin="1"/>
    <cellStyle name="Total 2" xfId="24317" xr:uid="{00000000-0005-0000-0000-0000817B0000}"/>
    <cellStyle name="Total 2 10" xfId="26271" xr:uid="{00000000-0005-0000-0000-0000827B0000}"/>
    <cellStyle name="Total 2 10 2" xfId="29293" xr:uid="{00000000-0005-0000-0000-0000837B0000}"/>
    <cellStyle name="Total 2 11" xfId="27715" xr:uid="{00000000-0005-0000-0000-0000847B0000}"/>
    <cellStyle name="Total 2 11 2" xfId="30702" xr:uid="{00000000-0005-0000-0000-0000857B0000}"/>
    <cellStyle name="Total 2 12" xfId="27883" xr:uid="{00000000-0005-0000-0000-0000867B0000}"/>
    <cellStyle name="Total 2 12 2" xfId="30734" xr:uid="{00000000-0005-0000-0000-0000877B0000}"/>
    <cellStyle name="Total 2 2" xfId="24820" xr:uid="{00000000-0005-0000-0000-0000887B0000}"/>
    <cellStyle name="Total 2 2 2" xfId="25099" xr:uid="{00000000-0005-0000-0000-0000897B0000}"/>
    <cellStyle name="Total 2 2 2 2" xfId="25729" xr:uid="{00000000-0005-0000-0000-00008A7B0000}"/>
    <cellStyle name="Total 2 2 2 2 2" xfId="27139" xr:uid="{00000000-0005-0000-0000-00008B7B0000}"/>
    <cellStyle name="Total 2 2 2 2 2 2" xfId="30161" xr:uid="{00000000-0005-0000-0000-00008C7B0000}"/>
    <cellStyle name="Total 2 2 2 2 3" xfId="28751" xr:uid="{00000000-0005-0000-0000-00008D7B0000}"/>
    <cellStyle name="Total 2 2 2 2 3 2" xfId="31602" xr:uid="{00000000-0005-0000-0000-00008E7B0000}"/>
    <cellStyle name="Total 2 2 2 3" xfId="25897" xr:uid="{00000000-0005-0000-0000-00008F7B0000}"/>
    <cellStyle name="Total 2 2 2 3 2" xfId="27307" xr:uid="{00000000-0005-0000-0000-0000907B0000}"/>
    <cellStyle name="Total 2 2 2 3 2 2" xfId="30329" xr:uid="{00000000-0005-0000-0000-0000917B0000}"/>
    <cellStyle name="Total 2 2 2 3 3" xfId="28919" xr:uid="{00000000-0005-0000-0000-0000927B0000}"/>
    <cellStyle name="Total 2 2 2 3 3 2" xfId="31770" xr:uid="{00000000-0005-0000-0000-0000937B0000}"/>
    <cellStyle name="Total 2 2 2 4" xfId="26063" xr:uid="{00000000-0005-0000-0000-0000947B0000}"/>
    <cellStyle name="Total 2 2 2 4 2" xfId="27473" xr:uid="{00000000-0005-0000-0000-0000957B0000}"/>
    <cellStyle name="Total 2 2 2 4 2 2" xfId="30495" xr:uid="{00000000-0005-0000-0000-0000967B0000}"/>
    <cellStyle name="Total 2 2 2 4 3" xfId="29085" xr:uid="{00000000-0005-0000-0000-0000977B0000}"/>
    <cellStyle name="Total 2 2 2 4 3 2" xfId="31936" xr:uid="{00000000-0005-0000-0000-0000987B0000}"/>
    <cellStyle name="Total 2 2 2 5" xfId="26228" xr:uid="{00000000-0005-0000-0000-0000997B0000}"/>
    <cellStyle name="Total 2 2 2 5 2" xfId="27638" xr:uid="{00000000-0005-0000-0000-00009A7B0000}"/>
    <cellStyle name="Total 2 2 2 5 2 2" xfId="30660" xr:uid="{00000000-0005-0000-0000-00009B7B0000}"/>
    <cellStyle name="Total 2 2 2 5 3" xfId="29250" xr:uid="{00000000-0005-0000-0000-00009C7B0000}"/>
    <cellStyle name="Total 2 2 2 5 3 2" xfId="32101" xr:uid="{00000000-0005-0000-0000-00009D7B0000}"/>
    <cellStyle name="Total 2 2 2 6" xfId="26510" xr:uid="{00000000-0005-0000-0000-00009E7B0000}"/>
    <cellStyle name="Total 2 2 2 6 2" xfId="29532" xr:uid="{00000000-0005-0000-0000-00009F7B0000}"/>
    <cellStyle name="Total 2 2 2 7" xfId="28122" xr:uid="{00000000-0005-0000-0000-0000A07B0000}"/>
    <cellStyle name="Total 2 2 2 7 2" xfId="30973" xr:uid="{00000000-0005-0000-0000-0000A17B0000}"/>
    <cellStyle name="Total 2 2 3" xfId="25583" xr:uid="{00000000-0005-0000-0000-0000A27B0000}"/>
    <cellStyle name="Total 2 2 3 2" xfId="26993" xr:uid="{00000000-0005-0000-0000-0000A37B0000}"/>
    <cellStyle name="Total 2 2 3 2 2" xfId="30015" xr:uid="{00000000-0005-0000-0000-0000A47B0000}"/>
    <cellStyle name="Total 2 2 3 3" xfId="28605" xr:uid="{00000000-0005-0000-0000-0000A57B0000}"/>
    <cellStyle name="Total 2 2 3 3 2" xfId="31456" xr:uid="{00000000-0005-0000-0000-0000A67B0000}"/>
    <cellStyle name="Total 2 2 4" xfId="25146" xr:uid="{00000000-0005-0000-0000-0000A77B0000}"/>
    <cellStyle name="Total 2 2 4 2" xfId="26556" xr:uid="{00000000-0005-0000-0000-0000A87B0000}"/>
    <cellStyle name="Total 2 2 4 2 2" xfId="29578" xr:uid="{00000000-0005-0000-0000-0000A97B0000}"/>
    <cellStyle name="Total 2 2 4 3" xfId="28168" xr:uid="{00000000-0005-0000-0000-0000AA7B0000}"/>
    <cellStyle name="Total 2 2 4 3 2" xfId="31019" xr:uid="{00000000-0005-0000-0000-0000AB7B0000}"/>
    <cellStyle name="Total 2 2 5" xfId="25427" xr:uid="{00000000-0005-0000-0000-0000AC7B0000}"/>
    <cellStyle name="Total 2 2 5 2" xfId="26837" xr:uid="{00000000-0005-0000-0000-0000AD7B0000}"/>
    <cellStyle name="Total 2 2 5 2 2" xfId="29859" xr:uid="{00000000-0005-0000-0000-0000AE7B0000}"/>
    <cellStyle name="Total 2 2 5 3" xfId="28449" xr:uid="{00000000-0005-0000-0000-0000AF7B0000}"/>
    <cellStyle name="Total 2 2 5 3 2" xfId="31300" xr:uid="{00000000-0005-0000-0000-0000B07B0000}"/>
    <cellStyle name="Total 2 2 6" xfId="25150" xr:uid="{00000000-0005-0000-0000-0000B17B0000}"/>
    <cellStyle name="Total 2 2 6 2" xfId="26560" xr:uid="{00000000-0005-0000-0000-0000B27B0000}"/>
    <cellStyle name="Total 2 2 6 2 2" xfId="29582" xr:uid="{00000000-0005-0000-0000-0000B37B0000}"/>
    <cellStyle name="Total 2 2 6 3" xfId="28172" xr:uid="{00000000-0005-0000-0000-0000B47B0000}"/>
    <cellStyle name="Total 2 2 6 3 2" xfId="31023" xr:uid="{00000000-0005-0000-0000-0000B57B0000}"/>
    <cellStyle name="Total 2 2 7" xfId="26369" xr:uid="{00000000-0005-0000-0000-0000B67B0000}"/>
    <cellStyle name="Total 2 2 7 2" xfId="29391" xr:uid="{00000000-0005-0000-0000-0000B77B0000}"/>
    <cellStyle name="Total 2 2 8" xfId="27981" xr:uid="{00000000-0005-0000-0000-0000B87B0000}"/>
    <cellStyle name="Total 2 2 8 2" xfId="30832" xr:uid="{00000000-0005-0000-0000-0000B97B0000}"/>
    <cellStyle name="Total 2 3" xfId="24821" xr:uid="{00000000-0005-0000-0000-0000BA7B0000}"/>
    <cellStyle name="Total 2 3 2" xfId="25100" xr:uid="{00000000-0005-0000-0000-0000BB7B0000}"/>
    <cellStyle name="Total 2 3 2 2" xfId="25730" xr:uid="{00000000-0005-0000-0000-0000BC7B0000}"/>
    <cellStyle name="Total 2 3 2 2 2" xfId="27140" xr:uid="{00000000-0005-0000-0000-0000BD7B0000}"/>
    <cellStyle name="Total 2 3 2 2 2 2" xfId="30162" xr:uid="{00000000-0005-0000-0000-0000BE7B0000}"/>
    <cellStyle name="Total 2 3 2 2 3" xfId="28752" xr:uid="{00000000-0005-0000-0000-0000BF7B0000}"/>
    <cellStyle name="Total 2 3 2 2 3 2" xfId="31603" xr:uid="{00000000-0005-0000-0000-0000C07B0000}"/>
    <cellStyle name="Total 2 3 2 3" xfId="25898" xr:uid="{00000000-0005-0000-0000-0000C17B0000}"/>
    <cellStyle name="Total 2 3 2 3 2" xfId="27308" xr:uid="{00000000-0005-0000-0000-0000C27B0000}"/>
    <cellStyle name="Total 2 3 2 3 2 2" xfId="30330" xr:uid="{00000000-0005-0000-0000-0000C37B0000}"/>
    <cellStyle name="Total 2 3 2 3 3" xfId="28920" xr:uid="{00000000-0005-0000-0000-0000C47B0000}"/>
    <cellStyle name="Total 2 3 2 3 3 2" xfId="31771" xr:uid="{00000000-0005-0000-0000-0000C57B0000}"/>
    <cellStyle name="Total 2 3 2 4" xfId="26064" xr:uid="{00000000-0005-0000-0000-0000C67B0000}"/>
    <cellStyle name="Total 2 3 2 4 2" xfId="27474" xr:uid="{00000000-0005-0000-0000-0000C77B0000}"/>
    <cellStyle name="Total 2 3 2 4 2 2" xfId="30496" xr:uid="{00000000-0005-0000-0000-0000C87B0000}"/>
    <cellStyle name="Total 2 3 2 4 3" xfId="29086" xr:uid="{00000000-0005-0000-0000-0000C97B0000}"/>
    <cellStyle name="Total 2 3 2 4 3 2" xfId="31937" xr:uid="{00000000-0005-0000-0000-0000CA7B0000}"/>
    <cellStyle name="Total 2 3 2 5" xfId="26229" xr:uid="{00000000-0005-0000-0000-0000CB7B0000}"/>
    <cellStyle name="Total 2 3 2 5 2" xfId="27639" xr:uid="{00000000-0005-0000-0000-0000CC7B0000}"/>
    <cellStyle name="Total 2 3 2 5 2 2" xfId="30661" xr:uid="{00000000-0005-0000-0000-0000CD7B0000}"/>
    <cellStyle name="Total 2 3 2 5 3" xfId="29251" xr:uid="{00000000-0005-0000-0000-0000CE7B0000}"/>
    <cellStyle name="Total 2 3 2 5 3 2" xfId="32102" xr:uid="{00000000-0005-0000-0000-0000CF7B0000}"/>
    <cellStyle name="Total 2 3 2 6" xfId="26511" xr:uid="{00000000-0005-0000-0000-0000D07B0000}"/>
    <cellStyle name="Total 2 3 2 6 2" xfId="29533" xr:uid="{00000000-0005-0000-0000-0000D17B0000}"/>
    <cellStyle name="Total 2 3 2 7" xfId="28123" xr:uid="{00000000-0005-0000-0000-0000D27B0000}"/>
    <cellStyle name="Total 2 3 2 7 2" xfId="30974" xr:uid="{00000000-0005-0000-0000-0000D37B0000}"/>
    <cellStyle name="Total 2 3 3" xfId="25584" xr:uid="{00000000-0005-0000-0000-0000D47B0000}"/>
    <cellStyle name="Total 2 3 3 2" xfId="26994" xr:uid="{00000000-0005-0000-0000-0000D57B0000}"/>
    <cellStyle name="Total 2 3 3 2 2" xfId="30016" xr:uid="{00000000-0005-0000-0000-0000D67B0000}"/>
    <cellStyle name="Total 2 3 3 3" xfId="28606" xr:uid="{00000000-0005-0000-0000-0000D77B0000}"/>
    <cellStyle name="Total 2 3 3 3 2" xfId="31457" xr:uid="{00000000-0005-0000-0000-0000D87B0000}"/>
    <cellStyle name="Total 2 3 4" xfId="25145" xr:uid="{00000000-0005-0000-0000-0000D97B0000}"/>
    <cellStyle name="Total 2 3 4 2" xfId="26555" xr:uid="{00000000-0005-0000-0000-0000DA7B0000}"/>
    <cellStyle name="Total 2 3 4 2 2" xfId="29577" xr:uid="{00000000-0005-0000-0000-0000DB7B0000}"/>
    <cellStyle name="Total 2 3 4 3" xfId="28167" xr:uid="{00000000-0005-0000-0000-0000DC7B0000}"/>
    <cellStyle name="Total 2 3 4 3 2" xfId="31018" xr:uid="{00000000-0005-0000-0000-0000DD7B0000}"/>
    <cellStyle name="Total 2 3 5" xfId="25428" xr:uid="{00000000-0005-0000-0000-0000DE7B0000}"/>
    <cellStyle name="Total 2 3 5 2" xfId="26838" xr:uid="{00000000-0005-0000-0000-0000DF7B0000}"/>
    <cellStyle name="Total 2 3 5 2 2" xfId="29860" xr:uid="{00000000-0005-0000-0000-0000E07B0000}"/>
    <cellStyle name="Total 2 3 5 3" xfId="28450" xr:uid="{00000000-0005-0000-0000-0000E17B0000}"/>
    <cellStyle name="Total 2 3 5 3 2" xfId="31301" xr:uid="{00000000-0005-0000-0000-0000E27B0000}"/>
    <cellStyle name="Total 2 3 6" xfId="25149" xr:uid="{00000000-0005-0000-0000-0000E37B0000}"/>
    <cellStyle name="Total 2 3 6 2" xfId="26559" xr:uid="{00000000-0005-0000-0000-0000E47B0000}"/>
    <cellStyle name="Total 2 3 6 2 2" xfId="29581" xr:uid="{00000000-0005-0000-0000-0000E57B0000}"/>
    <cellStyle name="Total 2 3 6 3" xfId="28171" xr:uid="{00000000-0005-0000-0000-0000E67B0000}"/>
    <cellStyle name="Total 2 3 6 3 2" xfId="31022" xr:uid="{00000000-0005-0000-0000-0000E77B0000}"/>
    <cellStyle name="Total 2 3 7" xfId="26370" xr:uid="{00000000-0005-0000-0000-0000E87B0000}"/>
    <cellStyle name="Total 2 3 7 2" xfId="29392" xr:uid="{00000000-0005-0000-0000-0000E97B0000}"/>
    <cellStyle name="Total 2 3 8" xfId="27982" xr:uid="{00000000-0005-0000-0000-0000EA7B0000}"/>
    <cellStyle name="Total 2 3 8 2" xfId="30833" xr:uid="{00000000-0005-0000-0000-0000EB7B0000}"/>
    <cellStyle name="Total 2 4" xfId="24870" xr:uid="{00000000-0005-0000-0000-0000EC7B0000}"/>
    <cellStyle name="Total 2 4 2" xfId="25125" xr:uid="{00000000-0005-0000-0000-0000ED7B0000}"/>
    <cellStyle name="Total 2 4 2 2" xfId="25755" xr:uid="{00000000-0005-0000-0000-0000EE7B0000}"/>
    <cellStyle name="Total 2 4 2 2 2" xfId="27165" xr:uid="{00000000-0005-0000-0000-0000EF7B0000}"/>
    <cellStyle name="Total 2 4 2 2 2 2" xfId="30187" xr:uid="{00000000-0005-0000-0000-0000F07B0000}"/>
    <cellStyle name="Total 2 4 2 2 3" xfId="28777" xr:uid="{00000000-0005-0000-0000-0000F17B0000}"/>
    <cellStyle name="Total 2 4 2 2 3 2" xfId="31628" xr:uid="{00000000-0005-0000-0000-0000F27B0000}"/>
    <cellStyle name="Total 2 4 2 3" xfId="25923" xr:uid="{00000000-0005-0000-0000-0000F37B0000}"/>
    <cellStyle name="Total 2 4 2 3 2" xfId="27333" xr:uid="{00000000-0005-0000-0000-0000F47B0000}"/>
    <cellStyle name="Total 2 4 2 3 2 2" xfId="30355" xr:uid="{00000000-0005-0000-0000-0000F57B0000}"/>
    <cellStyle name="Total 2 4 2 3 3" xfId="28945" xr:uid="{00000000-0005-0000-0000-0000F67B0000}"/>
    <cellStyle name="Total 2 4 2 3 3 2" xfId="31796" xr:uid="{00000000-0005-0000-0000-0000F77B0000}"/>
    <cellStyle name="Total 2 4 2 4" xfId="26089" xr:uid="{00000000-0005-0000-0000-0000F87B0000}"/>
    <cellStyle name="Total 2 4 2 4 2" xfId="27499" xr:uid="{00000000-0005-0000-0000-0000F97B0000}"/>
    <cellStyle name="Total 2 4 2 4 2 2" xfId="30521" xr:uid="{00000000-0005-0000-0000-0000FA7B0000}"/>
    <cellStyle name="Total 2 4 2 4 3" xfId="29111" xr:uid="{00000000-0005-0000-0000-0000FB7B0000}"/>
    <cellStyle name="Total 2 4 2 4 3 2" xfId="31962" xr:uid="{00000000-0005-0000-0000-0000FC7B0000}"/>
    <cellStyle name="Total 2 4 2 5" xfId="26254" xr:uid="{00000000-0005-0000-0000-0000FD7B0000}"/>
    <cellStyle name="Total 2 4 2 5 2" xfId="27664" xr:uid="{00000000-0005-0000-0000-0000FE7B0000}"/>
    <cellStyle name="Total 2 4 2 5 2 2" xfId="30686" xr:uid="{00000000-0005-0000-0000-0000FF7B0000}"/>
    <cellStyle name="Total 2 4 2 5 3" xfId="29276" xr:uid="{00000000-0005-0000-0000-0000007C0000}"/>
    <cellStyle name="Total 2 4 2 5 3 2" xfId="32127" xr:uid="{00000000-0005-0000-0000-0000017C0000}"/>
    <cellStyle name="Total 2 4 2 6" xfId="26536" xr:uid="{00000000-0005-0000-0000-0000027C0000}"/>
    <cellStyle name="Total 2 4 2 6 2" xfId="29558" xr:uid="{00000000-0005-0000-0000-0000037C0000}"/>
    <cellStyle name="Total 2 4 2 7" xfId="28148" xr:uid="{00000000-0005-0000-0000-0000047C0000}"/>
    <cellStyle name="Total 2 4 2 7 2" xfId="30999" xr:uid="{00000000-0005-0000-0000-0000057C0000}"/>
    <cellStyle name="Total 2 4 3" xfId="25609" xr:uid="{00000000-0005-0000-0000-0000067C0000}"/>
    <cellStyle name="Total 2 4 3 2" xfId="27019" xr:uid="{00000000-0005-0000-0000-0000077C0000}"/>
    <cellStyle name="Total 2 4 3 2 2" xfId="30041" xr:uid="{00000000-0005-0000-0000-0000087C0000}"/>
    <cellStyle name="Total 2 4 3 3" xfId="28631" xr:uid="{00000000-0005-0000-0000-0000097C0000}"/>
    <cellStyle name="Total 2 4 3 3 2" xfId="31482" xr:uid="{00000000-0005-0000-0000-00000A7C0000}"/>
    <cellStyle name="Total 2 4 4" xfId="25779" xr:uid="{00000000-0005-0000-0000-00000B7C0000}"/>
    <cellStyle name="Total 2 4 4 2" xfId="27189" xr:uid="{00000000-0005-0000-0000-00000C7C0000}"/>
    <cellStyle name="Total 2 4 4 2 2" xfId="30211" xr:uid="{00000000-0005-0000-0000-00000D7C0000}"/>
    <cellStyle name="Total 2 4 4 3" xfId="28801" xr:uid="{00000000-0005-0000-0000-00000E7C0000}"/>
    <cellStyle name="Total 2 4 4 3 2" xfId="31652" xr:uid="{00000000-0005-0000-0000-00000F7C0000}"/>
    <cellStyle name="Total 2 4 5" xfId="25948" xr:uid="{00000000-0005-0000-0000-0000107C0000}"/>
    <cellStyle name="Total 2 4 5 2" xfId="27358" xr:uid="{00000000-0005-0000-0000-0000117C0000}"/>
    <cellStyle name="Total 2 4 5 2 2" xfId="30380" xr:uid="{00000000-0005-0000-0000-0000127C0000}"/>
    <cellStyle name="Total 2 4 5 3" xfId="28970" xr:uid="{00000000-0005-0000-0000-0000137C0000}"/>
    <cellStyle name="Total 2 4 5 3 2" xfId="31821" xr:uid="{00000000-0005-0000-0000-0000147C0000}"/>
    <cellStyle name="Total 2 4 6" xfId="26113" xr:uid="{00000000-0005-0000-0000-0000157C0000}"/>
    <cellStyle name="Total 2 4 6 2" xfId="27523" xr:uid="{00000000-0005-0000-0000-0000167C0000}"/>
    <cellStyle name="Total 2 4 6 2 2" xfId="30545" xr:uid="{00000000-0005-0000-0000-0000177C0000}"/>
    <cellStyle name="Total 2 4 6 3" xfId="29135" xr:uid="{00000000-0005-0000-0000-0000187C0000}"/>
    <cellStyle name="Total 2 4 6 3 2" xfId="31986" xr:uid="{00000000-0005-0000-0000-0000197C0000}"/>
    <cellStyle name="Total 2 4 7" xfId="26395" xr:uid="{00000000-0005-0000-0000-00001A7C0000}"/>
    <cellStyle name="Total 2 4 7 2" xfId="29417" xr:uid="{00000000-0005-0000-0000-00001B7C0000}"/>
    <cellStyle name="Total 2 4 8" xfId="28007" xr:uid="{00000000-0005-0000-0000-00001C7C0000}"/>
    <cellStyle name="Total 2 4 8 2" xfId="30858" xr:uid="{00000000-0005-0000-0000-00001D7C0000}"/>
    <cellStyle name="Total 2 5" xfId="25001" xr:uid="{00000000-0005-0000-0000-00001E7C0000}"/>
    <cellStyle name="Total 2 5 2" xfId="25631" xr:uid="{00000000-0005-0000-0000-00001F7C0000}"/>
    <cellStyle name="Total 2 5 2 2" xfId="27041" xr:uid="{00000000-0005-0000-0000-0000207C0000}"/>
    <cellStyle name="Total 2 5 2 2 2" xfId="30063" xr:uid="{00000000-0005-0000-0000-0000217C0000}"/>
    <cellStyle name="Total 2 5 2 3" xfId="28653" xr:uid="{00000000-0005-0000-0000-0000227C0000}"/>
    <cellStyle name="Total 2 5 2 3 2" xfId="31504" xr:uid="{00000000-0005-0000-0000-0000237C0000}"/>
    <cellStyle name="Total 2 5 3" xfId="25799" xr:uid="{00000000-0005-0000-0000-0000247C0000}"/>
    <cellStyle name="Total 2 5 3 2" xfId="27209" xr:uid="{00000000-0005-0000-0000-0000257C0000}"/>
    <cellStyle name="Total 2 5 3 2 2" xfId="30231" xr:uid="{00000000-0005-0000-0000-0000267C0000}"/>
    <cellStyle name="Total 2 5 3 3" xfId="28821" xr:uid="{00000000-0005-0000-0000-0000277C0000}"/>
    <cellStyle name="Total 2 5 3 3 2" xfId="31672" xr:uid="{00000000-0005-0000-0000-0000287C0000}"/>
    <cellStyle name="Total 2 5 4" xfId="25965" xr:uid="{00000000-0005-0000-0000-0000297C0000}"/>
    <cellStyle name="Total 2 5 4 2" xfId="27375" xr:uid="{00000000-0005-0000-0000-00002A7C0000}"/>
    <cellStyle name="Total 2 5 4 2 2" xfId="30397" xr:uid="{00000000-0005-0000-0000-00002B7C0000}"/>
    <cellStyle name="Total 2 5 4 3" xfId="28987" xr:uid="{00000000-0005-0000-0000-00002C7C0000}"/>
    <cellStyle name="Total 2 5 4 3 2" xfId="31838" xr:uid="{00000000-0005-0000-0000-00002D7C0000}"/>
    <cellStyle name="Total 2 5 5" xfId="26130" xr:uid="{00000000-0005-0000-0000-00002E7C0000}"/>
    <cellStyle name="Total 2 5 5 2" xfId="27540" xr:uid="{00000000-0005-0000-0000-00002F7C0000}"/>
    <cellStyle name="Total 2 5 5 2 2" xfId="30562" xr:uid="{00000000-0005-0000-0000-0000307C0000}"/>
    <cellStyle name="Total 2 5 5 3" xfId="29152" xr:uid="{00000000-0005-0000-0000-0000317C0000}"/>
    <cellStyle name="Total 2 5 5 3 2" xfId="32003" xr:uid="{00000000-0005-0000-0000-0000327C0000}"/>
    <cellStyle name="Total 2 5 6" xfId="26412" xr:uid="{00000000-0005-0000-0000-0000337C0000}"/>
    <cellStyle name="Total 2 5 6 2" xfId="29434" xr:uid="{00000000-0005-0000-0000-0000347C0000}"/>
    <cellStyle name="Total 2 5 7" xfId="28024" xr:uid="{00000000-0005-0000-0000-0000357C0000}"/>
    <cellStyle name="Total 2 5 7 2" xfId="30875" xr:uid="{00000000-0005-0000-0000-0000367C0000}"/>
    <cellStyle name="Total 2 6" xfId="25459" xr:uid="{00000000-0005-0000-0000-0000377C0000}"/>
    <cellStyle name="Total 2 6 2" xfId="26869" xr:uid="{00000000-0005-0000-0000-0000387C0000}"/>
    <cellStyle name="Total 2 6 2 2" xfId="29891" xr:uid="{00000000-0005-0000-0000-0000397C0000}"/>
    <cellStyle name="Total 2 6 3" xfId="28481" xr:uid="{00000000-0005-0000-0000-00003A7C0000}"/>
    <cellStyle name="Total 2 6 3 2" xfId="31332" xr:uid="{00000000-0005-0000-0000-00003B7C0000}"/>
    <cellStyle name="Total 2 7" xfId="25267" xr:uid="{00000000-0005-0000-0000-00003C7C0000}"/>
    <cellStyle name="Total 2 7 2" xfId="26677" xr:uid="{00000000-0005-0000-0000-00003D7C0000}"/>
    <cellStyle name="Total 2 7 2 2" xfId="29699" xr:uid="{00000000-0005-0000-0000-00003E7C0000}"/>
    <cellStyle name="Total 2 7 3" xfId="28289" xr:uid="{00000000-0005-0000-0000-00003F7C0000}"/>
    <cellStyle name="Total 2 7 3 2" xfId="31140" xr:uid="{00000000-0005-0000-0000-0000407C0000}"/>
    <cellStyle name="Total 2 8" xfId="25370" xr:uid="{00000000-0005-0000-0000-0000417C0000}"/>
    <cellStyle name="Total 2 8 2" xfId="26780" xr:uid="{00000000-0005-0000-0000-0000427C0000}"/>
    <cellStyle name="Total 2 8 2 2" xfId="29802" xr:uid="{00000000-0005-0000-0000-0000437C0000}"/>
    <cellStyle name="Total 2 8 3" xfId="28392" xr:uid="{00000000-0005-0000-0000-0000447C0000}"/>
    <cellStyle name="Total 2 8 3 2" xfId="31243" xr:uid="{00000000-0005-0000-0000-0000457C0000}"/>
    <cellStyle name="Total 2 9" xfId="25351" xr:uid="{00000000-0005-0000-0000-0000467C0000}"/>
    <cellStyle name="Total 2 9 2" xfId="26761" xr:uid="{00000000-0005-0000-0000-0000477C0000}"/>
    <cellStyle name="Total 2 9 2 2" xfId="29783" xr:uid="{00000000-0005-0000-0000-0000487C0000}"/>
    <cellStyle name="Total 2 9 3" xfId="28373" xr:uid="{00000000-0005-0000-0000-0000497C0000}"/>
    <cellStyle name="Total 2 9 3 2" xfId="31224" xr:uid="{00000000-0005-0000-0000-00004A7C0000}"/>
    <cellStyle name="Total 2_CIVIL- BL 1-2-3-4-5-6-7-8 " xfId="24822" xr:uid="{00000000-0005-0000-0000-00004B7C0000}"/>
    <cellStyle name="Total 3" xfId="24823" xr:uid="{00000000-0005-0000-0000-00004C7C0000}"/>
    <cellStyle name="Total 3 2" xfId="25101" xr:uid="{00000000-0005-0000-0000-00004D7C0000}"/>
    <cellStyle name="Total 3 2 2" xfId="25731" xr:uid="{00000000-0005-0000-0000-00004E7C0000}"/>
    <cellStyle name="Total 3 2 2 2" xfId="27141" xr:uid="{00000000-0005-0000-0000-00004F7C0000}"/>
    <cellStyle name="Total 3 2 2 2 2" xfId="30163" xr:uid="{00000000-0005-0000-0000-0000507C0000}"/>
    <cellStyle name="Total 3 2 2 3" xfId="28753" xr:uid="{00000000-0005-0000-0000-0000517C0000}"/>
    <cellStyle name="Total 3 2 2 3 2" xfId="31604" xr:uid="{00000000-0005-0000-0000-0000527C0000}"/>
    <cellStyle name="Total 3 2 3" xfId="25899" xr:uid="{00000000-0005-0000-0000-0000537C0000}"/>
    <cellStyle name="Total 3 2 3 2" xfId="27309" xr:uid="{00000000-0005-0000-0000-0000547C0000}"/>
    <cellStyle name="Total 3 2 3 2 2" xfId="30331" xr:uid="{00000000-0005-0000-0000-0000557C0000}"/>
    <cellStyle name="Total 3 2 3 3" xfId="28921" xr:uid="{00000000-0005-0000-0000-0000567C0000}"/>
    <cellStyle name="Total 3 2 3 3 2" xfId="31772" xr:uid="{00000000-0005-0000-0000-0000577C0000}"/>
    <cellStyle name="Total 3 2 4" xfId="26065" xr:uid="{00000000-0005-0000-0000-0000587C0000}"/>
    <cellStyle name="Total 3 2 4 2" xfId="27475" xr:uid="{00000000-0005-0000-0000-0000597C0000}"/>
    <cellStyle name="Total 3 2 4 2 2" xfId="30497" xr:uid="{00000000-0005-0000-0000-00005A7C0000}"/>
    <cellStyle name="Total 3 2 4 3" xfId="29087" xr:uid="{00000000-0005-0000-0000-00005B7C0000}"/>
    <cellStyle name="Total 3 2 4 3 2" xfId="31938" xr:uid="{00000000-0005-0000-0000-00005C7C0000}"/>
    <cellStyle name="Total 3 2 5" xfId="26230" xr:uid="{00000000-0005-0000-0000-00005D7C0000}"/>
    <cellStyle name="Total 3 2 5 2" xfId="27640" xr:uid="{00000000-0005-0000-0000-00005E7C0000}"/>
    <cellStyle name="Total 3 2 5 2 2" xfId="30662" xr:uid="{00000000-0005-0000-0000-00005F7C0000}"/>
    <cellStyle name="Total 3 2 5 3" xfId="29252" xr:uid="{00000000-0005-0000-0000-0000607C0000}"/>
    <cellStyle name="Total 3 2 5 3 2" xfId="32103" xr:uid="{00000000-0005-0000-0000-0000617C0000}"/>
    <cellStyle name="Total 3 2 6" xfId="26512" xr:uid="{00000000-0005-0000-0000-0000627C0000}"/>
    <cellStyle name="Total 3 2 6 2" xfId="29534" xr:uid="{00000000-0005-0000-0000-0000637C0000}"/>
    <cellStyle name="Total 3 2 7" xfId="28124" xr:uid="{00000000-0005-0000-0000-0000647C0000}"/>
    <cellStyle name="Total 3 2 7 2" xfId="30975" xr:uid="{00000000-0005-0000-0000-0000657C0000}"/>
    <cellStyle name="Total 3 3" xfId="25585" xr:uid="{00000000-0005-0000-0000-0000667C0000}"/>
    <cellStyle name="Total 3 3 2" xfId="26995" xr:uid="{00000000-0005-0000-0000-0000677C0000}"/>
    <cellStyle name="Total 3 3 2 2" xfId="30017" xr:uid="{00000000-0005-0000-0000-0000687C0000}"/>
    <cellStyle name="Total 3 3 3" xfId="28607" xr:uid="{00000000-0005-0000-0000-0000697C0000}"/>
    <cellStyle name="Total 3 3 3 2" xfId="31458" xr:uid="{00000000-0005-0000-0000-00006A7C0000}"/>
    <cellStyle name="Total 3 4" xfId="25144" xr:uid="{00000000-0005-0000-0000-00006B7C0000}"/>
    <cellStyle name="Total 3 4 2" xfId="26554" xr:uid="{00000000-0005-0000-0000-00006C7C0000}"/>
    <cellStyle name="Total 3 4 2 2" xfId="29576" xr:uid="{00000000-0005-0000-0000-00006D7C0000}"/>
    <cellStyle name="Total 3 4 3" xfId="28166" xr:uid="{00000000-0005-0000-0000-00006E7C0000}"/>
    <cellStyle name="Total 3 4 3 2" xfId="31017" xr:uid="{00000000-0005-0000-0000-00006F7C0000}"/>
    <cellStyle name="Total 3 5" xfId="25426" xr:uid="{00000000-0005-0000-0000-0000707C0000}"/>
    <cellStyle name="Total 3 5 2" xfId="26836" xr:uid="{00000000-0005-0000-0000-0000717C0000}"/>
    <cellStyle name="Total 3 5 2 2" xfId="29858" xr:uid="{00000000-0005-0000-0000-0000727C0000}"/>
    <cellStyle name="Total 3 5 3" xfId="28448" xr:uid="{00000000-0005-0000-0000-0000737C0000}"/>
    <cellStyle name="Total 3 5 3 2" xfId="31299" xr:uid="{00000000-0005-0000-0000-0000747C0000}"/>
    <cellStyle name="Total 3 6" xfId="25269" xr:uid="{00000000-0005-0000-0000-0000757C0000}"/>
    <cellStyle name="Total 3 6 2" xfId="26679" xr:uid="{00000000-0005-0000-0000-0000767C0000}"/>
    <cellStyle name="Total 3 6 2 2" xfId="29701" xr:uid="{00000000-0005-0000-0000-0000777C0000}"/>
    <cellStyle name="Total 3 6 3" xfId="28291" xr:uid="{00000000-0005-0000-0000-0000787C0000}"/>
    <cellStyle name="Total 3 6 3 2" xfId="31142" xr:uid="{00000000-0005-0000-0000-0000797C0000}"/>
    <cellStyle name="Total 3 7" xfId="26371" xr:uid="{00000000-0005-0000-0000-00007A7C0000}"/>
    <cellStyle name="Total 3 7 2" xfId="29393" xr:uid="{00000000-0005-0000-0000-00007B7C0000}"/>
    <cellStyle name="Total 3 8" xfId="27788" xr:uid="{00000000-0005-0000-0000-00007C7C0000}"/>
    <cellStyle name="Total 3 8 2" xfId="30707" xr:uid="{00000000-0005-0000-0000-00007D7C0000}"/>
    <cellStyle name="Total 3 9" xfId="27983" xr:uid="{00000000-0005-0000-0000-00007E7C0000}"/>
    <cellStyle name="Total 3 9 2" xfId="30834" xr:uid="{00000000-0005-0000-0000-00007F7C0000}"/>
    <cellStyle name="Total 4" xfId="24824" xr:uid="{00000000-0005-0000-0000-0000807C0000}"/>
    <cellStyle name="Total 4 2" xfId="25102" xr:uid="{00000000-0005-0000-0000-0000817C0000}"/>
    <cellStyle name="Total 4 2 2" xfId="25732" xr:uid="{00000000-0005-0000-0000-0000827C0000}"/>
    <cellStyle name="Total 4 2 2 2" xfId="27142" xr:uid="{00000000-0005-0000-0000-0000837C0000}"/>
    <cellStyle name="Total 4 2 2 2 2" xfId="30164" xr:uid="{00000000-0005-0000-0000-0000847C0000}"/>
    <cellStyle name="Total 4 2 2 3" xfId="28754" xr:uid="{00000000-0005-0000-0000-0000857C0000}"/>
    <cellStyle name="Total 4 2 2 3 2" xfId="31605" xr:uid="{00000000-0005-0000-0000-0000867C0000}"/>
    <cellStyle name="Total 4 2 3" xfId="25900" xr:uid="{00000000-0005-0000-0000-0000877C0000}"/>
    <cellStyle name="Total 4 2 3 2" xfId="27310" xr:uid="{00000000-0005-0000-0000-0000887C0000}"/>
    <cellStyle name="Total 4 2 3 2 2" xfId="30332" xr:uid="{00000000-0005-0000-0000-0000897C0000}"/>
    <cellStyle name="Total 4 2 3 3" xfId="28922" xr:uid="{00000000-0005-0000-0000-00008A7C0000}"/>
    <cellStyle name="Total 4 2 3 3 2" xfId="31773" xr:uid="{00000000-0005-0000-0000-00008B7C0000}"/>
    <cellStyle name="Total 4 2 4" xfId="26066" xr:uid="{00000000-0005-0000-0000-00008C7C0000}"/>
    <cellStyle name="Total 4 2 4 2" xfId="27476" xr:uid="{00000000-0005-0000-0000-00008D7C0000}"/>
    <cellStyle name="Total 4 2 4 2 2" xfId="30498" xr:uid="{00000000-0005-0000-0000-00008E7C0000}"/>
    <cellStyle name="Total 4 2 4 3" xfId="29088" xr:uid="{00000000-0005-0000-0000-00008F7C0000}"/>
    <cellStyle name="Total 4 2 4 3 2" xfId="31939" xr:uid="{00000000-0005-0000-0000-0000907C0000}"/>
    <cellStyle name="Total 4 2 5" xfId="26231" xr:uid="{00000000-0005-0000-0000-0000917C0000}"/>
    <cellStyle name="Total 4 2 5 2" xfId="27641" xr:uid="{00000000-0005-0000-0000-0000927C0000}"/>
    <cellStyle name="Total 4 2 5 2 2" xfId="30663" xr:uid="{00000000-0005-0000-0000-0000937C0000}"/>
    <cellStyle name="Total 4 2 5 3" xfId="29253" xr:uid="{00000000-0005-0000-0000-0000947C0000}"/>
    <cellStyle name="Total 4 2 5 3 2" xfId="32104" xr:uid="{00000000-0005-0000-0000-0000957C0000}"/>
    <cellStyle name="Total 4 2 6" xfId="26513" xr:uid="{00000000-0005-0000-0000-0000967C0000}"/>
    <cellStyle name="Total 4 2 6 2" xfId="29535" xr:uid="{00000000-0005-0000-0000-0000977C0000}"/>
    <cellStyle name="Total 4 2 7" xfId="28125" xr:uid="{00000000-0005-0000-0000-0000987C0000}"/>
    <cellStyle name="Total 4 2 7 2" xfId="30976" xr:uid="{00000000-0005-0000-0000-0000997C0000}"/>
    <cellStyle name="Total 4 3" xfId="25586" xr:uid="{00000000-0005-0000-0000-00009A7C0000}"/>
    <cellStyle name="Total 4 3 2" xfId="26996" xr:uid="{00000000-0005-0000-0000-00009B7C0000}"/>
    <cellStyle name="Total 4 3 2 2" xfId="30018" xr:uid="{00000000-0005-0000-0000-00009C7C0000}"/>
    <cellStyle name="Total 4 3 3" xfId="28608" xr:uid="{00000000-0005-0000-0000-00009D7C0000}"/>
    <cellStyle name="Total 4 3 3 2" xfId="31459" xr:uid="{00000000-0005-0000-0000-00009E7C0000}"/>
    <cellStyle name="Total 4 4" xfId="25143" xr:uid="{00000000-0005-0000-0000-00009F7C0000}"/>
    <cellStyle name="Total 4 4 2" xfId="26553" xr:uid="{00000000-0005-0000-0000-0000A07C0000}"/>
    <cellStyle name="Total 4 4 2 2" xfId="29575" xr:uid="{00000000-0005-0000-0000-0000A17C0000}"/>
    <cellStyle name="Total 4 4 3" xfId="28165" xr:uid="{00000000-0005-0000-0000-0000A27C0000}"/>
    <cellStyle name="Total 4 4 3 2" xfId="31016" xr:uid="{00000000-0005-0000-0000-0000A37C0000}"/>
    <cellStyle name="Total 4 5" xfId="25430" xr:uid="{00000000-0005-0000-0000-0000A47C0000}"/>
    <cellStyle name="Total 4 5 2" xfId="26840" xr:uid="{00000000-0005-0000-0000-0000A57C0000}"/>
    <cellStyle name="Total 4 5 2 2" xfId="29862" xr:uid="{00000000-0005-0000-0000-0000A67C0000}"/>
    <cellStyle name="Total 4 5 3" xfId="28452" xr:uid="{00000000-0005-0000-0000-0000A77C0000}"/>
    <cellStyle name="Total 4 5 3 2" xfId="31303" xr:uid="{00000000-0005-0000-0000-0000A87C0000}"/>
    <cellStyle name="Total 4 6" xfId="25297" xr:uid="{00000000-0005-0000-0000-0000A97C0000}"/>
    <cellStyle name="Total 4 6 2" xfId="26707" xr:uid="{00000000-0005-0000-0000-0000AA7C0000}"/>
    <cellStyle name="Total 4 6 2 2" xfId="29729" xr:uid="{00000000-0005-0000-0000-0000AB7C0000}"/>
    <cellStyle name="Total 4 6 3" xfId="28319" xr:uid="{00000000-0005-0000-0000-0000AC7C0000}"/>
    <cellStyle name="Total 4 6 3 2" xfId="31170" xr:uid="{00000000-0005-0000-0000-0000AD7C0000}"/>
    <cellStyle name="Total 4 7" xfId="26372" xr:uid="{00000000-0005-0000-0000-0000AE7C0000}"/>
    <cellStyle name="Total 4 7 2" xfId="29394" xr:uid="{00000000-0005-0000-0000-0000AF7C0000}"/>
    <cellStyle name="Total 4 8" xfId="27823" xr:uid="{00000000-0005-0000-0000-0000B07C0000}"/>
    <cellStyle name="Total 4 8 2" xfId="30712" xr:uid="{00000000-0005-0000-0000-0000B17C0000}"/>
    <cellStyle name="Total 4 9" xfId="27984" xr:uid="{00000000-0005-0000-0000-0000B27C0000}"/>
    <cellStyle name="Total 4 9 2" xfId="30835" xr:uid="{00000000-0005-0000-0000-0000B37C0000}"/>
    <cellStyle name="Total 5" xfId="24825" xr:uid="{00000000-0005-0000-0000-0000B47C0000}"/>
    <cellStyle name="Total 5 2" xfId="25103" xr:uid="{00000000-0005-0000-0000-0000B57C0000}"/>
    <cellStyle name="Total 5 2 2" xfId="25733" xr:uid="{00000000-0005-0000-0000-0000B67C0000}"/>
    <cellStyle name="Total 5 2 2 2" xfId="27143" xr:uid="{00000000-0005-0000-0000-0000B77C0000}"/>
    <cellStyle name="Total 5 2 2 2 2" xfId="30165" xr:uid="{00000000-0005-0000-0000-0000B87C0000}"/>
    <cellStyle name="Total 5 2 2 3" xfId="28755" xr:uid="{00000000-0005-0000-0000-0000B97C0000}"/>
    <cellStyle name="Total 5 2 2 3 2" xfId="31606" xr:uid="{00000000-0005-0000-0000-0000BA7C0000}"/>
    <cellStyle name="Total 5 2 3" xfId="25901" xr:uid="{00000000-0005-0000-0000-0000BB7C0000}"/>
    <cellStyle name="Total 5 2 3 2" xfId="27311" xr:uid="{00000000-0005-0000-0000-0000BC7C0000}"/>
    <cellStyle name="Total 5 2 3 2 2" xfId="30333" xr:uid="{00000000-0005-0000-0000-0000BD7C0000}"/>
    <cellStyle name="Total 5 2 3 3" xfId="28923" xr:uid="{00000000-0005-0000-0000-0000BE7C0000}"/>
    <cellStyle name="Total 5 2 3 3 2" xfId="31774" xr:uid="{00000000-0005-0000-0000-0000BF7C0000}"/>
    <cellStyle name="Total 5 2 4" xfId="26067" xr:uid="{00000000-0005-0000-0000-0000C07C0000}"/>
    <cellStyle name="Total 5 2 4 2" xfId="27477" xr:uid="{00000000-0005-0000-0000-0000C17C0000}"/>
    <cellStyle name="Total 5 2 4 2 2" xfId="30499" xr:uid="{00000000-0005-0000-0000-0000C27C0000}"/>
    <cellStyle name="Total 5 2 4 3" xfId="29089" xr:uid="{00000000-0005-0000-0000-0000C37C0000}"/>
    <cellStyle name="Total 5 2 4 3 2" xfId="31940" xr:uid="{00000000-0005-0000-0000-0000C47C0000}"/>
    <cellStyle name="Total 5 2 5" xfId="26232" xr:uid="{00000000-0005-0000-0000-0000C57C0000}"/>
    <cellStyle name="Total 5 2 5 2" xfId="27642" xr:uid="{00000000-0005-0000-0000-0000C67C0000}"/>
    <cellStyle name="Total 5 2 5 2 2" xfId="30664" xr:uid="{00000000-0005-0000-0000-0000C77C0000}"/>
    <cellStyle name="Total 5 2 5 3" xfId="29254" xr:uid="{00000000-0005-0000-0000-0000C87C0000}"/>
    <cellStyle name="Total 5 2 5 3 2" xfId="32105" xr:uid="{00000000-0005-0000-0000-0000C97C0000}"/>
    <cellStyle name="Total 5 2 6" xfId="26514" xr:uid="{00000000-0005-0000-0000-0000CA7C0000}"/>
    <cellStyle name="Total 5 2 6 2" xfId="29536" xr:uid="{00000000-0005-0000-0000-0000CB7C0000}"/>
    <cellStyle name="Total 5 2 7" xfId="28126" xr:uid="{00000000-0005-0000-0000-0000CC7C0000}"/>
    <cellStyle name="Total 5 2 7 2" xfId="30977" xr:uid="{00000000-0005-0000-0000-0000CD7C0000}"/>
    <cellStyle name="Total 5 3" xfId="25587" xr:uid="{00000000-0005-0000-0000-0000CE7C0000}"/>
    <cellStyle name="Total 5 3 2" xfId="26997" xr:uid="{00000000-0005-0000-0000-0000CF7C0000}"/>
    <cellStyle name="Total 5 3 2 2" xfId="30019" xr:uid="{00000000-0005-0000-0000-0000D07C0000}"/>
    <cellStyle name="Total 5 3 3" xfId="28609" xr:uid="{00000000-0005-0000-0000-0000D17C0000}"/>
    <cellStyle name="Total 5 3 3 2" xfId="31460" xr:uid="{00000000-0005-0000-0000-0000D27C0000}"/>
    <cellStyle name="Total 5 4" xfId="25142" xr:uid="{00000000-0005-0000-0000-0000D37C0000}"/>
    <cellStyle name="Total 5 4 2" xfId="26552" xr:uid="{00000000-0005-0000-0000-0000D47C0000}"/>
    <cellStyle name="Total 5 4 2 2" xfId="29574" xr:uid="{00000000-0005-0000-0000-0000D57C0000}"/>
    <cellStyle name="Total 5 4 3" xfId="28164" xr:uid="{00000000-0005-0000-0000-0000D67C0000}"/>
    <cellStyle name="Total 5 4 3 2" xfId="31015" xr:uid="{00000000-0005-0000-0000-0000D77C0000}"/>
    <cellStyle name="Total 5 5" xfId="25429" xr:uid="{00000000-0005-0000-0000-0000D87C0000}"/>
    <cellStyle name="Total 5 5 2" xfId="26839" xr:uid="{00000000-0005-0000-0000-0000D97C0000}"/>
    <cellStyle name="Total 5 5 2 2" xfId="29861" xr:uid="{00000000-0005-0000-0000-0000DA7C0000}"/>
    <cellStyle name="Total 5 5 3" xfId="28451" xr:uid="{00000000-0005-0000-0000-0000DB7C0000}"/>
    <cellStyle name="Total 5 5 3 2" xfId="31302" xr:uid="{00000000-0005-0000-0000-0000DC7C0000}"/>
    <cellStyle name="Total 5 6" xfId="25296" xr:uid="{00000000-0005-0000-0000-0000DD7C0000}"/>
    <cellStyle name="Total 5 6 2" xfId="26706" xr:uid="{00000000-0005-0000-0000-0000DE7C0000}"/>
    <cellStyle name="Total 5 6 2 2" xfId="29728" xr:uid="{00000000-0005-0000-0000-0000DF7C0000}"/>
    <cellStyle name="Total 5 6 3" xfId="28318" xr:uid="{00000000-0005-0000-0000-0000E07C0000}"/>
    <cellStyle name="Total 5 6 3 2" xfId="31169" xr:uid="{00000000-0005-0000-0000-0000E17C0000}"/>
    <cellStyle name="Total 5 7" xfId="26373" xr:uid="{00000000-0005-0000-0000-0000E27C0000}"/>
    <cellStyle name="Total 5 7 2" xfId="29395" xr:uid="{00000000-0005-0000-0000-0000E37C0000}"/>
    <cellStyle name="Total 5 8" xfId="27848" xr:uid="{00000000-0005-0000-0000-0000E47C0000}"/>
    <cellStyle name="Total 5 8 2" xfId="30717" xr:uid="{00000000-0005-0000-0000-0000E57C0000}"/>
    <cellStyle name="Total 5 9" xfId="27985" xr:uid="{00000000-0005-0000-0000-0000E67C0000}"/>
    <cellStyle name="Total 5 9 2" xfId="30836" xr:uid="{00000000-0005-0000-0000-0000E77C0000}"/>
    <cellStyle name="Total 6" xfId="24826" xr:uid="{00000000-0005-0000-0000-0000E87C0000}"/>
    <cellStyle name="Total 6 2" xfId="25104" xr:uid="{00000000-0005-0000-0000-0000E97C0000}"/>
    <cellStyle name="Total 6 2 2" xfId="25734" xr:uid="{00000000-0005-0000-0000-0000EA7C0000}"/>
    <cellStyle name="Total 6 2 2 2" xfId="27144" xr:uid="{00000000-0005-0000-0000-0000EB7C0000}"/>
    <cellStyle name="Total 6 2 2 2 2" xfId="30166" xr:uid="{00000000-0005-0000-0000-0000EC7C0000}"/>
    <cellStyle name="Total 6 2 2 3" xfId="28756" xr:uid="{00000000-0005-0000-0000-0000ED7C0000}"/>
    <cellStyle name="Total 6 2 2 3 2" xfId="31607" xr:uid="{00000000-0005-0000-0000-0000EE7C0000}"/>
    <cellStyle name="Total 6 2 3" xfId="25902" xr:uid="{00000000-0005-0000-0000-0000EF7C0000}"/>
    <cellStyle name="Total 6 2 3 2" xfId="27312" xr:uid="{00000000-0005-0000-0000-0000F07C0000}"/>
    <cellStyle name="Total 6 2 3 2 2" xfId="30334" xr:uid="{00000000-0005-0000-0000-0000F17C0000}"/>
    <cellStyle name="Total 6 2 3 3" xfId="28924" xr:uid="{00000000-0005-0000-0000-0000F27C0000}"/>
    <cellStyle name="Total 6 2 3 3 2" xfId="31775" xr:uid="{00000000-0005-0000-0000-0000F37C0000}"/>
    <cellStyle name="Total 6 2 4" xfId="26068" xr:uid="{00000000-0005-0000-0000-0000F47C0000}"/>
    <cellStyle name="Total 6 2 4 2" xfId="27478" xr:uid="{00000000-0005-0000-0000-0000F57C0000}"/>
    <cellStyle name="Total 6 2 4 2 2" xfId="30500" xr:uid="{00000000-0005-0000-0000-0000F67C0000}"/>
    <cellStyle name="Total 6 2 4 3" xfId="29090" xr:uid="{00000000-0005-0000-0000-0000F77C0000}"/>
    <cellStyle name="Total 6 2 4 3 2" xfId="31941" xr:uid="{00000000-0005-0000-0000-0000F87C0000}"/>
    <cellStyle name="Total 6 2 5" xfId="26233" xr:uid="{00000000-0005-0000-0000-0000F97C0000}"/>
    <cellStyle name="Total 6 2 5 2" xfId="27643" xr:uid="{00000000-0005-0000-0000-0000FA7C0000}"/>
    <cellStyle name="Total 6 2 5 2 2" xfId="30665" xr:uid="{00000000-0005-0000-0000-0000FB7C0000}"/>
    <cellStyle name="Total 6 2 5 3" xfId="29255" xr:uid="{00000000-0005-0000-0000-0000FC7C0000}"/>
    <cellStyle name="Total 6 2 5 3 2" xfId="32106" xr:uid="{00000000-0005-0000-0000-0000FD7C0000}"/>
    <cellStyle name="Total 6 2 6" xfId="26515" xr:uid="{00000000-0005-0000-0000-0000FE7C0000}"/>
    <cellStyle name="Total 6 2 6 2" xfId="29537" xr:uid="{00000000-0005-0000-0000-0000FF7C0000}"/>
    <cellStyle name="Total 6 2 7" xfId="28127" xr:uid="{00000000-0005-0000-0000-0000007D0000}"/>
    <cellStyle name="Total 6 2 7 2" xfId="30978" xr:uid="{00000000-0005-0000-0000-0000017D0000}"/>
    <cellStyle name="Total 6 3" xfId="25588" xr:uid="{00000000-0005-0000-0000-0000027D0000}"/>
    <cellStyle name="Total 6 3 2" xfId="26998" xr:uid="{00000000-0005-0000-0000-0000037D0000}"/>
    <cellStyle name="Total 6 3 2 2" xfId="30020" xr:uid="{00000000-0005-0000-0000-0000047D0000}"/>
    <cellStyle name="Total 6 3 3" xfId="28610" xr:uid="{00000000-0005-0000-0000-0000057D0000}"/>
    <cellStyle name="Total 6 3 3 2" xfId="31461" xr:uid="{00000000-0005-0000-0000-0000067D0000}"/>
    <cellStyle name="Total 6 4" xfId="25141" xr:uid="{00000000-0005-0000-0000-0000077D0000}"/>
    <cellStyle name="Total 6 4 2" xfId="26551" xr:uid="{00000000-0005-0000-0000-0000087D0000}"/>
    <cellStyle name="Total 6 4 2 2" xfId="29573" xr:uid="{00000000-0005-0000-0000-0000097D0000}"/>
    <cellStyle name="Total 6 4 3" xfId="28163" xr:uid="{00000000-0005-0000-0000-00000A7D0000}"/>
    <cellStyle name="Total 6 4 3 2" xfId="31014" xr:uid="{00000000-0005-0000-0000-00000B7D0000}"/>
    <cellStyle name="Total 6 5" xfId="25457" xr:uid="{00000000-0005-0000-0000-00000C7D0000}"/>
    <cellStyle name="Total 6 5 2" xfId="26867" xr:uid="{00000000-0005-0000-0000-00000D7D0000}"/>
    <cellStyle name="Total 6 5 2 2" xfId="29889" xr:uid="{00000000-0005-0000-0000-00000E7D0000}"/>
    <cellStyle name="Total 6 5 3" xfId="28479" xr:uid="{00000000-0005-0000-0000-00000F7D0000}"/>
    <cellStyle name="Total 6 5 3 2" xfId="31330" xr:uid="{00000000-0005-0000-0000-0000107D0000}"/>
    <cellStyle name="Total 6 6" xfId="25295" xr:uid="{00000000-0005-0000-0000-0000117D0000}"/>
    <cellStyle name="Total 6 6 2" xfId="26705" xr:uid="{00000000-0005-0000-0000-0000127D0000}"/>
    <cellStyle name="Total 6 6 2 2" xfId="29727" xr:uid="{00000000-0005-0000-0000-0000137D0000}"/>
    <cellStyle name="Total 6 6 3" xfId="28317" xr:uid="{00000000-0005-0000-0000-0000147D0000}"/>
    <cellStyle name="Total 6 6 3 2" xfId="31168" xr:uid="{00000000-0005-0000-0000-0000157D0000}"/>
    <cellStyle name="Total 6 7" xfId="26374" xr:uid="{00000000-0005-0000-0000-0000167D0000}"/>
    <cellStyle name="Total 6 7 2" xfId="29396" xr:uid="{00000000-0005-0000-0000-0000177D0000}"/>
    <cellStyle name="Total 6 8" xfId="27871" xr:uid="{00000000-0005-0000-0000-0000187D0000}"/>
    <cellStyle name="Total 6 8 2" xfId="30722" xr:uid="{00000000-0005-0000-0000-0000197D0000}"/>
    <cellStyle name="Total 6 9" xfId="27986" xr:uid="{00000000-0005-0000-0000-00001A7D0000}"/>
    <cellStyle name="Total 6 9 2" xfId="30837" xr:uid="{00000000-0005-0000-0000-00001B7D0000}"/>
    <cellStyle name="Total 7" xfId="24858" xr:uid="{00000000-0005-0000-0000-00001C7D0000}"/>
    <cellStyle name="Total 7 2" xfId="25113" xr:uid="{00000000-0005-0000-0000-00001D7D0000}"/>
    <cellStyle name="Total 7 2 2" xfId="25743" xr:uid="{00000000-0005-0000-0000-00001E7D0000}"/>
    <cellStyle name="Total 7 2 2 2" xfId="27153" xr:uid="{00000000-0005-0000-0000-00001F7D0000}"/>
    <cellStyle name="Total 7 2 2 2 2" xfId="30175" xr:uid="{00000000-0005-0000-0000-0000207D0000}"/>
    <cellStyle name="Total 7 2 2 3" xfId="28765" xr:uid="{00000000-0005-0000-0000-0000217D0000}"/>
    <cellStyle name="Total 7 2 2 3 2" xfId="31616" xr:uid="{00000000-0005-0000-0000-0000227D0000}"/>
    <cellStyle name="Total 7 2 3" xfId="25911" xr:uid="{00000000-0005-0000-0000-0000237D0000}"/>
    <cellStyle name="Total 7 2 3 2" xfId="27321" xr:uid="{00000000-0005-0000-0000-0000247D0000}"/>
    <cellStyle name="Total 7 2 3 2 2" xfId="30343" xr:uid="{00000000-0005-0000-0000-0000257D0000}"/>
    <cellStyle name="Total 7 2 3 3" xfId="28933" xr:uid="{00000000-0005-0000-0000-0000267D0000}"/>
    <cellStyle name="Total 7 2 3 3 2" xfId="31784" xr:uid="{00000000-0005-0000-0000-0000277D0000}"/>
    <cellStyle name="Total 7 2 4" xfId="26077" xr:uid="{00000000-0005-0000-0000-0000287D0000}"/>
    <cellStyle name="Total 7 2 4 2" xfId="27487" xr:uid="{00000000-0005-0000-0000-0000297D0000}"/>
    <cellStyle name="Total 7 2 4 2 2" xfId="30509" xr:uid="{00000000-0005-0000-0000-00002A7D0000}"/>
    <cellStyle name="Total 7 2 4 3" xfId="29099" xr:uid="{00000000-0005-0000-0000-00002B7D0000}"/>
    <cellStyle name="Total 7 2 4 3 2" xfId="31950" xr:uid="{00000000-0005-0000-0000-00002C7D0000}"/>
    <cellStyle name="Total 7 2 5" xfId="26242" xr:uid="{00000000-0005-0000-0000-00002D7D0000}"/>
    <cellStyle name="Total 7 2 5 2" xfId="27652" xr:uid="{00000000-0005-0000-0000-00002E7D0000}"/>
    <cellStyle name="Total 7 2 5 2 2" xfId="30674" xr:uid="{00000000-0005-0000-0000-00002F7D0000}"/>
    <cellStyle name="Total 7 2 5 3" xfId="29264" xr:uid="{00000000-0005-0000-0000-0000307D0000}"/>
    <cellStyle name="Total 7 2 5 3 2" xfId="32115" xr:uid="{00000000-0005-0000-0000-0000317D0000}"/>
    <cellStyle name="Total 7 2 6" xfId="26524" xr:uid="{00000000-0005-0000-0000-0000327D0000}"/>
    <cellStyle name="Total 7 2 6 2" xfId="29546" xr:uid="{00000000-0005-0000-0000-0000337D0000}"/>
    <cellStyle name="Total 7 2 7" xfId="28136" xr:uid="{00000000-0005-0000-0000-0000347D0000}"/>
    <cellStyle name="Total 7 2 7 2" xfId="30987" xr:uid="{00000000-0005-0000-0000-0000357D0000}"/>
    <cellStyle name="Total 7 3" xfId="25597" xr:uid="{00000000-0005-0000-0000-0000367D0000}"/>
    <cellStyle name="Total 7 3 2" xfId="27007" xr:uid="{00000000-0005-0000-0000-0000377D0000}"/>
    <cellStyle name="Total 7 3 2 2" xfId="30029" xr:uid="{00000000-0005-0000-0000-0000387D0000}"/>
    <cellStyle name="Total 7 3 3" xfId="28619" xr:uid="{00000000-0005-0000-0000-0000397D0000}"/>
    <cellStyle name="Total 7 3 3 2" xfId="31470" xr:uid="{00000000-0005-0000-0000-00003A7D0000}"/>
    <cellStyle name="Total 7 4" xfId="25767" xr:uid="{00000000-0005-0000-0000-00003B7D0000}"/>
    <cellStyle name="Total 7 4 2" xfId="27177" xr:uid="{00000000-0005-0000-0000-00003C7D0000}"/>
    <cellStyle name="Total 7 4 2 2" xfId="30199" xr:uid="{00000000-0005-0000-0000-00003D7D0000}"/>
    <cellStyle name="Total 7 4 3" xfId="28789" xr:uid="{00000000-0005-0000-0000-00003E7D0000}"/>
    <cellStyle name="Total 7 4 3 2" xfId="31640" xr:uid="{00000000-0005-0000-0000-00003F7D0000}"/>
    <cellStyle name="Total 7 5" xfId="25936" xr:uid="{00000000-0005-0000-0000-0000407D0000}"/>
    <cellStyle name="Total 7 5 2" xfId="27346" xr:uid="{00000000-0005-0000-0000-0000417D0000}"/>
    <cellStyle name="Total 7 5 2 2" xfId="30368" xr:uid="{00000000-0005-0000-0000-0000427D0000}"/>
    <cellStyle name="Total 7 5 3" xfId="28958" xr:uid="{00000000-0005-0000-0000-0000437D0000}"/>
    <cellStyle name="Total 7 5 3 2" xfId="31809" xr:uid="{00000000-0005-0000-0000-0000447D0000}"/>
    <cellStyle name="Total 7 6" xfId="26101" xr:uid="{00000000-0005-0000-0000-0000457D0000}"/>
    <cellStyle name="Total 7 6 2" xfId="27511" xr:uid="{00000000-0005-0000-0000-0000467D0000}"/>
    <cellStyle name="Total 7 6 2 2" xfId="30533" xr:uid="{00000000-0005-0000-0000-0000477D0000}"/>
    <cellStyle name="Total 7 6 3" xfId="29123" xr:uid="{00000000-0005-0000-0000-0000487D0000}"/>
    <cellStyle name="Total 7 6 3 2" xfId="31974" xr:uid="{00000000-0005-0000-0000-0000497D0000}"/>
    <cellStyle name="Total 7 7" xfId="26383" xr:uid="{00000000-0005-0000-0000-00004A7D0000}"/>
    <cellStyle name="Total 7 7 2" xfId="29405" xr:uid="{00000000-0005-0000-0000-00004B7D0000}"/>
    <cellStyle name="Total 7 8" xfId="27995" xr:uid="{00000000-0005-0000-0000-00004C7D0000}"/>
    <cellStyle name="Total 7 8 2" xfId="30846" xr:uid="{00000000-0005-0000-0000-00004D7D0000}"/>
    <cellStyle name="Total 8" xfId="24869" xr:uid="{00000000-0005-0000-0000-00004E7D0000}"/>
    <cellStyle name="Total 8 2" xfId="25124" xr:uid="{00000000-0005-0000-0000-00004F7D0000}"/>
    <cellStyle name="Total 8 2 2" xfId="25754" xr:uid="{00000000-0005-0000-0000-0000507D0000}"/>
    <cellStyle name="Total 8 2 2 2" xfId="27164" xr:uid="{00000000-0005-0000-0000-0000517D0000}"/>
    <cellStyle name="Total 8 2 2 2 2" xfId="30186" xr:uid="{00000000-0005-0000-0000-0000527D0000}"/>
    <cellStyle name="Total 8 2 2 3" xfId="28776" xr:uid="{00000000-0005-0000-0000-0000537D0000}"/>
    <cellStyle name="Total 8 2 2 3 2" xfId="31627" xr:uid="{00000000-0005-0000-0000-0000547D0000}"/>
    <cellStyle name="Total 8 2 3" xfId="25922" xr:uid="{00000000-0005-0000-0000-0000557D0000}"/>
    <cellStyle name="Total 8 2 3 2" xfId="27332" xr:uid="{00000000-0005-0000-0000-0000567D0000}"/>
    <cellStyle name="Total 8 2 3 2 2" xfId="30354" xr:uid="{00000000-0005-0000-0000-0000577D0000}"/>
    <cellStyle name="Total 8 2 3 3" xfId="28944" xr:uid="{00000000-0005-0000-0000-0000587D0000}"/>
    <cellStyle name="Total 8 2 3 3 2" xfId="31795" xr:uid="{00000000-0005-0000-0000-0000597D0000}"/>
    <cellStyle name="Total 8 2 4" xfId="26088" xr:uid="{00000000-0005-0000-0000-00005A7D0000}"/>
    <cellStyle name="Total 8 2 4 2" xfId="27498" xr:uid="{00000000-0005-0000-0000-00005B7D0000}"/>
    <cellStyle name="Total 8 2 4 2 2" xfId="30520" xr:uid="{00000000-0005-0000-0000-00005C7D0000}"/>
    <cellStyle name="Total 8 2 4 3" xfId="29110" xr:uid="{00000000-0005-0000-0000-00005D7D0000}"/>
    <cellStyle name="Total 8 2 4 3 2" xfId="31961" xr:uid="{00000000-0005-0000-0000-00005E7D0000}"/>
    <cellStyle name="Total 8 2 5" xfId="26253" xr:uid="{00000000-0005-0000-0000-00005F7D0000}"/>
    <cellStyle name="Total 8 2 5 2" xfId="27663" xr:uid="{00000000-0005-0000-0000-0000607D0000}"/>
    <cellStyle name="Total 8 2 5 2 2" xfId="30685" xr:uid="{00000000-0005-0000-0000-0000617D0000}"/>
    <cellStyle name="Total 8 2 5 3" xfId="29275" xr:uid="{00000000-0005-0000-0000-0000627D0000}"/>
    <cellStyle name="Total 8 2 5 3 2" xfId="32126" xr:uid="{00000000-0005-0000-0000-0000637D0000}"/>
    <cellStyle name="Total 8 2 6" xfId="26535" xr:uid="{00000000-0005-0000-0000-0000647D0000}"/>
    <cellStyle name="Total 8 2 6 2" xfId="29557" xr:uid="{00000000-0005-0000-0000-0000657D0000}"/>
    <cellStyle name="Total 8 2 7" xfId="28147" xr:uid="{00000000-0005-0000-0000-0000667D0000}"/>
    <cellStyle name="Total 8 2 7 2" xfId="30998" xr:uid="{00000000-0005-0000-0000-0000677D0000}"/>
    <cellStyle name="Total 8 3" xfId="25608" xr:uid="{00000000-0005-0000-0000-0000687D0000}"/>
    <cellStyle name="Total 8 3 2" xfId="27018" xr:uid="{00000000-0005-0000-0000-0000697D0000}"/>
    <cellStyle name="Total 8 3 2 2" xfId="30040" xr:uid="{00000000-0005-0000-0000-00006A7D0000}"/>
    <cellStyle name="Total 8 3 3" xfId="28630" xr:uid="{00000000-0005-0000-0000-00006B7D0000}"/>
    <cellStyle name="Total 8 3 3 2" xfId="31481" xr:uid="{00000000-0005-0000-0000-00006C7D0000}"/>
    <cellStyle name="Total 8 4" xfId="25778" xr:uid="{00000000-0005-0000-0000-00006D7D0000}"/>
    <cellStyle name="Total 8 4 2" xfId="27188" xr:uid="{00000000-0005-0000-0000-00006E7D0000}"/>
    <cellStyle name="Total 8 4 2 2" xfId="30210" xr:uid="{00000000-0005-0000-0000-00006F7D0000}"/>
    <cellStyle name="Total 8 4 3" xfId="28800" xr:uid="{00000000-0005-0000-0000-0000707D0000}"/>
    <cellStyle name="Total 8 4 3 2" xfId="31651" xr:uid="{00000000-0005-0000-0000-0000717D0000}"/>
    <cellStyle name="Total 8 5" xfId="25947" xr:uid="{00000000-0005-0000-0000-0000727D0000}"/>
    <cellStyle name="Total 8 5 2" xfId="27357" xr:uid="{00000000-0005-0000-0000-0000737D0000}"/>
    <cellStyle name="Total 8 5 2 2" xfId="30379" xr:uid="{00000000-0005-0000-0000-0000747D0000}"/>
    <cellStyle name="Total 8 5 3" xfId="28969" xr:uid="{00000000-0005-0000-0000-0000757D0000}"/>
    <cellStyle name="Total 8 5 3 2" xfId="31820" xr:uid="{00000000-0005-0000-0000-0000767D0000}"/>
    <cellStyle name="Total 8 6" xfId="26112" xr:uid="{00000000-0005-0000-0000-0000777D0000}"/>
    <cellStyle name="Total 8 6 2" xfId="27522" xr:uid="{00000000-0005-0000-0000-0000787D0000}"/>
    <cellStyle name="Total 8 6 2 2" xfId="30544" xr:uid="{00000000-0005-0000-0000-0000797D0000}"/>
    <cellStyle name="Total 8 6 3" xfId="29134" xr:uid="{00000000-0005-0000-0000-00007A7D0000}"/>
    <cellStyle name="Total 8 6 3 2" xfId="31985" xr:uid="{00000000-0005-0000-0000-00007B7D0000}"/>
    <cellStyle name="Total 8 7" xfId="26394" xr:uid="{00000000-0005-0000-0000-00007C7D0000}"/>
    <cellStyle name="Total 8 7 2" xfId="29416" xr:uid="{00000000-0005-0000-0000-00007D7D0000}"/>
    <cellStyle name="Total 8 8" xfId="28006" xr:uid="{00000000-0005-0000-0000-00007E7D0000}"/>
    <cellStyle name="Total 8 8 2" xfId="30857" xr:uid="{00000000-0005-0000-0000-00007F7D0000}"/>
    <cellStyle name="Total 9" xfId="24316" xr:uid="{00000000-0005-0000-0000-0000807D0000}"/>
    <cellStyle name="Total 9 2" xfId="25000" xr:uid="{00000000-0005-0000-0000-0000817D0000}"/>
    <cellStyle name="Total 9 2 2" xfId="25630" xr:uid="{00000000-0005-0000-0000-0000827D0000}"/>
    <cellStyle name="Total 9 2 2 2" xfId="27040" xr:uid="{00000000-0005-0000-0000-0000837D0000}"/>
    <cellStyle name="Total 9 2 2 2 2" xfId="30062" xr:uid="{00000000-0005-0000-0000-0000847D0000}"/>
    <cellStyle name="Total 9 2 2 3" xfId="28652" xr:uid="{00000000-0005-0000-0000-0000857D0000}"/>
    <cellStyle name="Total 9 2 2 3 2" xfId="31503" xr:uid="{00000000-0005-0000-0000-0000867D0000}"/>
    <cellStyle name="Total 9 2 3" xfId="25798" xr:uid="{00000000-0005-0000-0000-0000877D0000}"/>
    <cellStyle name="Total 9 2 3 2" xfId="27208" xr:uid="{00000000-0005-0000-0000-0000887D0000}"/>
    <cellStyle name="Total 9 2 3 2 2" xfId="30230" xr:uid="{00000000-0005-0000-0000-0000897D0000}"/>
    <cellStyle name="Total 9 2 3 3" xfId="28820" xr:uid="{00000000-0005-0000-0000-00008A7D0000}"/>
    <cellStyle name="Total 9 2 3 3 2" xfId="31671" xr:uid="{00000000-0005-0000-0000-00008B7D0000}"/>
    <cellStyle name="Total 9 2 4" xfId="25964" xr:uid="{00000000-0005-0000-0000-00008C7D0000}"/>
    <cellStyle name="Total 9 2 4 2" xfId="27374" xr:uid="{00000000-0005-0000-0000-00008D7D0000}"/>
    <cellStyle name="Total 9 2 4 2 2" xfId="30396" xr:uid="{00000000-0005-0000-0000-00008E7D0000}"/>
    <cellStyle name="Total 9 2 4 3" xfId="28986" xr:uid="{00000000-0005-0000-0000-00008F7D0000}"/>
    <cellStyle name="Total 9 2 4 3 2" xfId="31837" xr:uid="{00000000-0005-0000-0000-0000907D0000}"/>
    <cellStyle name="Total 9 2 5" xfId="26129" xr:uid="{00000000-0005-0000-0000-0000917D0000}"/>
    <cellStyle name="Total 9 2 5 2" xfId="27539" xr:uid="{00000000-0005-0000-0000-0000927D0000}"/>
    <cellStyle name="Total 9 2 5 2 2" xfId="30561" xr:uid="{00000000-0005-0000-0000-0000937D0000}"/>
    <cellStyle name="Total 9 2 5 3" xfId="29151" xr:uid="{00000000-0005-0000-0000-0000947D0000}"/>
    <cellStyle name="Total 9 2 5 3 2" xfId="32002" xr:uid="{00000000-0005-0000-0000-0000957D0000}"/>
    <cellStyle name="Total 9 2 6" xfId="26411" xr:uid="{00000000-0005-0000-0000-0000967D0000}"/>
    <cellStyle name="Total 9 2 6 2" xfId="29433" xr:uid="{00000000-0005-0000-0000-0000977D0000}"/>
    <cellStyle name="Total 9 2 7" xfId="28023" xr:uid="{00000000-0005-0000-0000-0000987D0000}"/>
    <cellStyle name="Total 9 2 7 2" xfId="30874" xr:uid="{00000000-0005-0000-0000-0000997D0000}"/>
    <cellStyle name="Total 9 3" xfId="25458" xr:uid="{00000000-0005-0000-0000-00009A7D0000}"/>
    <cellStyle name="Total 9 3 2" xfId="26868" xr:uid="{00000000-0005-0000-0000-00009B7D0000}"/>
    <cellStyle name="Total 9 3 2 2" xfId="29890" xr:uid="{00000000-0005-0000-0000-00009C7D0000}"/>
    <cellStyle name="Total 9 3 3" xfId="28480" xr:uid="{00000000-0005-0000-0000-00009D7D0000}"/>
    <cellStyle name="Total 9 3 3 2" xfId="31331" xr:uid="{00000000-0005-0000-0000-00009E7D0000}"/>
    <cellStyle name="Total 9 4" xfId="25268" xr:uid="{00000000-0005-0000-0000-00009F7D0000}"/>
    <cellStyle name="Total 9 4 2" xfId="26678" xr:uid="{00000000-0005-0000-0000-0000A07D0000}"/>
    <cellStyle name="Total 9 4 2 2" xfId="29700" xr:uid="{00000000-0005-0000-0000-0000A17D0000}"/>
    <cellStyle name="Total 9 4 3" xfId="28290" xr:uid="{00000000-0005-0000-0000-0000A27D0000}"/>
    <cellStyle name="Total 9 4 3 2" xfId="31141" xr:uid="{00000000-0005-0000-0000-0000A37D0000}"/>
    <cellStyle name="Total 9 5" xfId="25369" xr:uid="{00000000-0005-0000-0000-0000A47D0000}"/>
    <cellStyle name="Total 9 5 2" xfId="26779" xr:uid="{00000000-0005-0000-0000-0000A57D0000}"/>
    <cellStyle name="Total 9 5 2 2" xfId="29801" xr:uid="{00000000-0005-0000-0000-0000A67D0000}"/>
    <cellStyle name="Total 9 5 3" xfId="28391" xr:uid="{00000000-0005-0000-0000-0000A77D0000}"/>
    <cellStyle name="Total 9 5 3 2" xfId="31242" xr:uid="{00000000-0005-0000-0000-0000A87D0000}"/>
    <cellStyle name="Total 9 6" xfId="25352" xr:uid="{00000000-0005-0000-0000-0000A97D0000}"/>
    <cellStyle name="Total 9 6 2" xfId="26762" xr:uid="{00000000-0005-0000-0000-0000AA7D0000}"/>
    <cellStyle name="Total 9 6 2 2" xfId="29784" xr:uid="{00000000-0005-0000-0000-0000AB7D0000}"/>
    <cellStyle name="Total 9 6 3" xfId="28374" xr:uid="{00000000-0005-0000-0000-0000AC7D0000}"/>
    <cellStyle name="Total 9 6 3 2" xfId="31225" xr:uid="{00000000-0005-0000-0000-0000AD7D0000}"/>
    <cellStyle name="Total 9 7" xfId="26270" xr:uid="{00000000-0005-0000-0000-0000AE7D0000}"/>
    <cellStyle name="Total 9 7 2" xfId="29292" xr:uid="{00000000-0005-0000-0000-0000AF7D0000}"/>
    <cellStyle name="Total 9 8" xfId="27882" xr:uid="{00000000-0005-0000-0000-0000B07D0000}"/>
    <cellStyle name="Total 9 8 2" xfId="30733" xr:uid="{00000000-0005-0000-0000-0000B17D0000}"/>
    <cellStyle name="Vírgula" xfId="2" builtinId="3"/>
    <cellStyle name="Vírgula 2" xfId="24318" xr:uid="{00000000-0005-0000-0000-0000B37D0000}"/>
    <cellStyle name="Vírgula 2 2" xfId="24363" xr:uid="{00000000-0005-0000-0000-0000B47D0000}"/>
    <cellStyle name="Vírgula 2 3" xfId="24364" xr:uid="{00000000-0005-0000-0000-0000B57D0000}"/>
    <cellStyle name="Vírgula 3" xfId="24329" xr:uid="{00000000-0005-0000-0000-0000B67D0000}"/>
    <cellStyle name="Vírgula 3 2" xfId="24330" xr:uid="{00000000-0005-0000-0000-0000B77D0000}"/>
    <cellStyle name="Vírgula 3 2 2" xfId="24331" xr:uid="{00000000-0005-0000-0000-0000B87D0000}"/>
    <cellStyle name="Vírgula 3 3" xfId="24878" xr:uid="{00000000-0005-0000-0000-0000B97D0000}"/>
    <cellStyle name="Vírgula 3 4" xfId="24915" xr:uid="{00000000-0005-0000-0000-0000BA7D0000}"/>
    <cellStyle name="Vírgula 4" xfId="24319" xr:uid="{00000000-0005-0000-0000-0000BB7D0000}"/>
    <cellStyle name="Vírgula 4 2" xfId="24332" xr:uid="{00000000-0005-0000-0000-0000BC7D0000}"/>
    <cellStyle name="Vírgula 4 2 2" xfId="24879" xr:uid="{00000000-0005-0000-0000-0000BD7D0000}"/>
    <cellStyle name="Vírgula 4 2 3" xfId="24916" xr:uid="{00000000-0005-0000-0000-0000BE7D0000}"/>
    <cellStyle name="Vírgula 4 3" xfId="24334" xr:uid="{00000000-0005-0000-0000-0000BF7D0000}"/>
    <cellStyle name="Vírgula 4 3 2" xfId="24343" xr:uid="{00000000-0005-0000-0000-0000C07D0000}"/>
    <cellStyle name="Vírgula 4 3 2 2" xfId="24889" xr:uid="{00000000-0005-0000-0000-0000C17D0000}"/>
    <cellStyle name="Vírgula 4 3 2 3" xfId="24926" xr:uid="{00000000-0005-0000-0000-0000C27D0000}"/>
    <cellStyle name="Vírgula 4 3 3" xfId="24881" xr:uid="{00000000-0005-0000-0000-0000C37D0000}"/>
    <cellStyle name="Vírgula 4 3 4" xfId="24918" xr:uid="{00000000-0005-0000-0000-0000C47D0000}"/>
    <cellStyle name="Vírgula 5" xfId="24336" xr:uid="{00000000-0005-0000-0000-0000C57D0000}"/>
    <cellStyle name="Vírgula 6" xfId="24365" xr:uid="{00000000-0005-0000-0000-0000C67D0000}"/>
    <cellStyle name="Vírgula 7" xfId="24366" xr:uid="{00000000-0005-0000-0000-0000C77D0000}"/>
    <cellStyle name="Vírgula 8" xfId="24370" xr:uid="{00000000-0005-0000-0000-0000C87D0000}"/>
    <cellStyle name="Vírgula 9" xfId="24267" xr:uid="{00000000-0005-0000-0000-0000C97D0000}"/>
    <cellStyle name="Warning Text" xfId="24827" xr:uid="{00000000-0005-0000-0000-0000CA7D0000}"/>
  </cellStyles>
  <dxfs count="12000">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79998168889431442"/>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i val="0"/>
      </font>
      <fill>
        <patternFill>
          <bgColor theme="4" tint="0.79998168889431442"/>
        </patternFill>
      </fill>
    </dxf>
    <dxf>
      <fill>
        <patternFill>
          <bgColor rgb="FFFF0000"/>
        </patternFill>
      </fill>
    </dxf>
    <dxf>
      <font>
        <b/>
        <i val="0"/>
      </font>
      <fill>
        <patternFill>
          <bgColor theme="4" tint="0.79998168889431442"/>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i val="0"/>
      </font>
      <fill>
        <patternFill>
          <bgColor theme="4" tint="0.79998168889431442"/>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79998168889431442"/>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6500"/>
      </font>
      <fill>
        <patternFill>
          <bgColor rgb="FFFFEB9C"/>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condense val="0"/>
        <extend val="0"/>
        <color rgb="FF9C0006"/>
      </font>
      <fill>
        <patternFill>
          <bgColor rgb="FFFFC7CE"/>
        </patternFill>
      </fill>
    </dxf>
    <dxf>
      <font>
        <b val="0"/>
        <i val="0"/>
      </font>
      <fill>
        <patternFill>
          <bgColor theme="4" tint="0.79998168889431442"/>
        </patternFill>
      </fill>
      <border>
        <top style="thin">
          <color theme="0" tint="-0.14996795556505021"/>
        </top>
        <bottom style="thin">
          <color theme="0" tint="-0.14996795556505021"/>
        </bottom>
      </border>
    </dxf>
    <dxf>
      <font>
        <color rgb="FF9C0006"/>
      </font>
      <fill>
        <patternFill>
          <bgColor rgb="FFFFC7CE"/>
        </patternFill>
      </fill>
    </dxf>
    <dxf>
      <font>
        <b/>
        <i val="0"/>
      </font>
      <fill>
        <patternFill>
          <bgColor theme="4" tint="0.79998168889431442"/>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color rgb="FFFF0000"/>
      </font>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ill>
        <patternFill>
          <bgColor rgb="FFFF000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ill>
        <patternFill>
          <bgColor rgb="FFFF000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2"/>
        </patternFill>
      </fill>
    </dxf>
    <dxf>
      <fill>
        <patternFill>
          <bgColor theme="2" tint="-9.9948118533890809E-2"/>
        </patternFill>
      </fill>
    </dxf>
    <dxf>
      <font>
        <b/>
        <i val="0"/>
        <color theme="1" tint="0.34998626667073579"/>
      </font>
      <fill>
        <patternFill>
          <bgColor theme="2" tint="-9.9948118533890809E-2"/>
        </patternFill>
      </fill>
      <border diagonalUp="0" diagonalDown="0">
        <left/>
        <right/>
        <top/>
        <bottom/>
        <vertical/>
        <horizontal/>
      </border>
    </dxf>
    <dxf>
      <font>
        <b/>
        <i val="0"/>
        <color theme="1" tint="0.34998626667073579"/>
      </font>
      <fill>
        <patternFill>
          <bgColor theme="2" tint="-9.9948118533890809E-2"/>
        </patternFill>
      </fill>
      <border>
        <top style="thin">
          <color theme="0" tint="-0.24994659260841701"/>
        </top>
        <bottom style="medium">
          <color theme="1" tint="0.499984740745262"/>
        </bottom>
      </border>
    </dxf>
    <dxf>
      <font>
        <b/>
        <i val="0"/>
        <color theme="1" tint="0.34998626667073579"/>
      </font>
      <fill>
        <patternFill patternType="none">
          <bgColor auto="1"/>
        </patternFill>
      </fill>
      <border diagonalUp="0" diagonalDown="0">
        <left/>
        <right/>
        <top/>
        <bottom style="medium">
          <color theme="1" tint="0.499984740745262"/>
        </bottom>
        <vertical/>
        <horizontal/>
      </border>
    </dxf>
    <dxf>
      <font>
        <b val="0"/>
        <i val="0"/>
        <color theme="1" tint="0.34998626667073579"/>
      </font>
      <fill>
        <patternFill patternType="none">
          <bgColor auto="1"/>
        </patternFill>
      </fill>
      <border diagonalUp="0" diagonalDown="0">
        <left style="medium">
          <color theme="1" tint="0.499984740745262"/>
        </left>
        <right/>
        <top style="medium">
          <color theme="1" tint="0.499984740745262"/>
        </top>
        <bottom style="medium">
          <color theme="1" tint="0.499984740745262"/>
        </bottom>
        <vertical/>
        <horizontal/>
      </border>
    </dxf>
  </dxfs>
  <tableStyles count="1" defaultTableStyle="TableStyleMedium9" defaultPivotStyle="PivotStyleLight16">
    <tableStyle name="Orçamento do projeto" pivot="0" count="6" xr9:uid="{00000000-0011-0000-FFFF-FFFF00000000}">
      <tableStyleElement type="wholeTable" dxfId="11999"/>
      <tableStyleElement type="headerRow" dxfId="11998"/>
      <tableStyleElement type="totalRow" dxfId="11997"/>
      <tableStyleElement type="lastColumn" dxfId="11996"/>
      <tableStyleElement type="firstRowStripe" dxfId="11995"/>
      <tableStyleElement type="firstTotalCell" dxfId="11994"/>
    </tableStyle>
  </tableStyles>
  <colors>
    <mruColors>
      <color rgb="FFC5F0FF"/>
      <color rgb="FFEBFAFF"/>
      <color rgb="FFDDF4FF"/>
      <color rgb="FFFD4D49"/>
      <color rgb="FFEFFAFF"/>
      <color rgb="FFFFFFFF"/>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6</xdr:col>
      <xdr:colOff>588684</xdr:colOff>
      <xdr:row>22</xdr:row>
      <xdr:rowOff>233265</xdr:rowOff>
    </xdr:from>
    <xdr:ext cx="74120" cy="224682"/>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303559" y="598636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oneCellAnchor>
    <xdr:from>
      <xdr:col>6</xdr:col>
      <xdr:colOff>588684</xdr:colOff>
      <xdr:row>22</xdr:row>
      <xdr:rowOff>233265</xdr:rowOff>
    </xdr:from>
    <xdr:ext cx="74120" cy="224682"/>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5303559" y="6053040"/>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22</xdr:row>
      <xdr:rowOff>233265</xdr:rowOff>
    </xdr:from>
    <xdr:ext cx="74120" cy="224682"/>
    <xdr:sp macro="" textlink="">
      <xdr:nvSpPr>
        <xdr:cNvPr id="2" name="CaixaDeTexto 1">
          <a:extLst>
            <a:ext uri="{FF2B5EF4-FFF2-40B4-BE49-F238E27FC236}">
              <a16:creationId xmlns:a16="http://schemas.microsoft.com/office/drawing/2014/main" id="{00000000-0008-0000-0200-000002000000}"/>
            </a:ext>
          </a:extLst>
        </xdr:cNvPr>
        <xdr:cNvSpPr txBox="1"/>
      </xdr:nvSpPr>
      <xdr:spPr>
        <a:xfrm>
          <a:off x="5442624" y="594064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oneCellAnchor>
    <xdr:from>
      <xdr:col>4</xdr:col>
      <xdr:colOff>0</xdr:colOff>
      <xdr:row>22</xdr:row>
      <xdr:rowOff>233265</xdr:rowOff>
    </xdr:from>
    <xdr:ext cx="74120" cy="224682"/>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5442624" y="594064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7939</xdr:colOff>
      <xdr:row>16</xdr:row>
      <xdr:rowOff>119063</xdr:rowOff>
    </xdr:from>
    <xdr:to>
      <xdr:col>0</xdr:col>
      <xdr:colOff>2139269</xdr:colOff>
      <xdr:row>19</xdr:row>
      <xdr:rowOff>23813</xdr:rowOff>
    </xdr:to>
    <xdr:pic>
      <xdr:nvPicPr>
        <xdr:cNvPr id="2" name="Picture 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7939" y="3471863"/>
          <a:ext cx="2131330" cy="504825"/>
        </a:xfrm>
        <a:prstGeom prst="rect">
          <a:avLst/>
        </a:prstGeom>
        <a:noFill/>
      </xdr:spPr>
    </xdr:pic>
    <xdr:clientData/>
  </xdr:twoCellAnchor>
  <xdr:twoCellAnchor>
    <xdr:from>
      <xdr:col>0</xdr:col>
      <xdr:colOff>1247775</xdr:colOff>
      <xdr:row>10</xdr:row>
      <xdr:rowOff>152400</xdr:rowOff>
    </xdr:from>
    <xdr:to>
      <xdr:col>0</xdr:col>
      <xdr:colOff>3162300</xdr:colOff>
      <xdr:row>12</xdr:row>
      <xdr:rowOff>28575</xdr:rowOff>
    </xdr:to>
    <xdr:pic>
      <xdr:nvPicPr>
        <xdr:cNvPr id="3" name="Picture 3">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247775" y="2095500"/>
          <a:ext cx="1914525" cy="285750"/>
        </a:xfrm>
        <a:prstGeom prst="rect">
          <a:avLst/>
        </a:prstGeom>
        <a:noFill/>
        <a:ln w="9525">
          <a:noFill/>
          <a:miter lim="800000"/>
          <a:headEnd/>
          <a:tailEnd/>
        </a:ln>
      </xdr:spPr>
    </xdr:pic>
    <xdr:clientData/>
  </xdr:twoCellAnchor>
  <xdr:twoCellAnchor editAs="oneCell">
    <xdr:from>
      <xdr:col>0</xdr:col>
      <xdr:colOff>7939</xdr:colOff>
      <xdr:row>16</xdr:row>
      <xdr:rowOff>119063</xdr:rowOff>
    </xdr:from>
    <xdr:to>
      <xdr:col>0</xdr:col>
      <xdr:colOff>2139269</xdr:colOff>
      <xdr:row>19</xdr:row>
      <xdr:rowOff>23812</xdr:rowOff>
    </xdr:to>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7939" y="3471863"/>
          <a:ext cx="2131330" cy="50482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16</xdr:row>
      <xdr:rowOff>114300</xdr:rowOff>
    </xdr:from>
    <xdr:to>
      <xdr:col>0</xdr:col>
      <xdr:colOff>2236105</xdr:colOff>
      <xdr:row>19</xdr:row>
      <xdr:rowOff>22224</xdr:rowOff>
    </xdr:to>
    <xdr:pic>
      <xdr:nvPicPr>
        <xdr:cNvPr id="2" name="Picture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104775" y="3305175"/>
          <a:ext cx="2131330" cy="5079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114301</xdr:colOff>
      <xdr:row>0</xdr:row>
      <xdr:rowOff>180975</xdr:rowOff>
    </xdr:from>
    <xdr:to>
      <xdr:col>2</xdr:col>
      <xdr:colOff>457201</xdr:colOff>
      <xdr:row>2</xdr:row>
      <xdr:rowOff>19050</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80975"/>
          <a:ext cx="186690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304801</xdr:colOff>
      <xdr:row>0</xdr:row>
      <xdr:rowOff>123825</xdr:rowOff>
    </xdr:from>
    <xdr:to>
      <xdr:col>2</xdr:col>
      <xdr:colOff>571501</xdr:colOff>
      <xdr:row>2</xdr:row>
      <xdr:rowOff>114300</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1" y="123825"/>
          <a:ext cx="1790700" cy="1190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0</xdr:row>
      <xdr:rowOff>9525</xdr:rowOff>
    </xdr:from>
    <xdr:to>
      <xdr:col>1</xdr:col>
      <xdr:colOff>838200</xdr:colOff>
      <xdr:row>3</xdr:row>
      <xdr:rowOff>9525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9525"/>
          <a:ext cx="1428750" cy="13906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381000</xdr:colOff>
      <xdr:row>25</xdr:row>
      <xdr:rowOff>27971</xdr:rowOff>
    </xdr:from>
    <xdr:ext cx="4083627" cy="638779"/>
    <xdr:pic>
      <xdr:nvPicPr>
        <xdr:cNvPr id="2" name="Imagem 1" descr="BDI do TCU | AUDITORIA APLICADA À ENGENHARIA - conteúdo interativo">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076096"/>
          <a:ext cx="4083627" cy="6387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43296</xdr:colOff>
      <xdr:row>0</xdr:row>
      <xdr:rowOff>51954</xdr:rowOff>
    </xdr:from>
    <xdr:to>
      <xdr:col>0</xdr:col>
      <xdr:colOff>1298864</xdr:colOff>
      <xdr:row>3</xdr:row>
      <xdr:rowOff>562841</xdr:rowOff>
    </xdr:to>
    <xdr:pic>
      <xdr:nvPicPr>
        <xdr:cNvPr id="3" name="Imagem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96" y="51954"/>
          <a:ext cx="1255568" cy="10737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0</xdr:col>
      <xdr:colOff>1343025</xdr:colOff>
      <xdr:row>1</xdr:row>
      <xdr:rowOff>981075</xdr:rowOff>
    </xdr:to>
    <xdr:pic>
      <xdr:nvPicPr>
        <xdr:cNvPr id="2" name="Imagem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171575" cy="1171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peated%20head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eated header"/>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tinyurl.com/yjn7c3pj"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P74"/>
  <sheetViews>
    <sheetView view="pageBreakPreview" topLeftCell="A30" zoomScale="70" zoomScaleNormal="100" zoomScaleSheetLayoutView="70" workbookViewId="0">
      <selection activeCell="B41" sqref="B41:M41"/>
    </sheetView>
  </sheetViews>
  <sheetFormatPr defaultColWidth="9.42578125" defaultRowHeight="20.25"/>
  <cols>
    <col min="1" max="1" width="20.42578125" style="8" bestFit="1" customWidth="1"/>
    <col min="2" max="2" width="67" style="8" customWidth="1"/>
    <col min="3" max="11" width="9.42578125" style="8"/>
    <col min="12" max="12" width="10.85546875" style="8" customWidth="1"/>
    <col min="13" max="13" width="0.140625" style="8" customWidth="1"/>
    <col min="14" max="16" width="9.42578125" style="8"/>
    <col min="17" max="16384" width="9.42578125" style="9"/>
  </cols>
  <sheetData>
    <row r="3" spans="1:13">
      <c r="E3" s="12"/>
      <c r="H3" s="12"/>
    </row>
    <row r="4" spans="1:13" ht="27.75" customHeight="1">
      <c r="A4" s="799" t="str">
        <f>'CAP1'!A4:M4</f>
        <v>JUSTIÇA FEDERAL NA PARAÍBA</v>
      </c>
      <c r="B4" s="799"/>
      <c r="C4" s="799"/>
      <c r="D4" s="799"/>
      <c r="E4" s="799"/>
      <c r="F4" s="799"/>
      <c r="G4" s="799"/>
      <c r="H4" s="799"/>
      <c r="I4" s="799"/>
      <c r="J4" s="799"/>
      <c r="K4" s="799"/>
      <c r="L4" s="799"/>
      <c r="M4" s="799"/>
    </row>
    <row r="6" spans="1:13">
      <c r="F6" s="12"/>
    </row>
    <row r="24" spans="1:13">
      <c r="A24" s="9"/>
      <c r="B24" s="9"/>
      <c r="C24" s="9"/>
      <c r="D24" s="9"/>
      <c r="E24" s="9"/>
      <c r="F24" s="9"/>
      <c r="G24" s="9"/>
      <c r="H24" s="9"/>
      <c r="I24" s="9"/>
      <c r="J24" s="9"/>
      <c r="K24" s="9"/>
      <c r="L24" s="9"/>
      <c r="M24" s="9"/>
    </row>
    <row r="25" spans="1:13">
      <c r="A25" s="13"/>
      <c r="B25" s="800"/>
      <c r="C25" s="800"/>
      <c r="D25" s="800"/>
      <c r="E25" s="800"/>
      <c r="F25" s="800"/>
      <c r="G25" s="800"/>
      <c r="H25" s="800"/>
      <c r="I25" s="800"/>
      <c r="J25" s="800"/>
    </row>
    <row r="27" spans="1:13" ht="48" customHeight="1" thickBot="1">
      <c r="A27" s="801" t="s">
        <v>514</v>
      </c>
      <c r="B27" s="801"/>
      <c r="C27" s="801"/>
      <c r="D27" s="801"/>
      <c r="E27" s="801"/>
      <c r="F27" s="801"/>
      <c r="G27" s="801"/>
      <c r="H27" s="801"/>
      <c r="I27" s="801"/>
      <c r="J27" s="801"/>
      <c r="K27" s="801"/>
      <c r="L27" s="801"/>
      <c r="M27" s="801"/>
    </row>
    <row r="28" spans="1:13" ht="28.5" thickTop="1">
      <c r="B28" s="802" t="str">
        <f>RESUMO!B8</f>
        <v>NÃO DESONERADO</v>
      </c>
      <c r="C28" s="803"/>
      <c r="D28" s="803"/>
      <c r="E28" s="803"/>
      <c r="F28" s="803"/>
      <c r="G28" s="803"/>
      <c r="H28" s="803"/>
      <c r="I28" s="803"/>
      <c r="J28" s="803"/>
      <c r="K28" s="803"/>
    </row>
    <row r="29" spans="1:13">
      <c r="A29" s="12"/>
      <c r="B29" s="12"/>
    </row>
    <row r="36" spans="1:13" ht="26.25">
      <c r="A36" s="14"/>
      <c r="B36" s="804"/>
      <c r="C36" s="804"/>
      <c r="D36" s="804"/>
      <c r="E36" s="804"/>
      <c r="F36" s="804"/>
      <c r="G36" s="804"/>
      <c r="H36" s="804"/>
      <c r="I36" s="804"/>
      <c r="J36" s="804"/>
      <c r="K36" s="804"/>
      <c r="L36" s="804"/>
      <c r="M36" s="804"/>
    </row>
    <row r="37" spans="1:13" ht="35.25" customHeight="1">
      <c r="A37" s="14"/>
      <c r="B37" s="804"/>
      <c r="C37" s="804"/>
      <c r="D37" s="804"/>
      <c r="E37" s="804"/>
      <c r="F37" s="804"/>
      <c r="G37" s="804"/>
      <c r="H37" s="804"/>
      <c r="I37" s="804"/>
      <c r="J37" s="804"/>
      <c r="K37" s="804"/>
      <c r="L37" s="804"/>
      <c r="M37" s="804"/>
    </row>
    <row r="38" spans="1:13" ht="26.25">
      <c r="A38" s="14"/>
      <c r="B38" s="804"/>
      <c r="C38" s="804"/>
      <c r="D38" s="804"/>
      <c r="E38" s="804"/>
      <c r="F38" s="804"/>
      <c r="G38" s="804"/>
      <c r="H38" s="804"/>
      <c r="I38" s="804"/>
      <c r="J38" s="804"/>
      <c r="K38" s="804"/>
      <c r="L38" s="804"/>
      <c r="M38" s="804"/>
    </row>
    <row r="40" spans="1:13" ht="75" customHeight="1">
      <c r="A40" s="14" t="s">
        <v>291</v>
      </c>
      <c r="B40" s="805" t="str">
        <f>RESUMO!B5</f>
        <v>MICROGERAÇÃO DISTRIBUÍDA DO TIPO FOTOVOLTAICA ON-GRID DOS EDIFÍCIOS DA SUBSEÇÃO JUDICIÁRIA DE CAMPINA GRANDE, PARAÍBA</v>
      </c>
      <c r="C40" s="805"/>
      <c r="D40" s="805"/>
      <c r="E40" s="805"/>
      <c r="F40" s="805"/>
      <c r="G40" s="805"/>
      <c r="H40" s="805"/>
      <c r="I40" s="805"/>
      <c r="J40" s="805"/>
      <c r="K40" s="805"/>
      <c r="L40" s="805"/>
      <c r="M40" s="805"/>
    </row>
    <row r="41" spans="1:13" ht="60" customHeight="1">
      <c r="A41" s="15" t="s">
        <v>292</v>
      </c>
      <c r="B41" s="806" t="str">
        <f>RESUMO!B6</f>
        <v>R.EDGAR VILARIM MEIRA - ESTAÇÃO VELHA, CAMPINA GRANDE - PB, 58410-052</v>
      </c>
      <c r="C41" s="806"/>
      <c r="D41" s="806"/>
      <c r="E41" s="806"/>
      <c r="F41" s="806"/>
      <c r="G41" s="806"/>
      <c r="H41" s="806"/>
      <c r="I41" s="806"/>
      <c r="J41" s="806"/>
      <c r="K41" s="806"/>
      <c r="L41" s="806"/>
      <c r="M41" s="806"/>
    </row>
    <row r="42" spans="1:13" ht="36" customHeight="1">
      <c r="A42" s="14" t="s">
        <v>293</v>
      </c>
      <c r="B42" s="804" t="s">
        <v>13694</v>
      </c>
      <c r="C42" s="804"/>
      <c r="D42" s="804"/>
      <c r="E42" s="804"/>
      <c r="F42" s="804"/>
      <c r="G42" s="804"/>
      <c r="H42" s="804"/>
      <c r="I42" s="804"/>
      <c r="J42" s="804"/>
      <c r="K42" s="804"/>
      <c r="L42" s="804"/>
      <c r="M42" s="804"/>
    </row>
    <row r="43" spans="1:13" ht="10.5" customHeight="1"/>
    <row r="44" spans="1:13" hidden="1"/>
    <row r="74" spans="1:13" ht="26.25">
      <c r="A74" s="1">
        <v>2024</v>
      </c>
      <c r="B74" s="1"/>
      <c r="C74" s="1"/>
      <c r="D74" s="1"/>
      <c r="E74" s="1"/>
      <c r="F74" s="1"/>
      <c r="G74" s="1"/>
      <c r="H74" s="1"/>
      <c r="I74" s="1"/>
      <c r="J74" s="1"/>
      <c r="K74" s="1"/>
      <c r="L74" s="1"/>
      <c r="M74" s="1"/>
    </row>
  </sheetData>
  <mergeCells count="11">
    <mergeCell ref="A74:M74"/>
    <mergeCell ref="A4:M4"/>
    <mergeCell ref="B25:J25"/>
    <mergeCell ref="A27:M27"/>
    <mergeCell ref="B28:K28"/>
    <mergeCell ref="B36:M36"/>
    <mergeCell ref="B37:M37"/>
    <mergeCell ref="B38:M38"/>
    <mergeCell ref="B40:M40"/>
    <mergeCell ref="B41:M41"/>
    <mergeCell ref="B42:M42"/>
  </mergeCells>
  <printOptions horizontalCentered="1"/>
  <pageMargins left="0.47244094488188981" right="0.47244094488188981" top="0.47244094488188981" bottom="0.47244094488188981" header="0.19685039370078741" footer="0.19685039370078741"/>
  <pageSetup scale="33" orientation="landscape"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9">
    <tabColor theme="0" tint="-0.249977111117893"/>
    <pageSetUpPr fitToPage="1"/>
  </sheetPr>
  <dimension ref="A1:IV161"/>
  <sheetViews>
    <sheetView view="pageBreakPreview" zoomScale="50" zoomScaleNormal="100" zoomScaleSheetLayoutView="50" workbookViewId="0">
      <selection activeCell="B129" sqref="B129"/>
    </sheetView>
  </sheetViews>
  <sheetFormatPr defaultColWidth="9.140625" defaultRowHeight="15"/>
  <cols>
    <col min="1" max="1" width="38.140625" style="191" customWidth="1"/>
    <col min="2" max="2" width="64.28515625" style="191" customWidth="1"/>
    <col min="3" max="3" width="95.140625" style="191" customWidth="1"/>
    <col min="4" max="4" width="37" style="191" customWidth="1"/>
    <col min="5" max="5" width="36.7109375" style="191" customWidth="1"/>
    <col min="6" max="6" width="35.5703125" style="191" customWidth="1"/>
    <col min="7" max="7" width="52.28515625" style="191" customWidth="1"/>
    <col min="8" max="8" width="39.28515625" style="191" customWidth="1"/>
    <col min="9" max="9" width="33" style="191" customWidth="1"/>
    <col min="10" max="10" width="22.28515625" style="191" customWidth="1"/>
    <col min="11" max="11" width="22.7109375" style="191" customWidth="1"/>
    <col min="12" max="12" width="19.85546875" style="191" bestFit="1" customWidth="1"/>
    <col min="13" max="13" width="18" style="191" customWidth="1"/>
    <col min="14" max="14" width="19.140625" style="191" customWidth="1"/>
    <col min="15" max="15" width="14.28515625" style="191" customWidth="1"/>
    <col min="16" max="16" width="21.7109375" style="191" customWidth="1"/>
    <col min="17" max="17" width="22" style="191" customWidth="1"/>
    <col min="18" max="18" width="14.28515625" style="191" customWidth="1"/>
    <col min="19" max="19" width="9.140625" style="191" customWidth="1"/>
    <col min="20" max="16384" width="9.140625" style="191"/>
  </cols>
  <sheetData>
    <row r="1" spans="1:256" s="273" customFormat="1" ht="20.45" customHeight="1">
      <c r="A1" s="272"/>
      <c r="B1" s="272"/>
      <c r="C1" s="272"/>
      <c r="D1" s="272"/>
      <c r="E1" s="272"/>
      <c r="F1" s="272"/>
      <c r="G1" s="272"/>
      <c r="H1" s="272"/>
      <c r="I1" s="272"/>
      <c r="J1" s="272"/>
      <c r="K1" s="272"/>
      <c r="L1" s="272"/>
      <c r="M1" s="272"/>
      <c r="N1" s="272"/>
      <c r="O1" s="272"/>
      <c r="P1" s="279"/>
      <c r="Q1" s="279"/>
      <c r="R1" s="279"/>
      <c r="S1" s="279"/>
      <c r="T1" s="279"/>
      <c r="U1" s="279"/>
      <c r="V1" s="279"/>
      <c r="W1" s="279"/>
      <c r="X1" s="279"/>
      <c r="Y1" s="279"/>
      <c r="Z1" s="279"/>
      <c r="AA1" s="279"/>
      <c r="AB1" s="279"/>
      <c r="AC1" s="279"/>
      <c r="AD1" s="279"/>
      <c r="AE1" s="279"/>
    </row>
    <row r="2" spans="1:256" s="273" customFormat="1" ht="15.75">
      <c r="A2" s="285" t="str">
        <f>RESUMO!A2</f>
        <v xml:space="preserve">CONTRATANTE: </v>
      </c>
      <c r="B2" s="859" t="str">
        <f>RESUMO!B2</f>
        <v>JUSTIÇA FEDERAL NA PARAÍBA</v>
      </c>
      <c r="C2" s="859"/>
      <c r="D2" s="859"/>
      <c r="E2" s="272"/>
      <c r="F2" s="272"/>
      <c r="G2" s="272"/>
      <c r="H2" s="272"/>
      <c r="I2" s="272"/>
      <c r="J2" s="272"/>
      <c r="K2" s="272"/>
      <c r="L2" s="272"/>
      <c r="M2" s="272"/>
      <c r="N2" s="272"/>
      <c r="O2" s="272"/>
      <c r="P2" s="279"/>
      <c r="Q2" s="279"/>
      <c r="R2" s="279"/>
      <c r="S2" s="279"/>
      <c r="T2" s="279"/>
      <c r="U2" s="279"/>
      <c r="V2" s="279"/>
      <c r="W2" s="279"/>
      <c r="X2" s="279"/>
      <c r="Y2" s="279"/>
      <c r="Z2" s="279"/>
      <c r="AA2" s="279"/>
      <c r="AB2" s="279"/>
      <c r="AC2" s="279"/>
      <c r="AD2" s="279"/>
      <c r="AE2" s="279"/>
    </row>
    <row r="3" spans="1:256" s="273" customFormat="1" ht="15.75">
      <c r="A3" s="285" t="str">
        <f>RESUMO!A3</f>
        <v>CONTRATADA:</v>
      </c>
      <c r="B3" s="859" t="str">
        <f>RESUMO!B3</f>
        <v>VIVAN INSTALACAO ELETRICA LTDA</v>
      </c>
      <c r="C3" s="859"/>
      <c r="D3" s="859"/>
      <c r="E3" s="272"/>
      <c r="F3" s="272"/>
      <c r="G3" s="272"/>
      <c r="H3" s="272"/>
      <c r="I3" s="272"/>
      <c r="J3" s="272"/>
      <c r="K3" s="272"/>
      <c r="L3" s="272"/>
      <c r="M3" s="272"/>
      <c r="N3" s="272"/>
      <c r="O3" s="272"/>
      <c r="P3" s="279"/>
      <c r="Q3" s="279"/>
      <c r="R3" s="279"/>
      <c r="S3" s="279"/>
      <c r="T3" s="279"/>
      <c r="U3" s="279"/>
      <c r="V3" s="279"/>
      <c r="W3" s="279"/>
      <c r="X3" s="279"/>
      <c r="Y3" s="279"/>
      <c r="Z3" s="279"/>
      <c r="AA3" s="279"/>
      <c r="AB3" s="279"/>
      <c r="AC3" s="279"/>
      <c r="AD3" s="279"/>
      <c r="AE3" s="279"/>
    </row>
    <row r="4" spans="1:256" s="273" customFormat="1" ht="15.75">
      <c r="A4" s="285" t="str">
        <f>RESUMO!A5</f>
        <v xml:space="preserve">OBRA:  </v>
      </c>
      <c r="B4" s="861" t="str">
        <f>RESUMO!B5</f>
        <v>MICROGERAÇÃO DISTRIBUÍDA DO TIPO FOTOVOLTAICA ON-GRID DOS EDIFÍCIOS DA SUBSEÇÃO JUDICIÁRIA DE CAMPINA GRANDE, PARAÍBA</v>
      </c>
      <c r="C4" s="861"/>
      <c r="D4" s="861"/>
      <c r="E4" s="272"/>
      <c r="F4" s="272"/>
      <c r="G4" s="272"/>
      <c r="H4" s="272"/>
      <c r="I4" s="272"/>
      <c r="J4" s="272"/>
      <c r="K4" s="272"/>
      <c r="L4" s="272"/>
      <c r="M4" s="272"/>
      <c r="N4" s="272"/>
      <c r="O4" s="272"/>
      <c r="P4" s="279"/>
      <c r="Q4" s="279"/>
      <c r="R4" s="279"/>
      <c r="S4" s="279"/>
      <c r="T4" s="279"/>
      <c r="U4" s="279"/>
      <c r="V4" s="279"/>
      <c r="W4" s="279"/>
      <c r="X4" s="279"/>
      <c r="Y4" s="279"/>
      <c r="Z4" s="279"/>
      <c r="AA4" s="279"/>
      <c r="AB4" s="279"/>
      <c r="AC4" s="279"/>
      <c r="AD4" s="279"/>
      <c r="AE4" s="279"/>
    </row>
    <row r="5" spans="1:256" s="273" customFormat="1" ht="15.75">
      <c r="A5" s="285" t="str">
        <f>RESUMO!A6</f>
        <v xml:space="preserve">ENDEREÇO: </v>
      </c>
      <c r="B5" s="859" t="str">
        <f>RESUMO!B6</f>
        <v>R.EDGAR VILARIM MEIRA - ESTAÇÃO VELHA, CAMPINA GRANDE - PB, 58410-052</v>
      </c>
      <c r="C5" s="859"/>
      <c r="D5" s="859"/>
      <c r="E5" s="280"/>
      <c r="F5" s="280"/>
      <c r="G5" s="280"/>
      <c r="H5" s="280"/>
      <c r="I5" s="280"/>
      <c r="J5" s="272"/>
      <c r="K5" s="272"/>
      <c r="L5" s="272"/>
      <c r="M5" s="272"/>
      <c r="N5" s="272"/>
      <c r="O5" s="272"/>
      <c r="P5" s="279"/>
      <c r="Q5" s="279"/>
      <c r="R5" s="279"/>
      <c r="S5" s="279"/>
      <c r="T5" s="279"/>
      <c r="U5" s="279"/>
      <c r="V5" s="279"/>
      <c r="W5" s="279"/>
      <c r="X5" s="279"/>
      <c r="Y5" s="279"/>
      <c r="Z5" s="279"/>
      <c r="AA5" s="279"/>
      <c r="AB5" s="279"/>
      <c r="AC5" s="279"/>
      <c r="AD5" s="279"/>
      <c r="AE5" s="279"/>
    </row>
    <row r="6" spans="1:256" s="273" customFormat="1" ht="20.45" customHeight="1">
      <c r="B6" s="272"/>
      <c r="C6" s="285"/>
      <c r="D6" s="272"/>
      <c r="E6" s="272"/>
      <c r="F6" s="272"/>
      <c r="G6" s="272"/>
      <c r="H6" s="272"/>
      <c r="I6" s="272"/>
      <c r="J6" s="272"/>
      <c r="K6" s="272"/>
      <c r="L6" s="272"/>
      <c r="M6" s="272"/>
      <c r="N6" s="272"/>
      <c r="O6" s="272"/>
      <c r="P6" s="279"/>
      <c r="Q6" s="279"/>
      <c r="R6" s="279"/>
      <c r="S6" s="279"/>
      <c r="T6" s="279"/>
      <c r="U6" s="279"/>
      <c r="V6" s="279"/>
      <c r="W6" s="279"/>
      <c r="X6" s="279"/>
      <c r="Y6" s="279"/>
      <c r="Z6" s="279"/>
      <c r="AA6" s="279"/>
      <c r="AB6" s="279"/>
      <c r="AC6" s="279"/>
      <c r="AD6" s="279"/>
      <c r="AE6" s="279"/>
    </row>
    <row r="7" spans="1:256" s="273" customFormat="1" ht="20.45" customHeight="1">
      <c r="B7" s="517"/>
      <c r="C7" s="517"/>
      <c r="D7" s="517"/>
      <c r="E7" s="518" t="str">
        <f>SINTÉTICA!G6</f>
        <v>L.S.</v>
      </c>
      <c r="F7" s="519"/>
      <c r="G7" s="520">
        <f>SINTÉTICA!H6</f>
        <v>0.69750000000000001</v>
      </c>
      <c r="H7" s="521">
        <f>SINTÉTICA!I6</f>
        <v>1.1341999999999999</v>
      </c>
      <c r="I7" s="522"/>
      <c r="J7" s="283"/>
      <c r="K7" s="283"/>
      <c r="L7" s="283"/>
      <c r="M7" s="283"/>
      <c r="N7" s="283"/>
      <c r="O7" s="283"/>
      <c r="P7" s="279"/>
      <c r="Q7" s="279"/>
      <c r="R7" s="279"/>
      <c r="S7" s="279"/>
      <c r="T7" s="279"/>
      <c r="U7" s="279"/>
      <c r="V7" s="279"/>
      <c r="W7" s="279"/>
      <c r="X7" s="279"/>
      <c r="Y7" s="279"/>
      <c r="Z7" s="279"/>
      <c r="AA7" s="279"/>
      <c r="AB7" s="279"/>
      <c r="AC7" s="279"/>
      <c r="AD7" s="279"/>
      <c r="AE7" s="279"/>
    </row>
    <row r="8" spans="1:256" s="273" customFormat="1" ht="20.45" customHeight="1">
      <c r="B8" s="523"/>
      <c r="C8" s="523"/>
      <c r="D8" s="517"/>
      <c r="E8" s="524" t="str">
        <f>SINTÉTICA!G7</f>
        <v>BDI - OBRA</v>
      </c>
      <c r="F8" s="525"/>
      <c r="G8" s="526">
        <f>SINTÉTICA!H7</f>
        <v>0.22869999999999999</v>
      </c>
      <c r="H8" s="527"/>
      <c r="I8" s="522"/>
      <c r="J8" s="283"/>
      <c r="K8" s="283"/>
      <c r="L8" s="283"/>
      <c r="M8" s="283"/>
      <c r="N8" s="283"/>
      <c r="O8" s="283"/>
    </row>
    <row r="9" spans="1:256" s="273" customFormat="1" ht="20.45" customHeight="1">
      <c r="B9" s="298"/>
      <c r="C9" s="299"/>
      <c r="D9" s="279"/>
      <c r="E9" s="524" t="str">
        <f>SINTÉTICA!G8</f>
        <v>BDI - EQUIPAMENTO</v>
      </c>
      <c r="F9" s="525"/>
      <c r="G9" s="526">
        <f>SINTÉTICA!H8</f>
        <v>0.1527</v>
      </c>
      <c r="H9" s="527"/>
      <c r="I9" s="522"/>
      <c r="J9" s="283"/>
      <c r="K9" s="283"/>
      <c r="L9" s="283"/>
      <c r="M9" s="283"/>
      <c r="N9" s="283"/>
      <c r="O9" s="283"/>
    </row>
    <row r="10" spans="1:256" s="280" customFormat="1" ht="35.25" customHeight="1">
      <c r="A10" s="273"/>
      <c r="B10" s="298"/>
      <c r="C10" s="299"/>
      <c r="D10" s="279"/>
      <c r="E10" s="862" t="str">
        <f>SINTÉTICA!G9</f>
        <v>SINAPI-PB REFERÊNCIA DEZEMBRO -2023, NÃO DESONERADO, MÊS DE ELABORAÇÃO FEVEREIRO - 2024</v>
      </c>
      <c r="F10" s="863"/>
      <c r="G10" s="863"/>
      <c r="H10" s="864"/>
      <c r="I10" s="522"/>
      <c r="J10" s="283"/>
      <c r="K10" s="283"/>
      <c r="L10" s="283"/>
      <c r="M10" s="283"/>
      <c r="N10" s="283"/>
      <c r="O10" s="283"/>
    </row>
    <row r="11" spans="1:256" s="280" customFormat="1" ht="20.45" customHeight="1">
      <c r="A11" s="273"/>
      <c r="B11" s="298"/>
      <c r="C11" s="299"/>
      <c r="D11" s="279"/>
      <c r="E11" s="285"/>
      <c r="F11" s="285"/>
      <c r="G11" s="285"/>
      <c r="H11" s="285"/>
      <c r="I11" s="522"/>
      <c r="J11" s="283"/>
      <c r="K11" s="283"/>
      <c r="L11" s="283"/>
      <c r="M11" s="283"/>
      <c r="N11" s="283"/>
      <c r="O11" s="283"/>
    </row>
    <row r="12" spans="1:256" s="274" customFormat="1" ht="27.6" customHeight="1">
      <c r="A12" s="838" t="s">
        <v>11</v>
      </c>
      <c r="B12" s="838"/>
      <c r="C12" s="838"/>
      <c r="D12" s="838"/>
      <c r="E12" s="838"/>
      <c r="F12" s="838"/>
      <c r="G12" s="838"/>
      <c r="H12" s="838"/>
      <c r="I12" s="838"/>
      <c r="J12" s="528"/>
      <c r="K12" s="528"/>
      <c r="L12" s="528"/>
      <c r="M12" s="528"/>
      <c r="N12" s="528"/>
      <c r="O12" s="528"/>
      <c r="P12" s="283"/>
      <c r="Q12" s="283"/>
      <c r="R12" s="283"/>
      <c r="S12" s="283"/>
      <c r="T12" s="283"/>
      <c r="U12" s="283"/>
      <c r="V12" s="283"/>
      <c r="W12" s="283"/>
      <c r="X12" s="283"/>
      <c r="Y12" s="283"/>
      <c r="Z12" s="283"/>
      <c r="AA12" s="283"/>
      <c r="AB12" s="283"/>
      <c r="AC12" s="283"/>
      <c r="AD12" s="283"/>
    </row>
    <row r="13" spans="1:256" s="274" customFormat="1" ht="15.75">
      <c r="A13" s="28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row>
    <row r="14" spans="1:256" s="274" customFormat="1" ht="15.75">
      <c r="A14" s="851" t="s">
        <v>13696</v>
      </c>
      <c r="B14" s="851"/>
      <c r="C14" s="851"/>
      <c r="D14" s="851"/>
      <c r="E14" s="851"/>
      <c r="F14" s="851"/>
      <c r="G14" s="851"/>
      <c r="H14" s="851"/>
      <c r="I14" s="851"/>
      <c r="J14" s="451"/>
      <c r="K14" s="45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c r="GS14" s="273"/>
      <c r="GT14" s="273"/>
      <c r="GU14" s="273"/>
      <c r="GV14" s="273"/>
      <c r="GW14" s="273"/>
      <c r="GX14" s="273"/>
      <c r="GY14" s="273"/>
      <c r="GZ14" s="273"/>
      <c r="HA14" s="273"/>
      <c r="HB14" s="273"/>
      <c r="HC14" s="273"/>
      <c r="HD14" s="273"/>
      <c r="HE14" s="273"/>
      <c r="HF14" s="273"/>
      <c r="HG14" s="273"/>
      <c r="HH14" s="273"/>
      <c r="HI14" s="273"/>
      <c r="HJ14" s="273"/>
      <c r="HK14" s="273"/>
      <c r="HL14" s="273"/>
      <c r="HM14" s="273"/>
      <c r="HN14" s="273"/>
      <c r="HO14" s="273"/>
      <c r="HP14" s="273"/>
      <c r="HQ14" s="273"/>
      <c r="HR14" s="273"/>
      <c r="HS14" s="273"/>
      <c r="HT14" s="273"/>
      <c r="HU14" s="273"/>
      <c r="HV14" s="273"/>
      <c r="HW14" s="273"/>
      <c r="HX14" s="273"/>
      <c r="HY14" s="273"/>
      <c r="HZ14" s="273"/>
      <c r="IA14" s="273"/>
      <c r="IB14" s="273"/>
      <c r="IC14" s="273"/>
      <c r="ID14" s="273"/>
      <c r="IE14" s="273"/>
      <c r="IF14" s="273"/>
      <c r="IG14" s="273"/>
      <c r="IH14" s="273"/>
      <c r="II14" s="273"/>
      <c r="IJ14" s="273"/>
      <c r="IK14" s="273"/>
      <c r="IL14" s="273"/>
      <c r="IM14" s="273"/>
      <c r="IN14" s="273"/>
      <c r="IO14" s="273"/>
      <c r="IP14" s="273"/>
      <c r="IQ14" s="273"/>
      <c r="IR14" s="273"/>
      <c r="IS14" s="273"/>
      <c r="IT14" s="273"/>
      <c r="IU14" s="273"/>
      <c r="IV14" s="273"/>
    </row>
    <row r="15" spans="1:256" s="274" customFormat="1" ht="21.75" customHeight="1">
      <c r="A15" s="378"/>
      <c r="B15" s="273"/>
      <c r="C15" s="273"/>
      <c r="D15" s="457"/>
      <c r="E15" s="273"/>
      <c r="F15" s="451"/>
      <c r="G15" s="273"/>
      <c r="H15" s="378"/>
      <c r="I15" s="453"/>
      <c r="J15" s="451"/>
      <c r="K15" s="45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c r="GS15" s="273"/>
      <c r="GT15" s="273"/>
      <c r="GU15" s="273"/>
      <c r="GV15" s="273"/>
      <c r="GW15" s="273"/>
      <c r="GX15" s="273"/>
      <c r="GY15" s="273"/>
      <c r="GZ15" s="273"/>
      <c r="HA15" s="273"/>
      <c r="HB15" s="273"/>
      <c r="HC15" s="273"/>
      <c r="HD15" s="273"/>
      <c r="HE15" s="273"/>
      <c r="HF15" s="273"/>
      <c r="HG15" s="273"/>
      <c r="HH15" s="273"/>
      <c r="HI15" s="273"/>
      <c r="HJ15" s="273"/>
      <c r="HK15" s="273"/>
      <c r="HL15" s="273"/>
      <c r="HM15" s="273"/>
      <c r="HN15" s="273"/>
      <c r="HO15" s="273"/>
      <c r="HP15" s="273"/>
      <c r="HQ15" s="273"/>
      <c r="HR15" s="273"/>
      <c r="HS15" s="273"/>
      <c r="HT15" s="273"/>
      <c r="HU15" s="273"/>
      <c r="HV15" s="273"/>
      <c r="HW15" s="273"/>
      <c r="HX15" s="273"/>
      <c r="HY15" s="273"/>
      <c r="HZ15" s="273"/>
      <c r="IA15" s="273"/>
      <c r="IB15" s="273"/>
      <c r="IC15" s="273"/>
      <c r="ID15" s="273"/>
      <c r="IE15" s="273"/>
      <c r="IF15" s="273"/>
      <c r="IG15" s="273"/>
      <c r="IH15" s="273"/>
      <c r="II15" s="273"/>
      <c r="IJ15" s="273"/>
      <c r="IK15" s="273"/>
      <c r="IL15" s="273"/>
      <c r="IM15" s="273"/>
      <c r="IN15" s="273"/>
      <c r="IO15" s="273"/>
      <c r="IP15" s="273"/>
      <c r="IQ15" s="273"/>
      <c r="IR15" s="273"/>
      <c r="IS15" s="273"/>
      <c r="IT15" s="273"/>
      <c r="IU15" s="273"/>
      <c r="IV15" s="273"/>
    </row>
    <row r="16" spans="1:256" s="274" customFormat="1">
      <c r="A16" s="529"/>
      <c r="B16" s="529"/>
      <c r="C16" s="530"/>
      <c r="D16" s="531"/>
      <c r="E16" s="530"/>
      <c r="F16" s="530"/>
      <c r="G16" s="530"/>
      <c r="H16" s="530"/>
      <c r="I16" s="530"/>
      <c r="J16" s="451"/>
      <c r="K16" s="45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c r="GS16" s="273"/>
      <c r="GT16" s="273"/>
      <c r="GU16" s="273"/>
      <c r="GV16" s="273"/>
      <c r="GW16" s="273"/>
      <c r="GX16" s="273"/>
      <c r="GY16" s="273"/>
      <c r="GZ16" s="273"/>
      <c r="HA16" s="273"/>
      <c r="HB16" s="273"/>
      <c r="HC16" s="273"/>
      <c r="HD16" s="273"/>
      <c r="HE16" s="273"/>
      <c r="HF16" s="273"/>
      <c r="HG16" s="273"/>
      <c r="HH16" s="273"/>
      <c r="HI16" s="273"/>
      <c r="HJ16" s="273"/>
      <c r="HK16" s="273"/>
      <c r="HL16" s="273"/>
      <c r="HM16" s="273"/>
      <c r="HN16" s="273"/>
      <c r="HO16" s="273"/>
      <c r="HP16" s="273"/>
      <c r="HQ16" s="273"/>
      <c r="HR16" s="273"/>
      <c r="HS16" s="273"/>
      <c r="HT16" s="273"/>
      <c r="HU16" s="273"/>
      <c r="HV16" s="273"/>
      <c r="HW16" s="273"/>
      <c r="HX16" s="273"/>
      <c r="HY16" s="273"/>
      <c r="HZ16" s="273"/>
      <c r="IA16" s="273"/>
      <c r="IB16" s="273"/>
      <c r="IC16" s="273"/>
      <c r="ID16" s="273"/>
      <c r="IE16" s="273"/>
      <c r="IF16" s="273"/>
      <c r="IG16" s="273"/>
      <c r="IH16" s="273"/>
      <c r="II16" s="273"/>
      <c r="IJ16" s="273"/>
      <c r="IK16" s="273"/>
      <c r="IL16" s="273"/>
      <c r="IM16" s="273"/>
      <c r="IN16" s="273"/>
      <c r="IO16" s="273"/>
      <c r="IP16" s="273"/>
      <c r="IQ16" s="273"/>
      <c r="IR16" s="273"/>
      <c r="IS16" s="273"/>
      <c r="IT16" s="273"/>
      <c r="IU16" s="273"/>
      <c r="IV16" s="273"/>
    </row>
    <row r="17" spans="1:256" s="274" customFormat="1">
      <c r="A17" s="378"/>
      <c r="B17" s="273"/>
      <c r="C17" s="273"/>
      <c r="D17" s="457"/>
      <c r="E17" s="273"/>
      <c r="F17" s="451"/>
      <c r="G17" s="273"/>
      <c r="H17" s="378"/>
      <c r="I17" s="453"/>
      <c r="J17" s="451"/>
      <c r="K17" s="45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c r="GS17" s="273"/>
      <c r="GT17" s="273"/>
      <c r="GU17" s="273"/>
      <c r="GV17" s="273"/>
      <c r="GW17" s="273"/>
      <c r="GX17" s="273"/>
      <c r="GY17" s="273"/>
      <c r="GZ17" s="273"/>
      <c r="HA17" s="273"/>
      <c r="HB17" s="273"/>
      <c r="HC17" s="273"/>
      <c r="HD17" s="273"/>
      <c r="HE17" s="273"/>
      <c r="HF17" s="273"/>
      <c r="HG17" s="273"/>
      <c r="HH17" s="273"/>
      <c r="HI17" s="273"/>
      <c r="HJ17" s="273"/>
      <c r="HK17" s="273"/>
      <c r="HL17" s="273"/>
      <c r="HM17" s="273"/>
      <c r="HN17" s="273"/>
      <c r="HO17" s="273"/>
      <c r="HP17" s="273"/>
      <c r="HQ17" s="273"/>
      <c r="HR17" s="273"/>
      <c r="HS17" s="273"/>
      <c r="HT17" s="273"/>
      <c r="HU17" s="273"/>
      <c r="HV17" s="273"/>
      <c r="HW17" s="273"/>
      <c r="HX17" s="273"/>
      <c r="HY17" s="273"/>
      <c r="HZ17" s="273"/>
      <c r="IA17" s="273"/>
      <c r="IB17" s="273"/>
      <c r="IC17" s="273"/>
      <c r="ID17" s="273"/>
      <c r="IE17" s="273"/>
      <c r="IF17" s="273"/>
      <c r="IG17" s="273"/>
      <c r="IH17" s="273"/>
      <c r="II17" s="273"/>
      <c r="IJ17" s="273"/>
      <c r="IK17" s="273"/>
      <c r="IL17" s="273"/>
      <c r="IM17" s="273"/>
      <c r="IN17" s="273"/>
      <c r="IO17" s="273"/>
      <c r="IP17" s="273"/>
      <c r="IQ17" s="273"/>
      <c r="IR17" s="273"/>
      <c r="IS17" s="273"/>
      <c r="IT17" s="273"/>
      <c r="IU17" s="273"/>
      <c r="IV17" s="273"/>
    </row>
    <row r="18" spans="1:256" s="274" customFormat="1">
      <c r="A18" s="450"/>
      <c r="B18" s="450"/>
      <c r="C18" s="273"/>
      <c r="D18" s="457"/>
      <c r="E18" s="273"/>
      <c r="F18" s="451"/>
      <c r="G18" s="273"/>
      <c r="H18" s="451"/>
      <c r="I18" s="453"/>
      <c r="J18" s="451"/>
      <c r="K18" s="45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c r="GS18" s="273"/>
      <c r="GT18" s="273"/>
      <c r="GU18" s="273"/>
      <c r="GV18" s="273"/>
      <c r="GW18" s="273"/>
      <c r="GX18" s="273"/>
      <c r="GY18" s="273"/>
      <c r="GZ18" s="273"/>
      <c r="HA18" s="273"/>
      <c r="HB18" s="273"/>
      <c r="HC18" s="273"/>
      <c r="HD18" s="273"/>
      <c r="HE18" s="273"/>
      <c r="HF18" s="273"/>
      <c r="HG18" s="273"/>
      <c r="HH18" s="273"/>
      <c r="HI18" s="273"/>
      <c r="HJ18" s="273"/>
      <c r="HK18" s="273"/>
      <c r="HL18" s="273"/>
      <c r="HM18" s="273"/>
      <c r="HN18" s="273"/>
      <c r="HO18" s="273"/>
      <c r="HP18" s="273"/>
      <c r="HQ18" s="273"/>
      <c r="HR18" s="273"/>
      <c r="HS18" s="273"/>
      <c r="HT18" s="273"/>
      <c r="HU18" s="273"/>
      <c r="HV18" s="273"/>
      <c r="HW18" s="273"/>
      <c r="HX18" s="273"/>
      <c r="HY18" s="273"/>
      <c r="HZ18" s="273"/>
      <c r="IA18" s="273"/>
      <c r="IB18" s="273"/>
      <c r="IC18" s="273"/>
      <c r="ID18" s="273"/>
      <c r="IE18" s="273"/>
      <c r="IF18" s="273"/>
      <c r="IG18" s="273"/>
      <c r="IH18" s="273"/>
      <c r="II18" s="273"/>
      <c r="IJ18" s="273"/>
      <c r="IK18" s="273"/>
      <c r="IL18" s="273"/>
      <c r="IM18" s="273"/>
      <c r="IN18" s="273"/>
      <c r="IO18" s="273"/>
      <c r="IP18" s="273"/>
      <c r="IQ18" s="273"/>
      <c r="IR18" s="273"/>
      <c r="IS18" s="273"/>
      <c r="IT18" s="273"/>
      <c r="IU18" s="273"/>
      <c r="IV18" s="273"/>
    </row>
    <row r="19" spans="1:256" s="274" customFormat="1" ht="15.75">
      <c r="A19" s="532" t="s">
        <v>13</v>
      </c>
      <c r="B19" s="533"/>
      <c r="C19" s="534" t="s">
        <v>14</v>
      </c>
      <c r="D19" s="458"/>
      <c r="E19" s="455"/>
      <c r="F19" s="473"/>
      <c r="G19" s="455"/>
      <c r="H19" s="473"/>
      <c r="I19" s="453"/>
      <c r="J19" s="451"/>
      <c r="K19" s="45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c r="GS19" s="273"/>
      <c r="GT19" s="273"/>
      <c r="GU19" s="273"/>
      <c r="GV19" s="273"/>
      <c r="GW19" s="273"/>
      <c r="GX19" s="273"/>
      <c r="GY19" s="273"/>
      <c r="GZ19" s="273"/>
      <c r="HA19" s="273"/>
      <c r="HB19" s="273"/>
      <c r="HC19" s="273"/>
      <c r="HD19" s="273"/>
      <c r="HE19" s="273"/>
      <c r="HF19" s="273"/>
      <c r="HG19" s="273"/>
      <c r="HH19" s="273"/>
      <c r="HI19" s="273"/>
      <c r="HJ19" s="273"/>
      <c r="HK19" s="273"/>
      <c r="HL19" s="273"/>
      <c r="HM19" s="273"/>
      <c r="HN19" s="273"/>
      <c r="HO19" s="273"/>
      <c r="HP19" s="273"/>
      <c r="HQ19" s="273"/>
      <c r="HR19" s="273"/>
      <c r="HS19" s="273"/>
      <c r="HT19" s="273"/>
      <c r="HU19" s="273"/>
      <c r="HV19" s="273"/>
      <c r="HW19" s="273"/>
      <c r="HX19" s="273"/>
      <c r="HY19" s="273"/>
      <c r="HZ19" s="273"/>
      <c r="IA19" s="273"/>
      <c r="IB19" s="273"/>
      <c r="IC19" s="273"/>
      <c r="ID19" s="273"/>
      <c r="IE19" s="273"/>
      <c r="IF19" s="273"/>
      <c r="IG19" s="273"/>
      <c r="IH19" s="273"/>
      <c r="II19" s="273"/>
      <c r="IJ19" s="273"/>
      <c r="IK19" s="273"/>
      <c r="IL19" s="273"/>
      <c r="IM19" s="273"/>
      <c r="IN19" s="273"/>
      <c r="IO19" s="273"/>
      <c r="IP19" s="273"/>
      <c r="IQ19" s="273"/>
      <c r="IR19" s="273"/>
      <c r="IS19" s="273"/>
      <c r="IT19" s="273"/>
      <c r="IU19" s="273"/>
      <c r="IV19" s="273"/>
    </row>
    <row r="20" spans="1:256" s="274" customFormat="1" ht="15.75">
      <c r="A20" s="456"/>
      <c r="B20" s="280"/>
      <c r="C20" s="280"/>
      <c r="D20" s="458"/>
      <c r="E20" s="455"/>
      <c r="F20" s="473"/>
      <c r="G20" s="455"/>
      <c r="H20" s="473"/>
      <c r="I20" s="453"/>
      <c r="J20" s="451"/>
      <c r="K20" s="45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c r="GS20" s="273"/>
      <c r="GT20" s="273"/>
      <c r="GU20" s="273"/>
      <c r="GV20" s="273"/>
      <c r="GW20" s="273"/>
      <c r="GX20" s="273"/>
      <c r="GY20" s="273"/>
      <c r="GZ20" s="273"/>
      <c r="HA20" s="273"/>
      <c r="HB20" s="273"/>
      <c r="HC20" s="273"/>
      <c r="HD20" s="273"/>
      <c r="HE20" s="273"/>
      <c r="HF20" s="273"/>
      <c r="HG20" s="273"/>
      <c r="HH20" s="273"/>
      <c r="HI20" s="273"/>
      <c r="HJ20" s="273"/>
      <c r="HK20" s="273"/>
      <c r="HL20" s="273"/>
      <c r="HM20" s="273"/>
      <c r="HN20" s="273"/>
      <c r="HO20" s="273"/>
      <c r="HP20" s="273"/>
      <c r="HQ20" s="273"/>
      <c r="HR20" s="273"/>
      <c r="HS20" s="273"/>
      <c r="HT20" s="273"/>
      <c r="HU20" s="273"/>
      <c r="HV20" s="273"/>
      <c r="HW20" s="273"/>
      <c r="HX20" s="273"/>
      <c r="HY20" s="273"/>
      <c r="HZ20" s="273"/>
      <c r="IA20" s="273"/>
      <c r="IB20" s="273"/>
      <c r="IC20" s="273"/>
      <c r="ID20" s="273"/>
      <c r="IE20" s="273"/>
      <c r="IF20" s="273"/>
      <c r="IG20" s="273"/>
      <c r="IH20" s="273"/>
      <c r="II20" s="273"/>
      <c r="IJ20" s="273"/>
      <c r="IK20" s="273"/>
      <c r="IL20" s="273"/>
      <c r="IM20" s="273"/>
      <c r="IN20" s="273"/>
      <c r="IO20" s="273"/>
      <c r="IP20" s="273"/>
      <c r="IQ20" s="273"/>
      <c r="IR20" s="273"/>
      <c r="IS20" s="273"/>
      <c r="IT20" s="273"/>
      <c r="IU20" s="273"/>
      <c r="IV20" s="273"/>
    </row>
    <row r="21" spans="1:256" s="274" customFormat="1" ht="15.75">
      <c r="A21" s="532" t="s">
        <v>15</v>
      </c>
      <c r="B21" s="535"/>
      <c r="C21" s="534" t="s">
        <v>10</v>
      </c>
      <c r="D21" s="457"/>
      <c r="E21" s="273"/>
      <c r="F21" s="451"/>
      <c r="G21" s="273"/>
      <c r="H21" s="451"/>
      <c r="I21" s="453"/>
      <c r="J21" s="451"/>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73"/>
      <c r="HQ21" s="273"/>
      <c r="HR21" s="273"/>
      <c r="HS21" s="273"/>
      <c r="HT21" s="273"/>
      <c r="HU21" s="273"/>
      <c r="HV21" s="273"/>
      <c r="HW21" s="273"/>
      <c r="HX21" s="273"/>
      <c r="HY21" s="273"/>
      <c r="HZ21" s="273"/>
      <c r="IA21" s="273"/>
      <c r="IB21" s="273"/>
      <c r="IC21" s="273"/>
      <c r="ID21" s="273"/>
      <c r="IE21" s="273"/>
      <c r="IF21" s="273"/>
      <c r="IG21" s="273"/>
      <c r="IH21" s="273"/>
      <c r="II21" s="273"/>
      <c r="IJ21" s="273"/>
      <c r="IK21" s="273"/>
      <c r="IL21" s="273"/>
      <c r="IM21" s="273"/>
      <c r="IN21" s="273"/>
      <c r="IO21" s="273"/>
      <c r="IP21" s="273"/>
      <c r="IQ21" s="273"/>
      <c r="IR21" s="273"/>
      <c r="IS21" s="273"/>
      <c r="IT21" s="273"/>
      <c r="IU21" s="273"/>
      <c r="IV21" s="273"/>
    </row>
    <row r="22" spans="1:256" s="274" customFormat="1">
      <c r="A22" s="450"/>
      <c r="B22" s="273"/>
      <c r="C22" s="273"/>
      <c r="D22" s="451"/>
      <c r="E22" s="451"/>
      <c r="F22" s="451"/>
      <c r="G22" s="451"/>
      <c r="H22" s="378"/>
      <c r="I22" s="453"/>
      <c r="J22" s="273"/>
      <c r="K22" s="273"/>
      <c r="L22" s="453"/>
      <c r="M22" s="45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c r="GS22" s="273"/>
      <c r="GT22" s="273"/>
      <c r="GU22" s="273"/>
      <c r="GV22" s="273"/>
      <c r="GW22" s="273"/>
      <c r="GX22" s="273"/>
      <c r="GY22" s="273"/>
      <c r="GZ22" s="273"/>
      <c r="HA22" s="273"/>
      <c r="HB22" s="273"/>
      <c r="HC22" s="273"/>
      <c r="HD22" s="273"/>
      <c r="HE22" s="273"/>
      <c r="HF22" s="273"/>
      <c r="HG22" s="273"/>
      <c r="HH22" s="273"/>
      <c r="HI22" s="273"/>
      <c r="HJ22" s="273"/>
      <c r="HK22" s="273"/>
      <c r="HL22" s="273"/>
      <c r="HM22" s="273"/>
      <c r="HN22" s="273"/>
      <c r="HO22" s="273"/>
      <c r="HP22" s="273"/>
      <c r="HQ22" s="273"/>
      <c r="HR22" s="273"/>
      <c r="HS22" s="273"/>
      <c r="HT22" s="273"/>
      <c r="HU22" s="273"/>
      <c r="HV22" s="273"/>
      <c r="HW22" s="273"/>
      <c r="HX22" s="273"/>
      <c r="HY22" s="273"/>
      <c r="HZ22" s="273"/>
      <c r="IA22" s="273"/>
      <c r="IB22" s="273"/>
      <c r="IC22" s="273"/>
      <c r="ID22" s="273"/>
      <c r="IE22" s="273"/>
      <c r="IF22" s="273"/>
      <c r="IG22" s="273"/>
      <c r="IH22" s="273"/>
      <c r="II22" s="273"/>
      <c r="IJ22" s="273"/>
      <c r="IK22" s="273"/>
      <c r="IL22" s="273"/>
      <c r="IM22" s="273"/>
      <c r="IN22" s="273"/>
      <c r="IO22" s="273"/>
      <c r="IP22" s="273"/>
      <c r="IQ22" s="273"/>
      <c r="IR22" s="273"/>
      <c r="IS22" s="273"/>
      <c r="IT22" s="273"/>
      <c r="IU22" s="273"/>
      <c r="IV22" s="273"/>
    </row>
    <row r="23" spans="1:256" s="274" customFormat="1" ht="18.75" customHeight="1">
      <c r="A23" s="450"/>
      <c r="B23" s="280" t="s">
        <v>14262</v>
      </c>
      <c r="C23" s="273"/>
      <c r="D23" s="451"/>
      <c r="E23" s="451"/>
      <c r="F23" s="451"/>
      <c r="G23" s="451"/>
      <c r="H23" s="378"/>
      <c r="I23" s="45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c r="IM23" s="273"/>
      <c r="IN23" s="273"/>
      <c r="IO23" s="273"/>
      <c r="IP23" s="273"/>
      <c r="IQ23" s="273"/>
      <c r="IR23" s="273"/>
      <c r="IS23" s="273"/>
      <c r="IT23" s="273"/>
      <c r="IU23" s="273"/>
      <c r="IV23" s="273"/>
    </row>
    <row r="24" spans="1:256" s="274" customFormat="1" ht="18.75" customHeight="1">
      <c r="A24" s="450"/>
      <c r="B24" s="280"/>
      <c r="C24" s="273"/>
      <c r="D24" s="451"/>
      <c r="E24" s="451"/>
      <c r="F24" s="451"/>
      <c r="G24" s="451"/>
      <c r="H24" s="378"/>
      <c r="I24" s="45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row>
    <row r="25" spans="1:256" s="274" customFormat="1" ht="13.5" customHeight="1">
      <c r="A25" s="378"/>
      <c r="B25" s="273"/>
      <c r="C25" s="273" t="s">
        <v>286</v>
      </c>
      <c r="D25" s="451"/>
      <c r="E25" s="451"/>
      <c r="F25" s="298" t="s">
        <v>17</v>
      </c>
      <c r="G25" s="451" t="s">
        <v>18</v>
      </c>
      <c r="H25" s="298" t="s">
        <v>19</v>
      </c>
      <c r="I25" s="453"/>
      <c r="J25" s="451"/>
      <c r="K25" s="455"/>
      <c r="L25" s="455"/>
      <c r="M25" s="455"/>
      <c r="N25" s="280"/>
      <c r="O25" s="280"/>
      <c r="P25" s="280"/>
      <c r="Q25" s="280"/>
      <c r="R25" s="280"/>
      <c r="S25" s="280"/>
      <c r="T25" s="280"/>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row>
    <row r="26" spans="1:256" s="274" customFormat="1">
      <c r="A26" s="378"/>
      <c r="B26" s="273"/>
      <c r="C26" s="273"/>
      <c r="D26" s="451"/>
      <c r="E26" s="451"/>
      <c r="F26" s="451"/>
      <c r="G26" s="451"/>
      <c r="H26" s="378"/>
      <c r="I26" s="453"/>
      <c r="J26" s="451"/>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c r="GS26" s="273"/>
      <c r="GT26" s="273"/>
      <c r="GU26" s="273"/>
      <c r="GV26" s="273"/>
      <c r="GW26" s="273"/>
      <c r="GX26" s="273"/>
      <c r="GY26" s="273"/>
      <c r="GZ26" s="273"/>
      <c r="HA26" s="273"/>
      <c r="HB26" s="273"/>
      <c r="HC26" s="273"/>
      <c r="HD26" s="273"/>
      <c r="HE26" s="273"/>
      <c r="HF26" s="273"/>
      <c r="HG26" s="273"/>
      <c r="HH26" s="273"/>
      <c r="HI26" s="273"/>
      <c r="HJ26" s="273"/>
      <c r="HK26" s="273"/>
      <c r="HL26" s="273"/>
      <c r="HM26" s="273"/>
      <c r="HN26" s="273"/>
      <c r="HO26" s="273"/>
      <c r="HP26" s="273"/>
      <c r="HQ26" s="273"/>
      <c r="HR26" s="273"/>
      <c r="HS26" s="273"/>
      <c r="HT26" s="273"/>
      <c r="HU26" s="273"/>
      <c r="HV26" s="273"/>
      <c r="HW26" s="273"/>
      <c r="HX26" s="273"/>
      <c r="HY26" s="273"/>
      <c r="HZ26" s="273"/>
      <c r="IA26" s="273"/>
      <c r="IB26" s="273"/>
      <c r="IC26" s="273"/>
      <c r="ID26" s="273"/>
      <c r="IE26" s="273"/>
      <c r="IF26" s="273"/>
      <c r="IG26" s="273"/>
      <c r="IH26" s="273"/>
      <c r="II26" s="273"/>
      <c r="IJ26" s="273"/>
      <c r="IK26" s="273"/>
      <c r="IL26" s="273"/>
      <c r="IM26" s="273"/>
      <c r="IN26" s="273"/>
      <c r="IO26" s="273"/>
      <c r="IP26" s="273"/>
      <c r="IQ26" s="273"/>
      <c r="IR26" s="273"/>
      <c r="IS26" s="273"/>
      <c r="IT26" s="273"/>
      <c r="IU26" s="273"/>
      <c r="IV26" s="273"/>
    </row>
    <row r="27" spans="1:256" s="274" customFormat="1" ht="15" customHeight="1">
      <c r="A27" s="378"/>
      <c r="B27" s="273"/>
      <c r="C27" s="273" t="s">
        <v>456</v>
      </c>
      <c r="D27" s="451"/>
      <c r="E27" s="451"/>
      <c r="F27" s="378" t="s">
        <v>5</v>
      </c>
      <c r="G27" s="452">
        <v>4</v>
      </c>
      <c r="H27" s="536">
        <f>TRUNC((G27*G28),2)</f>
        <v>132</v>
      </c>
      <c r="I27" s="453"/>
      <c r="J27" s="451"/>
      <c r="K27" s="273"/>
      <c r="L27" s="273"/>
      <c r="M27" s="378"/>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row>
    <row r="28" spans="1:256" s="274" customFormat="1" ht="15.75">
      <c r="A28" s="378"/>
      <c r="B28" s="273"/>
      <c r="C28" s="273" t="s">
        <v>14232</v>
      </c>
      <c r="D28" s="451"/>
      <c r="E28" s="451"/>
      <c r="F28" s="378" t="s">
        <v>20</v>
      </c>
      <c r="G28" s="452">
        <f>(22+2)*(1-$E$45)*1.5</f>
        <v>33</v>
      </c>
      <c r="H28" s="451"/>
      <c r="I28" s="453"/>
      <c r="J28" s="451"/>
      <c r="K28" s="454"/>
      <c r="L28" s="457"/>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row>
    <row r="29" spans="1:256" s="274" customFormat="1">
      <c r="A29" s="378"/>
      <c r="B29" s="273"/>
      <c r="C29" s="273"/>
      <c r="D29" s="451"/>
      <c r="E29" s="451"/>
      <c r="F29" s="451"/>
      <c r="G29" s="451"/>
      <c r="H29" s="451"/>
      <c r="I29" s="453"/>
      <c r="J29" s="451"/>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row>
    <row r="30" spans="1:256" s="274" customFormat="1" ht="16.5" customHeight="1">
      <c r="A30" s="378"/>
      <c r="B30" s="273"/>
      <c r="C30" s="273" t="s">
        <v>14263</v>
      </c>
      <c r="D30" s="451"/>
      <c r="E30" s="451"/>
      <c r="F30" s="378" t="s">
        <v>5</v>
      </c>
      <c r="G30" s="452">
        <v>4</v>
      </c>
      <c r="H30" s="536">
        <f>G30*G31</f>
        <v>264</v>
      </c>
      <c r="I30" s="453"/>
      <c r="J30" s="451"/>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row>
    <row r="31" spans="1:256" s="274" customFormat="1" ht="15.75">
      <c r="A31" s="537"/>
      <c r="B31" s="273"/>
      <c r="C31" s="273" t="s">
        <v>14264</v>
      </c>
      <c r="D31" s="451"/>
      <c r="E31" s="451"/>
      <c r="F31" s="378" t="s">
        <v>20</v>
      </c>
      <c r="G31" s="452">
        <f>(22+2)*(1-$E$45)*3</f>
        <v>66</v>
      </c>
      <c r="H31" s="451"/>
      <c r="I31" s="280"/>
      <c r="J31" s="280"/>
      <c r="K31" s="455"/>
      <c r="L31" s="455"/>
      <c r="M31" s="455"/>
      <c r="N31" s="280"/>
      <c r="O31" s="280"/>
      <c r="P31" s="280"/>
      <c r="Q31" s="280"/>
      <c r="R31" s="280"/>
      <c r="S31" s="280"/>
      <c r="T31" s="280"/>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c r="GS31" s="273"/>
      <c r="GT31" s="273"/>
      <c r="GU31" s="273"/>
      <c r="GV31" s="273"/>
      <c r="GW31" s="273"/>
      <c r="GX31" s="273"/>
      <c r="GY31" s="273"/>
      <c r="GZ31" s="273"/>
      <c r="HA31" s="273"/>
      <c r="HB31" s="273"/>
      <c r="HC31" s="273"/>
      <c r="HD31" s="273"/>
      <c r="HE31" s="273"/>
      <c r="HF31" s="273"/>
      <c r="HG31" s="273"/>
      <c r="HH31" s="273"/>
      <c r="HI31" s="273"/>
      <c r="HJ31" s="273"/>
      <c r="HK31" s="273"/>
      <c r="HL31" s="273"/>
      <c r="HM31" s="273"/>
      <c r="HN31" s="273"/>
      <c r="HO31" s="273"/>
      <c r="HP31" s="273"/>
      <c r="HQ31" s="273"/>
      <c r="HR31" s="273"/>
      <c r="HS31" s="273"/>
      <c r="HT31" s="273"/>
      <c r="HU31" s="273"/>
      <c r="HV31" s="273"/>
      <c r="HW31" s="273"/>
      <c r="HX31" s="273"/>
      <c r="HY31" s="273"/>
      <c r="HZ31" s="273"/>
      <c r="IA31" s="273"/>
      <c r="IB31" s="273"/>
      <c r="IC31" s="273"/>
      <c r="ID31" s="273"/>
      <c r="IE31" s="273"/>
      <c r="IF31" s="273"/>
      <c r="IG31" s="273"/>
      <c r="IH31" s="273"/>
      <c r="II31" s="273"/>
      <c r="IJ31" s="273"/>
      <c r="IK31" s="273"/>
      <c r="IL31" s="273"/>
      <c r="IM31" s="273"/>
      <c r="IN31" s="273"/>
      <c r="IO31" s="273"/>
      <c r="IP31" s="273"/>
      <c r="IQ31" s="273"/>
      <c r="IR31" s="273"/>
      <c r="IS31" s="273"/>
      <c r="IT31" s="273"/>
      <c r="IU31" s="273"/>
      <c r="IV31" s="273"/>
    </row>
    <row r="32" spans="1:256" s="274" customFormat="1">
      <c r="A32" s="378"/>
      <c r="B32" s="273"/>
      <c r="C32" s="273"/>
      <c r="D32" s="451"/>
      <c r="E32" s="451"/>
      <c r="F32" s="451"/>
      <c r="G32" s="451"/>
      <c r="H32" s="451"/>
      <c r="I32" s="453"/>
      <c r="J32" s="451"/>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row>
    <row r="33" spans="1:256" s="274" customFormat="1">
      <c r="A33" s="378"/>
      <c r="B33" s="273"/>
      <c r="C33" s="273"/>
      <c r="D33" s="451"/>
      <c r="E33" s="451"/>
      <c r="F33" s="451"/>
      <c r="G33" s="451"/>
      <c r="H33" s="378"/>
      <c r="I33" s="453"/>
      <c r="J33" s="451"/>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c r="GS33" s="273"/>
      <c r="GT33" s="273"/>
      <c r="GU33" s="273"/>
      <c r="GV33" s="273"/>
      <c r="GW33" s="273"/>
      <c r="GX33" s="273"/>
      <c r="GY33" s="273"/>
      <c r="GZ33" s="273"/>
      <c r="HA33" s="273"/>
      <c r="HB33" s="273"/>
      <c r="HC33" s="273"/>
      <c r="HD33" s="273"/>
      <c r="HE33" s="273"/>
      <c r="HF33" s="273"/>
      <c r="HG33" s="273"/>
      <c r="HH33" s="273"/>
      <c r="HI33" s="273"/>
      <c r="HJ33" s="273"/>
      <c r="HK33" s="273"/>
      <c r="HL33" s="273"/>
      <c r="HM33" s="273"/>
      <c r="HN33" s="273"/>
      <c r="HO33" s="273"/>
      <c r="HP33" s="273"/>
      <c r="HQ33" s="273"/>
      <c r="HR33" s="273"/>
      <c r="HS33" s="273"/>
      <c r="HT33" s="273"/>
      <c r="HU33" s="273"/>
      <c r="HV33" s="273"/>
      <c r="HW33" s="273"/>
      <c r="HX33" s="273"/>
      <c r="HY33" s="273"/>
      <c r="HZ33" s="273"/>
      <c r="IA33" s="273"/>
      <c r="IB33" s="273"/>
      <c r="IC33" s="273"/>
      <c r="ID33" s="273"/>
      <c r="IE33" s="273"/>
      <c r="IF33" s="273"/>
      <c r="IG33" s="273"/>
      <c r="IH33" s="273"/>
      <c r="II33" s="273"/>
      <c r="IJ33" s="273"/>
      <c r="IK33" s="273"/>
      <c r="IL33" s="273"/>
      <c r="IM33" s="273"/>
      <c r="IN33" s="273"/>
      <c r="IO33" s="273"/>
      <c r="IP33" s="273"/>
      <c r="IQ33" s="273"/>
      <c r="IR33" s="273"/>
      <c r="IS33" s="273"/>
      <c r="IT33" s="273"/>
      <c r="IU33" s="273"/>
      <c r="IV33" s="273"/>
    </row>
    <row r="34" spans="1:256" s="274" customFormat="1">
      <c r="A34" s="378"/>
      <c r="B34" s="273" t="s">
        <v>21</v>
      </c>
      <c r="C34" s="273"/>
      <c r="D34" s="451"/>
      <c r="E34" s="451"/>
      <c r="F34" s="451"/>
      <c r="G34" s="451"/>
      <c r="H34" s="378"/>
      <c r="I34" s="453"/>
      <c r="J34" s="451"/>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row>
    <row r="35" spans="1:256" s="274" customFormat="1">
      <c r="A35" s="378"/>
      <c r="B35" s="273" t="s">
        <v>22</v>
      </c>
      <c r="C35" s="273"/>
      <c r="D35" s="451"/>
      <c r="E35" s="451"/>
      <c r="F35" s="451"/>
      <c r="G35" s="451"/>
      <c r="H35" s="378"/>
      <c r="I35" s="453"/>
      <c r="J35" s="451"/>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row>
    <row r="36" spans="1:256" s="274" customFormat="1">
      <c r="A36" s="378"/>
      <c r="B36" s="273" t="s">
        <v>23</v>
      </c>
      <c r="C36" s="273"/>
      <c r="D36" s="451"/>
      <c r="E36" s="451"/>
      <c r="F36" s="451"/>
      <c r="G36" s="451"/>
      <c r="H36" s="378"/>
      <c r="I36" s="453"/>
      <c r="J36" s="451"/>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row>
    <row r="37" spans="1:256" s="274" customFormat="1">
      <c r="A37" s="450"/>
      <c r="B37" s="273" t="s">
        <v>13574</v>
      </c>
      <c r="C37" s="273"/>
      <c r="D37" s="451"/>
      <c r="E37" s="451"/>
      <c r="F37" s="451"/>
      <c r="G37" s="451"/>
      <c r="H37" s="378"/>
      <c r="I37" s="453"/>
      <c r="J37" s="451"/>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c r="GS37" s="273"/>
      <c r="GT37" s="273"/>
      <c r="GU37" s="273"/>
      <c r="GV37" s="273"/>
      <c r="GW37" s="273"/>
      <c r="GX37" s="273"/>
      <c r="GY37" s="273"/>
      <c r="GZ37" s="273"/>
      <c r="HA37" s="273"/>
      <c r="HB37" s="273"/>
      <c r="HC37" s="273"/>
      <c r="HD37" s="273"/>
      <c r="HE37" s="273"/>
      <c r="HF37" s="273"/>
      <c r="HG37" s="273"/>
      <c r="HH37" s="273"/>
      <c r="HI37" s="273"/>
      <c r="HJ37" s="273"/>
      <c r="HK37" s="273"/>
      <c r="HL37" s="273"/>
      <c r="HM37" s="273"/>
      <c r="HN37" s="273"/>
      <c r="HO37" s="273"/>
      <c r="HP37" s="273"/>
      <c r="HQ37" s="273"/>
      <c r="HR37" s="273"/>
      <c r="HS37" s="273"/>
      <c r="HT37" s="273"/>
      <c r="HU37" s="273"/>
      <c r="HV37" s="273"/>
      <c r="HW37" s="273"/>
      <c r="HX37" s="273"/>
      <c r="HY37" s="273"/>
      <c r="HZ37" s="273"/>
      <c r="IA37" s="273"/>
      <c r="IB37" s="273"/>
      <c r="IC37" s="273"/>
      <c r="ID37" s="273"/>
      <c r="IE37" s="273"/>
      <c r="IF37" s="273"/>
      <c r="IG37" s="273"/>
      <c r="IH37" s="273"/>
      <c r="II37" s="273"/>
      <c r="IJ37" s="273"/>
      <c r="IK37" s="273"/>
      <c r="IL37" s="273"/>
      <c r="IM37" s="273"/>
      <c r="IN37" s="273"/>
      <c r="IO37" s="273"/>
      <c r="IP37" s="273"/>
      <c r="IQ37" s="273"/>
      <c r="IR37" s="273"/>
      <c r="IS37" s="273"/>
      <c r="IT37" s="273"/>
      <c r="IU37" s="273"/>
      <c r="IV37" s="273"/>
    </row>
    <row r="38" spans="1:256" s="274" customFormat="1">
      <c r="A38" s="378"/>
      <c r="B38" s="273" t="s">
        <v>13575</v>
      </c>
      <c r="C38" s="273"/>
      <c r="D38" s="451"/>
      <c r="E38" s="451"/>
      <c r="F38" s="451"/>
      <c r="G38" s="451"/>
      <c r="H38" s="378"/>
      <c r="I38" s="453"/>
      <c r="J38" s="451"/>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c r="GS38" s="273"/>
      <c r="GT38" s="273"/>
      <c r="GU38" s="273"/>
      <c r="GV38" s="273"/>
      <c r="GW38" s="273"/>
      <c r="GX38" s="273"/>
      <c r="GY38" s="273"/>
      <c r="GZ38" s="273"/>
      <c r="HA38" s="273"/>
      <c r="HB38" s="273"/>
      <c r="HC38" s="273"/>
      <c r="HD38" s="273"/>
      <c r="HE38" s="273"/>
      <c r="HF38" s="273"/>
      <c r="HG38" s="273"/>
      <c r="HH38" s="273"/>
      <c r="HI38" s="273"/>
      <c r="HJ38" s="273"/>
      <c r="HK38" s="273"/>
      <c r="HL38" s="273"/>
      <c r="HM38" s="273"/>
      <c r="HN38" s="273"/>
      <c r="HO38" s="273"/>
      <c r="HP38" s="273"/>
      <c r="HQ38" s="273"/>
      <c r="HR38" s="273"/>
      <c r="HS38" s="273"/>
      <c r="HT38" s="273"/>
      <c r="HU38" s="273"/>
      <c r="HV38" s="273"/>
      <c r="HW38" s="273"/>
      <c r="HX38" s="273"/>
      <c r="HY38" s="273"/>
      <c r="HZ38" s="273"/>
      <c r="IA38" s="273"/>
      <c r="IB38" s="273"/>
      <c r="IC38" s="273"/>
      <c r="ID38" s="273"/>
      <c r="IE38" s="273"/>
      <c r="IF38" s="273"/>
      <c r="IG38" s="273"/>
      <c r="IH38" s="273"/>
      <c r="II38" s="273"/>
      <c r="IJ38" s="273"/>
      <c r="IK38" s="273"/>
      <c r="IL38" s="273"/>
      <c r="IM38" s="273"/>
      <c r="IN38" s="273"/>
      <c r="IO38" s="273"/>
      <c r="IP38" s="273"/>
      <c r="IQ38" s="273"/>
      <c r="IR38" s="273"/>
      <c r="IS38" s="273"/>
      <c r="IT38" s="273"/>
      <c r="IU38" s="273"/>
      <c r="IV38" s="273"/>
    </row>
    <row r="39" spans="1:256" s="274" customFormat="1">
      <c r="A39" s="378"/>
      <c r="B39" s="273" t="s">
        <v>13576</v>
      </c>
      <c r="C39" s="273"/>
      <c r="D39" s="451"/>
      <c r="E39" s="451"/>
      <c r="F39" s="451"/>
      <c r="G39" s="451"/>
      <c r="H39" s="378"/>
      <c r="I39" s="453"/>
      <c r="J39" s="451"/>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c r="GS39" s="273"/>
      <c r="GT39" s="273"/>
      <c r="GU39" s="273"/>
      <c r="GV39" s="273"/>
      <c r="GW39" s="273"/>
      <c r="GX39" s="273"/>
      <c r="GY39" s="273"/>
      <c r="GZ39" s="273"/>
      <c r="HA39" s="273"/>
      <c r="HB39" s="273"/>
      <c r="HC39" s="273"/>
      <c r="HD39" s="273"/>
      <c r="HE39" s="273"/>
      <c r="HF39" s="273"/>
      <c r="HG39" s="273"/>
      <c r="HH39" s="273"/>
      <c r="HI39" s="273"/>
      <c r="HJ39" s="273"/>
      <c r="HK39" s="273"/>
      <c r="HL39" s="273"/>
      <c r="HM39" s="273"/>
      <c r="HN39" s="273"/>
      <c r="HO39" s="273"/>
      <c r="HP39" s="273"/>
      <c r="HQ39" s="273"/>
      <c r="HR39" s="273"/>
      <c r="HS39" s="273"/>
      <c r="HT39" s="273"/>
      <c r="HU39" s="273"/>
      <c r="HV39" s="273"/>
      <c r="HW39" s="273"/>
      <c r="HX39" s="273"/>
      <c r="HY39" s="273"/>
      <c r="HZ39" s="273"/>
      <c r="IA39" s="273"/>
      <c r="IB39" s="273"/>
      <c r="IC39" s="273"/>
      <c r="ID39" s="273"/>
      <c r="IE39" s="273"/>
      <c r="IF39" s="273"/>
      <c r="IG39" s="273"/>
      <c r="IH39" s="273"/>
      <c r="II39" s="273"/>
      <c r="IJ39" s="273"/>
      <c r="IK39" s="273"/>
      <c r="IL39" s="273"/>
      <c r="IM39" s="273"/>
      <c r="IN39" s="273"/>
      <c r="IO39" s="273"/>
      <c r="IP39" s="273"/>
      <c r="IQ39" s="273"/>
      <c r="IR39" s="273"/>
      <c r="IS39" s="273"/>
      <c r="IT39" s="273"/>
      <c r="IU39" s="273"/>
      <c r="IV39" s="273"/>
    </row>
    <row r="40" spans="1:256" s="274" customFormat="1">
      <c r="A40" s="378"/>
      <c r="B40" s="273" t="s">
        <v>13577</v>
      </c>
      <c r="C40" s="273"/>
      <c r="D40" s="451"/>
      <c r="E40" s="451"/>
      <c r="F40" s="451"/>
      <c r="G40" s="451"/>
      <c r="H40" s="378"/>
      <c r="I40" s="453"/>
      <c r="J40" s="451"/>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c r="GS40" s="273"/>
      <c r="GT40" s="273"/>
      <c r="GU40" s="273"/>
      <c r="GV40" s="273"/>
      <c r="GW40" s="273"/>
      <c r="GX40" s="273"/>
      <c r="GY40" s="273"/>
      <c r="GZ40" s="273"/>
      <c r="HA40" s="273"/>
      <c r="HB40" s="273"/>
      <c r="HC40" s="273"/>
      <c r="HD40" s="273"/>
      <c r="HE40" s="273"/>
      <c r="HF40" s="273"/>
      <c r="HG40" s="273"/>
      <c r="HH40" s="273"/>
      <c r="HI40" s="273"/>
      <c r="HJ40" s="273"/>
      <c r="HK40" s="273"/>
      <c r="HL40" s="273"/>
      <c r="HM40" s="273"/>
      <c r="HN40" s="273"/>
      <c r="HO40" s="273"/>
      <c r="HP40" s="273"/>
      <c r="HQ40" s="273"/>
      <c r="HR40" s="273"/>
      <c r="HS40" s="273"/>
      <c r="HT40" s="273"/>
      <c r="HU40" s="273"/>
      <c r="HV40" s="273"/>
      <c r="HW40" s="273"/>
      <c r="HX40" s="273"/>
      <c r="HY40" s="273"/>
      <c r="HZ40" s="273"/>
      <c r="IA40" s="273"/>
      <c r="IB40" s="273"/>
      <c r="IC40" s="273"/>
      <c r="ID40" s="273"/>
      <c r="IE40" s="273"/>
      <c r="IF40" s="273"/>
      <c r="IG40" s="273"/>
      <c r="IH40" s="273"/>
      <c r="II40" s="273"/>
      <c r="IJ40" s="273"/>
      <c r="IK40" s="273"/>
      <c r="IL40" s="273"/>
      <c r="IM40" s="273"/>
      <c r="IN40" s="273"/>
      <c r="IO40" s="273"/>
      <c r="IP40" s="273"/>
      <c r="IQ40" s="273"/>
      <c r="IR40" s="273"/>
      <c r="IS40" s="273"/>
      <c r="IT40" s="273"/>
      <c r="IU40" s="273"/>
      <c r="IV40" s="273"/>
    </row>
    <row r="41" spans="1:256" s="274" customFormat="1">
      <c r="A41" s="378"/>
      <c r="B41" s="273" t="s">
        <v>13578</v>
      </c>
      <c r="C41" s="273"/>
      <c r="D41" s="451"/>
      <c r="E41" s="451"/>
      <c r="F41" s="451"/>
      <c r="G41" s="451"/>
      <c r="H41" s="378"/>
      <c r="I41" s="453"/>
      <c r="J41" s="451"/>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c r="GS41" s="273"/>
      <c r="GT41" s="273"/>
      <c r="GU41" s="273"/>
      <c r="GV41" s="273"/>
      <c r="GW41" s="273"/>
      <c r="GX41" s="273"/>
      <c r="GY41" s="273"/>
      <c r="GZ41" s="273"/>
      <c r="HA41" s="273"/>
      <c r="HB41" s="273"/>
      <c r="HC41" s="273"/>
      <c r="HD41" s="273"/>
      <c r="HE41" s="273"/>
      <c r="HF41" s="273"/>
      <c r="HG41" s="273"/>
      <c r="HH41" s="273"/>
      <c r="HI41" s="273"/>
      <c r="HJ41" s="273"/>
      <c r="HK41" s="273"/>
      <c r="HL41" s="273"/>
      <c r="HM41" s="273"/>
      <c r="HN41" s="273"/>
      <c r="HO41" s="273"/>
      <c r="HP41" s="273"/>
      <c r="HQ41" s="273"/>
      <c r="HR41" s="273"/>
      <c r="HS41" s="273"/>
      <c r="HT41" s="273"/>
      <c r="HU41" s="273"/>
      <c r="HV41" s="273"/>
      <c r="HW41" s="273"/>
      <c r="HX41" s="273"/>
      <c r="HY41" s="273"/>
      <c r="HZ41" s="273"/>
      <c r="IA41" s="273"/>
      <c r="IB41" s="273"/>
      <c r="IC41" s="273"/>
      <c r="ID41" s="273"/>
      <c r="IE41" s="273"/>
      <c r="IF41" s="273"/>
      <c r="IG41" s="273"/>
      <c r="IH41" s="273"/>
      <c r="II41" s="273"/>
      <c r="IJ41" s="273"/>
      <c r="IK41" s="273"/>
      <c r="IL41" s="273"/>
      <c r="IM41" s="273"/>
      <c r="IN41" s="273"/>
      <c r="IO41" s="273"/>
      <c r="IP41" s="273"/>
      <c r="IQ41" s="273"/>
      <c r="IR41" s="273"/>
      <c r="IS41" s="273"/>
      <c r="IT41" s="273"/>
      <c r="IU41" s="273"/>
      <c r="IV41" s="273"/>
    </row>
    <row r="42" spans="1:256" s="274" customFormat="1">
      <c r="A42" s="378"/>
      <c r="B42" s="273" t="s">
        <v>13579</v>
      </c>
      <c r="C42" s="273"/>
      <c r="D42" s="451"/>
      <c r="E42" s="451"/>
      <c r="F42" s="451"/>
      <c r="G42" s="451"/>
      <c r="H42" s="378"/>
      <c r="I42" s="453"/>
      <c r="J42" s="451"/>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c r="GS42" s="273"/>
      <c r="GT42" s="273"/>
      <c r="GU42" s="273"/>
      <c r="GV42" s="273"/>
      <c r="GW42" s="273"/>
      <c r="GX42" s="273"/>
      <c r="GY42" s="273"/>
      <c r="GZ42" s="273"/>
      <c r="HA42" s="273"/>
      <c r="HB42" s="273"/>
      <c r="HC42" s="273"/>
      <c r="HD42" s="273"/>
      <c r="HE42" s="273"/>
      <c r="HF42" s="273"/>
      <c r="HG42" s="273"/>
      <c r="HH42" s="273"/>
      <c r="HI42" s="273"/>
      <c r="HJ42" s="273"/>
      <c r="HK42" s="273"/>
      <c r="HL42" s="273"/>
      <c r="HM42" s="273"/>
      <c r="HN42" s="273"/>
      <c r="HO42" s="273"/>
      <c r="HP42" s="273"/>
      <c r="HQ42" s="273"/>
      <c r="HR42" s="273"/>
      <c r="HS42" s="273"/>
      <c r="HT42" s="273"/>
      <c r="HU42" s="273"/>
      <c r="HV42" s="273"/>
      <c r="HW42" s="273"/>
      <c r="HX42" s="273"/>
      <c r="HY42" s="273"/>
      <c r="HZ42" s="273"/>
      <c r="IA42" s="273"/>
      <c r="IB42" s="273"/>
      <c r="IC42" s="273"/>
      <c r="ID42" s="273"/>
      <c r="IE42" s="273"/>
      <c r="IF42" s="273"/>
      <c r="IG42" s="273"/>
      <c r="IH42" s="273"/>
      <c r="II42" s="273"/>
      <c r="IJ42" s="273"/>
      <c r="IK42" s="273"/>
      <c r="IL42" s="273"/>
      <c r="IM42" s="273"/>
      <c r="IN42" s="273"/>
      <c r="IO42" s="273"/>
      <c r="IP42" s="273"/>
      <c r="IQ42" s="273"/>
      <c r="IR42" s="273"/>
      <c r="IS42" s="273"/>
      <c r="IT42" s="273"/>
      <c r="IU42" s="273"/>
      <c r="IV42" s="273"/>
    </row>
    <row r="43" spans="1:256" s="274" customFormat="1">
      <c r="A43" s="378"/>
      <c r="B43" s="273"/>
      <c r="C43" s="273"/>
      <c r="D43" s="451"/>
      <c r="E43" s="451"/>
      <c r="F43" s="451"/>
      <c r="G43" s="451"/>
      <c r="H43" s="378"/>
      <c r="I43" s="453"/>
      <c r="J43" s="451"/>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row>
    <row r="44" spans="1:256" s="274" customFormat="1">
      <c r="A44" s="450"/>
      <c r="B44" s="273" t="s">
        <v>13580</v>
      </c>
      <c r="C44" s="273"/>
      <c r="D44" s="451">
        <f>22*8+4*4</f>
        <v>192</v>
      </c>
      <c r="E44" s="451"/>
      <c r="F44" s="451"/>
      <c r="G44" s="451"/>
      <c r="H44" s="378"/>
      <c r="I44" s="453"/>
      <c r="J44" s="273"/>
      <c r="K44" s="273"/>
      <c r="L44" s="453"/>
      <c r="M44" s="45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c r="GS44" s="273"/>
      <c r="GT44" s="273"/>
      <c r="GU44" s="273"/>
      <c r="GV44" s="273"/>
      <c r="GW44" s="273"/>
      <c r="GX44" s="273"/>
      <c r="GY44" s="273"/>
      <c r="GZ44" s="273"/>
      <c r="HA44" s="273"/>
      <c r="HB44" s="273"/>
      <c r="HC44" s="273"/>
      <c r="HD44" s="273"/>
      <c r="HE44" s="273"/>
      <c r="HF44" s="273"/>
      <c r="HG44" s="273"/>
      <c r="HH44" s="273"/>
      <c r="HI44" s="273"/>
      <c r="HJ44" s="273"/>
      <c r="HK44" s="273"/>
      <c r="HL44" s="273"/>
      <c r="HM44" s="273"/>
      <c r="HN44" s="273"/>
      <c r="HO44" s="273"/>
      <c r="HP44" s="273"/>
      <c r="HQ44" s="273"/>
      <c r="HR44" s="273"/>
      <c r="HS44" s="273"/>
      <c r="HT44" s="273"/>
      <c r="HU44" s="273"/>
      <c r="HV44" s="273"/>
      <c r="HW44" s="273"/>
      <c r="HX44" s="273"/>
      <c r="HY44" s="273"/>
      <c r="HZ44" s="273"/>
      <c r="IA44" s="273"/>
      <c r="IB44" s="273"/>
      <c r="IC44" s="273"/>
      <c r="ID44" s="273"/>
      <c r="IE44" s="273"/>
      <c r="IF44" s="273"/>
      <c r="IG44" s="273"/>
      <c r="IH44" s="273"/>
      <c r="II44" s="273"/>
      <c r="IJ44" s="273"/>
      <c r="IK44" s="273"/>
      <c r="IL44" s="273"/>
      <c r="IM44" s="273"/>
      <c r="IN44" s="273"/>
      <c r="IO44" s="273"/>
      <c r="IP44" s="273"/>
      <c r="IQ44" s="273"/>
      <c r="IR44" s="273"/>
      <c r="IS44" s="273"/>
      <c r="IT44" s="273"/>
      <c r="IU44" s="273"/>
      <c r="IV44" s="273"/>
    </row>
    <row r="45" spans="1:256" s="274" customFormat="1">
      <c r="A45" s="450"/>
      <c r="B45" s="273" t="s">
        <v>24</v>
      </c>
      <c r="C45" s="273"/>
      <c r="D45" s="451">
        <v>16</v>
      </c>
      <c r="E45" s="451">
        <f>D45/D44</f>
        <v>8.3333333333333329E-2</v>
      </c>
      <c r="F45" s="451"/>
      <c r="G45" s="451"/>
      <c r="H45" s="378"/>
      <c r="I45" s="453"/>
      <c r="J45" s="273"/>
      <c r="K45" s="451"/>
      <c r="L45" s="453"/>
      <c r="M45" s="45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c r="GS45" s="273"/>
      <c r="GT45" s="273"/>
      <c r="GU45" s="273"/>
      <c r="GV45" s="273"/>
      <c r="GW45" s="273"/>
      <c r="GX45" s="273"/>
      <c r="GY45" s="273"/>
      <c r="GZ45" s="273"/>
      <c r="HA45" s="273"/>
      <c r="HB45" s="273"/>
      <c r="HC45" s="273"/>
      <c r="HD45" s="273"/>
      <c r="HE45" s="273"/>
      <c r="HF45" s="273"/>
      <c r="HG45" s="273"/>
      <c r="HH45" s="273"/>
      <c r="HI45" s="273"/>
      <c r="HJ45" s="273"/>
      <c r="HK45" s="273"/>
      <c r="HL45" s="273"/>
      <c r="HM45" s="273"/>
      <c r="HN45" s="273"/>
      <c r="HO45" s="273"/>
      <c r="HP45" s="273"/>
      <c r="HQ45" s="273"/>
      <c r="HR45" s="273"/>
      <c r="HS45" s="273"/>
      <c r="HT45" s="273"/>
      <c r="HU45" s="273"/>
      <c r="HV45" s="273"/>
      <c r="HW45" s="273"/>
      <c r="HX45" s="273"/>
      <c r="HY45" s="273"/>
      <c r="HZ45" s="273"/>
      <c r="IA45" s="273"/>
      <c r="IB45" s="273"/>
      <c r="IC45" s="273"/>
      <c r="ID45" s="273"/>
      <c r="IE45" s="273"/>
      <c r="IF45" s="273"/>
      <c r="IG45" s="273"/>
      <c r="IH45" s="273"/>
      <c r="II45" s="273"/>
      <c r="IJ45" s="273"/>
      <c r="IK45" s="273"/>
      <c r="IL45" s="273"/>
      <c r="IM45" s="273"/>
      <c r="IN45" s="273"/>
      <c r="IO45" s="273"/>
      <c r="IP45" s="273"/>
      <c r="IQ45" s="273"/>
      <c r="IR45" s="273"/>
      <c r="IS45" s="273"/>
      <c r="IT45" s="273"/>
      <c r="IU45" s="273"/>
      <c r="IV45" s="273"/>
    </row>
    <row r="46" spans="1:256" s="274" customFormat="1">
      <c r="A46" s="378"/>
      <c r="B46" s="273"/>
      <c r="C46" s="273"/>
      <c r="D46" s="451"/>
      <c r="E46" s="451"/>
      <c r="F46" s="451"/>
      <c r="G46" s="451"/>
      <c r="H46" s="378"/>
      <c r="I46" s="453"/>
      <c r="J46" s="451"/>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c r="GS46" s="273"/>
      <c r="GT46" s="273"/>
      <c r="GU46" s="273"/>
      <c r="GV46" s="273"/>
      <c r="GW46" s="273"/>
      <c r="GX46" s="273"/>
      <c r="GY46" s="273"/>
      <c r="GZ46" s="273"/>
      <c r="HA46" s="273"/>
      <c r="HB46" s="273"/>
      <c r="HC46" s="273"/>
      <c r="HD46" s="273"/>
      <c r="HE46" s="273"/>
      <c r="HF46" s="273"/>
      <c r="HG46" s="273"/>
      <c r="HH46" s="273"/>
      <c r="HI46" s="273"/>
      <c r="HJ46" s="273"/>
      <c r="HK46" s="273"/>
      <c r="HL46" s="273"/>
      <c r="HM46" s="273"/>
      <c r="HN46" s="273"/>
      <c r="HO46" s="273"/>
      <c r="HP46" s="273"/>
      <c r="HQ46" s="273"/>
      <c r="HR46" s="273"/>
      <c r="HS46" s="273"/>
      <c r="HT46" s="273"/>
      <c r="HU46" s="273"/>
      <c r="HV46" s="273"/>
      <c r="HW46" s="273"/>
      <c r="HX46" s="273"/>
      <c r="HY46" s="273"/>
      <c r="HZ46" s="273"/>
      <c r="IA46" s="273"/>
      <c r="IB46" s="273"/>
      <c r="IC46" s="273"/>
      <c r="ID46" s="273"/>
      <c r="IE46" s="273"/>
      <c r="IF46" s="273"/>
      <c r="IG46" s="273"/>
      <c r="IH46" s="273"/>
      <c r="II46" s="273"/>
      <c r="IJ46" s="273"/>
      <c r="IK46" s="273"/>
      <c r="IL46" s="273"/>
      <c r="IM46" s="273"/>
      <c r="IN46" s="273"/>
      <c r="IO46" s="273"/>
      <c r="IP46" s="273"/>
      <c r="IQ46" s="273"/>
      <c r="IR46" s="273"/>
      <c r="IS46" s="273"/>
      <c r="IT46" s="273"/>
      <c r="IU46" s="273"/>
      <c r="IV46" s="273"/>
    </row>
    <row r="47" spans="1:256" s="274" customFormat="1">
      <c r="A47" s="450"/>
      <c r="B47" s="273" t="s">
        <v>13581</v>
      </c>
      <c r="C47" s="273"/>
      <c r="D47" s="451">
        <f>D44-D45</f>
        <v>176</v>
      </c>
      <c r="E47" s="451"/>
      <c r="F47" s="451"/>
      <c r="G47" s="451"/>
      <c r="H47" s="378"/>
      <c r="I47" s="45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c r="GS47" s="273"/>
      <c r="GT47" s="273"/>
      <c r="GU47" s="273"/>
      <c r="GV47" s="273"/>
      <c r="GW47" s="273"/>
      <c r="GX47" s="273"/>
      <c r="GY47" s="273"/>
      <c r="GZ47" s="273"/>
      <c r="HA47" s="273"/>
      <c r="HB47" s="273"/>
      <c r="HC47" s="273"/>
      <c r="HD47" s="273"/>
      <c r="HE47" s="273"/>
      <c r="HF47" s="273"/>
      <c r="HG47" s="273"/>
      <c r="HH47" s="273"/>
      <c r="HI47" s="273"/>
      <c r="HJ47" s="273"/>
      <c r="HK47" s="273"/>
      <c r="HL47" s="273"/>
      <c r="HM47" s="273"/>
      <c r="HN47" s="273"/>
      <c r="HO47" s="273"/>
      <c r="HP47" s="273"/>
      <c r="HQ47" s="273"/>
      <c r="HR47" s="273"/>
      <c r="HS47" s="273"/>
      <c r="HT47" s="273"/>
      <c r="HU47" s="273"/>
      <c r="HV47" s="273"/>
      <c r="HW47" s="273"/>
      <c r="HX47" s="273"/>
      <c r="HY47" s="273"/>
      <c r="HZ47" s="273"/>
      <c r="IA47" s="273"/>
      <c r="IB47" s="273"/>
      <c r="IC47" s="273"/>
      <c r="ID47" s="273"/>
      <c r="IE47" s="273"/>
      <c r="IF47" s="273"/>
      <c r="IG47" s="273"/>
      <c r="IH47" s="273"/>
      <c r="II47" s="273"/>
      <c r="IJ47" s="273"/>
      <c r="IK47" s="273"/>
      <c r="IL47" s="273"/>
      <c r="IM47" s="273"/>
      <c r="IN47" s="273"/>
      <c r="IO47" s="273"/>
      <c r="IP47" s="273"/>
      <c r="IQ47" s="273"/>
      <c r="IR47" s="273"/>
      <c r="IS47" s="273"/>
      <c r="IT47" s="273"/>
      <c r="IU47" s="273"/>
      <c r="IV47" s="273"/>
    </row>
    <row r="48" spans="1:256" s="274" customFormat="1">
      <c r="A48" s="450"/>
      <c r="B48" s="273"/>
      <c r="C48" s="273"/>
      <c r="D48" s="451"/>
      <c r="E48" s="451"/>
      <c r="F48" s="451"/>
      <c r="G48" s="451"/>
      <c r="H48" s="378"/>
      <c r="I48" s="453"/>
      <c r="J48" s="273"/>
      <c r="K48" s="273"/>
      <c r="L48" s="453"/>
      <c r="M48" s="45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c r="GS48" s="273"/>
      <c r="GT48" s="273"/>
      <c r="GU48" s="273"/>
      <c r="GV48" s="273"/>
      <c r="GW48" s="273"/>
      <c r="GX48" s="273"/>
      <c r="GY48" s="273"/>
      <c r="GZ48" s="273"/>
      <c r="HA48" s="273"/>
      <c r="HB48" s="273"/>
      <c r="HC48" s="273"/>
      <c r="HD48" s="273"/>
      <c r="HE48" s="273"/>
      <c r="HF48" s="273"/>
      <c r="HG48" s="273"/>
      <c r="HH48" s="273"/>
      <c r="HI48" s="273"/>
      <c r="HJ48" s="273"/>
      <c r="HK48" s="273"/>
      <c r="HL48" s="273"/>
      <c r="HM48" s="273"/>
      <c r="HN48" s="273"/>
      <c r="HO48" s="273"/>
      <c r="HP48" s="273"/>
      <c r="HQ48" s="273"/>
      <c r="HR48" s="273"/>
      <c r="HS48" s="273"/>
      <c r="HT48" s="273"/>
      <c r="HU48" s="273"/>
      <c r="HV48" s="273"/>
      <c r="HW48" s="273"/>
      <c r="HX48" s="273"/>
      <c r="HY48" s="273"/>
      <c r="HZ48" s="273"/>
      <c r="IA48" s="273"/>
      <c r="IB48" s="273"/>
      <c r="IC48" s="273"/>
      <c r="ID48" s="273"/>
      <c r="IE48" s="273"/>
      <c r="IF48" s="273"/>
      <c r="IG48" s="273"/>
      <c r="IH48" s="273"/>
      <c r="II48" s="273"/>
      <c r="IJ48" s="273"/>
      <c r="IK48" s="273"/>
      <c r="IL48" s="273"/>
      <c r="IM48" s="273"/>
      <c r="IN48" s="273"/>
      <c r="IO48" s="273"/>
      <c r="IP48" s="273"/>
      <c r="IQ48" s="273"/>
      <c r="IR48" s="273"/>
      <c r="IS48" s="273"/>
      <c r="IT48" s="273"/>
      <c r="IU48" s="273"/>
      <c r="IV48" s="273"/>
    </row>
    <row r="49" spans="1:256" s="274" customFormat="1" ht="15.75">
      <c r="A49" s="456"/>
      <c r="B49" s="280"/>
      <c r="C49" s="280"/>
      <c r="D49" s="458" t="s">
        <v>2157</v>
      </c>
      <c r="E49" s="455"/>
      <c r="F49" s="473"/>
      <c r="G49" s="455"/>
      <c r="H49" s="473"/>
      <c r="I49" s="455"/>
      <c r="J49" s="4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c r="GS49" s="273"/>
      <c r="GT49" s="273"/>
      <c r="GU49" s="273"/>
      <c r="GV49" s="273"/>
      <c r="GW49" s="273"/>
      <c r="GX49" s="273"/>
      <c r="GY49" s="273"/>
      <c r="GZ49" s="273"/>
      <c r="HA49" s="273"/>
      <c r="HB49" s="273"/>
      <c r="HC49" s="273"/>
      <c r="HD49" s="273"/>
      <c r="HE49" s="273"/>
      <c r="HF49" s="273"/>
      <c r="HG49" s="273"/>
      <c r="HH49" s="273"/>
      <c r="HI49" s="273"/>
      <c r="HJ49" s="273"/>
      <c r="HK49" s="273"/>
      <c r="HL49" s="273"/>
      <c r="HM49" s="273"/>
      <c r="HN49" s="273"/>
      <c r="HO49" s="273"/>
      <c r="HP49" s="273"/>
      <c r="HQ49" s="273"/>
      <c r="HR49" s="273"/>
      <c r="HS49" s="273"/>
      <c r="HT49" s="273"/>
      <c r="HU49" s="273"/>
      <c r="HV49" s="273"/>
      <c r="HW49" s="273"/>
      <c r="HX49" s="273"/>
      <c r="HY49" s="273"/>
      <c r="HZ49" s="273"/>
      <c r="IA49" s="273"/>
      <c r="IB49" s="273"/>
      <c r="IC49" s="273"/>
      <c r="ID49" s="273"/>
      <c r="IE49" s="273"/>
      <c r="IF49" s="273"/>
      <c r="IG49" s="273"/>
      <c r="IH49" s="273"/>
      <c r="II49" s="273"/>
      <c r="IJ49" s="273"/>
      <c r="IK49" s="273"/>
      <c r="IL49" s="273"/>
      <c r="IM49" s="273"/>
      <c r="IN49" s="273"/>
      <c r="IO49" s="273"/>
      <c r="IP49" s="273"/>
    </row>
    <row r="50" spans="1:256" s="274" customFormat="1" ht="15.75">
      <c r="A50" s="532" t="s">
        <v>16</v>
      </c>
      <c r="B50" s="535"/>
      <c r="C50" s="534" t="s">
        <v>4</v>
      </c>
      <c r="D50" s="457"/>
      <c r="E50" s="273" t="s">
        <v>25</v>
      </c>
      <c r="F50" s="451"/>
      <c r="G50" s="273"/>
      <c r="H50" s="451"/>
      <c r="I50" s="453"/>
      <c r="J50" s="451"/>
      <c r="K50" s="273"/>
      <c r="L50" s="273"/>
      <c r="M50" s="273"/>
      <c r="N50" s="273"/>
      <c r="O50" s="273"/>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c r="GS50" s="273"/>
      <c r="GT50" s="273"/>
      <c r="GU50" s="273"/>
      <c r="GV50" s="273"/>
      <c r="GW50" s="273"/>
      <c r="GX50" s="273"/>
      <c r="GY50" s="273"/>
      <c r="GZ50" s="273"/>
      <c r="HA50" s="273"/>
      <c r="HB50" s="273"/>
      <c r="HC50" s="273"/>
      <c r="HD50" s="273"/>
      <c r="HE50" s="273"/>
      <c r="HF50" s="273"/>
      <c r="HG50" s="273"/>
      <c r="HH50" s="273"/>
      <c r="HI50" s="273"/>
      <c r="HJ50" s="273"/>
      <c r="HK50" s="273"/>
      <c r="HL50" s="273"/>
      <c r="HM50" s="273"/>
      <c r="HN50" s="273"/>
      <c r="HO50" s="273"/>
      <c r="HP50" s="273"/>
      <c r="HQ50" s="273"/>
      <c r="HR50" s="273"/>
      <c r="HS50" s="273"/>
      <c r="HT50" s="273"/>
      <c r="HU50" s="273"/>
      <c r="HV50" s="273"/>
      <c r="HW50" s="273"/>
      <c r="HX50" s="273"/>
      <c r="HY50" s="273"/>
      <c r="HZ50" s="273"/>
      <c r="IA50" s="273"/>
      <c r="IB50" s="273"/>
      <c r="IC50" s="273"/>
      <c r="ID50" s="273"/>
      <c r="IE50" s="273"/>
      <c r="IF50" s="273"/>
      <c r="IG50" s="273"/>
      <c r="IH50" s="273"/>
      <c r="II50" s="273"/>
      <c r="IJ50" s="273"/>
      <c r="IK50" s="273"/>
      <c r="IL50" s="273"/>
      <c r="IM50" s="273"/>
      <c r="IN50" s="273"/>
      <c r="IO50" s="273"/>
      <c r="IP50" s="273"/>
      <c r="IQ50" s="273"/>
      <c r="IR50" s="273"/>
      <c r="IS50" s="273"/>
      <c r="IT50" s="273"/>
      <c r="IU50" s="273"/>
      <c r="IV50" s="273"/>
    </row>
    <row r="51" spans="1:256" s="274" customFormat="1">
      <c r="A51" s="450"/>
      <c r="B51" s="450"/>
      <c r="C51" s="273"/>
      <c r="D51" s="457"/>
      <c r="E51" s="273"/>
      <c r="F51" s="451"/>
      <c r="G51" s="273"/>
      <c r="H51" s="451"/>
      <c r="I51" s="453"/>
      <c r="J51" s="451"/>
      <c r="K51" s="451"/>
      <c r="L51" s="453"/>
      <c r="M51" s="453"/>
      <c r="N51" s="273"/>
      <c r="O51" s="273"/>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c r="GS51" s="273"/>
      <c r="GT51" s="273"/>
      <c r="GU51" s="273"/>
      <c r="GV51" s="273"/>
      <c r="GW51" s="273"/>
      <c r="GX51" s="273"/>
      <c r="GY51" s="273"/>
      <c r="GZ51" s="273"/>
      <c r="HA51" s="273"/>
      <c r="HB51" s="273"/>
      <c r="HC51" s="273"/>
      <c r="HD51" s="273"/>
      <c r="HE51" s="273"/>
      <c r="HF51" s="273"/>
      <c r="HG51" s="273"/>
      <c r="HH51" s="273"/>
      <c r="HI51" s="273"/>
      <c r="HJ51" s="273"/>
      <c r="HK51" s="273"/>
      <c r="HL51" s="273"/>
      <c r="HM51" s="273"/>
      <c r="HN51" s="273"/>
      <c r="HO51" s="273"/>
      <c r="HP51" s="273"/>
      <c r="HQ51" s="273"/>
      <c r="HR51" s="273"/>
      <c r="HS51" s="273"/>
      <c r="HT51" s="273"/>
      <c r="HU51" s="273"/>
      <c r="HV51" s="273"/>
      <c r="HW51" s="273"/>
      <c r="HX51" s="273"/>
      <c r="HY51" s="273"/>
      <c r="HZ51" s="273"/>
      <c r="IA51" s="273"/>
      <c r="IB51" s="273"/>
      <c r="IC51" s="273"/>
      <c r="ID51" s="273"/>
      <c r="IE51" s="273"/>
      <c r="IF51" s="273"/>
      <c r="IG51" s="273"/>
      <c r="IH51" s="273"/>
      <c r="II51" s="273"/>
      <c r="IJ51" s="273"/>
      <c r="IK51" s="273"/>
      <c r="IL51" s="273"/>
      <c r="IM51" s="273"/>
      <c r="IN51" s="273"/>
      <c r="IO51" s="273"/>
      <c r="IP51" s="273"/>
      <c r="IQ51" s="273"/>
      <c r="IR51" s="273"/>
      <c r="IS51" s="273"/>
      <c r="IT51" s="273"/>
      <c r="IU51" s="273"/>
      <c r="IV51" s="273"/>
    </row>
    <row r="52" spans="1:256" s="274" customFormat="1" ht="15.75">
      <c r="A52" s="450"/>
      <c r="B52" s="280"/>
      <c r="C52" s="280"/>
      <c r="D52" s="458"/>
      <c r="E52" s="455"/>
      <c r="F52" s="473"/>
      <c r="G52" s="455"/>
      <c r="H52" s="473"/>
      <c r="I52" s="455"/>
      <c r="J52" s="4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c r="GS52" s="273"/>
      <c r="GT52" s="273"/>
      <c r="GU52" s="273"/>
      <c r="GV52" s="273"/>
      <c r="GW52" s="273"/>
      <c r="GX52" s="273"/>
      <c r="GY52" s="273"/>
      <c r="GZ52" s="273"/>
      <c r="HA52" s="273"/>
      <c r="HB52" s="273"/>
      <c r="HC52" s="273"/>
      <c r="HD52" s="273"/>
      <c r="HE52" s="273"/>
      <c r="HF52" s="273"/>
      <c r="HG52" s="273"/>
      <c r="HH52" s="273"/>
      <c r="HI52" s="273"/>
      <c r="HJ52" s="273"/>
      <c r="HK52" s="273"/>
      <c r="HL52" s="273"/>
      <c r="HM52" s="273"/>
      <c r="HN52" s="273"/>
      <c r="HO52" s="273"/>
      <c r="HP52" s="273"/>
      <c r="HQ52" s="273"/>
      <c r="HR52" s="273"/>
      <c r="HS52" s="273"/>
      <c r="HT52" s="273"/>
      <c r="HU52" s="273"/>
      <c r="HV52" s="273"/>
      <c r="HW52" s="273"/>
      <c r="HX52" s="273"/>
      <c r="HY52" s="273"/>
      <c r="HZ52" s="273"/>
      <c r="IA52" s="273"/>
      <c r="IB52" s="273"/>
      <c r="IC52" s="273"/>
      <c r="ID52" s="273"/>
      <c r="IE52" s="273"/>
      <c r="IF52" s="273"/>
      <c r="IG52" s="273"/>
      <c r="IH52" s="273"/>
      <c r="II52" s="273"/>
      <c r="IJ52" s="273"/>
      <c r="IK52" s="273"/>
      <c r="IL52" s="273"/>
      <c r="IM52" s="273"/>
      <c r="IN52" s="273"/>
      <c r="IO52" s="273"/>
      <c r="IP52" s="273"/>
      <c r="IQ52" s="273"/>
      <c r="IR52" s="273"/>
      <c r="IS52" s="273"/>
      <c r="IT52" s="273"/>
      <c r="IU52" s="273"/>
      <c r="IV52" s="273"/>
    </row>
    <row r="53" spans="1:256" s="274" customFormat="1" ht="15.75">
      <c r="A53" s="378"/>
      <c r="B53" s="273"/>
      <c r="C53" s="456" t="s">
        <v>287</v>
      </c>
      <c r="D53" s="458"/>
      <c r="E53" s="455" t="s">
        <v>25</v>
      </c>
      <c r="F53" s="473"/>
      <c r="G53" s="273"/>
      <c r="H53" s="378"/>
      <c r="I53" s="453"/>
      <c r="J53" s="451"/>
      <c r="K53" s="273"/>
      <c r="L53" s="273"/>
      <c r="M53" s="273"/>
      <c r="N53" s="273"/>
      <c r="O53" s="273"/>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c r="GS53" s="273"/>
      <c r="GT53" s="273"/>
      <c r="GU53" s="273"/>
      <c r="GV53" s="273"/>
      <c r="GW53" s="273"/>
      <c r="GX53" s="273"/>
      <c r="GY53" s="273"/>
      <c r="GZ53" s="273"/>
      <c r="HA53" s="273"/>
      <c r="HB53" s="273"/>
      <c r="HC53" s="273"/>
      <c r="HD53" s="273"/>
      <c r="HE53" s="273"/>
      <c r="HF53" s="273"/>
      <c r="HG53" s="273"/>
      <c r="HH53" s="273"/>
      <c r="HI53" s="273"/>
      <c r="HJ53" s="273"/>
      <c r="HK53" s="273"/>
      <c r="HL53" s="273"/>
      <c r="HM53" s="273"/>
      <c r="HN53" s="273"/>
      <c r="HO53" s="273"/>
      <c r="HP53" s="273"/>
      <c r="HQ53" s="273"/>
      <c r="HR53" s="273"/>
      <c r="HS53" s="273"/>
      <c r="HT53" s="273"/>
      <c r="HU53" s="273"/>
      <c r="HV53" s="273"/>
      <c r="HW53" s="273"/>
      <c r="HX53" s="273"/>
      <c r="HY53" s="273"/>
      <c r="HZ53" s="273"/>
      <c r="IA53" s="273"/>
      <c r="IB53" s="273"/>
      <c r="IC53" s="273"/>
      <c r="ID53" s="273"/>
      <c r="IE53" s="273"/>
      <c r="IF53" s="273"/>
      <c r="IG53" s="273"/>
      <c r="IH53" s="273"/>
      <c r="II53" s="273"/>
      <c r="IJ53" s="273"/>
      <c r="IK53" s="273"/>
      <c r="IL53" s="273"/>
      <c r="IM53" s="273"/>
      <c r="IN53" s="273"/>
      <c r="IO53" s="273"/>
      <c r="IP53" s="273"/>
      <c r="IQ53" s="273"/>
      <c r="IR53" s="273"/>
      <c r="IS53" s="273"/>
      <c r="IT53" s="273"/>
      <c r="IU53" s="273"/>
      <c r="IV53" s="273"/>
    </row>
    <row r="54" spans="1:256" s="274" customFormat="1" ht="15.75">
      <c r="A54" s="378"/>
      <c r="B54" s="273"/>
      <c r="C54" s="280"/>
      <c r="D54" s="458"/>
      <c r="E54" s="455"/>
      <c r="F54" s="473"/>
      <c r="G54" s="273"/>
      <c r="H54" s="378"/>
      <c r="I54" s="453"/>
      <c r="J54" s="451"/>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3"/>
      <c r="HP54" s="273"/>
      <c r="HQ54" s="273"/>
      <c r="HR54" s="273"/>
      <c r="HS54" s="273"/>
      <c r="HT54" s="273"/>
      <c r="HU54" s="273"/>
      <c r="HV54" s="273"/>
      <c r="HW54" s="273"/>
      <c r="HX54" s="273"/>
      <c r="HY54" s="273"/>
      <c r="HZ54" s="273"/>
      <c r="IA54" s="273"/>
      <c r="IB54" s="273"/>
      <c r="IC54" s="273"/>
      <c r="ID54" s="273"/>
      <c r="IE54" s="273"/>
      <c r="IF54" s="273"/>
      <c r="IG54" s="273"/>
      <c r="IH54" s="273"/>
      <c r="II54" s="273"/>
      <c r="IJ54" s="273"/>
      <c r="IK54" s="273"/>
      <c r="IL54" s="273"/>
      <c r="IM54" s="273"/>
      <c r="IN54" s="273"/>
      <c r="IO54" s="273"/>
      <c r="IP54" s="273"/>
      <c r="IQ54" s="273"/>
      <c r="IR54" s="273"/>
      <c r="IS54" s="273"/>
      <c r="IT54" s="273"/>
      <c r="IU54" s="273"/>
      <c r="IV54" s="273"/>
    </row>
    <row r="55" spans="1:256" s="274" customFormat="1">
      <c r="A55" s="450"/>
      <c r="B55" s="273"/>
      <c r="C55" s="273" t="str">
        <f>C25</f>
        <v>DESCRIÇÃO</v>
      </c>
      <c r="D55" s="451" t="s">
        <v>17</v>
      </c>
      <c r="E55" s="451" t="s">
        <v>18</v>
      </c>
      <c r="G55" s="453"/>
      <c r="H55" s="453"/>
      <c r="I55" s="453"/>
      <c r="K55" s="273"/>
      <c r="L55" s="273"/>
      <c r="M55" s="273"/>
      <c r="N55" s="273"/>
      <c r="O55" s="273"/>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c r="GS55" s="273"/>
      <c r="GT55" s="273"/>
      <c r="GU55" s="273"/>
      <c r="GV55" s="273"/>
      <c r="GW55" s="273"/>
      <c r="GX55" s="273"/>
      <c r="GY55" s="273"/>
      <c r="GZ55" s="273"/>
      <c r="HA55" s="273"/>
      <c r="HB55" s="273"/>
      <c r="HC55" s="273"/>
      <c r="HD55" s="273"/>
      <c r="HE55" s="273"/>
      <c r="HF55" s="273"/>
      <c r="HG55" s="273"/>
      <c r="HH55" s="273"/>
      <c r="HI55" s="273"/>
      <c r="HJ55" s="273"/>
      <c r="HK55" s="273"/>
      <c r="HL55" s="273"/>
      <c r="HM55" s="273"/>
      <c r="HN55" s="273"/>
      <c r="HO55" s="273"/>
      <c r="HP55" s="273"/>
      <c r="HQ55" s="273"/>
      <c r="HR55" s="273"/>
      <c r="HS55" s="273"/>
      <c r="HT55" s="273"/>
      <c r="HU55" s="273"/>
      <c r="HV55" s="273"/>
      <c r="HW55" s="273"/>
      <c r="HX55" s="273"/>
      <c r="HY55" s="273"/>
      <c r="HZ55" s="273"/>
      <c r="IA55" s="273"/>
      <c r="IB55" s="273"/>
      <c r="IC55" s="273"/>
      <c r="ID55" s="273"/>
      <c r="IE55" s="273"/>
      <c r="IF55" s="273"/>
      <c r="IG55" s="273"/>
      <c r="IH55" s="273"/>
      <c r="II55" s="273"/>
      <c r="IJ55" s="273"/>
      <c r="IK55" s="273"/>
      <c r="IL55" s="273"/>
      <c r="IM55" s="273"/>
      <c r="IN55" s="273"/>
      <c r="IO55" s="273"/>
      <c r="IP55" s="273"/>
      <c r="IQ55" s="273"/>
      <c r="IR55" s="273"/>
      <c r="IS55" s="273"/>
      <c r="IT55" s="273"/>
      <c r="IU55" s="273"/>
      <c r="IV55" s="273"/>
    </row>
    <row r="56" spans="1:256" s="274" customFormat="1">
      <c r="A56" s="450"/>
      <c r="B56" s="273"/>
      <c r="C56" s="273"/>
      <c r="D56" s="451"/>
      <c r="E56" s="451"/>
      <c r="G56" s="273"/>
      <c r="H56" s="378"/>
      <c r="I56" s="453"/>
      <c r="J56" s="451"/>
      <c r="K56" s="273"/>
      <c r="L56" s="273"/>
      <c r="M56" s="273"/>
      <c r="N56" s="273"/>
      <c r="O56" s="273"/>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c r="GS56" s="273"/>
      <c r="GT56" s="273"/>
      <c r="GU56" s="273"/>
      <c r="GV56" s="273"/>
      <c r="GW56" s="273"/>
      <c r="GX56" s="273"/>
      <c r="GY56" s="273"/>
      <c r="GZ56" s="273"/>
      <c r="HA56" s="273"/>
      <c r="HB56" s="273"/>
      <c r="HC56" s="273"/>
      <c r="HD56" s="273"/>
      <c r="HE56" s="273"/>
      <c r="HF56" s="273"/>
      <c r="HG56" s="273"/>
      <c r="HH56" s="273"/>
      <c r="HI56" s="273"/>
      <c r="HJ56" s="273"/>
      <c r="HK56" s="273"/>
      <c r="HL56" s="273"/>
      <c r="HM56" s="273"/>
      <c r="HN56" s="273"/>
      <c r="HO56" s="273"/>
      <c r="HP56" s="273"/>
      <c r="HQ56" s="273"/>
      <c r="HR56" s="273"/>
      <c r="HS56" s="273"/>
      <c r="HT56" s="273"/>
      <c r="HU56" s="273"/>
      <c r="HV56" s="273"/>
      <c r="HW56" s="273"/>
      <c r="HX56" s="273"/>
      <c r="HY56" s="273"/>
      <c r="HZ56" s="273"/>
      <c r="IA56" s="273"/>
      <c r="IB56" s="273"/>
      <c r="IC56" s="273"/>
      <c r="ID56" s="273"/>
      <c r="IE56" s="273"/>
      <c r="IF56" s="273"/>
      <c r="IG56" s="273"/>
      <c r="IH56" s="273"/>
      <c r="II56" s="273"/>
      <c r="IJ56" s="273"/>
      <c r="IK56" s="273"/>
      <c r="IL56" s="273"/>
      <c r="IM56" s="273"/>
      <c r="IN56" s="273"/>
      <c r="IO56" s="273"/>
      <c r="IP56" s="273"/>
      <c r="IQ56" s="273"/>
      <c r="IR56" s="273"/>
      <c r="IS56" s="273"/>
      <c r="IT56" s="273"/>
      <c r="IU56" s="273"/>
      <c r="IV56" s="273"/>
    </row>
    <row r="57" spans="1:256" s="274" customFormat="1">
      <c r="A57" s="450"/>
      <c r="B57" s="273"/>
      <c r="C57" s="273" t="s">
        <v>457</v>
      </c>
      <c r="D57" s="451" t="s">
        <v>458</v>
      </c>
      <c r="E57" s="451">
        <v>4</v>
      </c>
      <c r="G57" s="273"/>
      <c r="H57" s="378"/>
      <c r="I57" s="453"/>
      <c r="J57" s="451"/>
      <c r="K57" s="273"/>
      <c r="L57" s="273"/>
      <c r="M57" s="273"/>
      <c r="N57" s="273"/>
      <c r="O57" s="273"/>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c r="GS57" s="273"/>
      <c r="GT57" s="273"/>
      <c r="GU57" s="273"/>
      <c r="GV57" s="273"/>
      <c r="GW57" s="273"/>
      <c r="GX57" s="273"/>
      <c r="GY57" s="273"/>
      <c r="GZ57" s="273"/>
      <c r="HA57" s="273"/>
      <c r="HB57" s="273"/>
      <c r="HC57" s="273"/>
      <c r="HD57" s="273"/>
      <c r="HE57" s="273"/>
      <c r="HF57" s="273"/>
      <c r="HG57" s="273"/>
      <c r="HH57" s="273"/>
      <c r="HI57" s="273"/>
      <c r="HJ57" s="273"/>
      <c r="HK57" s="273"/>
      <c r="HL57" s="273"/>
      <c r="HM57" s="273"/>
      <c r="HN57" s="273"/>
      <c r="HO57" s="273"/>
      <c r="HP57" s="273"/>
      <c r="HQ57" s="273"/>
      <c r="HR57" s="273"/>
      <c r="HS57" s="273"/>
      <c r="HT57" s="273"/>
      <c r="HU57" s="273"/>
      <c r="HV57" s="273"/>
      <c r="HW57" s="273"/>
      <c r="HX57" s="273"/>
      <c r="HY57" s="273"/>
      <c r="HZ57" s="273"/>
      <c r="IA57" s="273"/>
      <c r="IB57" s="273"/>
      <c r="IC57" s="273"/>
      <c r="ID57" s="273"/>
      <c r="IE57" s="273"/>
      <c r="IF57" s="273"/>
      <c r="IG57" s="273"/>
      <c r="IH57" s="273"/>
      <c r="II57" s="273"/>
      <c r="IJ57" s="273"/>
      <c r="IK57" s="273"/>
      <c r="IL57" s="273"/>
      <c r="IM57" s="273"/>
      <c r="IN57" s="273"/>
      <c r="IO57" s="273"/>
      <c r="IP57" s="273"/>
      <c r="IQ57" s="273"/>
      <c r="IR57" s="273"/>
      <c r="IS57" s="273"/>
      <c r="IT57" s="273"/>
      <c r="IU57" s="273"/>
      <c r="IV57" s="273"/>
    </row>
    <row r="58" spans="1:256" s="274" customFormat="1">
      <c r="A58" s="450"/>
      <c r="B58" s="273"/>
      <c r="C58" s="273"/>
      <c r="D58" s="451"/>
      <c r="E58" s="451"/>
      <c r="G58" s="273"/>
      <c r="H58" s="378"/>
      <c r="I58" s="453"/>
      <c r="J58" s="451"/>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273"/>
      <c r="CP58" s="273"/>
      <c r="CQ58" s="273"/>
      <c r="CR58" s="273"/>
      <c r="CS58" s="273"/>
      <c r="CT58" s="273"/>
      <c r="CU58" s="273"/>
      <c r="CV58" s="273"/>
      <c r="CW58" s="273"/>
      <c r="CX58" s="273"/>
      <c r="CY58" s="273"/>
      <c r="CZ58" s="273"/>
      <c r="DA58" s="273"/>
      <c r="DB58" s="273"/>
      <c r="DC58" s="273"/>
      <c r="DD58" s="273"/>
      <c r="DE58" s="273"/>
      <c r="DF58" s="273"/>
      <c r="DG58" s="273"/>
      <c r="DH58" s="273"/>
      <c r="DI58" s="273"/>
      <c r="DJ58" s="273"/>
      <c r="DK58" s="273"/>
      <c r="DL58" s="273"/>
      <c r="DM58" s="273"/>
      <c r="DN58" s="273"/>
      <c r="DO58" s="273"/>
      <c r="DP58" s="273"/>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c r="GS58" s="273"/>
      <c r="GT58" s="273"/>
      <c r="GU58" s="273"/>
      <c r="GV58" s="273"/>
      <c r="GW58" s="273"/>
      <c r="GX58" s="273"/>
      <c r="GY58" s="273"/>
      <c r="GZ58" s="273"/>
      <c r="HA58" s="273"/>
      <c r="HB58" s="273"/>
      <c r="HC58" s="273"/>
      <c r="HD58" s="273"/>
      <c r="HE58" s="273"/>
      <c r="HF58" s="273"/>
      <c r="HG58" s="273"/>
      <c r="HH58" s="273"/>
      <c r="HI58" s="273"/>
      <c r="HJ58" s="273"/>
      <c r="HK58" s="273"/>
      <c r="HL58" s="273"/>
      <c r="HM58" s="273"/>
      <c r="HN58" s="273"/>
      <c r="HO58" s="273"/>
      <c r="HP58" s="273"/>
      <c r="HQ58" s="273"/>
      <c r="HR58" s="273"/>
      <c r="HS58" s="273"/>
      <c r="HT58" s="273"/>
      <c r="HU58" s="273"/>
      <c r="HV58" s="273"/>
      <c r="HW58" s="273"/>
      <c r="HX58" s="273"/>
      <c r="HY58" s="273"/>
      <c r="HZ58" s="273"/>
      <c r="IA58" s="273"/>
      <c r="IB58" s="273"/>
      <c r="IC58" s="273"/>
      <c r="ID58" s="273"/>
      <c r="IE58" s="273"/>
      <c r="IF58" s="273"/>
      <c r="IG58" s="273"/>
      <c r="IH58" s="273"/>
      <c r="II58" s="273"/>
      <c r="IJ58" s="273"/>
      <c r="IK58" s="273"/>
      <c r="IL58" s="273"/>
      <c r="IM58" s="273"/>
      <c r="IN58" s="273"/>
      <c r="IO58" s="273"/>
      <c r="IP58" s="273"/>
      <c r="IQ58" s="273"/>
      <c r="IR58" s="273"/>
      <c r="IS58" s="273"/>
      <c r="IT58" s="273"/>
      <c r="IU58" s="273"/>
      <c r="IV58" s="273"/>
    </row>
    <row r="59" spans="1:256" s="274" customFormat="1">
      <c r="A59" s="450"/>
      <c r="B59" s="273"/>
      <c r="C59" s="273" t="s">
        <v>28</v>
      </c>
      <c r="D59" s="451" t="s">
        <v>37</v>
      </c>
      <c r="E59" s="451">
        <v>1</v>
      </c>
      <c r="G59" s="273"/>
      <c r="H59" s="378"/>
      <c r="I59" s="453"/>
      <c r="J59" s="451"/>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273"/>
      <c r="CP59" s="273"/>
      <c r="CQ59" s="273"/>
      <c r="CR59" s="273"/>
      <c r="CS59" s="273"/>
      <c r="CT59" s="273"/>
      <c r="CU59" s="273"/>
      <c r="CV59" s="273"/>
      <c r="CW59" s="273"/>
      <c r="CX59" s="273"/>
      <c r="CY59" s="273"/>
      <c r="CZ59" s="273"/>
      <c r="DA59" s="273"/>
      <c r="DB59" s="273"/>
      <c r="DC59" s="273"/>
      <c r="DD59" s="273"/>
      <c r="DE59" s="273"/>
      <c r="DF59" s="273"/>
      <c r="DG59" s="273"/>
      <c r="DH59" s="273"/>
      <c r="DI59" s="273"/>
      <c r="DJ59" s="273"/>
      <c r="DK59" s="273"/>
      <c r="DL59" s="273"/>
      <c r="DM59" s="273"/>
      <c r="DN59" s="273"/>
      <c r="DO59" s="273"/>
      <c r="DP59" s="273"/>
      <c r="DQ59" s="273"/>
      <c r="DR59" s="273"/>
      <c r="DS59" s="273"/>
      <c r="DT59" s="273"/>
      <c r="DU59" s="273"/>
      <c r="DV59" s="273"/>
      <c r="DW59" s="273"/>
      <c r="DX59" s="273"/>
      <c r="DY59" s="273"/>
      <c r="DZ59" s="273"/>
      <c r="EA59" s="273"/>
      <c r="EB59" s="273"/>
      <c r="EC59" s="273"/>
      <c r="ED59" s="273"/>
      <c r="EE59" s="273"/>
      <c r="EF59" s="273"/>
      <c r="EG59" s="273"/>
      <c r="EH59" s="273"/>
      <c r="EI59" s="273"/>
      <c r="EJ59" s="273"/>
      <c r="EK59" s="273"/>
      <c r="EL59" s="273"/>
      <c r="EM59" s="273"/>
      <c r="EN59" s="273"/>
      <c r="EO59" s="273"/>
      <c r="EP59" s="273"/>
      <c r="EQ59" s="273"/>
      <c r="ER59" s="273"/>
      <c r="ES59" s="273"/>
      <c r="ET59" s="273"/>
      <c r="EU59" s="273"/>
      <c r="EV59" s="273"/>
      <c r="EW59" s="273"/>
      <c r="EX59" s="273"/>
      <c r="EY59" s="273"/>
      <c r="EZ59" s="273"/>
      <c r="FA59" s="273"/>
      <c r="FB59" s="273"/>
      <c r="FC59" s="273"/>
      <c r="FD59" s="273"/>
      <c r="FE59" s="273"/>
      <c r="FF59" s="273"/>
      <c r="FG59" s="273"/>
      <c r="FH59" s="273"/>
      <c r="FI59" s="273"/>
      <c r="FJ59" s="273"/>
      <c r="FK59" s="273"/>
      <c r="FL59" s="273"/>
      <c r="FM59" s="273"/>
      <c r="FN59" s="273"/>
      <c r="FO59" s="273"/>
      <c r="FP59" s="273"/>
      <c r="FQ59" s="273"/>
      <c r="FR59" s="273"/>
      <c r="FS59" s="273"/>
      <c r="FT59" s="273"/>
      <c r="FU59" s="273"/>
      <c r="FV59" s="273"/>
      <c r="FW59" s="273"/>
      <c r="FX59" s="273"/>
      <c r="FY59" s="273"/>
      <c r="FZ59" s="273"/>
      <c r="GA59" s="273"/>
      <c r="GB59" s="273"/>
      <c r="GC59" s="273"/>
      <c r="GD59" s="273"/>
      <c r="GE59" s="273"/>
      <c r="GF59" s="273"/>
      <c r="GG59" s="273"/>
      <c r="GH59" s="273"/>
      <c r="GI59" s="273"/>
      <c r="GJ59" s="273"/>
      <c r="GK59" s="273"/>
      <c r="GL59" s="273"/>
      <c r="GM59" s="273"/>
      <c r="GN59" s="273"/>
      <c r="GO59" s="273"/>
      <c r="GP59" s="273"/>
      <c r="GQ59" s="273"/>
      <c r="GR59" s="273"/>
      <c r="GS59" s="273"/>
      <c r="GT59" s="273"/>
      <c r="GU59" s="273"/>
      <c r="GV59" s="273"/>
      <c r="GW59" s="273"/>
      <c r="GX59" s="273"/>
      <c r="GY59" s="273"/>
      <c r="GZ59" s="273"/>
      <c r="HA59" s="273"/>
      <c r="HB59" s="273"/>
      <c r="HC59" s="273"/>
      <c r="HD59" s="273"/>
      <c r="HE59" s="273"/>
      <c r="HF59" s="273"/>
      <c r="HG59" s="273"/>
      <c r="HH59" s="273"/>
      <c r="HI59" s="273"/>
      <c r="HJ59" s="273"/>
      <c r="HK59" s="273"/>
      <c r="HL59" s="273"/>
      <c r="HM59" s="273"/>
      <c r="HN59" s="273"/>
      <c r="HO59" s="273"/>
      <c r="HP59" s="273"/>
      <c r="HQ59" s="273"/>
      <c r="HR59" s="273"/>
      <c r="HS59" s="273"/>
      <c r="HT59" s="273"/>
      <c r="HU59" s="273"/>
      <c r="HV59" s="273"/>
      <c r="HW59" s="273"/>
      <c r="HX59" s="273"/>
      <c r="HY59" s="273"/>
      <c r="HZ59" s="273"/>
      <c r="IA59" s="273"/>
      <c r="IB59" s="273"/>
      <c r="IC59" s="273"/>
      <c r="ID59" s="273"/>
      <c r="IE59" s="273"/>
      <c r="IF59" s="273"/>
      <c r="IG59" s="273"/>
      <c r="IH59" s="273"/>
      <c r="II59" s="273"/>
      <c r="IJ59" s="273"/>
      <c r="IK59" s="273"/>
      <c r="IL59" s="273"/>
      <c r="IM59" s="273"/>
      <c r="IN59" s="273"/>
      <c r="IO59" s="273"/>
      <c r="IP59" s="273"/>
      <c r="IQ59" s="273"/>
      <c r="IR59" s="273"/>
      <c r="IS59" s="273"/>
      <c r="IT59" s="273"/>
      <c r="IU59" s="273"/>
      <c r="IV59" s="273"/>
    </row>
    <row r="60" spans="1:256" s="274" customFormat="1">
      <c r="A60" s="450"/>
      <c r="B60" s="273"/>
      <c r="C60" s="273"/>
      <c r="D60" s="451"/>
      <c r="E60" s="451"/>
      <c r="G60" s="273"/>
      <c r="H60" s="378"/>
      <c r="I60" s="453"/>
      <c r="J60" s="451"/>
      <c r="K60" s="451"/>
      <c r="L60" s="453"/>
      <c r="M60" s="45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273"/>
      <c r="CQ60" s="273"/>
      <c r="CR60" s="273"/>
      <c r="CS60" s="273"/>
      <c r="CT60" s="273"/>
      <c r="CU60" s="273"/>
      <c r="CV60" s="273"/>
      <c r="CW60" s="273"/>
      <c r="CX60" s="273"/>
      <c r="CY60" s="273"/>
      <c r="CZ60" s="273"/>
      <c r="DA60" s="273"/>
      <c r="DB60" s="273"/>
      <c r="DC60" s="273"/>
      <c r="DD60" s="273"/>
      <c r="DE60" s="273"/>
      <c r="DF60" s="273"/>
      <c r="DG60" s="273"/>
      <c r="DH60" s="273"/>
      <c r="DI60" s="273"/>
      <c r="DJ60" s="273"/>
      <c r="DK60" s="273"/>
      <c r="DL60" s="273"/>
      <c r="DM60" s="273"/>
      <c r="DN60" s="273"/>
      <c r="DO60" s="273"/>
      <c r="DP60" s="273"/>
      <c r="DQ60" s="273"/>
      <c r="DR60" s="273"/>
      <c r="DS60" s="273"/>
      <c r="DT60" s="273"/>
      <c r="DU60" s="273"/>
      <c r="DV60" s="273"/>
      <c r="DW60" s="273"/>
      <c r="DX60" s="273"/>
      <c r="DY60" s="273"/>
      <c r="DZ60" s="273"/>
      <c r="EA60" s="273"/>
      <c r="EB60" s="273"/>
      <c r="EC60" s="273"/>
      <c r="ED60" s="273"/>
      <c r="EE60" s="273"/>
      <c r="EF60" s="273"/>
      <c r="EG60" s="273"/>
      <c r="EH60" s="273"/>
      <c r="EI60" s="273"/>
      <c r="EJ60" s="273"/>
      <c r="EK60" s="273"/>
      <c r="EL60" s="273"/>
      <c r="EM60" s="273"/>
      <c r="EN60" s="273"/>
      <c r="EO60" s="273"/>
      <c r="EP60" s="273"/>
      <c r="EQ60" s="273"/>
      <c r="ER60" s="273"/>
      <c r="ES60" s="273"/>
      <c r="ET60" s="273"/>
      <c r="EU60" s="273"/>
      <c r="EV60" s="273"/>
      <c r="EW60" s="273"/>
      <c r="EX60" s="273"/>
      <c r="EY60" s="273"/>
      <c r="EZ60" s="273"/>
      <c r="FA60" s="273"/>
      <c r="FB60" s="273"/>
      <c r="FC60" s="273"/>
      <c r="FD60" s="273"/>
      <c r="FE60" s="273"/>
      <c r="FF60" s="273"/>
      <c r="FG60" s="273"/>
      <c r="FH60" s="273"/>
      <c r="FI60" s="273"/>
      <c r="FJ60" s="273"/>
      <c r="FK60" s="273"/>
      <c r="FL60" s="273"/>
      <c r="FM60" s="273"/>
      <c r="FN60" s="273"/>
      <c r="FO60" s="273"/>
      <c r="FP60" s="273"/>
      <c r="FQ60" s="273"/>
      <c r="FR60" s="273"/>
      <c r="FS60" s="273"/>
      <c r="FT60" s="273"/>
      <c r="FU60" s="273"/>
      <c r="FV60" s="273"/>
      <c r="FW60" s="273"/>
      <c r="FX60" s="273"/>
      <c r="FY60" s="273"/>
      <c r="FZ60" s="273"/>
      <c r="GA60" s="273"/>
      <c r="GB60" s="273"/>
      <c r="GC60" s="273"/>
      <c r="GD60" s="273"/>
      <c r="GE60" s="273"/>
      <c r="GF60" s="273"/>
      <c r="GG60" s="273"/>
      <c r="GH60" s="273"/>
      <c r="GI60" s="273"/>
      <c r="GJ60" s="273"/>
      <c r="GK60" s="273"/>
      <c r="GL60" s="273"/>
      <c r="GM60" s="273"/>
      <c r="GN60" s="273"/>
      <c r="GO60" s="273"/>
      <c r="GP60" s="273"/>
      <c r="GQ60" s="273"/>
      <c r="GR60" s="273"/>
      <c r="GS60" s="273"/>
      <c r="GT60" s="273"/>
      <c r="GU60" s="273"/>
      <c r="GV60" s="273"/>
      <c r="GW60" s="273"/>
      <c r="GX60" s="273"/>
      <c r="GY60" s="273"/>
      <c r="GZ60" s="273"/>
      <c r="HA60" s="273"/>
      <c r="HB60" s="273"/>
      <c r="HC60" s="273"/>
      <c r="HD60" s="273"/>
      <c r="HE60" s="273"/>
      <c r="HF60" s="273"/>
      <c r="HG60" s="273"/>
      <c r="HH60" s="273"/>
      <c r="HI60" s="273"/>
      <c r="HJ60" s="273"/>
      <c r="HK60" s="273"/>
      <c r="HL60" s="273"/>
      <c r="HM60" s="273"/>
      <c r="HN60" s="273"/>
      <c r="HO60" s="273"/>
      <c r="HP60" s="273"/>
      <c r="HQ60" s="273"/>
      <c r="HR60" s="273"/>
      <c r="HS60" s="273"/>
      <c r="HT60" s="273"/>
      <c r="HU60" s="273"/>
      <c r="HV60" s="273"/>
      <c r="HW60" s="273"/>
      <c r="HX60" s="273"/>
      <c r="HY60" s="273"/>
      <c r="HZ60" s="273"/>
      <c r="IA60" s="273"/>
      <c r="IB60" s="273"/>
      <c r="IC60" s="273"/>
      <c r="ID60" s="273"/>
      <c r="IE60" s="273"/>
      <c r="IF60" s="273"/>
      <c r="IG60" s="273"/>
      <c r="IH60" s="273"/>
      <c r="II60" s="273"/>
      <c r="IJ60" s="273"/>
      <c r="IK60" s="273"/>
      <c r="IL60" s="273"/>
      <c r="IM60" s="273"/>
      <c r="IN60" s="273"/>
      <c r="IO60" s="273"/>
      <c r="IP60" s="273"/>
      <c r="IQ60" s="273"/>
      <c r="IR60" s="273"/>
      <c r="IS60" s="273"/>
      <c r="IT60" s="273"/>
      <c r="IU60" s="273"/>
      <c r="IV60" s="273"/>
    </row>
    <row r="61" spans="1:256" s="274" customFormat="1">
      <c r="A61" s="450"/>
      <c r="B61" s="273"/>
      <c r="C61" s="273" t="s">
        <v>29</v>
      </c>
      <c r="D61" s="451" t="s">
        <v>37</v>
      </c>
      <c r="E61" s="451">
        <v>1</v>
      </c>
      <c r="G61" s="273"/>
      <c r="H61" s="378"/>
      <c r="I61" s="453"/>
      <c r="J61" s="451"/>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c r="DG61" s="273"/>
      <c r="DH61" s="273"/>
      <c r="DI61" s="273"/>
      <c r="DJ61" s="273"/>
      <c r="DK61" s="273"/>
      <c r="DL61" s="273"/>
      <c r="DM61" s="273"/>
      <c r="DN61" s="273"/>
      <c r="DO61" s="273"/>
      <c r="DP61" s="273"/>
      <c r="DQ61" s="273"/>
      <c r="DR61" s="273"/>
      <c r="DS61" s="273"/>
      <c r="DT61" s="273"/>
      <c r="DU61" s="273"/>
      <c r="DV61" s="273"/>
      <c r="DW61" s="273"/>
      <c r="DX61" s="273"/>
      <c r="DY61" s="273"/>
      <c r="DZ61" s="273"/>
      <c r="EA61" s="273"/>
      <c r="EB61" s="273"/>
      <c r="EC61" s="273"/>
      <c r="ED61" s="273"/>
      <c r="EE61" s="273"/>
      <c r="EF61" s="273"/>
      <c r="EG61" s="273"/>
      <c r="EH61" s="273"/>
      <c r="EI61" s="273"/>
      <c r="EJ61" s="273"/>
      <c r="EK61" s="273"/>
      <c r="EL61" s="273"/>
      <c r="EM61" s="273"/>
      <c r="EN61" s="273"/>
      <c r="EO61" s="273"/>
      <c r="EP61" s="273"/>
      <c r="EQ61" s="273"/>
      <c r="ER61" s="273"/>
      <c r="ES61" s="273"/>
      <c r="ET61" s="273"/>
      <c r="EU61" s="273"/>
      <c r="EV61" s="273"/>
      <c r="EW61" s="273"/>
      <c r="EX61" s="273"/>
      <c r="EY61" s="273"/>
      <c r="EZ61" s="273"/>
      <c r="FA61" s="273"/>
      <c r="FB61" s="273"/>
      <c r="FC61" s="273"/>
      <c r="FD61" s="273"/>
      <c r="FE61" s="273"/>
      <c r="FF61" s="273"/>
      <c r="FG61" s="273"/>
      <c r="FH61" s="273"/>
      <c r="FI61" s="273"/>
      <c r="FJ61" s="273"/>
      <c r="FK61" s="273"/>
      <c r="FL61" s="273"/>
      <c r="FM61" s="273"/>
      <c r="FN61" s="273"/>
      <c r="FO61" s="273"/>
      <c r="FP61" s="273"/>
      <c r="FQ61" s="273"/>
      <c r="FR61" s="273"/>
      <c r="FS61" s="273"/>
      <c r="FT61" s="273"/>
      <c r="FU61" s="273"/>
      <c r="FV61" s="273"/>
      <c r="FW61" s="273"/>
      <c r="FX61" s="273"/>
      <c r="FY61" s="273"/>
      <c r="FZ61" s="273"/>
      <c r="GA61" s="273"/>
      <c r="GB61" s="273"/>
      <c r="GC61" s="273"/>
      <c r="GD61" s="273"/>
      <c r="GE61" s="273"/>
      <c r="GF61" s="273"/>
      <c r="GG61" s="273"/>
      <c r="GH61" s="273"/>
      <c r="GI61" s="273"/>
      <c r="GJ61" s="273"/>
      <c r="GK61" s="273"/>
      <c r="GL61" s="273"/>
      <c r="GM61" s="273"/>
      <c r="GN61" s="273"/>
      <c r="GO61" s="273"/>
      <c r="GP61" s="273"/>
      <c r="GQ61" s="273"/>
      <c r="GR61" s="273"/>
      <c r="GS61" s="273"/>
      <c r="GT61" s="273"/>
      <c r="GU61" s="273"/>
      <c r="GV61" s="273"/>
      <c r="GW61" s="273"/>
      <c r="GX61" s="273"/>
      <c r="GY61" s="273"/>
      <c r="GZ61" s="273"/>
      <c r="HA61" s="273"/>
      <c r="HB61" s="273"/>
      <c r="HC61" s="273"/>
      <c r="HD61" s="273"/>
      <c r="HE61" s="273"/>
      <c r="HF61" s="273"/>
      <c r="HG61" s="273"/>
      <c r="HH61" s="273"/>
      <c r="HI61" s="273"/>
      <c r="HJ61" s="273"/>
      <c r="HK61" s="273"/>
      <c r="HL61" s="273"/>
      <c r="HM61" s="273"/>
      <c r="HN61" s="273"/>
      <c r="HO61" s="273"/>
      <c r="HP61" s="273"/>
      <c r="HQ61" s="273"/>
      <c r="HR61" s="273"/>
      <c r="HS61" s="273"/>
      <c r="HT61" s="273"/>
      <c r="HU61" s="273"/>
      <c r="HV61" s="273"/>
      <c r="HW61" s="273"/>
      <c r="HX61" s="273"/>
      <c r="HY61" s="273"/>
      <c r="HZ61" s="273"/>
      <c r="IA61" s="273"/>
      <c r="IB61" s="273"/>
      <c r="IC61" s="273"/>
      <c r="ID61" s="273"/>
      <c r="IE61" s="273"/>
      <c r="IF61" s="273"/>
      <c r="IG61" s="273"/>
      <c r="IH61" s="273"/>
      <c r="II61" s="273"/>
      <c r="IJ61" s="273"/>
      <c r="IK61" s="273"/>
      <c r="IL61" s="273"/>
      <c r="IM61" s="273"/>
      <c r="IN61" s="273"/>
      <c r="IO61" s="273"/>
      <c r="IP61" s="273"/>
      <c r="IQ61" s="273"/>
      <c r="IR61" s="273"/>
      <c r="IS61" s="273"/>
      <c r="IT61" s="273"/>
      <c r="IU61" s="273"/>
      <c r="IV61" s="273"/>
    </row>
    <row r="62" spans="1:256" s="274" customFormat="1">
      <c r="A62" s="450"/>
      <c r="B62" s="273"/>
      <c r="C62" s="273"/>
      <c r="D62" s="451"/>
      <c r="E62" s="451"/>
      <c r="G62" s="273"/>
      <c r="H62" s="378"/>
      <c r="I62" s="453"/>
      <c r="J62" s="451"/>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c r="CU62" s="273"/>
      <c r="CV62" s="273"/>
      <c r="CW62" s="273"/>
      <c r="CX62" s="273"/>
      <c r="CY62" s="273"/>
      <c r="CZ62" s="273"/>
      <c r="DA62" s="273"/>
      <c r="DB62" s="273"/>
      <c r="DC62" s="273"/>
      <c r="DD62" s="273"/>
      <c r="DE62" s="273"/>
      <c r="DF62" s="273"/>
      <c r="DG62" s="273"/>
      <c r="DH62" s="273"/>
      <c r="DI62" s="273"/>
      <c r="DJ62" s="273"/>
      <c r="DK62" s="273"/>
      <c r="DL62" s="273"/>
      <c r="DM62" s="273"/>
      <c r="DN62" s="273"/>
      <c r="DO62" s="273"/>
      <c r="DP62" s="273"/>
      <c r="DQ62" s="273"/>
      <c r="DR62" s="273"/>
      <c r="DS62" s="273"/>
      <c r="DT62" s="273"/>
      <c r="DU62" s="273"/>
      <c r="DV62" s="273"/>
      <c r="DW62" s="273"/>
      <c r="DX62" s="273"/>
      <c r="DY62" s="273"/>
      <c r="DZ62" s="273"/>
      <c r="EA62" s="273"/>
      <c r="EB62" s="273"/>
      <c r="EC62" s="273"/>
      <c r="ED62" s="273"/>
      <c r="EE62" s="273"/>
      <c r="EF62" s="273"/>
      <c r="EG62" s="273"/>
      <c r="EH62" s="273"/>
      <c r="EI62" s="273"/>
      <c r="EJ62" s="273"/>
      <c r="EK62" s="273"/>
      <c r="EL62" s="273"/>
      <c r="EM62" s="273"/>
      <c r="EN62" s="273"/>
      <c r="EO62" s="273"/>
      <c r="EP62" s="273"/>
      <c r="EQ62" s="273"/>
      <c r="ER62" s="273"/>
      <c r="ES62" s="273"/>
      <c r="ET62" s="273"/>
      <c r="EU62" s="273"/>
      <c r="EV62" s="273"/>
      <c r="EW62" s="273"/>
      <c r="EX62" s="273"/>
      <c r="EY62" s="273"/>
      <c r="EZ62" s="273"/>
      <c r="FA62" s="273"/>
      <c r="FB62" s="273"/>
      <c r="FC62" s="273"/>
      <c r="FD62" s="273"/>
      <c r="FE62" s="273"/>
      <c r="FF62" s="273"/>
      <c r="FG62" s="273"/>
      <c r="FH62" s="273"/>
      <c r="FI62" s="273"/>
      <c r="FJ62" s="273"/>
      <c r="FK62" s="273"/>
      <c r="FL62" s="273"/>
      <c r="FM62" s="273"/>
      <c r="FN62" s="273"/>
      <c r="FO62" s="273"/>
      <c r="FP62" s="273"/>
      <c r="FQ62" s="273"/>
      <c r="FR62" s="273"/>
      <c r="FS62" s="273"/>
      <c r="FT62" s="273"/>
      <c r="FU62" s="273"/>
      <c r="FV62" s="273"/>
      <c r="FW62" s="273"/>
      <c r="FX62" s="273"/>
      <c r="FY62" s="273"/>
      <c r="FZ62" s="273"/>
      <c r="GA62" s="273"/>
      <c r="GB62" s="273"/>
      <c r="GC62" s="273"/>
      <c r="GD62" s="273"/>
      <c r="GE62" s="273"/>
      <c r="GF62" s="273"/>
      <c r="GG62" s="273"/>
      <c r="GH62" s="273"/>
      <c r="GI62" s="273"/>
      <c r="GJ62" s="273"/>
      <c r="GK62" s="273"/>
      <c r="GL62" s="273"/>
      <c r="GM62" s="273"/>
      <c r="GN62" s="273"/>
      <c r="GO62" s="273"/>
      <c r="GP62" s="273"/>
      <c r="GQ62" s="273"/>
      <c r="GR62" s="273"/>
      <c r="GS62" s="273"/>
      <c r="GT62" s="273"/>
      <c r="GU62" s="273"/>
      <c r="GV62" s="273"/>
      <c r="GW62" s="273"/>
      <c r="GX62" s="273"/>
      <c r="GY62" s="273"/>
      <c r="GZ62" s="273"/>
      <c r="HA62" s="273"/>
      <c r="HB62" s="273"/>
      <c r="HC62" s="273"/>
      <c r="HD62" s="273"/>
      <c r="HE62" s="273"/>
      <c r="HF62" s="273"/>
      <c r="HG62" s="273"/>
      <c r="HH62" s="273"/>
      <c r="HI62" s="273"/>
      <c r="HJ62" s="273"/>
      <c r="HK62" s="273"/>
      <c r="HL62" s="273"/>
      <c r="HM62" s="273"/>
      <c r="HN62" s="273"/>
      <c r="HO62" s="273"/>
      <c r="HP62" s="273"/>
      <c r="HQ62" s="273"/>
      <c r="HR62" s="273"/>
      <c r="HS62" s="273"/>
      <c r="HT62" s="273"/>
      <c r="HU62" s="273"/>
      <c r="HV62" s="273"/>
      <c r="HW62" s="273"/>
      <c r="HX62" s="273"/>
      <c r="HY62" s="273"/>
      <c r="HZ62" s="273"/>
      <c r="IA62" s="273"/>
      <c r="IB62" s="273"/>
      <c r="IC62" s="273"/>
      <c r="ID62" s="273"/>
      <c r="IE62" s="273"/>
      <c r="IF62" s="273"/>
      <c r="IG62" s="273"/>
      <c r="IH62" s="273"/>
      <c r="II62" s="273"/>
      <c r="IJ62" s="273"/>
      <c r="IK62" s="273"/>
      <c r="IL62" s="273"/>
      <c r="IM62" s="273"/>
      <c r="IN62" s="273"/>
      <c r="IO62" s="273"/>
      <c r="IP62" s="273"/>
      <c r="IQ62" s="273"/>
      <c r="IR62" s="273"/>
      <c r="IS62" s="273"/>
      <c r="IT62" s="273"/>
      <c r="IU62" s="273"/>
      <c r="IV62" s="273"/>
    </row>
    <row r="63" spans="1:256" s="274" customFormat="1">
      <c r="A63" s="450"/>
      <c r="B63" s="273"/>
      <c r="C63" s="273" t="s">
        <v>1906</v>
      </c>
      <c r="D63" s="451" t="s">
        <v>37</v>
      </c>
      <c r="E63" s="451">
        <v>1</v>
      </c>
      <c r="G63" s="273"/>
      <c r="H63" s="378"/>
      <c r="I63" s="453"/>
      <c r="J63" s="451"/>
      <c r="K63" s="273"/>
      <c r="L63" s="273"/>
      <c r="M63" s="273"/>
      <c r="N63" s="273"/>
      <c r="O63" s="273"/>
      <c r="P63" s="273"/>
      <c r="Q63" s="273"/>
      <c r="R63" s="273"/>
      <c r="S63" s="273"/>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3"/>
      <c r="DI63" s="273"/>
      <c r="DJ63" s="273"/>
      <c r="DK63" s="273"/>
      <c r="DL63" s="273"/>
      <c r="DM63" s="273"/>
      <c r="DN63" s="273"/>
      <c r="DO63" s="273"/>
      <c r="DP63" s="273"/>
      <c r="DQ63" s="273"/>
      <c r="DR63" s="273"/>
      <c r="DS63" s="273"/>
      <c r="DT63" s="273"/>
      <c r="DU63" s="273"/>
      <c r="DV63" s="273"/>
      <c r="DW63" s="273"/>
      <c r="DX63" s="273"/>
      <c r="DY63" s="273"/>
      <c r="DZ63" s="273"/>
      <c r="EA63" s="273"/>
      <c r="EB63" s="273"/>
      <c r="EC63" s="273"/>
      <c r="ED63" s="273"/>
      <c r="EE63" s="273"/>
      <c r="EF63" s="273"/>
      <c r="EG63" s="273"/>
      <c r="EH63" s="273"/>
      <c r="EI63" s="273"/>
      <c r="EJ63" s="273"/>
      <c r="EK63" s="273"/>
      <c r="EL63" s="273"/>
      <c r="EM63" s="273"/>
      <c r="EN63" s="273"/>
      <c r="EO63" s="273"/>
      <c r="EP63" s="273"/>
      <c r="EQ63" s="273"/>
      <c r="ER63" s="273"/>
      <c r="ES63" s="273"/>
      <c r="ET63" s="273"/>
      <c r="EU63" s="273"/>
      <c r="EV63" s="273"/>
      <c r="EW63" s="273"/>
      <c r="EX63" s="273"/>
      <c r="EY63" s="273"/>
      <c r="EZ63" s="273"/>
      <c r="FA63" s="273"/>
      <c r="FB63" s="273"/>
      <c r="FC63" s="273"/>
      <c r="FD63" s="273"/>
      <c r="FE63" s="273"/>
      <c r="FF63" s="273"/>
      <c r="FG63" s="273"/>
      <c r="FH63" s="273"/>
      <c r="FI63" s="273"/>
      <c r="FJ63" s="273"/>
      <c r="FK63" s="273"/>
      <c r="FL63" s="273"/>
      <c r="FM63" s="273"/>
      <c r="FN63" s="273"/>
      <c r="FO63" s="273"/>
      <c r="FP63" s="273"/>
      <c r="FQ63" s="273"/>
      <c r="FR63" s="273"/>
      <c r="FS63" s="273"/>
      <c r="FT63" s="273"/>
      <c r="FU63" s="273"/>
      <c r="FV63" s="273"/>
      <c r="FW63" s="273"/>
      <c r="FX63" s="273"/>
      <c r="FY63" s="273"/>
      <c r="FZ63" s="273"/>
      <c r="GA63" s="273"/>
      <c r="GB63" s="273"/>
      <c r="GC63" s="273"/>
      <c r="GD63" s="273"/>
      <c r="GE63" s="273"/>
      <c r="GF63" s="273"/>
      <c r="GG63" s="273"/>
      <c r="GH63" s="273"/>
      <c r="GI63" s="273"/>
      <c r="GJ63" s="273"/>
      <c r="GK63" s="273"/>
      <c r="GL63" s="273"/>
      <c r="GM63" s="273"/>
      <c r="GN63" s="273"/>
      <c r="GO63" s="273"/>
      <c r="GP63" s="273"/>
      <c r="GQ63" s="273"/>
      <c r="GR63" s="273"/>
      <c r="GS63" s="273"/>
      <c r="GT63" s="273"/>
      <c r="GU63" s="273"/>
      <c r="GV63" s="273"/>
      <c r="GW63" s="273"/>
      <c r="GX63" s="273"/>
      <c r="GY63" s="273"/>
      <c r="GZ63" s="273"/>
      <c r="HA63" s="273"/>
      <c r="HB63" s="273"/>
      <c r="HC63" s="273"/>
      <c r="HD63" s="273"/>
      <c r="HE63" s="273"/>
      <c r="HF63" s="273"/>
      <c r="HG63" s="273"/>
      <c r="HH63" s="273"/>
      <c r="HI63" s="273"/>
      <c r="HJ63" s="273"/>
      <c r="HK63" s="273"/>
      <c r="HL63" s="273"/>
      <c r="HM63" s="273"/>
      <c r="HN63" s="273"/>
      <c r="HO63" s="273"/>
      <c r="HP63" s="273"/>
      <c r="HQ63" s="273"/>
      <c r="HR63" s="273"/>
      <c r="HS63" s="273"/>
      <c r="HT63" s="273"/>
      <c r="HU63" s="273"/>
      <c r="HV63" s="273"/>
      <c r="HW63" s="273"/>
      <c r="HX63" s="273"/>
      <c r="HY63" s="273"/>
      <c r="HZ63" s="273"/>
      <c r="IA63" s="273"/>
      <c r="IB63" s="273"/>
      <c r="IC63" s="273"/>
      <c r="ID63" s="273"/>
      <c r="IE63" s="273"/>
      <c r="IF63" s="273"/>
      <c r="IG63" s="273"/>
      <c r="IH63" s="273"/>
      <c r="II63" s="273"/>
      <c r="IJ63" s="273"/>
      <c r="IK63" s="273"/>
      <c r="IL63" s="273"/>
      <c r="IM63" s="273"/>
      <c r="IN63" s="273"/>
      <c r="IO63" s="273"/>
      <c r="IP63" s="273"/>
      <c r="IQ63" s="273"/>
      <c r="IR63" s="273"/>
      <c r="IS63" s="273"/>
      <c r="IT63" s="273"/>
      <c r="IU63" s="273"/>
      <c r="IV63" s="273"/>
    </row>
    <row r="64" spans="1:256" s="274" customFormat="1">
      <c r="A64" s="450"/>
      <c r="B64" s="273"/>
      <c r="C64" s="273"/>
      <c r="D64" s="451"/>
      <c r="E64" s="451"/>
      <c r="G64" s="273"/>
      <c r="H64" s="378"/>
      <c r="I64" s="453"/>
      <c r="J64" s="451"/>
      <c r="K64" s="273"/>
      <c r="L64" s="273"/>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3"/>
      <c r="DI64" s="273"/>
      <c r="DJ64" s="273"/>
      <c r="DK64" s="273"/>
      <c r="DL64" s="273"/>
      <c r="DM64" s="273"/>
      <c r="DN64" s="273"/>
      <c r="DO64" s="273"/>
      <c r="DP64" s="273"/>
      <c r="DQ64" s="273"/>
      <c r="DR64" s="273"/>
      <c r="DS64" s="273"/>
      <c r="DT64" s="273"/>
      <c r="DU64" s="273"/>
      <c r="DV64" s="273"/>
      <c r="DW64" s="273"/>
      <c r="DX64" s="273"/>
      <c r="DY64" s="273"/>
      <c r="DZ64" s="273"/>
      <c r="EA64" s="273"/>
      <c r="EB64" s="273"/>
      <c r="EC64" s="273"/>
      <c r="ED64" s="273"/>
      <c r="EE64" s="273"/>
      <c r="EF64" s="273"/>
      <c r="EG64" s="273"/>
      <c r="EH64" s="273"/>
      <c r="EI64" s="273"/>
      <c r="EJ64" s="273"/>
      <c r="EK64" s="273"/>
      <c r="EL64" s="273"/>
      <c r="EM64" s="273"/>
      <c r="EN64" s="273"/>
      <c r="EO64" s="273"/>
      <c r="EP64" s="273"/>
      <c r="EQ64" s="273"/>
      <c r="ER64" s="273"/>
      <c r="ES64" s="273"/>
      <c r="ET64" s="273"/>
      <c r="EU64" s="273"/>
      <c r="EV64" s="273"/>
      <c r="EW64" s="273"/>
      <c r="EX64" s="273"/>
      <c r="EY64" s="273"/>
      <c r="EZ64" s="273"/>
      <c r="FA64" s="273"/>
      <c r="FB64" s="273"/>
      <c r="FC64" s="273"/>
      <c r="FD64" s="273"/>
      <c r="FE64" s="273"/>
      <c r="FF64" s="273"/>
      <c r="FG64" s="273"/>
      <c r="FH64" s="273"/>
      <c r="FI64" s="273"/>
      <c r="FJ64" s="273"/>
      <c r="FK64" s="273"/>
      <c r="FL64" s="273"/>
      <c r="FM64" s="273"/>
      <c r="FN64" s="273"/>
      <c r="FO64" s="273"/>
      <c r="FP64" s="273"/>
      <c r="FQ64" s="273"/>
      <c r="FR64" s="273"/>
      <c r="FS64" s="273"/>
      <c r="FT64" s="273"/>
      <c r="FU64" s="273"/>
      <c r="FV64" s="273"/>
      <c r="FW64" s="273"/>
      <c r="FX64" s="273"/>
      <c r="FY64" s="273"/>
      <c r="FZ64" s="273"/>
      <c r="GA64" s="273"/>
      <c r="GB64" s="273"/>
      <c r="GC64" s="273"/>
      <c r="GD64" s="273"/>
      <c r="GE64" s="273"/>
      <c r="GF64" s="273"/>
      <c r="GG64" s="273"/>
      <c r="GH64" s="273"/>
      <c r="GI64" s="273"/>
      <c r="GJ64" s="273"/>
      <c r="GK64" s="273"/>
      <c r="GL64" s="273"/>
      <c r="GM64" s="273"/>
      <c r="GN64" s="273"/>
      <c r="GO64" s="273"/>
      <c r="GP64" s="273"/>
      <c r="GQ64" s="273"/>
      <c r="GR64" s="273"/>
      <c r="GS64" s="273"/>
      <c r="GT64" s="273"/>
      <c r="GU64" s="273"/>
      <c r="GV64" s="273"/>
      <c r="GW64" s="273"/>
      <c r="GX64" s="273"/>
      <c r="GY64" s="273"/>
      <c r="GZ64" s="273"/>
      <c r="HA64" s="273"/>
      <c r="HB64" s="273"/>
      <c r="HC64" s="273"/>
      <c r="HD64" s="273"/>
      <c r="HE64" s="273"/>
      <c r="HF64" s="273"/>
      <c r="HG64" s="273"/>
      <c r="HH64" s="273"/>
      <c r="HI64" s="273"/>
      <c r="HJ64" s="273"/>
      <c r="HK64" s="273"/>
      <c r="HL64" s="273"/>
      <c r="HM64" s="273"/>
      <c r="HN64" s="273"/>
      <c r="HO64" s="273"/>
      <c r="HP64" s="273"/>
      <c r="HQ64" s="273"/>
      <c r="HR64" s="273"/>
      <c r="HS64" s="273"/>
      <c r="HT64" s="273"/>
      <c r="HU64" s="273"/>
      <c r="HV64" s="273"/>
      <c r="HW64" s="273"/>
      <c r="HX64" s="273"/>
      <c r="HY64" s="273"/>
      <c r="HZ64" s="273"/>
      <c r="IA64" s="273"/>
      <c r="IB64" s="273"/>
      <c r="IC64" s="273"/>
      <c r="ID64" s="273"/>
      <c r="IE64" s="273"/>
      <c r="IF64" s="273"/>
      <c r="IG64" s="273"/>
      <c r="IH64" s="273"/>
      <c r="II64" s="273"/>
      <c r="IJ64" s="273"/>
      <c r="IK64" s="273"/>
      <c r="IL64" s="273"/>
      <c r="IM64" s="273"/>
      <c r="IN64" s="273"/>
      <c r="IO64" s="273"/>
      <c r="IP64" s="273"/>
      <c r="IQ64" s="273"/>
      <c r="IR64" s="273"/>
      <c r="IS64" s="273"/>
      <c r="IT64" s="273"/>
      <c r="IU64" s="273"/>
      <c r="IV64" s="273"/>
    </row>
    <row r="65" spans="1:256" s="274" customFormat="1">
      <c r="A65" s="450"/>
      <c r="B65" s="273"/>
      <c r="C65" s="273" t="s">
        <v>1907</v>
      </c>
      <c r="D65" s="451" t="s">
        <v>37</v>
      </c>
      <c r="E65" s="451">
        <v>1</v>
      </c>
      <c r="G65" s="273"/>
      <c r="H65" s="378"/>
      <c r="I65" s="453"/>
      <c r="J65" s="451"/>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c r="DG65" s="273"/>
      <c r="DH65" s="273"/>
      <c r="DI65" s="273"/>
      <c r="DJ65" s="273"/>
      <c r="DK65" s="273"/>
      <c r="DL65" s="273"/>
      <c r="DM65" s="273"/>
      <c r="DN65" s="273"/>
      <c r="DO65" s="273"/>
      <c r="DP65" s="273"/>
      <c r="DQ65" s="273"/>
      <c r="DR65" s="273"/>
      <c r="DS65" s="273"/>
      <c r="DT65" s="273"/>
      <c r="DU65" s="273"/>
      <c r="DV65" s="273"/>
      <c r="DW65" s="273"/>
      <c r="DX65" s="273"/>
      <c r="DY65" s="273"/>
      <c r="DZ65" s="273"/>
      <c r="EA65" s="273"/>
      <c r="EB65" s="273"/>
      <c r="EC65" s="273"/>
      <c r="ED65" s="273"/>
      <c r="EE65" s="273"/>
      <c r="EF65" s="273"/>
      <c r="EG65" s="273"/>
      <c r="EH65" s="273"/>
      <c r="EI65" s="273"/>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GH65" s="273"/>
      <c r="GI65" s="273"/>
      <c r="GJ65" s="273"/>
      <c r="GK65" s="273"/>
      <c r="GL65" s="273"/>
      <c r="GM65" s="273"/>
      <c r="GN65" s="273"/>
      <c r="GO65" s="273"/>
      <c r="GP65" s="273"/>
      <c r="GQ65" s="273"/>
      <c r="GR65" s="273"/>
      <c r="GS65" s="273"/>
      <c r="GT65" s="273"/>
      <c r="GU65" s="273"/>
      <c r="GV65" s="273"/>
      <c r="GW65" s="273"/>
      <c r="GX65" s="273"/>
      <c r="GY65" s="273"/>
      <c r="GZ65" s="273"/>
      <c r="HA65" s="273"/>
      <c r="HB65" s="273"/>
      <c r="HC65" s="273"/>
      <c r="HD65" s="273"/>
      <c r="HE65" s="273"/>
      <c r="HF65" s="273"/>
      <c r="HG65" s="273"/>
      <c r="HH65" s="273"/>
      <c r="HI65" s="273"/>
      <c r="HJ65" s="273"/>
      <c r="HK65" s="273"/>
      <c r="HL65" s="273"/>
      <c r="HM65" s="273"/>
      <c r="HN65" s="273"/>
      <c r="HO65" s="273"/>
      <c r="HP65" s="273"/>
      <c r="HQ65" s="273"/>
      <c r="HR65" s="273"/>
      <c r="HS65" s="273"/>
      <c r="HT65" s="273"/>
      <c r="HU65" s="273"/>
      <c r="HV65" s="273"/>
      <c r="HW65" s="273"/>
      <c r="HX65" s="273"/>
      <c r="HY65" s="273"/>
      <c r="HZ65" s="273"/>
      <c r="IA65" s="273"/>
      <c r="IB65" s="273"/>
      <c r="IC65" s="273"/>
      <c r="ID65" s="273"/>
      <c r="IE65" s="273"/>
      <c r="IF65" s="273"/>
      <c r="IG65" s="273"/>
      <c r="IH65" s="273"/>
      <c r="II65" s="273"/>
      <c r="IJ65" s="273"/>
      <c r="IK65" s="273"/>
      <c r="IL65" s="273"/>
      <c r="IM65" s="273"/>
      <c r="IN65" s="273"/>
      <c r="IO65" s="273"/>
      <c r="IP65" s="273"/>
      <c r="IQ65" s="273"/>
      <c r="IR65" s="273"/>
      <c r="IS65" s="273"/>
      <c r="IT65" s="273"/>
      <c r="IU65" s="273"/>
      <c r="IV65" s="273"/>
    </row>
    <row r="66" spans="1:256" s="474" customFormat="1"/>
    <row r="67" spans="1:256" s="543" customFormat="1" ht="15.75">
      <c r="A67" s="538"/>
      <c r="B67" s="539"/>
      <c r="C67" s="273" t="s">
        <v>7660</v>
      </c>
      <c r="D67" s="451" t="s">
        <v>37</v>
      </c>
      <c r="E67" s="540">
        <v>1</v>
      </c>
      <c r="F67" s="541"/>
      <c r="G67" s="539"/>
      <c r="H67" s="538"/>
      <c r="I67" s="542"/>
      <c r="J67" s="474"/>
      <c r="K67" s="474"/>
      <c r="L67" s="474"/>
      <c r="M67" s="474"/>
      <c r="N67" s="474"/>
      <c r="O67" s="474"/>
      <c r="P67" s="474"/>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c r="IT67" s="539"/>
      <c r="IU67" s="539"/>
      <c r="IV67" s="539"/>
    </row>
    <row r="68" spans="1:256" s="543" customFormat="1" ht="15.75">
      <c r="A68" s="544"/>
      <c r="B68" s="539"/>
      <c r="C68" s="539"/>
      <c r="D68" s="545"/>
      <c r="E68" s="542"/>
      <c r="F68" s="541"/>
      <c r="G68" s="539"/>
      <c r="H68" s="538"/>
      <c r="I68" s="542"/>
      <c r="J68" s="474"/>
      <c r="K68" s="474"/>
      <c r="L68" s="474"/>
      <c r="M68" s="474"/>
      <c r="N68" s="474"/>
      <c r="O68" s="474"/>
      <c r="P68" s="474"/>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c r="IT68" s="539"/>
      <c r="IU68" s="539"/>
      <c r="IV68" s="539"/>
    </row>
    <row r="69" spans="1:256" s="274" customFormat="1" ht="15.75">
      <c r="A69" s="378"/>
      <c r="B69" s="456" t="s">
        <v>1773</v>
      </c>
      <c r="C69" s="456" t="s">
        <v>1845</v>
      </c>
      <c r="D69" s="456" t="s">
        <v>1848</v>
      </c>
      <c r="E69" s="456" t="s">
        <v>1849</v>
      </c>
      <c r="F69" s="456" t="s">
        <v>1847</v>
      </c>
      <c r="G69" s="456" t="s">
        <v>1846</v>
      </c>
      <c r="H69" s="456" t="s">
        <v>18</v>
      </c>
      <c r="I69" s="453"/>
      <c r="J69" s="474"/>
      <c r="K69" s="474"/>
      <c r="L69" s="474"/>
      <c r="M69" s="474"/>
      <c r="N69" s="474"/>
      <c r="O69" s="474"/>
      <c r="P69" s="474"/>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c r="CL69" s="273"/>
      <c r="CM69" s="273"/>
      <c r="CN69" s="273"/>
      <c r="CO69" s="273"/>
      <c r="CP69" s="273"/>
      <c r="CQ69" s="273"/>
      <c r="CR69" s="273"/>
      <c r="CS69" s="273"/>
      <c r="CT69" s="273"/>
      <c r="CU69" s="273"/>
      <c r="CV69" s="273"/>
      <c r="CW69" s="273"/>
      <c r="CX69" s="273"/>
      <c r="CY69" s="273"/>
      <c r="CZ69" s="273"/>
      <c r="DA69" s="273"/>
      <c r="DB69" s="273"/>
      <c r="DC69" s="273"/>
      <c r="DD69" s="273"/>
      <c r="DE69" s="273"/>
      <c r="DF69" s="273"/>
      <c r="DG69" s="273"/>
      <c r="DH69" s="273"/>
      <c r="DI69" s="273"/>
      <c r="DJ69" s="273"/>
      <c r="DK69" s="273"/>
      <c r="DL69" s="273"/>
      <c r="DM69" s="273"/>
      <c r="DN69" s="273"/>
      <c r="DO69" s="273"/>
      <c r="DP69" s="273"/>
      <c r="DQ69" s="273"/>
      <c r="DR69" s="273"/>
      <c r="DS69" s="273"/>
      <c r="DT69" s="273"/>
      <c r="DU69" s="273"/>
      <c r="DV69" s="273"/>
      <c r="DW69" s="273"/>
      <c r="DX69" s="273"/>
      <c r="DY69" s="273"/>
      <c r="DZ69" s="273"/>
      <c r="EA69" s="273"/>
      <c r="EB69" s="273"/>
      <c r="EC69" s="273"/>
      <c r="ED69" s="273"/>
      <c r="EE69" s="273"/>
      <c r="EF69" s="273"/>
      <c r="EG69" s="273"/>
      <c r="EH69" s="273"/>
      <c r="EI69" s="273"/>
      <c r="EJ69" s="273"/>
      <c r="EK69" s="273"/>
      <c r="EL69" s="273"/>
      <c r="EM69" s="273"/>
      <c r="EN69" s="273"/>
      <c r="EO69" s="273"/>
      <c r="EP69" s="273"/>
      <c r="EQ69" s="273"/>
      <c r="ER69" s="273"/>
      <c r="ES69" s="273"/>
      <c r="ET69" s="273"/>
      <c r="EU69" s="273"/>
      <c r="EV69" s="273"/>
      <c r="EW69" s="273"/>
      <c r="EX69" s="273"/>
      <c r="EY69" s="273"/>
      <c r="EZ69" s="273"/>
      <c r="FA69" s="273"/>
      <c r="FB69" s="273"/>
      <c r="FC69" s="273"/>
      <c r="FD69" s="273"/>
      <c r="FE69" s="273"/>
      <c r="FF69" s="273"/>
      <c r="FG69" s="273"/>
      <c r="FH69" s="273"/>
      <c r="FI69" s="273"/>
      <c r="FJ69" s="273"/>
      <c r="FK69" s="273"/>
      <c r="FL69" s="273"/>
      <c r="FM69" s="273"/>
      <c r="FN69" s="273"/>
      <c r="FO69" s="273"/>
      <c r="FP69" s="273"/>
      <c r="FQ69" s="273"/>
      <c r="FR69" s="273"/>
      <c r="FS69" s="273"/>
      <c r="FT69" s="273"/>
      <c r="FU69" s="273"/>
      <c r="FV69" s="273"/>
      <c r="FW69" s="273"/>
      <c r="FX69" s="273"/>
      <c r="FY69" s="273"/>
      <c r="FZ69" s="273"/>
      <c r="GA69" s="273"/>
      <c r="GB69" s="273"/>
      <c r="GC69" s="273"/>
      <c r="GD69" s="273"/>
      <c r="GE69" s="273"/>
      <c r="GF69" s="273"/>
      <c r="GG69" s="273"/>
      <c r="GH69" s="273"/>
      <c r="GI69" s="273"/>
      <c r="GJ69" s="273"/>
      <c r="GK69" s="273"/>
      <c r="GL69" s="273"/>
      <c r="GM69" s="273"/>
      <c r="GN69" s="273"/>
      <c r="GO69" s="273"/>
      <c r="GP69" s="273"/>
      <c r="GQ69" s="273"/>
      <c r="GR69" s="273"/>
      <c r="GS69" s="273"/>
      <c r="GT69" s="273"/>
      <c r="GU69" s="273"/>
      <c r="GV69" s="273"/>
      <c r="GW69" s="273"/>
      <c r="GX69" s="273"/>
      <c r="GY69" s="273"/>
      <c r="GZ69" s="273"/>
      <c r="HA69" s="273"/>
      <c r="HB69" s="273"/>
      <c r="HC69" s="273"/>
      <c r="HD69" s="273"/>
      <c r="HE69" s="273"/>
      <c r="HF69" s="273"/>
      <c r="HG69" s="273"/>
      <c r="HH69" s="273"/>
      <c r="HI69" s="273"/>
      <c r="HJ69" s="273"/>
      <c r="HK69" s="273"/>
      <c r="HL69" s="273"/>
      <c r="HM69" s="273"/>
      <c r="HN69" s="273"/>
      <c r="HO69" s="273"/>
      <c r="HP69" s="273"/>
      <c r="HQ69" s="273"/>
      <c r="HR69" s="273"/>
      <c r="HS69" s="273"/>
      <c r="HT69" s="273"/>
      <c r="HU69" s="273"/>
      <c r="HV69" s="273"/>
      <c r="HW69" s="273"/>
      <c r="HX69" s="273"/>
      <c r="HY69" s="273"/>
      <c r="HZ69" s="273"/>
      <c r="IA69" s="273"/>
      <c r="IB69" s="273"/>
      <c r="IC69" s="273"/>
      <c r="ID69" s="273"/>
      <c r="IE69" s="273"/>
      <c r="IF69" s="273"/>
      <c r="IG69" s="273"/>
      <c r="IH69" s="273"/>
      <c r="II69" s="273"/>
      <c r="IJ69" s="273"/>
      <c r="IK69" s="273"/>
      <c r="IL69" s="273"/>
      <c r="IM69" s="273"/>
      <c r="IN69" s="273"/>
      <c r="IO69" s="273"/>
      <c r="IP69" s="273"/>
      <c r="IQ69" s="273"/>
      <c r="IR69" s="273"/>
      <c r="IS69" s="273"/>
      <c r="IT69" s="273"/>
      <c r="IU69" s="273"/>
      <c r="IV69" s="273"/>
    </row>
    <row r="70" spans="1:256" s="274" customFormat="1" ht="42.6" customHeight="1">
      <c r="A70" s="450"/>
      <c r="B70" s="273" t="s">
        <v>27</v>
      </c>
      <c r="C70" s="279" t="s">
        <v>13790</v>
      </c>
      <c r="D70" s="451">
        <v>40</v>
      </c>
      <c r="F70" s="451">
        <v>2.2000000000000002</v>
      </c>
      <c r="G70" s="451">
        <f>F70*D70</f>
        <v>88</v>
      </c>
      <c r="H70" s="378"/>
      <c r="I70" s="453"/>
      <c r="J70" s="451"/>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c r="CM70" s="273"/>
      <c r="CN70" s="273"/>
      <c r="CO70" s="273"/>
      <c r="CP70" s="273"/>
      <c r="CQ70" s="273"/>
      <c r="CR70" s="273"/>
      <c r="CS70" s="273"/>
      <c r="CT70" s="273"/>
      <c r="CU70" s="273"/>
      <c r="CV70" s="273"/>
      <c r="CW70" s="273"/>
      <c r="CX70" s="273"/>
      <c r="CY70" s="273"/>
      <c r="CZ70" s="273"/>
      <c r="DA70" s="273"/>
      <c r="DB70" s="273"/>
      <c r="DC70" s="273"/>
      <c r="DD70" s="273"/>
      <c r="DE70" s="273"/>
      <c r="DF70" s="273"/>
      <c r="DG70" s="273"/>
      <c r="DH70" s="273"/>
      <c r="DI70" s="273"/>
      <c r="DJ70" s="273"/>
      <c r="DK70" s="273"/>
      <c r="DL70" s="273"/>
      <c r="DM70" s="273"/>
      <c r="DN70" s="273"/>
      <c r="DO70" s="273"/>
      <c r="DP70" s="273"/>
      <c r="DQ70" s="273"/>
      <c r="DR70" s="273"/>
      <c r="DS70" s="273"/>
      <c r="DT70" s="273"/>
      <c r="DU70" s="273"/>
      <c r="DV70" s="273"/>
      <c r="DW70" s="273"/>
      <c r="DX70" s="273"/>
      <c r="DY70" s="273"/>
      <c r="DZ70" s="273"/>
      <c r="EA70" s="273"/>
      <c r="EB70" s="273"/>
      <c r="EC70" s="273"/>
      <c r="ED70" s="273"/>
      <c r="EE70" s="273"/>
      <c r="EF70" s="273"/>
      <c r="EG70" s="273"/>
      <c r="EH70" s="273"/>
      <c r="EI70" s="273"/>
      <c r="EJ70" s="273"/>
      <c r="EK70" s="273"/>
      <c r="EL70" s="273"/>
      <c r="EM70" s="273"/>
      <c r="EN70" s="273"/>
      <c r="EO70" s="273"/>
      <c r="EP70" s="273"/>
      <c r="EQ70" s="273"/>
      <c r="ER70" s="273"/>
      <c r="ES70" s="273"/>
      <c r="ET70" s="273"/>
      <c r="EU70" s="273"/>
      <c r="EV70" s="273"/>
      <c r="EW70" s="273"/>
      <c r="EX70" s="273"/>
      <c r="EY70" s="273"/>
      <c r="EZ70" s="273"/>
      <c r="FA70" s="273"/>
      <c r="FB70" s="273"/>
      <c r="FC70" s="273"/>
      <c r="FD70" s="273"/>
      <c r="FE70" s="273"/>
      <c r="FF70" s="273"/>
      <c r="FG70" s="273"/>
      <c r="FH70" s="273"/>
      <c r="FI70" s="273"/>
      <c r="FJ70" s="273"/>
      <c r="FK70" s="273"/>
      <c r="FL70" s="273"/>
      <c r="FM70" s="273"/>
      <c r="FN70" s="273"/>
      <c r="FO70" s="273"/>
      <c r="FP70" s="273"/>
      <c r="FQ70" s="273"/>
      <c r="FR70" s="273"/>
      <c r="FS70" s="273"/>
      <c r="FT70" s="273"/>
      <c r="FU70" s="273"/>
      <c r="FV70" s="273"/>
      <c r="FW70" s="273"/>
      <c r="FX70" s="273"/>
      <c r="FY70" s="273"/>
      <c r="FZ70" s="273"/>
      <c r="GA70" s="273"/>
      <c r="GB70" s="273"/>
      <c r="GC70" s="273"/>
      <c r="GD70" s="273"/>
      <c r="GE70" s="273"/>
      <c r="GF70" s="273"/>
      <c r="GG70" s="273"/>
      <c r="GH70" s="273"/>
      <c r="GI70" s="273"/>
      <c r="GJ70" s="273"/>
      <c r="GK70" s="273"/>
      <c r="GL70" s="273"/>
      <c r="GM70" s="273"/>
      <c r="GN70" s="273"/>
      <c r="GO70" s="273"/>
      <c r="GP70" s="273"/>
      <c r="GQ70" s="273"/>
      <c r="GR70" s="273"/>
      <c r="GS70" s="273"/>
      <c r="GT70" s="273"/>
      <c r="GU70" s="273"/>
      <c r="GV70" s="273"/>
      <c r="GW70" s="273"/>
      <c r="GX70" s="273"/>
      <c r="GY70" s="273"/>
      <c r="GZ70" s="273"/>
      <c r="HA70" s="273"/>
      <c r="HB70" s="273"/>
      <c r="HC70" s="273"/>
      <c r="HD70" s="273"/>
      <c r="HE70" s="273"/>
      <c r="HF70" s="273"/>
      <c r="HG70" s="273"/>
      <c r="HH70" s="273"/>
      <c r="HI70" s="273"/>
      <c r="HJ70" s="273"/>
      <c r="HK70" s="273"/>
      <c r="HL70" s="273"/>
      <c r="HM70" s="273"/>
      <c r="HN70" s="273"/>
      <c r="HO70" s="273"/>
      <c r="HP70" s="273"/>
      <c r="HQ70" s="273"/>
      <c r="HR70" s="273"/>
      <c r="HS70" s="273"/>
      <c r="HT70" s="273"/>
      <c r="HU70" s="273"/>
      <c r="HV70" s="273"/>
      <c r="HW70" s="273"/>
      <c r="HX70" s="273"/>
      <c r="HY70" s="273"/>
      <c r="HZ70" s="273"/>
      <c r="IA70" s="273"/>
      <c r="IB70" s="273"/>
      <c r="IC70" s="273"/>
      <c r="ID70" s="273"/>
      <c r="IE70" s="273"/>
      <c r="IF70" s="273"/>
      <c r="IG70" s="273"/>
      <c r="IH70" s="273"/>
      <c r="II70" s="273"/>
      <c r="IJ70" s="273"/>
      <c r="IK70" s="273"/>
      <c r="IL70" s="273"/>
      <c r="IM70" s="273"/>
      <c r="IN70" s="273"/>
      <c r="IO70" s="273"/>
      <c r="IP70" s="273"/>
      <c r="IQ70" s="273"/>
      <c r="IR70" s="273"/>
      <c r="IS70" s="273"/>
      <c r="IT70" s="273"/>
      <c r="IU70" s="273"/>
      <c r="IV70" s="273"/>
    </row>
    <row r="71" spans="1:256" s="274" customFormat="1" ht="24.75" customHeight="1">
      <c r="A71" s="450"/>
      <c r="B71" s="273" t="s">
        <v>26</v>
      </c>
      <c r="C71" s="273" t="s">
        <v>1854</v>
      </c>
      <c r="D71" s="451"/>
      <c r="E71" s="451"/>
      <c r="F71" s="451"/>
      <c r="G71" s="451">
        <v>12</v>
      </c>
      <c r="H71" s="378"/>
      <c r="I71" s="453"/>
      <c r="J71" s="451"/>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273"/>
      <c r="FY71" s="273"/>
      <c r="FZ71" s="273"/>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273"/>
      <c r="GW71" s="273"/>
      <c r="GX71" s="273"/>
      <c r="GY71" s="273"/>
      <c r="GZ71" s="273"/>
      <c r="HA71" s="273"/>
      <c r="HB71" s="273"/>
      <c r="HC71" s="273"/>
      <c r="HD71" s="273"/>
      <c r="HE71" s="273"/>
      <c r="HF71" s="273"/>
      <c r="HG71" s="273"/>
      <c r="HH71" s="273"/>
      <c r="HI71" s="273"/>
      <c r="HJ71" s="273"/>
      <c r="HK71" s="273"/>
      <c r="HL71" s="273"/>
      <c r="HM71" s="273"/>
      <c r="HN71" s="273"/>
      <c r="HO71" s="273"/>
      <c r="HP71" s="273"/>
      <c r="HQ71" s="273"/>
      <c r="HR71" s="273"/>
      <c r="HS71" s="273"/>
      <c r="HT71" s="273"/>
      <c r="HU71" s="273"/>
      <c r="HV71" s="273"/>
      <c r="HW71" s="273"/>
      <c r="HX71" s="273"/>
      <c r="HY71" s="273"/>
      <c r="HZ71" s="273"/>
      <c r="IA71" s="273"/>
      <c r="IB71" s="273"/>
      <c r="IC71" s="273"/>
      <c r="ID71" s="273"/>
      <c r="IE71" s="273"/>
      <c r="IF71" s="273"/>
      <c r="IG71" s="273"/>
      <c r="IH71" s="273"/>
      <c r="II71" s="273"/>
      <c r="IJ71" s="273"/>
      <c r="IK71" s="273"/>
      <c r="IL71" s="273"/>
      <c r="IM71" s="273"/>
      <c r="IN71" s="273"/>
      <c r="IO71" s="273"/>
      <c r="IP71" s="273"/>
      <c r="IQ71" s="273"/>
      <c r="IR71" s="273"/>
      <c r="IS71" s="273"/>
      <c r="IT71" s="273"/>
      <c r="IU71" s="273"/>
      <c r="IV71" s="273"/>
    </row>
    <row r="72" spans="1:256" s="274" customFormat="1" ht="24.75" customHeight="1">
      <c r="A72" s="450"/>
      <c r="B72" s="273" t="s">
        <v>2160</v>
      </c>
      <c r="C72" s="273" t="s">
        <v>2199</v>
      </c>
      <c r="D72" s="451">
        <v>2.2000000000000002</v>
      </c>
      <c r="E72" s="451">
        <v>2</v>
      </c>
      <c r="F72" s="451"/>
      <c r="G72" s="451">
        <f>E72*D72</f>
        <v>4.4000000000000004</v>
      </c>
      <c r="H72" s="378"/>
      <c r="I72" s="453"/>
      <c r="J72" s="451"/>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c r="GS72" s="273"/>
      <c r="GT72" s="273"/>
      <c r="GU72" s="273"/>
      <c r="GV72" s="273"/>
      <c r="GW72" s="273"/>
      <c r="GX72" s="273"/>
      <c r="GY72" s="273"/>
      <c r="GZ72" s="273"/>
      <c r="HA72" s="273"/>
      <c r="HB72" s="273"/>
      <c r="HC72" s="273"/>
      <c r="HD72" s="273"/>
      <c r="HE72" s="273"/>
      <c r="HF72" s="273"/>
      <c r="HG72" s="273"/>
      <c r="HH72" s="273"/>
      <c r="HI72" s="273"/>
      <c r="HJ72" s="273"/>
      <c r="HK72" s="273"/>
      <c r="HL72" s="273"/>
      <c r="HM72" s="273"/>
      <c r="HN72" s="273"/>
      <c r="HO72" s="273"/>
      <c r="HP72" s="273"/>
      <c r="HQ72" s="273"/>
      <c r="HR72" s="273"/>
      <c r="HS72" s="273"/>
      <c r="HT72" s="273"/>
      <c r="HU72" s="273"/>
      <c r="HV72" s="273"/>
      <c r="HW72" s="273"/>
      <c r="HX72" s="273"/>
      <c r="HY72" s="273"/>
      <c r="HZ72" s="273"/>
      <c r="IA72" s="273"/>
      <c r="IB72" s="273"/>
      <c r="IC72" s="273"/>
      <c r="ID72" s="273"/>
      <c r="IE72" s="273"/>
      <c r="IF72" s="273"/>
      <c r="IG72" s="273"/>
      <c r="IH72" s="273"/>
      <c r="II72" s="273"/>
      <c r="IJ72" s="273"/>
      <c r="IK72" s="273"/>
      <c r="IL72" s="273"/>
      <c r="IM72" s="273"/>
      <c r="IN72" s="273"/>
      <c r="IO72" s="273"/>
      <c r="IP72" s="273"/>
      <c r="IQ72" s="273"/>
      <c r="IR72" s="273"/>
      <c r="IS72" s="273"/>
      <c r="IT72" s="273"/>
      <c r="IU72" s="273"/>
      <c r="IV72" s="273"/>
    </row>
    <row r="73" spans="1:256" s="274" customFormat="1" ht="24.75" customHeight="1">
      <c r="A73" s="450"/>
      <c r="B73" s="273" t="s">
        <v>2733</v>
      </c>
      <c r="C73" s="273" t="s">
        <v>14270</v>
      </c>
      <c r="D73" s="451"/>
      <c r="E73" s="451"/>
      <c r="F73" s="451"/>
      <c r="G73" s="451"/>
      <c r="H73" s="378">
        <v>4</v>
      </c>
      <c r="I73" s="453"/>
      <c r="J73" s="451"/>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c r="DG73" s="273"/>
      <c r="DH73" s="273"/>
      <c r="DI73" s="273"/>
      <c r="DJ73" s="273"/>
      <c r="DK73" s="273"/>
      <c r="DL73" s="273"/>
      <c r="DM73" s="273"/>
      <c r="DN73" s="273"/>
      <c r="DO73" s="273"/>
      <c r="DP73" s="273"/>
      <c r="DQ73" s="273"/>
      <c r="DR73" s="273"/>
      <c r="DS73" s="273"/>
      <c r="DT73" s="273"/>
      <c r="DU73" s="273"/>
      <c r="DV73" s="273"/>
      <c r="DW73" s="273"/>
      <c r="DX73" s="273"/>
      <c r="DY73" s="273"/>
      <c r="DZ73" s="273"/>
      <c r="EA73" s="273"/>
      <c r="EB73" s="273"/>
      <c r="EC73" s="273"/>
      <c r="ED73" s="273"/>
      <c r="EE73" s="273"/>
      <c r="EF73" s="273"/>
      <c r="EG73" s="273"/>
      <c r="EH73" s="273"/>
      <c r="EI73" s="273"/>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273"/>
      <c r="FV73" s="273"/>
      <c r="FW73" s="273"/>
      <c r="FX73" s="273"/>
      <c r="FY73" s="273"/>
      <c r="FZ73" s="273"/>
      <c r="GA73" s="273"/>
      <c r="GB73" s="273"/>
      <c r="GC73" s="273"/>
      <c r="GD73" s="273"/>
      <c r="GE73" s="273"/>
      <c r="GF73" s="273"/>
      <c r="GG73" s="273"/>
      <c r="GH73" s="273"/>
      <c r="GI73" s="273"/>
      <c r="GJ73" s="273"/>
      <c r="GK73" s="273"/>
      <c r="GL73" s="273"/>
      <c r="GM73" s="273"/>
      <c r="GN73" s="273"/>
      <c r="GO73" s="273"/>
      <c r="GP73" s="273"/>
      <c r="GQ73" s="273"/>
      <c r="GR73" s="273"/>
      <c r="GS73" s="273"/>
      <c r="GT73" s="273"/>
      <c r="GU73" s="273"/>
      <c r="GV73" s="273"/>
      <c r="GW73" s="273"/>
      <c r="GX73" s="273"/>
      <c r="GY73" s="273"/>
      <c r="GZ73" s="273"/>
      <c r="HA73" s="273"/>
      <c r="HB73" s="273"/>
      <c r="HC73" s="273"/>
      <c r="HD73" s="273"/>
      <c r="HE73" s="273"/>
      <c r="HF73" s="273"/>
      <c r="HG73" s="273"/>
      <c r="HH73" s="273"/>
      <c r="HI73" s="273"/>
      <c r="HJ73" s="273"/>
      <c r="HK73" s="273"/>
      <c r="HL73" s="273"/>
      <c r="HM73" s="273"/>
      <c r="HN73" s="273"/>
      <c r="HO73" s="273"/>
      <c r="HP73" s="273"/>
      <c r="HQ73" s="273"/>
      <c r="HR73" s="273"/>
      <c r="HS73" s="273"/>
      <c r="HT73" s="273"/>
      <c r="HU73" s="273"/>
      <c r="HV73" s="273"/>
      <c r="HW73" s="273"/>
      <c r="HX73" s="273"/>
      <c r="HY73" s="273"/>
      <c r="HZ73" s="273"/>
      <c r="IA73" s="273"/>
      <c r="IB73" s="273"/>
      <c r="IC73" s="273"/>
      <c r="ID73" s="273"/>
      <c r="IE73" s="273"/>
      <c r="IF73" s="273"/>
      <c r="IG73" s="273"/>
      <c r="IH73" s="273"/>
      <c r="II73" s="273"/>
      <c r="IJ73" s="273"/>
      <c r="IK73" s="273"/>
      <c r="IL73" s="273"/>
      <c r="IM73" s="273"/>
      <c r="IN73" s="273"/>
      <c r="IO73" s="273"/>
      <c r="IP73" s="273"/>
      <c r="IQ73" s="273"/>
      <c r="IR73" s="273"/>
      <c r="IS73" s="273"/>
      <c r="IT73" s="273"/>
      <c r="IU73" s="273"/>
      <c r="IV73" s="273"/>
    </row>
    <row r="74" spans="1:256" s="274" customFormat="1">
      <c r="A74" s="450"/>
      <c r="B74" s="273"/>
      <c r="C74" s="273"/>
      <c r="D74" s="451"/>
      <c r="E74" s="451"/>
      <c r="F74" s="451"/>
      <c r="G74" s="451"/>
      <c r="H74" s="378"/>
      <c r="I74" s="453"/>
      <c r="J74" s="451"/>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273"/>
      <c r="FY74" s="273"/>
      <c r="FZ74" s="273"/>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273"/>
      <c r="GW74" s="273"/>
      <c r="GX74" s="273"/>
      <c r="GY74" s="273"/>
      <c r="GZ74" s="273"/>
      <c r="HA74" s="273"/>
      <c r="HB74" s="273"/>
      <c r="HC74" s="273"/>
      <c r="HD74" s="273"/>
      <c r="HE74" s="273"/>
      <c r="HF74" s="273"/>
      <c r="HG74" s="273"/>
      <c r="HH74" s="273"/>
      <c r="HI74" s="273"/>
      <c r="HJ74" s="273"/>
      <c r="HK74" s="273"/>
      <c r="HL74" s="273"/>
      <c r="HM74" s="273"/>
      <c r="HN74" s="273"/>
      <c r="HO74" s="273"/>
      <c r="HP74" s="273"/>
      <c r="HQ74" s="273"/>
      <c r="HR74" s="273"/>
      <c r="HS74" s="273"/>
      <c r="HT74" s="273"/>
      <c r="HU74" s="273"/>
      <c r="HV74" s="273"/>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273"/>
      <c r="IU74" s="273"/>
      <c r="IV74" s="273"/>
    </row>
    <row r="75" spans="1:256" s="274" customFormat="1" ht="15.75">
      <c r="A75" s="867" t="s">
        <v>14269</v>
      </c>
      <c r="B75" s="867"/>
      <c r="C75" s="867"/>
      <c r="D75" s="451"/>
      <c r="E75" s="451"/>
      <c r="F75" s="451"/>
      <c r="G75" s="451"/>
      <c r="H75" s="378"/>
      <c r="I75" s="453"/>
      <c r="J75" s="451"/>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c r="DG75" s="273"/>
      <c r="DH75" s="273"/>
      <c r="DI75" s="273"/>
      <c r="DJ75" s="273"/>
      <c r="DK75" s="273"/>
      <c r="DL75" s="273"/>
      <c r="DM75" s="273"/>
      <c r="DN75" s="273"/>
      <c r="DO75" s="273"/>
      <c r="DP75" s="273"/>
      <c r="DQ75" s="273"/>
      <c r="DR75" s="273"/>
      <c r="DS75" s="273"/>
      <c r="DT75" s="273"/>
      <c r="DU75" s="273"/>
      <c r="DV75" s="273"/>
      <c r="DW75" s="273"/>
      <c r="DX75" s="273"/>
      <c r="DY75" s="273"/>
      <c r="DZ75" s="273"/>
      <c r="EA75" s="273"/>
      <c r="EB75" s="273"/>
      <c r="EC75" s="273"/>
      <c r="ED75" s="273"/>
      <c r="EE75" s="273"/>
      <c r="EF75" s="273"/>
      <c r="EG75" s="273"/>
      <c r="EH75" s="273"/>
      <c r="EI75" s="273"/>
      <c r="EJ75" s="273"/>
      <c r="EK75" s="273"/>
      <c r="EL75" s="273"/>
      <c r="EM75" s="273"/>
      <c r="EN75" s="273"/>
      <c r="EO75" s="273"/>
      <c r="EP75" s="273"/>
      <c r="EQ75" s="273"/>
      <c r="ER75" s="273"/>
      <c r="ES75" s="273"/>
      <c r="ET75" s="273"/>
      <c r="EU75" s="273"/>
      <c r="EV75" s="273"/>
      <c r="EW75" s="273"/>
      <c r="EX75" s="273"/>
      <c r="EY75" s="273"/>
      <c r="EZ75" s="273"/>
      <c r="FA75" s="273"/>
      <c r="FB75" s="273"/>
      <c r="FC75" s="273"/>
      <c r="FD75" s="273"/>
      <c r="FE75" s="273"/>
      <c r="FF75" s="273"/>
      <c r="FG75" s="273"/>
      <c r="FH75" s="273"/>
      <c r="FI75" s="273"/>
      <c r="FJ75" s="273"/>
      <c r="FK75" s="273"/>
      <c r="FL75" s="273"/>
      <c r="FM75" s="273"/>
      <c r="FN75" s="273"/>
      <c r="FO75" s="273"/>
      <c r="FP75" s="273"/>
      <c r="FQ75" s="273"/>
      <c r="FR75" s="273"/>
      <c r="FS75" s="273"/>
      <c r="FT75" s="273"/>
      <c r="FU75" s="273"/>
      <c r="FV75" s="273"/>
      <c r="FW75" s="273"/>
      <c r="FX75" s="273"/>
      <c r="FY75" s="273"/>
      <c r="FZ75" s="273"/>
      <c r="GA75" s="273"/>
      <c r="GB75" s="273"/>
      <c r="GC75" s="273"/>
      <c r="GD75" s="273"/>
      <c r="GE75" s="273"/>
      <c r="GF75" s="273"/>
      <c r="GG75" s="273"/>
      <c r="GH75" s="273"/>
      <c r="GI75" s="273"/>
      <c r="GJ75" s="273"/>
      <c r="GK75" s="273"/>
      <c r="GL75" s="273"/>
      <c r="GM75" s="273"/>
      <c r="GN75" s="273"/>
      <c r="GO75" s="273"/>
      <c r="GP75" s="273"/>
      <c r="GQ75" s="273"/>
      <c r="GR75" s="273"/>
      <c r="GS75" s="273"/>
      <c r="GT75" s="273"/>
      <c r="GU75" s="273"/>
      <c r="GV75" s="273"/>
      <c r="GW75" s="273"/>
      <c r="GX75" s="273"/>
      <c r="GY75" s="273"/>
      <c r="GZ75" s="273"/>
      <c r="HA75" s="273"/>
      <c r="HB75" s="273"/>
      <c r="HC75" s="273"/>
      <c r="HD75" s="273"/>
      <c r="HE75" s="273"/>
      <c r="HF75" s="273"/>
      <c r="HG75" s="273"/>
      <c r="HH75" s="273"/>
      <c r="HI75" s="273"/>
      <c r="HJ75" s="273"/>
      <c r="HK75" s="273"/>
      <c r="HL75" s="273"/>
      <c r="HM75" s="273"/>
      <c r="HN75" s="273"/>
      <c r="HO75" s="273"/>
      <c r="HP75" s="273"/>
      <c r="HQ75" s="273"/>
      <c r="HR75" s="273"/>
      <c r="HS75" s="273"/>
      <c r="HT75" s="273"/>
      <c r="HU75" s="273"/>
      <c r="HV75" s="273"/>
      <c r="HW75" s="273"/>
      <c r="HX75" s="273"/>
      <c r="HY75" s="273"/>
      <c r="HZ75" s="273"/>
      <c r="IA75" s="273"/>
      <c r="IB75" s="273"/>
      <c r="IC75" s="273"/>
      <c r="ID75" s="273"/>
      <c r="IE75" s="273"/>
      <c r="IF75" s="273"/>
      <c r="IG75" s="273"/>
      <c r="IH75" s="273"/>
      <c r="II75" s="273"/>
      <c r="IJ75" s="273"/>
      <c r="IK75" s="273"/>
      <c r="IL75" s="273"/>
      <c r="IM75" s="273"/>
      <c r="IN75" s="273"/>
      <c r="IO75" s="273"/>
      <c r="IP75" s="273"/>
      <c r="IQ75" s="273"/>
      <c r="IR75" s="273"/>
      <c r="IS75" s="273"/>
      <c r="IT75" s="273"/>
      <c r="IU75" s="273"/>
      <c r="IV75" s="273"/>
    </row>
    <row r="76" spans="1:256" s="274" customFormat="1">
      <c r="A76" s="450"/>
      <c r="B76" s="273"/>
      <c r="C76" s="273"/>
      <c r="D76" s="451"/>
      <c r="E76" s="451"/>
      <c r="F76" s="451"/>
      <c r="G76" s="451"/>
      <c r="H76" s="378"/>
      <c r="I76" s="453"/>
      <c r="J76" s="451"/>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c r="CL76" s="273"/>
      <c r="CM76" s="273"/>
      <c r="CN76" s="273"/>
      <c r="CO76" s="273"/>
      <c r="CP76" s="273"/>
      <c r="CQ76" s="273"/>
      <c r="CR76" s="273"/>
      <c r="CS76" s="273"/>
      <c r="CT76" s="273"/>
      <c r="CU76" s="273"/>
      <c r="CV76" s="273"/>
      <c r="CW76" s="273"/>
      <c r="CX76" s="273"/>
      <c r="CY76" s="273"/>
      <c r="CZ76" s="273"/>
      <c r="DA76" s="273"/>
      <c r="DB76" s="273"/>
      <c r="DC76" s="273"/>
      <c r="DD76" s="273"/>
      <c r="DE76" s="273"/>
      <c r="DF76" s="273"/>
      <c r="DG76" s="273"/>
      <c r="DH76" s="273"/>
      <c r="DI76" s="273"/>
      <c r="DJ76" s="273"/>
      <c r="DK76" s="273"/>
      <c r="DL76" s="273"/>
      <c r="DM76" s="273"/>
      <c r="DN76" s="273"/>
      <c r="DO76" s="273"/>
      <c r="DP76" s="273"/>
      <c r="DQ76" s="273"/>
      <c r="DR76" s="273"/>
      <c r="DS76" s="273"/>
      <c r="DT76" s="273"/>
      <c r="DU76" s="273"/>
      <c r="DV76" s="273"/>
      <c r="DW76" s="273"/>
      <c r="DX76" s="273"/>
      <c r="DY76" s="273"/>
      <c r="DZ76" s="273"/>
      <c r="EA76" s="273"/>
      <c r="EB76" s="273"/>
      <c r="EC76" s="273"/>
      <c r="ED76" s="273"/>
      <c r="EE76" s="273"/>
      <c r="EF76" s="273"/>
      <c r="EG76" s="273"/>
      <c r="EH76" s="273"/>
      <c r="EI76" s="273"/>
      <c r="EJ76" s="273"/>
      <c r="EK76" s="273"/>
      <c r="EL76" s="273"/>
      <c r="EM76" s="273"/>
      <c r="EN76" s="273"/>
      <c r="EO76" s="273"/>
      <c r="EP76" s="273"/>
      <c r="EQ76" s="273"/>
      <c r="ER76" s="273"/>
      <c r="ES76" s="273"/>
      <c r="ET76" s="273"/>
      <c r="EU76" s="273"/>
      <c r="EV76" s="273"/>
      <c r="EW76" s="273"/>
      <c r="EX76" s="273"/>
      <c r="EY76" s="273"/>
      <c r="EZ76" s="273"/>
      <c r="FA76" s="273"/>
      <c r="FB76" s="273"/>
      <c r="FC76" s="273"/>
      <c r="FD76" s="273"/>
      <c r="FE76" s="273"/>
      <c r="FF76" s="273"/>
      <c r="FG76" s="273"/>
      <c r="FH76" s="273"/>
      <c r="FI76" s="273"/>
      <c r="FJ76" s="273"/>
      <c r="FK76" s="273"/>
      <c r="FL76" s="273"/>
      <c r="FM76" s="273"/>
      <c r="FN76" s="273"/>
      <c r="FO76" s="273"/>
      <c r="FP76" s="273"/>
      <c r="FQ76" s="273"/>
      <c r="FR76" s="273"/>
      <c r="FS76" s="273"/>
      <c r="FT76" s="273"/>
      <c r="FU76" s="273"/>
      <c r="FV76" s="273"/>
      <c r="FW76" s="273"/>
      <c r="FX76" s="273"/>
      <c r="FY76" s="273"/>
      <c r="FZ76" s="273"/>
      <c r="GA76" s="273"/>
      <c r="GB76" s="273"/>
      <c r="GC76" s="273"/>
      <c r="GD76" s="273"/>
      <c r="GE76" s="273"/>
      <c r="GF76" s="273"/>
      <c r="GG76" s="273"/>
      <c r="GH76" s="273"/>
      <c r="GI76" s="273"/>
      <c r="GJ76" s="273"/>
      <c r="GK76" s="273"/>
      <c r="GL76" s="273"/>
      <c r="GM76" s="273"/>
      <c r="GN76" s="273"/>
      <c r="GO76" s="273"/>
      <c r="GP76" s="273"/>
      <c r="GQ76" s="273"/>
      <c r="GR76" s="273"/>
      <c r="GS76" s="273"/>
      <c r="GT76" s="273"/>
      <c r="GU76" s="273"/>
      <c r="GV76" s="273"/>
      <c r="GW76" s="273"/>
      <c r="GX76" s="273"/>
      <c r="GY76" s="273"/>
      <c r="GZ76" s="273"/>
      <c r="HA76" s="273"/>
      <c r="HB76" s="273"/>
      <c r="HC76" s="273"/>
      <c r="HD76" s="273"/>
      <c r="HE76" s="273"/>
      <c r="HF76" s="273"/>
      <c r="HG76" s="273"/>
      <c r="HH76" s="273"/>
      <c r="HI76" s="273"/>
      <c r="HJ76" s="273"/>
      <c r="HK76" s="273"/>
      <c r="HL76" s="273"/>
      <c r="HM76" s="273"/>
      <c r="HN76" s="273"/>
      <c r="HO76" s="273"/>
      <c r="HP76" s="273"/>
      <c r="HQ76" s="273"/>
      <c r="HR76" s="273"/>
      <c r="HS76" s="273"/>
      <c r="HT76" s="273"/>
      <c r="HU76" s="273"/>
      <c r="HV76" s="273"/>
      <c r="HW76" s="273"/>
      <c r="HX76" s="273"/>
      <c r="HY76" s="273"/>
      <c r="HZ76" s="273"/>
      <c r="IA76" s="273"/>
      <c r="IB76" s="273"/>
      <c r="IC76" s="273"/>
      <c r="ID76" s="273"/>
      <c r="IE76" s="273"/>
      <c r="IF76" s="273"/>
      <c r="IG76" s="273"/>
      <c r="IH76" s="273"/>
      <c r="II76" s="273"/>
      <c r="IJ76" s="273"/>
      <c r="IK76" s="273"/>
      <c r="IL76" s="273"/>
      <c r="IM76" s="273"/>
      <c r="IN76" s="273"/>
      <c r="IO76" s="273"/>
      <c r="IP76" s="273"/>
      <c r="IQ76" s="273"/>
      <c r="IR76" s="273"/>
      <c r="IS76" s="273"/>
      <c r="IT76" s="273"/>
      <c r="IU76" s="273"/>
      <c r="IV76" s="273"/>
    </row>
    <row r="77" spans="1:256" s="274" customFormat="1">
      <c r="A77" s="529"/>
      <c r="B77" s="529"/>
      <c r="C77" s="530"/>
      <c r="D77" s="531"/>
      <c r="E77" s="530"/>
      <c r="F77" s="546"/>
      <c r="G77" s="530"/>
      <c r="H77" s="546"/>
      <c r="I77" s="547"/>
      <c r="J77" s="451"/>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c r="DG77" s="273"/>
      <c r="DH77" s="273"/>
      <c r="DI77" s="273"/>
      <c r="DJ77" s="273"/>
      <c r="DK77" s="273"/>
      <c r="DL77" s="273"/>
      <c r="DM77" s="273"/>
      <c r="DN77" s="273"/>
      <c r="DO77" s="273"/>
      <c r="DP77" s="273"/>
      <c r="DQ77" s="273"/>
      <c r="DR77" s="273"/>
      <c r="DS77" s="273"/>
      <c r="DT77" s="273"/>
      <c r="DU77" s="273"/>
      <c r="DV77" s="273"/>
      <c r="DW77" s="273"/>
      <c r="DX77" s="273"/>
      <c r="DY77" s="273"/>
      <c r="DZ77" s="273"/>
      <c r="EA77" s="273"/>
      <c r="EB77" s="273"/>
      <c r="EC77" s="273"/>
      <c r="ED77" s="273"/>
      <c r="EE77" s="273"/>
      <c r="EF77" s="273"/>
      <c r="EG77" s="273"/>
      <c r="EH77" s="273"/>
      <c r="EI77" s="273"/>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273"/>
      <c r="FV77" s="273"/>
      <c r="FW77" s="273"/>
      <c r="FX77" s="273"/>
      <c r="FY77" s="273"/>
      <c r="FZ77" s="273"/>
      <c r="GA77" s="273"/>
      <c r="GB77" s="273"/>
      <c r="GC77" s="273"/>
      <c r="GD77" s="273"/>
      <c r="GE77" s="273"/>
      <c r="GF77" s="273"/>
      <c r="GG77" s="273"/>
      <c r="GH77" s="273"/>
      <c r="GI77" s="273"/>
      <c r="GJ77" s="273"/>
      <c r="GK77" s="273"/>
      <c r="GL77" s="273"/>
      <c r="GM77" s="273"/>
      <c r="GN77" s="273"/>
      <c r="GO77" s="273"/>
      <c r="GP77" s="273"/>
      <c r="GQ77" s="273"/>
      <c r="GR77" s="273"/>
      <c r="GS77" s="273"/>
      <c r="GT77" s="273"/>
      <c r="GU77" s="273"/>
      <c r="GV77" s="273"/>
      <c r="GW77" s="273"/>
      <c r="GX77" s="273"/>
      <c r="GY77" s="273"/>
      <c r="GZ77" s="273"/>
      <c r="HA77" s="273"/>
      <c r="HB77" s="273"/>
      <c r="HC77" s="273"/>
      <c r="HD77" s="273"/>
      <c r="HE77" s="273"/>
      <c r="HF77" s="273"/>
      <c r="HG77" s="273"/>
      <c r="HH77" s="273"/>
      <c r="HI77" s="273"/>
      <c r="HJ77" s="273"/>
      <c r="HK77" s="273"/>
      <c r="HL77" s="273"/>
      <c r="HM77" s="273"/>
      <c r="HN77" s="273"/>
      <c r="HO77" s="273"/>
      <c r="HP77" s="273"/>
      <c r="HQ77" s="273"/>
      <c r="HR77" s="273"/>
      <c r="HS77" s="273"/>
      <c r="HT77" s="273"/>
      <c r="HU77" s="273"/>
      <c r="HV77" s="273"/>
      <c r="HW77" s="273"/>
      <c r="HX77" s="273"/>
      <c r="HY77" s="273"/>
      <c r="HZ77" s="273"/>
      <c r="IA77" s="273"/>
      <c r="IB77" s="273"/>
      <c r="IC77" s="273"/>
      <c r="ID77" s="273"/>
      <c r="IE77" s="273"/>
      <c r="IF77" s="273"/>
      <c r="IG77" s="273"/>
      <c r="IH77" s="273"/>
      <c r="II77" s="273"/>
      <c r="IJ77" s="273"/>
      <c r="IK77" s="273"/>
      <c r="IL77" s="273"/>
      <c r="IM77" s="273"/>
      <c r="IN77" s="273"/>
      <c r="IO77" s="273"/>
      <c r="IP77" s="273"/>
      <c r="IQ77" s="273"/>
      <c r="IR77" s="273"/>
      <c r="IS77" s="273"/>
      <c r="IT77" s="273"/>
      <c r="IU77" s="273"/>
      <c r="IV77" s="273"/>
    </row>
    <row r="78" spans="1:256" s="274" customFormat="1" ht="15.75">
      <c r="A78" s="456" t="s">
        <v>14202</v>
      </c>
      <c r="B78" s="272"/>
      <c r="C78" s="299"/>
      <c r="D78" s="272"/>
      <c r="E78" s="272"/>
    </row>
    <row r="79" spans="1:256" s="274" customFormat="1" ht="15.75">
      <c r="B79" s="272"/>
      <c r="C79" s="280" t="s">
        <v>13794</v>
      </c>
      <c r="D79" s="272"/>
      <c r="E79" s="272"/>
    </row>
    <row r="80" spans="1:256" s="274" customFormat="1" ht="15.75">
      <c r="B80" s="272"/>
      <c r="C80" s="280"/>
      <c r="D80" s="272"/>
      <c r="E80" s="272"/>
    </row>
    <row r="81" spans="1:9" ht="15.75">
      <c r="A81" s="274"/>
      <c r="B81" s="865" t="s">
        <v>13971</v>
      </c>
      <c r="C81" s="865"/>
      <c r="D81" s="865"/>
      <c r="E81" s="865"/>
      <c r="F81" s="274"/>
      <c r="G81" s="274"/>
      <c r="H81" s="274"/>
      <c r="I81" s="274"/>
    </row>
    <row r="82" spans="1:9" s="274" customFormat="1">
      <c r="B82" s="472"/>
      <c r="D82" s="472"/>
    </row>
    <row r="83" spans="1:9" s="274" customFormat="1" ht="15.75">
      <c r="B83" s="476" t="s">
        <v>13972</v>
      </c>
      <c r="C83" s="866" t="s">
        <v>13973</v>
      </c>
      <c r="D83" s="866"/>
      <c r="E83" s="866"/>
    </row>
    <row r="84" spans="1:9" s="274" customFormat="1" ht="15.75">
      <c r="B84" s="476" t="s">
        <v>13974</v>
      </c>
      <c r="C84" s="866" t="s">
        <v>13975</v>
      </c>
      <c r="D84" s="866"/>
      <c r="E84" s="866"/>
    </row>
    <row r="85" spans="1:9" s="274" customFormat="1">
      <c r="D85" s="472"/>
    </row>
    <row r="86" spans="1:9" s="274" customFormat="1">
      <c r="D86" s="472"/>
    </row>
    <row r="87" spans="1:9" ht="15.75">
      <c r="A87" s="274"/>
      <c r="B87" s="548" t="s">
        <v>13976</v>
      </c>
      <c r="C87" s="548" t="s">
        <v>286</v>
      </c>
      <c r="D87" s="548" t="s">
        <v>13977</v>
      </c>
      <c r="E87" s="548" t="s">
        <v>13978</v>
      </c>
      <c r="F87" s="274"/>
      <c r="G87" s="274"/>
      <c r="H87" s="274"/>
      <c r="I87" s="274"/>
    </row>
    <row r="88" spans="1:9">
      <c r="A88" s="274"/>
      <c r="B88" s="549">
        <v>1</v>
      </c>
      <c r="C88" s="550" t="s">
        <v>13979</v>
      </c>
      <c r="D88" s="549">
        <v>2</v>
      </c>
      <c r="E88" s="550" t="s">
        <v>13978</v>
      </c>
      <c r="F88" s="274"/>
      <c r="G88" s="274"/>
      <c r="H88" s="274"/>
      <c r="I88" s="274"/>
    </row>
    <row r="89" spans="1:9">
      <c r="A89" s="274"/>
      <c r="B89" s="549">
        <v>2</v>
      </c>
      <c r="C89" s="550" t="s">
        <v>13980</v>
      </c>
      <c r="D89" s="549">
        <v>2</v>
      </c>
      <c r="E89" s="550" t="s">
        <v>13978</v>
      </c>
      <c r="F89" s="274"/>
      <c r="G89" s="274"/>
      <c r="H89" s="274"/>
      <c r="I89" s="274"/>
    </row>
    <row r="90" spans="1:9">
      <c r="A90" s="274"/>
      <c r="B90" s="549">
        <v>3</v>
      </c>
      <c r="C90" s="550" t="s">
        <v>13981</v>
      </c>
      <c r="D90" s="549">
        <v>228</v>
      </c>
      <c r="E90" s="550" t="s">
        <v>13978</v>
      </c>
      <c r="F90" s="274"/>
      <c r="G90" s="274"/>
      <c r="H90" s="274"/>
      <c r="I90" s="274"/>
    </row>
    <row r="91" spans="1:9">
      <c r="A91" s="274"/>
      <c r="B91" s="549">
        <v>4</v>
      </c>
      <c r="C91" s="550" t="s">
        <v>13982</v>
      </c>
      <c r="D91" s="549">
        <v>4</v>
      </c>
      <c r="E91" s="550" t="s">
        <v>13978</v>
      </c>
      <c r="F91" s="274"/>
      <c r="G91" s="274"/>
      <c r="H91" s="274"/>
      <c r="I91" s="274"/>
    </row>
    <row r="92" spans="1:9">
      <c r="A92" s="274"/>
      <c r="B92" s="549">
        <v>5</v>
      </c>
      <c r="C92" s="550" t="s">
        <v>13983</v>
      </c>
      <c r="D92" s="549">
        <v>1</v>
      </c>
      <c r="E92" s="550" t="s">
        <v>13978</v>
      </c>
      <c r="F92" s="274"/>
      <c r="G92" s="274"/>
      <c r="H92" s="274"/>
      <c r="I92" s="274"/>
    </row>
    <row r="93" spans="1:9">
      <c r="A93" s="274"/>
      <c r="B93" s="549">
        <v>6</v>
      </c>
      <c r="C93" s="550" t="s">
        <v>13984</v>
      </c>
      <c r="D93" s="549">
        <v>456</v>
      </c>
      <c r="E93" s="550" t="s">
        <v>13978</v>
      </c>
      <c r="F93" s="274"/>
      <c r="G93" s="274"/>
      <c r="H93" s="274"/>
      <c r="I93" s="274"/>
    </row>
    <row r="94" spans="1:9">
      <c r="A94" s="274"/>
      <c r="B94" s="549">
        <v>7</v>
      </c>
      <c r="C94" s="550" t="s">
        <v>13985</v>
      </c>
      <c r="D94" s="549">
        <v>27</v>
      </c>
      <c r="E94" s="550" t="s">
        <v>13978</v>
      </c>
      <c r="F94" s="274"/>
      <c r="G94" s="274"/>
      <c r="H94" s="274"/>
      <c r="I94" s="274"/>
    </row>
    <row r="95" spans="1:9">
      <c r="A95" s="274"/>
      <c r="B95" s="549">
        <v>8</v>
      </c>
      <c r="C95" s="550" t="s">
        <v>13986</v>
      </c>
      <c r="D95" s="549">
        <v>1100</v>
      </c>
      <c r="E95" s="550" t="s">
        <v>31</v>
      </c>
      <c r="F95" s="274"/>
      <c r="G95" s="274"/>
      <c r="H95" s="274"/>
      <c r="I95" s="274"/>
    </row>
    <row r="96" spans="1:9">
      <c r="A96" s="274"/>
      <c r="B96" s="549">
        <v>9</v>
      </c>
      <c r="C96" s="550" t="s">
        <v>13987</v>
      </c>
      <c r="D96" s="549">
        <v>820</v>
      </c>
      <c r="E96" s="550" t="s">
        <v>13978</v>
      </c>
      <c r="F96" s="274"/>
      <c r="G96" s="274"/>
      <c r="H96" s="274"/>
      <c r="I96" s="274"/>
    </row>
    <row r="97" spans="1:9">
      <c r="A97" s="274"/>
      <c r="B97" s="549">
        <v>10</v>
      </c>
      <c r="C97" s="550" t="s">
        <v>13988</v>
      </c>
      <c r="D97" s="549">
        <v>200</v>
      </c>
      <c r="E97" s="550" t="s">
        <v>13978</v>
      </c>
      <c r="F97" s="274"/>
      <c r="G97" s="274"/>
      <c r="H97" s="274"/>
      <c r="I97" s="274"/>
    </row>
    <row r="98" spans="1:9">
      <c r="A98" s="274"/>
      <c r="B98" s="549">
        <v>11</v>
      </c>
      <c r="C98" s="550" t="s">
        <v>13989</v>
      </c>
      <c r="D98" s="549">
        <v>640</v>
      </c>
      <c r="E98" s="550" t="s">
        <v>13978</v>
      </c>
      <c r="F98" s="274"/>
      <c r="G98" s="274"/>
      <c r="H98" s="274"/>
      <c r="I98" s="274"/>
    </row>
    <row r="99" spans="1:9">
      <c r="A99" s="274"/>
      <c r="B99" s="549">
        <v>12</v>
      </c>
      <c r="C99" s="550" t="s">
        <v>13990</v>
      </c>
      <c r="D99" s="549">
        <v>180</v>
      </c>
      <c r="E99" s="550" t="s">
        <v>13978</v>
      </c>
      <c r="F99" s="274"/>
      <c r="G99" s="274"/>
      <c r="H99" s="274"/>
      <c r="I99" s="274"/>
    </row>
    <row r="100" spans="1:9">
      <c r="A100" s="274"/>
      <c r="B100" s="549">
        <v>13</v>
      </c>
      <c r="C100" s="550" t="s">
        <v>13991</v>
      </c>
      <c r="D100" s="549">
        <v>815</v>
      </c>
      <c r="E100" s="550" t="s">
        <v>31</v>
      </c>
      <c r="F100" s="274"/>
      <c r="G100" s="274"/>
      <c r="H100" s="274"/>
      <c r="I100" s="274"/>
    </row>
    <row r="101" spans="1:9">
      <c r="A101" s="274"/>
      <c r="B101" s="549">
        <v>14</v>
      </c>
      <c r="C101" s="550" t="s">
        <v>13992</v>
      </c>
      <c r="D101" s="549">
        <v>4400</v>
      </c>
      <c r="E101" s="550" t="s">
        <v>13978</v>
      </c>
      <c r="F101" s="274"/>
      <c r="G101" s="274"/>
      <c r="H101" s="274"/>
      <c r="I101" s="274"/>
    </row>
    <row r="102" spans="1:9">
      <c r="A102" s="274"/>
      <c r="B102" s="549">
        <v>15</v>
      </c>
      <c r="C102" s="550" t="s">
        <v>13993</v>
      </c>
      <c r="D102" s="549">
        <v>190</v>
      </c>
      <c r="E102" s="550" t="s">
        <v>31</v>
      </c>
      <c r="F102" s="274"/>
      <c r="G102" s="274"/>
      <c r="H102" s="274"/>
      <c r="I102" s="274"/>
    </row>
    <row r="103" spans="1:9">
      <c r="A103" s="274"/>
      <c r="B103" s="549">
        <v>16</v>
      </c>
      <c r="C103" s="550" t="s">
        <v>13994</v>
      </c>
      <c r="D103" s="549">
        <v>1350</v>
      </c>
      <c r="E103" s="550" t="s">
        <v>31</v>
      </c>
      <c r="F103" s="274"/>
      <c r="G103" s="274"/>
      <c r="H103" s="274"/>
      <c r="I103" s="274"/>
    </row>
    <row r="104" spans="1:9">
      <c r="A104" s="274"/>
      <c r="B104" s="549">
        <v>17</v>
      </c>
      <c r="C104" s="550" t="s">
        <v>13995</v>
      </c>
      <c r="D104" s="549">
        <v>1350</v>
      </c>
      <c r="E104" s="550" t="s">
        <v>31</v>
      </c>
      <c r="F104" s="274"/>
      <c r="G104" s="274"/>
      <c r="H104" s="274"/>
      <c r="I104" s="274"/>
    </row>
    <row r="105" spans="1:9">
      <c r="A105" s="274"/>
      <c r="B105" s="549">
        <v>18</v>
      </c>
      <c r="C105" s="550" t="s">
        <v>13996</v>
      </c>
      <c r="D105" s="549">
        <v>480</v>
      </c>
      <c r="E105" s="550" t="s">
        <v>31</v>
      </c>
      <c r="F105" s="274"/>
      <c r="G105" s="274"/>
      <c r="H105" s="274"/>
      <c r="I105" s="274"/>
    </row>
    <row r="106" spans="1:9">
      <c r="A106" s="274"/>
      <c r="B106" s="549">
        <v>19</v>
      </c>
      <c r="C106" s="550" t="s">
        <v>13997</v>
      </c>
      <c r="D106" s="549">
        <v>35</v>
      </c>
      <c r="E106" s="550" t="s">
        <v>31</v>
      </c>
      <c r="F106" s="274"/>
      <c r="G106" s="274"/>
      <c r="H106" s="274"/>
      <c r="I106" s="274"/>
    </row>
    <row r="107" spans="1:9">
      <c r="A107" s="274"/>
      <c r="B107" s="549">
        <v>20</v>
      </c>
      <c r="C107" s="550" t="s">
        <v>13998</v>
      </c>
      <c r="D107" s="549">
        <v>20</v>
      </c>
      <c r="E107" s="550" t="s">
        <v>31</v>
      </c>
      <c r="F107" s="274"/>
      <c r="G107" s="274"/>
      <c r="H107" s="274"/>
      <c r="I107" s="274"/>
    </row>
    <row r="108" spans="1:9">
      <c r="A108" s="274"/>
      <c r="B108" s="549">
        <v>21</v>
      </c>
      <c r="C108" s="550" t="s">
        <v>13999</v>
      </c>
      <c r="D108" s="549">
        <v>21</v>
      </c>
      <c r="E108" s="550" t="s">
        <v>31</v>
      </c>
      <c r="F108" s="274"/>
      <c r="G108" s="274"/>
      <c r="H108" s="274"/>
      <c r="I108" s="274"/>
    </row>
    <row r="109" spans="1:9">
      <c r="A109" s="274"/>
      <c r="B109" s="549">
        <v>22</v>
      </c>
      <c r="C109" s="550" t="s">
        <v>14000</v>
      </c>
      <c r="D109" s="549">
        <v>10</v>
      </c>
      <c r="E109" s="550" t="s">
        <v>13978</v>
      </c>
      <c r="F109" s="274"/>
      <c r="G109" s="274"/>
      <c r="H109" s="274"/>
      <c r="I109" s="274"/>
    </row>
    <row r="110" spans="1:9">
      <c r="A110" s="274"/>
      <c r="B110" s="549">
        <v>23</v>
      </c>
      <c r="C110" s="550" t="s">
        <v>14001</v>
      </c>
      <c r="D110" s="549">
        <v>8</v>
      </c>
      <c r="E110" s="550" t="s">
        <v>13978</v>
      </c>
      <c r="F110" s="274"/>
      <c r="G110" s="274"/>
      <c r="H110" s="274"/>
      <c r="I110" s="274"/>
    </row>
    <row r="111" spans="1:9">
      <c r="A111" s="274"/>
      <c r="B111" s="549">
        <v>24</v>
      </c>
      <c r="C111" s="550" t="s">
        <v>14002</v>
      </c>
      <c r="D111" s="549">
        <v>6</v>
      </c>
      <c r="E111" s="550" t="s">
        <v>13978</v>
      </c>
      <c r="F111" s="274"/>
      <c r="G111" s="274"/>
      <c r="H111" s="274"/>
      <c r="I111" s="274"/>
    </row>
    <row r="112" spans="1:9">
      <c r="A112" s="274"/>
      <c r="B112" s="549">
        <v>25</v>
      </c>
      <c r="C112" s="550" t="s">
        <v>14003</v>
      </c>
      <c r="D112" s="549">
        <v>8</v>
      </c>
      <c r="E112" s="550" t="s">
        <v>13978</v>
      </c>
      <c r="F112" s="274"/>
      <c r="G112" s="274"/>
      <c r="H112" s="274"/>
      <c r="I112" s="274"/>
    </row>
    <row r="113" spans="1:9">
      <c r="A113" s="274"/>
      <c r="B113" s="549">
        <v>26</v>
      </c>
      <c r="C113" s="550" t="s">
        <v>14004</v>
      </c>
      <c r="D113" s="549">
        <v>3</v>
      </c>
      <c r="E113" s="550" t="s">
        <v>13978</v>
      </c>
      <c r="F113" s="274"/>
      <c r="G113" s="274"/>
      <c r="H113" s="274"/>
      <c r="I113" s="274"/>
    </row>
    <row r="114" spans="1:9">
      <c r="A114" s="274"/>
      <c r="B114" s="549">
        <v>27</v>
      </c>
      <c r="C114" s="550" t="s">
        <v>14005</v>
      </c>
      <c r="D114" s="549">
        <v>15</v>
      </c>
      <c r="E114" s="550" t="s">
        <v>13978</v>
      </c>
      <c r="F114" s="274"/>
      <c r="G114" s="274"/>
      <c r="H114" s="274"/>
      <c r="I114" s="274"/>
    </row>
    <row r="115" spans="1:9">
      <c r="A115" s="274"/>
      <c r="B115" s="549">
        <v>28</v>
      </c>
      <c r="C115" s="550" t="s">
        <v>14006</v>
      </c>
      <c r="D115" s="549">
        <v>6</v>
      </c>
      <c r="E115" s="550" t="s">
        <v>13978</v>
      </c>
      <c r="F115" s="274"/>
      <c r="G115" s="274"/>
      <c r="H115" s="274"/>
      <c r="I115" s="274"/>
    </row>
    <row r="116" spans="1:9">
      <c r="A116" s="274"/>
      <c r="B116" s="549">
        <v>29</v>
      </c>
      <c r="C116" s="550" t="s">
        <v>14007</v>
      </c>
      <c r="D116" s="549">
        <v>4</v>
      </c>
      <c r="E116" s="550" t="s">
        <v>13978</v>
      </c>
      <c r="F116" s="274"/>
      <c r="G116" s="274"/>
      <c r="H116" s="274"/>
      <c r="I116" s="274"/>
    </row>
    <row r="117" spans="1:9">
      <c r="A117" s="274"/>
      <c r="B117" s="549">
        <v>30</v>
      </c>
      <c r="C117" s="550" t="s">
        <v>14008</v>
      </c>
      <c r="D117" s="549">
        <v>140</v>
      </c>
      <c r="E117" s="550" t="s">
        <v>31</v>
      </c>
      <c r="F117" s="274"/>
      <c r="G117" s="274"/>
      <c r="H117" s="274"/>
      <c r="I117" s="274"/>
    </row>
    <row r="118" spans="1:9">
      <c r="A118" s="274"/>
      <c r="B118" s="549">
        <v>31</v>
      </c>
      <c r="C118" s="550" t="s">
        <v>14009</v>
      </c>
      <c r="D118" s="549">
        <v>13</v>
      </c>
      <c r="E118" s="550" t="s">
        <v>31</v>
      </c>
      <c r="F118" s="274"/>
      <c r="G118" s="274"/>
      <c r="H118" s="274"/>
      <c r="I118" s="274"/>
    </row>
    <row r="119" spans="1:9">
      <c r="A119" s="274"/>
      <c r="B119" s="549">
        <v>32</v>
      </c>
      <c r="C119" s="550" t="s">
        <v>14010</v>
      </c>
      <c r="D119" s="549">
        <v>9</v>
      </c>
      <c r="E119" s="550" t="s">
        <v>13978</v>
      </c>
      <c r="F119" s="274"/>
      <c r="G119" s="274"/>
      <c r="H119" s="274"/>
      <c r="I119" s="274"/>
    </row>
    <row r="120" spans="1:9">
      <c r="A120" s="274"/>
      <c r="B120" s="549">
        <v>33</v>
      </c>
      <c r="C120" s="550" t="s">
        <v>14011</v>
      </c>
      <c r="D120" s="549">
        <v>2</v>
      </c>
      <c r="E120" s="550" t="s">
        <v>13978</v>
      </c>
      <c r="F120" s="274"/>
      <c r="G120" s="274"/>
      <c r="H120" s="274"/>
      <c r="I120" s="274"/>
    </row>
    <row r="121" spans="1:9">
      <c r="A121" s="274"/>
      <c r="B121" s="549">
        <v>34</v>
      </c>
      <c r="C121" s="550" t="s">
        <v>14012</v>
      </c>
      <c r="D121" s="549">
        <v>3</v>
      </c>
      <c r="E121" s="550" t="s">
        <v>31</v>
      </c>
      <c r="F121" s="274"/>
      <c r="G121" s="274"/>
      <c r="H121" s="274"/>
      <c r="I121" s="274"/>
    </row>
    <row r="122" spans="1:9">
      <c r="A122" s="274"/>
      <c r="B122" s="549">
        <v>35</v>
      </c>
      <c r="C122" s="550" t="s">
        <v>14013</v>
      </c>
      <c r="D122" s="549">
        <v>2</v>
      </c>
      <c r="E122" s="550" t="s">
        <v>13978</v>
      </c>
      <c r="F122" s="274"/>
      <c r="G122" s="274"/>
      <c r="H122" s="274"/>
      <c r="I122" s="274"/>
    </row>
    <row r="123" spans="1:9">
      <c r="A123" s="274"/>
      <c r="B123" s="549">
        <v>36</v>
      </c>
      <c r="C123" s="550" t="s">
        <v>14014</v>
      </c>
      <c r="D123" s="549">
        <v>2</v>
      </c>
      <c r="E123" s="550" t="s">
        <v>13978</v>
      </c>
      <c r="F123" s="274"/>
      <c r="G123" s="274"/>
      <c r="H123" s="274"/>
      <c r="I123" s="274"/>
    </row>
    <row r="124" spans="1:9">
      <c r="A124" s="274"/>
      <c r="B124" s="549">
        <v>37</v>
      </c>
      <c r="C124" s="550" t="s">
        <v>14015</v>
      </c>
      <c r="D124" s="549">
        <v>2</v>
      </c>
      <c r="E124" s="550" t="s">
        <v>13978</v>
      </c>
      <c r="F124" s="274"/>
      <c r="G124" s="274"/>
      <c r="H124" s="274"/>
      <c r="I124" s="274"/>
    </row>
    <row r="125" spans="1:9">
      <c r="A125" s="274"/>
      <c r="B125" s="549">
        <v>38</v>
      </c>
      <c r="C125" s="550" t="s">
        <v>14016</v>
      </c>
      <c r="D125" s="549">
        <v>50</v>
      </c>
      <c r="E125" s="550" t="s">
        <v>31</v>
      </c>
      <c r="F125" s="274"/>
      <c r="G125" s="274"/>
      <c r="H125" s="274"/>
      <c r="I125" s="274"/>
    </row>
    <row r="126" spans="1:9" ht="15.75">
      <c r="A126" s="274"/>
      <c r="B126" s="549">
        <v>39</v>
      </c>
      <c r="C126" s="550" t="s">
        <v>14204</v>
      </c>
      <c r="D126" s="549">
        <v>46</v>
      </c>
      <c r="E126" s="550" t="s">
        <v>31</v>
      </c>
      <c r="F126" s="274"/>
      <c r="G126" s="274"/>
      <c r="H126" s="274"/>
      <c r="I126" s="274"/>
    </row>
    <row r="127" spans="1:9" ht="15.75">
      <c r="A127" s="274"/>
      <c r="B127" s="549">
        <v>40</v>
      </c>
      <c r="C127" s="550" t="s">
        <v>14205</v>
      </c>
      <c r="D127" s="549">
        <v>25</v>
      </c>
      <c r="E127" s="550" t="s">
        <v>31</v>
      </c>
      <c r="F127" s="274"/>
      <c r="G127" s="274"/>
      <c r="H127" s="274"/>
      <c r="I127" s="274"/>
    </row>
    <row r="128" spans="1:9" ht="15.75">
      <c r="A128" s="274"/>
      <c r="B128" s="549">
        <v>41</v>
      </c>
      <c r="C128" s="550" t="s">
        <v>14206</v>
      </c>
      <c r="D128" s="549">
        <v>80</v>
      </c>
      <c r="E128" s="550" t="s">
        <v>31</v>
      </c>
      <c r="F128" s="274"/>
      <c r="G128" s="274"/>
      <c r="H128" s="274"/>
      <c r="I128" s="274"/>
    </row>
    <row r="129" spans="1:9">
      <c r="A129" s="274"/>
      <c r="B129" s="549">
        <v>42</v>
      </c>
      <c r="C129" s="550" t="s">
        <v>14017</v>
      </c>
      <c r="D129" s="549">
        <v>4</v>
      </c>
      <c r="E129" s="550" t="s">
        <v>31</v>
      </c>
      <c r="F129" s="274"/>
      <c r="G129" s="274"/>
      <c r="H129" s="274"/>
      <c r="I129" s="274"/>
    </row>
    <row r="130" spans="1:9">
      <c r="A130" s="274"/>
      <c r="B130" s="549">
        <v>43</v>
      </c>
      <c r="C130" s="550" t="s">
        <v>14018</v>
      </c>
      <c r="D130" s="549">
        <v>1</v>
      </c>
      <c r="E130" s="550" t="s">
        <v>13978</v>
      </c>
      <c r="F130" s="274"/>
      <c r="G130" s="274"/>
      <c r="H130" s="274"/>
      <c r="I130" s="274"/>
    </row>
    <row r="131" spans="1:9">
      <c r="A131" s="274"/>
      <c r="B131" s="549">
        <v>44</v>
      </c>
      <c r="C131" s="550" t="s">
        <v>14210</v>
      </c>
      <c r="D131" s="549">
        <v>1</v>
      </c>
      <c r="E131" s="550" t="s">
        <v>13978</v>
      </c>
      <c r="F131" s="274"/>
      <c r="G131" s="274"/>
      <c r="H131" s="274"/>
      <c r="I131" s="274"/>
    </row>
    <row r="132" spans="1:9">
      <c r="A132" s="274"/>
      <c r="B132" s="549">
        <v>45</v>
      </c>
      <c r="C132" s="550" t="s">
        <v>14281</v>
      </c>
      <c r="D132" s="549">
        <v>1</v>
      </c>
      <c r="E132" s="550" t="s">
        <v>13978</v>
      </c>
      <c r="F132" s="274"/>
      <c r="G132" s="274"/>
      <c r="H132" s="274"/>
      <c r="I132" s="274"/>
    </row>
    <row r="133" spans="1:9">
      <c r="A133" s="274"/>
      <c r="B133" s="623">
        <v>46</v>
      </c>
      <c r="C133" s="550" t="s">
        <v>14019</v>
      </c>
      <c r="D133" s="549">
        <v>1</v>
      </c>
      <c r="E133" s="550" t="s">
        <v>13978</v>
      </c>
      <c r="F133" s="274"/>
      <c r="G133" s="274"/>
      <c r="H133" s="274"/>
      <c r="I133" s="274"/>
    </row>
    <row r="134" spans="1:9">
      <c r="A134" s="274"/>
      <c r="B134" s="549">
        <v>47</v>
      </c>
      <c r="C134" s="550" t="s">
        <v>14020</v>
      </c>
      <c r="D134" s="549">
        <v>1</v>
      </c>
      <c r="E134" s="550" t="s">
        <v>13978</v>
      </c>
      <c r="F134" s="274"/>
      <c r="G134" s="274"/>
      <c r="H134" s="274"/>
      <c r="I134" s="274"/>
    </row>
    <row r="135" spans="1:9">
      <c r="A135" s="274"/>
      <c r="B135" s="549">
        <v>47</v>
      </c>
      <c r="C135" s="550" t="s">
        <v>14021</v>
      </c>
      <c r="D135" s="549">
        <v>2</v>
      </c>
      <c r="E135" s="550" t="s">
        <v>13978</v>
      </c>
      <c r="F135" s="274"/>
      <c r="G135" s="274"/>
      <c r="H135" s="274"/>
      <c r="I135" s="274"/>
    </row>
    <row r="136" spans="1:9">
      <c r="A136" s="274"/>
      <c r="B136" s="549">
        <v>48</v>
      </c>
      <c r="C136" s="550" t="s">
        <v>14022</v>
      </c>
      <c r="D136" s="549">
        <v>2</v>
      </c>
      <c r="E136" s="550" t="s">
        <v>13978</v>
      </c>
      <c r="F136" s="274"/>
      <c r="G136" s="274"/>
      <c r="H136" s="274"/>
      <c r="I136" s="274"/>
    </row>
    <row r="137" spans="1:9">
      <c r="A137" s="274"/>
      <c r="B137" s="549">
        <v>49</v>
      </c>
      <c r="C137" s="550" t="s">
        <v>14023</v>
      </c>
      <c r="D137" s="549">
        <v>2</v>
      </c>
      <c r="E137" s="550" t="s">
        <v>13978</v>
      </c>
      <c r="F137" s="274"/>
      <c r="G137" s="274"/>
      <c r="H137" s="274"/>
      <c r="I137" s="274"/>
    </row>
    <row r="138" spans="1:9">
      <c r="A138" s="274"/>
      <c r="B138" s="549">
        <v>50</v>
      </c>
      <c r="C138" s="550" t="s">
        <v>14024</v>
      </c>
      <c r="D138" s="549">
        <v>2</v>
      </c>
      <c r="E138" s="550" t="s">
        <v>13978</v>
      </c>
      <c r="F138" s="274"/>
      <c r="G138" s="274"/>
      <c r="H138" s="274"/>
      <c r="I138" s="274"/>
    </row>
    <row r="139" spans="1:9">
      <c r="A139" s="274"/>
      <c r="B139" s="549">
        <v>51</v>
      </c>
      <c r="C139" s="550" t="s">
        <v>14025</v>
      </c>
      <c r="D139" s="549">
        <v>3</v>
      </c>
      <c r="E139" s="550" t="s">
        <v>13978</v>
      </c>
      <c r="F139" s="274"/>
      <c r="G139" s="274"/>
      <c r="H139" s="274"/>
      <c r="I139" s="274"/>
    </row>
    <row r="140" spans="1:9">
      <c r="A140" s="274"/>
      <c r="B140" s="549">
        <v>52</v>
      </c>
      <c r="C140" s="550" t="s">
        <v>14026</v>
      </c>
      <c r="D140" s="549">
        <v>1</v>
      </c>
      <c r="E140" s="550" t="s">
        <v>13978</v>
      </c>
      <c r="F140" s="274"/>
      <c r="G140" s="274"/>
      <c r="H140" s="274"/>
      <c r="I140" s="274"/>
    </row>
    <row r="141" spans="1:9">
      <c r="A141" s="274"/>
      <c r="B141" s="549">
        <v>53</v>
      </c>
      <c r="C141" s="550" t="s">
        <v>14027</v>
      </c>
      <c r="D141" s="549">
        <v>1</v>
      </c>
      <c r="E141" s="550" t="s">
        <v>13978</v>
      </c>
      <c r="F141" s="274"/>
      <c r="G141" s="274"/>
      <c r="H141" s="274"/>
      <c r="I141" s="274"/>
    </row>
    <row r="142" spans="1:9">
      <c r="A142" s="274"/>
      <c r="B142" s="549">
        <v>54</v>
      </c>
      <c r="C142" s="550" t="s">
        <v>14028</v>
      </c>
      <c r="D142" s="549">
        <v>3</v>
      </c>
      <c r="E142" s="550" t="s">
        <v>13978</v>
      </c>
      <c r="F142" s="274"/>
      <c r="G142" s="274"/>
      <c r="H142" s="274"/>
      <c r="I142" s="274"/>
    </row>
    <row r="143" spans="1:9">
      <c r="A143" s="274"/>
      <c r="B143" s="549">
        <v>55</v>
      </c>
      <c r="C143" s="550" t="s">
        <v>14029</v>
      </c>
      <c r="D143" s="549">
        <v>1</v>
      </c>
      <c r="E143" s="550" t="s">
        <v>13978</v>
      </c>
      <c r="F143" s="274"/>
      <c r="G143" s="274"/>
      <c r="H143" s="274"/>
      <c r="I143" s="274"/>
    </row>
    <row r="144" spans="1:9">
      <c r="A144" s="274"/>
      <c r="B144" s="549">
        <v>56</v>
      </c>
      <c r="C144" s="550" t="s">
        <v>14030</v>
      </c>
      <c r="D144" s="549">
        <v>20</v>
      </c>
      <c r="E144" s="550" t="s">
        <v>31</v>
      </c>
      <c r="F144" s="274"/>
      <c r="G144" s="274"/>
      <c r="H144" s="274"/>
      <c r="I144" s="274"/>
    </row>
    <row r="145" spans="1:256">
      <c r="A145" s="274"/>
      <c r="B145" s="549">
        <v>57</v>
      </c>
      <c r="C145" s="550" t="s">
        <v>14031</v>
      </c>
      <c r="D145" s="549">
        <v>6</v>
      </c>
      <c r="E145" s="550" t="s">
        <v>13978</v>
      </c>
      <c r="F145" s="274"/>
      <c r="G145" s="274"/>
      <c r="H145" s="274"/>
      <c r="I145" s="274"/>
    </row>
    <row r="146" spans="1:256">
      <c r="A146" s="274"/>
      <c r="B146" s="549">
        <v>58</v>
      </c>
      <c r="C146" s="550" t="s">
        <v>14032</v>
      </c>
      <c r="D146" s="549">
        <v>6</v>
      </c>
      <c r="E146" s="550" t="s">
        <v>13978</v>
      </c>
      <c r="F146" s="274"/>
      <c r="G146" s="274"/>
      <c r="H146" s="274"/>
      <c r="I146" s="274"/>
    </row>
    <row r="147" spans="1:256">
      <c r="A147" s="274"/>
      <c r="B147" s="549">
        <v>59</v>
      </c>
      <c r="C147" s="550" t="s">
        <v>14033</v>
      </c>
      <c r="D147" s="549">
        <v>6</v>
      </c>
      <c r="E147" s="550" t="s">
        <v>13978</v>
      </c>
      <c r="F147" s="274"/>
      <c r="G147" s="274"/>
      <c r="H147" s="274"/>
      <c r="I147" s="274"/>
    </row>
    <row r="148" spans="1:256">
      <c r="A148" s="274"/>
      <c r="B148" s="549">
        <v>60</v>
      </c>
      <c r="C148" s="550" t="s">
        <v>14220</v>
      </c>
      <c r="D148" s="549">
        <v>13.3</v>
      </c>
      <c r="E148" s="550" t="s">
        <v>2</v>
      </c>
      <c r="F148" s="274"/>
      <c r="G148" s="274"/>
      <c r="H148" s="274"/>
      <c r="I148" s="274"/>
    </row>
    <row r="149" spans="1:256">
      <c r="A149" s="274"/>
      <c r="B149" s="549">
        <v>61</v>
      </c>
      <c r="C149" s="550" t="s">
        <v>14224</v>
      </c>
      <c r="D149" s="549">
        <v>66</v>
      </c>
      <c r="E149" s="550" t="s">
        <v>40</v>
      </c>
      <c r="F149" s="274"/>
      <c r="G149" s="274"/>
      <c r="H149" s="274"/>
      <c r="I149" s="274"/>
    </row>
    <row r="150" spans="1:256">
      <c r="A150" s="274"/>
      <c r="B150" s="549">
        <v>62</v>
      </c>
      <c r="C150" s="550" t="s">
        <v>14225</v>
      </c>
      <c r="D150" s="549">
        <v>6</v>
      </c>
      <c r="E150" s="550" t="s">
        <v>2</v>
      </c>
      <c r="F150" s="274"/>
      <c r="G150" s="274"/>
      <c r="H150" s="274"/>
      <c r="I150" s="274"/>
    </row>
    <row r="151" spans="1:256" s="274" customFormat="1" ht="15.75">
      <c r="A151" s="378"/>
      <c r="B151" s="280"/>
      <c r="D151" s="551"/>
      <c r="E151" s="451"/>
      <c r="G151" s="273"/>
      <c r="H151" s="378"/>
      <c r="I151" s="453"/>
      <c r="J151" s="451"/>
      <c r="K151" s="45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73"/>
      <c r="CF151" s="273"/>
      <c r="CG151" s="273"/>
      <c r="CH151" s="273"/>
      <c r="CI151" s="273"/>
      <c r="CJ151" s="273"/>
      <c r="CK151" s="273"/>
      <c r="CL151" s="273"/>
      <c r="CM151" s="273"/>
      <c r="CN151" s="273"/>
      <c r="CO151" s="273"/>
      <c r="CP151" s="273"/>
      <c r="CQ151" s="273"/>
      <c r="CR151" s="273"/>
      <c r="CS151" s="273"/>
      <c r="CT151" s="273"/>
      <c r="CU151" s="273"/>
      <c r="CV151" s="273"/>
      <c r="CW151" s="273"/>
      <c r="CX151" s="273"/>
      <c r="CY151" s="273"/>
      <c r="CZ151" s="273"/>
      <c r="DA151" s="273"/>
      <c r="DB151" s="273"/>
      <c r="DC151" s="273"/>
      <c r="DD151" s="273"/>
      <c r="DE151" s="273"/>
      <c r="DF151" s="273"/>
      <c r="DG151" s="273"/>
      <c r="DH151" s="273"/>
      <c r="DI151" s="273"/>
      <c r="DJ151" s="273"/>
      <c r="DK151" s="273"/>
      <c r="DL151" s="273"/>
      <c r="DM151" s="273"/>
      <c r="DN151" s="273"/>
      <c r="DO151" s="273"/>
      <c r="DP151" s="273"/>
      <c r="DQ151" s="273"/>
      <c r="DR151" s="273"/>
      <c r="DS151" s="273"/>
      <c r="DT151" s="273"/>
      <c r="DU151" s="273"/>
      <c r="DV151" s="273"/>
      <c r="DW151" s="273"/>
      <c r="DX151" s="273"/>
      <c r="DY151" s="273"/>
      <c r="DZ151" s="273"/>
      <c r="EA151" s="273"/>
      <c r="EB151" s="273"/>
      <c r="EC151" s="273"/>
      <c r="ED151" s="273"/>
      <c r="EE151" s="273"/>
      <c r="EF151" s="273"/>
      <c r="EG151" s="273"/>
      <c r="EH151" s="273"/>
      <c r="EI151" s="273"/>
      <c r="EJ151" s="273"/>
      <c r="EK151" s="273"/>
      <c r="EL151" s="273"/>
      <c r="EM151" s="273"/>
      <c r="EN151" s="273"/>
      <c r="EO151" s="273"/>
      <c r="EP151" s="273"/>
      <c r="EQ151" s="273"/>
      <c r="ER151" s="273"/>
      <c r="ES151" s="273"/>
      <c r="ET151" s="273"/>
      <c r="EU151" s="273"/>
      <c r="EV151" s="273"/>
      <c r="EW151" s="273"/>
      <c r="EX151" s="273"/>
      <c r="EY151" s="273"/>
      <c r="EZ151" s="273"/>
      <c r="FA151" s="273"/>
      <c r="FB151" s="273"/>
      <c r="FC151" s="273"/>
      <c r="FD151" s="273"/>
      <c r="FE151" s="273"/>
      <c r="FF151" s="273"/>
      <c r="FG151" s="273"/>
      <c r="FH151" s="273"/>
      <c r="FI151" s="273"/>
      <c r="FJ151" s="273"/>
      <c r="FK151" s="273"/>
      <c r="FL151" s="273"/>
      <c r="FM151" s="273"/>
      <c r="FN151" s="273"/>
      <c r="FO151" s="273"/>
      <c r="FP151" s="273"/>
      <c r="FQ151" s="273"/>
      <c r="FR151" s="273"/>
      <c r="FS151" s="273"/>
      <c r="FT151" s="273"/>
      <c r="FU151" s="273"/>
      <c r="FV151" s="273"/>
      <c r="FW151" s="273"/>
      <c r="FX151" s="273"/>
      <c r="FY151" s="273"/>
      <c r="FZ151" s="273"/>
      <c r="GA151" s="273"/>
      <c r="GB151" s="273"/>
      <c r="GC151" s="273"/>
      <c r="GD151" s="273"/>
      <c r="GE151" s="273"/>
      <c r="GF151" s="273"/>
      <c r="GG151" s="273"/>
      <c r="GH151" s="273"/>
      <c r="GI151" s="273"/>
      <c r="GJ151" s="273"/>
      <c r="GK151" s="273"/>
      <c r="GL151" s="273"/>
      <c r="GM151" s="273"/>
      <c r="GN151" s="273"/>
      <c r="GO151" s="273"/>
      <c r="GP151" s="273"/>
      <c r="GQ151" s="273"/>
      <c r="GR151" s="273"/>
      <c r="GS151" s="273"/>
      <c r="GT151" s="273"/>
      <c r="GU151" s="273"/>
      <c r="GV151" s="273"/>
      <c r="GW151" s="273"/>
      <c r="GX151" s="273"/>
      <c r="GY151" s="273"/>
      <c r="GZ151" s="273"/>
      <c r="HA151" s="273"/>
      <c r="HB151" s="273"/>
      <c r="HC151" s="273"/>
      <c r="HD151" s="273"/>
      <c r="HE151" s="273"/>
      <c r="HF151" s="273"/>
      <c r="HG151" s="273"/>
      <c r="HH151" s="273"/>
      <c r="HI151" s="273"/>
      <c r="HJ151" s="273"/>
      <c r="HK151" s="273"/>
      <c r="HL151" s="273"/>
      <c r="HM151" s="273"/>
      <c r="HN151" s="273"/>
      <c r="HO151" s="273"/>
      <c r="HP151" s="273"/>
      <c r="HQ151" s="273"/>
      <c r="HR151" s="273"/>
      <c r="HS151" s="273"/>
      <c r="HT151" s="273"/>
      <c r="HU151" s="273"/>
      <c r="HV151" s="273"/>
      <c r="HW151" s="273"/>
      <c r="HX151" s="273"/>
      <c r="HY151" s="273"/>
      <c r="HZ151" s="273"/>
      <c r="IA151" s="273"/>
      <c r="IB151" s="273"/>
      <c r="IC151" s="273"/>
      <c r="ID151" s="273"/>
      <c r="IE151" s="273"/>
      <c r="IF151" s="273"/>
      <c r="IG151" s="273"/>
      <c r="IH151" s="273"/>
      <c r="II151" s="273"/>
      <c r="IJ151" s="273"/>
      <c r="IK151" s="273"/>
      <c r="IL151" s="273"/>
      <c r="IM151" s="273"/>
      <c r="IN151" s="273"/>
      <c r="IO151" s="273"/>
      <c r="IP151" s="273"/>
      <c r="IQ151" s="273"/>
      <c r="IR151" s="273"/>
      <c r="IS151" s="273"/>
      <c r="IT151" s="273"/>
      <c r="IU151" s="273"/>
      <c r="IV151" s="273"/>
    </row>
    <row r="152" spans="1:256" s="274" customFormat="1">
      <c r="A152" s="529"/>
      <c r="B152" s="529"/>
      <c r="C152" s="530"/>
      <c r="D152" s="531"/>
      <c r="E152" s="530"/>
      <c r="F152" s="546"/>
      <c r="G152" s="530"/>
      <c r="H152" s="546"/>
      <c r="I152" s="547"/>
      <c r="J152" s="451"/>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W152" s="273"/>
      <c r="BX152" s="273"/>
      <c r="BY152" s="273"/>
      <c r="BZ152" s="273"/>
      <c r="CA152" s="273"/>
      <c r="CB152" s="273"/>
      <c r="CC152" s="273"/>
      <c r="CD152" s="273"/>
      <c r="CE152" s="273"/>
      <c r="CF152" s="273"/>
      <c r="CG152" s="273"/>
      <c r="CH152" s="273"/>
      <c r="CI152" s="273"/>
      <c r="CJ152" s="273"/>
      <c r="CK152" s="273"/>
      <c r="CL152" s="273"/>
      <c r="CM152" s="273"/>
      <c r="CN152" s="273"/>
      <c r="CO152" s="273"/>
      <c r="CP152" s="273"/>
      <c r="CQ152" s="273"/>
      <c r="CR152" s="273"/>
      <c r="CS152" s="273"/>
      <c r="CT152" s="273"/>
      <c r="CU152" s="273"/>
      <c r="CV152" s="273"/>
      <c r="CW152" s="273"/>
      <c r="CX152" s="273"/>
      <c r="CY152" s="273"/>
      <c r="CZ152" s="273"/>
      <c r="DA152" s="273"/>
      <c r="DB152" s="273"/>
      <c r="DC152" s="273"/>
      <c r="DD152" s="273"/>
      <c r="DE152" s="273"/>
      <c r="DF152" s="273"/>
      <c r="DG152" s="273"/>
      <c r="DH152" s="273"/>
      <c r="DI152" s="273"/>
      <c r="DJ152" s="273"/>
      <c r="DK152" s="273"/>
      <c r="DL152" s="273"/>
      <c r="DM152" s="273"/>
      <c r="DN152" s="273"/>
      <c r="DO152" s="273"/>
      <c r="DP152" s="273"/>
      <c r="DQ152" s="273"/>
      <c r="DR152" s="273"/>
      <c r="DS152" s="273"/>
      <c r="DT152" s="273"/>
      <c r="DU152" s="273"/>
      <c r="DV152" s="273"/>
      <c r="DW152" s="273"/>
      <c r="DX152" s="273"/>
      <c r="DY152" s="273"/>
      <c r="DZ152" s="273"/>
      <c r="EA152" s="273"/>
      <c r="EB152" s="273"/>
      <c r="EC152" s="273"/>
      <c r="ED152" s="273"/>
      <c r="EE152" s="273"/>
      <c r="EF152" s="273"/>
      <c r="EG152" s="273"/>
      <c r="EH152" s="273"/>
      <c r="EI152" s="273"/>
      <c r="EJ152" s="273"/>
      <c r="EK152" s="273"/>
      <c r="EL152" s="273"/>
      <c r="EM152" s="273"/>
      <c r="EN152" s="273"/>
      <c r="EO152" s="273"/>
      <c r="EP152" s="273"/>
      <c r="EQ152" s="273"/>
      <c r="ER152" s="273"/>
      <c r="ES152" s="273"/>
      <c r="ET152" s="273"/>
      <c r="EU152" s="273"/>
      <c r="EV152" s="273"/>
      <c r="EW152" s="273"/>
      <c r="EX152" s="273"/>
      <c r="EY152" s="273"/>
      <c r="EZ152" s="273"/>
      <c r="FA152" s="273"/>
      <c r="FB152" s="273"/>
      <c r="FC152" s="273"/>
      <c r="FD152" s="273"/>
      <c r="FE152" s="273"/>
      <c r="FF152" s="273"/>
      <c r="FG152" s="273"/>
      <c r="FH152" s="273"/>
      <c r="FI152" s="273"/>
      <c r="FJ152" s="273"/>
      <c r="FK152" s="273"/>
      <c r="FL152" s="273"/>
      <c r="FM152" s="273"/>
      <c r="FN152" s="273"/>
      <c r="FO152" s="273"/>
      <c r="FP152" s="273"/>
      <c r="FQ152" s="273"/>
      <c r="FR152" s="273"/>
      <c r="FS152" s="273"/>
      <c r="FT152" s="273"/>
      <c r="FU152" s="273"/>
      <c r="FV152" s="273"/>
      <c r="FW152" s="273"/>
      <c r="FX152" s="273"/>
      <c r="FY152" s="273"/>
      <c r="FZ152" s="273"/>
      <c r="GA152" s="273"/>
      <c r="GB152" s="273"/>
      <c r="GC152" s="273"/>
      <c r="GD152" s="273"/>
      <c r="GE152" s="273"/>
      <c r="GF152" s="273"/>
      <c r="GG152" s="273"/>
      <c r="GH152" s="273"/>
      <c r="GI152" s="273"/>
      <c r="GJ152" s="273"/>
      <c r="GK152" s="273"/>
      <c r="GL152" s="273"/>
      <c r="GM152" s="273"/>
      <c r="GN152" s="273"/>
      <c r="GO152" s="273"/>
      <c r="GP152" s="273"/>
      <c r="GQ152" s="273"/>
      <c r="GR152" s="273"/>
      <c r="GS152" s="273"/>
      <c r="GT152" s="273"/>
      <c r="GU152" s="273"/>
      <c r="GV152" s="273"/>
      <c r="GW152" s="273"/>
      <c r="GX152" s="273"/>
      <c r="GY152" s="273"/>
      <c r="GZ152" s="273"/>
      <c r="HA152" s="273"/>
      <c r="HB152" s="273"/>
      <c r="HC152" s="273"/>
      <c r="HD152" s="273"/>
      <c r="HE152" s="273"/>
      <c r="HF152" s="273"/>
      <c r="HG152" s="273"/>
      <c r="HH152" s="273"/>
      <c r="HI152" s="273"/>
      <c r="HJ152" s="273"/>
      <c r="HK152" s="273"/>
      <c r="HL152" s="273"/>
      <c r="HM152" s="273"/>
      <c r="HN152" s="273"/>
      <c r="HO152" s="273"/>
      <c r="HP152" s="273"/>
      <c r="HQ152" s="273"/>
      <c r="HR152" s="273"/>
      <c r="HS152" s="273"/>
      <c r="HT152" s="273"/>
      <c r="HU152" s="273"/>
      <c r="HV152" s="273"/>
      <c r="HW152" s="273"/>
      <c r="HX152" s="273"/>
      <c r="HY152" s="273"/>
      <c r="HZ152" s="273"/>
      <c r="IA152" s="273"/>
      <c r="IB152" s="273"/>
      <c r="IC152" s="273"/>
      <c r="ID152" s="273"/>
      <c r="IE152" s="273"/>
      <c r="IF152" s="273"/>
      <c r="IG152" s="273"/>
      <c r="IH152" s="273"/>
      <c r="II152" s="273"/>
      <c r="IJ152" s="273"/>
      <c r="IK152" s="273"/>
      <c r="IL152" s="273"/>
      <c r="IM152" s="273"/>
      <c r="IN152" s="273"/>
      <c r="IO152" s="273"/>
      <c r="IP152" s="273"/>
      <c r="IQ152" s="273"/>
      <c r="IR152" s="273"/>
      <c r="IS152" s="273"/>
      <c r="IT152" s="273"/>
      <c r="IU152" s="273"/>
      <c r="IV152" s="273"/>
    </row>
    <row r="153" spans="1:256" s="274" customFormat="1" ht="15.75">
      <c r="A153" s="456"/>
      <c r="B153" s="273"/>
      <c r="C153" s="273"/>
      <c r="D153" s="457"/>
      <c r="E153" s="453"/>
      <c r="F153" s="451"/>
      <c r="G153" s="453"/>
      <c r="H153" s="451"/>
      <c r="I153" s="453"/>
      <c r="J153" s="451"/>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c r="CJ153" s="273"/>
      <c r="CK153" s="273"/>
      <c r="CL153" s="273"/>
      <c r="CM153" s="273"/>
      <c r="CN153" s="273"/>
      <c r="CO153" s="273"/>
      <c r="CP153" s="273"/>
      <c r="CQ153" s="273"/>
      <c r="CR153" s="273"/>
      <c r="CS153" s="273"/>
      <c r="CT153" s="273"/>
      <c r="CU153" s="273"/>
      <c r="CV153" s="273"/>
      <c r="CW153" s="273"/>
      <c r="CX153" s="273"/>
      <c r="CY153" s="273"/>
      <c r="CZ153" s="273"/>
      <c r="DA153" s="273"/>
      <c r="DB153" s="273"/>
      <c r="DC153" s="273"/>
      <c r="DD153" s="273"/>
      <c r="DE153" s="273"/>
      <c r="DF153" s="273"/>
      <c r="DG153" s="273"/>
      <c r="DH153" s="273"/>
      <c r="DI153" s="273"/>
      <c r="DJ153" s="273"/>
      <c r="DK153" s="273"/>
      <c r="DL153" s="273"/>
      <c r="DM153" s="273"/>
      <c r="DN153" s="273"/>
      <c r="DO153" s="273"/>
      <c r="DP153" s="273"/>
      <c r="DQ153" s="273"/>
      <c r="DR153" s="273"/>
      <c r="DS153" s="273"/>
      <c r="DT153" s="273"/>
      <c r="DU153" s="273"/>
      <c r="DV153" s="273"/>
      <c r="DW153" s="273"/>
      <c r="DX153" s="273"/>
      <c r="DY153" s="273"/>
      <c r="DZ153" s="273"/>
      <c r="EA153" s="273"/>
      <c r="EB153" s="273"/>
      <c r="EC153" s="273"/>
      <c r="ED153" s="273"/>
      <c r="EE153" s="273"/>
      <c r="EF153" s="273"/>
      <c r="EG153" s="273"/>
      <c r="EH153" s="273"/>
      <c r="EI153" s="273"/>
      <c r="EJ153" s="273"/>
      <c r="EK153" s="273"/>
      <c r="EL153" s="273"/>
      <c r="EM153" s="273"/>
      <c r="EN153" s="273"/>
      <c r="EO153" s="273"/>
      <c r="EP153" s="273"/>
      <c r="EQ153" s="273"/>
      <c r="ER153" s="273"/>
      <c r="ES153" s="273"/>
      <c r="ET153" s="273"/>
      <c r="EU153" s="273"/>
      <c r="EV153" s="273"/>
      <c r="EW153" s="273"/>
      <c r="EX153" s="273"/>
      <c r="EY153" s="273"/>
      <c r="EZ153" s="273"/>
      <c r="FA153" s="273"/>
      <c r="FB153" s="273"/>
      <c r="FC153" s="273"/>
      <c r="FD153" s="273"/>
      <c r="FE153" s="273"/>
      <c r="FF153" s="273"/>
      <c r="FG153" s="273"/>
      <c r="FH153" s="273"/>
      <c r="FI153" s="273"/>
      <c r="FJ153" s="273"/>
      <c r="FK153" s="273"/>
      <c r="FL153" s="273"/>
      <c r="FM153" s="273"/>
      <c r="FN153" s="273"/>
      <c r="FO153" s="273"/>
      <c r="FP153" s="273"/>
      <c r="FQ153" s="273"/>
      <c r="FR153" s="273"/>
      <c r="FS153" s="273"/>
      <c r="FT153" s="273"/>
      <c r="FU153" s="273"/>
      <c r="FV153" s="273"/>
      <c r="FW153" s="273"/>
      <c r="FX153" s="273"/>
      <c r="FY153" s="273"/>
      <c r="FZ153" s="273"/>
      <c r="GA153" s="273"/>
      <c r="GB153" s="273"/>
      <c r="GC153" s="273"/>
      <c r="GD153" s="273"/>
      <c r="GE153" s="273"/>
      <c r="GF153" s="273"/>
      <c r="GG153" s="273"/>
      <c r="GH153" s="273"/>
      <c r="GI153" s="273"/>
      <c r="GJ153" s="273"/>
      <c r="GK153" s="273"/>
      <c r="GL153" s="273"/>
      <c r="GM153" s="273"/>
      <c r="GN153" s="273"/>
      <c r="GO153" s="273"/>
      <c r="GP153" s="273"/>
      <c r="GQ153" s="273"/>
      <c r="GR153" s="273"/>
      <c r="GS153" s="273"/>
      <c r="GT153" s="273"/>
      <c r="GU153" s="273"/>
      <c r="GV153" s="273"/>
      <c r="GW153" s="273"/>
      <c r="GX153" s="273"/>
      <c r="GY153" s="273"/>
      <c r="GZ153" s="273"/>
      <c r="HA153" s="273"/>
      <c r="HB153" s="273"/>
      <c r="HC153" s="273"/>
      <c r="HD153" s="273"/>
      <c r="HE153" s="273"/>
      <c r="HF153" s="273"/>
      <c r="HG153" s="273"/>
      <c r="HH153" s="273"/>
      <c r="HI153" s="273"/>
      <c r="HJ153" s="273"/>
      <c r="HK153" s="273"/>
      <c r="HL153" s="273"/>
      <c r="HM153" s="273"/>
      <c r="HN153" s="273"/>
      <c r="HO153" s="273"/>
      <c r="HP153" s="273"/>
      <c r="HQ153" s="273"/>
      <c r="HR153" s="273"/>
      <c r="HS153" s="273"/>
      <c r="HT153" s="273"/>
      <c r="HU153" s="273"/>
      <c r="HV153" s="273"/>
      <c r="HW153" s="273"/>
      <c r="HX153" s="273"/>
      <c r="HY153" s="273"/>
      <c r="HZ153" s="273"/>
      <c r="IA153" s="273"/>
      <c r="IB153" s="273"/>
      <c r="IC153" s="273"/>
      <c r="ID153" s="273"/>
      <c r="IE153" s="273"/>
      <c r="IF153" s="273"/>
      <c r="IG153" s="273"/>
      <c r="IH153" s="273"/>
      <c r="II153" s="273"/>
      <c r="IJ153" s="273"/>
      <c r="IK153" s="273"/>
      <c r="IL153" s="273"/>
      <c r="IM153" s="273"/>
      <c r="IN153" s="273"/>
      <c r="IO153" s="273"/>
      <c r="IP153" s="273"/>
      <c r="IQ153" s="273"/>
      <c r="IR153" s="273"/>
      <c r="IS153" s="273"/>
      <c r="IT153" s="273"/>
      <c r="IU153" s="273"/>
      <c r="IV153" s="273"/>
    </row>
    <row r="154" spans="1:256" s="274" customFormat="1" ht="15.75">
      <c r="A154" s="456" t="s">
        <v>14203</v>
      </c>
      <c r="B154" s="280"/>
      <c r="C154" s="280" t="s">
        <v>452</v>
      </c>
      <c r="D154" s="458"/>
      <c r="E154" s="455"/>
      <c r="F154" s="473"/>
      <c r="G154" s="455"/>
      <c r="H154" s="473"/>
      <c r="I154" s="453"/>
      <c r="J154" s="451"/>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c r="CF154" s="273"/>
      <c r="CG154" s="273"/>
      <c r="CH154" s="273"/>
      <c r="CI154" s="273"/>
      <c r="CJ154" s="273"/>
      <c r="CK154" s="273"/>
      <c r="CL154" s="273"/>
      <c r="CM154" s="273"/>
      <c r="CN154" s="273"/>
      <c r="CO154" s="273"/>
      <c r="CP154" s="273"/>
      <c r="CQ154" s="273"/>
      <c r="CR154" s="273"/>
      <c r="CS154" s="273"/>
      <c r="CT154" s="273"/>
      <c r="CU154" s="273"/>
      <c r="CV154" s="273"/>
      <c r="CW154" s="273"/>
      <c r="CX154" s="273"/>
      <c r="CY154" s="273"/>
      <c r="CZ154" s="273"/>
      <c r="DA154" s="273"/>
      <c r="DB154" s="273"/>
      <c r="DC154" s="273"/>
      <c r="DD154" s="273"/>
      <c r="DE154" s="273"/>
      <c r="DF154" s="273"/>
      <c r="DG154" s="273"/>
      <c r="DH154" s="273"/>
      <c r="DI154" s="273"/>
      <c r="DJ154" s="273"/>
      <c r="DK154" s="273"/>
      <c r="DL154" s="273"/>
      <c r="DM154" s="273"/>
      <c r="DN154" s="273"/>
      <c r="DO154" s="273"/>
      <c r="DP154" s="273"/>
      <c r="DQ154" s="273"/>
      <c r="DR154" s="273"/>
      <c r="DS154" s="273"/>
      <c r="DT154" s="273"/>
      <c r="DU154" s="273"/>
      <c r="DV154" s="273"/>
      <c r="DW154" s="273"/>
      <c r="DX154" s="273"/>
      <c r="DY154" s="273"/>
      <c r="DZ154" s="273"/>
      <c r="EA154" s="273"/>
      <c r="EB154" s="273"/>
      <c r="EC154" s="273"/>
      <c r="ED154" s="273"/>
      <c r="EE154" s="273"/>
      <c r="EF154" s="273"/>
      <c r="EG154" s="273"/>
      <c r="EH154" s="273"/>
      <c r="EI154" s="273"/>
      <c r="EJ154" s="273"/>
      <c r="EK154" s="273"/>
      <c r="EL154" s="273"/>
      <c r="EM154" s="273"/>
      <c r="EN154" s="273"/>
      <c r="EO154" s="273"/>
      <c r="EP154" s="273"/>
      <c r="EQ154" s="273"/>
      <c r="ER154" s="273"/>
      <c r="ES154" s="273"/>
      <c r="ET154" s="273"/>
      <c r="EU154" s="273"/>
      <c r="EV154" s="273"/>
      <c r="EW154" s="273"/>
      <c r="EX154" s="273"/>
      <c r="EY154" s="273"/>
      <c r="EZ154" s="273"/>
      <c r="FA154" s="273"/>
      <c r="FB154" s="273"/>
      <c r="FC154" s="273"/>
      <c r="FD154" s="273"/>
      <c r="FE154" s="273"/>
      <c r="FF154" s="273"/>
      <c r="FG154" s="273"/>
      <c r="FH154" s="273"/>
      <c r="FI154" s="273"/>
      <c r="FJ154" s="273"/>
      <c r="FK154" s="273"/>
      <c r="FL154" s="273"/>
      <c r="FM154" s="273"/>
      <c r="FN154" s="273"/>
      <c r="FO154" s="273"/>
      <c r="FP154" s="273"/>
      <c r="FQ154" s="273"/>
      <c r="FR154" s="273"/>
      <c r="FS154" s="273"/>
      <c r="FT154" s="273"/>
      <c r="FU154" s="273"/>
      <c r="FV154" s="273"/>
      <c r="FW154" s="273"/>
      <c r="FX154" s="273"/>
      <c r="FY154" s="273"/>
      <c r="FZ154" s="273"/>
      <c r="GA154" s="273"/>
      <c r="GB154" s="273"/>
      <c r="GC154" s="273"/>
      <c r="GD154" s="273"/>
      <c r="GE154" s="273"/>
      <c r="GF154" s="273"/>
      <c r="GG154" s="273"/>
      <c r="GH154" s="273"/>
      <c r="GI154" s="273"/>
      <c r="GJ154" s="273"/>
      <c r="GK154" s="273"/>
      <c r="GL154" s="273"/>
      <c r="GM154" s="273"/>
      <c r="GN154" s="273"/>
      <c r="GO154" s="273"/>
      <c r="GP154" s="273"/>
      <c r="GQ154" s="273"/>
      <c r="GR154" s="273"/>
      <c r="GS154" s="273"/>
      <c r="GT154" s="273"/>
      <c r="GU154" s="273"/>
      <c r="GV154" s="273"/>
      <c r="GW154" s="273"/>
      <c r="GX154" s="273"/>
      <c r="GY154" s="273"/>
      <c r="GZ154" s="273"/>
      <c r="HA154" s="273"/>
      <c r="HB154" s="273"/>
      <c r="HC154" s="273"/>
      <c r="HD154" s="273"/>
      <c r="HE154" s="273"/>
      <c r="HF154" s="273"/>
      <c r="HG154" s="273"/>
      <c r="HH154" s="273"/>
      <c r="HI154" s="273"/>
      <c r="HJ154" s="273"/>
      <c r="HK154" s="273"/>
      <c r="HL154" s="273"/>
      <c r="HM154" s="273"/>
      <c r="HN154" s="273"/>
      <c r="HO154" s="273"/>
      <c r="HP154" s="273"/>
      <c r="HQ154" s="273"/>
      <c r="HR154" s="273"/>
      <c r="HS154" s="273"/>
      <c r="HT154" s="273"/>
      <c r="HU154" s="273"/>
      <c r="HV154" s="273"/>
      <c r="HW154" s="273"/>
      <c r="HX154" s="273"/>
      <c r="HY154" s="273"/>
      <c r="HZ154" s="273"/>
      <c r="IA154" s="273"/>
      <c r="IB154" s="273"/>
      <c r="IC154" s="273"/>
      <c r="ID154" s="273"/>
      <c r="IE154" s="273"/>
      <c r="IF154" s="273"/>
      <c r="IG154" s="273"/>
      <c r="IH154" s="273"/>
      <c r="II154" s="273"/>
      <c r="IJ154" s="273"/>
      <c r="IK154" s="273"/>
      <c r="IL154" s="273"/>
      <c r="IM154" s="273"/>
      <c r="IN154" s="273"/>
      <c r="IO154" s="273"/>
      <c r="IP154" s="273"/>
      <c r="IQ154" s="273"/>
      <c r="IR154" s="273"/>
      <c r="IS154" s="273"/>
      <c r="IT154" s="273"/>
      <c r="IU154" s="273"/>
      <c r="IV154" s="273"/>
    </row>
    <row r="155" spans="1:256" s="274" customFormat="1" ht="15.75">
      <c r="A155" s="450"/>
      <c r="B155" s="280"/>
      <c r="C155" s="280"/>
      <c r="D155" s="458"/>
      <c r="E155" s="455"/>
      <c r="F155" s="473"/>
      <c r="G155" s="455"/>
      <c r="H155" s="473"/>
      <c r="I155" s="455"/>
      <c r="J155" s="451"/>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c r="FL155" s="273"/>
      <c r="FM155" s="273"/>
      <c r="FN155" s="273"/>
      <c r="FO155" s="273"/>
      <c r="FP155" s="273"/>
      <c r="FQ155" s="273"/>
      <c r="FR155" s="273"/>
      <c r="FS155" s="273"/>
      <c r="FT155" s="273"/>
      <c r="FU155" s="273"/>
      <c r="FV155" s="273"/>
      <c r="FW155" s="273"/>
      <c r="FX155" s="273"/>
      <c r="FY155" s="273"/>
      <c r="FZ155" s="273"/>
      <c r="GA155" s="273"/>
      <c r="GB155" s="273"/>
      <c r="GC155" s="273"/>
      <c r="GD155" s="273"/>
      <c r="GE155" s="273"/>
      <c r="GF155" s="273"/>
      <c r="GG155" s="273"/>
      <c r="GH155" s="273"/>
      <c r="GI155" s="273"/>
      <c r="GJ155" s="273"/>
      <c r="GK155" s="273"/>
      <c r="GL155" s="273"/>
      <c r="GM155" s="273"/>
      <c r="GN155" s="273"/>
      <c r="GO155" s="273"/>
      <c r="GP155" s="273"/>
      <c r="GQ155" s="273"/>
      <c r="GR155" s="273"/>
      <c r="GS155" s="273"/>
      <c r="GT155" s="273"/>
      <c r="GU155" s="273"/>
      <c r="GV155" s="273"/>
      <c r="GW155" s="273"/>
      <c r="GX155" s="273"/>
      <c r="GY155" s="273"/>
      <c r="GZ155" s="273"/>
      <c r="HA155" s="273"/>
      <c r="HB155" s="273"/>
      <c r="HC155" s="273"/>
      <c r="HD155" s="273"/>
      <c r="HE155" s="273"/>
      <c r="HF155" s="273"/>
      <c r="HG155" s="273"/>
      <c r="HH155" s="273"/>
      <c r="HI155" s="273"/>
      <c r="HJ155" s="273"/>
      <c r="HK155" s="273"/>
      <c r="HL155" s="273"/>
      <c r="HM155" s="273"/>
      <c r="HN155" s="273"/>
      <c r="HO155" s="273"/>
      <c r="HP155" s="273"/>
      <c r="HQ155" s="273"/>
      <c r="HR155" s="273"/>
      <c r="HS155" s="273"/>
      <c r="HT155" s="273"/>
      <c r="HU155" s="273"/>
      <c r="HV155" s="273"/>
      <c r="HW155" s="273"/>
      <c r="HX155" s="273"/>
      <c r="HY155" s="273"/>
      <c r="HZ155" s="273"/>
      <c r="IA155" s="273"/>
      <c r="IB155" s="273"/>
      <c r="IC155" s="273"/>
      <c r="ID155" s="273"/>
      <c r="IE155" s="273"/>
      <c r="IF155" s="273"/>
      <c r="IG155" s="273"/>
      <c r="IH155" s="273"/>
      <c r="II155" s="273"/>
      <c r="IJ155" s="273"/>
      <c r="IK155" s="273"/>
      <c r="IL155" s="273"/>
      <c r="IM155" s="273"/>
      <c r="IN155" s="273"/>
      <c r="IO155" s="273"/>
      <c r="IP155" s="273"/>
      <c r="IQ155" s="273"/>
      <c r="IR155" s="273"/>
      <c r="IS155" s="273"/>
      <c r="IT155" s="273"/>
      <c r="IU155" s="273"/>
      <c r="IV155" s="273"/>
    </row>
    <row r="156" spans="1:256" s="378" customFormat="1">
      <c r="F156" s="451"/>
      <c r="I156" s="451"/>
      <c r="J156" s="451"/>
    </row>
    <row r="157" spans="1:256" s="378" customFormat="1" ht="28.9" customHeight="1">
      <c r="C157" s="365" t="s">
        <v>3061</v>
      </c>
      <c r="D157" s="378" t="s">
        <v>2</v>
      </c>
      <c r="E157" s="552">
        <v>3810</v>
      </c>
      <c r="F157" s="451"/>
      <c r="I157" s="451"/>
      <c r="J157" s="451"/>
      <c r="K157" s="451"/>
    </row>
    <row r="158" spans="1:256" s="274" customFormat="1">
      <c r="A158" s="378"/>
      <c r="B158" s="273"/>
      <c r="C158" s="273"/>
      <c r="E158" s="553"/>
      <c r="F158" s="451"/>
      <c r="G158" s="273"/>
      <c r="H158" s="378"/>
      <c r="I158" s="453"/>
      <c r="J158" s="451"/>
      <c r="K158" s="45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3"/>
      <c r="DI158" s="273"/>
      <c r="DJ158" s="273"/>
      <c r="DK158" s="273"/>
      <c r="DL158" s="273"/>
      <c r="DM158" s="273"/>
      <c r="DN158" s="273"/>
      <c r="DO158" s="273"/>
      <c r="DP158" s="273"/>
      <c r="DQ158" s="273"/>
      <c r="DR158" s="273"/>
      <c r="DS158" s="273"/>
      <c r="DT158" s="273"/>
      <c r="DU158" s="273"/>
      <c r="DV158" s="273"/>
      <c r="DW158" s="273"/>
      <c r="DX158" s="273"/>
      <c r="DY158" s="273"/>
      <c r="DZ158" s="273"/>
      <c r="EA158" s="273"/>
      <c r="EB158" s="273"/>
      <c r="EC158" s="273"/>
      <c r="ED158" s="273"/>
      <c r="EE158" s="273"/>
      <c r="EF158" s="273"/>
      <c r="EG158" s="273"/>
      <c r="EH158" s="273"/>
      <c r="EI158" s="273"/>
      <c r="EJ158" s="273"/>
      <c r="EK158" s="273"/>
      <c r="EL158" s="273"/>
      <c r="EM158" s="273"/>
      <c r="EN158" s="273"/>
      <c r="EO158" s="273"/>
      <c r="EP158" s="273"/>
      <c r="EQ158" s="273"/>
      <c r="ER158" s="273"/>
      <c r="ES158" s="273"/>
      <c r="ET158" s="273"/>
      <c r="EU158" s="273"/>
      <c r="EV158" s="273"/>
      <c r="EW158" s="273"/>
      <c r="EX158" s="273"/>
      <c r="EY158" s="273"/>
      <c r="EZ158" s="273"/>
      <c r="FA158" s="273"/>
      <c r="FB158" s="273"/>
      <c r="FC158" s="273"/>
      <c r="FD158" s="273"/>
      <c r="FE158" s="273"/>
      <c r="FF158" s="273"/>
      <c r="FG158" s="273"/>
      <c r="FH158" s="273"/>
      <c r="FI158" s="273"/>
      <c r="FJ158" s="273"/>
      <c r="FK158" s="273"/>
      <c r="FL158" s="273"/>
      <c r="FM158" s="273"/>
      <c r="FN158" s="273"/>
      <c r="FO158" s="273"/>
      <c r="FP158" s="273"/>
      <c r="FQ158" s="273"/>
      <c r="FR158" s="273"/>
      <c r="FS158" s="273"/>
      <c r="FT158" s="273"/>
      <c r="FU158" s="273"/>
      <c r="FV158" s="273"/>
      <c r="FW158" s="273"/>
      <c r="FX158" s="273"/>
      <c r="FY158" s="273"/>
      <c r="FZ158" s="273"/>
      <c r="GA158" s="273"/>
      <c r="GB158" s="273"/>
      <c r="GC158" s="273"/>
      <c r="GD158" s="273"/>
      <c r="GE158" s="273"/>
      <c r="GF158" s="273"/>
      <c r="GG158" s="273"/>
      <c r="GH158" s="273"/>
      <c r="GI158" s="273"/>
      <c r="GJ158" s="273"/>
      <c r="GK158" s="273"/>
      <c r="GL158" s="273"/>
      <c r="GM158" s="273"/>
      <c r="GN158" s="273"/>
      <c r="GO158" s="273"/>
      <c r="GP158" s="273"/>
      <c r="GQ158" s="273"/>
      <c r="GR158" s="273"/>
      <c r="GS158" s="273"/>
      <c r="GT158" s="273"/>
      <c r="GU158" s="273"/>
      <c r="GV158" s="273"/>
      <c r="GW158" s="273"/>
      <c r="GX158" s="273"/>
      <c r="GY158" s="273"/>
      <c r="GZ158" s="273"/>
      <c r="HA158" s="273"/>
      <c r="HB158" s="273"/>
      <c r="HC158" s="273"/>
      <c r="HD158" s="273"/>
      <c r="HE158" s="273"/>
      <c r="HF158" s="273"/>
      <c r="HG158" s="273"/>
      <c r="HH158" s="273"/>
      <c r="HI158" s="273"/>
      <c r="HJ158" s="273"/>
      <c r="HK158" s="273"/>
      <c r="HL158" s="273"/>
      <c r="HM158" s="273"/>
      <c r="HN158" s="273"/>
      <c r="HO158" s="273"/>
      <c r="HP158" s="273"/>
      <c r="HQ158" s="273"/>
      <c r="HR158" s="273"/>
      <c r="HS158" s="273"/>
      <c r="HT158" s="273"/>
      <c r="HU158" s="273"/>
      <c r="HV158" s="273"/>
      <c r="HW158" s="273"/>
      <c r="HX158" s="273"/>
      <c r="HY158" s="273"/>
      <c r="HZ158" s="273"/>
      <c r="IA158" s="273"/>
      <c r="IB158" s="273"/>
      <c r="IC158" s="273"/>
      <c r="ID158" s="273"/>
      <c r="IE158" s="273"/>
      <c r="IF158" s="273"/>
      <c r="IG158" s="273"/>
      <c r="IH158" s="273"/>
      <c r="II158" s="273"/>
      <c r="IJ158" s="273"/>
      <c r="IK158" s="273"/>
      <c r="IL158" s="273"/>
      <c r="IM158" s="273"/>
      <c r="IN158" s="273"/>
      <c r="IO158" s="273"/>
      <c r="IP158" s="273"/>
      <c r="IQ158" s="273"/>
      <c r="IR158" s="273"/>
      <c r="IS158" s="273"/>
      <c r="IT158" s="273"/>
      <c r="IU158" s="273"/>
      <c r="IV158" s="273"/>
    </row>
    <row r="159" spans="1:256" s="274" customFormat="1">
      <c r="A159" s="378"/>
      <c r="B159" s="273"/>
      <c r="C159" s="273"/>
      <c r="E159" s="553"/>
      <c r="F159" s="451"/>
      <c r="G159" s="273"/>
      <c r="H159" s="378"/>
      <c r="I159" s="453"/>
      <c r="J159" s="451"/>
      <c r="K159" s="45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c r="FL159" s="273"/>
      <c r="FM159" s="273"/>
      <c r="FN159" s="273"/>
      <c r="FO159" s="273"/>
      <c r="FP159" s="273"/>
      <c r="FQ159" s="273"/>
      <c r="FR159" s="273"/>
      <c r="FS159" s="273"/>
      <c r="FT159" s="273"/>
      <c r="FU159" s="273"/>
      <c r="FV159" s="273"/>
      <c r="FW159" s="273"/>
      <c r="FX159" s="273"/>
      <c r="FY159" s="273"/>
      <c r="FZ159" s="273"/>
      <c r="GA159" s="273"/>
      <c r="GB159" s="273"/>
      <c r="GC159" s="273"/>
      <c r="GD159" s="273"/>
      <c r="GE159" s="273"/>
      <c r="GF159" s="273"/>
      <c r="GG159" s="273"/>
      <c r="GH159" s="273"/>
      <c r="GI159" s="273"/>
      <c r="GJ159" s="273"/>
      <c r="GK159" s="273"/>
      <c r="GL159" s="273"/>
      <c r="GM159" s="273"/>
      <c r="GN159" s="273"/>
      <c r="GO159" s="273"/>
      <c r="GP159" s="273"/>
      <c r="GQ159" s="273"/>
      <c r="GR159" s="273"/>
      <c r="GS159" s="273"/>
      <c r="GT159" s="273"/>
      <c r="GU159" s="273"/>
      <c r="GV159" s="273"/>
      <c r="GW159" s="273"/>
      <c r="GX159" s="273"/>
      <c r="GY159" s="273"/>
      <c r="GZ159" s="273"/>
      <c r="HA159" s="273"/>
      <c r="HB159" s="273"/>
      <c r="HC159" s="273"/>
      <c r="HD159" s="273"/>
      <c r="HE159" s="273"/>
      <c r="HF159" s="273"/>
      <c r="HG159" s="273"/>
      <c r="HH159" s="273"/>
      <c r="HI159" s="273"/>
      <c r="HJ159" s="273"/>
      <c r="HK159" s="273"/>
      <c r="HL159" s="273"/>
      <c r="HM159" s="273"/>
      <c r="HN159" s="273"/>
      <c r="HO159" s="273"/>
      <c r="HP159" s="273"/>
      <c r="HQ159" s="273"/>
      <c r="HR159" s="273"/>
      <c r="HS159" s="273"/>
      <c r="HT159" s="273"/>
      <c r="HU159" s="273"/>
      <c r="HV159" s="273"/>
      <c r="HW159" s="273"/>
      <c r="HX159" s="273"/>
      <c r="HY159" s="273"/>
      <c r="HZ159" s="273"/>
      <c r="IA159" s="273"/>
      <c r="IB159" s="273"/>
      <c r="IC159" s="273"/>
      <c r="ID159" s="273"/>
      <c r="IE159" s="273"/>
      <c r="IF159" s="273"/>
      <c r="IG159" s="273"/>
      <c r="IH159" s="273"/>
      <c r="II159" s="273"/>
      <c r="IJ159" s="273"/>
      <c r="IK159" s="273"/>
      <c r="IL159" s="273"/>
      <c r="IM159" s="273"/>
      <c r="IN159" s="273"/>
      <c r="IO159" s="273"/>
      <c r="IP159" s="273"/>
      <c r="IQ159" s="273"/>
      <c r="IR159" s="273"/>
      <c r="IS159" s="273"/>
      <c r="IT159" s="273"/>
      <c r="IU159" s="273"/>
      <c r="IV159" s="273"/>
    </row>
    <row r="160" spans="1:256" s="274" customFormat="1">
      <c r="A160" s="378"/>
      <c r="B160" s="273"/>
      <c r="C160" s="273"/>
      <c r="D160" s="457"/>
      <c r="E160" s="273"/>
      <c r="F160" s="451"/>
      <c r="G160" s="273"/>
      <c r="H160" s="378"/>
      <c r="I160" s="453"/>
      <c r="J160" s="451"/>
      <c r="K160" s="45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c r="CA160" s="273"/>
      <c r="CB160" s="273"/>
      <c r="CC160" s="273"/>
      <c r="CD160" s="273"/>
      <c r="CE160" s="273"/>
      <c r="CF160" s="273"/>
      <c r="CG160" s="273"/>
      <c r="CH160" s="273"/>
      <c r="CI160" s="273"/>
      <c r="CJ160" s="273"/>
      <c r="CK160" s="273"/>
      <c r="CL160" s="273"/>
      <c r="CM160" s="273"/>
      <c r="CN160" s="273"/>
      <c r="CO160" s="273"/>
      <c r="CP160" s="273"/>
      <c r="CQ160" s="273"/>
      <c r="CR160" s="273"/>
      <c r="CS160" s="273"/>
      <c r="CT160" s="273"/>
      <c r="CU160" s="273"/>
      <c r="CV160" s="273"/>
      <c r="CW160" s="273"/>
      <c r="CX160" s="273"/>
      <c r="CY160" s="273"/>
      <c r="CZ160" s="273"/>
      <c r="DA160" s="273"/>
      <c r="DB160" s="273"/>
      <c r="DC160" s="273"/>
      <c r="DD160" s="273"/>
      <c r="DE160" s="273"/>
      <c r="DF160" s="273"/>
      <c r="DG160" s="273"/>
      <c r="DH160" s="273"/>
      <c r="DI160" s="273"/>
      <c r="DJ160" s="273"/>
      <c r="DK160" s="273"/>
      <c r="DL160" s="273"/>
      <c r="DM160" s="273"/>
      <c r="DN160" s="273"/>
      <c r="DO160" s="273"/>
      <c r="DP160" s="273"/>
      <c r="DQ160" s="273"/>
      <c r="DR160" s="273"/>
      <c r="DS160" s="273"/>
      <c r="DT160" s="273"/>
      <c r="DU160" s="273"/>
      <c r="DV160" s="273"/>
      <c r="DW160" s="273"/>
      <c r="DX160" s="273"/>
      <c r="DY160" s="273"/>
      <c r="DZ160" s="273"/>
      <c r="EA160" s="273"/>
      <c r="EB160" s="273"/>
      <c r="EC160" s="273"/>
      <c r="ED160" s="273"/>
      <c r="EE160" s="273"/>
      <c r="EF160" s="273"/>
      <c r="EG160" s="273"/>
      <c r="EH160" s="273"/>
      <c r="EI160" s="273"/>
      <c r="EJ160" s="273"/>
      <c r="EK160" s="273"/>
      <c r="EL160" s="273"/>
      <c r="EM160" s="273"/>
      <c r="EN160" s="273"/>
      <c r="EO160" s="273"/>
      <c r="EP160" s="273"/>
      <c r="EQ160" s="273"/>
      <c r="ER160" s="273"/>
      <c r="ES160" s="273"/>
      <c r="ET160" s="273"/>
      <c r="EU160" s="273"/>
      <c r="EV160" s="273"/>
      <c r="EW160" s="273"/>
      <c r="EX160" s="273"/>
      <c r="EY160" s="273"/>
      <c r="EZ160" s="273"/>
      <c r="FA160" s="273"/>
      <c r="FB160" s="273"/>
      <c r="FC160" s="273"/>
      <c r="FD160" s="273"/>
      <c r="FE160" s="273"/>
      <c r="FF160" s="273"/>
      <c r="FG160" s="273"/>
      <c r="FH160" s="273"/>
      <c r="FI160" s="273"/>
      <c r="FJ160" s="273"/>
      <c r="FK160" s="273"/>
      <c r="FL160" s="273"/>
      <c r="FM160" s="273"/>
      <c r="FN160" s="273"/>
      <c r="FO160" s="273"/>
      <c r="FP160" s="273"/>
      <c r="FQ160" s="273"/>
      <c r="FR160" s="273"/>
      <c r="FS160" s="273"/>
      <c r="FT160" s="273"/>
      <c r="FU160" s="273"/>
      <c r="FV160" s="273"/>
      <c r="FW160" s="273"/>
      <c r="FX160" s="273"/>
      <c r="FY160" s="273"/>
      <c r="FZ160" s="273"/>
      <c r="GA160" s="273"/>
      <c r="GB160" s="273"/>
      <c r="GC160" s="273"/>
      <c r="GD160" s="273"/>
      <c r="GE160" s="273"/>
      <c r="GF160" s="273"/>
      <c r="GG160" s="273"/>
      <c r="GH160" s="273"/>
      <c r="GI160" s="273"/>
      <c r="GJ160" s="273"/>
      <c r="GK160" s="273"/>
      <c r="GL160" s="273"/>
      <c r="GM160" s="273"/>
      <c r="GN160" s="273"/>
      <c r="GO160" s="273"/>
      <c r="GP160" s="273"/>
      <c r="GQ160" s="273"/>
      <c r="GR160" s="273"/>
      <c r="GS160" s="273"/>
      <c r="GT160" s="273"/>
      <c r="GU160" s="273"/>
      <c r="GV160" s="273"/>
      <c r="GW160" s="273"/>
      <c r="GX160" s="273"/>
      <c r="GY160" s="273"/>
      <c r="GZ160" s="273"/>
      <c r="HA160" s="273"/>
      <c r="HB160" s="273"/>
      <c r="HC160" s="273"/>
      <c r="HD160" s="273"/>
      <c r="HE160" s="273"/>
      <c r="HF160" s="273"/>
      <c r="HG160" s="273"/>
      <c r="HH160" s="273"/>
      <c r="HI160" s="273"/>
      <c r="HJ160" s="273"/>
      <c r="HK160" s="273"/>
      <c r="HL160" s="273"/>
      <c r="HM160" s="273"/>
      <c r="HN160" s="273"/>
      <c r="HO160" s="273"/>
      <c r="HP160" s="273"/>
      <c r="HQ160" s="273"/>
      <c r="HR160" s="273"/>
      <c r="HS160" s="273"/>
      <c r="HT160" s="273"/>
      <c r="HU160" s="273"/>
      <c r="HV160" s="273"/>
      <c r="HW160" s="273"/>
      <c r="HX160" s="273"/>
      <c r="HY160" s="273"/>
      <c r="HZ160" s="273"/>
      <c r="IA160" s="273"/>
      <c r="IB160" s="273"/>
      <c r="IC160" s="273"/>
      <c r="ID160" s="273"/>
      <c r="IE160" s="273"/>
      <c r="IF160" s="273"/>
      <c r="IG160" s="273"/>
      <c r="IH160" s="273"/>
      <c r="II160" s="273"/>
      <c r="IJ160" s="273"/>
      <c r="IK160" s="273"/>
      <c r="IL160" s="273"/>
      <c r="IM160" s="273"/>
      <c r="IN160" s="273"/>
      <c r="IO160" s="273"/>
      <c r="IP160" s="273"/>
      <c r="IQ160" s="273"/>
      <c r="IR160" s="273"/>
      <c r="IS160" s="273"/>
      <c r="IT160" s="273"/>
      <c r="IU160" s="273"/>
      <c r="IV160" s="273"/>
    </row>
    <row r="161" spans="1:256" s="274" customFormat="1">
      <c r="A161" s="378"/>
      <c r="B161" s="273"/>
      <c r="C161" s="273"/>
      <c r="D161" s="457"/>
      <c r="E161" s="273"/>
      <c r="F161" s="451"/>
      <c r="G161" s="273"/>
      <c r="H161" s="378"/>
      <c r="I161" s="453"/>
      <c r="J161" s="451"/>
      <c r="K161" s="45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c r="CA161" s="273"/>
      <c r="CB161" s="273"/>
      <c r="CC161" s="273"/>
      <c r="CD161" s="273"/>
      <c r="CE161" s="273"/>
      <c r="CF161" s="273"/>
      <c r="CG161" s="273"/>
      <c r="CH161" s="273"/>
      <c r="CI161" s="273"/>
      <c r="CJ161" s="273"/>
      <c r="CK161" s="273"/>
      <c r="CL161" s="273"/>
      <c r="CM161" s="273"/>
      <c r="CN161" s="273"/>
      <c r="CO161" s="273"/>
      <c r="CP161" s="273"/>
      <c r="CQ161" s="273"/>
      <c r="CR161" s="273"/>
      <c r="CS161" s="273"/>
      <c r="CT161" s="273"/>
      <c r="CU161" s="273"/>
      <c r="CV161" s="273"/>
      <c r="CW161" s="273"/>
      <c r="CX161" s="273"/>
      <c r="CY161" s="273"/>
      <c r="CZ161" s="273"/>
      <c r="DA161" s="273"/>
      <c r="DB161" s="273"/>
      <c r="DC161" s="273"/>
      <c r="DD161" s="273"/>
      <c r="DE161" s="273"/>
      <c r="DF161" s="273"/>
      <c r="DG161" s="273"/>
      <c r="DH161" s="273"/>
      <c r="DI161" s="273"/>
      <c r="DJ161" s="273"/>
      <c r="DK161" s="273"/>
      <c r="DL161" s="273"/>
      <c r="DM161" s="273"/>
      <c r="DN161" s="273"/>
      <c r="DO161" s="273"/>
      <c r="DP161" s="273"/>
      <c r="DQ161" s="273"/>
      <c r="DR161" s="273"/>
      <c r="DS161" s="273"/>
      <c r="DT161" s="273"/>
      <c r="DU161" s="273"/>
      <c r="DV161" s="273"/>
      <c r="DW161" s="273"/>
      <c r="DX161" s="273"/>
      <c r="DY161" s="273"/>
      <c r="DZ161" s="273"/>
      <c r="EA161" s="273"/>
      <c r="EB161" s="273"/>
      <c r="EC161" s="273"/>
      <c r="ED161" s="273"/>
      <c r="EE161" s="273"/>
      <c r="EF161" s="273"/>
      <c r="EG161" s="273"/>
      <c r="EH161" s="273"/>
      <c r="EI161" s="273"/>
      <c r="EJ161" s="273"/>
      <c r="EK161" s="273"/>
      <c r="EL161" s="273"/>
      <c r="EM161" s="273"/>
      <c r="EN161" s="273"/>
      <c r="EO161" s="273"/>
      <c r="EP161" s="273"/>
      <c r="EQ161" s="273"/>
      <c r="ER161" s="273"/>
      <c r="ES161" s="273"/>
      <c r="ET161" s="273"/>
      <c r="EU161" s="273"/>
      <c r="EV161" s="273"/>
      <c r="EW161" s="273"/>
      <c r="EX161" s="273"/>
      <c r="EY161" s="273"/>
      <c r="EZ161" s="273"/>
      <c r="FA161" s="273"/>
      <c r="FB161" s="273"/>
      <c r="FC161" s="273"/>
      <c r="FD161" s="273"/>
      <c r="FE161" s="273"/>
      <c r="FF161" s="273"/>
      <c r="FG161" s="273"/>
      <c r="FH161" s="273"/>
      <c r="FI161" s="273"/>
      <c r="FJ161" s="273"/>
      <c r="FK161" s="273"/>
      <c r="FL161" s="273"/>
      <c r="FM161" s="273"/>
      <c r="FN161" s="273"/>
      <c r="FO161" s="273"/>
      <c r="FP161" s="273"/>
      <c r="FQ161" s="273"/>
      <c r="FR161" s="273"/>
      <c r="FS161" s="273"/>
      <c r="FT161" s="273"/>
      <c r="FU161" s="273"/>
      <c r="FV161" s="273"/>
      <c r="FW161" s="273"/>
      <c r="FX161" s="273"/>
      <c r="FY161" s="273"/>
      <c r="FZ161" s="273"/>
      <c r="GA161" s="273"/>
      <c r="GB161" s="273"/>
      <c r="GC161" s="273"/>
      <c r="GD161" s="273"/>
      <c r="GE161" s="273"/>
      <c r="GF161" s="273"/>
      <c r="GG161" s="273"/>
      <c r="GH161" s="273"/>
      <c r="GI161" s="273"/>
      <c r="GJ161" s="273"/>
      <c r="GK161" s="273"/>
      <c r="GL161" s="273"/>
      <c r="GM161" s="273"/>
      <c r="GN161" s="273"/>
      <c r="GO161" s="273"/>
      <c r="GP161" s="273"/>
      <c r="GQ161" s="273"/>
      <c r="GR161" s="273"/>
      <c r="GS161" s="273"/>
      <c r="GT161" s="273"/>
      <c r="GU161" s="273"/>
      <c r="GV161" s="273"/>
      <c r="GW161" s="273"/>
      <c r="GX161" s="273"/>
      <c r="GY161" s="273"/>
      <c r="GZ161" s="273"/>
      <c r="HA161" s="273"/>
      <c r="HB161" s="273"/>
      <c r="HC161" s="273"/>
      <c r="HD161" s="273"/>
      <c r="HE161" s="273"/>
      <c r="HF161" s="273"/>
      <c r="HG161" s="273"/>
      <c r="HH161" s="273"/>
      <c r="HI161" s="273"/>
      <c r="HJ161" s="273"/>
      <c r="HK161" s="273"/>
      <c r="HL161" s="273"/>
      <c r="HM161" s="273"/>
      <c r="HN161" s="273"/>
      <c r="HO161" s="273"/>
      <c r="HP161" s="273"/>
      <c r="HQ161" s="273"/>
      <c r="HR161" s="273"/>
      <c r="HS161" s="273"/>
      <c r="HT161" s="273"/>
      <c r="HU161" s="273"/>
      <c r="HV161" s="273"/>
      <c r="HW161" s="273"/>
      <c r="HX161" s="273"/>
      <c r="HY161" s="273"/>
      <c r="HZ161" s="273"/>
      <c r="IA161" s="273"/>
      <c r="IB161" s="273"/>
      <c r="IC161" s="273"/>
      <c r="ID161" s="273"/>
      <c r="IE161" s="273"/>
      <c r="IF161" s="273"/>
      <c r="IG161" s="273"/>
      <c r="IH161" s="273"/>
      <c r="II161" s="273"/>
      <c r="IJ161" s="273"/>
      <c r="IK161" s="273"/>
      <c r="IL161" s="273"/>
      <c r="IM161" s="273"/>
      <c r="IN161" s="273"/>
      <c r="IO161" s="273"/>
      <c r="IP161" s="273"/>
      <c r="IQ161" s="273"/>
      <c r="IR161" s="273"/>
      <c r="IS161" s="273"/>
      <c r="IT161" s="273"/>
      <c r="IU161" s="273"/>
      <c r="IV161" s="273"/>
    </row>
  </sheetData>
  <mergeCells count="11">
    <mergeCell ref="A14:I14"/>
    <mergeCell ref="E10:H10"/>
    <mergeCell ref="B81:E81"/>
    <mergeCell ref="C83:E83"/>
    <mergeCell ref="C84:E84"/>
    <mergeCell ref="A75:C75"/>
    <mergeCell ref="B2:D2"/>
    <mergeCell ref="B3:D3"/>
    <mergeCell ref="B4:D4"/>
    <mergeCell ref="B5:D5"/>
    <mergeCell ref="A12:I12"/>
  </mergeCells>
  <phoneticPr fontId="122" type="noConversion"/>
  <printOptions horizontalCentered="1"/>
  <pageMargins left="0.47244094488188981" right="0.47244094488188981" top="0.47244094488188981" bottom="0.47244094488188981" header="0.19685039370078741" footer="0.19685039370078741"/>
  <pageSetup paperSize="9" scale="10" fitToHeight="0" orientation="landscape" r:id="rId1"/>
  <headerFooter>
    <oddHeader>&amp;L</oddHeader>
    <oddFooter>&amp;R&amp;"-,Negrito"&amp;A-&amp;P/&amp;N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1"/>
  <dimension ref="A3:P76"/>
  <sheetViews>
    <sheetView view="pageBreakPreview" topLeftCell="A2" zoomScale="60" zoomScaleNormal="100" workbookViewId="0">
      <selection activeCell="A5" sqref="A5"/>
    </sheetView>
  </sheetViews>
  <sheetFormatPr defaultColWidth="9.42578125" defaultRowHeight="20.25"/>
  <cols>
    <col min="1" max="1" width="20.42578125" style="8" bestFit="1" customWidth="1"/>
    <col min="2" max="2" width="67" style="8" customWidth="1"/>
    <col min="3" max="11" width="9.42578125" style="8"/>
    <col min="12" max="12" width="10.85546875" style="8" customWidth="1"/>
    <col min="13" max="13" width="0.140625" style="8" customWidth="1"/>
    <col min="14" max="16" width="9.42578125" style="8"/>
    <col min="17" max="16384" width="9.42578125" style="9"/>
  </cols>
  <sheetData>
    <row r="3" spans="1:13">
      <c r="E3" s="12"/>
      <c r="H3" s="12"/>
    </row>
    <row r="4" spans="1:13" ht="27.75">
      <c r="A4" s="810" t="str">
        <f>'CAP 3'!A4:M4</f>
        <v>JUSTIÇA FEDERAL NA PARAÍBA</v>
      </c>
      <c r="B4" s="810"/>
      <c r="C4" s="810"/>
      <c r="D4" s="810"/>
      <c r="E4" s="810"/>
      <c r="F4" s="810"/>
      <c r="G4" s="810"/>
      <c r="H4" s="810"/>
      <c r="I4" s="810"/>
      <c r="J4" s="810"/>
      <c r="K4" s="810"/>
      <c r="L4" s="810"/>
      <c r="M4" s="810"/>
    </row>
    <row r="6" spans="1:13">
      <c r="F6" s="12"/>
    </row>
    <row r="24" spans="1:13">
      <c r="A24" s="9"/>
      <c r="B24" s="9"/>
      <c r="C24" s="9"/>
      <c r="D24" s="9"/>
      <c r="E24" s="9"/>
      <c r="F24" s="9"/>
      <c r="G24" s="9"/>
      <c r="H24" s="9"/>
      <c r="I24" s="9"/>
      <c r="J24" s="9"/>
      <c r="K24" s="9"/>
      <c r="L24" s="9"/>
      <c r="M24" s="9"/>
    </row>
    <row r="25" spans="1:13">
      <c r="A25" s="13"/>
      <c r="B25" s="800"/>
      <c r="C25" s="800"/>
      <c r="D25" s="800"/>
      <c r="E25" s="800"/>
      <c r="F25" s="800"/>
      <c r="G25" s="800"/>
      <c r="H25" s="800"/>
      <c r="I25" s="800"/>
      <c r="J25" s="800"/>
    </row>
    <row r="27" spans="1:13" ht="34.5" thickBot="1">
      <c r="A27" s="801" t="s">
        <v>515</v>
      </c>
      <c r="B27" s="801"/>
      <c r="C27" s="801"/>
      <c r="D27" s="801"/>
      <c r="E27" s="801"/>
      <c r="F27" s="801"/>
      <c r="G27" s="801"/>
      <c r="H27" s="801"/>
      <c r="I27" s="801"/>
      <c r="J27" s="801"/>
      <c r="K27" s="801"/>
      <c r="L27" s="801"/>
      <c r="M27" s="801"/>
    </row>
    <row r="28" spans="1:13" ht="21" thickTop="1">
      <c r="B28" s="800"/>
      <c r="C28" s="800"/>
      <c r="D28" s="800"/>
      <c r="E28" s="800"/>
      <c r="F28" s="800"/>
      <c r="G28" s="800"/>
      <c r="H28" s="800"/>
      <c r="I28" s="800"/>
      <c r="J28" s="800"/>
      <c r="K28" s="800"/>
    </row>
    <row r="29" spans="1:13">
      <c r="A29" s="12"/>
      <c r="B29" s="12"/>
    </row>
    <row r="37" spans="1:13" ht="26.25">
      <c r="A37" s="14"/>
      <c r="B37" s="804"/>
      <c r="C37" s="804"/>
      <c r="D37" s="804"/>
      <c r="E37" s="804"/>
      <c r="F37" s="804"/>
      <c r="G37" s="804"/>
      <c r="H37" s="804"/>
      <c r="I37" s="804"/>
      <c r="J37" s="804"/>
      <c r="K37" s="804"/>
      <c r="L37" s="804"/>
      <c r="M37" s="804"/>
    </row>
    <row r="38" spans="1:13" ht="35.25" customHeight="1">
      <c r="A38" s="14"/>
      <c r="B38" s="804"/>
      <c r="C38" s="804"/>
      <c r="D38" s="804"/>
      <c r="E38" s="804"/>
      <c r="F38" s="804"/>
      <c r="G38" s="804"/>
      <c r="H38" s="804"/>
      <c r="I38" s="804"/>
      <c r="J38" s="804"/>
      <c r="K38" s="804"/>
      <c r="L38" s="804"/>
      <c r="M38" s="804"/>
    </row>
    <row r="39" spans="1:13" ht="26.25">
      <c r="A39" s="14"/>
      <c r="B39" s="804"/>
      <c r="C39" s="804"/>
      <c r="D39" s="804"/>
      <c r="E39" s="804"/>
      <c r="F39" s="804"/>
      <c r="G39" s="804"/>
      <c r="H39" s="804"/>
      <c r="I39" s="804"/>
      <c r="J39" s="804"/>
      <c r="K39" s="804"/>
      <c r="L39" s="804"/>
      <c r="M39" s="804"/>
    </row>
    <row r="41" spans="1:13" ht="26.25">
      <c r="A41" s="14"/>
      <c r="B41" s="804"/>
      <c r="C41" s="804"/>
      <c r="D41" s="804"/>
      <c r="E41" s="804"/>
      <c r="F41" s="804"/>
      <c r="G41" s="804"/>
      <c r="H41" s="804"/>
      <c r="I41" s="804"/>
      <c r="J41" s="804"/>
      <c r="K41" s="804"/>
      <c r="L41" s="804"/>
      <c r="M41" s="804"/>
    </row>
    <row r="42" spans="1:13" ht="26.25">
      <c r="A42" s="14"/>
      <c r="B42" s="804"/>
      <c r="C42" s="804"/>
      <c r="D42" s="804"/>
      <c r="E42" s="804"/>
      <c r="F42" s="804"/>
      <c r="G42" s="804"/>
      <c r="H42" s="804"/>
      <c r="I42" s="804"/>
      <c r="J42" s="804"/>
      <c r="K42" s="804"/>
      <c r="L42" s="804"/>
      <c r="M42" s="804"/>
    </row>
    <row r="43" spans="1:13" ht="33.75" customHeight="1">
      <c r="A43" s="14"/>
      <c r="B43" s="804"/>
      <c r="C43" s="804"/>
      <c r="D43" s="804"/>
      <c r="E43" s="804"/>
      <c r="F43" s="804"/>
      <c r="G43" s="804"/>
      <c r="H43" s="804"/>
      <c r="I43" s="804"/>
      <c r="J43" s="804"/>
      <c r="K43" s="804"/>
      <c r="L43" s="804"/>
      <c r="M43" s="804"/>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scale="42"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2">
    <tabColor theme="0" tint="-0.249977111117893"/>
    <pageSetUpPr fitToPage="1"/>
  </sheetPr>
  <dimension ref="A1:AG304"/>
  <sheetViews>
    <sheetView view="pageBreakPreview" topLeftCell="A232" zoomScale="50" zoomScaleNormal="100" zoomScaleSheetLayoutView="50" workbookViewId="0">
      <selection activeCell="A299" sqref="A299:K299"/>
    </sheetView>
  </sheetViews>
  <sheetFormatPr defaultColWidth="9.140625" defaultRowHeight="15"/>
  <cols>
    <col min="1" max="1" width="26.7109375" style="358" customWidth="1"/>
    <col min="2" max="2" width="10.5703125" style="359" customWidth="1"/>
    <col min="3" max="3" width="26.85546875" style="153" customWidth="1"/>
    <col min="4" max="5" width="18.42578125" style="153" customWidth="1"/>
    <col min="6" max="6" width="108.28515625" style="153" customWidth="1"/>
    <col min="7" max="7" width="30.28515625" style="153" customWidth="1"/>
    <col min="8" max="8" width="12.42578125" style="360" customWidth="1"/>
    <col min="9" max="9" width="13.42578125" style="361" customWidth="1"/>
    <col min="10" max="10" width="31.28515625" style="362" customWidth="1"/>
    <col min="11" max="11" width="20.85546875" style="362" customWidth="1"/>
    <col min="12" max="12" width="16.28515625" style="276" customWidth="1"/>
    <col min="13" max="13" width="15.7109375" style="191" customWidth="1"/>
    <col min="14" max="14" width="22.140625" style="304" customWidth="1"/>
    <col min="15" max="15" width="14.42578125" style="276" customWidth="1"/>
    <col min="16" max="16" width="8.85546875" style="191" customWidth="1"/>
    <col min="17" max="17" width="9.140625" style="153"/>
    <col min="18" max="18" width="99.5703125" style="153" customWidth="1"/>
    <col min="19" max="16384" width="9.140625" style="153"/>
  </cols>
  <sheetData>
    <row r="1" spans="1:33" s="273" customFormat="1" ht="15.75">
      <c r="A1" s="851"/>
      <c r="B1" s="851"/>
      <c r="C1" s="851"/>
      <c r="D1" s="851"/>
      <c r="E1" s="851"/>
      <c r="F1" s="851"/>
      <c r="G1" s="851"/>
      <c r="H1" s="851"/>
      <c r="I1" s="851"/>
      <c r="J1" s="851"/>
      <c r="K1" s="851"/>
      <c r="M1" s="274"/>
      <c r="N1" s="275"/>
      <c r="O1" s="276"/>
      <c r="P1" s="274"/>
      <c r="Q1" s="277"/>
      <c r="R1" s="277"/>
      <c r="S1" s="278"/>
      <c r="T1" s="279"/>
      <c r="U1" s="279"/>
      <c r="V1" s="279"/>
      <c r="W1" s="279"/>
      <c r="X1" s="279"/>
      <c r="Y1" s="279"/>
      <c r="Z1" s="279"/>
      <c r="AA1" s="279"/>
      <c r="AB1" s="279"/>
      <c r="AC1" s="279"/>
      <c r="AD1" s="279"/>
    </row>
    <row r="2" spans="1:33" s="273" customFormat="1" ht="15.75">
      <c r="A2" s="280" t="str">
        <f>RESUMO!A2</f>
        <v xml:space="preserve">CONTRATANTE: </v>
      </c>
      <c r="B2" s="280" t="str">
        <f>RESUMO!B2</f>
        <v>JUSTIÇA FEDERAL NA PARAÍBA</v>
      </c>
      <c r="C2" s="280"/>
      <c r="D2" s="280"/>
      <c r="E2" s="280"/>
      <c r="F2" s="280"/>
      <c r="G2" s="280"/>
      <c r="H2" s="280"/>
      <c r="I2" s="280"/>
      <c r="J2" s="281"/>
      <c r="K2" s="281"/>
      <c r="M2" s="274"/>
      <c r="N2" s="275"/>
      <c r="O2" s="276"/>
      <c r="P2" s="274"/>
      <c r="Q2" s="279"/>
      <c r="R2" s="279"/>
      <c r="S2" s="282"/>
      <c r="T2" s="277"/>
      <c r="U2" s="277"/>
      <c r="V2" s="278"/>
      <c r="W2" s="279"/>
      <c r="X2" s="279"/>
      <c r="Y2" s="279"/>
      <c r="Z2" s="279"/>
      <c r="AA2" s="279"/>
      <c r="AB2" s="279"/>
      <c r="AC2" s="279"/>
      <c r="AD2" s="279"/>
      <c r="AE2" s="279"/>
      <c r="AF2" s="279"/>
      <c r="AG2" s="279"/>
    </row>
    <row r="3" spans="1:33" s="273" customFormat="1" ht="12.75" customHeight="1">
      <c r="A3" s="280" t="str">
        <f>RESUMO!A3</f>
        <v>CONTRATADA:</v>
      </c>
      <c r="B3" s="280" t="str">
        <f>RESUMO!B3</f>
        <v>VIVAN INSTALACAO ELETRICA LTDA</v>
      </c>
      <c r="C3" s="283"/>
      <c r="D3" s="283"/>
      <c r="E3" s="283"/>
      <c r="F3" s="283"/>
      <c r="G3" s="283"/>
      <c r="H3" s="283"/>
      <c r="I3" s="283"/>
      <c r="J3" s="284"/>
      <c r="K3" s="284"/>
      <c r="M3" s="274"/>
      <c r="N3" s="275"/>
      <c r="O3" s="276"/>
      <c r="P3" s="274"/>
      <c r="Q3" s="279"/>
      <c r="R3" s="279"/>
      <c r="S3" s="282"/>
      <c r="T3" s="277"/>
      <c r="U3" s="277"/>
      <c r="V3" s="278"/>
      <c r="W3" s="279"/>
      <c r="X3" s="279"/>
      <c r="Y3" s="279"/>
      <c r="Z3" s="279"/>
      <c r="AA3" s="279"/>
      <c r="AB3" s="279"/>
      <c r="AC3" s="279"/>
      <c r="AD3" s="279"/>
      <c r="AE3" s="279"/>
      <c r="AF3" s="279"/>
      <c r="AG3" s="279"/>
    </row>
    <row r="4" spans="1:33" s="273" customFormat="1" ht="12.75" customHeight="1">
      <c r="A4" s="280" t="str">
        <f>RESUMO!A5</f>
        <v xml:space="preserve">OBRA:  </v>
      </c>
      <c r="B4" s="280" t="str">
        <f>RESUMO!B5</f>
        <v>MICROGERAÇÃO DISTRIBUÍDA DO TIPO FOTOVOLTAICA ON-GRID DOS EDIFÍCIOS DA SUBSEÇÃO JUDICIÁRIA DE CAMPINA GRANDE, PARAÍBA</v>
      </c>
      <c r="C4" s="285"/>
      <c r="D4" s="285"/>
      <c r="E4" s="285"/>
      <c r="F4" s="285"/>
      <c r="G4" s="285"/>
      <c r="H4" s="285"/>
      <c r="I4" s="285"/>
      <c r="J4" s="286"/>
      <c r="K4" s="286"/>
      <c r="M4" s="274"/>
      <c r="N4" s="275"/>
      <c r="O4" s="276"/>
      <c r="P4" s="274"/>
      <c r="Q4" s="279"/>
      <c r="R4" s="279"/>
      <c r="S4" s="282"/>
      <c r="T4" s="277"/>
      <c r="U4" s="277"/>
      <c r="V4" s="278"/>
      <c r="W4" s="279"/>
      <c r="X4" s="279"/>
      <c r="Y4" s="279"/>
      <c r="Z4" s="279"/>
      <c r="AA4" s="279"/>
      <c r="AB4" s="279"/>
      <c r="AC4" s="279"/>
      <c r="AD4" s="279"/>
      <c r="AE4" s="279"/>
      <c r="AF4" s="279"/>
      <c r="AG4" s="279"/>
    </row>
    <row r="5" spans="1:33" s="273" customFormat="1" ht="15.75">
      <c r="A5" s="280" t="str">
        <f>RESUMO!A6</f>
        <v xml:space="preserve">ENDEREÇO: </v>
      </c>
      <c r="B5" s="280" t="str">
        <f>RESUMO!B6</f>
        <v>R.EDGAR VILARIM MEIRA - ESTAÇÃO VELHA, CAMPINA GRANDE - PB, 58410-052</v>
      </c>
      <c r="C5" s="285"/>
      <c r="D5" s="285"/>
      <c r="E5" s="285"/>
      <c r="F5" s="285"/>
      <c r="G5" s="285"/>
      <c r="H5" s="285"/>
      <c r="I5" s="285"/>
      <c r="J5" s="286"/>
      <c r="K5" s="286"/>
      <c r="M5" s="274"/>
      <c r="N5" s="275"/>
      <c r="O5" s="276"/>
      <c r="P5" s="274"/>
      <c r="Q5" s="279"/>
      <c r="R5" s="279"/>
      <c r="S5" s="282"/>
      <c r="T5" s="277"/>
      <c r="U5" s="277"/>
      <c r="V5" s="278"/>
      <c r="W5" s="279"/>
      <c r="X5" s="279"/>
      <c r="Y5" s="279"/>
      <c r="Z5" s="279"/>
      <c r="AA5" s="279"/>
      <c r="AB5" s="279"/>
      <c r="AC5" s="279"/>
      <c r="AD5" s="279"/>
      <c r="AE5" s="279"/>
      <c r="AF5" s="279"/>
      <c r="AG5" s="279"/>
    </row>
    <row r="6" spans="1:33" s="273" customFormat="1" ht="16.5" thickBot="1">
      <c r="A6" s="280"/>
      <c r="B6" s="280"/>
      <c r="C6" s="285"/>
      <c r="D6" s="285"/>
      <c r="E6" s="285"/>
      <c r="F6" s="272"/>
      <c r="G6" s="287"/>
      <c r="H6" s="287"/>
      <c r="I6" s="287"/>
      <c r="J6" s="288"/>
      <c r="K6" s="289"/>
      <c r="M6" s="274"/>
      <c r="N6" s="275"/>
      <c r="O6" s="276"/>
      <c r="P6" s="274"/>
      <c r="Q6" s="277"/>
      <c r="R6" s="277"/>
      <c r="S6" s="278"/>
      <c r="T6" s="279"/>
      <c r="U6" s="279"/>
      <c r="V6" s="279"/>
      <c r="W6" s="279"/>
      <c r="X6" s="279"/>
      <c r="Y6" s="279"/>
      <c r="Z6" s="279"/>
      <c r="AA6" s="279"/>
      <c r="AB6" s="279"/>
      <c r="AC6" s="279"/>
      <c r="AD6" s="279"/>
    </row>
    <row r="7" spans="1:33" s="273" customFormat="1" ht="15.75">
      <c r="B7" s="290"/>
      <c r="C7" s="290"/>
      <c r="D7" s="290"/>
      <c r="E7" s="290"/>
      <c r="F7" s="291"/>
      <c r="G7" s="292" t="s">
        <v>8</v>
      </c>
      <c r="H7" s="293"/>
      <c r="I7" s="294">
        <f>SINTÉTICA!H6</f>
        <v>0.69750000000000001</v>
      </c>
      <c r="J7" s="295">
        <f>SINTÉTICA!I6</f>
        <v>1.1341999999999999</v>
      </c>
      <c r="K7" s="289"/>
      <c r="M7" s="274"/>
      <c r="N7" s="275"/>
      <c r="O7" s="276"/>
      <c r="P7" s="274"/>
      <c r="Q7" s="277"/>
      <c r="R7" s="277"/>
      <c r="S7" s="278"/>
      <c r="T7" s="279"/>
      <c r="U7" s="279"/>
      <c r="V7" s="279"/>
      <c r="W7" s="279"/>
      <c r="X7" s="279"/>
      <c r="Y7" s="279"/>
      <c r="Z7" s="279"/>
      <c r="AA7" s="279"/>
      <c r="AB7" s="279"/>
      <c r="AC7" s="279"/>
      <c r="AD7" s="279"/>
    </row>
    <row r="8" spans="1:33" s="273" customFormat="1" ht="15.75">
      <c r="B8" s="296"/>
      <c r="C8" s="296"/>
      <c r="D8" s="296"/>
      <c r="E8" s="296"/>
      <c r="F8" s="291"/>
      <c r="G8" s="292" t="s">
        <v>75</v>
      </c>
      <c r="H8" s="293"/>
      <c r="I8" s="294">
        <f>SINTÉTICA!H7</f>
        <v>0.22869999999999999</v>
      </c>
      <c r="J8" s="297"/>
      <c r="K8" s="289"/>
      <c r="M8" s="274"/>
      <c r="N8" s="275"/>
      <c r="O8" s="276"/>
      <c r="P8" s="274"/>
    </row>
    <row r="9" spans="1:33" s="273" customFormat="1" ht="16.5" thickBot="1">
      <c r="B9" s="298"/>
      <c r="C9" s="299"/>
      <c r="D9" s="299"/>
      <c r="E9" s="299"/>
      <c r="F9" s="300"/>
      <c r="G9" s="301" t="s">
        <v>76</v>
      </c>
      <c r="H9" s="293"/>
      <c r="I9" s="294">
        <f>SINTÉTICA!H8</f>
        <v>0.1527</v>
      </c>
      <c r="J9" s="302"/>
      <c r="K9" s="289"/>
      <c r="M9" s="274"/>
      <c r="N9" s="275"/>
      <c r="O9" s="276"/>
      <c r="P9" s="274"/>
      <c r="Q9" s="277"/>
      <c r="R9" s="277"/>
      <c r="S9" s="278"/>
      <c r="T9" s="279"/>
      <c r="U9" s="279"/>
      <c r="V9" s="279"/>
      <c r="W9" s="279"/>
      <c r="X9" s="279"/>
      <c r="Y9" s="279"/>
      <c r="Z9" s="279"/>
      <c r="AA9" s="279"/>
      <c r="AB9" s="279"/>
      <c r="AC9" s="279"/>
      <c r="AD9" s="279"/>
    </row>
    <row r="10" spans="1:33" s="273" customFormat="1" ht="53.25" customHeight="1" thickBot="1">
      <c r="B10" s="298"/>
      <c r="C10" s="299"/>
      <c r="D10" s="299"/>
      <c r="E10" s="299"/>
      <c r="F10" s="300"/>
      <c r="G10" s="868" t="str">
        <f>SINTÉTICA!G9</f>
        <v>SINAPI-PB REFERÊNCIA DEZEMBRO -2023, NÃO DESONERADO, MÊS DE ELABORAÇÃO FEVEREIRO - 2024</v>
      </c>
      <c r="H10" s="869"/>
      <c r="I10" s="869"/>
      <c r="J10" s="870"/>
      <c r="K10" s="289"/>
      <c r="M10" s="274"/>
      <c r="N10" s="275"/>
      <c r="O10" s="276"/>
      <c r="P10" s="274"/>
      <c r="Q10" s="277"/>
      <c r="R10" s="277"/>
      <c r="S10" s="278"/>
      <c r="T10" s="279"/>
      <c r="U10" s="279"/>
      <c r="V10" s="279"/>
      <c r="W10" s="279"/>
      <c r="X10" s="279"/>
      <c r="Y10" s="279"/>
      <c r="Z10" s="279"/>
      <c r="AA10" s="279"/>
      <c r="AB10" s="279"/>
      <c r="AC10" s="279"/>
      <c r="AD10" s="279"/>
    </row>
    <row r="11" spans="1:33" s="273" customFormat="1" ht="15.75">
      <c r="B11" s="298"/>
      <c r="C11" s="299"/>
      <c r="D11" s="299"/>
      <c r="E11" s="299"/>
      <c r="F11" s="279"/>
      <c r="G11" s="285"/>
      <c r="H11" s="285"/>
      <c r="I11" s="285"/>
      <c r="J11" s="286"/>
      <c r="K11" s="286"/>
      <c r="M11" s="274"/>
      <c r="N11" s="275"/>
      <c r="O11" s="276"/>
      <c r="P11" s="274"/>
      <c r="Q11" s="277"/>
      <c r="R11" s="277"/>
      <c r="S11" s="278"/>
      <c r="T11" s="279"/>
      <c r="U11" s="279"/>
      <c r="V11" s="279"/>
      <c r="W11" s="279"/>
      <c r="X11" s="279"/>
      <c r="Y11" s="279"/>
      <c r="Z11" s="279"/>
      <c r="AA11" s="279"/>
      <c r="AB11" s="279"/>
      <c r="AC11" s="279"/>
      <c r="AD11" s="279"/>
    </row>
    <row r="12" spans="1:33" ht="15.75">
      <c r="A12" s="838" t="s">
        <v>519</v>
      </c>
      <c r="B12" s="838"/>
      <c r="C12" s="838"/>
      <c r="D12" s="838"/>
      <c r="E12" s="838"/>
      <c r="F12" s="838"/>
      <c r="G12" s="838"/>
      <c r="H12" s="838"/>
      <c r="I12" s="838"/>
      <c r="J12" s="838"/>
      <c r="K12" s="303"/>
      <c r="Q12" s="305"/>
      <c r="R12" s="305"/>
      <c r="S12" s="305"/>
      <c r="T12" s="305"/>
      <c r="U12" s="305"/>
      <c r="V12" s="305"/>
      <c r="W12" s="305"/>
      <c r="X12" s="305"/>
      <c r="Y12" s="305"/>
      <c r="Z12" s="305"/>
      <c r="AA12" s="305"/>
      <c r="AB12" s="305"/>
      <c r="AC12" s="305"/>
    </row>
    <row r="13" spans="1:33" s="279" customFormat="1" ht="16.5" thickBot="1">
      <c r="A13" s="283"/>
      <c r="B13" s="283"/>
      <c r="C13" s="283"/>
      <c r="D13" s="283"/>
      <c r="E13" s="283"/>
      <c r="F13" s="283"/>
      <c r="G13" s="283"/>
      <c r="H13" s="283"/>
      <c r="I13" s="283"/>
      <c r="J13" s="284"/>
      <c r="K13" s="284"/>
      <c r="L13" s="273"/>
      <c r="M13" s="274"/>
      <c r="N13" s="275"/>
      <c r="O13" s="276"/>
      <c r="P13" s="274"/>
      <c r="Q13" s="283"/>
      <c r="R13" s="283"/>
      <c r="S13" s="283"/>
      <c r="T13" s="283"/>
      <c r="U13" s="283"/>
      <c r="V13" s="283"/>
      <c r="W13" s="283"/>
      <c r="X13" s="283"/>
      <c r="Y13" s="283"/>
      <c r="Z13" s="283"/>
      <c r="AA13" s="283"/>
      <c r="AB13" s="283"/>
      <c r="AC13" s="283"/>
    </row>
    <row r="14" spans="1:33" ht="48.75" customHeight="1">
      <c r="A14" s="306" t="s">
        <v>2118</v>
      </c>
      <c r="B14" s="307" t="s">
        <v>32</v>
      </c>
      <c r="C14" s="307" t="s">
        <v>1997</v>
      </c>
      <c r="D14" s="307" t="s">
        <v>2119</v>
      </c>
      <c r="E14" s="307" t="s">
        <v>2093</v>
      </c>
      <c r="F14" s="307" t="s">
        <v>286</v>
      </c>
      <c r="G14" s="307" t="s">
        <v>2120</v>
      </c>
      <c r="H14" s="307" t="s">
        <v>36</v>
      </c>
      <c r="I14" s="308" t="s">
        <v>1998</v>
      </c>
      <c r="J14" s="309" t="s">
        <v>2121</v>
      </c>
      <c r="K14" s="309" t="s">
        <v>2122</v>
      </c>
    </row>
    <row r="15" spans="1:33" s="305" customFormat="1" ht="15.75">
      <c r="A15" s="310"/>
      <c r="B15" s="310"/>
      <c r="C15" s="310"/>
      <c r="D15" s="311"/>
      <c r="E15" s="311"/>
      <c r="F15" s="311"/>
      <c r="G15" s="312"/>
      <c r="H15" s="312"/>
      <c r="I15" s="313"/>
      <c r="J15" s="314"/>
      <c r="K15" s="314"/>
      <c r="L15" s="276"/>
      <c r="M15" s="191"/>
      <c r="N15" s="304"/>
      <c r="O15" s="276"/>
      <c r="P15" s="191"/>
    </row>
    <row r="16" spans="1:33" s="319" customFormat="1" ht="15.75">
      <c r="A16" s="315"/>
      <c r="B16" s="316"/>
      <c r="C16" s="315"/>
      <c r="D16" s="315"/>
      <c r="E16" s="315"/>
      <c r="F16" s="316" t="s">
        <v>10</v>
      </c>
      <c r="G16" s="315"/>
      <c r="H16" s="315"/>
      <c r="I16" s="315"/>
      <c r="J16" s="317"/>
      <c r="K16" s="317"/>
      <c r="L16" s="276"/>
      <c r="M16" s="191"/>
      <c r="N16" s="304"/>
      <c r="O16" s="276"/>
      <c r="P16" s="191"/>
      <c r="Q16" s="318"/>
      <c r="R16" s="318"/>
      <c r="S16" s="318"/>
      <c r="T16" s="318"/>
      <c r="U16" s="318"/>
      <c r="V16" s="318"/>
      <c r="W16" s="318"/>
      <c r="X16" s="318"/>
      <c r="Y16" s="318"/>
      <c r="Z16" s="318"/>
      <c r="AA16" s="318"/>
      <c r="AB16" s="318"/>
      <c r="AC16" s="318"/>
      <c r="AD16" s="318"/>
      <c r="AE16" s="318"/>
      <c r="AF16" s="318"/>
    </row>
    <row r="17" spans="1:32">
      <c r="A17" s="310"/>
      <c r="B17" s="310"/>
      <c r="C17" s="310"/>
      <c r="D17" s="310"/>
      <c r="E17" s="310"/>
      <c r="F17" s="310"/>
      <c r="G17" s="320"/>
      <c r="H17" s="320"/>
      <c r="I17" s="313"/>
      <c r="J17" s="314" t="str">
        <f>IF(A17="","",IF(A17="composição",IF(LEFT(C17,1)="C",SUMIF(M:M,L17,K:K),VLOOKUP(C17,B.COMP!A:H,5,FALSE)),IFERROR(IF(D17="COMP",VLOOKUP(C17,B.COMP!A:H,5,FALSE),VLOOKUP(C17,B.INSUMO!A:D,4,FALSE)),INDEX('MAPA DE COTAÇÕES'!Print_Area,MATCH(CPU!C17,'MAPA DE COTAÇÕES'!B:B,0)+2,11))))</f>
        <v/>
      </c>
      <c r="K17" s="314" t="str">
        <f t="shared" ref="K17:K19" si="0">IF(A17="","",IFERROR(TRUNC(J17*I17,2),"COTAÇÃO"))</f>
        <v/>
      </c>
    </row>
    <row r="18" spans="1:32" s="305" customFormat="1" ht="46.5" customHeight="1">
      <c r="A18" s="321" t="s">
        <v>44</v>
      </c>
      <c r="B18" s="321"/>
      <c r="C18" s="321" t="s">
        <v>8144</v>
      </c>
      <c r="D18" s="321" t="str">
        <f t="shared" ref="D18:D19" si="1">IF(A18="","",IF(A18="Composição","",IF(A18="Composição Auxiliar","COMP","INSUMO")))</f>
        <v/>
      </c>
      <c r="E18" s="321" t="str">
        <f>IF(A18="","",IF(A18="COMPOSIÇÃO","",IFERROR(IFERROR(IF(VLOOKUP(C18,B.COMP!A:H,5,FALSE)&gt;0,"SINAPI",""),IF(VLOOKUP(C18,B.INSUMO!A:D,4,FALSE)&gt;0,"SINAPI","")),"COT")))</f>
        <v/>
      </c>
      <c r="F18" s="321" t="str">
        <f>IF(A18="","",IFERROR(IF(A18="COMPOSIÇÃO",VLOOKUP(C18,'B. COT'!A:D,2,FALSE),IFERROR(IFERROR(IF(D18="COMP",VLOOKUP(C18,B.COMP!A:H,2,FALSE),VLOOKUP(C18,B.INSUMO!A:D,2,FALSE)),VLOOKUP(C18,'B. COT'!A:D,2,FALSE)),"COTAÇÃO")),VLOOKUP(C18,B.COMP!A:H,2,FALSE)))</f>
        <v>EQUIPE TÉCNICA PARA SERVIÇOS AUXILIARES E ADMINISTRATIVOS DURANTE O PERÍODO DE OBRA</v>
      </c>
      <c r="G18" s="322" t="str">
        <f>IF(A18="","",IFERROR(IF(A18="COMPOSIÇÃO",VLOOKUP(C18,'B. COT'!A:D,3,FALSE),IFERROR(IFERROR(IF(D18="COMP",VLOOKUP(C18,B.COMP!A:H,3,FALSE),VLOOKUP(C18,B.INSUMO!A:D,7,FALSE)),VLOOKUP(C18,'B. COT'!A:D,3,FALSE)),"COTAÇÃO")),VLOOKUP(CPU!C18,B.COMP!A:H,3,FALSE)))</f>
        <v>SERT - SERVIÇOS TÉCNICOS</v>
      </c>
      <c r="H18" s="322" t="str">
        <f>IF(A18="","",IFERROR(IFERROR(IF(D18="COMP",VLOOKUP(C18,B.COMP!A:H,4,FALSE),VLOOKUP(C18,B.INSUMO!A:D,3,FALSE)),VLOOKUP(C18,'B. COT'!A:D,4,FALSE)),VLOOKUP(C18,B.COMP!A:H,4,FALSE)))</f>
        <v>%</v>
      </c>
      <c r="I18" s="323">
        <v>1</v>
      </c>
      <c r="J18" s="324">
        <f>SUM(K19:K20)</f>
        <v>22958.16</v>
      </c>
      <c r="K18" s="324">
        <f t="shared" si="0"/>
        <v>22958.16</v>
      </c>
      <c r="L18" s="325">
        <f>J18-K18</f>
        <v>0</v>
      </c>
      <c r="M18" s="191"/>
      <c r="N18" s="304">
        <f>SUM(K19:K20)</f>
        <v>22958.16</v>
      </c>
      <c r="O18" s="276">
        <f>N18-K18</f>
        <v>0</v>
      </c>
      <c r="P18" s="191"/>
    </row>
    <row r="19" spans="1:32" ht="27.75" customHeight="1">
      <c r="A19" s="326" t="s">
        <v>46</v>
      </c>
      <c r="B19" s="326"/>
      <c r="C19" s="326">
        <v>93565</v>
      </c>
      <c r="D19" s="326" t="str">
        <f t="shared" si="1"/>
        <v>COMP</v>
      </c>
      <c r="E19" s="326" t="str">
        <f>IF(A19="","",IF(A19="COMPOSIÇÃO","",IFERROR(IFERROR(IF(VLOOKUP(C19,B.COMP!A:H,5,FALSE)&gt;0,"SINAPI",""),IF(VLOOKUP(C19,B.INSUMO!A:D,4,FALSE)&gt;0,"SINAPI","")),"COT")))</f>
        <v>SINAPI</v>
      </c>
      <c r="F19" s="326" t="str">
        <f>IF(A19="","",IFERROR(IF(A19="COMPOSIÇÃO",VLOOKUP(C19,'B. COT'!A:D,2,FALSE),IFERROR(IFERROR(IF(D19="COMP",VLOOKUP(C19,B.COMP!A:H,2,FALSE),VLOOKUP(C19,B.INSUMO!A:D,2,FALSE)),VLOOKUP(C19,'B. COT'!A:D,2,FALSE)),"COTAÇÃO")),VLOOKUP(C19,B.COMP!A:H,2,FALSE)))</f>
        <v>ENGENHEIRO CIVIL DE OBRA JUNIOR COM ENCARGOS COMPLEMENTARES</v>
      </c>
      <c r="G19" s="322" t="str">
        <f>IF(A19="","",IFERROR(IF(A19="COMPOSIÇÃO",VLOOKUP(C19,'B. COT'!A:D,3,FALSE),IFERROR(IFERROR(IF(D19="COMP",VLOOKUP(C19,B.COMP!A:H,3,FALSE),VLOOKUP(C19,B.INSUMO!A:D,7,FALSE)),VLOOKUP(C19,'B. COT'!A:D,3,FALSE)),"COTAÇÃO")),VLOOKUP(CPU!C19,B.COMP!A:H,3,FALSE)))</f>
        <v>SERVICOS DIVERSOS</v>
      </c>
      <c r="H19" s="327" t="str">
        <f>IF(A19="","",IFERROR(IFERROR(IF(D19="COMP",VLOOKUP(C19,B.COMP!A:H,4,FALSE),VLOOKUP(C19,B.INSUMO!A:D,3,FALSE)),VLOOKUP(C19,'B. COT'!A:D,4,FALSE)),VLOOKUP(C19,B.COMP!A:H,4,FALSE)))</f>
        <v>MES</v>
      </c>
      <c r="I19" s="328">
        <v>0.76500000000000001</v>
      </c>
      <c r="J19" s="329">
        <f>IFERROR(IF(D19="COMP",VLOOKUP(C19,B.COMP!A:H,5,FALSE),VLOOKUP(C19,B.INSUMO!A:D,4,FALSE)),INDEX('MAPA DE COTAÇÕES'!Print_Area,MATCH(C19,'MAPA DE COTAÇÕES'!B:B,0)+5,12))</f>
        <v>20709.060000000001</v>
      </c>
      <c r="K19" s="329">
        <f t="shared" si="0"/>
        <v>15842.43</v>
      </c>
    </row>
    <row r="20" spans="1:32" ht="27.75" customHeight="1">
      <c r="A20" s="326" t="s">
        <v>46</v>
      </c>
      <c r="B20" s="326"/>
      <c r="C20" s="326">
        <v>101401</v>
      </c>
      <c r="D20" s="326" t="str">
        <f>IF(A20="","",IF(A20="Composição","",IF(A20="Composição Auxiliar","COMP","INSUMO")))</f>
        <v>COMP</v>
      </c>
      <c r="E20" s="326" t="str">
        <f>IF(A20="","",IF(A20="COMPOSIÇÃO","",IFERROR(IFERROR(IF(VLOOKUP(C20,B.COMP!A:H,5,FALSE)&gt;0,"SINAPI",""),IF(VLOOKUP(C20,B.INSUMO!A:D,4,FALSE)&gt;0,"SINAPI","")),"COT")))</f>
        <v>SINAPI</v>
      </c>
      <c r="F20" s="326" t="str">
        <f>IF(A20="","",IFERROR(IF(A20="COMPOSIÇÃO",VLOOKUP(C20,'B. COT'!A:D,2,FALSE),IFERROR(IFERROR(IF(D20="COMP",VLOOKUP(C20,B.COMP!A:H,2,FALSE),VLOOKUP(C20,B.INSUMO!A:D,2,FALSE)),VLOOKUP(C20,'B. COT'!A:D,2,FALSE)),"COTAÇÃO")),VLOOKUP(C20,B.COMP!A:H,2,FALSE)))</f>
        <v>ELETROTÉCNICO COM ENCARGOS COMPLEMENTARES</v>
      </c>
      <c r="G20" s="322" t="str">
        <f>IF(A20="","",IFERROR(IF(A20="COMPOSIÇÃO",VLOOKUP(C20,'B. COT'!A:D,3,FALSE),IFERROR(IFERROR(IF(D20="COMP",VLOOKUP(C20,B.COMP!A:H,3,FALSE),VLOOKUP(C20,B.INSUMO!A:D,7,FALSE)),VLOOKUP(C20,'B. COT'!A:D,3,FALSE)),"COTAÇÃO")),VLOOKUP(CPU!C20,B.COMP!A:H,3,FALSE)))</f>
        <v>SERVICOS DIVERSOS</v>
      </c>
      <c r="H20" s="327" t="str">
        <f>IF(A20="","",IFERROR(IFERROR(IF(D20="COMP",VLOOKUP(C20,B.COMP!A:H,4,FALSE),VLOOKUP(C20,B.INSUMO!A:D,3,FALSE)),VLOOKUP(C20,'B. COT'!A:D,4,FALSE)),VLOOKUP(C20,B.COMP!A:H,4,FALSE)))</f>
        <v>MES</v>
      </c>
      <c r="I20" s="328">
        <v>1.5</v>
      </c>
      <c r="J20" s="329">
        <f>IFERROR(IF(D20="COMP",VLOOKUP(C20,B.COMP!A:H,5,FALSE),VLOOKUP(C20,B.INSUMO!A:D,4,FALSE)),INDEX('MAPA DE COTAÇÕES'!Print_Area,MATCH(C20,'MAPA DE COTAÇÕES'!B:B,0)+5,12))</f>
        <v>4743.82</v>
      </c>
      <c r="K20" s="329">
        <f>IF(A20="","",IFERROR(TRUNC(J20*I20,2),"COTAÇÃO"))</f>
        <v>7115.73</v>
      </c>
    </row>
    <row r="21" spans="1:32">
      <c r="A21" s="310"/>
      <c r="B21" s="310"/>
      <c r="C21" s="310"/>
      <c r="D21" s="310"/>
      <c r="E21" s="310"/>
      <c r="F21" s="310"/>
      <c r="G21" s="320"/>
      <c r="H21" s="320"/>
      <c r="I21" s="320"/>
      <c r="J21" s="330"/>
      <c r="K21" s="330"/>
    </row>
    <row r="22" spans="1:32" s="319" customFormat="1" ht="15.75">
      <c r="A22" s="315"/>
      <c r="B22" s="316"/>
      <c r="C22" s="315"/>
      <c r="D22" s="315"/>
      <c r="E22" s="315"/>
      <c r="F22" s="316" t="s">
        <v>3</v>
      </c>
      <c r="G22" s="315"/>
      <c r="H22" s="315"/>
      <c r="I22" s="315"/>
      <c r="J22" s="317"/>
      <c r="K22" s="317"/>
      <c r="L22" s="276"/>
      <c r="M22" s="191"/>
      <c r="N22" s="304"/>
      <c r="O22" s="276"/>
      <c r="P22" s="191"/>
      <c r="Q22" s="318"/>
      <c r="R22" s="318"/>
      <c r="S22" s="318"/>
      <c r="T22" s="318"/>
      <c r="U22" s="318"/>
      <c r="V22" s="318"/>
      <c r="W22" s="318"/>
      <c r="X22" s="318"/>
      <c r="Y22" s="318"/>
      <c r="Z22" s="318"/>
      <c r="AA22" s="318"/>
      <c r="AB22" s="318"/>
      <c r="AC22" s="318"/>
      <c r="AD22" s="318"/>
      <c r="AE22" s="318"/>
      <c r="AF22" s="318"/>
    </row>
    <row r="23" spans="1:32">
      <c r="A23" s="310"/>
      <c r="B23" s="310"/>
      <c r="C23" s="310"/>
      <c r="D23" s="310"/>
      <c r="E23" s="310"/>
      <c r="F23" s="310"/>
      <c r="G23" s="320"/>
      <c r="H23" s="320"/>
      <c r="I23" s="320"/>
      <c r="J23" s="330"/>
      <c r="K23" s="330"/>
    </row>
    <row r="24" spans="1:32" s="305" customFormat="1" ht="27.75" customHeight="1">
      <c r="A24" s="331" t="s">
        <v>44</v>
      </c>
      <c r="B24" s="331"/>
      <c r="C24" s="331" t="s">
        <v>8145</v>
      </c>
      <c r="D24" s="331" t="str">
        <f>IF(A24="","",IF(A24="Composição","",IF(A24="Composição Auxiliar","COMP","INSUMO")))</f>
        <v/>
      </c>
      <c r="E24" s="331" t="str">
        <f>IF(A24="","",IF(A24="COMPOSIÇÃO","",IFERROR(IFERROR(IF(VLOOKUP(C24,B.COMP!A:H,5,FALSE)&gt;0,"SINAPI",""),IF(VLOOKUP(C24,B.INSUMO!A:D,4,FALSE)&gt;0,"SINAPI","")),"COT")))</f>
        <v/>
      </c>
      <c r="F24" s="321" t="str">
        <f>IF(A24="","",IFERROR(IF(A24="COMPOSIÇÃO",VLOOKUP(C24,'B. COT'!A:D,2,FALSE),IFERROR(IFERROR(IF(D24="COMP",VLOOKUP(C24,B.COMP!A:H,2,FALSE),VLOOKUP(C24,B.INSUMO!A:D,2,FALSE)),VLOOKUP(C24,'B. COT'!A:D,2,FALSE)),"COTAÇÃO")),VLOOKUP(C24,B.COMP!A:H,2,FALSE)))</f>
        <v>TAXA CREA - EXECUÇÃO DE OBRA - EMPRESA CONTRATADA</v>
      </c>
      <c r="G24" s="322" t="str">
        <f>IF(A24="","",IFERROR(IF(A24="COMPOSIÇÃO",VLOOKUP(C24,'B. COT'!A:D,3,FALSE),IFERROR(IFERROR(IF(D24="COMP",VLOOKUP(C24,B.COMP!A:H,3,FALSE),VLOOKUP(C24,B.INSUMO!A:D,7,FALSE)),VLOOKUP(C24,'B. COT'!A:D,3,FALSE)),"COTAÇÃO")),VLOOKUP(CPU!C24,B.COMP!A:H,3,FALSE)))</f>
        <v>SERT - SERVIÇOS TÉCNICOS</v>
      </c>
      <c r="H24" s="332" t="str">
        <f>IF(A24="","",IFERROR(IFERROR(IF(D24="COMP",VLOOKUP(C24,B.COMP!A:H,4,FALSE),VLOOKUP(C24,B.INSUMO!A:D,3,FALSE)),VLOOKUP(C24,'B. COT'!A:D,4,FALSE)),VLOOKUP(C24,B.COMP!A:H,4,FALSE)))</f>
        <v>UN</v>
      </c>
      <c r="I24" s="333">
        <v>1</v>
      </c>
      <c r="J24" s="334">
        <f>SUM(K25)</f>
        <v>289.39</v>
      </c>
      <c r="K24" s="324">
        <f>IF(A24="","",IFERROR(TRUNC(J24*I24,2),"COTAÇÃO"))</f>
        <v>289.39</v>
      </c>
      <c r="L24" s="325">
        <f>J24-K24</f>
        <v>0</v>
      </c>
      <c r="M24" s="191"/>
      <c r="N24" s="304">
        <f>SUM(K25)</f>
        <v>289.39</v>
      </c>
      <c r="O24" s="276">
        <f>N24-K24</f>
        <v>0</v>
      </c>
      <c r="P24" s="191"/>
    </row>
    <row r="25" spans="1:32" s="305" customFormat="1" ht="30.75" customHeight="1">
      <c r="A25" s="335" t="s">
        <v>49</v>
      </c>
      <c r="B25" s="335"/>
      <c r="C25" s="335" t="s">
        <v>1852</v>
      </c>
      <c r="D25" s="335" t="str">
        <f>IF(A25="","",IF(A25="Composição","",IF(A25="Composição Auxiliar","COMP","INSUMO")))</f>
        <v>INSUMO</v>
      </c>
      <c r="E25" s="335" t="str">
        <f>IF(A25="","",IF(A25="COMPOSIÇÃO","",IFERROR(IFERROR(IF(VLOOKUP(C25,B.COMP!A:H,5,FALSE)&gt;0,"SINAPI",""),IF(VLOOKUP(C25,B.INSUMO!A:D,4,FALSE)&gt;0,"SINAPI","")),"COT")))</f>
        <v>COT</v>
      </c>
      <c r="F25" s="335" t="str">
        <f>IF(A25="","",IFERROR(IF(A25="COMPOSIÇÃO",VLOOKUP(C25,'B. COT'!A:D,2,FALSE),IFERROR(IFERROR(IF(D25="COMP",VLOOKUP(C25,B.COMP!A:H,2,FALSE),VLOOKUP(C25,B.INSUMO!A:D,2,FALSE)),VLOOKUP(C25,'B. COT'!A:D,2,FALSE)),"COTAÇÃO")),VLOOKUP(C25,B.COMP!A:H,2,FALSE)))</f>
        <v>TAXAS CREA - ART EXECUÇÃO DE OBRA - EMPRESA CONTRATADA</v>
      </c>
      <c r="G25" s="336" t="str">
        <f>IF(A25="","",IFERROR(IF(A25="COMPOSIÇÃO",VLOOKUP(C25,'B. COT'!A:D,3,FALSE),IFERROR(IFERROR(IF(D25="COMP",VLOOKUP(C25,B.COMP!A:H,3,FALSE),VLOOKUP(C25,B.INSUMO!A:D,7,FALSE)),VLOOKUP(C25,'B. COT'!A:D,3,FALSE)),"COTAÇÃO")),VLOOKUP(CPU!C25,B.COMP!A:H,3,FALSE)))</f>
        <v>SERT - SERVIÇOS TÉCNICOS</v>
      </c>
      <c r="H25" s="336" t="str">
        <f>IF(A25="","",IFERROR(IFERROR(IF(D25="COMP",VLOOKUP(C25,B.COMP!A:H,4,FALSE),VLOOKUP(C25,B.INSUMO!A:D,3,FALSE)),VLOOKUP(C25,'B. COT'!A:D,4,FALSE)),VLOOKUP(C25,B.COMP!A:H,4,FALSE)))</f>
        <v>UN</v>
      </c>
      <c r="I25" s="337">
        <v>1</v>
      </c>
      <c r="J25" s="338">
        <f>IFERROR(IF(D25="COMP",VLOOKUP(C25,B.COMP!A:H,5,FALSE),VLOOKUP(C25,B.INSUMO!A:D,4,FALSE)),INDEX('MAPA DE COTAÇÕES'!Print_Area,MATCH(C25,'MAPA DE COTAÇÕES'!B:B,0)+5,12))</f>
        <v>289.39</v>
      </c>
      <c r="K25" s="338">
        <f>IF(A25="","",IFERROR(TRUNC(J25*I25,2),"COTAÇÃO"))</f>
        <v>289.39</v>
      </c>
      <c r="L25" s="276"/>
      <c r="M25" s="191"/>
      <c r="N25" s="304"/>
      <c r="O25" s="276"/>
      <c r="P25" s="191"/>
    </row>
    <row r="26" spans="1:32">
      <c r="A26" s="310"/>
      <c r="B26" s="310"/>
      <c r="C26" s="310"/>
      <c r="D26" s="310"/>
      <c r="E26" s="310"/>
      <c r="F26" s="310"/>
      <c r="G26" s="320"/>
      <c r="H26" s="320"/>
      <c r="I26" s="320"/>
      <c r="J26" s="330"/>
      <c r="K26" s="330"/>
    </row>
    <row r="27" spans="1:32" s="319" customFormat="1" ht="15.75">
      <c r="A27" s="315"/>
      <c r="B27" s="316"/>
      <c r="C27" s="315"/>
      <c r="D27" s="315"/>
      <c r="E27" s="315"/>
      <c r="F27" s="316" t="s">
        <v>4</v>
      </c>
      <c r="G27" s="315"/>
      <c r="H27" s="315"/>
      <c r="I27" s="315"/>
      <c r="J27" s="317"/>
      <c r="K27" s="317"/>
      <c r="L27" s="276"/>
      <c r="M27" s="191"/>
      <c r="N27" s="304"/>
      <c r="O27" s="276"/>
      <c r="P27" s="191"/>
      <c r="Q27" s="318"/>
      <c r="R27" s="318"/>
      <c r="S27" s="318"/>
      <c r="T27" s="318"/>
      <c r="U27" s="318"/>
      <c r="V27" s="318"/>
      <c r="W27" s="318"/>
      <c r="X27" s="318"/>
      <c r="Y27" s="318"/>
      <c r="Z27" s="318"/>
      <c r="AA27" s="318"/>
      <c r="AB27" s="318"/>
      <c r="AC27" s="318"/>
      <c r="AD27" s="318"/>
      <c r="AE27" s="318"/>
      <c r="AF27" s="318"/>
    </row>
    <row r="28" spans="1:32" s="305" customFormat="1" ht="50.25" customHeight="1">
      <c r="A28" s="331" t="s">
        <v>44</v>
      </c>
      <c r="B28" s="331"/>
      <c r="C28" s="331" t="s">
        <v>8147</v>
      </c>
      <c r="D28" s="331" t="str">
        <f t="shared" ref="D28:D42" si="2">IF(A28="","",IF(A28="Composição","",IF(A28="Composição Auxiliar","COMP","INSUMO")))</f>
        <v/>
      </c>
      <c r="E28" s="331" t="str">
        <f>IF(A28="","",IF(A28="COMPOSIÇÃO","",IFERROR(IFERROR(IF(VLOOKUP(C28,B.COMP!A:H,5,FALSE)&gt;0,"SINAPI",""),IF(VLOOKUP(C28,B.INSUMO!A:D,4,FALSE)&gt;0,"SINAPI","")),"COT")))</f>
        <v/>
      </c>
      <c r="F28" s="321" t="str">
        <f>IF(A28="","",IFERROR(IF(A28="COMPOSIÇÃO",VLOOKUP(C28,'B. COT'!A:D,2,FALSE),IFERROR(IFERROR(IF(D28="COMP",VLOOKUP(C28,B.COMP!A:H,2,FALSE),VLOOKUP(C28,B.INSUMO!A:D,2,FALSE)),VLOOKUP(C28,'B. COT'!A:D,2,FALSE)),"COTAÇÃO")),VLOOKUP(C28,B.COMP!A:H,2,FALSE)))</f>
        <v>INSTALAÇÃO PROVISÓRIA DE ENERGIA ELÉTRICA, AEREA, TRIFÁSICA, EM POSTE DE MADEIRA</v>
      </c>
      <c r="G28" s="322" t="str">
        <f>IF(A28="","",IFERROR(IF(A28="COMPOSIÇÃO",VLOOKUP(C28,'B. COT'!A:D,3,FALSE),IFERROR(IFERROR(IF(D28="COMP",VLOOKUP(C28,B.COMP!A:H,3,FALSE),VLOOKUP(C28,B.INSUMO!A:D,7,FALSE)),VLOOKUP(C28,'B. COT'!A:D,3,FALSE)),"COTAÇÃO")),VLOOKUP(CPU!C28,B.COMP!A:H,3,FALSE)))</f>
        <v>SERT - SERVIÇOS TÉCNICOS</v>
      </c>
      <c r="H28" s="332" t="str">
        <f>IF(A28="","",IFERROR(IFERROR(IF(D28="COMP",VLOOKUP(C28,B.COMP!A:H,4,FALSE),VLOOKUP(C28,B.INSUMO!A:D,3,FALSE)),VLOOKUP(C28,'B. COT'!A:D,4,FALSE)),VLOOKUP(C28,B.COMP!A:H,4,FALSE)))</f>
        <v>UN</v>
      </c>
      <c r="I28" s="333">
        <v>1</v>
      </c>
      <c r="J28" s="334">
        <f>SUM(K29:K47)</f>
        <v>2264.1099999999992</v>
      </c>
      <c r="K28" s="324">
        <f t="shared" ref="K28:K42" si="3">IF(A28="","",IFERROR(TRUNC(J28*I28,2),"COTAÇÃO"))</f>
        <v>2264.11</v>
      </c>
      <c r="L28" s="325">
        <f>J28-K28</f>
        <v>0</v>
      </c>
      <c r="M28" s="191"/>
      <c r="N28" s="304">
        <f>SUM(K29:K47)</f>
        <v>2264.1099999999992</v>
      </c>
      <c r="O28" s="276">
        <f>N28-K28</f>
        <v>0</v>
      </c>
      <c r="P28" s="191"/>
    </row>
    <row r="29" spans="1:32" s="305" customFormat="1" ht="33.6" customHeight="1">
      <c r="A29" s="326" t="s">
        <v>46</v>
      </c>
      <c r="B29" s="326"/>
      <c r="C29" s="321">
        <v>88264</v>
      </c>
      <c r="D29" s="326" t="str">
        <f t="shared" si="2"/>
        <v>COMP</v>
      </c>
      <c r="E29" s="326" t="str">
        <f>IF(A29="","",IF(A29="COMPOSIÇÃO","",IFERROR(IFERROR(IF(VLOOKUP(C29,B.COMP!A:H,5,FALSE)&gt;0,"SINAPI",""),IF(VLOOKUP(C29,B.INSUMO!A:D,4,FALSE)&gt;0,"SINAPI","")),"COT")))</f>
        <v>SINAPI</v>
      </c>
      <c r="F29" s="321" t="str">
        <f>IF(A29="","",IFERROR(IF(A29="COMPOSIÇÃO",VLOOKUP(C29,'B. COT'!A:D,2,FALSE),IFERROR(IFERROR(IF(D29="COMP",VLOOKUP(C29,B.COMP!A:H,2,FALSE),VLOOKUP(C29,B.INSUMO!A:D,2,FALSE)),VLOOKUP(C29,'B. COT'!A:D,2,FALSE)),"COTAÇÃO")),VLOOKUP(C29,B.COMP!A:H,2,FALSE)))</f>
        <v>ELETRICISTA COM ENCARGOS COMPLEMENTARES</v>
      </c>
      <c r="G29" s="322" t="str">
        <f>IF(A29="","",IFERROR(IF(A29="COMPOSIÇÃO",VLOOKUP(C29,'B. COT'!A:D,3,FALSE),IFERROR(IFERROR(IF(D29="COMP",VLOOKUP(C29,B.COMP!A:H,3,FALSE),VLOOKUP(C29,B.INSUMO!A:D,7,FALSE)),VLOOKUP(C29,'B. COT'!A:D,3,FALSE)),"COTAÇÃO")),VLOOKUP(CPU!C29,B.COMP!A:H,3,FALSE)))</f>
        <v>SERVICOS DIVERSOS</v>
      </c>
      <c r="H29" s="327" t="str">
        <f>IF(A29="","",IFERROR(IFERROR(IF(D29="COMP",VLOOKUP(C29,B.COMP!A:H,4,FALSE),VLOOKUP(C29,B.INSUMO!A:D,3,FALSE)),VLOOKUP(C29,'B. COT'!A:D,4,FALSE)),VLOOKUP(C29,B.COMP!A:H,4,FALSE)))</f>
        <v>H</v>
      </c>
      <c r="I29" s="344">
        <v>8</v>
      </c>
      <c r="J29" s="329">
        <f>IFERROR(IF(D29="COMP",VLOOKUP(C29,B.COMP!A:H,5,FALSE),VLOOKUP(C29,B.INSUMO!A:D,4,FALSE)),INDEX('MAPA DE COTAÇÕES'!Print_Area,MATCH(C29,'MAPA DE COTAÇÕES'!B:B,0)+5,12))</f>
        <v>24.65</v>
      </c>
      <c r="K29" s="324">
        <f t="shared" si="3"/>
        <v>197.2</v>
      </c>
      <c r="L29" s="276"/>
      <c r="M29" s="191"/>
      <c r="N29" s="304"/>
      <c r="O29" s="276"/>
      <c r="P29" s="191"/>
    </row>
    <row r="30" spans="1:32" s="305" customFormat="1" ht="33.6" customHeight="1">
      <c r="A30" s="326" t="s">
        <v>46</v>
      </c>
      <c r="B30" s="326"/>
      <c r="C30" s="326">
        <v>88316</v>
      </c>
      <c r="D30" s="326" t="str">
        <f t="shared" si="2"/>
        <v>COMP</v>
      </c>
      <c r="E30" s="326" t="str">
        <f>IF(A30="","",IF(A30="COMPOSIÇÃO","",IFERROR(IFERROR(IF(VLOOKUP(C30,B.COMP!A:H,5,FALSE)&gt;0,"SINAPI",""),IF(VLOOKUP(C30,B.INSUMO!A:D,4,FALSE)&gt;0,"SINAPI","")),"COT")))</f>
        <v>SINAPI</v>
      </c>
      <c r="F30" s="321" t="str">
        <f>IF(A30="","",IFERROR(IF(A30="COMPOSIÇÃO",VLOOKUP(C30,'B. COT'!A:D,2,FALSE),IFERROR(IFERROR(IF(D30="COMP",VLOOKUP(C30,B.COMP!A:H,2,FALSE),VLOOKUP(C30,B.INSUMO!A:D,2,FALSE)),VLOOKUP(C30,'B. COT'!A:D,2,FALSE)),"COTAÇÃO")),VLOOKUP(C30,B.COMP!A:H,2,FALSE)))</f>
        <v>SERVENTE COM ENCARGOS COMPLEMENTARES</v>
      </c>
      <c r="G30" s="322" t="str">
        <f>IF(A30="","",IFERROR(IF(A30="COMPOSIÇÃO",VLOOKUP(C30,'B. COT'!A:D,3,FALSE),IFERROR(IFERROR(IF(D30="COMP",VLOOKUP(C30,B.COMP!A:H,3,FALSE),VLOOKUP(C30,B.INSUMO!A:D,7,FALSE)),VLOOKUP(C30,'B. COT'!A:D,3,FALSE)),"COTAÇÃO")),VLOOKUP(CPU!C30,B.COMP!A:H,3,FALSE)))</f>
        <v>SERVICOS DIVERSOS</v>
      </c>
      <c r="H30" s="327" t="str">
        <f>IF(A30="","",IFERROR(IFERROR(IF(D30="COMP",VLOOKUP(C30,B.COMP!A:H,4,FALSE),VLOOKUP(C30,B.INSUMO!A:D,3,FALSE)),VLOOKUP(C30,'B. COT'!A:D,4,FALSE)),VLOOKUP(C30,B.COMP!A:H,4,FALSE)))</f>
        <v>H</v>
      </c>
      <c r="I30" s="344">
        <v>8</v>
      </c>
      <c r="J30" s="329">
        <f>IFERROR(IF(D30="COMP",VLOOKUP(C30,B.COMP!A:H,5,FALSE),VLOOKUP(C30,B.INSUMO!A:D,4,FALSE)),INDEX('MAPA DE COTAÇÕES'!Print_Area,MATCH(C30,'MAPA DE COTAÇÕES'!B:B,0)+5,12))</f>
        <v>19.27</v>
      </c>
      <c r="K30" s="324">
        <f t="shared" si="3"/>
        <v>154.16</v>
      </c>
      <c r="L30" s="276"/>
      <c r="M30" s="191"/>
      <c r="N30" s="304"/>
      <c r="O30" s="276"/>
      <c r="P30" s="191"/>
    </row>
    <row r="31" spans="1:32" ht="30.75" customHeight="1">
      <c r="A31" s="335" t="s">
        <v>49</v>
      </c>
      <c r="B31" s="335"/>
      <c r="C31" s="321">
        <v>406</v>
      </c>
      <c r="D31" s="335" t="str">
        <f t="shared" si="2"/>
        <v>INSUMO</v>
      </c>
      <c r="E31" s="335" t="str">
        <f>IF(A31="","",IF(A31="COMPOSIÇÃO","",IFERROR(IFERROR(IF(VLOOKUP(C31,B.COMP!A:H,5,FALSE)&gt;0,"SINAPI",""),IF(VLOOKUP(C31,B.INSUMO!A:D,4,FALSE)&gt;0,"SINAPI","")),"COT")))</f>
        <v>SINAPI</v>
      </c>
      <c r="F31" s="321" t="str">
        <f>IF(A31="","",IFERROR(IF(A31="COMPOSIÇÃO",VLOOKUP(C31,'B. COT'!A:D,2,FALSE),IFERROR(IFERROR(IF(D31="COMP",VLOOKUP(C31,B.COMP!A:H,2,FALSE),VLOOKUP(C31,B.INSUMO!A:D,2,FALSE)),VLOOKUP(C31,'B. COT'!A:D,2,FALSE)),"COTAÇÃO")),VLOOKUP(C31,B.COMP!A:H,2,FALSE)))</f>
        <v xml:space="preserve">FITA ACO INOX PARA CINTAR POSTE, L = 19 MM, E = 0,5 MM (ROLO DE 30M)                                                                                                                                                                                                                                                                                                                                                                                                                                      </v>
      </c>
      <c r="G31" s="339" t="str">
        <f>IF(A31="","",IFERROR(IF(A31="COMPOSIÇÃO",VLOOKUP(C31,'B. COT'!A:D,3,FALSE),IFERROR(IFERROR(IF(D31="COMP",VLOOKUP(C31,B.COMP!A:I,3,FALSE),VLOOKUP(C31,B.INSUMO!A:H,7,FALSE)),VLOOKUP(C31,'B. COT'!A:D,3,FALSE)),"COTAÇÃO")),VLOOKUP(CPU!C31,B.COMP!A:I,3,FALSE)))</f>
        <v>MATERIAL</v>
      </c>
      <c r="H31" s="336" t="str">
        <f>IF(A31="","",IFERROR(IFERROR(IF(D31="COMP",VLOOKUP(C31,B.COMP!A:H,4,FALSE),VLOOKUP(C31,B.INSUMO!A:D,3,FALSE)),VLOOKUP(C31,'B. COT'!A:D,4,FALSE)),VLOOKUP(C31,B.COMP!A:H,4,FALSE)))</f>
        <v xml:space="preserve">UN    </v>
      </c>
      <c r="I31" s="344">
        <v>0.1333</v>
      </c>
      <c r="J31" s="338">
        <f>IFERROR(IF(D31="COMP",VLOOKUP(C31,B.COMP!A:H,5,FALSE),VLOOKUP(C31,B.INSUMO!A:D,4,FALSE)),INDEX('MAPA DE COTAÇÕES'!Print_Area,MATCH(C31,'MAPA DE COTAÇÕES'!B:B,0)+5,12))</f>
        <v>96.51</v>
      </c>
      <c r="K31" s="324">
        <f t="shared" si="3"/>
        <v>12.86</v>
      </c>
    </row>
    <row r="32" spans="1:32" ht="30.75" customHeight="1">
      <c r="A32" s="335" t="s">
        <v>49</v>
      </c>
      <c r="B32" s="335"/>
      <c r="C32" s="321">
        <v>420</v>
      </c>
      <c r="D32" s="335" t="str">
        <f t="shared" si="2"/>
        <v>INSUMO</v>
      </c>
      <c r="E32" s="335" t="str">
        <f>IF(A32="","",IF(A32="COMPOSIÇÃO","",IFERROR(IFERROR(IF(VLOOKUP(C32,B.COMP!A:H,5,FALSE)&gt;0,"SINAPI",""),IF(VLOOKUP(C32,B.INSUMO!A:D,4,FALSE)&gt;0,"SINAPI","")),"COT")))</f>
        <v>SINAPI</v>
      </c>
      <c r="F32" s="321" t="str">
        <f>IF(A32="","",IFERROR(IF(A32="COMPOSIÇÃO",VLOOKUP(C32,'B. COT'!A:D,2,FALSE),IFERROR(IFERROR(IF(D32="COMP",VLOOKUP(C32,B.COMP!A:H,2,FALSE),VLOOKUP(C32,B.INSUMO!A:D,2,FALSE)),VLOOKUP(C32,'B. COT'!A:D,2,FALSE)),"COTAÇÃO")),VLOOKUP(C32,B.COMP!A:H,2,FALSE)))</f>
        <v xml:space="preserve">CINTA CIRCULAR EM ACO GALVANIZADO DE 150 MM DE DIAMETRO PARA FIXACAO DE CAIXA MEDICAO, INCLUI PARAFUSOS E PORCAS                                                                                                                                                                                                                                                                                                                                                                                          </v>
      </c>
      <c r="G32" s="339" t="str">
        <f>IF(A32="","",IFERROR(IF(A32="COMPOSIÇÃO",VLOOKUP(C32,'B. COT'!A:D,3,FALSE),IFERROR(IFERROR(IF(D32="COMP",VLOOKUP(C32,B.COMP!A:I,3,FALSE),VLOOKUP(C32,B.INSUMO!A:H,7,FALSE)),VLOOKUP(C32,'B. COT'!A:D,3,FALSE)),"COTAÇÃO")),VLOOKUP(CPU!C32,B.COMP!A:I,3,FALSE)))</f>
        <v>MATERIAL</v>
      </c>
      <c r="H32" s="336" t="str">
        <f>IF(A32="","",IFERROR(IFERROR(IF(D32="COMP",VLOOKUP(C32,B.COMP!A:H,4,FALSE),VLOOKUP(C32,B.INSUMO!A:D,3,FALSE)),VLOOKUP(C32,'B. COT'!A:D,4,FALSE)),VLOOKUP(C32,B.COMP!A:H,4,FALSE)))</f>
        <v xml:space="preserve">UN    </v>
      </c>
      <c r="I32" s="344">
        <v>2</v>
      </c>
      <c r="J32" s="338">
        <f>IFERROR(IF(D32="COMP",VLOOKUP(C32,B.COMP!A:H,5,FALSE),VLOOKUP(C32,B.INSUMO!A:D,4,FALSE)),INDEX('MAPA DE COTAÇÕES'!Print_Area,MATCH(C32,'MAPA DE COTAÇÕES'!B:B,0)+5,12))</f>
        <v>33.5</v>
      </c>
      <c r="K32" s="324">
        <f t="shared" si="3"/>
        <v>67</v>
      </c>
    </row>
    <row r="33" spans="1:16" ht="30.75" customHeight="1">
      <c r="A33" s="335" t="s">
        <v>49</v>
      </c>
      <c r="B33" s="335"/>
      <c r="C33" s="321">
        <v>857</v>
      </c>
      <c r="D33" s="335" t="str">
        <f t="shared" si="2"/>
        <v>INSUMO</v>
      </c>
      <c r="E33" s="335" t="str">
        <f>IF(A33="","",IF(A33="COMPOSIÇÃO","",IFERROR(IFERROR(IF(VLOOKUP(C33,B.COMP!A:H,5,FALSE)&gt;0,"SINAPI",""),IF(VLOOKUP(C33,B.INSUMO!A:D,4,FALSE)&gt;0,"SINAPI","")),"COT")))</f>
        <v>SINAPI</v>
      </c>
      <c r="F33" s="321" t="str">
        <f>IF(A33="","",IFERROR(IF(A33="COMPOSIÇÃO",VLOOKUP(C33,'B. COT'!A:D,2,FALSE),IFERROR(IFERROR(IF(D33="COMP",VLOOKUP(C33,B.COMP!A:H,2,FALSE),VLOOKUP(C33,B.INSUMO!A:D,2,FALSE)),VLOOKUP(C33,'B. COT'!A:D,2,FALSE)),"COTAÇÃO")),VLOOKUP(C33,B.COMP!A:H,2,FALSE)))</f>
        <v xml:space="preserve">CABO DE COBRE NU 16 MM2 MEIO-DURO                                                                                                                                                                                                                                                                                                                                                                                                                                                                         </v>
      </c>
      <c r="G33" s="339" t="str">
        <f>IF(A33="","",IFERROR(IF(A33="COMPOSIÇÃO",VLOOKUP(C33,'B. COT'!A:D,3,FALSE),IFERROR(IFERROR(IF(D33="COMP",VLOOKUP(C33,B.COMP!A:I,3,FALSE),VLOOKUP(C33,B.INSUMO!A:H,7,FALSE)),VLOOKUP(C33,'B. COT'!A:D,3,FALSE)),"COTAÇÃO")),VLOOKUP(CPU!C33,B.COMP!A:I,3,FALSE)))</f>
        <v>MATERIAL</v>
      </c>
      <c r="H33" s="336" t="str">
        <f>IF(A33="","",IFERROR(IFERROR(IF(D33="COMP",VLOOKUP(C33,B.COMP!A:H,4,FALSE),VLOOKUP(C33,B.INSUMO!A:D,3,FALSE)),VLOOKUP(C33,'B. COT'!A:D,4,FALSE)),VLOOKUP(C33,B.COMP!A:H,4,FALSE)))</f>
        <v xml:space="preserve">M     </v>
      </c>
      <c r="I33" s="344">
        <v>3</v>
      </c>
      <c r="J33" s="338">
        <f>IFERROR(IF(D33="COMP",VLOOKUP(C33,B.COMP!A:H,5,FALSE),VLOOKUP(C33,B.INSUMO!A:D,4,FALSE)),INDEX('MAPA DE COTAÇÕES'!Print_Area,MATCH(C33,'MAPA DE COTAÇÕES'!B:B,0)+5,12))</f>
        <v>17.87</v>
      </c>
      <c r="K33" s="324">
        <f t="shared" si="3"/>
        <v>53.61</v>
      </c>
    </row>
    <row r="34" spans="1:16" ht="30.75" customHeight="1">
      <c r="A34" s="335" t="s">
        <v>49</v>
      </c>
      <c r="B34" s="335"/>
      <c r="C34" s="321">
        <v>937</v>
      </c>
      <c r="D34" s="335" t="str">
        <f t="shared" ref="D34:D36" si="4">IF(A34="","",IF(A34="Composição","",IF(A34="Composição Auxiliar","COMP","INSUMO")))</f>
        <v>INSUMO</v>
      </c>
      <c r="E34" s="335" t="str">
        <f>IF(A34="","",IF(A34="COMPOSIÇÃO","",IFERROR(IFERROR(IF(VLOOKUP(C34,B.COMP!A:H,5,FALSE)&gt;0,"SINAPI",""),IF(VLOOKUP(C34,B.INSUMO!A:D,4,FALSE)&gt;0,"SINAPI","")),"COT")))</f>
        <v>SINAPI</v>
      </c>
      <c r="F34" s="321" t="str">
        <f>IF(A34="","",IFERROR(IF(A34="COMPOSIÇÃO",VLOOKUP(C34,'B. COT'!A:D,2,FALSE),IFERROR(IFERROR(IF(D34="COMP",VLOOKUP(C34,B.COMP!A:H,2,FALSE),VLOOKUP(C34,B.INSUMO!A:D,2,FALSE)),VLOOKUP(C34,'B. COT'!A:D,2,FALSE)),"COTAÇÃO")),VLOOKUP(C34,B.COMP!A:H,2,FALSE)))</f>
        <v xml:space="preserve">FIO DE COBRE, SOLIDO, CLASSE 1, ISOLACAO EM PVC/A, ANTICHAMA BWF-B, 450/750V, SECAO NOMINAL 10 MM2                                                                                                                                                                                                                                                                                                                                                                                                        </v>
      </c>
      <c r="G34" s="339" t="str">
        <f>IF(A34="","",IFERROR(IF(A34="COMPOSIÇÃO",VLOOKUP(C34,'B. COT'!A:D,3,FALSE),IFERROR(IFERROR(IF(D34="COMP",VLOOKUP(C34,B.COMP!A:I,3,FALSE),VLOOKUP(C34,B.INSUMO!A:H,7,FALSE)),VLOOKUP(C34,'B. COT'!A:D,3,FALSE)),"COTAÇÃO")),VLOOKUP(CPU!C34,B.COMP!A:I,3,FALSE)))</f>
        <v>MATERIAL</v>
      </c>
      <c r="H34" s="336" t="str">
        <f>IF(A34="","",IFERROR(IFERROR(IF(D34="COMP",VLOOKUP(C34,B.COMP!A:H,4,FALSE),VLOOKUP(C34,B.INSUMO!A:D,3,FALSE)),VLOOKUP(C34,'B. COT'!A:D,4,FALSE)),VLOOKUP(C34,B.COMP!A:H,4,FALSE)))</f>
        <v xml:space="preserve">M     </v>
      </c>
      <c r="I34" s="344">
        <v>27</v>
      </c>
      <c r="J34" s="338">
        <f>IFERROR(IF(D34="COMP",VLOOKUP(C34,B.COMP!A:H,5,FALSE),VLOOKUP(C34,B.INSUMO!A:D,4,FALSE)),INDEX('MAPA DE COTAÇÕES'!Print_Area,MATCH(C34,'MAPA DE COTAÇÕES'!B:B,0)+5,12))</f>
        <v>9.1199999999999992</v>
      </c>
      <c r="K34" s="324">
        <f t="shared" ref="K34:K36" si="5">IF(A34="","",IFERROR(TRUNC(J34*I34,2),"COTAÇÃO"))</f>
        <v>246.24</v>
      </c>
    </row>
    <row r="35" spans="1:16" ht="30.75" customHeight="1">
      <c r="A35" s="335" t="s">
        <v>49</v>
      </c>
      <c r="B35" s="335"/>
      <c r="C35" s="321">
        <v>1062</v>
      </c>
      <c r="D35" s="335" t="str">
        <f t="shared" si="4"/>
        <v>INSUMO</v>
      </c>
      <c r="E35" s="335" t="str">
        <f>IF(A35="","",IF(A35="COMPOSIÇÃO","",IFERROR(IFERROR(IF(VLOOKUP(C35,B.COMP!A:H,5,FALSE)&gt;0,"SINAPI",""),IF(VLOOKUP(C35,B.INSUMO!A:D,4,FALSE)&gt;0,"SINAPI","")),"COT")))</f>
        <v>SINAPI</v>
      </c>
      <c r="F35" s="321" t="str">
        <f>IF(A35="","",IFERROR(IF(A35="COMPOSIÇÃO",VLOOKUP(C35,'B. COT'!A:D,2,FALSE),IFERROR(IFERROR(IF(D35="COMP",VLOOKUP(C35,B.COMP!A:H,2,FALSE),VLOOKUP(C35,B.INSUMO!A:D,2,FALSE)),VLOOKUP(C35,'B. COT'!A:D,2,FALSE)),"COTAÇÃO")),VLOOKUP(C35,B.COMP!A:H,2,FALSE)))</f>
        <v xml:space="preserve">CAIXA INTERNA/EXTERNA DE MEDICAO PARA 1 MEDIDOR TRIFASICO, COM VISOR, EM CHAPA DE ACO 18 USG (PADRAO DA CONCESSIONARIA LOCAL)                                                                                                                                                                                                                                                                                                                                                                             </v>
      </c>
      <c r="G35" s="339" t="str">
        <f>IF(A35="","",IFERROR(IF(A35="COMPOSIÇÃO",VLOOKUP(C35,'B. COT'!A:D,3,FALSE),IFERROR(IFERROR(IF(D35="COMP",VLOOKUP(C35,B.COMP!A:I,3,FALSE),VLOOKUP(C35,B.INSUMO!A:H,7,FALSE)),VLOOKUP(C35,'B. COT'!A:D,3,FALSE)),"COTAÇÃO")),VLOOKUP(CPU!C35,B.COMP!A:I,3,FALSE)))</f>
        <v>MATERIAL</v>
      </c>
      <c r="H35" s="336" t="str">
        <f>IF(A35="","",IFERROR(IFERROR(IF(D35="COMP",VLOOKUP(C35,B.COMP!A:H,4,FALSE),VLOOKUP(C35,B.INSUMO!A:D,3,FALSE)),VLOOKUP(C35,'B. COT'!A:D,4,FALSE)),VLOOKUP(C35,B.COMP!A:H,4,FALSE)))</f>
        <v xml:space="preserve">UN    </v>
      </c>
      <c r="I35" s="344">
        <v>1</v>
      </c>
      <c r="J35" s="338">
        <f>IFERROR(IF(D35="COMP",VLOOKUP(C35,B.COMP!A:H,5,FALSE),VLOOKUP(C35,B.INSUMO!A:D,4,FALSE)),INDEX('MAPA DE COTAÇÕES'!Print_Area,MATCH(C35,'MAPA DE COTAÇÕES'!B:B,0)+5,12))</f>
        <v>258.92</v>
      </c>
      <c r="K35" s="324">
        <f t="shared" si="5"/>
        <v>258.92</v>
      </c>
    </row>
    <row r="36" spans="1:16" ht="30.75" customHeight="1">
      <c r="A36" s="335" t="s">
        <v>49</v>
      </c>
      <c r="B36" s="335"/>
      <c r="C36" s="321">
        <v>1096</v>
      </c>
      <c r="D36" s="335" t="str">
        <f t="shared" si="4"/>
        <v>INSUMO</v>
      </c>
      <c r="E36" s="335" t="str">
        <f>IF(A36="","",IF(A36="COMPOSIÇÃO","",IFERROR(IFERROR(IF(VLOOKUP(C36,B.COMP!A:H,5,FALSE)&gt;0,"SINAPI",""),IF(VLOOKUP(C36,B.INSUMO!A:D,4,FALSE)&gt;0,"SINAPI","")),"COT")))</f>
        <v>SINAPI</v>
      </c>
      <c r="F36" s="321" t="str">
        <f>IF(A36="","",IFERROR(IF(A36="COMPOSIÇÃO",VLOOKUP(C36,'B. COT'!A:D,2,FALSE),IFERROR(IFERROR(IF(D36="COMP",VLOOKUP(C36,B.COMP!A:H,2,FALSE),VLOOKUP(C36,B.INSUMO!A:D,2,FALSE)),VLOOKUP(C36,'B. COT'!A:D,2,FALSE)),"COTAÇÃO")),VLOOKUP(C36,B.COMP!A:H,2,FALSE)))</f>
        <v xml:space="preserve">ARMACAO VERTICAL COM HASTE E CONTRA-PINO, EM CHAPA DE ACO GALVANIZADO 3/16", COM 4 ESTRIBOS E 4 ISOLADORES                                                                                                                                                                                                                                                                                                                                                                                                </v>
      </c>
      <c r="G36" s="339" t="str">
        <f>IF(A36="","",IFERROR(IF(A36="COMPOSIÇÃO",VLOOKUP(C36,'B. COT'!A:D,3,FALSE),IFERROR(IFERROR(IF(D36="COMP",VLOOKUP(C36,B.COMP!A:I,3,FALSE),VLOOKUP(C36,B.INSUMO!A:H,7,FALSE)),VLOOKUP(C36,'B. COT'!A:D,3,FALSE)),"COTAÇÃO")),VLOOKUP(CPU!C36,B.COMP!A:I,3,FALSE)))</f>
        <v>MATERIAL</v>
      </c>
      <c r="H36" s="336" t="str">
        <f>IF(A36="","",IFERROR(IFERROR(IF(D36="COMP",VLOOKUP(C36,B.COMP!A:H,4,FALSE),VLOOKUP(C36,B.INSUMO!A:D,3,FALSE)),VLOOKUP(C36,'B. COT'!A:D,4,FALSE)),VLOOKUP(C36,B.COMP!A:H,4,FALSE)))</f>
        <v xml:space="preserve">UN    </v>
      </c>
      <c r="I36" s="344">
        <v>2</v>
      </c>
      <c r="J36" s="338">
        <f>IFERROR(IF(D36="COMP",VLOOKUP(C36,B.COMP!A:H,5,FALSE),VLOOKUP(C36,B.INSUMO!A:D,4,FALSE)),INDEX('MAPA DE COTAÇÕES'!Print_Area,MATCH(C36,'MAPA DE COTAÇÕES'!B:B,0)+5,12))</f>
        <v>111.18</v>
      </c>
      <c r="K36" s="324">
        <f t="shared" si="5"/>
        <v>222.36</v>
      </c>
    </row>
    <row r="37" spans="1:16" ht="30.75" customHeight="1">
      <c r="A37" s="335" t="s">
        <v>49</v>
      </c>
      <c r="B37" s="335"/>
      <c r="C37" s="321">
        <v>1539</v>
      </c>
      <c r="D37" s="335" t="str">
        <f t="shared" si="2"/>
        <v>INSUMO</v>
      </c>
      <c r="E37" s="335" t="str">
        <f>IF(A37="","",IF(A37="COMPOSIÇÃO","",IFERROR(IFERROR(IF(VLOOKUP(C37,B.COMP!A:H,5,FALSE)&gt;0,"SINAPI",""),IF(VLOOKUP(C37,B.INSUMO!A:D,4,FALSE)&gt;0,"SINAPI","")),"COT")))</f>
        <v>SINAPI</v>
      </c>
      <c r="F37" s="321" t="str">
        <f>IF(A37="","",IFERROR(IF(A37="COMPOSIÇÃO",VLOOKUP(C37,'B. COT'!A:D,2,FALSE),IFERROR(IFERROR(IF(D37="COMP",VLOOKUP(C37,B.COMP!A:H,2,FALSE),VLOOKUP(C37,B.INSUMO!A:D,2,FALSE)),VLOOKUP(C37,'B. COT'!A:D,2,FALSE)),"COTAÇÃO")),VLOOKUP(C37,B.COMP!A:H,2,FALSE)))</f>
        <v xml:space="preserve">CONECTOR METALICO TIPO PARAFUSO FENDIDO (SPLIT BOLT), PARA CABOS ATE 16 MM2                                                                                                                                                                                                                                                                                                                                                                                                                               </v>
      </c>
      <c r="G37" s="339" t="str">
        <f>IF(A37="","",IFERROR(IF(A37="COMPOSIÇÃO",VLOOKUP(C37,'B. COT'!A:D,3,FALSE),IFERROR(IFERROR(IF(D37="COMP",VLOOKUP(C37,B.COMP!A:I,3,FALSE),VLOOKUP(C37,B.INSUMO!A:H,7,FALSE)),VLOOKUP(C37,'B. COT'!A:D,3,FALSE)),"COTAÇÃO")),VLOOKUP(CPU!C37,B.COMP!A:I,3,FALSE)))</f>
        <v>MATERIAL</v>
      </c>
      <c r="H37" s="336" t="str">
        <f>IF(A37="","",IFERROR(IFERROR(IF(D37="COMP",VLOOKUP(C37,B.COMP!A:H,4,FALSE),VLOOKUP(C37,B.INSUMO!A:D,3,FALSE)),VLOOKUP(C37,'B. COT'!A:D,4,FALSE)),VLOOKUP(C37,B.COMP!A:H,4,FALSE)))</f>
        <v xml:space="preserve">UN    </v>
      </c>
      <c r="I37" s="344">
        <v>8</v>
      </c>
      <c r="J37" s="338">
        <f>IFERROR(IF(D37="COMP",VLOOKUP(C37,B.COMP!A:H,5,FALSE),VLOOKUP(C37,B.INSUMO!A:D,4,FALSE)),INDEX('MAPA DE COTAÇÕES'!Print_Area,MATCH(C37,'MAPA DE COTAÇÕES'!B:B,0)+5,12))</f>
        <v>8.64</v>
      </c>
      <c r="K37" s="324">
        <f t="shared" si="3"/>
        <v>69.12</v>
      </c>
    </row>
    <row r="38" spans="1:16" ht="30.75" customHeight="1">
      <c r="A38" s="335" t="s">
        <v>49</v>
      </c>
      <c r="B38" s="335"/>
      <c r="C38" s="321">
        <v>1892</v>
      </c>
      <c r="D38" s="335" t="str">
        <f t="shared" si="2"/>
        <v>INSUMO</v>
      </c>
      <c r="E38" s="335" t="str">
        <f>IF(A38="","",IF(A38="COMPOSIÇÃO","",IFERROR(IFERROR(IF(VLOOKUP(C38,B.COMP!A:H,5,FALSE)&gt;0,"SINAPI",""),IF(VLOOKUP(C38,B.INSUMO!A:D,4,FALSE)&gt;0,"SINAPI","")),"COT")))</f>
        <v>SINAPI</v>
      </c>
      <c r="F38" s="321" t="str">
        <f>IF(A38="","",IFERROR(IF(A38="COMPOSIÇÃO",VLOOKUP(C38,'B. COT'!A:D,2,FALSE),IFERROR(IFERROR(IF(D38="COMP",VLOOKUP(C38,B.COMP!A:H,2,FALSE),VLOOKUP(C38,B.INSUMO!A:D,2,FALSE)),VLOOKUP(C38,'B. COT'!A:D,2,FALSE)),"COTAÇÃO")),VLOOKUP(C38,B.COMP!A:H,2,FALSE)))</f>
        <v xml:space="preserve">LUVA EM PVC RIGIDO ROSCAVEL, DE 1", PARA ELETRODUTO                                                                                                                                                                                                                                                                                                                                                                                                                                                       </v>
      </c>
      <c r="G38" s="339" t="str">
        <f>IF(A38="","",IFERROR(IF(A38="COMPOSIÇÃO",VLOOKUP(C38,'B. COT'!A:D,3,FALSE),IFERROR(IFERROR(IF(D38="COMP",VLOOKUP(C38,B.COMP!A:I,3,FALSE),VLOOKUP(C38,B.INSUMO!A:H,7,FALSE)),VLOOKUP(C38,'B. COT'!A:D,3,FALSE)),"COTAÇÃO")),VLOOKUP(CPU!C38,B.COMP!A:I,3,FALSE)))</f>
        <v>MATERIAL</v>
      </c>
      <c r="H38" s="336" t="str">
        <f>IF(A38="","",IFERROR(IFERROR(IF(D38="COMP",VLOOKUP(C38,B.COMP!A:H,4,FALSE),VLOOKUP(C38,B.INSUMO!A:D,3,FALSE)),VLOOKUP(C38,'B. COT'!A:D,4,FALSE)),VLOOKUP(C38,B.COMP!A:H,4,FALSE)))</f>
        <v xml:space="preserve">UN    </v>
      </c>
      <c r="I38" s="344">
        <v>4</v>
      </c>
      <c r="J38" s="338">
        <f>IFERROR(IF(D38="COMP",VLOOKUP(C38,B.COMP!A:H,5,FALSE),VLOOKUP(C38,B.INSUMO!A:D,4,FALSE)),INDEX('MAPA DE COTAÇÕES'!Print_Area,MATCH(C38,'MAPA DE COTAÇÕES'!B:B,0)+5,12))</f>
        <v>0.81</v>
      </c>
      <c r="K38" s="324">
        <f t="shared" si="3"/>
        <v>3.24</v>
      </c>
    </row>
    <row r="39" spans="1:16" ht="30.75" customHeight="1">
      <c r="A39" s="335" t="s">
        <v>49</v>
      </c>
      <c r="B39" s="335"/>
      <c r="C39" s="321">
        <v>2392</v>
      </c>
      <c r="D39" s="335" t="str">
        <f t="shared" si="2"/>
        <v>INSUMO</v>
      </c>
      <c r="E39" s="335" t="str">
        <f>IF(A39="","",IF(A39="COMPOSIÇÃO","",IFERROR(IFERROR(IF(VLOOKUP(C39,B.COMP!A:H,5,FALSE)&gt;0,"SINAPI",""),IF(VLOOKUP(C39,B.INSUMO!A:D,4,FALSE)&gt;0,"SINAPI","")),"COT")))</f>
        <v>SINAPI</v>
      </c>
      <c r="F39" s="321" t="str">
        <f>IF(A39="","",IFERROR(IF(A39="COMPOSIÇÃO",VLOOKUP(C39,'B. COT'!A:D,2,FALSE),IFERROR(IFERROR(IF(D39="COMP",VLOOKUP(C39,B.COMP!A:H,2,FALSE),VLOOKUP(C39,B.INSUMO!A:D,2,FALSE)),VLOOKUP(C39,'B. COT'!A:D,2,FALSE)),"COTAÇÃO")),VLOOKUP(C39,B.COMP!A:H,2,FALSE)))</f>
        <v xml:space="preserve">DISJUNTOR TIPO NEMA, TRIPOLAR 10  ATE  50A, TENSAO MAXIMA DE 415 V                                                                                                                                                                                                                                                                                                                                                                                                                                        </v>
      </c>
      <c r="G39" s="339" t="str">
        <f>IF(A39="","",IFERROR(IF(A39="COMPOSIÇÃO",VLOOKUP(C39,'B. COT'!A:D,3,FALSE),IFERROR(IFERROR(IF(D39="COMP",VLOOKUP(C39,B.COMP!A:I,3,FALSE),VLOOKUP(C39,B.INSUMO!A:H,7,FALSE)),VLOOKUP(C39,'B. COT'!A:D,3,FALSE)),"COTAÇÃO")),VLOOKUP(CPU!C39,B.COMP!A:I,3,FALSE)))</f>
        <v>MATERIAL</v>
      </c>
      <c r="H39" s="336" t="str">
        <f>IF(A39="","",IFERROR(IFERROR(IF(D39="COMP",VLOOKUP(C39,B.COMP!A:H,4,FALSE),VLOOKUP(C39,B.INSUMO!A:D,3,FALSE)),VLOOKUP(C39,'B. COT'!A:D,4,FALSE)),VLOOKUP(C39,B.COMP!A:H,4,FALSE)))</f>
        <v xml:space="preserve">UN    </v>
      </c>
      <c r="I39" s="344">
        <v>1</v>
      </c>
      <c r="J39" s="338">
        <f>IFERROR(IF(D39="COMP",VLOOKUP(C39,B.COMP!A:H,5,FALSE),VLOOKUP(C39,B.INSUMO!A:D,4,FALSE)),INDEX('MAPA DE COTAÇÕES'!Print_Area,MATCH(C39,'MAPA DE COTAÇÕES'!B:B,0)+5,12))</f>
        <v>73.17</v>
      </c>
      <c r="K39" s="324">
        <f t="shared" si="3"/>
        <v>73.17</v>
      </c>
    </row>
    <row r="40" spans="1:16" ht="30.75" customHeight="1">
      <c r="A40" s="335" t="s">
        <v>49</v>
      </c>
      <c r="B40" s="335"/>
      <c r="C40" s="321">
        <v>2685</v>
      </c>
      <c r="D40" s="335" t="str">
        <f t="shared" si="2"/>
        <v>INSUMO</v>
      </c>
      <c r="E40" s="335" t="str">
        <f>IF(A40="","",IF(A40="COMPOSIÇÃO","",IFERROR(IFERROR(IF(VLOOKUP(C40,B.COMP!A:H,5,FALSE)&gt;0,"SINAPI",""),IF(VLOOKUP(C40,B.INSUMO!A:D,4,FALSE)&gt;0,"SINAPI","")),"COT")))</f>
        <v>SINAPI</v>
      </c>
      <c r="F40" s="321" t="str">
        <f>IF(A40="","",IFERROR(IF(A40="COMPOSIÇÃO",VLOOKUP(C40,'B. COT'!A:D,2,FALSE),IFERROR(IFERROR(IF(D40="COMP",VLOOKUP(C40,B.COMP!A:H,2,FALSE),VLOOKUP(C40,B.INSUMO!A:D,2,FALSE)),VLOOKUP(C40,'B. COT'!A:D,2,FALSE)),"COTAÇÃO")),VLOOKUP(C40,B.COMP!A:H,2,FALSE)))</f>
        <v xml:space="preserve">ELETRODUTO DE PVC RIGIDO ROSCAVEL DE 1 ", SEM LUVA                                                                                                                                                                                                                                                                                                                                                                                                                                                        </v>
      </c>
      <c r="G40" s="339" t="str">
        <f>IF(A40="","",IFERROR(IF(A40="COMPOSIÇÃO",VLOOKUP(C40,'B. COT'!A:D,3,FALSE),IFERROR(IFERROR(IF(D40="COMP",VLOOKUP(C40,B.COMP!A:I,3,FALSE),VLOOKUP(C40,B.INSUMO!A:H,7,FALSE)),VLOOKUP(C40,'B. COT'!A:D,3,FALSE)),"COTAÇÃO")),VLOOKUP(CPU!C40,B.COMP!A:I,3,FALSE)))</f>
        <v>MATERIAL</v>
      </c>
      <c r="H40" s="336" t="str">
        <f>IF(A40="","",IFERROR(IFERROR(IF(D40="COMP",VLOOKUP(C40,B.COMP!A:H,4,FALSE),VLOOKUP(C40,B.INSUMO!A:D,3,FALSE)),VLOOKUP(C40,'B. COT'!A:D,4,FALSE)),VLOOKUP(C40,B.COMP!A:H,4,FALSE)))</f>
        <v xml:space="preserve">M     </v>
      </c>
      <c r="I40" s="344">
        <v>8</v>
      </c>
      <c r="J40" s="338">
        <f>IFERROR(IF(D40="COMP",VLOOKUP(C40,B.COMP!A:H,5,FALSE),VLOOKUP(C40,B.INSUMO!A:D,4,FALSE)),INDEX('MAPA DE COTAÇÕES'!Print_Area,MATCH(C40,'MAPA DE COTAÇÕES'!B:B,0)+5,12))</f>
        <v>7.63</v>
      </c>
      <c r="K40" s="324">
        <f t="shared" si="3"/>
        <v>61.04</v>
      </c>
    </row>
    <row r="41" spans="1:16" ht="30.75" customHeight="1">
      <c r="A41" s="335" t="s">
        <v>49</v>
      </c>
      <c r="B41" s="335"/>
      <c r="C41" s="321">
        <v>2731</v>
      </c>
      <c r="D41" s="335" t="str">
        <f t="shared" si="2"/>
        <v>INSUMO</v>
      </c>
      <c r="E41" s="335" t="str">
        <f>IF(A41="","",IF(A41="COMPOSIÇÃO","",IFERROR(IFERROR(IF(VLOOKUP(C41,B.COMP!A:H,5,FALSE)&gt;0,"SINAPI",""),IF(VLOOKUP(C41,B.INSUMO!A:D,4,FALSE)&gt;0,"SINAPI","")),"COT")))</f>
        <v>SINAPI</v>
      </c>
      <c r="F41" s="321" t="str">
        <f>IF(A41="","",IFERROR(IF(A41="COMPOSIÇÃO",VLOOKUP(C41,'B. COT'!A:D,2,FALSE),IFERROR(IFERROR(IF(D41="COMP",VLOOKUP(C41,B.COMP!A:H,2,FALSE),VLOOKUP(C41,B.INSUMO!A:D,2,FALSE)),VLOOKUP(C41,'B. COT'!A:D,2,FALSE)),"COTAÇÃO")),VLOOKUP(C41,B.COMP!A:H,2,FALSE)))</f>
        <v xml:space="preserve">POSTE ROLICO DE MADEIRA TRATADA, D = 20 A 25 CM, H = 12,00 M, EM EUCALIPTO OU EQUIVALENTE DA REGIAO                                                                                                                                                                                                                                                                                                                                                                                                       </v>
      </c>
      <c r="G41" s="339" t="str">
        <f>IF(A41="","",IFERROR(IF(A41="COMPOSIÇÃO",VLOOKUP(C41,'B. COT'!A:D,3,FALSE),IFERROR(IFERROR(IF(D41="COMP",VLOOKUP(C41,B.COMP!A:I,3,FALSE),VLOOKUP(C41,B.INSUMO!A:H,7,FALSE)),VLOOKUP(C41,'B. COT'!A:D,3,FALSE)),"COTAÇÃO")),VLOOKUP(CPU!C41,B.COMP!A:I,3,FALSE)))</f>
        <v>MATERIAL</v>
      </c>
      <c r="H41" s="336" t="str">
        <f>IF(A41="","",IFERROR(IFERROR(IF(D41="COMP",VLOOKUP(C41,B.COMP!A:H,4,FALSE),VLOOKUP(C41,B.INSUMO!A:D,3,FALSE)),VLOOKUP(C41,'B. COT'!A:D,4,FALSE)),VLOOKUP(C41,B.COMP!A:H,4,FALSE)))</f>
        <v xml:space="preserve">M     </v>
      </c>
      <c r="I41" s="344">
        <v>7.96</v>
      </c>
      <c r="J41" s="338">
        <f>IFERROR(IF(D41="COMP",VLOOKUP(C41,B.COMP!A:H,5,FALSE),VLOOKUP(C41,B.INSUMO!A:D,4,FALSE)),INDEX('MAPA DE COTAÇÕES'!Print_Area,MATCH(C41,'MAPA DE COTAÇÕES'!B:B,0)+5,12))</f>
        <v>92.68</v>
      </c>
      <c r="K41" s="324">
        <f t="shared" si="3"/>
        <v>737.73</v>
      </c>
    </row>
    <row r="42" spans="1:16" ht="30.75" customHeight="1">
      <c r="A42" s="335" t="s">
        <v>49</v>
      </c>
      <c r="B42" s="335"/>
      <c r="C42" s="321">
        <v>3379</v>
      </c>
      <c r="D42" s="335" t="str">
        <f t="shared" si="2"/>
        <v>INSUMO</v>
      </c>
      <c r="E42" s="335" t="str">
        <f>IF(A42="","",IF(A42="COMPOSIÇÃO","",IFERROR(IFERROR(IF(VLOOKUP(C42,B.COMP!A:H,5,FALSE)&gt;0,"SINAPI",""),IF(VLOOKUP(C42,B.INSUMO!A:D,4,FALSE)&gt;0,"SINAPI","")),"COT")))</f>
        <v>SINAPI</v>
      </c>
      <c r="F42" s="321" t="str">
        <f>IF(A42="","",IFERROR(IF(A42="COMPOSIÇÃO",VLOOKUP(C42,'B. COT'!A:D,2,FALSE),IFERROR(IFERROR(IF(D42="COMP",VLOOKUP(C42,B.COMP!A:H,2,FALSE),VLOOKUP(C42,B.INSUMO!A:D,2,FALSE)),VLOOKUP(C42,'B. COT'!A:D,2,FALSE)),"COTAÇÃO")),VLOOKUP(C42,B.COMP!A:H,2,FALSE)))</f>
        <v xml:space="preserve">HASTE DE ATERRAMENTO EM ACO COM 3,00 M DE COMPRIMENTO E DN = 5/8", REVESTIDA COM BAIXA CAMADA DE COBRE, SEM CONECTOR                                                                                                                                                                                                                                                                                                                                                                                      </v>
      </c>
      <c r="G42" s="339" t="str">
        <f>IF(A42="","",IFERROR(IF(A42="COMPOSIÇÃO",VLOOKUP(C42,'B. COT'!A:D,3,FALSE),IFERROR(IFERROR(IF(D42="COMP",VLOOKUP(C42,B.COMP!A:I,3,FALSE),VLOOKUP(C42,B.INSUMO!A:H,7,FALSE)),VLOOKUP(C42,'B. COT'!A:D,3,FALSE)),"COTAÇÃO")),VLOOKUP(CPU!C42,B.COMP!A:I,3,FALSE)))</f>
        <v>MATERIAL</v>
      </c>
      <c r="H42" s="336" t="str">
        <f>IF(A42="","",IFERROR(IFERROR(IF(D42="COMP",VLOOKUP(C42,B.COMP!A:H,4,FALSE),VLOOKUP(C42,B.INSUMO!A:D,3,FALSE)),VLOOKUP(C42,'B. COT'!A:D,4,FALSE)),VLOOKUP(C42,B.COMP!A:H,4,FALSE)))</f>
        <v xml:space="preserve">UN    </v>
      </c>
      <c r="I42" s="344">
        <v>1</v>
      </c>
      <c r="J42" s="338">
        <f>IFERROR(IF(D42="COMP",VLOOKUP(C42,B.COMP!A:H,5,FALSE),VLOOKUP(C42,B.INSUMO!A:D,4,FALSE)),INDEX('MAPA DE COTAÇÕES'!Print_Area,MATCH(C42,'MAPA DE COTAÇÕES'!B:B,0)+5,12))</f>
        <v>74.819999999999993</v>
      </c>
      <c r="K42" s="324">
        <f t="shared" si="3"/>
        <v>74.819999999999993</v>
      </c>
    </row>
    <row r="43" spans="1:16" ht="30.75" customHeight="1">
      <c r="A43" s="335" t="s">
        <v>49</v>
      </c>
      <c r="B43" s="335"/>
      <c r="C43" s="321">
        <v>4346</v>
      </c>
      <c r="D43" s="335" t="str">
        <f t="shared" ref="D43:D45" si="6">IF(A43="","",IF(A43="Composição","",IF(A43="Composição Auxiliar","COMP","INSUMO")))</f>
        <v>INSUMO</v>
      </c>
      <c r="E43" s="335" t="str">
        <f>IF(A43="","",IF(A43="COMPOSIÇÃO","",IFERROR(IFERROR(IF(VLOOKUP(C43,B.COMP!A:H,5,FALSE)&gt;0,"SINAPI",""),IF(VLOOKUP(C43,B.INSUMO!A:D,4,FALSE)&gt;0,"SINAPI","")),"COT")))</f>
        <v>SINAPI</v>
      </c>
      <c r="F43" s="321" t="str">
        <f>IF(A43="","",IFERROR(IF(A43="COMPOSIÇÃO",VLOOKUP(C43,'B. COT'!A:D,2,FALSE),IFERROR(IFERROR(IF(D43="COMP",VLOOKUP(C43,B.COMP!A:H,2,FALSE),VLOOKUP(C43,B.INSUMO!A:D,2,FALSE)),VLOOKUP(C43,'B. COT'!A:D,2,FALSE)),"COTAÇÃO")),VLOOKUP(C43,B.COMP!A:H,2,FALSE)))</f>
        <v xml:space="preserve">PARAFUSO DE FERRO POLIDO, SEXTAVADO, COM ROSCA PARCIAL, DIAMETRO 5/8", COMPRIMENTO 6", COM PORCA E ARRUELA DE PRESSAO MEDIA                                                                                                                                                                                                                                                                                                                                                                               </v>
      </c>
      <c r="G43" s="339" t="str">
        <f>IF(A43="","",IFERROR(IF(A43="COMPOSIÇÃO",VLOOKUP(C43,'B. COT'!A:D,3,FALSE),IFERROR(IFERROR(IF(D43="COMP",VLOOKUP(C43,B.COMP!A:I,3,FALSE),VLOOKUP(C43,B.INSUMO!A:H,7,FALSE)),VLOOKUP(C43,'B. COT'!A:D,3,FALSE)),"COTAÇÃO")),VLOOKUP(CPU!C43,B.COMP!A:I,3,FALSE)))</f>
        <v>MATERIAL</v>
      </c>
      <c r="H43" s="336" t="str">
        <f>IF(A43="","",IFERROR(IFERROR(IF(D43="COMP",VLOOKUP(C43,B.COMP!A:H,4,FALSE),VLOOKUP(C43,B.INSUMO!A:D,3,FALSE)),VLOOKUP(C43,'B. COT'!A:D,4,FALSE)),VLOOKUP(C43,B.COMP!A:H,4,FALSE)))</f>
        <v xml:space="preserve">UN    </v>
      </c>
      <c r="I43" s="344">
        <v>2</v>
      </c>
      <c r="J43" s="338">
        <f>IFERROR(IF(D43="COMP",VLOOKUP(C43,B.COMP!A:H,5,FALSE),VLOOKUP(C43,B.INSUMO!A:D,4,FALSE)),INDEX('MAPA DE COTAÇÕES'!Print_Area,MATCH(C43,'MAPA DE COTAÇÕES'!B:B,0)+5,12))</f>
        <v>10.119999999999999</v>
      </c>
      <c r="K43" s="324">
        <f t="shared" ref="K43:K45" si="7">IF(A43="","",IFERROR(TRUNC(J43*I43,2),"COTAÇÃO"))</f>
        <v>20.239999999999998</v>
      </c>
    </row>
    <row r="44" spans="1:16" ht="30.75" customHeight="1">
      <c r="A44" s="335" t="s">
        <v>49</v>
      </c>
      <c r="B44" s="335"/>
      <c r="C44" s="321">
        <v>11267</v>
      </c>
      <c r="D44" s="335" t="str">
        <f t="shared" si="6"/>
        <v>INSUMO</v>
      </c>
      <c r="E44" s="335" t="str">
        <f>IF(A44="","",IF(A44="COMPOSIÇÃO","",IFERROR(IFERROR(IF(VLOOKUP(C44,B.COMP!A:H,5,FALSE)&gt;0,"SINAPI",""),IF(VLOOKUP(C44,B.INSUMO!A:D,4,FALSE)&gt;0,"SINAPI","")),"COT")))</f>
        <v>SINAPI</v>
      </c>
      <c r="F44" s="321" t="str">
        <f>IF(A44="","",IFERROR(IF(A44="COMPOSIÇÃO",VLOOKUP(C44,'B. COT'!A:D,2,FALSE),IFERROR(IFERROR(IF(D44="COMP",VLOOKUP(C44,B.COMP!A:H,2,FALSE),VLOOKUP(C44,B.INSUMO!A:D,2,FALSE)),VLOOKUP(C44,'B. COT'!A:D,2,FALSE)),"COTAÇÃO")),VLOOKUP(C44,B.COMP!A:H,2,FALSE)))</f>
        <v xml:space="preserve">ARRUELA LISA, REDONDA, DE LATAO POLIDO, DIAMETRO NOMINAL 5/8", DIAMETRO EXTERNO = 34 MM, DIAMETRO DO FURO = 17 MM, ESPESSURA = *2,5* MM                                                                                                                                                                                                                                                                                                                                                                   </v>
      </c>
      <c r="G44" s="339" t="str">
        <f>IF(A44="","",IFERROR(IF(A44="COMPOSIÇÃO",VLOOKUP(C44,'B. COT'!A:D,3,FALSE),IFERROR(IFERROR(IF(D44="COMP",VLOOKUP(C44,B.COMP!A:I,3,FALSE),VLOOKUP(C44,B.INSUMO!A:H,7,FALSE)),VLOOKUP(C44,'B. COT'!A:D,3,FALSE)),"COTAÇÃO")),VLOOKUP(CPU!C44,B.COMP!A:I,3,FALSE)))</f>
        <v>MATERIAL</v>
      </c>
      <c r="H44" s="336" t="str">
        <f>IF(A44="","",IFERROR(IFERROR(IF(D44="COMP",VLOOKUP(C44,B.COMP!A:H,4,FALSE),VLOOKUP(C44,B.INSUMO!A:D,3,FALSE)),VLOOKUP(C44,'B. COT'!A:D,4,FALSE)),VLOOKUP(C44,B.COMP!A:H,4,FALSE)))</f>
        <v xml:space="preserve">UN    </v>
      </c>
      <c r="I44" s="344">
        <v>2</v>
      </c>
      <c r="J44" s="338">
        <f>IFERROR(IF(D44="COMP",VLOOKUP(C44,B.COMP!A:H,5,FALSE),VLOOKUP(C44,B.INSUMO!A:D,4,FALSE)),INDEX('MAPA DE COTAÇÕES'!Print_Area,MATCH(C44,'MAPA DE COTAÇÕES'!B:B,0)+5,12))</f>
        <v>1.56</v>
      </c>
      <c r="K44" s="324">
        <f t="shared" si="7"/>
        <v>3.12</v>
      </c>
    </row>
    <row r="45" spans="1:16" ht="30.75" customHeight="1">
      <c r="A45" s="335" t="s">
        <v>49</v>
      </c>
      <c r="B45" s="335"/>
      <c r="C45" s="321">
        <v>12034</v>
      </c>
      <c r="D45" s="335" t="str">
        <f t="shared" si="6"/>
        <v>INSUMO</v>
      </c>
      <c r="E45" s="335" t="str">
        <f>IF(A45="","",IF(A45="COMPOSIÇÃO","",IFERROR(IFERROR(IF(VLOOKUP(C45,B.COMP!A:H,5,FALSE)&gt;0,"SINAPI",""),IF(VLOOKUP(C45,B.INSUMO!A:D,4,FALSE)&gt;0,"SINAPI","")),"COT")))</f>
        <v>SINAPI</v>
      </c>
      <c r="F45" s="321" t="str">
        <f>IF(A45="","",IFERROR(IF(A45="COMPOSIÇÃO",VLOOKUP(C45,'B. COT'!A:D,2,FALSE),IFERROR(IFERROR(IF(D45="COMP",VLOOKUP(C45,B.COMP!A:H,2,FALSE),VLOOKUP(C45,B.INSUMO!A:D,2,FALSE)),VLOOKUP(C45,'B. COT'!A:D,2,FALSE)),"COTAÇÃO")),VLOOKUP(C45,B.COMP!A:H,2,FALSE)))</f>
        <v xml:space="preserve">CURVA 180 GRAUS, DE PVC RIGIDO ROSCAVEL, DE 3/4", PARA ELETRODUTO                                                                                                                                                                                                                                                                                                                                                                                                                                         </v>
      </c>
      <c r="G45" s="339" t="str">
        <f>IF(A45="","",IFERROR(IF(A45="COMPOSIÇÃO",VLOOKUP(C45,'B. COT'!A:D,3,FALSE),IFERROR(IFERROR(IF(D45="COMP",VLOOKUP(C45,B.COMP!A:I,3,FALSE),VLOOKUP(C45,B.INSUMO!A:H,7,FALSE)),VLOOKUP(C45,'B. COT'!A:D,3,FALSE)),"COTAÇÃO")),VLOOKUP(CPU!C45,B.COMP!A:I,3,FALSE)))</f>
        <v>MATERIAL</v>
      </c>
      <c r="H45" s="336" t="str">
        <f>IF(A45="","",IFERROR(IFERROR(IF(D45="COMP",VLOOKUP(C45,B.COMP!A:H,4,FALSE),VLOOKUP(C45,B.INSUMO!A:D,3,FALSE)),VLOOKUP(C45,'B. COT'!A:D,4,FALSE)),VLOOKUP(C45,B.COMP!A:H,4,FALSE)))</f>
        <v xml:space="preserve">UN    </v>
      </c>
      <c r="I45" s="344">
        <v>2</v>
      </c>
      <c r="J45" s="338">
        <f>IFERROR(IF(D45="COMP",VLOOKUP(C45,B.COMP!A:H,5,FALSE),VLOOKUP(C45,B.INSUMO!A:D,4,FALSE)),INDEX('MAPA DE COTAÇÕES'!Print_Area,MATCH(C45,'MAPA DE COTAÇÕES'!B:B,0)+5,12))</f>
        <v>2.29</v>
      </c>
      <c r="K45" s="324">
        <f t="shared" si="7"/>
        <v>4.58</v>
      </c>
    </row>
    <row r="46" spans="1:16" ht="30.75" customHeight="1">
      <c r="A46" s="335" t="s">
        <v>49</v>
      </c>
      <c r="B46" s="335"/>
      <c r="C46" s="321">
        <v>39176</v>
      </c>
      <c r="D46" s="335" t="str">
        <f t="shared" ref="D46:D47" si="8">IF(A46="","",IF(A46="Composição","",IF(A46="Composição Auxiliar","COMP","INSUMO")))</f>
        <v>INSUMO</v>
      </c>
      <c r="E46" s="335" t="str">
        <f>IF(A46="","",IF(A46="COMPOSIÇÃO","",IFERROR(IFERROR(IF(VLOOKUP(C46,B.COMP!A:H,5,FALSE)&gt;0,"SINAPI",""),IF(VLOOKUP(C46,B.INSUMO!A:D,4,FALSE)&gt;0,"SINAPI","")),"COT")))</f>
        <v>SINAPI</v>
      </c>
      <c r="F46" s="321" t="str">
        <f>IF(A46="","",IFERROR(IF(A46="COMPOSIÇÃO",VLOOKUP(C46,'B. COT'!A:D,2,FALSE),IFERROR(IFERROR(IF(D46="COMP",VLOOKUP(C46,B.COMP!A:H,2,FALSE),VLOOKUP(C46,B.INSUMO!A:D,2,FALSE)),VLOOKUP(C46,'B. COT'!A:D,2,FALSE)),"COTAÇÃO")),VLOOKUP(C46,B.COMP!A:H,2,FALSE)))</f>
        <v xml:space="preserve">BUCHA EM ALUMINIO, COM ROSCA, DE 1", PARA ELETRODUTO                                                                                                                                                                                                                                                                                                                                                                                                                                                      </v>
      </c>
      <c r="G46" s="339" t="str">
        <f>IF(A46="","",IFERROR(IF(A46="COMPOSIÇÃO",VLOOKUP(C46,'B. COT'!A:D,3,FALSE),IFERROR(IFERROR(IF(D46="COMP",VLOOKUP(C46,B.COMP!A:I,3,FALSE),VLOOKUP(C46,B.INSUMO!A:H,7,FALSE)),VLOOKUP(C46,'B. COT'!A:D,3,FALSE)),"COTAÇÃO")),VLOOKUP(CPU!C46,B.COMP!A:I,3,FALSE)))</f>
        <v>MATERIAL</v>
      </c>
      <c r="H46" s="336" t="str">
        <f>IF(A46="","",IFERROR(IFERROR(IF(D46="COMP",VLOOKUP(C46,B.COMP!A:H,4,FALSE),VLOOKUP(C46,B.INSUMO!A:D,3,FALSE)),VLOOKUP(C46,'B. COT'!A:D,4,FALSE)),VLOOKUP(C46,B.COMP!A:H,4,FALSE)))</f>
        <v xml:space="preserve">UN    </v>
      </c>
      <c r="I46" s="344">
        <v>2</v>
      </c>
      <c r="J46" s="338">
        <f>IFERROR(IF(D46="COMP",VLOOKUP(C46,B.COMP!A:H,5,FALSE),VLOOKUP(C46,B.INSUMO!A:D,4,FALSE)),INDEX('MAPA DE COTAÇÕES'!Print_Area,MATCH(C46,'MAPA DE COTAÇÕES'!B:B,0)+5,12))</f>
        <v>1.35</v>
      </c>
      <c r="K46" s="324">
        <f t="shared" ref="K46:K47" si="9">IF(A46="","",IFERROR(TRUNC(J46*I46,2),"COTAÇÃO"))</f>
        <v>2.7</v>
      </c>
    </row>
    <row r="47" spans="1:16" ht="30.75" customHeight="1">
      <c r="A47" s="335" t="s">
        <v>49</v>
      </c>
      <c r="B47" s="335"/>
      <c r="C47" s="321">
        <v>39210</v>
      </c>
      <c r="D47" s="335" t="str">
        <f t="shared" si="8"/>
        <v>INSUMO</v>
      </c>
      <c r="E47" s="335" t="str">
        <f>IF(A47="","",IF(A47="COMPOSIÇÃO","",IFERROR(IFERROR(IF(VLOOKUP(C47,B.COMP!A:H,5,FALSE)&gt;0,"SINAPI",""),IF(VLOOKUP(C47,B.INSUMO!A:D,4,FALSE)&gt;0,"SINAPI","")),"COT")))</f>
        <v>SINAPI</v>
      </c>
      <c r="F47" s="321" t="str">
        <f>IF(A47="","",IFERROR(IF(A47="COMPOSIÇÃO",VLOOKUP(C47,'B. COT'!A:D,2,FALSE),IFERROR(IFERROR(IF(D47="COMP",VLOOKUP(C47,B.COMP!A:H,2,FALSE),VLOOKUP(C47,B.INSUMO!A:D,2,FALSE)),VLOOKUP(C47,'B. COT'!A:D,2,FALSE)),"COTAÇÃO")),VLOOKUP(C47,B.COMP!A:H,2,FALSE)))</f>
        <v xml:space="preserve">ARRUELA EM ALUMINIO, COM ROSCA, DE 1", PARA ELETRODUTO                                                                                                                                                                                                                                                                                                                                                                                                                                                    </v>
      </c>
      <c r="G47" s="339" t="str">
        <f>IF(A47="","",IFERROR(IF(A47="COMPOSIÇÃO",VLOOKUP(C47,'B. COT'!A:D,3,FALSE),IFERROR(IFERROR(IF(D47="COMP",VLOOKUP(C47,B.COMP!A:I,3,FALSE),VLOOKUP(C47,B.INSUMO!A:H,7,FALSE)),VLOOKUP(C47,'B. COT'!A:D,3,FALSE)),"COTAÇÃO")),VLOOKUP(CPU!C47,B.COMP!A:I,3,FALSE)))</f>
        <v>MATERIAL</v>
      </c>
      <c r="H47" s="336" t="str">
        <f>IF(A47="","",IFERROR(IFERROR(IF(D47="COMP",VLOOKUP(C47,B.COMP!A:H,4,FALSE),VLOOKUP(C47,B.INSUMO!A:D,3,FALSE)),VLOOKUP(C47,'B. COT'!A:D,4,FALSE)),VLOOKUP(C47,B.COMP!A:H,4,FALSE)))</f>
        <v xml:space="preserve">UN    </v>
      </c>
      <c r="I47" s="344">
        <v>2</v>
      </c>
      <c r="J47" s="338">
        <f>IFERROR(IF(D47="COMP",VLOOKUP(C47,B.COMP!A:H,5,FALSE),VLOOKUP(C47,B.INSUMO!A:D,4,FALSE)),INDEX('MAPA DE COTAÇÕES'!Print_Area,MATCH(C47,'MAPA DE COTAÇÕES'!B:B,0)+5,12))</f>
        <v>1</v>
      </c>
      <c r="K47" s="324">
        <f t="shared" si="9"/>
        <v>2</v>
      </c>
    </row>
    <row r="48" spans="1:16" s="279" customFormat="1">
      <c r="A48" s="341"/>
      <c r="B48" s="341"/>
      <c r="C48" s="341"/>
      <c r="D48" s="341"/>
      <c r="E48" s="341"/>
      <c r="F48" s="341" t="s">
        <v>8142</v>
      </c>
      <c r="G48" s="342"/>
      <c r="H48" s="342"/>
      <c r="I48" s="342"/>
      <c r="J48" s="343"/>
      <c r="K48" s="343"/>
      <c r="L48" s="273"/>
      <c r="M48" s="274"/>
      <c r="N48" s="275"/>
      <c r="O48" s="273"/>
      <c r="P48" s="274"/>
    </row>
    <row r="49" spans="1:32" s="305" customFormat="1" ht="50.25" customHeight="1">
      <c r="A49" s="331" t="s">
        <v>44</v>
      </c>
      <c r="B49" s="331"/>
      <c r="C49" s="331" t="s">
        <v>14271</v>
      </c>
      <c r="D49" s="331" t="str">
        <f t="shared" ref="D49:D50" si="10">IF(A49="","",IF(A49="Composição","",IF(A49="Composição Auxiliar","COMP","INSUMO")))</f>
        <v/>
      </c>
      <c r="E49" s="331" t="str">
        <f>IF(A49="","",IF(A49="COMPOSIÇÃO","",IFERROR(IFERROR(IF(VLOOKUP(C49,B.COMP!A:H,5,FALSE)&gt;0,"SINAPI",""),IF(VLOOKUP(C49,B.INSUMO!A:D,4,FALSE)&gt;0,"SINAPI","")),"COT")))</f>
        <v/>
      </c>
      <c r="F49" s="321" t="str">
        <f>IF(A49="","",IFERROR(IF(A49="COMPOSIÇÃO",VLOOKUP(C49,'B. COT'!A:D,2,FALSE),IFERROR(IFERROR(IF(D49="COMP",VLOOKUP(C49,B.COMP!A:H,2,FALSE),VLOOKUP(C49,B.INSUMO!A:D,2,FALSE)),VLOOKUP(C49,'B. COT'!A:D,2,FALSE)),"COTAÇÃO")),VLOOKUP(C49,B.COMP!A:H,2,FALSE)))</f>
        <v>ALUGUEL DE CONTAINER - ALMOXARIFADO SEM BANHEIRO - 6,00 X 2,40 M.</v>
      </c>
      <c r="G49" s="322" t="str">
        <f>IF(A49="","",IFERROR(IF(A49="COMPOSIÇÃO",VLOOKUP(C49,'B. COT'!A:D,3,FALSE),IFERROR(IFERROR(IF(D49="COMP",VLOOKUP(C49,B.COMP!A:H,3,FALSE),VLOOKUP(C49,B.INSUMO!A:D,7,FALSE)),VLOOKUP(C49,'B. COT'!A:D,3,FALSE)),"COTAÇÃO")),VLOOKUP(CPU!C49,B.COMP!A:H,3,FALSE)))</f>
        <v>SERT - SERVIÇOS TÉCNICOS</v>
      </c>
      <c r="H49" s="332" t="str">
        <f>IF(A49="","",IFERROR(IFERROR(IF(D49="COMP",VLOOKUP(C49,B.COMP!A:H,4,FALSE),VLOOKUP(C49,B.INSUMO!A:D,3,FALSE)),VLOOKUP(C49,'B. COT'!A:D,4,FALSE)),VLOOKUP(C49,B.COMP!A:H,4,FALSE)))</f>
        <v>MÊS</v>
      </c>
      <c r="I49" s="333">
        <v>1</v>
      </c>
      <c r="J49" s="334">
        <f>SUM(K50:K50)</f>
        <v>1600</v>
      </c>
      <c r="K49" s="324">
        <f t="shared" ref="K49:K50" si="11">IF(A49="","",IFERROR(TRUNC(J49*I49,2),"COTAÇÃO"))</f>
        <v>1600</v>
      </c>
      <c r="L49" s="325">
        <f>J49-K49</f>
        <v>0</v>
      </c>
      <c r="M49" s="191"/>
      <c r="N49" s="304">
        <f>SUM(K50:K50)</f>
        <v>1600</v>
      </c>
      <c r="O49" s="276">
        <f>N49-K49</f>
        <v>0</v>
      </c>
      <c r="P49" s="191"/>
    </row>
    <row r="50" spans="1:32" ht="30.75" customHeight="1">
      <c r="A50" s="335" t="s">
        <v>49</v>
      </c>
      <c r="B50" s="335"/>
      <c r="C50" s="321" t="s">
        <v>14273</v>
      </c>
      <c r="D50" s="335" t="str">
        <f t="shared" si="10"/>
        <v>INSUMO</v>
      </c>
      <c r="E50" s="335" t="str">
        <f>IF(A50="","",IF(A50="COMPOSIÇÃO","",IFERROR(IFERROR(IF(VLOOKUP(C50,B.COMP!A:H,5,FALSE)&gt;0,"SINAPI",""),IF(VLOOKUP(C50,B.INSUMO!A:D,4,FALSE)&gt;0,"SINAPI","")),"COT")))</f>
        <v>COT</v>
      </c>
      <c r="F50" s="321" t="str">
        <f>IF(A50="","",IFERROR(IF(A50="COMPOSIÇÃO",VLOOKUP(C50,'B. COT'!A:D,2,FALSE),IFERROR(IFERROR(IF(D50="COMP",VLOOKUP(C50,B.COMP!A:H,2,FALSE),VLOOKUP(C50,B.INSUMO!A:D,2,FALSE)),VLOOKUP(C50,'B. COT'!A:D,2,FALSE)),"COTAÇÃO")),VLOOKUP(C50,B.COMP!A:H,2,FALSE)))</f>
        <v>ALUGUEL DE CONTAINER - ALMOXARIFADO SEM BANHEIRO - 6,00 X 2,40 M.</v>
      </c>
      <c r="G50" s="339" t="str">
        <f>IF(A50="","",IFERROR(IF(A50="COMPOSIÇÃO",VLOOKUP(C50,'B. COT'!A:D,3,FALSE),IFERROR(IFERROR(IF(D50="COMP",VLOOKUP(C50,B.COMP!A:I,3,FALSE),VLOOKUP(C50,B.INSUMO!A:H,7,FALSE)),VLOOKUP(C50,'B. COT'!A:D,3,FALSE)),"COTAÇÃO")),VLOOKUP(CPU!C50,B.COMP!A:I,3,FALSE)))</f>
        <v>MATERIAL</v>
      </c>
      <c r="H50" s="336" t="str">
        <f>IF(A50="","",IFERROR(IFERROR(IF(D50="COMP",VLOOKUP(C50,B.COMP!A:H,4,FALSE),VLOOKUP(C50,B.INSUMO!A:D,3,FALSE)),VLOOKUP(C50,'B. COT'!A:D,4,FALSE)),VLOOKUP(C50,B.COMP!A:H,4,FALSE)))</f>
        <v>MÊS</v>
      </c>
      <c r="I50" s="344">
        <v>4</v>
      </c>
      <c r="J50" s="338">
        <f>IFERROR(IF(D50="COMP",VLOOKUP(C50,B.COMP!A:H,5,FALSE),VLOOKUP(C50,B.INSUMO!A:D,4,FALSE)),INDEX('MAPA DE COTAÇÕES'!Print_Area,MATCH(C50,'MAPA DE COTAÇÕES'!B:B,0)+5,12))</f>
        <v>400</v>
      </c>
      <c r="K50" s="324">
        <f t="shared" si="11"/>
        <v>1600</v>
      </c>
    </row>
    <row r="51" spans="1:32" s="279" customFormat="1">
      <c r="A51" s="341"/>
      <c r="B51" s="341"/>
      <c r="C51" s="341"/>
      <c r="D51" s="341"/>
      <c r="E51" s="341"/>
      <c r="F51" s="341" t="s">
        <v>14274</v>
      </c>
      <c r="G51" s="342"/>
      <c r="H51" s="342"/>
      <c r="I51" s="342"/>
      <c r="J51" s="343"/>
      <c r="K51" s="343"/>
      <c r="L51" s="273"/>
      <c r="M51" s="274"/>
      <c r="N51" s="275"/>
      <c r="O51" s="273"/>
      <c r="P51" s="274"/>
    </row>
    <row r="52" spans="1:32" s="319" customFormat="1" ht="15.75">
      <c r="A52" s="315"/>
      <c r="B52" s="316"/>
      <c r="C52" s="315"/>
      <c r="D52" s="315"/>
      <c r="E52" s="315"/>
      <c r="F52" s="316" t="s">
        <v>13796</v>
      </c>
      <c r="G52" s="315"/>
      <c r="H52" s="315"/>
      <c r="I52" s="315"/>
      <c r="J52" s="317"/>
      <c r="K52" s="317"/>
      <c r="L52" s="276"/>
      <c r="M52" s="191"/>
      <c r="N52" s="304"/>
      <c r="O52" s="276"/>
      <c r="P52" s="191"/>
      <c r="Q52" s="318"/>
      <c r="R52" s="318"/>
      <c r="S52" s="318"/>
      <c r="T52" s="318"/>
      <c r="U52" s="318"/>
      <c r="V52" s="318"/>
      <c r="W52" s="318"/>
      <c r="X52" s="318"/>
      <c r="Y52" s="318"/>
      <c r="Z52" s="318"/>
      <c r="AA52" s="318"/>
      <c r="AB52" s="318"/>
      <c r="AC52" s="318"/>
      <c r="AD52" s="318"/>
      <c r="AE52" s="318"/>
      <c r="AF52" s="318"/>
    </row>
    <row r="53" spans="1:32" s="305" customFormat="1" ht="44.25" customHeight="1">
      <c r="A53" s="351" t="s">
        <v>44</v>
      </c>
      <c r="B53" s="331"/>
      <c r="C53" s="331" t="s">
        <v>13817</v>
      </c>
      <c r="D53" s="331"/>
      <c r="E53" s="331"/>
      <c r="F53" s="345" t="str">
        <f>IF(A53="","",IFERROR(IF(A53="COMPOSIÇÃO",VLOOKUP(C53,'B. COT'!A:D,2,FALSE),IFERROR(IFERROR(IF(D53="COMP",VLOOKUP(C53,B.COMP!A:H,2,FALSE),VLOOKUP(C53,B.INSUMO!A:D,2,FALSE)),VLOOKUP(C53,'B. COT'!A:D,2,FALSE)),"COTAÇÃO")),VLOOKUP(C53,B.COMP!A:H,2,FALSE)))</f>
        <v>GRAMPO TERMINAL PARA FIXAÇÃO NAS EXTREMIDADES DOS MÓDULOS - FORNECIMENTO E INSTALAÇÃO</v>
      </c>
      <c r="G53" s="322" t="str">
        <f>IF(A53="","",IFERROR(IF(A53="COMPOSIÇÃO",VLOOKUP(C53,'B. COT'!A:D,3,FALSE),IFERROR(IFERROR(IF(D53="COMP",VLOOKUP(C53,B.COMP!A:H,3,FALSE),VLOOKUP(C53,B.INSUMO!A:D,7,FALSE)),VLOOKUP(C53,'B. COT'!A:D,3,FALSE)),"COTAÇÃO")),VLOOKUP(CPU!C53,B.COMP!A:H,3,FALSE)))</f>
        <v>INEL - INSTALAÇÃO ELÉTRICA</v>
      </c>
      <c r="H53" s="332" t="str">
        <f>IF(A53="","",IFERROR(IFERROR(IF(D53="COMP",VLOOKUP(C53,B.COMP!A:H,4,FALSE),VLOOKUP(C53,B.INSUMO!A:D,3,FALSE)),VLOOKUP(C53,'B. COT'!A:D,4,FALSE)),VLOOKUP(C53,B.COMP!A:H,4,FALSE)))</f>
        <v>UN</v>
      </c>
      <c r="I53" s="333">
        <v>1</v>
      </c>
      <c r="J53" s="334">
        <f>SUM(K54:K56)</f>
        <v>13.5</v>
      </c>
      <c r="K53" s="324">
        <f t="shared" ref="K53:K56" si="12">IF(A53="","",IFERROR(TRUNC(J53*I53,2),"COTAÇÃO"))</f>
        <v>13.5</v>
      </c>
      <c r="L53" s="325">
        <f>J53-K53</f>
        <v>0</v>
      </c>
      <c r="M53" s="191"/>
      <c r="N53" s="304">
        <f>SUM(K54:K56)</f>
        <v>13.5</v>
      </c>
      <c r="O53" s="276">
        <f>N53-K53</f>
        <v>0</v>
      </c>
      <c r="P53" s="191"/>
    </row>
    <row r="54" spans="1:32" s="305" customFormat="1" ht="37.5" customHeight="1">
      <c r="A54" s="326" t="s">
        <v>46</v>
      </c>
      <c r="B54" s="326"/>
      <c r="C54" s="326">
        <v>88247</v>
      </c>
      <c r="D54" s="326" t="str">
        <f>IF(A54="","",IF(A54="Composição","",IF(A54="Composição Auxiliar","COMP","INSUMO")))</f>
        <v>COMP</v>
      </c>
      <c r="E54" s="326" t="str">
        <f>IF(A54="","",IF(A54="COMPOSIÇÃO","",IFERROR(IFERROR(IF(VLOOKUP(C54,B.COMP!A:H,5,FALSE)&gt;0,"SINAPI",""),IF(VLOOKUP(C54,B.INSUMO!A:D,4,FALSE)&gt;0,"SINAPI","")),"COT")))</f>
        <v>SINAPI</v>
      </c>
      <c r="F54" s="321" t="str">
        <f>IF(A54="","",IFERROR(IF(A54="COMPOSIÇÃO",VLOOKUP(C54,'B. COT'!A:D,2,FALSE),IFERROR(IFERROR(IF(D54="COMP",VLOOKUP(C54,B.COMP!A:H,2,FALSE),VLOOKUP(C54,B.INSUMO!A:D,2,FALSE)),VLOOKUP(C54,'B. COT'!A:D,2,FALSE)),"COTAÇÃO")),VLOOKUP(C54,B.COMP!A:H,2,FALSE)))</f>
        <v>AUXILIAR DE ELETRICISTA COM ENCARGOS COMPLEMENTARES</v>
      </c>
      <c r="G54" s="322" t="str">
        <f>IF(A54="","",IFERROR(IF(A54="COMPOSIÇÃO",VLOOKUP(C54,'B. COT'!A:D,3,FALSE),IFERROR(IFERROR(IF(D54="COMP",VLOOKUP(C54,B.COMP!A:H,3,FALSE),VLOOKUP(C54,B.INSUMO!A:D,7,FALSE)),VLOOKUP(C54,'B. COT'!A:D,3,FALSE)),"COTAÇÃO")),VLOOKUP(CPU!C54,B.COMP!A:H,3,FALSE)))</f>
        <v>SERVICOS DIVERSOS</v>
      </c>
      <c r="H54" s="327" t="str">
        <f>IF(A54="","",IFERROR(IFERROR(IF(D54="COMP",VLOOKUP(C54,B.COMP!A:H,4,FALSE),VLOOKUP(C54,B.INSUMO!A:D,3,FALSE)),VLOOKUP(C54,'B. COT'!A:D,4,FALSE)),VLOOKUP(C54,B.COMP!A:H,4,FALSE)))</f>
        <v>H</v>
      </c>
      <c r="I54" s="328">
        <v>0.15</v>
      </c>
      <c r="J54" s="329">
        <f>IFERROR(IF(D54="COMP",VLOOKUP(C54,B.COMP!A:H,5,FALSE),VLOOKUP(C54,B.INSUMO!A:D,4,FALSE)),INDEX('MAPA DE COTAÇÕES'!Print_Area,MATCH(C54,'MAPA DE COTAÇÕES'!B:B,0)+5,12))</f>
        <v>20.440000000000001</v>
      </c>
      <c r="K54" s="324">
        <f t="shared" si="12"/>
        <v>3.06</v>
      </c>
      <c r="L54" s="276"/>
      <c r="M54" s="191"/>
      <c r="N54" s="304"/>
      <c r="O54" s="276"/>
      <c r="P54" s="191"/>
    </row>
    <row r="55" spans="1:32" s="305" customFormat="1" ht="37.5" customHeight="1">
      <c r="A55" s="326" t="s">
        <v>46</v>
      </c>
      <c r="B55" s="326"/>
      <c r="C55" s="326">
        <v>88264</v>
      </c>
      <c r="D55" s="326" t="str">
        <f>IF(A55="","",IF(A55="Composição","",IF(A55="Composição Auxiliar","COMP","INSUMO")))</f>
        <v>COMP</v>
      </c>
      <c r="E55" s="326" t="str">
        <f>IF(A55="","",IF(A55="COMPOSIÇÃO","",IFERROR(IFERROR(IF(VLOOKUP(C55,B.COMP!A:H,5,FALSE)&gt;0,"SINAPI",""),IF(VLOOKUP(C55,B.INSUMO!A:D,4,FALSE)&gt;0,"SINAPI","")),"COT")))</f>
        <v>SINAPI</v>
      </c>
      <c r="F55" s="321" t="str">
        <f>IF(A55="","",IFERROR(IF(A55="COMPOSIÇÃO",VLOOKUP(C55,'B. COT'!A:D,2,FALSE),IFERROR(IFERROR(IF(D55="COMP",VLOOKUP(C55,B.COMP!A:H,2,FALSE),VLOOKUP(C55,B.INSUMO!A:D,2,FALSE)),VLOOKUP(C55,'B. COT'!A:D,2,FALSE)),"COTAÇÃO")),VLOOKUP(C55,B.COMP!A:H,2,FALSE)))</f>
        <v>ELETRICISTA COM ENCARGOS COMPLEMENTARES</v>
      </c>
      <c r="G55" s="322" t="str">
        <f>IF(A55="","",IFERROR(IF(A55="COMPOSIÇÃO",VLOOKUP(C55,'B. COT'!A:D,3,FALSE),IFERROR(IFERROR(IF(D55="COMP",VLOOKUP(C55,B.COMP!A:H,3,FALSE),VLOOKUP(C55,B.INSUMO!A:D,7,FALSE)),VLOOKUP(C55,'B. COT'!A:D,3,FALSE)),"COTAÇÃO")),VLOOKUP(CPU!C55,B.COMP!A:H,3,FALSE)))</f>
        <v>SERVICOS DIVERSOS</v>
      </c>
      <c r="H55" s="327" t="str">
        <f>IF(A55="","",IFERROR(IFERROR(IF(D55="COMP",VLOOKUP(C55,B.COMP!A:H,4,FALSE),VLOOKUP(C55,B.INSUMO!A:D,3,FALSE)),VLOOKUP(C55,'B. COT'!A:D,4,FALSE)),VLOOKUP(C55,B.COMP!A:H,4,FALSE)))</f>
        <v>H</v>
      </c>
      <c r="I55" s="328">
        <v>0.15</v>
      </c>
      <c r="J55" s="329">
        <f>IFERROR(IF(D55="COMP",VLOOKUP(C55,B.COMP!A:H,5,FALSE),VLOOKUP(C55,B.INSUMO!A:D,4,FALSE)),INDEX('MAPA DE COTAÇÕES'!Print_Area,MATCH(C55,'MAPA DE COTAÇÕES'!B:B,0)+5,12))</f>
        <v>24.65</v>
      </c>
      <c r="K55" s="324">
        <f t="shared" si="12"/>
        <v>3.69</v>
      </c>
      <c r="L55" s="276"/>
      <c r="M55" s="191"/>
      <c r="N55" s="304"/>
      <c r="O55" s="276"/>
      <c r="P55" s="191"/>
    </row>
    <row r="56" spans="1:32" ht="35.25" customHeight="1">
      <c r="A56" s="335" t="s">
        <v>49</v>
      </c>
      <c r="B56" s="335"/>
      <c r="C56" s="335" t="s">
        <v>14035</v>
      </c>
      <c r="D56" s="335" t="str">
        <f>IF(A56="","",IF(A56="Composição","",IF(A56="Composição Auxiliar","COMP","INSUMO")))</f>
        <v>INSUMO</v>
      </c>
      <c r="E56" s="335" t="str">
        <f>IF(A56="","",IF(A56="COMPOSIÇÃO","",IFERROR(IFERROR(IF(VLOOKUP(C56,B.COMP!A:H,5,FALSE)&gt;0,"SINAPI",""),IF(VLOOKUP(C56,B.INSUMO!A:D,4,FALSE)&gt;0,"SINAPI","")),"COT")))</f>
        <v>COT</v>
      </c>
      <c r="F56" s="321" t="str">
        <f>IF(A56="","",IFERROR(IF(A56="COMPOSIÇÃO",VLOOKUP(C56,'B. COT'!A:D,2,FALSE),IFERROR(IFERROR(IF(D56="COMP",VLOOKUP(C56,B.COMP!A:H,2,FALSE),VLOOKUP(C56,B.INSUMO!A:D,2,FALSE)),VLOOKUP(C56,'B. COT'!A:D,2,FALSE)),"COTAÇÃO")),VLOOKUP(C56,B.COMP!A:H,2,FALSE)))</f>
        <v>GRAMPO TERMINAL PARA FIXAÇÃO NAS EXTREMIDADES DOS MÓDULOS</v>
      </c>
      <c r="G56" s="339" t="str">
        <f>IF(A56="","",IFERROR(IF(A56="COMPOSIÇÃO",VLOOKUP(C56,'B. COT'!A:D,3,FALSE),IFERROR(IFERROR(IF(D56="COMP",VLOOKUP(C56,B.COMP!A:I,3,FALSE),VLOOKUP(C56,B.INSUMO!A:H,7,FALSE)),VLOOKUP(C56,'B. COT'!A:D,3,FALSE)),"COTAÇÃO")),VLOOKUP(CPU!C56,B.COMP!A:I,3,FALSE)))</f>
        <v>MATERIAL</v>
      </c>
      <c r="H56" s="336" t="str">
        <f>IF(A56="","",IFERROR(IFERROR(IF(D56="COMP",VLOOKUP(C56,B.COMP!A:H,4,FALSE),VLOOKUP(C56,B.INSUMO!A:D,3,FALSE)),VLOOKUP(C56,'B. COT'!A:D,4,FALSE)),VLOOKUP(C56,B.COMP!A:H,4,FALSE)))</f>
        <v>UN</v>
      </c>
      <c r="I56" s="340">
        <v>1</v>
      </c>
      <c r="J56" s="338">
        <f>IFERROR(IF(D56="COMP",VLOOKUP(C56,B.COMP!A:H,5,FALSE),VLOOKUP(C56,B.INSUMO!A:D,4,FALSE)),INDEX('MAPA DE COTAÇÕES'!Print_Area,MATCH(C56,'MAPA DE COTAÇÕES'!B:B,0)+5,12))</f>
        <v>6.75</v>
      </c>
      <c r="K56" s="324">
        <f t="shared" si="12"/>
        <v>6.75</v>
      </c>
    </row>
    <row r="57" spans="1:32" s="279" customFormat="1" ht="15.75">
      <c r="A57" s="341"/>
      <c r="B57" s="341"/>
      <c r="C57" s="341"/>
      <c r="D57" s="348"/>
      <c r="E57" s="348"/>
      <c r="F57" s="348" t="s">
        <v>14037</v>
      </c>
      <c r="G57" s="349"/>
      <c r="H57" s="349"/>
      <c r="I57" s="346"/>
      <c r="J57" s="347"/>
      <c r="K57" s="347"/>
      <c r="L57" s="273"/>
      <c r="M57" s="274"/>
      <c r="N57" s="275"/>
      <c r="O57" s="273"/>
      <c r="P57" s="274"/>
    </row>
    <row r="58" spans="1:32" s="305" customFormat="1" ht="44.25" customHeight="1">
      <c r="A58" s="351" t="s">
        <v>44</v>
      </c>
      <c r="B58" s="331"/>
      <c r="C58" s="331" t="s">
        <v>13818</v>
      </c>
      <c r="D58" s="331"/>
      <c r="E58" s="331"/>
      <c r="F58" s="345" t="str">
        <f>IF(A58="","",IFERROR(IF(A58="COMPOSIÇÃO",VLOOKUP(C58,'B. COT'!A:D,2,FALSE),IFERROR(IFERROR(IF(D58="COMP",VLOOKUP(C58,B.COMP!A:H,2,FALSE),VLOOKUP(C58,B.INSUMO!A:D,2,FALSE)),VLOOKUP(C58,'B. COT'!A:D,2,FALSE)),"COTAÇÃO")),VLOOKUP(C58,B.COMP!A:H,2,FALSE)))</f>
        <v>GRAMPO INTERMEDIÁRIO PARA FIXAÇÃO ENTRE PAINÉIS - FORNECIMENTO E INSTALAÇÃO</v>
      </c>
      <c r="G58" s="322" t="str">
        <f>IF(A58="","",IFERROR(IF(A58="COMPOSIÇÃO",VLOOKUP(C58,'B. COT'!A:D,3,FALSE),IFERROR(IFERROR(IF(D58="COMP",VLOOKUP(C58,B.COMP!A:H,3,FALSE),VLOOKUP(C58,B.INSUMO!A:D,7,FALSE)),VLOOKUP(C58,'B. COT'!A:D,3,FALSE)),"COTAÇÃO")),VLOOKUP(CPU!C58,B.COMP!A:H,3,FALSE)))</f>
        <v>INEL - INSTALAÇÃO ELÉTRICA</v>
      </c>
      <c r="H58" s="332" t="str">
        <f>IF(A58="","",IFERROR(IFERROR(IF(D58="COMP",VLOOKUP(C58,B.COMP!A:H,4,FALSE),VLOOKUP(C58,B.INSUMO!A:D,3,FALSE)),VLOOKUP(C58,'B. COT'!A:D,4,FALSE)),VLOOKUP(C58,B.COMP!A:H,4,FALSE)))</f>
        <v>UN</v>
      </c>
      <c r="I58" s="333">
        <v>1</v>
      </c>
      <c r="J58" s="334">
        <f>SUM(K59:K61)</f>
        <v>13.5</v>
      </c>
      <c r="K58" s="324">
        <f t="shared" ref="K58:K61" si="13">IF(A58="","",IFERROR(TRUNC(J58*I58,2),"COTAÇÃO"))</f>
        <v>13.5</v>
      </c>
      <c r="L58" s="325">
        <f>J58-K58</f>
        <v>0</v>
      </c>
      <c r="M58" s="191"/>
      <c r="N58" s="304">
        <f>SUM(K59:K61)</f>
        <v>13.5</v>
      </c>
      <c r="O58" s="304">
        <f>N58-K58</f>
        <v>0</v>
      </c>
      <c r="P58" s="191"/>
    </row>
    <row r="59" spans="1:32" s="305" customFormat="1" ht="37.5" customHeight="1">
      <c r="A59" s="326" t="s">
        <v>46</v>
      </c>
      <c r="B59" s="326"/>
      <c r="C59" s="326">
        <v>88247</v>
      </c>
      <c r="D59" s="326" t="str">
        <f>IF(A59="","",IF(A59="Composição","",IF(A59="Composição Auxiliar","COMP","INSUMO")))</f>
        <v>COMP</v>
      </c>
      <c r="E59" s="326" t="str">
        <f>IF(A59="","",IF(A59="COMPOSIÇÃO","",IFERROR(IFERROR(IF(VLOOKUP(C59,B.COMP!A:H,5,FALSE)&gt;0,"SINAPI",""),IF(VLOOKUP(C59,B.INSUMO!A:D,4,FALSE)&gt;0,"SINAPI","")),"COT")))</f>
        <v>SINAPI</v>
      </c>
      <c r="F59" s="321" t="str">
        <f>IF(A59="","",IFERROR(IF(A59="COMPOSIÇÃO",VLOOKUP(C59,'B. COT'!A:D,2,FALSE),IFERROR(IFERROR(IF(D59="COMP",VLOOKUP(C59,B.COMP!A:H,2,FALSE),VLOOKUP(C59,B.INSUMO!A:D,2,FALSE)),VLOOKUP(C59,'B. COT'!A:D,2,FALSE)),"COTAÇÃO")),VLOOKUP(C59,B.COMP!A:H,2,FALSE)))</f>
        <v>AUXILIAR DE ELETRICISTA COM ENCARGOS COMPLEMENTARES</v>
      </c>
      <c r="G59" s="322" t="str">
        <f>IF(A59="","",IFERROR(IF(A59="COMPOSIÇÃO",VLOOKUP(C59,'B. COT'!A:D,3,FALSE),IFERROR(IFERROR(IF(D59="COMP",VLOOKUP(C59,B.COMP!A:H,3,FALSE),VLOOKUP(C59,B.INSUMO!A:D,7,FALSE)),VLOOKUP(C59,'B. COT'!A:D,3,FALSE)),"COTAÇÃO")),VLOOKUP(CPU!C59,B.COMP!A:H,3,FALSE)))</f>
        <v>SERVICOS DIVERSOS</v>
      </c>
      <c r="H59" s="327" t="str">
        <f>IF(A59="","",IFERROR(IFERROR(IF(D59="COMP",VLOOKUP(C59,B.COMP!A:H,4,FALSE),VLOOKUP(C59,B.INSUMO!A:D,3,FALSE)),VLOOKUP(C59,'B. COT'!A:D,4,FALSE)),VLOOKUP(C59,B.COMP!A:H,4,FALSE)))</f>
        <v>H</v>
      </c>
      <c r="I59" s="328">
        <v>0.15</v>
      </c>
      <c r="J59" s="329">
        <f>IFERROR(IF(D59="COMP",VLOOKUP(C59,B.COMP!A:H,5,FALSE),VLOOKUP(C59,B.INSUMO!A:D,4,FALSE)),INDEX('MAPA DE COTAÇÕES'!Print_Area,MATCH(C59,'MAPA DE COTAÇÕES'!B:B,0)+5,12))</f>
        <v>20.440000000000001</v>
      </c>
      <c r="K59" s="324">
        <f t="shared" si="13"/>
        <v>3.06</v>
      </c>
      <c r="L59" s="276"/>
      <c r="M59" s="191"/>
      <c r="N59" s="304"/>
      <c r="O59" s="276"/>
      <c r="P59" s="191"/>
    </row>
    <row r="60" spans="1:32" s="305" customFormat="1" ht="37.5" customHeight="1">
      <c r="A60" s="326" t="s">
        <v>46</v>
      </c>
      <c r="B60" s="326"/>
      <c r="C60" s="326">
        <v>88264</v>
      </c>
      <c r="D60" s="326" t="str">
        <f>IF(A60="","",IF(A60="Composição","",IF(A60="Composição Auxiliar","COMP","INSUMO")))</f>
        <v>COMP</v>
      </c>
      <c r="E60" s="326" t="str">
        <f>IF(A60="","",IF(A60="COMPOSIÇÃO","",IFERROR(IFERROR(IF(VLOOKUP(C60,B.COMP!A:H,5,FALSE)&gt;0,"SINAPI",""),IF(VLOOKUP(C60,B.INSUMO!A:D,4,FALSE)&gt;0,"SINAPI","")),"COT")))</f>
        <v>SINAPI</v>
      </c>
      <c r="F60" s="321" t="str">
        <f>IF(A60="","",IFERROR(IF(A60="COMPOSIÇÃO",VLOOKUP(C60,'B. COT'!A:D,2,FALSE),IFERROR(IFERROR(IF(D60="COMP",VLOOKUP(C60,B.COMP!A:H,2,FALSE),VLOOKUP(C60,B.INSUMO!A:D,2,FALSE)),VLOOKUP(C60,'B. COT'!A:D,2,FALSE)),"COTAÇÃO")),VLOOKUP(C60,B.COMP!A:H,2,FALSE)))</f>
        <v>ELETRICISTA COM ENCARGOS COMPLEMENTARES</v>
      </c>
      <c r="G60" s="322" t="str">
        <f>IF(A60="","",IFERROR(IF(A60="COMPOSIÇÃO",VLOOKUP(C60,'B. COT'!A:D,3,FALSE),IFERROR(IFERROR(IF(D60="COMP",VLOOKUP(C60,B.COMP!A:H,3,FALSE),VLOOKUP(C60,B.INSUMO!A:D,7,FALSE)),VLOOKUP(C60,'B. COT'!A:D,3,FALSE)),"COTAÇÃO")),VLOOKUP(CPU!C60,B.COMP!A:H,3,FALSE)))</f>
        <v>SERVICOS DIVERSOS</v>
      </c>
      <c r="H60" s="327" t="str">
        <f>IF(A60="","",IFERROR(IFERROR(IF(D60="COMP",VLOOKUP(C60,B.COMP!A:H,4,FALSE),VLOOKUP(C60,B.INSUMO!A:D,3,FALSE)),VLOOKUP(C60,'B. COT'!A:D,4,FALSE)),VLOOKUP(C60,B.COMP!A:H,4,FALSE)))</f>
        <v>H</v>
      </c>
      <c r="I60" s="328">
        <v>0.15</v>
      </c>
      <c r="J60" s="329">
        <f>IFERROR(IF(D60="COMP",VLOOKUP(C60,B.COMP!A:H,5,FALSE),VLOOKUP(C60,B.INSUMO!A:D,4,FALSE)),INDEX('MAPA DE COTAÇÕES'!Print_Area,MATCH(C60,'MAPA DE COTAÇÕES'!B:B,0)+5,12))</f>
        <v>24.65</v>
      </c>
      <c r="K60" s="324">
        <f t="shared" si="13"/>
        <v>3.69</v>
      </c>
      <c r="L60" s="276"/>
      <c r="M60" s="191"/>
      <c r="N60" s="304"/>
      <c r="O60" s="276"/>
      <c r="P60" s="191"/>
    </row>
    <row r="61" spans="1:32" ht="35.25" customHeight="1">
      <c r="A61" s="335" t="s">
        <v>49</v>
      </c>
      <c r="B61" s="335"/>
      <c r="C61" s="335" t="s">
        <v>14039</v>
      </c>
      <c r="D61" s="335" t="str">
        <f>IF(A61="","",IF(A61="Composição","",IF(A61="Composição Auxiliar","COMP","INSUMO")))</f>
        <v>INSUMO</v>
      </c>
      <c r="E61" s="335" t="str">
        <f>IF(A61="","",IF(A61="COMPOSIÇÃO","",IFERROR(IFERROR(IF(VLOOKUP(C61,B.COMP!A:H,5,FALSE)&gt;0,"SINAPI",""),IF(VLOOKUP(C61,B.INSUMO!A:D,4,FALSE)&gt;0,"SINAPI","")),"COT")))</f>
        <v>COT</v>
      </c>
      <c r="F61" s="321" t="str">
        <f>IF(A61="","",IFERROR(IF(A61="COMPOSIÇÃO",VLOOKUP(C61,'B. COT'!A:D,2,FALSE),IFERROR(IFERROR(IF(D61="COMP",VLOOKUP(C61,B.COMP!A:H,2,FALSE),VLOOKUP(C61,B.INSUMO!A:D,2,FALSE)),VLOOKUP(C61,'B. COT'!A:D,2,FALSE)),"COTAÇÃO")),VLOOKUP(C61,B.COMP!A:H,2,FALSE)))</f>
        <v>GRAMPO INTERMEDIÁRIO PARA FIXAÇÃO ENTRE PAINÉIS</v>
      </c>
      <c r="G61" s="339" t="str">
        <f>IF(A61="","",IFERROR(IF(A61="COMPOSIÇÃO",VLOOKUP(C61,'B. COT'!A:D,3,FALSE),IFERROR(IFERROR(IF(D61="COMP",VLOOKUP(C61,B.COMP!A:I,3,FALSE),VLOOKUP(C61,B.INSUMO!A:H,7,FALSE)),VLOOKUP(C61,'B. COT'!A:D,3,FALSE)),"COTAÇÃO")),VLOOKUP(CPU!C61,B.COMP!A:I,3,FALSE)))</f>
        <v>MATERIAL</v>
      </c>
      <c r="H61" s="336" t="str">
        <f>IF(A61="","",IFERROR(IFERROR(IF(D61="COMP",VLOOKUP(C61,B.COMP!A:H,4,FALSE),VLOOKUP(C61,B.INSUMO!A:D,3,FALSE)),VLOOKUP(C61,'B. COT'!A:D,4,FALSE)),VLOOKUP(C61,B.COMP!A:H,4,FALSE)))</f>
        <v>UN</v>
      </c>
      <c r="I61" s="340">
        <v>1</v>
      </c>
      <c r="J61" s="338">
        <f>IFERROR(IF(D61="COMP",VLOOKUP(C61,B.COMP!A:H,5,FALSE),VLOOKUP(C61,B.INSUMO!A:D,4,FALSE)),INDEX('MAPA DE COTAÇÕES'!Print_Area,MATCH(C61,'MAPA DE COTAÇÕES'!B:B,0)+5,12))</f>
        <v>6.75</v>
      </c>
      <c r="K61" s="324">
        <f t="shared" si="13"/>
        <v>6.75</v>
      </c>
    </row>
    <row r="62" spans="1:32" s="279" customFormat="1" ht="15.75">
      <c r="A62" s="341"/>
      <c r="B62" s="341"/>
      <c r="C62" s="341"/>
      <c r="D62" s="348"/>
      <c r="E62" s="348"/>
      <c r="F62" s="348" t="s">
        <v>14037</v>
      </c>
      <c r="G62" s="349"/>
      <c r="H62" s="349"/>
      <c r="I62" s="346"/>
      <c r="J62" s="347"/>
      <c r="K62" s="347"/>
      <c r="L62" s="273"/>
      <c r="M62" s="274"/>
      <c r="N62" s="275"/>
      <c r="O62" s="273"/>
      <c r="P62" s="274"/>
    </row>
    <row r="63" spans="1:32" s="305" customFormat="1" ht="44.25" customHeight="1">
      <c r="A63" s="351" t="s">
        <v>44</v>
      </c>
      <c r="B63" s="331"/>
      <c r="C63" s="331" t="s">
        <v>14041</v>
      </c>
      <c r="D63" s="331"/>
      <c r="E63" s="331"/>
      <c r="F63" s="345" t="str">
        <f>IF(A63="","",IFERROR(IF(A63="COMPOSIÇÃO",VLOOKUP(C63,'B. COT'!A:D,2,FALSE),IFERROR(IFERROR(IF(D63="COMP",VLOOKUP(C63,B.COMP!A:H,2,FALSE),VLOOKUP(C63,B.INSUMO!A:D,2,FALSE)),VLOOKUP(C63,'B. COT'!A:D,2,FALSE)),"COTAÇÃO")),VLOOKUP(C63,B.COMP!A:H,2,FALSE)))</f>
        <v>PERFIL SUPORTE EM ALUMÍNIO PARA FIXAÇÃO, EM SUPORTE RETO OU GANCHO AJUSTÁVEL - FORNECIMENTO E INSTALAÇÃO</v>
      </c>
      <c r="G63" s="322" t="str">
        <f>IF(A63="","",IFERROR(IF(A63="COMPOSIÇÃO",VLOOKUP(C63,'B. COT'!A:D,3,FALSE),IFERROR(IFERROR(IF(D63="COMP",VLOOKUP(C63,B.COMP!A:H,3,FALSE),VLOOKUP(C63,B.INSUMO!A:D,7,FALSE)),VLOOKUP(C63,'B. COT'!A:D,3,FALSE)),"COTAÇÃO")),VLOOKUP(CPU!C63,B.COMP!A:H,3,FALSE)))</f>
        <v>INEL - INSTALAÇÃO ELÉTRICA</v>
      </c>
      <c r="H63" s="332" t="str">
        <f>IF(A63="","",IFERROR(IFERROR(IF(D63="COMP",VLOOKUP(C63,B.COMP!A:H,4,FALSE),VLOOKUP(C63,B.INSUMO!A:D,3,FALSE)),VLOOKUP(C63,'B. COT'!A:D,4,FALSE)),VLOOKUP(C63,B.COMP!A:H,4,FALSE)))</f>
        <v>M</v>
      </c>
      <c r="I63" s="333">
        <v>1</v>
      </c>
      <c r="J63" s="334">
        <f>SUM(K64:K67)</f>
        <v>39.160000000000004</v>
      </c>
      <c r="K63" s="324">
        <f t="shared" ref="K63:K66" si="14">IF(A63="","",IFERROR(TRUNC(J63*I63,2),"COTAÇÃO"))</f>
        <v>39.159999999999997</v>
      </c>
      <c r="L63" s="325">
        <f>J63-K63</f>
        <v>0</v>
      </c>
      <c r="M63" s="191"/>
      <c r="N63" s="304">
        <f>SUM(K64:K67)</f>
        <v>39.160000000000004</v>
      </c>
      <c r="O63" s="276">
        <f>N63-K63</f>
        <v>0</v>
      </c>
      <c r="P63" s="191"/>
    </row>
    <row r="64" spans="1:32" s="305" customFormat="1" ht="37.5" customHeight="1">
      <c r="A64" s="326" t="s">
        <v>46</v>
      </c>
      <c r="B64" s="326"/>
      <c r="C64" s="326">
        <v>88247</v>
      </c>
      <c r="D64" s="326" t="str">
        <f>IF(A64="","",IF(A64="Composição","",IF(A64="Composição Auxiliar","COMP","INSUMO")))</f>
        <v>COMP</v>
      </c>
      <c r="E64" s="326" t="str">
        <f>IF(A64="","",IF(A64="COMPOSIÇÃO","",IFERROR(IFERROR(IF(VLOOKUP(C64,B.COMP!A:H,5,FALSE)&gt;0,"SINAPI",""),IF(VLOOKUP(C64,B.INSUMO!A:D,4,FALSE)&gt;0,"SINAPI","")),"COT")))</f>
        <v>SINAPI</v>
      </c>
      <c r="F64" s="321" t="str">
        <f>IF(A64="","",IFERROR(IF(A64="COMPOSIÇÃO",VLOOKUP(C64,'B. COT'!A:D,2,FALSE),IFERROR(IFERROR(IF(D64="COMP",VLOOKUP(C64,B.COMP!A:H,2,FALSE),VLOOKUP(C64,B.INSUMO!A:D,2,FALSE)),VLOOKUP(C64,'B. COT'!A:D,2,FALSE)),"COTAÇÃO")),VLOOKUP(C64,B.COMP!A:H,2,FALSE)))</f>
        <v>AUXILIAR DE ELETRICISTA COM ENCARGOS COMPLEMENTARES</v>
      </c>
      <c r="G64" s="322" t="str">
        <f>IF(A64="","",IFERROR(IF(A64="COMPOSIÇÃO",VLOOKUP(C64,'B. COT'!A:D,3,FALSE),IFERROR(IFERROR(IF(D64="COMP",VLOOKUP(C64,B.COMP!A:H,3,FALSE),VLOOKUP(C64,B.INSUMO!A:D,7,FALSE)),VLOOKUP(C64,'B. COT'!A:D,3,FALSE)),"COTAÇÃO")),VLOOKUP(CPU!C64,B.COMP!A:H,3,FALSE)))</f>
        <v>SERVICOS DIVERSOS</v>
      </c>
      <c r="H64" s="327" t="str">
        <f>IF(A64="","",IFERROR(IFERROR(IF(D64="COMP",VLOOKUP(C64,B.COMP!A:H,4,FALSE),VLOOKUP(C64,B.INSUMO!A:D,3,FALSE)),VLOOKUP(C64,'B. COT'!A:D,4,FALSE)),VLOOKUP(C64,B.COMP!A:H,4,FALSE)))</f>
        <v>H</v>
      </c>
      <c r="I64" s="328">
        <v>0.25</v>
      </c>
      <c r="J64" s="329">
        <f>IFERROR(IF(D64="COMP",VLOOKUP(C64,B.COMP!A:H,5,FALSE),VLOOKUP(C64,B.INSUMO!A:D,4,FALSE)),INDEX('MAPA DE COTAÇÕES'!Print_Area,MATCH(C64,'MAPA DE COTAÇÕES'!B:B,0)+5,12))</f>
        <v>20.440000000000001</v>
      </c>
      <c r="K64" s="324">
        <f t="shared" si="14"/>
        <v>5.1100000000000003</v>
      </c>
      <c r="L64" s="276"/>
      <c r="M64" s="191"/>
      <c r="N64" s="304"/>
      <c r="O64" s="276"/>
      <c r="P64" s="191"/>
    </row>
    <row r="65" spans="1:16" s="305" customFormat="1" ht="37.5" customHeight="1">
      <c r="A65" s="326" t="s">
        <v>46</v>
      </c>
      <c r="B65" s="326"/>
      <c r="C65" s="326">
        <v>88264</v>
      </c>
      <c r="D65" s="326" t="str">
        <f>IF(A65="","",IF(A65="Composição","",IF(A65="Composição Auxiliar","COMP","INSUMO")))</f>
        <v>COMP</v>
      </c>
      <c r="E65" s="326" t="str">
        <f>IF(A65="","",IF(A65="COMPOSIÇÃO","",IFERROR(IFERROR(IF(VLOOKUP(C65,B.COMP!A:H,5,FALSE)&gt;0,"SINAPI",""),IF(VLOOKUP(C65,B.INSUMO!A:D,4,FALSE)&gt;0,"SINAPI","")),"COT")))</f>
        <v>SINAPI</v>
      </c>
      <c r="F65" s="321" t="str">
        <f>IF(A65="","",IFERROR(IF(A65="COMPOSIÇÃO",VLOOKUP(C65,'B. COT'!A:D,2,FALSE),IFERROR(IFERROR(IF(D65="COMP",VLOOKUP(C65,B.COMP!A:H,2,FALSE),VLOOKUP(C65,B.INSUMO!A:D,2,FALSE)),VLOOKUP(C65,'B. COT'!A:D,2,FALSE)),"COTAÇÃO")),VLOOKUP(C65,B.COMP!A:H,2,FALSE)))</f>
        <v>ELETRICISTA COM ENCARGOS COMPLEMENTARES</v>
      </c>
      <c r="G65" s="322" t="str">
        <f>IF(A65="","",IFERROR(IF(A65="COMPOSIÇÃO",VLOOKUP(C65,'B. COT'!A:D,3,FALSE),IFERROR(IFERROR(IF(D65="COMP",VLOOKUP(C65,B.COMP!A:H,3,FALSE),VLOOKUP(C65,B.INSUMO!A:D,7,FALSE)),VLOOKUP(C65,'B. COT'!A:D,3,FALSE)),"COTAÇÃO")),VLOOKUP(CPU!C65,B.COMP!A:H,3,FALSE)))</f>
        <v>SERVICOS DIVERSOS</v>
      </c>
      <c r="H65" s="327" t="str">
        <f>IF(A65="","",IFERROR(IFERROR(IF(D65="COMP",VLOOKUP(C65,B.COMP!A:H,4,FALSE),VLOOKUP(C65,B.INSUMO!A:D,3,FALSE)),VLOOKUP(C65,'B. COT'!A:D,4,FALSE)),VLOOKUP(C65,B.COMP!A:H,4,FALSE)))</f>
        <v>H</v>
      </c>
      <c r="I65" s="328">
        <v>0.5</v>
      </c>
      <c r="J65" s="329">
        <f>IFERROR(IF(D65="COMP",VLOOKUP(C65,B.COMP!A:H,5,FALSE),VLOOKUP(C65,B.INSUMO!A:D,4,FALSE)),INDEX('MAPA DE COTAÇÕES'!Print_Area,MATCH(C65,'MAPA DE COTAÇÕES'!B:B,0)+5,12))</f>
        <v>24.65</v>
      </c>
      <c r="K65" s="324">
        <f t="shared" si="14"/>
        <v>12.32</v>
      </c>
      <c r="L65" s="276"/>
      <c r="M65" s="191"/>
      <c r="N65" s="304"/>
      <c r="O65" s="276"/>
      <c r="P65" s="191"/>
    </row>
    <row r="66" spans="1:16" ht="35.25" customHeight="1">
      <c r="A66" s="335" t="s">
        <v>49</v>
      </c>
      <c r="B66" s="335"/>
      <c r="C66" s="335" t="s">
        <v>14042</v>
      </c>
      <c r="D66" s="335" t="str">
        <f>IF(A66="","",IF(A66="Composição","",IF(A66="Composição Auxiliar","COMP","INSUMO")))</f>
        <v>INSUMO</v>
      </c>
      <c r="E66" s="335" t="str">
        <f>IF(A66="","",IF(A66="COMPOSIÇÃO","",IFERROR(IFERROR(IF(VLOOKUP(C66,B.COMP!A:H,5,FALSE)&gt;0,"SINAPI",""),IF(VLOOKUP(C66,B.INSUMO!A:D,4,FALSE)&gt;0,"SINAPI","")),"COT")))</f>
        <v>COT</v>
      </c>
      <c r="F66" s="321" t="str">
        <f>IF(A66="","",IFERROR(IF(A66="COMPOSIÇÃO",VLOOKUP(C66,'B. COT'!A:D,2,FALSE),IFERROR(IFERROR(IF(D66="COMP",VLOOKUP(C66,B.COMP!A:H,2,FALSE),VLOOKUP(C66,B.INSUMO!A:D,2,FALSE)),VLOOKUP(C66,'B. COT'!A:D,2,FALSE)),"COTAÇÃO")),VLOOKUP(C66,B.COMP!A:H,2,FALSE)))</f>
        <v>PERFIL SUPORTE EM ALUMÍNIO PARA FIXAÇÃO, EM SUPORTE RETO OU GANCHO AJUSTÁVEL</v>
      </c>
      <c r="G66" s="339" t="str">
        <f>IF(A66="","",IFERROR(IF(A66="COMPOSIÇÃO",VLOOKUP(C66,'B. COT'!A:D,3,FALSE),IFERROR(IFERROR(IF(D66="COMP",VLOOKUP(C66,B.COMP!A:I,3,FALSE),VLOOKUP(C66,B.INSUMO!A:H,7,FALSE)),VLOOKUP(C66,'B. COT'!A:D,3,FALSE)),"COTAÇÃO")),VLOOKUP(CPU!C66,B.COMP!A:I,3,FALSE)))</f>
        <v>MATERIAL</v>
      </c>
      <c r="H66" s="336" t="str">
        <f>IF(A66="","",IFERROR(IFERROR(IF(D66="COMP",VLOOKUP(C66,B.COMP!A:H,4,FALSE),VLOOKUP(C66,B.INSUMO!A:D,3,FALSE)),VLOOKUP(C66,'B. COT'!A:D,4,FALSE)),VLOOKUP(C66,B.COMP!A:H,4,FALSE)))</f>
        <v>M</v>
      </c>
      <c r="I66" s="340">
        <v>1</v>
      </c>
      <c r="J66" s="338">
        <f>IFERROR(IF(D66="COMP",VLOOKUP(C66,B.COMP!A:H,5,FALSE),VLOOKUP(C66,B.INSUMO!A:D,4,FALSE)),INDEX('MAPA DE COTAÇÕES'!Print_Area,MATCH(C66,'MAPA DE COTAÇÕES'!B:B,0)+5,12))</f>
        <v>20.38</v>
      </c>
      <c r="K66" s="324">
        <f t="shared" si="14"/>
        <v>20.38</v>
      </c>
    </row>
    <row r="67" spans="1:16" ht="35.25" customHeight="1">
      <c r="A67" s="335" t="s">
        <v>49</v>
      </c>
      <c r="B67" s="335"/>
      <c r="C67" s="335">
        <v>13246</v>
      </c>
      <c r="D67" s="335" t="str">
        <f>IF(A67="","",IF(A67="Composição","",IF(A67="Composição Auxiliar","COMP","INSUMO")))</f>
        <v>INSUMO</v>
      </c>
      <c r="E67" s="335" t="str">
        <f>IF(A67="","",IF(A67="COMPOSIÇÃO","",IFERROR(IFERROR(IF(VLOOKUP(C67,B.COMP!A:H,5,FALSE)&gt;0,"SINAPI",""),IF(VLOOKUP(C67,B.INSUMO!A:D,4,FALSE)&gt;0,"SINAPI","")),"COT")))</f>
        <v>SINAPI</v>
      </c>
      <c r="F67" s="321" t="str">
        <f>IF(A67="","",IFERROR(IF(A67="COMPOSIÇÃO",VLOOKUP(C67,'B. COT'!A:D,2,FALSE),IFERROR(IFERROR(IF(D67="COMP",VLOOKUP(C67,B.COMP!A:H,2,FALSE),VLOOKUP(C67,B.INSUMO!A:D,2,FALSE)),VLOOKUP(C67,'B. COT'!A:D,2,FALSE)),"COTAÇÃO")),VLOOKUP(C67,B.COMP!A:H,2,FALSE)))</f>
        <v xml:space="preserve">PARAFUSO DE FERRO POLIDO, SEXTAVADO, COM ROSCA INTEIRA, DIAMETRO 5/16", COMPRIMENTO 3/4", COM PORCA E ARRUELA LISA LEVE                                                                                                                                                                                                                                                                                                                                                                                   </v>
      </c>
      <c r="G67" s="339" t="str">
        <f>IF(A67="","",IFERROR(IF(A67="COMPOSIÇÃO",VLOOKUP(C67,'B. COT'!A:D,3,FALSE),IFERROR(IFERROR(IF(D67="COMP",VLOOKUP(C67,B.COMP!A:I,3,FALSE),VLOOKUP(C67,B.INSUMO!A:H,7,FALSE)),VLOOKUP(C67,'B. COT'!A:D,3,FALSE)),"COTAÇÃO")),VLOOKUP(CPU!C67,B.COMP!A:I,3,FALSE)))</f>
        <v>MATERIAL</v>
      </c>
      <c r="H67" s="336" t="str">
        <f>IF(A67="","",IFERROR(IFERROR(IF(D67="COMP",VLOOKUP(C67,B.COMP!A:H,4,FALSE),VLOOKUP(C67,B.INSUMO!A:D,3,FALSE)),VLOOKUP(C67,'B. COT'!A:D,4,FALSE)),VLOOKUP(C67,B.COMP!A:H,4,FALSE)))</f>
        <v xml:space="preserve">UN    </v>
      </c>
      <c r="I67" s="340">
        <v>3</v>
      </c>
      <c r="J67" s="338">
        <f>IFERROR(IF(D67="COMP",VLOOKUP(C67,B.COMP!A:H,5,FALSE),VLOOKUP(C67,B.INSUMO!A:D,4,FALSE)),INDEX('MAPA DE COTAÇÕES'!Print_Area,MATCH(C67,'MAPA DE COTAÇÕES'!B:B,0)+5,12))</f>
        <v>0.45</v>
      </c>
      <c r="K67" s="324">
        <f t="shared" ref="K67" si="15">IF(A67="","",IFERROR(TRUNC(J67*I67,2),"COTAÇÃO"))</f>
        <v>1.35</v>
      </c>
    </row>
    <row r="68" spans="1:16" s="279" customFormat="1" ht="15.75">
      <c r="A68" s="341"/>
      <c r="B68" s="341"/>
      <c r="C68" s="341"/>
      <c r="D68" s="348"/>
      <c r="E68" s="348"/>
      <c r="F68" s="348" t="s">
        <v>14043</v>
      </c>
      <c r="G68" s="349"/>
      <c r="H68" s="349"/>
      <c r="I68" s="346"/>
      <c r="J68" s="347"/>
      <c r="K68" s="347"/>
      <c r="L68" s="273"/>
      <c r="M68" s="274"/>
      <c r="N68" s="275"/>
      <c r="O68" s="273"/>
      <c r="P68" s="274"/>
    </row>
    <row r="69" spans="1:16" s="305" customFormat="1" ht="44.25" customHeight="1">
      <c r="A69" s="351" t="s">
        <v>44</v>
      </c>
      <c r="B69" s="331"/>
      <c r="C69" s="331" t="s">
        <v>14046</v>
      </c>
      <c r="D69" s="331"/>
      <c r="E69" s="331"/>
      <c r="F69" s="345" t="str">
        <f>IF(A69="","",IFERROR(IF(A69="COMPOSIÇÃO",VLOOKUP(C69,'B. COT'!A:D,2,FALSE),IFERROR(IFERROR(IF(D69="COMP",VLOOKUP(C69,B.COMP!A:H,2,FALSE),VLOOKUP(C69,B.INSUMO!A:D,2,FALSE)),VLOOKUP(C69,'B. COT'!A:D,2,FALSE)),"COTAÇÃO")),VLOOKUP(C69,B.COMP!A:H,2,FALSE)))</f>
        <v xml:space="preserve">PERFIL PLANO ACHATADO EM ALUMÍNIO - FORNECIMENTO E INSTALAÇÃO </v>
      </c>
      <c r="G69" s="322" t="str">
        <f>IF(A69="","",IFERROR(IF(A69="COMPOSIÇÃO",VLOOKUP(C69,'B. COT'!A:D,3,FALSE),IFERROR(IFERROR(IF(D69="COMP",VLOOKUP(C69,B.COMP!A:H,3,FALSE),VLOOKUP(C69,B.INSUMO!A:D,7,FALSE)),VLOOKUP(C69,'B. COT'!A:D,3,FALSE)),"COTAÇÃO")),VLOOKUP(CPU!C69,B.COMP!A:H,3,FALSE)))</f>
        <v>INEL - INSTALAÇÃO ELÉTRICA</v>
      </c>
      <c r="H69" s="332" t="str">
        <f>IF(A69="","",IFERROR(IFERROR(IF(D69="COMP",VLOOKUP(C69,B.COMP!A:H,4,FALSE),VLOOKUP(C69,B.INSUMO!A:D,3,FALSE)),VLOOKUP(C69,'B. COT'!A:D,4,FALSE)),VLOOKUP(C69,B.COMP!A:H,4,FALSE)))</f>
        <v>M</v>
      </c>
      <c r="I69" s="333">
        <v>1</v>
      </c>
      <c r="J69" s="334">
        <f>SUM(K70:K73)</f>
        <v>32.44</v>
      </c>
      <c r="K69" s="324">
        <f t="shared" ref="K69:K73" si="16">IF(A69="","",IFERROR(TRUNC(J69*I69,2),"COTAÇÃO"))</f>
        <v>32.44</v>
      </c>
      <c r="L69" s="325">
        <f>J69-K69</f>
        <v>0</v>
      </c>
      <c r="M69" s="191"/>
      <c r="N69" s="304">
        <f>SUM(K70:K73)</f>
        <v>32.44</v>
      </c>
      <c r="O69" s="276">
        <f>N69-K69</f>
        <v>0</v>
      </c>
      <c r="P69" s="191"/>
    </row>
    <row r="70" spans="1:16" s="305" customFormat="1" ht="37.5" customHeight="1">
      <c r="A70" s="326" t="s">
        <v>46</v>
      </c>
      <c r="B70" s="326"/>
      <c r="C70" s="326">
        <v>88247</v>
      </c>
      <c r="D70" s="326" t="str">
        <f>IF(A70="","",IF(A70="Composição","",IF(A70="Composição Auxiliar","COMP","INSUMO")))</f>
        <v>COMP</v>
      </c>
      <c r="E70" s="326" t="str">
        <f>IF(A70="","",IF(A70="COMPOSIÇÃO","",IFERROR(IFERROR(IF(VLOOKUP(C70,B.COMP!A:H,5,FALSE)&gt;0,"SINAPI",""),IF(VLOOKUP(C70,B.INSUMO!A:D,4,FALSE)&gt;0,"SINAPI","")),"COT")))</f>
        <v>SINAPI</v>
      </c>
      <c r="F70" s="321" t="str">
        <f>IF(A70="","",IFERROR(IF(A70="COMPOSIÇÃO",VLOOKUP(C70,'B. COT'!A:D,2,FALSE),IFERROR(IFERROR(IF(D70="COMP",VLOOKUP(C70,B.COMP!A:H,2,FALSE),VLOOKUP(C70,B.INSUMO!A:D,2,FALSE)),VLOOKUP(C70,'B. COT'!A:D,2,FALSE)),"COTAÇÃO")),VLOOKUP(C70,B.COMP!A:H,2,FALSE)))</f>
        <v>AUXILIAR DE ELETRICISTA COM ENCARGOS COMPLEMENTARES</v>
      </c>
      <c r="G70" s="322" t="str">
        <f>IF(A70="","",IFERROR(IF(A70="COMPOSIÇÃO",VLOOKUP(C70,'B. COT'!A:D,3,FALSE),IFERROR(IFERROR(IF(D70="COMP",VLOOKUP(C70,B.COMP!A:H,3,FALSE),VLOOKUP(C70,B.INSUMO!A:D,7,FALSE)),VLOOKUP(C70,'B. COT'!A:D,3,FALSE)),"COTAÇÃO")),VLOOKUP(CPU!C70,B.COMP!A:H,3,FALSE)))</f>
        <v>SERVICOS DIVERSOS</v>
      </c>
      <c r="H70" s="327" t="str">
        <f>IF(A70="","",IFERROR(IFERROR(IF(D70="COMP",VLOOKUP(C70,B.COMP!A:H,4,FALSE),VLOOKUP(C70,B.INSUMO!A:D,3,FALSE)),VLOOKUP(C70,'B. COT'!A:D,4,FALSE)),VLOOKUP(C70,B.COMP!A:H,4,FALSE)))</f>
        <v>H</v>
      </c>
      <c r="I70" s="328">
        <v>0.25</v>
      </c>
      <c r="J70" s="329">
        <f>IFERROR(IF(D70="COMP",VLOOKUP(C70,B.COMP!A:H,5,FALSE),VLOOKUP(C70,B.INSUMO!A:D,4,FALSE)),INDEX('MAPA DE COTAÇÕES'!Print_Area,MATCH(C70,'MAPA DE COTAÇÕES'!B:B,0)+5,12))</f>
        <v>20.440000000000001</v>
      </c>
      <c r="K70" s="324">
        <f t="shared" si="16"/>
        <v>5.1100000000000003</v>
      </c>
      <c r="L70" s="276"/>
      <c r="M70" s="191"/>
      <c r="N70" s="304"/>
      <c r="O70" s="276"/>
      <c r="P70" s="191"/>
    </row>
    <row r="71" spans="1:16" s="305" customFormat="1" ht="37.5" customHeight="1">
      <c r="A71" s="326" t="s">
        <v>46</v>
      </c>
      <c r="B71" s="326"/>
      <c r="C71" s="326">
        <v>88264</v>
      </c>
      <c r="D71" s="326" t="str">
        <f>IF(A71="","",IF(A71="Composição","",IF(A71="Composição Auxiliar","COMP","INSUMO")))</f>
        <v>COMP</v>
      </c>
      <c r="E71" s="326" t="str">
        <f>IF(A71="","",IF(A71="COMPOSIÇÃO","",IFERROR(IFERROR(IF(VLOOKUP(C71,B.COMP!A:H,5,FALSE)&gt;0,"SINAPI",""),IF(VLOOKUP(C71,B.INSUMO!A:D,4,FALSE)&gt;0,"SINAPI","")),"COT")))</f>
        <v>SINAPI</v>
      </c>
      <c r="F71" s="321" t="str">
        <f>IF(A71="","",IFERROR(IF(A71="COMPOSIÇÃO",VLOOKUP(C71,'B. COT'!A:D,2,FALSE),IFERROR(IFERROR(IF(D71="COMP",VLOOKUP(C71,B.COMP!A:H,2,FALSE),VLOOKUP(C71,B.INSUMO!A:D,2,FALSE)),VLOOKUP(C71,'B. COT'!A:D,2,FALSE)),"COTAÇÃO")),VLOOKUP(C71,B.COMP!A:H,2,FALSE)))</f>
        <v>ELETRICISTA COM ENCARGOS COMPLEMENTARES</v>
      </c>
      <c r="G71" s="322" t="str">
        <f>IF(A71="","",IFERROR(IF(A71="COMPOSIÇÃO",VLOOKUP(C71,'B. COT'!A:D,3,FALSE),IFERROR(IFERROR(IF(D71="COMP",VLOOKUP(C71,B.COMP!A:H,3,FALSE),VLOOKUP(C71,B.INSUMO!A:D,7,FALSE)),VLOOKUP(C71,'B. COT'!A:D,3,FALSE)),"COTAÇÃO")),VLOOKUP(CPU!C71,B.COMP!A:H,3,FALSE)))</f>
        <v>SERVICOS DIVERSOS</v>
      </c>
      <c r="H71" s="327" t="str">
        <f>IF(A71="","",IFERROR(IFERROR(IF(D71="COMP",VLOOKUP(C71,B.COMP!A:H,4,FALSE),VLOOKUP(C71,B.INSUMO!A:D,3,FALSE)),VLOOKUP(C71,'B. COT'!A:D,4,FALSE)),VLOOKUP(C71,B.COMP!A:H,4,FALSE)))</f>
        <v>H</v>
      </c>
      <c r="I71" s="328">
        <v>0.5</v>
      </c>
      <c r="J71" s="329">
        <f>IFERROR(IF(D71="COMP",VLOOKUP(C71,B.COMP!A:H,5,FALSE),VLOOKUP(C71,B.INSUMO!A:D,4,FALSE)),INDEX('MAPA DE COTAÇÕES'!Print_Area,MATCH(C71,'MAPA DE COTAÇÕES'!B:B,0)+5,12))</f>
        <v>24.65</v>
      </c>
      <c r="K71" s="324">
        <f t="shared" si="16"/>
        <v>12.32</v>
      </c>
      <c r="L71" s="276"/>
      <c r="M71" s="191"/>
      <c r="N71" s="304"/>
      <c r="O71" s="276"/>
      <c r="P71" s="191"/>
    </row>
    <row r="72" spans="1:16" ht="35.25" customHeight="1">
      <c r="A72" s="335" t="s">
        <v>49</v>
      </c>
      <c r="B72" s="335"/>
      <c r="C72" s="335">
        <v>585</v>
      </c>
      <c r="D72" s="335" t="str">
        <f>IF(A72="","",IF(A72="Composição","",IF(A72="Composição Auxiliar","COMP","INSUMO")))</f>
        <v>INSUMO</v>
      </c>
      <c r="E72" s="335" t="str">
        <f>IF(A72="","",IF(A72="COMPOSIÇÃO","",IFERROR(IFERROR(IF(VLOOKUP(C72,B.COMP!A:H,5,FALSE)&gt;0,"SINAPI",""),IF(VLOOKUP(C72,B.INSUMO!A:D,4,FALSE)&gt;0,"SINAPI","")),"COT")))</f>
        <v>SINAPI</v>
      </c>
      <c r="F72" s="321" t="str">
        <f>IF(A72="","",IFERROR(IF(A72="COMPOSIÇÃO",VLOOKUP(C72,'B. COT'!A:D,2,FALSE),IFERROR(IFERROR(IF(D72="COMP",VLOOKUP(C72,B.COMP!A:H,2,FALSE),VLOOKUP(C72,B.INSUMO!A:D,2,FALSE)),VLOOKUP(C72,'B. COT'!A:D,2,FALSE)),"COTAÇÃO")),VLOOKUP(C72,B.COMP!A:H,2,FALSE)))</f>
        <v xml:space="preserve">PERFIL EM ALUMINIO, FORMATO U, ABAS IGUAIS, LARGURA DE 25,4 MM (1"), ESPESSURA DE 2,38 MM (3/32") E PESO LINEAR DE APROXIMADAMENTE 0,460 KG/M                                                                                                                                                                                                                                                                                                                                                             </v>
      </c>
      <c r="G72" s="339" t="str">
        <f>IF(A72="","",IFERROR(IF(A72="COMPOSIÇÃO",VLOOKUP(C72,'B. COT'!A:D,3,FALSE),IFERROR(IFERROR(IF(D72="COMP",VLOOKUP(C72,B.COMP!A:I,3,FALSE),VLOOKUP(C72,B.INSUMO!A:H,7,FALSE)),VLOOKUP(C72,'B. COT'!A:D,3,FALSE)),"COTAÇÃO")),VLOOKUP(CPU!C72,B.COMP!A:I,3,FALSE)))</f>
        <v>MATERIAL</v>
      </c>
      <c r="H72" s="336" t="str">
        <f>IF(A72="","",IFERROR(IFERROR(IF(D72="COMP",VLOOKUP(C72,B.COMP!A:H,4,FALSE),VLOOKUP(C72,B.INSUMO!A:D,3,FALSE)),VLOOKUP(C72,'B. COT'!A:D,4,FALSE)),VLOOKUP(C72,B.COMP!A:H,4,FALSE)))</f>
        <v xml:space="preserve">KG    </v>
      </c>
      <c r="I72" s="340">
        <v>0.46</v>
      </c>
      <c r="J72" s="338">
        <f>IFERROR(IF(D72="COMP",VLOOKUP(C72,B.COMP!A:H,5,FALSE),VLOOKUP(C72,B.INSUMO!A:D,4,FALSE)),INDEX('MAPA DE COTAÇÕES'!Print_Area,MATCH(C72,'MAPA DE COTAÇÕES'!B:B,0)+5,12))</f>
        <v>29.7</v>
      </c>
      <c r="K72" s="324">
        <f t="shared" si="16"/>
        <v>13.66</v>
      </c>
    </row>
    <row r="73" spans="1:16" ht="35.25" customHeight="1">
      <c r="A73" s="335" t="s">
        <v>49</v>
      </c>
      <c r="B73" s="335"/>
      <c r="C73" s="335">
        <v>13246</v>
      </c>
      <c r="D73" s="335" t="str">
        <f>IF(A73="","",IF(A73="Composição","",IF(A73="Composição Auxiliar","COMP","INSUMO")))</f>
        <v>INSUMO</v>
      </c>
      <c r="E73" s="335" t="str">
        <f>IF(A73="","",IF(A73="COMPOSIÇÃO","",IFERROR(IFERROR(IF(VLOOKUP(C73,B.COMP!A:H,5,FALSE)&gt;0,"SINAPI",""),IF(VLOOKUP(C73,B.INSUMO!A:D,4,FALSE)&gt;0,"SINAPI","")),"COT")))</f>
        <v>SINAPI</v>
      </c>
      <c r="F73" s="321" t="str">
        <f>IF(A73="","",IFERROR(IF(A73="COMPOSIÇÃO",VLOOKUP(C73,'B. COT'!A:D,2,FALSE),IFERROR(IFERROR(IF(D73="COMP",VLOOKUP(C73,B.COMP!A:H,2,FALSE),VLOOKUP(C73,B.INSUMO!A:D,2,FALSE)),VLOOKUP(C73,'B. COT'!A:D,2,FALSE)),"COTAÇÃO")),VLOOKUP(C73,B.COMP!A:H,2,FALSE)))</f>
        <v xml:space="preserve">PARAFUSO DE FERRO POLIDO, SEXTAVADO, COM ROSCA INTEIRA, DIAMETRO 5/16", COMPRIMENTO 3/4", COM PORCA E ARRUELA LISA LEVE                                                                                                                                                                                                                                                                                                                                                                                   </v>
      </c>
      <c r="G73" s="339" t="str">
        <f>IF(A73="","",IFERROR(IF(A73="COMPOSIÇÃO",VLOOKUP(C73,'B. COT'!A:D,3,FALSE),IFERROR(IFERROR(IF(D73="COMP",VLOOKUP(C73,B.COMP!A:I,3,FALSE),VLOOKUP(C73,B.INSUMO!A:H,7,FALSE)),VLOOKUP(C73,'B. COT'!A:D,3,FALSE)),"COTAÇÃO")),VLOOKUP(CPU!C73,B.COMP!A:I,3,FALSE)))</f>
        <v>MATERIAL</v>
      </c>
      <c r="H73" s="336" t="str">
        <f>IF(A73="","",IFERROR(IFERROR(IF(D73="COMP",VLOOKUP(C73,B.COMP!A:H,4,FALSE),VLOOKUP(C73,B.INSUMO!A:D,3,FALSE)),VLOOKUP(C73,'B. COT'!A:D,4,FALSE)),VLOOKUP(C73,B.COMP!A:H,4,FALSE)))</f>
        <v xml:space="preserve">UN    </v>
      </c>
      <c r="I73" s="340">
        <v>3</v>
      </c>
      <c r="J73" s="338">
        <f>IFERROR(IF(D73="COMP",VLOOKUP(C73,B.COMP!A:H,5,FALSE),VLOOKUP(C73,B.INSUMO!A:D,4,FALSE)),INDEX('MAPA DE COTAÇÕES'!Print_Area,MATCH(C73,'MAPA DE COTAÇÕES'!B:B,0)+5,12))</f>
        <v>0.45</v>
      </c>
      <c r="K73" s="324">
        <f t="shared" si="16"/>
        <v>1.35</v>
      </c>
    </row>
    <row r="74" spans="1:16" s="279" customFormat="1" ht="15.75">
      <c r="A74" s="341"/>
      <c r="B74" s="341"/>
      <c r="C74" s="341"/>
      <c r="D74" s="348"/>
      <c r="E74" s="348"/>
      <c r="F74" s="348" t="s">
        <v>14043</v>
      </c>
      <c r="G74" s="349"/>
      <c r="H74" s="349"/>
      <c r="I74" s="346"/>
      <c r="J74" s="347"/>
      <c r="K74" s="347"/>
      <c r="L74" s="273"/>
      <c r="M74" s="274"/>
      <c r="N74" s="275"/>
      <c r="O74" s="273"/>
      <c r="P74" s="274"/>
    </row>
    <row r="75" spans="1:16" s="305" customFormat="1" ht="44.25" customHeight="1">
      <c r="A75" s="351" t="s">
        <v>44</v>
      </c>
      <c r="B75" s="331"/>
      <c r="C75" s="331" t="s">
        <v>14050</v>
      </c>
      <c r="D75" s="331"/>
      <c r="E75" s="331"/>
      <c r="F75" s="345" t="str">
        <f>IF(A75="","",IFERROR(IF(A75="COMPOSIÇÃO",VLOOKUP(C75,'B. COT'!A:D,2,FALSE),IFERROR(IFERROR(IF(D75="COMP",VLOOKUP(C75,B.COMP!A:H,2,FALSE),VLOOKUP(C75,B.INSUMO!A:D,2,FALSE)),VLOOKUP(C75,'B. COT'!A:D,2,FALSE)),"COTAÇÃO")),VLOOKUP(C75,B.COMP!A:H,2,FALSE)))</f>
        <v>JUNÇÃO EM U PARA UNIR PERFIS, EM ALUMÍNIO - FORNECIMENTO E INSTALAÇÃO</v>
      </c>
      <c r="G75" s="322" t="str">
        <f>IF(A75="","",IFERROR(IF(A75="COMPOSIÇÃO",VLOOKUP(C75,'B. COT'!A:D,3,FALSE),IFERROR(IFERROR(IF(D75="COMP",VLOOKUP(C75,B.COMP!A:H,3,FALSE),VLOOKUP(C75,B.INSUMO!A:D,7,FALSE)),VLOOKUP(C75,'B. COT'!A:D,3,FALSE)),"COTAÇÃO")),VLOOKUP(CPU!C75,B.COMP!A:H,3,FALSE)))</f>
        <v>INEL - INSTALAÇÃO ELÉTRICA</v>
      </c>
      <c r="H75" s="332" t="str">
        <f>IF(A75="","",IFERROR(IFERROR(IF(D75="COMP",VLOOKUP(C75,B.COMP!A:H,4,FALSE),VLOOKUP(C75,B.INSUMO!A:D,3,FALSE)),VLOOKUP(C75,'B. COT'!A:D,4,FALSE)),VLOOKUP(C75,B.COMP!A:H,4,FALSE)))</f>
        <v>UN</v>
      </c>
      <c r="I75" s="333">
        <v>1</v>
      </c>
      <c r="J75" s="334">
        <f>SUM(K76:K79)</f>
        <v>18.39</v>
      </c>
      <c r="K75" s="324">
        <f t="shared" ref="K75:K79" si="17">IF(A75="","",IFERROR(TRUNC(J75*I75,2),"COTAÇÃO"))</f>
        <v>18.39</v>
      </c>
      <c r="L75" s="325">
        <f>J75-K75</f>
        <v>0</v>
      </c>
      <c r="M75" s="191"/>
      <c r="N75" s="304">
        <f>SUM(K76:K79)</f>
        <v>18.39</v>
      </c>
      <c r="O75" s="276">
        <f>N75-K75</f>
        <v>0</v>
      </c>
      <c r="P75" s="191"/>
    </row>
    <row r="76" spans="1:16" s="305" customFormat="1" ht="37.5" customHeight="1">
      <c r="A76" s="326" t="s">
        <v>46</v>
      </c>
      <c r="B76" s="326"/>
      <c r="C76" s="326">
        <v>88247</v>
      </c>
      <c r="D76" s="326" t="str">
        <f>IF(A76="","",IF(A76="Composição","",IF(A76="Composição Auxiliar","COMP","INSUMO")))</f>
        <v>COMP</v>
      </c>
      <c r="E76" s="326" t="str">
        <f>IF(A76="","",IF(A76="COMPOSIÇÃO","",IFERROR(IFERROR(IF(VLOOKUP(C76,B.COMP!A:H,5,FALSE)&gt;0,"SINAPI",""),IF(VLOOKUP(C76,B.INSUMO!A:D,4,FALSE)&gt;0,"SINAPI","")),"COT")))</f>
        <v>SINAPI</v>
      </c>
      <c r="F76" s="321" t="str">
        <f>IF(A76="","",IFERROR(IF(A76="COMPOSIÇÃO",VLOOKUP(C76,'B. COT'!A:D,2,FALSE),IFERROR(IFERROR(IF(D76="COMP",VLOOKUP(C76,B.COMP!A:H,2,FALSE),VLOOKUP(C76,B.INSUMO!A:D,2,FALSE)),VLOOKUP(C76,'B. COT'!A:D,2,FALSE)),"COTAÇÃO")),VLOOKUP(C76,B.COMP!A:H,2,FALSE)))</f>
        <v>AUXILIAR DE ELETRICISTA COM ENCARGOS COMPLEMENTARES</v>
      </c>
      <c r="G76" s="322" t="str">
        <f>IF(A76="","",IFERROR(IF(A76="COMPOSIÇÃO",VLOOKUP(C76,'B. COT'!A:D,3,FALSE),IFERROR(IFERROR(IF(D76="COMP",VLOOKUP(C76,B.COMP!A:H,3,FALSE),VLOOKUP(C76,B.INSUMO!A:D,7,FALSE)),VLOOKUP(C76,'B. COT'!A:D,3,FALSE)),"COTAÇÃO")),VLOOKUP(CPU!C76,B.COMP!A:H,3,FALSE)))</f>
        <v>SERVICOS DIVERSOS</v>
      </c>
      <c r="H76" s="327" t="str">
        <f>IF(A76="","",IFERROR(IFERROR(IF(D76="COMP",VLOOKUP(C76,B.COMP!A:H,4,FALSE),VLOOKUP(C76,B.INSUMO!A:D,3,FALSE)),VLOOKUP(C76,'B. COT'!A:D,4,FALSE)),VLOOKUP(C76,B.COMP!A:H,4,FALSE)))</f>
        <v>H</v>
      </c>
      <c r="I76" s="328">
        <v>0.1</v>
      </c>
      <c r="J76" s="329">
        <f>IFERROR(IF(D76="COMP",VLOOKUP(C76,B.COMP!A:H,5,FALSE),VLOOKUP(C76,B.INSUMO!A:D,4,FALSE)),INDEX('MAPA DE COTAÇÕES'!Print_Area,MATCH(C76,'MAPA DE COTAÇÕES'!B:B,0)+5,12))</f>
        <v>20.440000000000001</v>
      </c>
      <c r="K76" s="324">
        <f t="shared" si="17"/>
        <v>2.04</v>
      </c>
      <c r="L76" s="276"/>
      <c r="M76" s="191"/>
      <c r="N76" s="304"/>
      <c r="O76" s="276"/>
      <c r="P76" s="191"/>
    </row>
    <row r="77" spans="1:16" s="305" customFormat="1" ht="37.5" customHeight="1">
      <c r="A77" s="326" t="s">
        <v>46</v>
      </c>
      <c r="B77" s="326"/>
      <c r="C77" s="326">
        <v>88264</v>
      </c>
      <c r="D77" s="326" t="str">
        <f>IF(A77="","",IF(A77="Composição","",IF(A77="Composição Auxiliar","COMP","INSUMO")))</f>
        <v>COMP</v>
      </c>
      <c r="E77" s="326" t="str">
        <f>IF(A77="","",IF(A77="COMPOSIÇÃO","",IFERROR(IFERROR(IF(VLOOKUP(C77,B.COMP!A:H,5,FALSE)&gt;0,"SINAPI",""),IF(VLOOKUP(C77,B.INSUMO!A:D,4,FALSE)&gt;0,"SINAPI","")),"COT")))</f>
        <v>SINAPI</v>
      </c>
      <c r="F77" s="321" t="str">
        <f>IF(A77="","",IFERROR(IF(A77="COMPOSIÇÃO",VLOOKUP(C77,'B. COT'!A:D,2,FALSE),IFERROR(IFERROR(IF(D77="COMP",VLOOKUP(C77,B.COMP!A:H,2,FALSE),VLOOKUP(C77,B.INSUMO!A:D,2,FALSE)),VLOOKUP(C77,'B. COT'!A:D,2,FALSE)),"COTAÇÃO")),VLOOKUP(C77,B.COMP!A:H,2,FALSE)))</f>
        <v>ELETRICISTA COM ENCARGOS COMPLEMENTARES</v>
      </c>
      <c r="G77" s="322" t="str">
        <f>IF(A77="","",IFERROR(IF(A77="COMPOSIÇÃO",VLOOKUP(C77,'B. COT'!A:D,3,FALSE),IFERROR(IFERROR(IF(D77="COMP",VLOOKUP(C77,B.COMP!A:H,3,FALSE),VLOOKUP(C77,B.INSUMO!A:D,7,FALSE)),VLOOKUP(C77,'B. COT'!A:D,3,FALSE)),"COTAÇÃO")),VLOOKUP(CPU!C77,B.COMP!A:H,3,FALSE)))</f>
        <v>SERVICOS DIVERSOS</v>
      </c>
      <c r="H77" s="327" t="str">
        <f>IF(A77="","",IFERROR(IFERROR(IF(D77="COMP",VLOOKUP(C77,B.COMP!A:H,4,FALSE),VLOOKUP(C77,B.INSUMO!A:D,3,FALSE)),VLOOKUP(C77,'B. COT'!A:D,4,FALSE)),VLOOKUP(C77,B.COMP!A:H,4,FALSE)))</f>
        <v>H</v>
      </c>
      <c r="I77" s="328">
        <v>0.1</v>
      </c>
      <c r="J77" s="329">
        <f>IFERROR(IF(D77="COMP",VLOOKUP(C77,B.COMP!A:H,5,FALSE),VLOOKUP(C77,B.INSUMO!A:D,4,FALSE)),INDEX('MAPA DE COTAÇÕES'!Print_Area,MATCH(C77,'MAPA DE COTAÇÕES'!B:B,0)+5,12))</f>
        <v>24.65</v>
      </c>
      <c r="K77" s="324">
        <f t="shared" si="17"/>
        <v>2.46</v>
      </c>
      <c r="L77" s="276"/>
      <c r="M77" s="191"/>
      <c r="N77" s="304"/>
      <c r="O77" s="276"/>
      <c r="P77" s="191"/>
    </row>
    <row r="78" spans="1:16" ht="35.25" customHeight="1">
      <c r="A78" s="335" t="s">
        <v>49</v>
      </c>
      <c r="B78" s="335"/>
      <c r="C78" s="335" t="s">
        <v>14052</v>
      </c>
      <c r="D78" s="335" t="str">
        <f>IF(A78="","",IF(A78="Composição","",IF(A78="Composição Auxiliar","COMP","INSUMO")))</f>
        <v>INSUMO</v>
      </c>
      <c r="E78" s="335" t="str">
        <f>IF(A78="","",IF(A78="COMPOSIÇÃO","",IFERROR(IFERROR(IF(VLOOKUP(C78,B.COMP!A:H,5,FALSE)&gt;0,"SINAPI",""),IF(VLOOKUP(C78,B.INSUMO!A:D,4,FALSE)&gt;0,"SINAPI","")),"COT")))</f>
        <v>COT</v>
      </c>
      <c r="F78" s="321" t="str">
        <f>IF(A78="","",IFERROR(IF(A78="COMPOSIÇÃO",VLOOKUP(C78,'B. COT'!A:D,2,FALSE),IFERROR(IFERROR(IF(D78="COMP",VLOOKUP(C78,B.COMP!A:H,2,FALSE),VLOOKUP(C78,B.INSUMO!A:D,2,FALSE)),VLOOKUP(C78,'B. COT'!A:D,2,FALSE)),"COTAÇÃO")),VLOOKUP(C78,B.COMP!A:H,2,FALSE)))</f>
        <v>JUNÇÃO EM U PARA UNIR PERFIS, EM ALUMÍNIO.</v>
      </c>
      <c r="G78" s="339" t="str">
        <f>IF(A78="","",IFERROR(IF(A78="COMPOSIÇÃO",VLOOKUP(C78,'B. COT'!A:D,3,FALSE),IFERROR(IFERROR(IF(D78="COMP",VLOOKUP(C78,B.COMP!A:I,3,FALSE),VLOOKUP(C78,B.INSUMO!A:H,7,FALSE)),VLOOKUP(C78,'B. COT'!A:D,3,FALSE)),"COTAÇÃO")),VLOOKUP(CPU!C78,B.COMP!A:I,3,FALSE)))</f>
        <v>MATERIAL</v>
      </c>
      <c r="H78" s="336" t="str">
        <f>IF(A78="","",IFERROR(IFERROR(IF(D78="COMP",VLOOKUP(C78,B.COMP!A:H,4,FALSE),VLOOKUP(C78,B.INSUMO!A:D,3,FALSE)),VLOOKUP(C78,'B. COT'!A:D,4,FALSE)),VLOOKUP(C78,B.COMP!A:H,4,FALSE)))</f>
        <v>UN</v>
      </c>
      <c r="I78" s="340">
        <v>1</v>
      </c>
      <c r="J78" s="338">
        <f>IFERROR(IF(D78="COMP",VLOOKUP(C78,B.COMP!A:H,5,FALSE),VLOOKUP(C78,B.INSUMO!A:D,4,FALSE)),INDEX('MAPA DE COTAÇÕES'!Print_Area,MATCH(C78,'MAPA DE COTAÇÕES'!B:B,0)+5,12))</f>
        <v>12.54</v>
      </c>
      <c r="K78" s="324">
        <f t="shared" si="17"/>
        <v>12.54</v>
      </c>
    </row>
    <row r="79" spans="1:16" ht="35.25" customHeight="1">
      <c r="A79" s="335" t="s">
        <v>49</v>
      </c>
      <c r="B79" s="335"/>
      <c r="C79" s="335">
        <v>13246</v>
      </c>
      <c r="D79" s="335" t="str">
        <f>IF(A79="","",IF(A79="Composição","",IF(A79="Composição Auxiliar","COMP","INSUMO")))</f>
        <v>INSUMO</v>
      </c>
      <c r="E79" s="335" t="str">
        <f>IF(A79="","",IF(A79="COMPOSIÇÃO","",IFERROR(IFERROR(IF(VLOOKUP(C79,B.COMP!A:H,5,FALSE)&gt;0,"SINAPI",""),IF(VLOOKUP(C79,B.INSUMO!A:D,4,FALSE)&gt;0,"SINAPI","")),"COT")))</f>
        <v>SINAPI</v>
      </c>
      <c r="F79" s="321" t="str">
        <f>IF(A79="","",IFERROR(IF(A79="COMPOSIÇÃO",VLOOKUP(C79,'B. COT'!A:D,2,FALSE),IFERROR(IFERROR(IF(D79="COMP",VLOOKUP(C79,B.COMP!A:H,2,FALSE),VLOOKUP(C79,B.INSUMO!A:D,2,FALSE)),VLOOKUP(C79,'B. COT'!A:D,2,FALSE)),"COTAÇÃO")),VLOOKUP(C79,B.COMP!A:H,2,FALSE)))</f>
        <v xml:space="preserve">PARAFUSO DE FERRO POLIDO, SEXTAVADO, COM ROSCA INTEIRA, DIAMETRO 5/16", COMPRIMENTO 3/4", COM PORCA E ARRUELA LISA LEVE                                                                                                                                                                                                                                                                                                                                                                                   </v>
      </c>
      <c r="G79" s="339" t="str">
        <f>IF(A79="","",IFERROR(IF(A79="COMPOSIÇÃO",VLOOKUP(C79,'B. COT'!A:D,3,FALSE),IFERROR(IFERROR(IF(D79="COMP",VLOOKUP(C79,B.COMP!A:I,3,FALSE),VLOOKUP(C79,B.INSUMO!A:H,7,FALSE)),VLOOKUP(C79,'B. COT'!A:D,3,FALSE)),"COTAÇÃO")),VLOOKUP(CPU!C79,B.COMP!A:I,3,FALSE)))</f>
        <v>MATERIAL</v>
      </c>
      <c r="H79" s="336" t="str">
        <f>IF(A79="","",IFERROR(IFERROR(IF(D79="COMP",VLOOKUP(C79,B.COMP!A:H,4,FALSE),VLOOKUP(C79,B.INSUMO!A:D,3,FALSE)),VLOOKUP(C79,'B. COT'!A:D,4,FALSE)),VLOOKUP(C79,B.COMP!A:H,4,FALSE)))</f>
        <v xml:space="preserve">UN    </v>
      </c>
      <c r="I79" s="340">
        <v>3</v>
      </c>
      <c r="J79" s="338">
        <f>IFERROR(IF(D79="COMP",VLOOKUP(C79,B.COMP!A:H,5,FALSE),VLOOKUP(C79,B.INSUMO!A:D,4,FALSE)),INDEX('MAPA DE COTAÇÕES'!Print_Area,MATCH(C79,'MAPA DE COTAÇÕES'!B:B,0)+5,12))</f>
        <v>0.45</v>
      </c>
      <c r="K79" s="324">
        <f t="shared" si="17"/>
        <v>1.35</v>
      </c>
    </row>
    <row r="80" spans="1:16" s="279" customFormat="1" ht="15.75">
      <c r="A80" s="341"/>
      <c r="B80" s="341"/>
      <c r="C80" s="341"/>
      <c r="D80" s="348"/>
      <c r="E80" s="348"/>
      <c r="F80" s="348" t="s">
        <v>14054</v>
      </c>
      <c r="G80" s="349"/>
      <c r="H80" s="349"/>
      <c r="I80" s="346"/>
      <c r="J80" s="347"/>
      <c r="K80" s="347"/>
      <c r="L80" s="273"/>
      <c r="M80" s="274"/>
      <c r="N80" s="275"/>
      <c r="O80" s="273"/>
      <c r="P80" s="274"/>
    </row>
    <row r="81" spans="1:16" s="305" customFormat="1" ht="44.25" customHeight="1">
      <c r="A81" s="351" t="s">
        <v>44</v>
      </c>
      <c r="B81" s="331"/>
      <c r="C81" s="331" t="s">
        <v>14055</v>
      </c>
      <c r="D81" s="331"/>
      <c r="E81" s="331"/>
      <c r="F81" s="345" t="str">
        <f>IF(A81="","",IFERROR(IF(A81="COMPOSIÇÃO",VLOOKUP(C81,'B. COT'!A:D,2,FALSE),IFERROR(IFERROR(IF(D81="COMP",VLOOKUP(C81,B.COMP!A:H,2,FALSE),VLOOKUP(C81,B.INSUMO!A:D,2,FALSE)),VLOOKUP(C81,'B. COT'!A:D,2,FALSE)),"COTAÇÃO")),VLOOKUP(C81,B.COMP!A:H,2,FALSE)))</f>
        <v>PAINEL SOLAR (MODULO FOTOVOLTAICO) 600W - FORNECIMENTO E INSTALAÇÃO</v>
      </c>
      <c r="G81" s="322" t="str">
        <f>IF(A81="","",IFERROR(IF(A81="COMPOSIÇÃO",VLOOKUP(C81,'B. COT'!A:D,3,FALSE),IFERROR(IFERROR(IF(D81="COMP",VLOOKUP(C81,B.COMP!A:H,3,FALSE),VLOOKUP(C81,B.INSUMO!A:D,7,FALSE)),VLOOKUP(C81,'B. COT'!A:D,3,FALSE)),"COTAÇÃO")),VLOOKUP(CPU!C81,B.COMP!A:H,3,FALSE)))</f>
        <v>INEL - INSTALAÇÃO ELÉTRICA</v>
      </c>
      <c r="H81" s="332" t="str">
        <f>IF(A81="","",IFERROR(IFERROR(IF(D81="COMP",VLOOKUP(C81,B.COMP!A:H,4,FALSE),VLOOKUP(C81,B.INSUMO!A:D,3,FALSE)),VLOOKUP(C81,'B. COT'!A:D,4,FALSE)),VLOOKUP(C81,B.COMP!A:H,4,FALSE)))</f>
        <v>UN</v>
      </c>
      <c r="I81" s="333">
        <v>1</v>
      </c>
      <c r="J81" s="334">
        <f>SUM(K82:K84)</f>
        <v>714.54</v>
      </c>
      <c r="K81" s="324">
        <f t="shared" ref="K81:K84" si="18">IF(A81="","",IFERROR(TRUNC(J81*I81,2),"COTAÇÃO"))</f>
        <v>714.54</v>
      </c>
      <c r="L81" s="325">
        <f>J81-K81</f>
        <v>0</v>
      </c>
      <c r="M81" s="191"/>
      <c r="N81" s="304">
        <f>SUM(K82:K84)</f>
        <v>714.54</v>
      </c>
      <c r="O81" s="276">
        <f>N81-K81</f>
        <v>0</v>
      </c>
      <c r="P81" s="191"/>
    </row>
    <row r="82" spans="1:16" s="305" customFormat="1" ht="37.5" customHeight="1">
      <c r="A82" s="326" t="s">
        <v>46</v>
      </c>
      <c r="B82" s="326"/>
      <c r="C82" s="326">
        <v>88247</v>
      </c>
      <c r="D82" s="326" t="str">
        <f>IF(A82="","",IF(A82="Composição","",IF(A82="Composição Auxiliar","COMP","INSUMO")))</f>
        <v>COMP</v>
      </c>
      <c r="E82" s="326" t="str">
        <f>IF(A82="","",IF(A82="COMPOSIÇÃO","",IFERROR(IFERROR(IF(VLOOKUP(C82,B.COMP!A:H,5,FALSE)&gt;0,"SINAPI",""),IF(VLOOKUP(C82,B.INSUMO!A:D,4,FALSE)&gt;0,"SINAPI","")),"COT")))</f>
        <v>SINAPI</v>
      </c>
      <c r="F82" s="321" t="str">
        <f>IF(A82="","",IFERROR(IF(A82="COMPOSIÇÃO",VLOOKUP(C82,'B. COT'!A:D,2,FALSE),IFERROR(IFERROR(IF(D82="COMP",VLOOKUP(C82,B.COMP!A:H,2,FALSE),VLOOKUP(C82,B.INSUMO!A:D,2,FALSE)),VLOOKUP(C82,'B. COT'!A:D,2,FALSE)),"COTAÇÃO")),VLOOKUP(C82,B.COMP!A:H,2,FALSE)))</f>
        <v>AUXILIAR DE ELETRICISTA COM ENCARGOS COMPLEMENTARES</v>
      </c>
      <c r="G82" s="322" t="str">
        <f>IF(A82="","",IFERROR(IF(A82="COMPOSIÇÃO",VLOOKUP(C82,'B. COT'!A:D,3,FALSE),IFERROR(IFERROR(IF(D82="COMP",VLOOKUP(C82,B.COMP!A:H,3,FALSE),VLOOKUP(C82,B.INSUMO!A:D,7,FALSE)),VLOOKUP(C82,'B. COT'!A:D,3,FALSE)),"COTAÇÃO")),VLOOKUP(CPU!C82,B.COMP!A:H,3,FALSE)))</f>
        <v>SERVICOS DIVERSOS</v>
      </c>
      <c r="H82" s="327" t="str">
        <f>IF(A82="","",IFERROR(IFERROR(IF(D82="COMP",VLOOKUP(C82,B.COMP!A:H,4,FALSE),VLOOKUP(C82,B.INSUMO!A:D,3,FALSE)),VLOOKUP(C82,'B. COT'!A:D,4,FALSE)),VLOOKUP(C82,B.COMP!A:H,4,FALSE)))</f>
        <v>H</v>
      </c>
      <c r="I82" s="328">
        <v>0.5</v>
      </c>
      <c r="J82" s="329">
        <f>IFERROR(IF(D82="COMP",VLOOKUP(C82,B.COMP!A:H,5,FALSE),VLOOKUP(C82,B.INSUMO!A:D,4,FALSE)),INDEX('MAPA DE COTAÇÕES'!Print_Area,MATCH(C82,'MAPA DE COTAÇÕES'!B:B,0)+5,12))</f>
        <v>20.440000000000001</v>
      </c>
      <c r="K82" s="324">
        <f t="shared" si="18"/>
        <v>10.220000000000001</v>
      </c>
      <c r="L82" s="276"/>
      <c r="M82" s="191"/>
      <c r="N82" s="304"/>
      <c r="O82" s="276"/>
      <c r="P82" s="191"/>
    </row>
    <row r="83" spans="1:16" s="305" customFormat="1" ht="37.5" customHeight="1">
      <c r="A83" s="326" t="s">
        <v>46</v>
      </c>
      <c r="B83" s="326"/>
      <c r="C83" s="326">
        <v>88264</v>
      </c>
      <c r="D83" s="326" t="str">
        <f>IF(A83="","",IF(A83="Composição","",IF(A83="Composição Auxiliar","COMP","INSUMO")))</f>
        <v>COMP</v>
      </c>
      <c r="E83" s="326" t="str">
        <f>IF(A83="","",IF(A83="COMPOSIÇÃO","",IFERROR(IFERROR(IF(VLOOKUP(C83,B.COMP!A:H,5,FALSE)&gt;0,"SINAPI",""),IF(VLOOKUP(C83,B.INSUMO!A:D,4,FALSE)&gt;0,"SINAPI","")),"COT")))</f>
        <v>SINAPI</v>
      </c>
      <c r="F83" s="321" t="str">
        <f>IF(A83="","",IFERROR(IF(A83="COMPOSIÇÃO",VLOOKUP(C83,'B. COT'!A:D,2,FALSE),IFERROR(IFERROR(IF(D83="COMP",VLOOKUP(C83,B.COMP!A:H,2,FALSE),VLOOKUP(C83,B.INSUMO!A:D,2,FALSE)),VLOOKUP(C83,'B. COT'!A:D,2,FALSE)),"COTAÇÃO")),VLOOKUP(C83,B.COMP!A:H,2,FALSE)))</f>
        <v>ELETRICISTA COM ENCARGOS COMPLEMENTARES</v>
      </c>
      <c r="G83" s="322" t="str">
        <f>IF(A83="","",IFERROR(IF(A83="COMPOSIÇÃO",VLOOKUP(C83,'B. COT'!A:D,3,FALSE),IFERROR(IFERROR(IF(D83="COMP",VLOOKUP(C83,B.COMP!A:H,3,FALSE),VLOOKUP(C83,B.INSUMO!A:D,7,FALSE)),VLOOKUP(C83,'B. COT'!A:D,3,FALSE)),"COTAÇÃO")),VLOOKUP(CPU!C83,B.COMP!A:H,3,FALSE)))</f>
        <v>SERVICOS DIVERSOS</v>
      </c>
      <c r="H83" s="327" t="str">
        <f>IF(A83="","",IFERROR(IFERROR(IF(D83="COMP",VLOOKUP(C83,B.COMP!A:H,4,FALSE),VLOOKUP(C83,B.INSUMO!A:D,3,FALSE)),VLOOKUP(C83,'B. COT'!A:D,4,FALSE)),VLOOKUP(C83,B.COMP!A:H,4,FALSE)))</f>
        <v>H</v>
      </c>
      <c r="I83" s="328">
        <v>0.5</v>
      </c>
      <c r="J83" s="329">
        <f>IFERROR(IF(D83="COMP",VLOOKUP(C83,B.COMP!A:H,5,FALSE),VLOOKUP(C83,B.INSUMO!A:D,4,FALSE)),INDEX('MAPA DE COTAÇÕES'!Print_Area,MATCH(C83,'MAPA DE COTAÇÕES'!B:B,0)+5,12))</f>
        <v>24.65</v>
      </c>
      <c r="K83" s="324">
        <f t="shared" si="18"/>
        <v>12.32</v>
      </c>
      <c r="L83" s="276"/>
      <c r="M83" s="191"/>
      <c r="N83" s="304"/>
      <c r="O83" s="276"/>
      <c r="P83" s="191"/>
    </row>
    <row r="84" spans="1:16" ht="35.25" customHeight="1">
      <c r="A84" s="335" t="s">
        <v>49</v>
      </c>
      <c r="B84" s="335"/>
      <c r="C84" s="335" t="s">
        <v>14056</v>
      </c>
      <c r="D84" s="335" t="str">
        <f>IF(A84="","",IF(A84="Composição","",IF(A84="Composição Auxiliar","COMP","INSUMO")))</f>
        <v>INSUMO</v>
      </c>
      <c r="E84" s="335" t="str">
        <f>IF(A84="","",IF(A84="COMPOSIÇÃO","",IFERROR(IFERROR(IF(VLOOKUP(C84,B.COMP!A:H,5,FALSE)&gt;0,"SINAPI",""),IF(VLOOKUP(C84,B.INSUMO!A:D,4,FALSE)&gt;0,"SINAPI","")),"COT")))</f>
        <v>COT</v>
      </c>
      <c r="F84" s="321" t="str">
        <f>IF(A84="","",IFERROR(IF(A84="COMPOSIÇÃO",VLOOKUP(C84,'B. COT'!A:D,2,FALSE),IFERROR(IFERROR(IF(D84="COMP",VLOOKUP(C84,B.COMP!A:H,2,FALSE),VLOOKUP(C84,B.INSUMO!A:D,2,FALSE)),VLOOKUP(C84,'B. COT'!A:D,2,FALSE)),"COTAÇÃO")),VLOOKUP(C84,B.COMP!A:H,2,FALSE)))</f>
        <v>PAINEL SOLAR (MODULO FOTOVOLTAICO) 600W</v>
      </c>
      <c r="G84" s="339" t="str">
        <f>IF(A84="","",IFERROR(IF(A84="COMPOSIÇÃO",VLOOKUP(C84,'B. COT'!A:D,3,FALSE),IFERROR(IFERROR(IF(D84="COMP",VLOOKUP(C84,B.COMP!A:I,3,FALSE),VLOOKUP(C84,B.INSUMO!A:H,7,FALSE)),VLOOKUP(C84,'B. COT'!A:D,3,FALSE)),"COTAÇÃO")),VLOOKUP(CPU!C84,B.COMP!A:I,3,FALSE)))</f>
        <v>MATERIAL</v>
      </c>
      <c r="H84" s="336" t="str">
        <f>IF(A84="","",IFERROR(IFERROR(IF(D84="COMP",VLOOKUP(C84,B.COMP!A:H,4,FALSE),VLOOKUP(C84,B.INSUMO!A:D,3,FALSE)),VLOOKUP(C84,'B. COT'!A:D,4,FALSE)),VLOOKUP(C84,B.COMP!A:H,4,FALSE)))</f>
        <v>UN</v>
      </c>
      <c r="I84" s="340">
        <v>1</v>
      </c>
      <c r="J84" s="338">
        <f>IFERROR(IF(D84="COMP",VLOOKUP(C84,B.COMP!A:H,5,FALSE),VLOOKUP(C84,B.INSUMO!A:D,4,FALSE)),INDEX('MAPA DE COTAÇÕES'!Print_Area,MATCH(C84,'MAPA DE COTAÇÕES'!B:B,0)+5,12))</f>
        <v>692</v>
      </c>
      <c r="K84" s="324">
        <f t="shared" si="18"/>
        <v>692</v>
      </c>
    </row>
    <row r="85" spans="1:16" s="279" customFormat="1" ht="15.75">
      <c r="A85" s="341"/>
      <c r="B85" s="341"/>
      <c r="C85" s="341"/>
      <c r="D85" s="348"/>
      <c r="E85" s="348"/>
      <c r="F85" s="348" t="s">
        <v>14057</v>
      </c>
      <c r="G85" s="349"/>
      <c r="H85" s="349"/>
      <c r="I85" s="346"/>
      <c r="J85" s="347"/>
      <c r="K85" s="347"/>
      <c r="L85" s="273"/>
      <c r="M85" s="274"/>
      <c r="N85" s="275"/>
      <c r="O85" s="273"/>
      <c r="P85" s="274"/>
    </row>
    <row r="86" spans="1:16" s="305" customFormat="1" ht="44.25" customHeight="1">
      <c r="A86" s="351" t="s">
        <v>44</v>
      </c>
      <c r="B86" s="331"/>
      <c r="C86" s="331" t="s">
        <v>14061</v>
      </c>
      <c r="D86" s="331"/>
      <c r="E86" s="331"/>
      <c r="F86" s="345" t="str">
        <f>IF(A86="","",IFERROR(IF(A86="COMPOSIÇÃO",VLOOKUP(C86,'B. COT'!A:D,2,FALSE),IFERROR(IFERROR(IF(D86="COMP",VLOOKUP(C86,B.COMP!A:H,2,FALSE),VLOOKUP(C86,B.INSUMO!A:D,2,FALSE)),VLOOKUP(C86,'B. COT'!A:D,2,FALSE)),"COTAÇÃO")),VLOOKUP(C86,B.COMP!A:H,2,FALSE)))</f>
        <v>SENSOR SOLAREDGE (MEDIÇÕES DE TEMPERATURA E VENTO) OU SIMILAR - FORNECIMENTO E INSTALAÇÃO</v>
      </c>
      <c r="G86" s="322" t="str">
        <f>IF(A86="","",IFERROR(IF(A86="COMPOSIÇÃO",VLOOKUP(C86,'B. COT'!A:D,3,FALSE),IFERROR(IFERROR(IF(D86="COMP",VLOOKUP(C86,B.COMP!A:H,3,FALSE),VLOOKUP(C86,B.INSUMO!A:D,7,FALSE)),VLOOKUP(C86,'B. COT'!A:D,3,FALSE)),"COTAÇÃO")),VLOOKUP(CPU!C86,B.COMP!A:H,3,FALSE)))</f>
        <v>INEL - INSTALAÇÃO ELÉTRICA</v>
      </c>
      <c r="H86" s="332" t="str">
        <f>IF(A86="","",IFERROR(IFERROR(IF(D86="COMP",VLOOKUP(C86,B.COMP!A:H,4,FALSE),VLOOKUP(C86,B.INSUMO!A:D,3,FALSE)),VLOOKUP(C86,'B. COT'!A:D,4,FALSE)),VLOOKUP(C86,B.COMP!A:H,4,FALSE)))</f>
        <v>UN</v>
      </c>
      <c r="I86" s="333">
        <v>1</v>
      </c>
      <c r="J86" s="334">
        <f>SUM(K87:K90)</f>
        <v>3280.01</v>
      </c>
      <c r="K86" s="324">
        <f t="shared" ref="K86:K89" si="19">IF(A86="","",IFERROR(TRUNC(J86*I86,2),"COTAÇÃO"))</f>
        <v>3280.01</v>
      </c>
      <c r="L86" s="325">
        <f>J86-K86</f>
        <v>0</v>
      </c>
      <c r="M86" s="191"/>
      <c r="N86" s="304">
        <f>SUM(K87:K90)</f>
        <v>3280.01</v>
      </c>
      <c r="O86" s="276">
        <f>N86-K86</f>
        <v>0</v>
      </c>
      <c r="P86" s="191"/>
    </row>
    <row r="87" spans="1:16" s="305" customFormat="1" ht="37.5" customHeight="1">
      <c r="A87" s="326" t="s">
        <v>46</v>
      </c>
      <c r="B87" s="326"/>
      <c r="C87" s="326">
        <v>88247</v>
      </c>
      <c r="D87" s="326" t="str">
        <f>IF(A87="","",IF(A87="Composição","",IF(A87="Composição Auxiliar","COMP","INSUMO")))</f>
        <v>COMP</v>
      </c>
      <c r="E87" s="326" t="str">
        <f>IF(A87="","",IF(A87="COMPOSIÇÃO","",IFERROR(IFERROR(IF(VLOOKUP(C87,B.COMP!A:H,5,FALSE)&gt;0,"SINAPI",""),IF(VLOOKUP(C87,B.INSUMO!A:D,4,FALSE)&gt;0,"SINAPI","")),"COT")))</f>
        <v>SINAPI</v>
      </c>
      <c r="F87" s="321" t="str">
        <f>IF(A87="","",IFERROR(IF(A87="COMPOSIÇÃO",VLOOKUP(C87,'B. COT'!A:D,2,FALSE),IFERROR(IFERROR(IF(D87="COMP",VLOOKUP(C87,B.COMP!A:H,2,FALSE),VLOOKUP(C87,B.INSUMO!A:D,2,FALSE)),VLOOKUP(C87,'B. COT'!A:D,2,FALSE)),"COTAÇÃO")),VLOOKUP(C87,B.COMP!A:H,2,FALSE)))</f>
        <v>AUXILIAR DE ELETRICISTA COM ENCARGOS COMPLEMENTARES</v>
      </c>
      <c r="G87" s="322" t="str">
        <f>IF(A87="","",IFERROR(IF(A87="COMPOSIÇÃO",VLOOKUP(C87,'B. COT'!A:D,3,FALSE),IFERROR(IFERROR(IF(D87="COMP",VLOOKUP(C87,B.COMP!A:H,3,FALSE),VLOOKUP(C87,B.INSUMO!A:D,7,FALSE)),VLOOKUP(C87,'B. COT'!A:D,3,FALSE)),"COTAÇÃO")),VLOOKUP(CPU!C87,B.COMP!A:H,3,FALSE)))</f>
        <v>SERVICOS DIVERSOS</v>
      </c>
      <c r="H87" s="327" t="str">
        <f>IF(A87="","",IFERROR(IFERROR(IF(D87="COMP",VLOOKUP(C87,B.COMP!A:H,4,FALSE),VLOOKUP(C87,B.INSUMO!A:D,3,FALSE)),VLOOKUP(C87,'B. COT'!A:D,4,FALSE)),VLOOKUP(C87,B.COMP!A:H,4,FALSE)))</f>
        <v>H</v>
      </c>
      <c r="I87" s="328">
        <v>0.8</v>
      </c>
      <c r="J87" s="329">
        <f>IFERROR(IF(D87="COMP",VLOOKUP(C87,B.COMP!A:H,5,FALSE),VLOOKUP(C87,B.INSUMO!A:D,4,FALSE)),INDEX('MAPA DE COTAÇÕES'!Print_Area,MATCH(C87,'MAPA DE COTAÇÕES'!B:B,0)+5,12))</f>
        <v>20.440000000000001</v>
      </c>
      <c r="K87" s="324">
        <f t="shared" si="19"/>
        <v>16.350000000000001</v>
      </c>
      <c r="L87" s="276"/>
      <c r="M87" s="191"/>
      <c r="N87" s="304"/>
      <c r="O87" s="276"/>
      <c r="P87" s="191"/>
    </row>
    <row r="88" spans="1:16" s="305" customFormat="1" ht="37.5" customHeight="1">
      <c r="A88" s="326" t="s">
        <v>46</v>
      </c>
      <c r="B88" s="326"/>
      <c r="C88" s="326">
        <v>88264</v>
      </c>
      <c r="D88" s="326" t="str">
        <f>IF(A88="","",IF(A88="Composição","",IF(A88="Composição Auxiliar","COMP","INSUMO")))</f>
        <v>COMP</v>
      </c>
      <c r="E88" s="326" t="str">
        <f>IF(A88="","",IF(A88="COMPOSIÇÃO","",IFERROR(IFERROR(IF(VLOOKUP(C88,B.COMP!A:H,5,FALSE)&gt;0,"SINAPI",""),IF(VLOOKUP(C88,B.INSUMO!A:D,4,FALSE)&gt;0,"SINAPI","")),"COT")))</f>
        <v>SINAPI</v>
      </c>
      <c r="F88" s="321" t="str">
        <f>IF(A88="","",IFERROR(IF(A88="COMPOSIÇÃO",VLOOKUP(C88,'B. COT'!A:D,2,FALSE),IFERROR(IFERROR(IF(D88="COMP",VLOOKUP(C88,B.COMP!A:H,2,FALSE),VLOOKUP(C88,B.INSUMO!A:D,2,FALSE)),VLOOKUP(C88,'B. COT'!A:D,2,FALSE)),"COTAÇÃO")),VLOOKUP(C88,B.COMP!A:H,2,FALSE)))</f>
        <v>ELETRICISTA COM ENCARGOS COMPLEMENTARES</v>
      </c>
      <c r="G88" s="322" t="str">
        <f>IF(A88="","",IFERROR(IF(A88="COMPOSIÇÃO",VLOOKUP(C88,'B. COT'!A:D,3,FALSE),IFERROR(IFERROR(IF(D88="COMP",VLOOKUP(C88,B.COMP!A:H,3,FALSE),VLOOKUP(C88,B.INSUMO!A:D,7,FALSE)),VLOOKUP(C88,'B. COT'!A:D,3,FALSE)),"COTAÇÃO")),VLOOKUP(CPU!C88,B.COMP!A:H,3,FALSE)))</f>
        <v>SERVICOS DIVERSOS</v>
      </c>
      <c r="H88" s="327" t="str">
        <f>IF(A88="","",IFERROR(IFERROR(IF(D88="COMP",VLOOKUP(C88,B.COMP!A:H,4,FALSE),VLOOKUP(C88,B.INSUMO!A:D,3,FALSE)),VLOOKUP(C88,'B. COT'!A:D,4,FALSE)),VLOOKUP(C88,B.COMP!A:H,4,FALSE)))</f>
        <v>H</v>
      </c>
      <c r="I88" s="328">
        <v>0.8</v>
      </c>
      <c r="J88" s="329">
        <f>IFERROR(IF(D88="COMP",VLOOKUP(C88,B.COMP!A:H,5,FALSE),VLOOKUP(C88,B.INSUMO!A:D,4,FALSE)),INDEX('MAPA DE COTAÇÕES'!Print_Area,MATCH(C88,'MAPA DE COTAÇÕES'!B:B,0)+5,12))</f>
        <v>24.65</v>
      </c>
      <c r="K88" s="324">
        <f t="shared" si="19"/>
        <v>19.72</v>
      </c>
      <c r="L88" s="276"/>
      <c r="M88" s="191"/>
      <c r="N88" s="304"/>
      <c r="O88" s="276"/>
      <c r="P88" s="191"/>
    </row>
    <row r="89" spans="1:16" ht="35.25" customHeight="1">
      <c r="A89" s="335" t="s">
        <v>49</v>
      </c>
      <c r="B89" s="335"/>
      <c r="C89" s="335" t="s">
        <v>14063</v>
      </c>
      <c r="D89" s="335" t="str">
        <f>IF(A89="","",IF(A89="Composição","",IF(A89="Composição Auxiliar","COMP","INSUMO")))</f>
        <v>INSUMO</v>
      </c>
      <c r="E89" s="335" t="str">
        <f>IF(A89="","",IF(A89="COMPOSIÇÃO","",IFERROR(IFERROR(IF(VLOOKUP(C89,B.COMP!A:H,5,FALSE)&gt;0,"SINAPI",""),IF(VLOOKUP(C89,B.INSUMO!A:D,4,FALSE)&gt;0,"SINAPI","")),"COT")))</f>
        <v>COT</v>
      </c>
      <c r="F89" s="321" t="str">
        <f>IF(A89="","",IFERROR(IF(A89="COMPOSIÇÃO",VLOOKUP(C89,'B. COT'!A:D,2,FALSE),IFERROR(IFERROR(IF(D89="COMP",VLOOKUP(C89,B.COMP!A:H,2,FALSE),VLOOKUP(C89,B.INSUMO!A:D,2,FALSE)),VLOOKUP(C89,'B. COT'!A:D,2,FALSE)),"COTAÇÃO")),VLOOKUP(C89,B.COMP!A:H,2,FALSE)))</f>
        <v>SENSOR DE IRRADIÂNCIA E VENTO</v>
      </c>
      <c r="G89" s="339" t="str">
        <f>IF(A89="","",IFERROR(IF(A89="COMPOSIÇÃO",VLOOKUP(C89,'B. COT'!A:D,3,FALSE),IFERROR(IFERROR(IF(D89="COMP",VLOOKUP(C89,B.COMP!A:I,3,FALSE),VLOOKUP(C89,B.INSUMO!A:H,7,FALSE)),VLOOKUP(C89,'B. COT'!A:D,3,FALSE)),"COTAÇÃO")),VLOOKUP(CPU!C89,B.COMP!A:I,3,FALSE)))</f>
        <v>MATERIAL</v>
      </c>
      <c r="H89" s="336" t="str">
        <f>IF(A89="","",IFERROR(IFERROR(IF(D89="COMP",VLOOKUP(C89,B.COMP!A:H,4,FALSE),VLOOKUP(C89,B.INSUMO!A:D,3,FALSE)),VLOOKUP(C89,'B. COT'!A:D,4,FALSE)),VLOOKUP(C89,B.COMP!A:H,4,FALSE)))</f>
        <v>UN</v>
      </c>
      <c r="I89" s="340">
        <v>1</v>
      </c>
      <c r="J89" s="338">
        <f>IFERROR(IF(D89="COMP",VLOOKUP(C89,B.COMP!A:H,5,FALSE),VLOOKUP(C89,B.INSUMO!A:D,4,FALSE)),INDEX('MAPA DE COTAÇÕES'!Print_Area,MATCH(C89,'MAPA DE COTAÇÕES'!B:B,0)+5,12))</f>
        <v>1962.14</v>
      </c>
      <c r="K89" s="324">
        <f t="shared" si="19"/>
        <v>1962.14</v>
      </c>
    </row>
    <row r="90" spans="1:16" ht="35.25" customHeight="1">
      <c r="A90" s="335" t="s">
        <v>49</v>
      </c>
      <c r="B90" s="335"/>
      <c r="C90" s="335" t="s">
        <v>14164</v>
      </c>
      <c r="D90" s="335" t="str">
        <f>IF(A90="","",IF(A90="Composição","",IF(A90="Composição Auxiliar","COMP","INSUMO")))</f>
        <v>INSUMO</v>
      </c>
      <c r="E90" s="335" t="str">
        <f>IF(A90="","",IF(A90="COMPOSIÇÃO","",IFERROR(IFERROR(IF(VLOOKUP(C90,B.COMP!A:H,5,FALSE)&gt;0,"SINAPI",""),IF(VLOOKUP(C90,B.INSUMO!A:D,4,FALSE)&gt;0,"SINAPI","")),"COT")))</f>
        <v>COT</v>
      </c>
      <c r="F90" s="321" t="str">
        <f>IF(A90="","",IFERROR(IF(A90="COMPOSIÇÃO",VLOOKUP(C90,'B. COT'!A:D,2,FALSE),IFERROR(IFERROR(IF(D90="COMP",VLOOKUP(C90,B.COMP!A:H,2,FALSE),VLOOKUP(C90,B.INSUMO!A:D,2,FALSE)),VLOOKUP(C90,'B. COT'!A:D,2,FALSE)),"COTAÇÃO")),VLOOKUP(C90,B.COMP!A:H,2,FALSE)))</f>
        <v>SENSOR  DE TEMPERATURA</v>
      </c>
      <c r="G90" s="339" t="str">
        <f>IF(A90="","",IFERROR(IF(A90="COMPOSIÇÃO",VLOOKUP(C90,'B. COT'!A:D,3,FALSE),IFERROR(IFERROR(IF(D90="COMP",VLOOKUP(C90,B.COMP!A:I,3,FALSE),VLOOKUP(C90,B.INSUMO!A:H,7,FALSE)),VLOOKUP(C90,'B. COT'!A:D,3,FALSE)),"COTAÇÃO")),VLOOKUP(CPU!C90,B.COMP!A:I,3,FALSE)))</f>
        <v>MATERIAL</v>
      </c>
      <c r="H90" s="336" t="str">
        <f>IF(A90="","",IFERROR(IFERROR(IF(D90="COMP",VLOOKUP(C90,B.COMP!A:H,4,FALSE),VLOOKUP(C90,B.INSUMO!A:D,3,FALSE)),VLOOKUP(C90,'B. COT'!A:D,4,FALSE)),VLOOKUP(C90,B.COMP!A:H,4,FALSE)))</f>
        <v>UN</v>
      </c>
      <c r="I90" s="340">
        <v>1</v>
      </c>
      <c r="J90" s="338">
        <f>IFERROR(IF(D90="COMP",VLOOKUP(C90,B.COMP!A:H,5,FALSE),VLOOKUP(C90,B.INSUMO!A:D,4,FALSE)),INDEX('MAPA DE COTAÇÕES'!Print_Area,MATCH(C90,'MAPA DE COTAÇÕES'!B:B,0)+5,12))</f>
        <v>1281.8</v>
      </c>
      <c r="K90" s="324">
        <f t="shared" ref="K90" si="20">IF(A90="","",IFERROR(TRUNC(J90*I90,2),"COTAÇÃO"))</f>
        <v>1281.8</v>
      </c>
    </row>
    <row r="91" spans="1:16" s="279" customFormat="1" ht="15.75">
      <c r="A91" s="341"/>
      <c r="B91" s="341"/>
      <c r="C91" s="341"/>
      <c r="D91" s="348"/>
      <c r="E91" s="348"/>
      <c r="F91" s="348" t="s">
        <v>14057</v>
      </c>
      <c r="G91" s="349"/>
      <c r="H91" s="349"/>
      <c r="I91" s="346"/>
      <c r="J91" s="347"/>
      <c r="K91" s="347"/>
      <c r="L91" s="273"/>
      <c r="M91" s="274"/>
      <c r="N91" s="275"/>
      <c r="O91" s="273"/>
      <c r="P91" s="274"/>
    </row>
    <row r="92" spans="1:16" s="305" customFormat="1" ht="44.25" customHeight="1">
      <c r="A92" s="351" t="s">
        <v>44</v>
      </c>
      <c r="B92" s="331"/>
      <c r="C92" s="331" t="s">
        <v>14068</v>
      </c>
      <c r="D92" s="331"/>
      <c r="E92" s="331"/>
      <c r="F92" s="345" t="str">
        <f>IF(A92="","",IFERROR(IF(A92="COMPOSIÇÃO",VLOOKUP(C92,'B. COT'!A:D,2,FALSE),IFERROR(IFERROR(IF(D92="COMP",VLOOKUP(C92,B.COMP!A:H,2,FALSE),VLOOKUP(C92,B.INSUMO!A:D,2,FALSE)),VLOOKUP(C92,'B. COT'!A:D,2,FALSE)),"COTAÇÃO")),VLOOKUP(C92,B.COMP!A:H,2,FALSE)))</f>
        <v>OTIMIZADOR  DE POTÊNCIA SOLAR EDGE OU EQUIVALENTE - FORNECIMENTO E INSTALAÇÃO</v>
      </c>
      <c r="G92" s="322" t="str">
        <f>IF(A92="","",IFERROR(IF(A92="COMPOSIÇÃO",VLOOKUP(C92,'B. COT'!A:D,3,FALSE),IFERROR(IFERROR(IF(D92="COMP",VLOOKUP(C92,B.COMP!A:H,3,FALSE),VLOOKUP(C92,B.INSUMO!A:D,7,FALSE)),VLOOKUP(C92,'B. COT'!A:D,3,FALSE)),"COTAÇÃO")),VLOOKUP(CPU!C92,B.COMP!A:H,3,FALSE)))</f>
        <v>INEL - INSTALAÇÃO ELÉTRICA</v>
      </c>
      <c r="H92" s="332" t="str">
        <f>IF(A92="","",IFERROR(IFERROR(IF(D92="COMP",VLOOKUP(C92,B.COMP!A:H,4,FALSE),VLOOKUP(C92,B.INSUMO!A:D,3,FALSE)),VLOOKUP(C92,'B. COT'!A:D,4,FALSE)),VLOOKUP(C92,B.COMP!A:H,4,FALSE)))</f>
        <v>UN</v>
      </c>
      <c r="I92" s="333">
        <v>1</v>
      </c>
      <c r="J92" s="334">
        <f>SUM(K93:K95)</f>
        <v>697.51</v>
      </c>
      <c r="K92" s="324">
        <f t="shared" ref="K92:K95" si="21">IF(A92="","",IFERROR(TRUNC(J92*I92,2),"COTAÇÃO"))</f>
        <v>697.51</v>
      </c>
      <c r="L92" s="325">
        <f>J92-K92</f>
        <v>0</v>
      </c>
      <c r="M92" s="191"/>
      <c r="N92" s="304">
        <f>SUM(K93:K95)</f>
        <v>697.51</v>
      </c>
      <c r="O92" s="276">
        <f>N92-K92</f>
        <v>0</v>
      </c>
      <c r="P92" s="191"/>
    </row>
    <row r="93" spans="1:16" s="305" customFormat="1" ht="37.5" customHeight="1">
      <c r="A93" s="326" t="s">
        <v>46</v>
      </c>
      <c r="B93" s="326"/>
      <c r="C93" s="326">
        <v>88247</v>
      </c>
      <c r="D93" s="326" t="str">
        <f>IF(A93="","",IF(A93="Composição","",IF(A93="Composição Auxiliar","COMP","INSUMO")))</f>
        <v>COMP</v>
      </c>
      <c r="E93" s="326" t="str">
        <f>IF(A93="","",IF(A93="COMPOSIÇÃO","",IFERROR(IFERROR(IF(VLOOKUP(C93,B.COMP!A:H,5,FALSE)&gt;0,"SINAPI",""),IF(VLOOKUP(C93,B.INSUMO!A:D,4,FALSE)&gt;0,"SINAPI","")),"COT")))</f>
        <v>SINAPI</v>
      </c>
      <c r="F93" s="321" t="str">
        <f>IF(A93="","",IFERROR(IF(A93="COMPOSIÇÃO",VLOOKUP(C93,'B. COT'!A:D,2,FALSE),IFERROR(IFERROR(IF(D93="COMP",VLOOKUP(C93,B.COMP!A:H,2,FALSE),VLOOKUP(C93,B.INSUMO!A:D,2,FALSE)),VLOOKUP(C93,'B. COT'!A:D,2,FALSE)),"COTAÇÃO")),VLOOKUP(C93,B.COMP!A:H,2,FALSE)))</f>
        <v>AUXILIAR DE ELETRICISTA COM ENCARGOS COMPLEMENTARES</v>
      </c>
      <c r="G93" s="322" t="str">
        <f>IF(A93="","",IFERROR(IF(A93="COMPOSIÇÃO",VLOOKUP(C93,'B. COT'!A:D,3,FALSE),IFERROR(IFERROR(IF(D93="COMP",VLOOKUP(C93,B.COMP!A:H,3,FALSE),VLOOKUP(C93,B.INSUMO!A:D,7,FALSE)),VLOOKUP(C93,'B. COT'!A:D,3,FALSE)),"COTAÇÃO")),VLOOKUP(CPU!C93,B.COMP!A:H,3,FALSE)))</f>
        <v>SERVICOS DIVERSOS</v>
      </c>
      <c r="H93" s="327" t="str">
        <f>IF(A93="","",IFERROR(IFERROR(IF(D93="COMP",VLOOKUP(C93,B.COMP!A:H,4,FALSE),VLOOKUP(C93,B.INSUMO!A:D,3,FALSE)),VLOOKUP(C93,'B. COT'!A:D,4,FALSE)),VLOOKUP(C93,B.COMP!A:H,4,FALSE)))</f>
        <v>H</v>
      </c>
      <c r="I93" s="328">
        <v>0.2</v>
      </c>
      <c r="J93" s="329">
        <f>IFERROR(IF(D93="COMP",VLOOKUP(C93,B.COMP!A:H,5,FALSE),VLOOKUP(C93,B.INSUMO!A:D,4,FALSE)),INDEX('MAPA DE COTAÇÕES'!Print_Area,MATCH(C93,'MAPA DE COTAÇÕES'!B:B,0)+5,12))</f>
        <v>20.440000000000001</v>
      </c>
      <c r="K93" s="324">
        <f t="shared" si="21"/>
        <v>4.08</v>
      </c>
      <c r="L93" s="276"/>
      <c r="M93" s="191"/>
      <c r="N93" s="304"/>
      <c r="O93" s="276"/>
      <c r="P93" s="191"/>
    </row>
    <row r="94" spans="1:16" s="305" customFormat="1" ht="37.5" customHeight="1">
      <c r="A94" s="326" t="s">
        <v>46</v>
      </c>
      <c r="B94" s="326"/>
      <c r="C94" s="326">
        <v>88264</v>
      </c>
      <c r="D94" s="326" t="str">
        <f>IF(A94="","",IF(A94="Composição","",IF(A94="Composição Auxiliar","COMP","INSUMO")))</f>
        <v>COMP</v>
      </c>
      <c r="E94" s="326" t="str">
        <f>IF(A94="","",IF(A94="COMPOSIÇÃO","",IFERROR(IFERROR(IF(VLOOKUP(C94,B.COMP!A:H,5,FALSE)&gt;0,"SINAPI",""),IF(VLOOKUP(C94,B.INSUMO!A:D,4,FALSE)&gt;0,"SINAPI","")),"COT")))</f>
        <v>SINAPI</v>
      </c>
      <c r="F94" s="321" t="str">
        <f>IF(A94="","",IFERROR(IF(A94="COMPOSIÇÃO",VLOOKUP(C94,'B. COT'!A:D,2,FALSE),IFERROR(IFERROR(IF(D94="COMP",VLOOKUP(C94,B.COMP!A:H,2,FALSE),VLOOKUP(C94,B.INSUMO!A:D,2,FALSE)),VLOOKUP(C94,'B. COT'!A:D,2,FALSE)),"COTAÇÃO")),VLOOKUP(C94,B.COMP!A:H,2,FALSE)))</f>
        <v>ELETRICISTA COM ENCARGOS COMPLEMENTARES</v>
      </c>
      <c r="G94" s="322" t="str">
        <f>IF(A94="","",IFERROR(IF(A94="COMPOSIÇÃO",VLOOKUP(C94,'B. COT'!A:D,3,FALSE),IFERROR(IFERROR(IF(D94="COMP",VLOOKUP(C94,B.COMP!A:H,3,FALSE),VLOOKUP(C94,B.INSUMO!A:D,7,FALSE)),VLOOKUP(C94,'B. COT'!A:D,3,FALSE)),"COTAÇÃO")),VLOOKUP(CPU!C94,B.COMP!A:H,3,FALSE)))</f>
        <v>SERVICOS DIVERSOS</v>
      </c>
      <c r="H94" s="327" t="str">
        <f>IF(A94="","",IFERROR(IFERROR(IF(D94="COMP",VLOOKUP(C94,B.COMP!A:H,4,FALSE),VLOOKUP(C94,B.INSUMO!A:D,3,FALSE)),VLOOKUP(C94,'B. COT'!A:D,4,FALSE)),VLOOKUP(C94,B.COMP!A:H,4,FALSE)))</f>
        <v>H</v>
      </c>
      <c r="I94" s="328">
        <v>0.2</v>
      </c>
      <c r="J94" s="329">
        <f>IFERROR(IF(D94="COMP",VLOOKUP(C94,B.COMP!A:H,5,FALSE),VLOOKUP(C94,B.INSUMO!A:D,4,FALSE)),INDEX('MAPA DE COTAÇÕES'!Print_Area,MATCH(C94,'MAPA DE COTAÇÕES'!B:B,0)+5,12))</f>
        <v>24.65</v>
      </c>
      <c r="K94" s="324">
        <f t="shared" si="21"/>
        <v>4.93</v>
      </c>
      <c r="L94" s="276"/>
      <c r="M94" s="191"/>
      <c r="N94" s="304"/>
      <c r="O94" s="276"/>
      <c r="P94" s="191"/>
    </row>
    <row r="95" spans="1:16" ht="35.25" customHeight="1">
      <c r="A95" s="335" t="s">
        <v>49</v>
      </c>
      <c r="B95" s="335"/>
      <c r="C95" s="335" t="s">
        <v>14070</v>
      </c>
      <c r="D95" s="335" t="str">
        <f>IF(A95="","",IF(A95="Composição","",IF(A95="Composição Auxiliar","COMP","INSUMO")))</f>
        <v>INSUMO</v>
      </c>
      <c r="E95" s="335" t="str">
        <f>IF(A95="","",IF(A95="COMPOSIÇÃO","",IFERROR(IFERROR(IF(VLOOKUP(C95,B.COMP!A:H,5,FALSE)&gt;0,"SINAPI",""),IF(VLOOKUP(C95,B.INSUMO!A:D,4,FALSE)&gt;0,"SINAPI","")),"COT")))</f>
        <v>COT</v>
      </c>
      <c r="F95" s="321" t="str">
        <f>IF(A95="","",IFERROR(IF(A95="COMPOSIÇÃO",VLOOKUP(C95,'B. COT'!A:D,2,FALSE),IFERROR(IFERROR(IF(D95="COMP",VLOOKUP(C95,B.COMP!A:H,2,FALSE),VLOOKUP(C95,B.INSUMO!A:D,2,FALSE)),VLOOKUP(C95,'B. COT'!A:D,2,FALSE)),"COTAÇÃO")),VLOOKUP(C95,B.COMP!A:H,2,FALSE)))</f>
        <v xml:space="preserve">OTIMIZADOR  DE POTÊNCIA SOLAR EDGE OU EQUIVALENTE </v>
      </c>
      <c r="G95" s="339" t="str">
        <f>IF(A95="","",IFERROR(IF(A95="COMPOSIÇÃO",VLOOKUP(C95,'B. COT'!A:D,3,FALSE),IFERROR(IFERROR(IF(D95="COMP",VLOOKUP(C95,B.COMP!A:I,3,FALSE),VLOOKUP(C95,B.INSUMO!A:H,7,FALSE)),VLOOKUP(C95,'B. COT'!A:D,3,FALSE)),"COTAÇÃO")),VLOOKUP(CPU!C95,B.COMP!A:I,3,FALSE)))</f>
        <v>MATERIAL</v>
      </c>
      <c r="H95" s="336" t="str">
        <f>IF(A95="","",IFERROR(IFERROR(IF(D95="COMP",VLOOKUP(C95,B.COMP!A:H,4,FALSE),VLOOKUP(C95,B.INSUMO!A:D,3,FALSE)),VLOOKUP(C95,'B. COT'!A:D,4,FALSE)),VLOOKUP(C95,B.COMP!A:H,4,FALSE)))</f>
        <v>UN</v>
      </c>
      <c r="I95" s="340">
        <v>1</v>
      </c>
      <c r="J95" s="338">
        <f>IFERROR(IF(D95="COMP",VLOOKUP(C95,B.COMP!A:H,5,FALSE),VLOOKUP(C95,B.INSUMO!A:D,4,FALSE)),INDEX('MAPA DE COTAÇÕES'!Print_Area,MATCH(C95,'MAPA DE COTAÇÕES'!B:B,0)+5,12))</f>
        <v>688.5</v>
      </c>
      <c r="K95" s="324">
        <f t="shared" si="21"/>
        <v>688.5</v>
      </c>
    </row>
    <row r="96" spans="1:16" s="279" customFormat="1" ht="15.75">
      <c r="A96" s="341"/>
      <c r="B96" s="341"/>
      <c r="C96" s="341"/>
      <c r="D96" s="348"/>
      <c r="E96" s="348"/>
      <c r="F96" s="348" t="s">
        <v>14072</v>
      </c>
      <c r="G96" s="349"/>
      <c r="H96" s="349"/>
      <c r="I96" s="346"/>
      <c r="J96" s="347"/>
      <c r="K96" s="347"/>
      <c r="L96" s="273"/>
      <c r="M96" s="274"/>
      <c r="N96" s="275"/>
      <c r="O96" s="273"/>
      <c r="P96" s="274"/>
    </row>
    <row r="97" spans="1:16" s="305" customFormat="1" ht="44.25" customHeight="1">
      <c r="A97" s="351" t="s">
        <v>44</v>
      </c>
      <c r="B97" s="331"/>
      <c r="C97" s="331" t="s">
        <v>13808</v>
      </c>
      <c r="D97" s="331"/>
      <c r="E97" s="331"/>
      <c r="F97" s="345" t="str">
        <f>IF(A97="","",IFERROR(IF(A97="COMPOSIÇÃO",VLOOKUP(C97,'B. COT'!A:D,2,FALSE),IFERROR(IFERROR(IF(D97="COMP",VLOOKUP(C97,B.COMP!A:H,2,FALSE),VLOOKUP(C97,B.INSUMO!A:D,2,FALSE)),VLOOKUP(C97,'B. COT'!A:D,2,FALSE)),"COTAÇÃO")),VLOOKUP(C97,B.COMP!A:H,2,FALSE)))</f>
        <v>INVERSOR FOTOVOLTAICO SE100K SYNERGY OU SIMILAR - FORNECIMENTO E INSTALAÇÃO</v>
      </c>
      <c r="G97" s="322" t="str">
        <f>IF(A97="","",IFERROR(IF(A97="COMPOSIÇÃO",VLOOKUP(C97,'B. COT'!A:D,3,FALSE),IFERROR(IFERROR(IF(D97="COMP",VLOOKUP(C97,B.COMP!A:H,3,FALSE),VLOOKUP(C97,B.INSUMO!A:D,7,FALSE)),VLOOKUP(C97,'B. COT'!A:D,3,FALSE)),"COTAÇÃO")),VLOOKUP(CPU!C97,B.COMP!A:H,3,FALSE)))</f>
        <v>INEL - INSTALAÇÃO ELÉTRICA</v>
      </c>
      <c r="H97" s="332" t="str">
        <f>IF(A97="","",IFERROR(IFERROR(IF(D97="COMP",VLOOKUP(C97,B.COMP!A:H,4,FALSE),VLOOKUP(C97,B.INSUMO!A:D,3,FALSE)),VLOOKUP(C97,'B. COT'!A:D,4,FALSE)),VLOOKUP(C97,B.COMP!A:H,4,FALSE)))</f>
        <v>UN</v>
      </c>
      <c r="I97" s="333">
        <v>1</v>
      </c>
      <c r="J97" s="334">
        <f>SUM(K98:K100)</f>
        <v>7437.07</v>
      </c>
      <c r="K97" s="324">
        <f t="shared" ref="K97:K100" si="22">IF(A97="","",IFERROR(TRUNC(J97*I97,2),"COTAÇÃO"))</f>
        <v>7437.07</v>
      </c>
      <c r="L97" s="325">
        <f>J97-K97</f>
        <v>0</v>
      </c>
      <c r="M97" s="191"/>
      <c r="N97" s="304">
        <f>SUM(K98:K100)</f>
        <v>7437.07</v>
      </c>
      <c r="O97" s="276">
        <f>N97-K97</f>
        <v>0</v>
      </c>
      <c r="P97" s="191"/>
    </row>
    <row r="98" spans="1:16" s="305" customFormat="1" ht="37.5" customHeight="1">
      <c r="A98" s="326" t="s">
        <v>46</v>
      </c>
      <c r="B98" s="326"/>
      <c r="C98" s="326">
        <v>88247</v>
      </c>
      <c r="D98" s="326" t="str">
        <f>IF(A98="","",IF(A98="Composição","",IF(A98="Composição Auxiliar","COMP","INSUMO")))</f>
        <v>COMP</v>
      </c>
      <c r="E98" s="326" t="str">
        <f>IF(A98="","",IF(A98="COMPOSIÇÃO","",IFERROR(IFERROR(IF(VLOOKUP(C98,B.COMP!A:H,5,FALSE)&gt;0,"SINAPI",""),IF(VLOOKUP(C98,B.INSUMO!A:D,4,FALSE)&gt;0,"SINAPI","")),"COT")))</f>
        <v>SINAPI</v>
      </c>
      <c r="F98" s="321" t="str">
        <f>IF(A98="","",IFERROR(IF(A98="COMPOSIÇÃO",VLOOKUP(C98,'B. COT'!A:D,2,FALSE),IFERROR(IFERROR(IF(D98="COMP",VLOOKUP(C98,B.COMP!A:H,2,FALSE),VLOOKUP(C98,B.INSUMO!A:D,2,FALSE)),VLOOKUP(C98,'B. COT'!A:D,2,FALSE)),"COTAÇÃO")),VLOOKUP(C98,B.COMP!A:H,2,FALSE)))</f>
        <v>AUXILIAR DE ELETRICISTA COM ENCARGOS COMPLEMENTARES</v>
      </c>
      <c r="G98" s="322" t="str">
        <f>IF(A98="","",IFERROR(IF(A98="COMPOSIÇÃO",VLOOKUP(C98,'B. COT'!A:D,3,FALSE),IFERROR(IFERROR(IF(D98="COMP",VLOOKUP(C98,B.COMP!A:H,3,FALSE),VLOOKUP(C98,B.INSUMO!A:D,7,FALSE)),VLOOKUP(C98,'B. COT'!A:D,3,FALSE)),"COTAÇÃO")),VLOOKUP(CPU!C98,B.COMP!A:H,3,FALSE)))</f>
        <v>SERVICOS DIVERSOS</v>
      </c>
      <c r="H98" s="327" t="str">
        <f>IF(A98="","",IFERROR(IFERROR(IF(D98="COMP",VLOOKUP(C98,B.COMP!A:H,4,FALSE),VLOOKUP(C98,B.INSUMO!A:D,3,FALSE)),VLOOKUP(C98,'B. COT'!A:D,4,FALSE)),VLOOKUP(C98,B.COMP!A:H,4,FALSE)))</f>
        <v>H</v>
      </c>
      <c r="I98" s="328">
        <v>0.8</v>
      </c>
      <c r="J98" s="329">
        <f>IFERROR(IF(D98="COMP",VLOOKUP(C98,B.COMP!A:H,5,FALSE),VLOOKUP(C98,B.INSUMO!A:D,4,FALSE)),INDEX('MAPA DE COTAÇÕES'!Print_Area,MATCH(C98,'MAPA DE COTAÇÕES'!B:B,0)+5,12))</f>
        <v>20.440000000000001</v>
      </c>
      <c r="K98" s="324">
        <f t="shared" si="22"/>
        <v>16.350000000000001</v>
      </c>
      <c r="L98" s="276"/>
      <c r="M98" s="191"/>
      <c r="N98" s="304"/>
      <c r="O98" s="276"/>
      <c r="P98" s="191"/>
    </row>
    <row r="99" spans="1:16" s="305" customFormat="1" ht="37.5" customHeight="1">
      <c r="A99" s="326" t="s">
        <v>46</v>
      </c>
      <c r="B99" s="326"/>
      <c r="C99" s="326">
        <v>88264</v>
      </c>
      <c r="D99" s="326" t="str">
        <f>IF(A99="","",IF(A99="Composição","",IF(A99="Composição Auxiliar","COMP","INSUMO")))</f>
        <v>COMP</v>
      </c>
      <c r="E99" s="326" t="str">
        <f>IF(A99="","",IF(A99="COMPOSIÇÃO","",IFERROR(IFERROR(IF(VLOOKUP(C99,B.COMP!A:H,5,FALSE)&gt;0,"SINAPI",""),IF(VLOOKUP(C99,B.INSUMO!A:D,4,FALSE)&gt;0,"SINAPI","")),"COT")))</f>
        <v>SINAPI</v>
      </c>
      <c r="F99" s="321" t="str">
        <f>IF(A99="","",IFERROR(IF(A99="COMPOSIÇÃO",VLOOKUP(C99,'B. COT'!A:D,2,FALSE),IFERROR(IFERROR(IF(D99="COMP",VLOOKUP(C99,B.COMP!A:H,2,FALSE),VLOOKUP(C99,B.INSUMO!A:D,2,FALSE)),VLOOKUP(C99,'B. COT'!A:D,2,FALSE)),"COTAÇÃO")),VLOOKUP(C99,B.COMP!A:H,2,FALSE)))</f>
        <v>ELETRICISTA COM ENCARGOS COMPLEMENTARES</v>
      </c>
      <c r="G99" s="322" t="str">
        <f>IF(A99="","",IFERROR(IF(A99="COMPOSIÇÃO",VLOOKUP(C99,'B. COT'!A:D,3,FALSE),IFERROR(IFERROR(IF(D99="COMP",VLOOKUP(C99,B.COMP!A:H,3,FALSE),VLOOKUP(C99,B.INSUMO!A:D,7,FALSE)),VLOOKUP(C99,'B. COT'!A:D,3,FALSE)),"COTAÇÃO")),VLOOKUP(CPU!C99,B.COMP!A:H,3,FALSE)))</f>
        <v>SERVICOS DIVERSOS</v>
      </c>
      <c r="H99" s="327" t="str">
        <f>IF(A99="","",IFERROR(IFERROR(IF(D99="COMP",VLOOKUP(C99,B.COMP!A:H,4,FALSE),VLOOKUP(C99,B.INSUMO!A:D,3,FALSE)),VLOOKUP(C99,'B. COT'!A:D,4,FALSE)),VLOOKUP(C99,B.COMP!A:H,4,FALSE)))</f>
        <v>H</v>
      </c>
      <c r="I99" s="328">
        <v>0.8</v>
      </c>
      <c r="J99" s="329">
        <f>IFERROR(IF(D99="COMP",VLOOKUP(C99,B.COMP!A:H,5,FALSE),VLOOKUP(C99,B.INSUMO!A:D,4,FALSE)),INDEX('MAPA DE COTAÇÕES'!Print_Area,MATCH(C99,'MAPA DE COTAÇÕES'!B:B,0)+5,12))</f>
        <v>24.65</v>
      </c>
      <c r="K99" s="324">
        <f t="shared" si="22"/>
        <v>19.72</v>
      </c>
      <c r="L99" s="276"/>
      <c r="M99" s="191"/>
      <c r="N99" s="304"/>
      <c r="O99" s="276"/>
      <c r="P99" s="191"/>
    </row>
    <row r="100" spans="1:16" ht="35.25" customHeight="1">
      <c r="A100" s="335" t="s">
        <v>49</v>
      </c>
      <c r="B100" s="335"/>
      <c r="C100" s="335" t="s">
        <v>13828</v>
      </c>
      <c r="D100" s="335" t="str">
        <f>IF(A100="","",IF(A100="Composição","",IF(A100="Composição Auxiliar","COMP","INSUMO")))</f>
        <v>INSUMO</v>
      </c>
      <c r="E100" s="335" t="str">
        <f>IF(A100="","",IF(A100="COMPOSIÇÃO","",IFERROR(IFERROR(IF(VLOOKUP(C100,B.COMP!A:H,5,FALSE)&gt;0,"SINAPI",""),IF(VLOOKUP(C100,B.INSUMO!A:D,4,FALSE)&gt;0,"SINAPI","")),"COT")))</f>
        <v>COT</v>
      </c>
      <c r="F100" s="321" t="str">
        <f>IF(A100="","",IFERROR(IF(A100="COMPOSIÇÃO",VLOOKUP(C100,'B. COT'!A:D,2,FALSE),IFERROR(IFERROR(IF(D100="COMP",VLOOKUP(C100,B.COMP!A:H,2,FALSE),VLOOKUP(C100,B.INSUMO!A:D,2,FALSE)),VLOOKUP(C100,'B. COT'!A:D,2,FALSE)),"COTAÇÃO")),VLOOKUP(C100,B.COMP!A:H,2,FALSE)))</f>
        <v>INVERSOR FOTOVOLTAICO SE100K SYNERGY OU SIMILAR</v>
      </c>
      <c r="G100" s="339" t="str">
        <f>IF(A100="","",IFERROR(IF(A100="COMPOSIÇÃO",VLOOKUP(C100,'B. COT'!A:D,3,FALSE),IFERROR(IFERROR(IF(D100="COMP",VLOOKUP(C100,B.COMP!A:I,3,FALSE),VLOOKUP(C100,B.INSUMO!A:H,7,FALSE)),VLOOKUP(C100,'B. COT'!A:D,3,FALSE)),"COTAÇÃO")),VLOOKUP(CPU!C100,B.COMP!A:I,3,FALSE)))</f>
        <v>MATERIAL</v>
      </c>
      <c r="H100" s="336" t="str">
        <f>IF(A100="","",IFERROR(IFERROR(IF(D100="COMP",VLOOKUP(C100,B.COMP!A:H,4,FALSE),VLOOKUP(C100,B.INSUMO!A:D,3,FALSE)),VLOOKUP(C100,'B. COT'!A:D,4,FALSE)),VLOOKUP(C100,B.COMP!A:H,4,FALSE)))</f>
        <v>UN</v>
      </c>
      <c r="I100" s="340">
        <v>1</v>
      </c>
      <c r="J100" s="338">
        <f>IFERROR(IF(D100="COMP",VLOOKUP(C100,B.COMP!A:H,5,FALSE),VLOOKUP(C100,B.INSUMO!A:D,4,FALSE)),INDEX('MAPA DE COTAÇÕES'!Print_Area,MATCH(C100,'MAPA DE COTAÇÕES'!B:B,0)+5,12))</f>
        <v>7401</v>
      </c>
      <c r="K100" s="324">
        <f t="shared" si="22"/>
        <v>7401</v>
      </c>
    </row>
    <row r="101" spans="1:16" s="279" customFormat="1" ht="15.75">
      <c r="A101" s="341"/>
      <c r="B101" s="341"/>
      <c r="C101" s="341"/>
      <c r="D101" s="348"/>
      <c r="E101" s="348"/>
      <c r="F101" s="348" t="s">
        <v>14057</v>
      </c>
      <c r="G101" s="349"/>
      <c r="H101" s="349"/>
      <c r="I101" s="346"/>
      <c r="J101" s="347"/>
      <c r="K101" s="347"/>
      <c r="L101" s="273"/>
      <c r="M101" s="274"/>
      <c r="N101" s="275"/>
      <c r="O101" s="273"/>
      <c r="P101" s="274"/>
    </row>
    <row r="102" spans="1:16" s="305" customFormat="1" ht="44.25" customHeight="1">
      <c r="A102" s="351" t="s">
        <v>44</v>
      </c>
      <c r="B102" s="331"/>
      <c r="C102" s="331" t="s">
        <v>13809</v>
      </c>
      <c r="D102" s="331"/>
      <c r="E102" s="331"/>
      <c r="F102" s="345" t="str">
        <f>IF(A102="","",IFERROR(IF(A102="COMPOSIÇÃO",VLOOKUP(C102,'B. COT'!A:D,2,FALSE),IFERROR(IFERROR(IF(D102="COMP",VLOOKUP(C102,B.COMP!A:H,2,FALSE),VLOOKUP(C102,B.INSUMO!A:D,2,FALSE)),VLOOKUP(C102,'B. COT'!A:D,2,FALSE)),"COTAÇÃO")),VLOOKUP(C102,B.COMP!A:H,2,FALSE)))</f>
        <v>INVERSOR FOTOVOLTAICO SE33,3K SYNERGY OU SIMILAR - FORNECIMENTO E INSTALAÇÃO</v>
      </c>
      <c r="G102" s="322" t="str">
        <f>IF(A102="","",IFERROR(IF(A102="COMPOSIÇÃO",VLOOKUP(C102,'B. COT'!A:D,3,FALSE),IFERROR(IFERROR(IF(D102="COMP",VLOOKUP(C102,B.COMP!A:H,3,FALSE),VLOOKUP(C102,B.INSUMO!A:D,7,FALSE)),VLOOKUP(C102,'B. COT'!A:D,3,FALSE)),"COTAÇÃO")),VLOOKUP(CPU!C102,B.COMP!A:H,3,FALSE)))</f>
        <v>INEL - INSTALAÇÃO ELÉTRICA</v>
      </c>
      <c r="H102" s="332" t="str">
        <f>IF(A102="","",IFERROR(IFERROR(IF(D102="COMP",VLOOKUP(C102,B.COMP!A:H,4,FALSE),VLOOKUP(C102,B.INSUMO!A:D,3,FALSE)),VLOOKUP(C102,'B. COT'!A:D,4,FALSE)),VLOOKUP(C102,B.COMP!A:H,4,FALSE)))</f>
        <v>UN</v>
      </c>
      <c r="I102" s="333">
        <v>1</v>
      </c>
      <c r="J102" s="334">
        <f>SUM(K103:K105)</f>
        <v>11948.07</v>
      </c>
      <c r="K102" s="324">
        <f t="shared" ref="K102:K105" si="23">IF(A102="","",IFERROR(TRUNC(J102*I102,2),"COTAÇÃO"))</f>
        <v>11948.07</v>
      </c>
      <c r="L102" s="325">
        <f>J102-K102</f>
        <v>0</v>
      </c>
      <c r="M102" s="191"/>
      <c r="N102" s="304">
        <f>SUM(K103:K105)</f>
        <v>11948.07</v>
      </c>
      <c r="O102" s="276">
        <f>N102-K102</f>
        <v>0</v>
      </c>
      <c r="P102" s="191"/>
    </row>
    <row r="103" spans="1:16" s="305" customFormat="1" ht="37.5" customHeight="1">
      <c r="A103" s="326" t="s">
        <v>46</v>
      </c>
      <c r="B103" s="326"/>
      <c r="C103" s="326">
        <v>88247</v>
      </c>
      <c r="D103" s="326" t="str">
        <f>IF(A103="","",IF(A103="Composição","",IF(A103="Composição Auxiliar","COMP","INSUMO")))</f>
        <v>COMP</v>
      </c>
      <c r="E103" s="326" t="str">
        <f>IF(A103="","",IF(A103="COMPOSIÇÃO","",IFERROR(IFERROR(IF(VLOOKUP(C103,B.COMP!A:H,5,FALSE)&gt;0,"SINAPI",""),IF(VLOOKUP(C103,B.INSUMO!A:D,4,FALSE)&gt;0,"SINAPI","")),"COT")))</f>
        <v>SINAPI</v>
      </c>
      <c r="F103" s="321" t="str">
        <f>IF(A103="","",IFERROR(IF(A103="COMPOSIÇÃO",VLOOKUP(C103,'B. COT'!A:D,2,FALSE),IFERROR(IFERROR(IF(D103="COMP",VLOOKUP(C103,B.COMP!A:H,2,FALSE),VLOOKUP(C103,B.INSUMO!A:D,2,FALSE)),VLOOKUP(C103,'B. COT'!A:D,2,FALSE)),"COTAÇÃO")),VLOOKUP(C103,B.COMP!A:H,2,FALSE)))</f>
        <v>AUXILIAR DE ELETRICISTA COM ENCARGOS COMPLEMENTARES</v>
      </c>
      <c r="G103" s="322" t="str">
        <f>IF(A103="","",IFERROR(IF(A103="COMPOSIÇÃO",VLOOKUP(C103,'B. COT'!A:D,3,FALSE),IFERROR(IFERROR(IF(D103="COMP",VLOOKUP(C103,B.COMP!A:H,3,FALSE),VLOOKUP(C103,B.INSUMO!A:D,7,FALSE)),VLOOKUP(C103,'B. COT'!A:D,3,FALSE)),"COTAÇÃO")),VLOOKUP(CPU!C103,B.COMP!A:H,3,FALSE)))</f>
        <v>SERVICOS DIVERSOS</v>
      </c>
      <c r="H103" s="327" t="str">
        <f>IF(A103="","",IFERROR(IFERROR(IF(D103="COMP",VLOOKUP(C103,B.COMP!A:H,4,FALSE),VLOOKUP(C103,B.INSUMO!A:D,3,FALSE)),VLOOKUP(C103,'B. COT'!A:D,4,FALSE)),VLOOKUP(C103,B.COMP!A:H,4,FALSE)))</f>
        <v>H</v>
      </c>
      <c r="I103" s="328">
        <v>0.8</v>
      </c>
      <c r="J103" s="329">
        <f>IFERROR(IF(D103="COMP",VLOOKUP(C103,B.COMP!A:H,5,FALSE),VLOOKUP(C103,B.INSUMO!A:D,4,FALSE)),INDEX('MAPA DE COTAÇÕES'!Print_Area,MATCH(C103,'MAPA DE COTAÇÕES'!B:B,0)+5,12))</f>
        <v>20.440000000000001</v>
      </c>
      <c r="K103" s="324">
        <f t="shared" si="23"/>
        <v>16.350000000000001</v>
      </c>
      <c r="L103" s="276"/>
      <c r="M103" s="191"/>
      <c r="N103" s="304"/>
      <c r="O103" s="276"/>
      <c r="P103" s="191"/>
    </row>
    <row r="104" spans="1:16" s="305" customFormat="1" ht="37.5" customHeight="1">
      <c r="A104" s="326" t="s">
        <v>46</v>
      </c>
      <c r="B104" s="326"/>
      <c r="C104" s="326">
        <v>88264</v>
      </c>
      <c r="D104" s="326" t="str">
        <f>IF(A104="","",IF(A104="Composição","",IF(A104="Composição Auxiliar","COMP","INSUMO")))</f>
        <v>COMP</v>
      </c>
      <c r="E104" s="326" t="str">
        <f>IF(A104="","",IF(A104="COMPOSIÇÃO","",IFERROR(IFERROR(IF(VLOOKUP(C104,B.COMP!A:H,5,FALSE)&gt;0,"SINAPI",""),IF(VLOOKUP(C104,B.INSUMO!A:D,4,FALSE)&gt;0,"SINAPI","")),"COT")))</f>
        <v>SINAPI</v>
      </c>
      <c r="F104" s="321" t="str">
        <f>IF(A104="","",IFERROR(IF(A104="COMPOSIÇÃO",VLOOKUP(C104,'B. COT'!A:D,2,FALSE),IFERROR(IFERROR(IF(D104="COMP",VLOOKUP(C104,B.COMP!A:H,2,FALSE),VLOOKUP(C104,B.INSUMO!A:D,2,FALSE)),VLOOKUP(C104,'B. COT'!A:D,2,FALSE)),"COTAÇÃO")),VLOOKUP(C104,B.COMP!A:H,2,FALSE)))</f>
        <v>ELETRICISTA COM ENCARGOS COMPLEMENTARES</v>
      </c>
      <c r="G104" s="322" t="str">
        <f>IF(A104="","",IFERROR(IF(A104="COMPOSIÇÃO",VLOOKUP(C104,'B. COT'!A:D,3,FALSE),IFERROR(IFERROR(IF(D104="COMP",VLOOKUP(C104,B.COMP!A:H,3,FALSE),VLOOKUP(C104,B.INSUMO!A:D,7,FALSE)),VLOOKUP(C104,'B. COT'!A:D,3,FALSE)),"COTAÇÃO")),VLOOKUP(CPU!C104,B.COMP!A:H,3,FALSE)))</f>
        <v>SERVICOS DIVERSOS</v>
      </c>
      <c r="H104" s="327" t="str">
        <f>IF(A104="","",IFERROR(IFERROR(IF(D104="COMP",VLOOKUP(C104,B.COMP!A:H,4,FALSE),VLOOKUP(C104,B.INSUMO!A:D,3,FALSE)),VLOOKUP(C104,'B. COT'!A:D,4,FALSE)),VLOOKUP(C104,B.COMP!A:H,4,FALSE)))</f>
        <v>H</v>
      </c>
      <c r="I104" s="328">
        <v>0.8</v>
      </c>
      <c r="J104" s="329">
        <f>IFERROR(IF(D104="COMP",VLOOKUP(C104,B.COMP!A:H,5,FALSE),VLOOKUP(C104,B.INSUMO!A:D,4,FALSE)),INDEX('MAPA DE COTAÇÕES'!Print_Area,MATCH(C104,'MAPA DE COTAÇÕES'!B:B,0)+5,12))</f>
        <v>24.65</v>
      </c>
      <c r="K104" s="324">
        <f t="shared" si="23"/>
        <v>19.72</v>
      </c>
      <c r="L104" s="276"/>
      <c r="M104" s="191"/>
      <c r="N104" s="304"/>
      <c r="O104" s="276"/>
      <c r="P104" s="191"/>
    </row>
    <row r="105" spans="1:16" ht="35.25" customHeight="1">
      <c r="A105" s="335" t="s">
        <v>49</v>
      </c>
      <c r="B105" s="335"/>
      <c r="C105" s="335" t="s">
        <v>13829</v>
      </c>
      <c r="D105" s="335" t="str">
        <f>IF(A105="","",IF(A105="Composição","",IF(A105="Composição Auxiliar","COMP","INSUMO")))</f>
        <v>INSUMO</v>
      </c>
      <c r="E105" s="335" t="str">
        <f>IF(A105="","",IF(A105="COMPOSIÇÃO","",IFERROR(IFERROR(IF(VLOOKUP(C105,B.COMP!A:H,5,FALSE)&gt;0,"SINAPI",""),IF(VLOOKUP(C105,B.INSUMO!A:D,4,FALSE)&gt;0,"SINAPI","")),"COT")))</f>
        <v>COT</v>
      </c>
      <c r="F105" s="321" t="str">
        <f>IF(A105="","",IFERROR(IF(A105="COMPOSIÇÃO",VLOOKUP(C105,'B. COT'!A:D,2,FALSE),IFERROR(IFERROR(IF(D105="COMP",VLOOKUP(C105,B.COMP!A:H,2,FALSE),VLOOKUP(C105,B.INSUMO!A:D,2,FALSE)),VLOOKUP(C105,'B. COT'!A:D,2,FALSE)),"COTAÇÃO")),VLOOKUP(C105,B.COMP!A:H,2,FALSE)))</f>
        <v>INVERSOR FOTOVOLTAICO SE33,3K SYNERGY OU SIMILAR</v>
      </c>
      <c r="G105" s="339" t="str">
        <f>IF(A105="","",IFERROR(IF(A105="COMPOSIÇÃO",VLOOKUP(C105,'B. COT'!A:D,3,FALSE),IFERROR(IFERROR(IF(D105="COMP",VLOOKUP(C105,B.COMP!A:I,3,FALSE),VLOOKUP(C105,B.INSUMO!A:H,7,FALSE)),VLOOKUP(C105,'B. COT'!A:D,3,FALSE)),"COTAÇÃO")),VLOOKUP(CPU!C105,B.COMP!A:I,3,FALSE)))</f>
        <v>MATERIAL</v>
      </c>
      <c r="H105" s="336" t="str">
        <f>IF(A105="","",IFERROR(IFERROR(IF(D105="COMP",VLOOKUP(C105,B.COMP!A:H,4,FALSE),VLOOKUP(C105,B.INSUMO!A:D,3,FALSE)),VLOOKUP(C105,'B. COT'!A:D,4,FALSE)),VLOOKUP(C105,B.COMP!A:H,4,FALSE)))</f>
        <v>UN</v>
      </c>
      <c r="I105" s="340">
        <v>1</v>
      </c>
      <c r="J105" s="338">
        <f>IFERROR(IF(D105="COMP",VLOOKUP(C105,B.COMP!A:H,5,FALSE),VLOOKUP(C105,B.INSUMO!A:D,4,FALSE)),INDEX('MAPA DE COTAÇÕES'!Print_Area,MATCH(C105,'MAPA DE COTAÇÕES'!B:B,0)+5,12))</f>
        <v>11912</v>
      </c>
      <c r="K105" s="324">
        <f t="shared" si="23"/>
        <v>11912</v>
      </c>
    </row>
    <row r="106" spans="1:16" s="279" customFormat="1" ht="15.75">
      <c r="A106" s="341"/>
      <c r="B106" s="341"/>
      <c r="C106" s="341"/>
      <c r="D106" s="348"/>
      <c r="E106" s="348"/>
      <c r="F106" s="348" t="s">
        <v>14057</v>
      </c>
      <c r="G106" s="349"/>
      <c r="H106" s="349"/>
      <c r="I106" s="346"/>
      <c r="J106" s="347"/>
      <c r="K106" s="347"/>
      <c r="L106" s="273"/>
      <c r="M106" s="274"/>
      <c r="N106" s="275"/>
      <c r="O106" s="273"/>
      <c r="P106" s="274"/>
    </row>
    <row r="107" spans="1:16" s="305" customFormat="1" ht="44.25" customHeight="1">
      <c r="A107" s="351" t="s">
        <v>44</v>
      </c>
      <c r="B107" s="331"/>
      <c r="C107" s="331" t="s">
        <v>13811</v>
      </c>
      <c r="D107" s="331"/>
      <c r="E107" s="331"/>
      <c r="F107" s="345" t="str">
        <f>IF(A107="","",IFERROR(IF(A107="COMPOSIÇÃO",VLOOKUP(C107,'B. COT'!A:D,2,FALSE),IFERROR(IFERROR(IF(D107="COMP",VLOOKUP(C107,B.COMP!A:H,2,FALSE),VLOOKUP(C107,B.INSUMO!A:D,2,FALSE)),VLOOKUP(C107,'B. COT'!A:D,2,FALSE)),"COTAÇÃO")),VLOOKUP(C107,B.COMP!A:H,2,FALSE)))</f>
        <v>CABO SOLAR 6mm² - VERMELHO 1,8 Kv - FORNECIMENTO E INSTALAÇÃO</v>
      </c>
      <c r="G107" s="322" t="str">
        <f>IF(A107="","",IFERROR(IF(A107="COMPOSIÇÃO",VLOOKUP(C107,'B. COT'!A:D,3,FALSE),IFERROR(IFERROR(IF(D107="COMP",VLOOKUP(C107,B.COMP!A:H,3,FALSE),VLOOKUP(C107,B.INSUMO!A:D,7,FALSE)),VLOOKUP(C107,'B. COT'!A:D,3,FALSE)),"COTAÇÃO")),VLOOKUP(CPU!C107,B.COMP!A:H,3,FALSE)))</f>
        <v>INEL - INSTALAÇÃO ELÉTRICA</v>
      </c>
      <c r="H107" s="332" t="str">
        <f>IF(A107="","",IFERROR(IFERROR(IF(D107="COMP",VLOOKUP(C107,B.COMP!A:H,4,FALSE),VLOOKUP(C107,B.INSUMO!A:D,3,FALSE)),VLOOKUP(C107,'B. COT'!A:D,4,FALSE)),VLOOKUP(C107,B.COMP!A:H,4,FALSE)))</f>
        <v>M</v>
      </c>
      <c r="I107" s="333">
        <v>1</v>
      </c>
      <c r="J107" s="334">
        <f>SUM(K108:K110)</f>
        <v>5.99</v>
      </c>
      <c r="K107" s="324">
        <f t="shared" ref="K107:K110" si="24">IF(A107="","",IFERROR(TRUNC(J107*I107,2),"COTAÇÃO"))</f>
        <v>5.99</v>
      </c>
      <c r="L107" s="325">
        <f>J107-K107</f>
        <v>0</v>
      </c>
      <c r="M107" s="191"/>
      <c r="N107" s="304">
        <f>SUM(K108:K110)</f>
        <v>5.99</v>
      </c>
      <c r="O107" s="276">
        <f>N107-K107</f>
        <v>0</v>
      </c>
      <c r="P107" s="191"/>
    </row>
    <row r="108" spans="1:16" s="305" customFormat="1" ht="37.5" customHeight="1">
      <c r="A108" s="326" t="s">
        <v>46</v>
      </c>
      <c r="B108" s="326"/>
      <c r="C108" s="326">
        <v>88247</v>
      </c>
      <c r="D108" s="326" t="str">
        <f>IF(A108="","",IF(A108="Composição","",IF(A108="Composição Auxiliar","COMP","INSUMO")))</f>
        <v>COMP</v>
      </c>
      <c r="E108" s="326" t="str">
        <f>IF(A108="","",IF(A108="COMPOSIÇÃO","",IFERROR(IFERROR(IF(VLOOKUP(C108,B.COMP!A:H,5,FALSE)&gt;0,"SINAPI",""),IF(VLOOKUP(C108,B.INSUMO!A:D,4,FALSE)&gt;0,"SINAPI","")),"COT")))</f>
        <v>SINAPI</v>
      </c>
      <c r="F108" s="321" t="str">
        <f>IF(A108="","",IFERROR(IF(A108="COMPOSIÇÃO",VLOOKUP(C108,'B. COT'!A:D,2,FALSE),IFERROR(IFERROR(IF(D108="COMP",VLOOKUP(C108,B.COMP!A:H,2,FALSE),VLOOKUP(C108,B.INSUMO!A:D,2,FALSE)),VLOOKUP(C108,'B. COT'!A:D,2,FALSE)),"COTAÇÃO")),VLOOKUP(C108,B.COMP!A:H,2,FALSE)))</f>
        <v>AUXILIAR DE ELETRICISTA COM ENCARGOS COMPLEMENTARES</v>
      </c>
      <c r="G108" s="322" t="str">
        <f>IF(A108="","",IFERROR(IF(A108="COMPOSIÇÃO",VLOOKUP(C108,'B. COT'!A:D,3,FALSE),IFERROR(IFERROR(IF(D108="COMP",VLOOKUP(C108,B.COMP!A:H,3,FALSE),VLOOKUP(C108,B.INSUMO!A:D,7,FALSE)),VLOOKUP(C108,'B. COT'!A:D,3,FALSE)),"COTAÇÃO")),VLOOKUP(CPU!C108,B.COMP!A:H,3,FALSE)))</f>
        <v>SERVICOS DIVERSOS</v>
      </c>
      <c r="H108" s="327" t="str">
        <f>IF(A108="","",IFERROR(IFERROR(IF(D108="COMP",VLOOKUP(C108,B.COMP!A:H,4,FALSE),VLOOKUP(C108,B.INSUMO!A:D,3,FALSE)),VLOOKUP(C108,'B. COT'!A:D,4,FALSE)),VLOOKUP(C108,B.COMP!A:H,4,FALSE)))</f>
        <v>H</v>
      </c>
      <c r="I108" s="328">
        <v>5.0999999999999997E-2</v>
      </c>
      <c r="J108" s="329">
        <f>IFERROR(IF(D108="COMP",VLOOKUP(C108,B.COMP!A:H,5,FALSE),VLOOKUP(C108,B.INSUMO!A:D,4,FALSE)),INDEX('MAPA DE COTAÇÕES'!Print_Area,MATCH(C108,'MAPA DE COTAÇÕES'!B:B,0)+5,12))</f>
        <v>20.440000000000001</v>
      </c>
      <c r="K108" s="324">
        <f t="shared" si="24"/>
        <v>1.04</v>
      </c>
      <c r="L108" s="276"/>
      <c r="M108" s="191"/>
      <c r="N108" s="304"/>
      <c r="O108" s="276"/>
      <c r="P108" s="191"/>
    </row>
    <row r="109" spans="1:16" s="305" customFormat="1" ht="37.5" customHeight="1">
      <c r="A109" s="326" t="s">
        <v>46</v>
      </c>
      <c r="B109" s="326"/>
      <c r="C109" s="326">
        <v>88264</v>
      </c>
      <c r="D109" s="326" t="str">
        <f>IF(A109="","",IF(A109="Composição","",IF(A109="Composição Auxiliar","COMP","INSUMO")))</f>
        <v>COMP</v>
      </c>
      <c r="E109" s="326" t="str">
        <f>IF(A109="","",IF(A109="COMPOSIÇÃO","",IFERROR(IFERROR(IF(VLOOKUP(C109,B.COMP!A:H,5,FALSE)&gt;0,"SINAPI",""),IF(VLOOKUP(C109,B.INSUMO!A:D,4,FALSE)&gt;0,"SINAPI","")),"COT")))</f>
        <v>SINAPI</v>
      </c>
      <c r="F109" s="321" t="str">
        <f>IF(A109="","",IFERROR(IF(A109="COMPOSIÇÃO",VLOOKUP(C109,'B. COT'!A:D,2,FALSE),IFERROR(IFERROR(IF(D109="COMP",VLOOKUP(C109,B.COMP!A:H,2,FALSE),VLOOKUP(C109,B.INSUMO!A:D,2,FALSE)),VLOOKUP(C109,'B. COT'!A:D,2,FALSE)),"COTAÇÃO")),VLOOKUP(C109,B.COMP!A:H,2,FALSE)))</f>
        <v>ELETRICISTA COM ENCARGOS COMPLEMENTARES</v>
      </c>
      <c r="G109" s="322" t="str">
        <f>IF(A109="","",IFERROR(IF(A109="COMPOSIÇÃO",VLOOKUP(C109,'B. COT'!A:D,3,FALSE),IFERROR(IFERROR(IF(D109="COMP",VLOOKUP(C109,B.COMP!A:H,3,FALSE),VLOOKUP(C109,B.INSUMO!A:D,7,FALSE)),VLOOKUP(C109,'B. COT'!A:D,3,FALSE)),"COTAÇÃO")),VLOOKUP(CPU!C109,B.COMP!A:H,3,FALSE)))</f>
        <v>SERVICOS DIVERSOS</v>
      </c>
      <c r="H109" s="327" t="str">
        <f>IF(A109="","",IFERROR(IFERROR(IF(D109="COMP",VLOOKUP(C109,B.COMP!A:H,4,FALSE),VLOOKUP(C109,B.INSUMO!A:D,3,FALSE)),VLOOKUP(C109,'B. COT'!A:D,4,FALSE)),VLOOKUP(C109,B.COMP!A:H,4,FALSE)))</f>
        <v>H</v>
      </c>
      <c r="I109" s="328">
        <v>5.0999999999999997E-2</v>
      </c>
      <c r="J109" s="329">
        <f>IFERROR(IF(D109="COMP",VLOOKUP(C109,B.COMP!A:H,5,FALSE),VLOOKUP(C109,B.INSUMO!A:D,4,FALSE)),INDEX('MAPA DE COTAÇÕES'!Print_Area,MATCH(C109,'MAPA DE COTAÇÕES'!B:B,0)+5,12))</f>
        <v>24.65</v>
      </c>
      <c r="K109" s="324">
        <f t="shared" si="24"/>
        <v>1.25</v>
      </c>
      <c r="L109" s="276"/>
      <c r="M109" s="191"/>
      <c r="N109" s="304"/>
      <c r="O109" s="276"/>
      <c r="P109" s="191"/>
    </row>
    <row r="110" spans="1:16" ht="35.25" customHeight="1">
      <c r="A110" s="335" t="s">
        <v>49</v>
      </c>
      <c r="B110" s="335"/>
      <c r="C110" s="335" t="s">
        <v>13831</v>
      </c>
      <c r="D110" s="335" t="str">
        <f>IF(A110="","",IF(A110="Composição","",IF(A110="Composição Auxiliar","COMP","INSUMO")))</f>
        <v>INSUMO</v>
      </c>
      <c r="E110" s="335" t="str">
        <f>IF(A110="","",IF(A110="COMPOSIÇÃO","",IFERROR(IFERROR(IF(VLOOKUP(C110,B.COMP!A:H,5,FALSE)&gt;0,"SINAPI",""),IF(VLOOKUP(C110,B.INSUMO!A:D,4,FALSE)&gt;0,"SINAPI","")),"COT")))</f>
        <v>COT</v>
      </c>
      <c r="F110" s="321" t="str">
        <f>IF(A110="","",IFERROR(IF(A110="COMPOSIÇÃO",VLOOKUP(C110,'B. COT'!A:D,2,FALSE),IFERROR(IFERROR(IF(D110="COMP",VLOOKUP(C110,B.COMP!A:H,2,FALSE),VLOOKUP(C110,B.INSUMO!A:D,2,FALSE)),VLOOKUP(C110,'B. COT'!A:D,2,FALSE)),"COTAÇÃO")),VLOOKUP(C110,B.COMP!A:H,2,FALSE)))</f>
        <v>CABO SOLAR 6mm² - VERMELHO 1,8 kV</v>
      </c>
      <c r="G110" s="339" t="str">
        <f>IF(A110="","",IFERROR(IF(A110="COMPOSIÇÃO",VLOOKUP(C110,'B. COT'!A:D,3,FALSE),IFERROR(IFERROR(IF(D110="COMP",VLOOKUP(C110,B.COMP!A:I,3,FALSE),VLOOKUP(C110,B.INSUMO!A:H,7,FALSE)),VLOOKUP(C110,'B. COT'!A:D,3,FALSE)),"COTAÇÃO")),VLOOKUP(CPU!C110,B.COMP!A:I,3,FALSE)))</f>
        <v>MATERIAL</v>
      </c>
      <c r="H110" s="336" t="str">
        <f>IF(A110="","",IFERROR(IFERROR(IF(D110="COMP",VLOOKUP(C110,B.COMP!A:H,4,FALSE),VLOOKUP(C110,B.INSUMO!A:D,3,FALSE)),VLOOKUP(C110,'B. COT'!A:D,4,FALSE)),VLOOKUP(C110,B.COMP!A:H,4,FALSE)))</f>
        <v>M</v>
      </c>
      <c r="I110" s="340">
        <v>1</v>
      </c>
      <c r="J110" s="338">
        <f>IFERROR(IF(D110="COMP",VLOOKUP(C110,B.COMP!A:H,5,FALSE),VLOOKUP(C110,B.INSUMO!A:D,4,FALSE)),INDEX('MAPA DE COTAÇÕES'!Print_Area,MATCH(C110,'MAPA DE COTAÇÕES'!B:B,0)+5,12))</f>
        <v>3.7</v>
      </c>
      <c r="K110" s="324">
        <f t="shared" si="24"/>
        <v>3.7</v>
      </c>
    </row>
    <row r="111" spans="1:16" s="279" customFormat="1" ht="15.75">
      <c r="A111" s="341"/>
      <c r="B111" s="341"/>
      <c r="C111" s="341"/>
      <c r="D111" s="348"/>
      <c r="E111" s="348"/>
      <c r="F111" s="348" t="s">
        <v>14076</v>
      </c>
      <c r="G111" s="349"/>
      <c r="H111" s="349"/>
      <c r="I111" s="346"/>
      <c r="J111" s="347"/>
      <c r="K111" s="347"/>
      <c r="L111" s="273"/>
      <c r="M111" s="274"/>
      <c r="N111" s="275"/>
      <c r="O111" s="273"/>
      <c r="P111" s="274"/>
    </row>
    <row r="112" spans="1:16" s="305" customFormat="1" ht="44.25" customHeight="1">
      <c r="A112" s="351" t="s">
        <v>44</v>
      </c>
      <c r="B112" s="331"/>
      <c r="C112" s="331" t="s">
        <v>13812</v>
      </c>
      <c r="D112" s="331"/>
      <c r="E112" s="331"/>
      <c r="F112" s="345" t="str">
        <f>IF(A112="","",IFERROR(IF(A112="COMPOSIÇÃO",VLOOKUP(C112,'B. COT'!A:D,2,FALSE),IFERROR(IFERROR(IF(D112="COMP",VLOOKUP(C112,B.COMP!A:H,2,FALSE),VLOOKUP(C112,B.INSUMO!A:D,2,FALSE)),VLOOKUP(C112,'B. COT'!A:D,2,FALSE)),"COTAÇÃO")),VLOOKUP(C112,B.COMP!A:H,2,FALSE)))</f>
        <v>CABO SOLAR 6mm² - PRETO 1,8 Kv - FORNECIMENTO E INSTALAÇÃO</v>
      </c>
      <c r="G112" s="322" t="str">
        <f>IF(A112="","",IFERROR(IF(A112="COMPOSIÇÃO",VLOOKUP(C112,'B. COT'!A:D,3,FALSE),IFERROR(IFERROR(IF(D112="COMP",VLOOKUP(C112,B.COMP!A:H,3,FALSE),VLOOKUP(C112,B.INSUMO!A:D,7,FALSE)),VLOOKUP(C112,'B. COT'!A:D,3,FALSE)),"COTAÇÃO")),VLOOKUP(CPU!C112,B.COMP!A:H,3,FALSE)))</f>
        <v>INEL - INSTALAÇÃO ELÉTRICA</v>
      </c>
      <c r="H112" s="332" t="str">
        <f>IF(A112="","",IFERROR(IFERROR(IF(D112="COMP",VLOOKUP(C112,B.COMP!A:H,4,FALSE),VLOOKUP(C112,B.INSUMO!A:D,3,FALSE)),VLOOKUP(C112,'B. COT'!A:D,4,FALSE)),VLOOKUP(C112,B.COMP!A:H,4,FALSE)))</f>
        <v>M</v>
      </c>
      <c r="I112" s="333">
        <v>1</v>
      </c>
      <c r="J112" s="334">
        <f>SUM(K113:K115)</f>
        <v>5.99</v>
      </c>
      <c r="K112" s="324">
        <f t="shared" ref="K112:K115" si="25">IF(A112="","",IFERROR(TRUNC(J112*I112,2),"COTAÇÃO"))</f>
        <v>5.99</v>
      </c>
      <c r="L112" s="325">
        <f>J112-K112</f>
        <v>0</v>
      </c>
      <c r="M112" s="191"/>
      <c r="N112" s="304">
        <f>SUM(K113:K115)</f>
        <v>5.99</v>
      </c>
      <c r="O112" s="276">
        <f>N112-K112</f>
        <v>0</v>
      </c>
      <c r="P112" s="191"/>
    </row>
    <row r="113" spans="1:16" s="305" customFormat="1" ht="37.5" customHeight="1">
      <c r="A113" s="326" t="s">
        <v>46</v>
      </c>
      <c r="B113" s="326"/>
      <c r="C113" s="326">
        <v>88247</v>
      </c>
      <c r="D113" s="326" t="str">
        <f>IF(A113="","",IF(A113="Composição","",IF(A113="Composição Auxiliar","COMP","INSUMO")))</f>
        <v>COMP</v>
      </c>
      <c r="E113" s="326" t="str">
        <f>IF(A113="","",IF(A113="COMPOSIÇÃO","",IFERROR(IFERROR(IF(VLOOKUP(C113,B.COMP!A:H,5,FALSE)&gt;0,"SINAPI",""),IF(VLOOKUP(C113,B.INSUMO!A:D,4,FALSE)&gt;0,"SINAPI","")),"COT")))</f>
        <v>SINAPI</v>
      </c>
      <c r="F113" s="321" t="str">
        <f>IF(A113="","",IFERROR(IF(A113="COMPOSIÇÃO",VLOOKUP(C113,'B. COT'!A:D,2,FALSE),IFERROR(IFERROR(IF(D113="COMP",VLOOKUP(C113,B.COMP!A:H,2,FALSE),VLOOKUP(C113,B.INSUMO!A:D,2,FALSE)),VLOOKUP(C113,'B. COT'!A:D,2,FALSE)),"COTAÇÃO")),VLOOKUP(C113,B.COMP!A:H,2,FALSE)))</f>
        <v>AUXILIAR DE ELETRICISTA COM ENCARGOS COMPLEMENTARES</v>
      </c>
      <c r="G113" s="322" t="str">
        <f>IF(A113="","",IFERROR(IF(A113="COMPOSIÇÃO",VLOOKUP(C113,'B. COT'!A:D,3,FALSE),IFERROR(IFERROR(IF(D113="COMP",VLOOKUP(C113,B.COMP!A:H,3,FALSE),VLOOKUP(C113,B.INSUMO!A:D,7,FALSE)),VLOOKUP(C113,'B. COT'!A:D,3,FALSE)),"COTAÇÃO")),VLOOKUP(CPU!C113,B.COMP!A:H,3,FALSE)))</f>
        <v>SERVICOS DIVERSOS</v>
      </c>
      <c r="H113" s="327" t="str">
        <f>IF(A113="","",IFERROR(IFERROR(IF(D113="COMP",VLOOKUP(C113,B.COMP!A:H,4,FALSE),VLOOKUP(C113,B.INSUMO!A:D,3,FALSE)),VLOOKUP(C113,'B. COT'!A:D,4,FALSE)),VLOOKUP(C113,B.COMP!A:H,4,FALSE)))</f>
        <v>H</v>
      </c>
      <c r="I113" s="328">
        <v>5.0999999999999997E-2</v>
      </c>
      <c r="J113" s="329">
        <f>IFERROR(IF(D113="COMP",VLOOKUP(C113,B.COMP!A:H,5,FALSE),VLOOKUP(C113,B.INSUMO!A:D,4,FALSE)),INDEX('MAPA DE COTAÇÕES'!Print_Area,MATCH(C113,'MAPA DE COTAÇÕES'!B:B,0)+5,12))</f>
        <v>20.440000000000001</v>
      </c>
      <c r="K113" s="324">
        <f t="shared" si="25"/>
        <v>1.04</v>
      </c>
      <c r="L113" s="276"/>
      <c r="M113" s="191"/>
      <c r="N113" s="304"/>
      <c r="O113" s="276"/>
      <c r="P113" s="191"/>
    </row>
    <row r="114" spans="1:16" s="305" customFormat="1" ht="37.5" customHeight="1">
      <c r="A114" s="326" t="s">
        <v>46</v>
      </c>
      <c r="B114" s="326"/>
      <c r="C114" s="326">
        <v>88264</v>
      </c>
      <c r="D114" s="326" t="str">
        <f>IF(A114="","",IF(A114="Composição","",IF(A114="Composição Auxiliar","COMP","INSUMO")))</f>
        <v>COMP</v>
      </c>
      <c r="E114" s="326" t="str">
        <f>IF(A114="","",IF(A114="COMPOSIÇÃO","",IFERROR(IFERROR(IF(VLOOKUP(C114,B.COMP!A:H,5,FALSE)&gt;0,"SINAPI",""),IF(VLOOKUP(C114,B.INSUMO!A:D,4,FALSE)&gt;0,"SINAPI","")),"COT")))</f>
        <v>SINAPI</v>
      </c>
      <c r="F114" s="321" t="str">
        <f>IF(A114="","",IFERROR(IF(A114="COMPOSIÇÃO",VLOOKUP(C114,'B. COT'!A:D,2,FALSE),IFERROR(IFERROR(IF(D114="COMP",VLOOKUP(C114,B.COMP!A:H,2,FALSE),VLOOKUP(C114,B.INSUMO!A:D,2,FALSE)),VLOOKUP(C114,'B. COT'!A:D,2,FALSE)),"COTAÇÃO")),VLOOKUP(C114,B.COMP!A:H,2,FALSE)))</f>
        <v>ELETRICISTA COM ENCARGOS COMPLEMENTARES</v>
      </c>
      <c r="G114" s="322" t="str">
        <f>IF(A114="","",IFERROR(IF(A114="COMPOSIÇÃO",VLOOKUP(C114,'B. COT'!A:D,3,FALSE),IFERROR(IFERROR(IF(D114="COMP",VLOOKUP(C114,B.COMP!A:H,3,FALSE),VLOOKUP(C114,B.INSUMO!A:D,7,FALSE)),VLOOKUP(C114,'B. COT'!A:D,3,FALSE)),"COTAÇÃO")),VLOOKUP(CPU!C114,B.COMP!A:H,3,FALSE)))</f>
        <v>SERVICOS DIVERSOS</v>
      </c>
      <c r="H114" s="327" t="str">
        <f>IF(A114="","",IFERROR(IFERROR(IF(D114="COMP",VLOOKUP(C114,B.COMP!A:H,4,FALSE),VLOOKUP(C114,B.INSUMO!A:D,3,FALSE)),VLOOKUP(C114,'B. COT'!A:D,4,FALSE)),VLOOKUP(C114,B.COMP!A:H,4,FALSE)))</f>
        <v>H</v>
      </c>
      <c r="I114" s="328">
        <v>5.0999999999999997E-2</v>
      </c>
      <c r="J114" s="329">
        <f>IFERROR(IF(D114="COMP",VLOOKUP(C114,B.COMP!A:H,5,FALSE),VLOOKUP(C114,B.INSUMO!A:D,4,FALSE)),INDEX('MAPA DE COTAÇÕES'!Print_Area,MATCH(C114,'MAPA DE COTAÇÕES'!B:B,0)+5,12))</f>
        <v>24.65</v>
      </c>
      <c r="K114" s="324">
        <f t="shared" si="25"/>
        <v>1.25</v>
      </c>
      <c r="L114" s="276"/>
      <c r="M114" s="191"/>
      <c r="N114" s="304"/>
      <c r="O114" s="276"/>
      <c r="P114" s="191"/>
    </row>
    <row r="115" spans="1:16" ht="35.25" customHeight="1">
      <c r="A115" s="335" t="s">
        <v>49</v>
      </c>
      <c r="B115" s="335"/>
      <c r="C115" s="335" t="s">
        <v>13832</v>
      </c>
      <c r="D115" s="335" t="str">
        <f>IF(A115="","",IF(A115="Composição","",IF(A115="Composição Auxiliar","COMP","INSUMO")))</f>
        <v>INSUMO</v>
      </c>
      <c r="E115" s="335" t="str">
        <f>IF(A115="","",IF(A115="COMPOSIÇÃO","",IFERROR(IFERROR(IF(VLOOKUP(C115,B.COMP!A:H,5,FALSE)&gt;0,"SINAPI",""),IF(VLOOKUP(C115,B.INSUMO!A:D,4,FALSE)&gt;0,"SINAPI","")),"COT")))</f>
        <v>COT</v>
      </c>
      <c r="F115" s="321" t="str">
        <f>IF(A115="","",IFERROR(IF(A115="COMPOSIÇÃO",VLOOKUP(C115,'B. COT'!A:D,2,FALSE),IFERROR(IFERROR(IF(D115="COMP",VLOOKUP(C115,B.COMP!A:H,2,FALSE),VLOOKUP(C115,B.INSUMO!A:D,2,FALSE)),VLOOKUP(C115,'B. COT'!A:D,2,FALSE)),"COTAÇÃO")),VLOOKUP(C115,B.COMP!A:H,2,FALSE)))</f>
        <v>CABO SOLAR 6mm² - PRETO 1,8 kV</v>
      </c>
      <c r="G115" s="339" t="str">
        <f>IF(A115="","",IFERROR(IF(A115="COMPOSIÇÃO",VLOOKUP(C115,'B. COT'!A:D,3,FALSE),IFERROR(IFERROR(IF(D115="COMP",VLOOKUP(C115,B.COMP!A:I,3,FALSE),VLOOKUP(C115,B.INSUMO!A:H,7,FALSE)),VLOOKUP(C115,'B. COT'!A:D,3,FALSE)),"COTAÇÃO")),VLOOKUP(CPU!C115,B.COMP!A:I,3,FALSE)))</f>
        <v>MATERIAL</v>
      </c>
      <c r="H115" s="336" t="str">
        <f>IF(A115="","",IFERROR(IFERROR(IF(D115="COMP",VLOOKUP(C115,B.COMP!A:H,4,FALSE),VLOOKUP(C115,B.INSUMO!A:D,3,FALSE)),VLOOKUP(C115,'B. COT'!A:D,4,FALSE)),VLOOKUP(C115,B.COMP!A:H,4,FALSE)))</f>
        <v>M</v>
      </c>
      <c r="I115" s="340">
        <v>1</v>
      </c>
      <c r="J115" s="338">
        <f>IFERROR(IF(D115="COMP",VLOOKUP(C115,B.COMP!A:H,5,FALSE),VLOOKUP(C115,B.INSUMO!A:D,4,FALSE)),INDEX('MAPA DE COTAÇÕES'!Print_Area,MATCH(C115,'MAPA DE COTAÇÕES'!B:B,0)+5,12))</f>
        <v>3.7</v>
      </c>
      <c r="K115" s="324">
        <f t="shared" si="25"/>
        <v>3.7</v>
      </c>
    </row>
    <row r="116" spans="1:16" s="279" customFormat="1" ht="15.75">
      <c r="A116" s="341"/>
      <c r="B116" s="341"/>
      <c r="C116" s="341"/>
      <c r="D116" s="348"/>
      <c r="E116" s="348"/>
      <c r="F116" s="348" t="s">
        <v>14076</v>
      </c>
      <c r="G116" s="349"/>
      <c r="H116" s="349"/>
      <c r="I116" s="346"/>
      <c r="J116" s="347"/>
      <c r="K116" s="347"/>
      <c r="L116" s="273"/>
      <c r="M116" s="274"/>
      <c r="N116" s="275"/>
      <c r="O116" s="273"/>
      <c r="P116" s="274"/>
    </row>
    <row r="117" spans="1:16" s="305" customFormat="1" ht="44.25" customHeight="1">
      <c r="A117" s="351" t="s">
        <v>44</v>
      </c>
      <c r="B117" s="331"/>
      <c r="C117" s="331" t="s">
        <v>13813</v>
      </c>
      <c r="D117" s="331"/>
      <c r="E117" s="331"/>
      <c r="F117" s="345" t="str">
        <f>IF(A117="","",IFERROR(IF(A117="COMPOSIÇÃO",VLOOKUP(C117,'B. COT'!A:D,2,FALSE),IFERROR(IFERROR(IF(D117="COMP",VLOOKUP(C117,B.COMP!A:H,2,FALSE),VLOOKUP(C117,B.INSUMO!A:D,2,FALSE)),VLOOKUP(C117,'B. COT'!A:D,2,FALSE)),"COTAÇÃO")),VLOOKUP(C117,B.COMP!A:H,2,FALSE)))</f>
        <v>CABO SOLAR 6mm² - VERDE 1,8 Kv - FORNECIMENTO E INSTALAÇÃO</v>
      </c>
      <c r="G117" s="322" t="str">
        <f>IF(A117="","",IFERROR(IF(A117="COMPOSIÇÃO",VLOOKUP(C117,'B. COT'!A:D,3,FALSE),IFERROR(IFERROR(IF(D117="COMP",VLOOKUP(C117,B.COMP!A:H,3,FALSE),VLOOKUP(C117,B.INSUMO!A:D,7,FALSE)),VLOOKUP(C117,'B. COT'!A:D,3,FALSE)),"COTAÇÃO")),VLOOKUP(CPU!C117,B.COMP!A:H,3,FALSE)))</f>
        <v>INEL - INSTALAÇÃO ELÉTRICA</v>
      </c>
      <c r="H117" s="332" t="str">
        <f>IF(A117="","",IFERROR(IFERROR(IF(D117="COMP",VLOOKUP(C117,B.COMP!A:H,4,FALSE),VLOOKUP(C117,B.INSUMO!A:D,3,FALSE)),VLOOKUP(C117,'B. COT'!A:D,4,FALSE)),VLOOKUP(C117,B.COMP!A:H,4,FALSE)))</f>
        <v>M</v>
      </c>
      <c r="I117" s="333">
        <v>1</v>
      </c>
      <c r="J117" s="334">
        <f>SUM(K118:K120)</f>
        <v>5.99</v>
      </c>
      <c r="K117" s="324">
        <f t="shared" ref="K117:K125" si="26">IF(A117="","",IFERROR(TRUNC(J117*I117,2),"COTAÇÃO"))</f>
        <v>5.99</v>
      </c>
      <c r="L117" s="325">
        <f>J117-K117</f>
        <v>0</v>
      </c>
      <c r="M117" s="191"/>
      <c r="N117" s="304">
        <f>SUM(K118:K120)</f>
        <v>5.99</v>
      </c>
      <c r="O117" s="276">
        <f>N117-K117</f>
        <v>0</v>
      </c>
      <c r="P117" s="191"/>
    </row>
    <row r="118" spans="1:16" s="305" customFormat="1" ht="37.5" customHeight="1">
      <c r="A118" s="326" t="s">
        <v>46</v>
      </c>
      <c r="B118" s="326"/>
      <c r="C118" s="326">
        <v>88247</v>
      </c>
      <c r="D118" s="326" t="str">
        <f>IF(A118="","",IF(A118="Composição","",IF(A118="Composição Auxiliar","COMP","INSUMO")))</f>
        <v>COMP</v>
      </c>
      <c r="E118" s="326" t="str">
        <f>IF(A118="","",IF(A118="COMPOSIÇÃO","",IFERROR(IFERROR(IF(VLOOKUP(C118,B.COMP!A:H,5,FALSE)&gt;0,"SINAPI",""),IF(VLOOKUP(C118,B.INSUMO!A:D,4,FALSE)&gt;0,"SINAPI","")),"COT")))</f>
        <v>SINAPI</v>
      </c>
      <c r="F118" s="321" t="str">
        <f>IF(A118="","",IFERROR(IF(A118="COMPOSIÇÃO",VLOOKUP(C118,'B. COT'!A:D,2,FALSE),IFERROR(IFERROR(IF(D118="COMP",VLOOKUP(C118,B.COMP!A:H,2,FALSE),VLOOKUP(C118,B.INSUMO!A:D,2,FALSE)),VLOOKUP(C118,'B. COT'!A:D,2,FALSE)),"COTAÇÃO")),VLOOKUP(C118,B.COMP!A:H,2,FALSE)))</f>
        <v>AUXILIAR DE ELETRICISTA COM ENCARGOS COMPLEMENTARES</v>
      </c>
      <c r="G118" s="322" t="str">
        <f>IF(A118="","",IFERROR(IF(A118="COMPOSIÇÃO",VLOOKUP(C118,'B. COT'!A:D,3,FALSE),IFERROR(IFERROR(IF(D118="COMP",VLOOKUP(C118,B.COMP!A:H,3,FALSE),VLOOKUP(C118,B.INSUMO!A:D,7,FALSE)),VLOOKUP(C118,'B. COT'!A:D,3,FALSE)),"COTAÇÃO")),VLOOKUP(CPU!C118,B.COMP!A:H,3,FALSE)))</f>
        <v>SERVICOS DIVERSOS</v>
      </c>
      <c r="H118" s="327" t="str">
        <f>IF(A118="","",IFERROR(IFERROR(IF(D118="COMP",VLOOKUP(C118,B.COMP!A:H,4,FALSE),VLOOKUP(C118,B.INSUMO!A:D,3,FALSE)),VLOOKUP(C118,'B. COT'!A:D,4,FALSE)),VLOOKUP(C118,B.COMP!A:H,4,FALSE)))</f>
        <v>H</v>
      </c>
      <c r="I118" s="328">
        <v>5.0999999999999997E-2</v>
      </c>
      <c r="J118" s="329">
        <f>IFERROR(IF(D118="COMP",VLOOKUP(C118,B.COMP!A:H,5,FALSE),VLOOKUP(C118,B.INSUMO!A:D,4,FALSE)),INDEX('MAPA DE COTAÇÕES'!Print_Area,MATCH(C118,'MAPA DE COTAÇÕES'!B:B,0)+5,12))</f>
        <v>20.440000000000001</v>
      </c>
      <c r="K118" s="324">
        <f t="shared" si="26"/>
        <v>1.04</v>
      </c>
      <c r="L118" s="276"/>
      <c r="M118" s="191"/>
      <c r="N118" s="304"/>
      <c r="O118" s="276"/>
      <c r="P118" s="191"/>
    </row>
    <row r="119" spans="1:16" s="305" customFormat="1" ht="37.5" customHeight="1">
      <c r="A119" s="326" t="s">
        <v>46</v>
      </c>
      <c r="B119" s="326"/>
      <c r="C119" s="326">
        <v>88264</v>
      </c>
      <c r="D119" s="326" t="str">
        <f>IF(A119="","",IF(A119="Composição","",IF(A119="Composição Auxiliar","COMP","INSUMO")))</f>
        <v>COMP</v>
      </c>
      <c r="E119" s="326" t="str">
        <f>IF(A119="","",IF(A119="COMPOSIÇÃO","",IFERROR(IFERROR(IF(VLOOKUP(C119,B.COMP!A:H,5,FALSE)&gt;0,"SINAPI",""),IF(VLOOKUP(C119,B.INSUMO!A:D,4,FALSE)&gt;0,"SINAPI","")),"COT")))</f>
        <v>SINAPI</v>
      </c>
      <c r="F119" s="321" t="str">
        <f>IF(A119="","",IFERROR(IF(A119="COMPOSIÇÃO",VLOOKUP(C119,'B. COT'!A:D,2,FALSE),IFERROR(IFERROR(IF(D119="COMP",VLOOKUP(C119,B.COMP!A:H,2,FALSE),VLOOKUP(C119,B.INSUMO!A:D,2,FALSE)),VLOOKUP(C119,'B. COT'!A:D,2,FALSE)),"COTAÇÃO")),VLOOKUP(C119,B.COMP!A:H,2,FALSE)))</f>
        <v>ELETRICISTA COM ENCARGOS COMPLEMENTARES</v>
      </c>
      <c r="G119" s="322" t="str">
        <f>IF(A119="","",IFERROR(IF(A119="COMPOSIÇÃO",VLOOKUP(C119,'B. COT'!A:D,3,FALSE),IFERROR(IFERROR(IF(D119="COMP",VLOOKUP(C119,B.COMP!A:H,3,FALSE),VLOOKUP(C119,B.INSUMO!A:D,7,FALSE)),VLOOKUP(C119,'B. COT'!A:D,3,FALSE)),"COTAÇÃO")),VLOOKUP(CPU!C119,B.COMP!A:H,3,FALSE)))</f>
        <v>SERVICOS DIVERSOS</v>
      </c>
      <c r="H119" s="327" t="str">
        <f>IF(A119="","",IFERROR(IFERROR(IF(D119="COMP",VLOOKUP(C119,B.COMP!A:H,4,FALSE),VLOOKUP(C119,B.INSUMO!A:D,3,FALSE)),VLOOKUP(C119,'B. COT'!A:D,4,FALSE)),VLOOKUP(C119,B.COMP!A:H,4,FALSE)))</f>
        <v>H</v>
      </c>
      <c r="I119" s="328">
        <v>5.0999999999999997E-2</v>
      </c>
      <c r="J119" s="329">
        <f>IFERROR(IF(D119="COMP",VLOOKUP(C119,B.COMP!A:H,5,FALSE),VLOOKUP(C119,B.INSUMO!A:D,4,FALSE)),INDEX('MAPA DE COTAÇÕES'!Print_Area,MATCH(C119,'MAPA DE COTAÇÕES'!B:B,0)+5,12))</f>
        <v>24.65</v>
      </c>
      <c r="K119" s="324">
        <f t="shared" si="26"/>
        <v>1.25</v>
      </c>
      <c r="L119" s="276"/>
      <c r="M119" s="191"/>
      <c r="N119" s="304"/>
      <c r="O119" s="276"/>
      <c r="P119" s="191"/>
    </row>
    <row r="120" spans="1:16" ht="35.25" customHeight="1">
      <c r="A120" s="335" t="s">
        <v>49</v>
      </c>
      <c r="B120" s="335"/>
      <c r="C120" s="335" t="s">
        <v>13833</v>
      </c>
      <c r="D120" s="335" t="str">
        <f>IF(A120="","",IF(A120="Composição","",IF(A120="Composição Auxiliar","COMP","INSUMO")))</f>
        <v>INSUMO</v>
      </c>
      <c r="E120" s="335" t="str">
        <f>IF(A120="","",IF(A120="COMPOSIÇÃO","",IFERROR(IFERROR(IF(VLOOKUP(C120,B.COMP!A:H,5,FALSE)&gt;0,"SINAPI",""),IF(VLOOKUP(C120,B.INSUMO!A:D,4,FALSE)&gt;0,"SINAPI","")),"COT")))</f>
        <v>COT</v>
      </c>
      <c r="F120" s="321" t="str">
        <f>IF(A120="","",IFERROR(IF(A120="COMPOSIÇÃO",VLOOKUP(C120,'B. COT'!A:D,2,FALSE),IFERROR(IFERROR(IF(D120="COMP",VLOOKUP(C120,B.COMP!A:H,2,FALSE),VLOOKUP(C120,B.INSUMO!A:D,2,FALSE)),VLOOKUP(C120,'B. COT'!A:D,2,FALSE)),"COTAÇÃO")),VLOOKUP(C120,B.COMP!A:H,2,FALSE)))</f>
        <v>CABO SOLAR 6mm² - VERDE 1,8 kV</v>
      </c>
      <c r="G120" s="339" t="str">
        <f>IF(A120="","",IFERROR(IF(A120="COMPOSIÇÃO",VLOOKUP(C120,'B. COT'!A:D,3,FALSE),IFERROR(IFERROR(IF(D120="COMP",VLOOKUP(C120,B.COMP!A:I,3,FALSE),VLOOKUP(C120,B.INSUMO!A:H,7,FALSE)),VLOOKUP(C120,'B. COT'!A:D,3,FALSE)),"COTAÇÃO")),VLOOKUP(CPU!C120,B.COMP!A:I,3,FALSE)))</f>
        <v>MATERIAL</v>
      </c>
      <c r="H120" s="336" t="str">
        <f>IF(A120="","",IFERROR(IFERROR(IF(D120="COMP",VLOOKUP(C120,B.COMP!A:H,4,FALSE),VLOOKUP(C120,B.INSUMO!A:D,3,FALSE)),VLOOKUP(C120,'B. COT'!A:D,4,FALSE)),VLOOKUP(C120,B.COMP!A:H,4,FALSE)))</f>
        <v>M</v>
      </c>
      <c r="I120" s="340">
        <v>1</v>
      </c>
      <c r="J120" s="338">
        <f>IFERROR(IF(D120="COMP",VLOOKUP(C120,B.COMP!A:H,5,FALSE),VLOOKUP(C120,B.INSUMO!A:D,4,FALSE)),INDEX('MAPA DE COTAÇÕES'!Print_Area,MATCH(C120,'MAPA DE COTAÇÕES'!B:B,0)+5,12))</f>
        <v>3.7</v>
      </c>
      <c r="K120" s="324">
        <f t="shared" si="26"/>
        <v>3.7</v>
      </c>
    </row>
    <row r="121" spans="1:16" s="279" customFormat="1" ht="15.75">
      <c r="A121" s="341"/>
      <c r="B121" s="341"/>
      <c r="C121" s="341"/>
      <c r="D121" s="348"/>
      <c r="E121" s="348"/>
      <c r="F121" s="348" t="s">
        <v>14076</v>
      </c>
      <c r="G121" s="349"/>
      <c r="H121" s="349"/>
      <c r="I121" s="346"/>
      <c r="J121" s="347"/>
      <c r="K121" s="347"/>
      <c r="L121" s="273"/>
      <c r="M121" s="274"/>
      <c r="N121" s="275"/>
      <c r="O121" s="273"/>
      <c r="P121" s="274"/>
    </row>
    <row r="122" spans="1:16" s="305" customFormat="1" ht="44.25" customHeight="1">
      <c r="A122" s="351" t="s">
        <v>44</v>
      </c>
      <c r="B122" s="331"/>
      <c r="C122" s="331" t="s">
        <v>14124</v>
      </c>
      <c r="D122" s="331"/>
      <c r="E122" s="331"/>
      <c r="F122" s="345" t="str">
        <f>IF(A122="","",IFERROR(IF(A122="COMPOSIÇÃO",VLOOKUP(C122,'B. COT'!A:D,2,FALSE),IFERROR(IFERROR(IF(D122="COMP",VLOOKUP(C122,B.COMP!A:H,2,FALSE),VLOOKUP(C122,B.INSUMO!A:D,2,FALSE)),VLOOKUP(C122,'B. COT'!A:D,2,FALSE)),"COTAÇÃO")),VLOOKUP(C122,B.COMP!A:H,2,FALSE)))</f>
        <v>LUVA DE EMENDA PARA ELETRODUTO, AÇO GALVANIZADO, DN 20 MM (3/4''), APARENTE, INSTALADA EM PAREDE - FORNECIMENTO E INSTALAÇÃO.</v>
      </c>
      <c r="G122" s="322" t="str">
        <f>IF(A122="","",IFERROR(IF(A122="COMPOSIÇÃO",VLOOKUP(C122,'B. COT'!A:D,3,FALSE),IFERROR(IFERROR(IF(D122="COMP",VLOOKUP(C122,B.COMP!A:H,3,FALSE),VLOOKUP(C122,B.INSUMO!A:D,7,FALSE)),VLOOKUP(C122,'B. COT'!A:D,3,FALSE)),"COTAÇÃO")),VLOOKUP(CPU!C122,B.COMP!A:H,3,FALSE)))</f>
        <v>INEL - INSTALAÇÃO ELÉTRICA</v>
      </c>
      <c r="H122" s="332" t="str">
        <f>IF(A122="","",IFERROR(IFERROR(IF(D122="COMP",VLOOKUP(C122,B.COMP!A:H,4,FALSE),VLOOKUP(C122,B.INSUMO!A:D,3,FALSE)),VLOOKUP(C122,'B. COT'!A:D,4,FALSE)),VLOOKUP(C122,B.COMP!A:H,4,FALSE)))</f>
        <v>UN</v>
      </c>
      <c r="I122" s="333">
        <v>1</v>
      </c>
      <c r="J122" s="334">
        <f>SUM(K123:K125)</f>
        <v>9.73</v>
      </c>
      <c r="K122" s="324">
        <f t="shared" si="26"/>
        <v>9.73</v>
      </c>
      <c r="L122" s="325">
        <f>J122-K122</f>
        <v>0</v>
      </c>
      <c r="M122" s="191"/>
      <c r="N122" s="304">
        <f>SUM(K123:K125)</f>
        <v>9.73</v>
      </c>
      <c r="O122" s="276">
        <f>N122-K122</f>
        <v>0</v>
      </c>
      <c r="P122" s="191"/>
    </row>
    <row r="123" spans="1:16" s="305" customFormat="1" ht="37.5" customHeight="1">
      <c r="A123" s="326" t="s">
        <v>46</v>
      </c>
      <c r="B123" s="326"/>
      <c r="C123" s="478">
        <v>88264</v>
      </c>
      <c r="D123" s="326" t="str">
        <f>IF(A123="","",IF(A123="Composição","",IF(A123="Composição Auxiliar","COMP","INSUMO")))</f>
        <v>COMP</v>
      </c>
      <c r="E123" s="326" t="str">
        <f>IF(A123="","",IF(A123="COMPOSIÇÃO","",IFERROR(IFERROR(IF(VLOOKUP(C123,B.COMP!A:H,5,FALSE)&gt;0,"SINAPI",""),IF(VLOOKUP(C123,B.INSUMO!A:D,4,FALSE)&gt;0,"SINAPI","")),"COT")))</f>
        <v>SINAPI</v>
      </c>
      <c r="F123" s="321" t="str">
        <f>IF(A123="","",IFERROR(IF(A123="COMPOSIÇÃO",VLOOKUP(C123,'B. COT'!A:D,2,FALSE),IFERROR(IFERROR(IF(D123="COMP",VLOOKUP(C123,B.COMP!A:H,2,FALSE),VLOOKUP(C123,B.INSUMO!A:D,2,FALSE)),VLOOKUP(C123,'B. COT'!A:D,2,FALSE)),"COTAÇÃO")),VLOOKUP(C123,B.COMP!A:H,2,FALSE)))</f>
        <v>ELETRICISTA COM ENCARGOS COMPLEMENTARES</v>
      </c>
      <c r="G123" s="322" t="str">
        <f>IF(A123="","",IFERROR(IF(A123="COMPOSIÇÃO",VLOOKUP(C123,'B. COT'!A:D,3,FALSE),IFERROR(IFERROR(IF(D123="COMP",VLOOKUP(C123,B.COMP!A:H,3,FALSE),VLOOKUP(C123,B.INSUMO!A:D,7,FALSE)),VLOOKUP(C123,'B. COT'!A:D,3,FALSE)),"COTAÇÃO")),VLOOKUP(CPU!C123,B.COMP!A:H,3,FALSE)))</f>
        <v>SERVICOS DIVERSOS</v>
      </c>
      <c r="H123" s="327" t="str">
        <f>IF(A123="","",IFERROR(IFERROR(IF(D123="COMP",VLOOKUP(C123,B.COMP!A:H,4,FALSE),VLOOKUP(C123,B.INSUMO!A:D,3,FALSE)),VLOOKUP(C123,'B. COT'!A:D,4,FALSE)),VLOOKUP(C123,B.COMP!A:H,4,FALSE)))</f>
        <v>H</v>
      </c>
      <c r="I123" s="480">
        <v>0.1827</v>
      </c>
      <c r="J123" s="329">
        <f>IFERROR(IF(D123="COMP",VLOOKUP(C123,B.COMP!A:H,5,FALSE),VLOOKUP(C123,B.INSUMO!A:D,4,FALSE)),INDEX('MAPA DE COTAÇÕES'!Print_Area,MATCH(C123,'MAPA DE COTAÇÕES'!B:B,0)+5,12))</f>
        <v>24.65</v>
      </c>
      <c r="K123" s="324">
        <f t="shared" si="26"/>
        <v>4.5</v>
      </c>
      <c r="L123" s="276"/>
      <c r="M123" s="191"/>
      <c r="N123" s="304"/>
      <c r="O123" s="276"/>
      <c r="P123" s="191"/>
    </row>
    <row r="124" spans="1:16" s="305" customFormat="1" ht="37.5" customHeight="1">
      <c r="A124" s="326" t="s">
        <v>46</v>
      </c>
      <c r="B124" s="326"/>
      <c r="C124" s="478">
        <v>88316</v>
      </c>
      <c r="D124" s="326" t="str">
        <f>IF(A124="","",IF(A124="Composição","",IF(A124="Composição Auxiliar","COMP","INSUMO")))</f>
        <v>COMP</v>
      </c>
      <c r="E124" s="326" t="str">
        <f>IF(A124="","",IF(A124="COMPOSIÇÃO","",IFERROR(IFERROR(IF(VLOOKUP(C124,B.COMP!A:H,5,FALSE)&gt;0,"SINAPI",""),IF(VLOOKUP(C124,B.INSUMO!A:D,4,FALSE)&gt;0,"SINAPI","")),"COT")))</f>
        <v>SINAPI</v>
      </c>
      <c r="F124" s="321" t="str">
        <f>IF(A124="","",IFERROR(IF(A124="COMPOSIÇÃO",VLOOKUP(C124,'B. COT'!A:D,2,FALSE),IFERROR(IFERROR(IF(D124="COMP",VLOOKUP(C124,B.COMP!A:H,2,FALSE),VLOOKUP(C124,B.INSUMO!A:D,2,FALSE)),VLOOKUP(C124,'B. COT'!A:D,2,FALSE)),"COTAÇÃO")),VLOOKUP(C124,B.COMP!A:H,2,FALSE)))</f>
        <v>SERVENTE COM ENCARGOS COMPLEMENTARES</v>
      </c>
      <c r="G124" s="322" t="str">
        <f>IF(A124="","",IFERROR(IF(A124="COMPOSIÇÃO",VLOOKUP(C124,'B. COT'!A:D,3,FALSE),IFERROR(IFERROR(IF(D124="COMP",VLOOKUP(C124,B.COMP!A:H,3,FALSE),VLOOKUP(C124,B.INSUMO!A:D,7,FALSE)),VLOOKUP(C124,'B. COT'!A:D,3,FALSE)),"COTAÇÃO")),VLOOKUP(CPU!C124,B.COMP!A:H,3,FALSE)))</f>
        <v>SERVICOS DIVERSOS</v>
      </c>
      <c r="H124" s="327" t="str">
        <f>IF(A124="","",IFERROR(IFERROR(IF(D124="COMP",VLOOKUP(C124,B.COMP!A:H,4,FALSE),VLOOKUP(C124,B.INSUMO!A:D,3,FALSE)),VLOOKUP(C124,'B. COT'!A:D,4,FALSE)),VLOOKUP(C124,B.COMP!A:H,4,FALSE)))</f>
        <v>H</v>
      </c>
      <c r="I124" s="480">
        <v>0.1827</v>
      </c>
      <c r="J124" s="329">
        <f>IFERROR(IF(D124="COMP",VLOOKUP(C124,B.COMP!A:H,5,FALSE),VLOOKUP(C124,B.INSUMO!A:D,4,FALSE)),INDEX('MAPA DE COTAÇÕES'!Print_Area,MATCH(C124,'MAPA DE COTAÇÕES'!B:B,0)+5,12))</f>
        <v>19.27</v>
      </c>
      <c r="K124" s="324">
        <f t="shared" si="26"/>
        <v>3.52</v>
      </c>
      <c r="L124" s="276"/>
      <c r="M124" s="191"/>
      <c r="N124" s="304"/>
      <c r="O124" s="276"/>
      <c r="P124" s="191"/>
    </row>
    <row r="125" spans="1:16" ht="35.25" customHeight="1">
      <c r="A125" s="335" t="s">
        <v>49</v>
      </c>
      <c r="B125" s="335"/>
      <c r="C125" s="479">
        <v>2637</v>
      </c>
      <c r="D125" s="335" t="str">
        <f>IF(A125="","",IF(A125="Composição","",IF(A125="Composição Auxiliar","COMP","INSUMO")))</f>
        <v>INSUMO</v>
      </c>
      <c r="E125" s="335" t="str">
        <f>IF(A125="","",IF(A125="COMPOSIÇÃO","",IFERROR(IFERROR(IF(VLOOKUP(C125,B.COMP!A:H,5,FALSE)&gt;0,"SINAPI",""),IF(VLOOKUP(C125,B.INSUMO!A:D,4,FALSE)&gt;0,"SINAPI","")),"COT")))</f>
        <v>SINAPI</v>
      </c>
      <c r="F125" s="321" t="str">
        <f>IF(A125="","",IFERROR(IF(A125="COMPOSIÇÃO",VLOOKUP(C125,'B. COT'!A:D,2,FALSE),IFERROR(IFERROR(IF(D125="COMP",VLOOKUP(C125,B.COMP!A:H,2,FALSE),VLOOKUP(C125,B.INSUMO!A:D,2,FALSE)),VLOOKUP(C125,'B. COT'!A:D,2,FALSE)),"COTAÇÃO")),VLOOKUP(C125,B.COMP!A:H,2,FALSE)))</f>
        <v xml:space="preserve">LUVA PARA ELETRODUTO, EM ACO GALVANIZADO ELETROLITICO, DIAMETRO DE 20 MM (3/4")                                                                                                                                                                                                                                                                                                                                                                                                                           </v>
      </c>
      <c r="G125" s="339" t="str">
        <f>IF(A125="","",IFERROR(IF(A125="COMPOSIÇÃO",VLOOKUP(C125,'B. COT'!A:D,3,FALSE),IFERROR(IFERROR(IF(D125="COMP",VLOOKUP(C125,B.COMP!A:I,3,FALSE),VLOOKUP(C125,B.INSUMO!A:H,7,FALSE)),VLOOKUP(C125,'B. COT'!A:D,3,FALSE)),"COTAÇÃO")),VLOOKUP(CPU!C125,B.COMP!A:I,3,FALSE)))</f>
        <v>MATERIAL</v>
      </c>
      <c r="H125" s="336" t="str">
        <f>IF(A125="","",IFERROR(IFERROR(IF(D125="COMP",VLOOKUP(C125,B.COMP!A:H,4,FALSE),VLOOKUP(C125,B.INSUMO!A:D,3,FALSE)),VLOOKUP(C125,'B. COT'!A:D,4,FALSE)),VLOOKUP(C125,B.COMP!A:H,4,FALSE)))</f>
        <v xml:space="preserve">UN    </v>
      </c>
      <c r="I125" s="481">
        <v>1</v>
      </c>
      <c r="J125" s="338">
        <f>IFERROR(IF(D125="COMP",VLOOKUP(C125,B.COMP!A:H,5,FALSE),VLOOKUP(C125,B.INSUMO!A:D,4,FALSE)),INDEX('MAPA DE COTAÇÕES'!Print_Area,MATCH(C125,'MAPA DE COTAÇÕES'!B:B,0)+5,12))</f>
        <v>1.71</v>
      </c>
      <c r="K125" s="324">
        <f t="shared" si="26"/>
        <v>1.71</v>
      </c>
    </row>
    <row r="126" spans="1:16" s="279" customFormat="1" ht="15.75">
      <c r="A126" s="341"/>
      <c r="B126" s="341"/>
      <c r="C126" s="341"/>
      <c r="D126" s="348"/>
      <c r="E126" s="348"/>
      <c r="F126" s="477" t="s">
        <v>14081</v>
      </c>
      <c r="G126" s="349"/>
      <c r="H126" s="349"/>
      <c r="I126" s="346"/>
      <c r="J126" s="347"/>
      <c r="K126" s="347"/>
      <c r="L126" s="273"/>
      <c r="M126" s="274"/>
      <c r="N126" s="275"/>
      <c r="O126" s="273"/>
      <c r="P126" s="274"/>
    </row>
    <row r="127" spans="1:16" s="305" customFormat="1" ht="44.25" customHeight="1">
      <c r="A127" s="351" t="s">
        <v>44</v>
      </c>
      <c r="B127" s="331"/>
      <c r="C127" s="331" t="s">
        <v>14125</v>
      </c>
      <c r="D127" s="331"/>
      <c r="E127" s="331"/>
      <c r="F127" s="345" t="str">
        <f>IF(A127="","",IFERROR(IF(A127="COMPOSIÇÃO",VLOOKUP(C127,'B. COT'!A:D,2,FALSE),IFERROR(IFERROR(IF(D127="COMP",VLOOKUP(C127,B.COMP!A:H,2,FALSE),VLOOKUP(C127,B.INSUMO!A:D,2,FALSE)),VLOOKUP(C127,'B. COT'!A:D,2,FALSE)),"COTAÇÃO")),VLOOKUP(C127,B.COMP!A:H,2,FALSE)))</f>
        <v>ELETRODUTO DE AÇO GALVANIZADO, CLASSE LEVE, DN 20 MM (3/4"), APARENTE, INSTALADO EM TETO - FORNECIMENTO E INSTALAÇÃO</v>
      </c>
      <c r="G127" s="322" t="str">
        <f>IF(A127="","",IFERROR(IF(A127="COMPOSIÇÃO",VLOOKUP(C127,'B. COT'!A:D,3,FALSE),IFERROR(IFERROR(IF(D127="COMP",VLOOKUP(C127,B.COMP!A:H,3,FALSE),VLOOKUP(C127,B.INSUMO!A:D,7,FALSE)),VLOOKUP(C127,'B. COT'!A:D,3,FALSE)),"COTAÇÃO")),VLOOKUP(CPU!C127,B.COMP!A:H,3,FALSE)))</f>
        <v>INEL - INSTALAÇÃO ELÉTRICA</v>
      </c>
      <c r="H127" s="332" t="str">
        <f>IF(A127="","",IFERROR(IFERROR(IF(D127="COMP",VLOOKUP(C127,B.COMP!A:H,4,FALSE),VLOOKUP(C127,B.INSUMO!A:D,3,FALSE)),VLOOKUP(C127,'B. COT'!A:D,4,FALSE)),VLOOKUP(C127,B.COMP!A:H,4,FALSE)))</f>
        <v>M</v>
      </c>
      <c r="I127" s="333">
        <v>1</v>
      </c>
      <c r="J127" s="334">
        <f>SUM(K128:K132)</f>
        <v>28.27</v>
      </c>
      <c r="K127" s="324">
        <f t="shared" ref="K127:K132" si="27">IF(A127="","",IFERROR(TRUNC(J127*I127,2),"COTAÇÃO"))</f>
        <v>28.27</v>
      </c>
      <c r="L127" s="325">
        <f>J127-K127</f>
        <v>0</v>
      </c>
      <c r="M127" s="191"/>
      <c r="N127" s="304">
        <f>SUM(K128:K132)</f>
        <v>28.27</v>
      </c>
      <c r="O127" s="276">
        <f>N127-K127</f>
        <v>0</v>
      </c>
      <c r="P127" s="191"/>
    </row>
    <row r="128" spans="1:16" s="305" customFormat="1" ht="37.5" customHeight="1">
      <c r="A128" s="326" t="s">
        <v>46</v>
      </c>
      <c r="B128" s="326"/>
      <c r="C128" s="478">
        <v>88316</v>
      </c>
      <c r="D128" s="326" t="str">
        <f>IF(A128="","",IF(A128="Composição","",IF(A128="Composição Auxiliar","COMP","INSUMO")))</f>
        <v>COMP</v>
      </c>
      <c r="E128" s="326" t="str">
        <f>IF(A128="","",IF(A128="COMPOSIÇÃO","",IFERROR(IFERROR(IF(VLOOKUP(C128,B.COMP!A:H,5,FALSE)&gt;0,"SINAPI",""),IF(VLOOKUP(C128,B.INSUMO!A:D,4,FALSE)&gt;0,"SINAPI","")),"COT")))</f>
        <v>SINAPI</v>
      </c>
      <c r="F128" s="321" t="str">
        <f>IF(A128="","",IFERROR(IF(A128="COMPOSIÇÃO",VLOOKUP(C128,'B. COT'!A:D,2,FALSE),IFERROR(IFERROR(IF(D128="COMP",VLOOKUP(C128,B.COMP!A:H,2,FALSE),VLOOKUP(C128,B.INSUMO!A:D,2,FALSE)),VLOOKUP(C128,'B. COT'!A:D,2,FALSE)),"COTAÇÃO")),VLOOKUP(C128,B.COMP!A:H,2,FALSE)))</f>
        <v>SERVENTE COM ENCARGOS COMPLEMENTARES</v>
      </c>
      <c r="G128" s="322" t="str">
        <f>IF(A128="","",IFERROR(IF(A128="COMPOSIÇÃO",VLOOKUP(C128,'B. COT'!A:D,3,FALSE),IFERROR(IFERROR(IF(D128="COMP",VLOOKUP(C128,B.COMP!A:H,3,FALSE),VLOOKUP(C128,B.INSUMO!A:D,7,FALSE)),VLOOKUP(C128,'B. COT'!A:D,3,FALSE)),"COTAÇÃO")),VLOOKUP(CPU!C128,B.COMP!A:H,3,FALSE)))</f>
        <v>SERVICOS DIVERSOS</v>
      </c>
      <c r="H128" s="327" t="str">
        <f>IF(A128="","",IFERROR(IFERROR(IF(D128="COMP",VLOOKUP(C128,B.COMP!A:H,4,FALSE),VLOOKUP(C128,B.INSUMO!A:D,3,FALSE)),VLOOKUP(C128,'B. COT'!A:D,4,FALSE)),VLOOKUP(C128,B.COMP!A:H,4,FALSE)))</f>
        <v>H</v>
      </c>
      <c r="I128" s="480">
        <v>0.19439999999999999</v>
      </c>
      <c r="J128" s="329">
        <f>IFERROR(IF(D128="COMP",VLOOKUP(C128,B.COMP!A:H,5,FALSE),VLOOKUP(C128,B.INSUMO!A:D,4,FALSE)),INDEX('MAPA DE COTAÇÕES'!Print_Area,MATCH(C128,'MAPA DE COTAÇÕES'!B:B,0)+5,12))</f>
        <v>19.27</v>
      </c>
      <c r="K128" s="324">
        <f t="shared" si="27"/>
        <v>3.74</v>
      </c>
      <c r="L128" s="276"/>
      <c r="M128" s="191"/>
      <c r="N128" s="304"/>
      <c r="O128" s="276"/>
      <c r="P128" s="191"/>
    </row>
    <row r="129" spans="1:16" s="305" customFormat="1" ht="37.5" customHeight="1">
      <c r="A129" s="326" t="s">
        <v>46</v>
      </c>
      <c r="B129" s="326"/>
      <c r="C129" s="478">
        <v>88264</v>
      </c>
      <c r="D129" s="326" t="str">
        <f>IF(A129="","",IF(A129="Composição","",IF(A129="Composição Auxiliar","COMP","INSUMO")))</f>
        <v>COMP</v>
      </c>
      <c r="E129" s="326" t="str">
        <f>IF(A129="","",IF(A129="COMPOSIÇÃO","",IFERROR(IFERROR(IF(VLOOKUP(C129,B.COMP!A:H,5,FALSE)&gt;0,"SINAPI",""),IF(VLOOKUP(C129,B.INSUMO!A:D,4,FALSE)&gt;0,"SINAPI","")),"COT")))</f>
        <v>SINAPI</v>
      </c>
      <c r="F129" s="321" t="str">
        <f>IF(A129="","",IFERROR(IF(A129="COMPOSIÇÃO",VLOOKUP(C129,'B. COT'!A:D,2,FALSE),IFERROR(IFERROR(IF(D129="COMP",VLOOKUP(C129,B.COMP!A:H,2,FALSE),VLOOKUP(C129,B.INSUMO!A:D,2,FALSE)),VLOOKUP(C129,'B. COT'!A:D,2,FALSE)),"COTAÇÃO")),VLOOKUP(C129,B.COMP!A:H,2,FALSE)))</f>
        <v>ELETRICISTA COM ENCARGOS COMPLEMENTARES</v>
      </c>
      <c r="G129" s="322" t="str">
        <f>IF(A129="","",IFERROR(IF(A129="COMPOSIÇÃO",VLOOKUP(C129,'B. COT'!A:D,3,FALSE),IFERROR(IFERROR(IF(D129="COMP",VLOOKUP(C129,B.COMP!A:H,3,FALSE),VLOOKUP(C129,B.INSUMO!A:D,7,FALSE)),VLOOKUP(C129,'B. COT'!A:D,3,FALSE)),"COTAÇÃO")),VLOOKUP(CPU!C129,B.COMP!A:H,3,FALSE)))</f>
        <v>SERVICOS DIVERSOS</v>
      </c>
      <c r="H129" s="327" t="str">
        <f>IF(A129="","",IFERROR(IFERROR(IF(D129="COMP",VLOOKUP(C129,B.COMP!A:H,4,FALSE),VLOOKUP(C129,B.INSUMO!A:D,3,FALSE)),VLOOKUP(C129,'B. COT'!A:D,4,FALSE)),VLOOKUP(C129,B.COMP!A:H,4,FALSE)))</f>
        <v>H</v>
      </c>
      <c r="I129" s="480">
        <v>0.19439999999999999</v>
      </c>
      <c r="J129" s="329">
        <f>IFERROR(IF(D129="COMP",VLOOKUP(C129,B.COMP!A:H,5,FALSE),VLOOKUP(C129,B.INSUMO!A:D,4,FALSE)),INDEX('MAPA DE COTAÇÕES'!Print_Area,MATCH(C129,'MAPA DE COTAÇÕES'!B:B,0)+5,12))</f>
        <v>24.65</v>
      </c>
      <c r="K129" s="324">
        <f t="shared" si="27"/>
        <v>4.79</v>
      </c>
      <c r="L129" s="276"/>
      <c r="M129" s="191"/>
      <c r="N129" s="304"/>
      <c r="O129" s="276"/>
      <c r="P129" s="191"/>
    </row>
    <row r="130" spans="1:16" s="305" customFormat="1" ht="45">
      <c r="A130" s="326" t="s">
        <v>46</v>
      </c>
      <c r="B130" s="326"/>
      <c r="C130" s="478">
        <v>91173</v>
      </c>
      <c r="D130" s="326" t="str">
        <f>IF(A130="","",IF(A130="Composição","",IF(A130="Composição Auxiliar","COMP","INSUMO")))</f>
        <v>COMP</v>
      </c>
      <c r="E130" s="326" t="str">
        <f>IF(A130="","",IF(A130="COMPOSIÇÃO","",IFERROR(IFERROR(IF(VLOOKUP(C130,B.COMP!A:H,5,FALSE)&gt;0,"SINAPI",""),IF(VLOOKUP(C130,B.INSUMO!A:D,4,FALSE)&gt;0,"SINAPI","")),"COT")))</f>
        <v>SINAPI</v>
      </c>
      <c r="F130" s="321" t="str">
        <f>IF(A130="","",IFERROR(IF(A130="COMPOSIÇÃO",VLOOKUP(C130,'B. COT'!A:D,2,FALSE),IFERROR(IFERROR(IF(D130="COMP",VLOOKUP(C130,B.COMP!A:H,2,FALSE),VLOOKUP(C130,B.INSUMO!A:D,2,FALSE)),VLOOKUP(C130,'B. COT'!A:D,2,FALSE)),"COTAÇÃO")),VLOOKUP(C130,B.COMP!A:H,2,FALSE)))</f>
        <v>FIXAÇÃO DE TUBOS VERTICAIS DE PVC ÁGUA, PVC ESGOTO, PVC ÁGUA PLUVIAL, CPVC, PPR, COBRE OU AÇO, DIÂMETROS MENORES OU IGUAIS A 40 MM, COM ABRAÇADEIRA METÁLICA RÍGIDA TIPO U PERFIL 1 1/4, FIXADA EM PERFILADO EM PAREDE. AF_09/2023_PS</v>
      </c>
      <c r="G130" s="322" t="str">
        <f>IF(A130="","",IFERROR(IF(A130="COMPOSIÇÃO",VLOOKUP(C130,'B. COT'!A:D,3,FALSE),IFERROR(IFERROR(IF(D130="COMP",VLOOKUP(C130,B.COMP!A:H,3,FALSE),VLOOKUP(C130,B.INSUMO!A:D,7,FALSE)),VLOOKUP(C130,'B. COT'!A:D,3,FALSE)),"COTAÇÃO")),VLOOKUP(CPU!C130,B.COMP!A:H,3,FALSE)))</f>
        <v>INSTALACOES HIDRO SANITARIAS</v>
      </c>
      <c r="H130" s="327" t="str">
        <f>IF(A130="","",IFERROR(IFERROR(IF(D130="COMP",VLOOKUP(C130,B.COMP!A:H,4,FALSE),VLOOKUP(C130,B.INSUMO!A:D,3,FALSE)),VLOOKUP(C130,'B. COT'!A:D,4,FALSE)),VLOOKUP(C130,B.COMP!A:H,4,FALSE)))</f>
        <v>M</v>
      </c>
      <c r="I130" s="480">
        <v>2</v>
      </c>
      <c r="J130" s="329">
        <f>IFERROR(IF(D130="COMP",VLOOKUP(C130,B.COMP!A:H,5,FALSE),VLOOKUP(C130,B.INSUMO!A:D,4,FALSE)),INDEX('MAPA DE COTAÇÕES'!Print_Area,MATCH(C130,'MAPA DE COTAÇÕES'!B:B,0)+5,12))</f>
        <v>3.6</v>
      </c>
      <c r="K130" s="324">
        <f t="shared" si="27"/>
        <v>7.2</v>
      </c>
      <c r="L130" s="276"/>
      <c r="M130" s="191"/>
      <c r="N130" s="304"/>
      <c r="O130" s="276"/>
      <c r="P130" s="191"/>
    </row>
    <row r="131" spans="1:16" s="305" customFormat="1" ht="37.5" customHeight="1">
      <c r="A131" s="326" t="s">
        <v>46</v>
      </c>
      <c r="B131" s="326"/>
      <c r="C131" s="478" t="s">
        <v>14124</v>
      </c>
      <c r="D131" s="326" t="str">
        <f>IF(A131="","",IF(A131="Composição","",IF(A131="Composição Auxiliar","COMP","INSUMO")))</f>
        <v>COMP</v>
      </c>
      <c r="E131" s="326" t="str">
        <f>IF(A131="","",IF(A131="COMPOSIÇÃO","",IFERROR(IFERROR(IF(VLOOKUP(C131,B.COMP!A:H,5,FALSE)&gt;0,"SINAPI",""),IF(VLOOKUP(C131,B.INSUMO!A:D,4,FALSE)&gt;0,"SINAPI","")),"COT")))</f>
        <v>COT</v>
      </c>
      <c r="F131" s="321" t="str">
        <f>IF(A131="","",IFERROR(IF(A131="COMPOSIÇÃO",VLOOKUP(C131,'B. COT'!A:D,2,FALSE),IFERROR(IFERROR(IF(D131="COMP",VLOOKUP(C131,B.COMP!A:H,2,FALSE),VLOOKUP(C131,B.INSUMO!A:D,2,FALSE)),VLOOKUP(C131,'B. COT'!A:D,2,FALSE)),"COTAÇÃO")),VLOOKUP(C131,B.COMP!A:H,2,FALSE)))</f>
        <v>LUVA DE EMENDA PARA ELETRODUTO, AÇO GALVANIZADO, DN 20 MM (3/4''), APARENTE, INSTALADA EM PAREDE - FORNECIMENTO E INSTALAÇÃO.</v>
      </c>
      <c r="G131" s="322" t="str">
        <f>IF(A131="","",IFERROR(IF(A131="COMPOSIÇÃO",VLOOKUP(C131,'B. COT'!A:D,3,FALSE),IFERROR(IFERROR(IF(D131="COMP",VLOOKUP(C131,B.COMP!A:H,3,FALSE),VLOOKUP(C131,B.INSUMO!A:D,7,FALSE)),VLOOKUP(C131,'B. COT'!A:D,3,FALSE)),"COTAÇÃO")),VLOOKUP(CPU!C131,B.COMP!A:H,3,FALSE)))</f>
        <v>INEL - INSTALAÇÃO ELÉTRICA</v>
      </c>
      <c r="H131" s="327" t="str">
        <f>IF(A131="","",IFERROR(IFERROR(IF(D131="COMP",VLOOKUP(C131,B.COMP!A:H,4,FALSE),VLOOKUP(C131,B.INSUMO!A:D,3,FALSE)),VLOOKUP(C131,'B. COT'!A:D,4,FALSE)),VLOOKUP(C131,B.COMP!A:H,4,FALSE)))</f>
        <v>UN</v>
      </c>
      <c r="I131" s="480">
        <v>0.33329999999999999</v>
      </c>
      <c r="J131" s="329">
        <f>J122</f>
        <v>9.73</v>
      </c>
      <c r="K131" s="324">
        <f t="shared" si="27"/>
        <v>3.24</v>
      </c>
      <c r="L131" s="276"/>
      <c r="M131" s="191"/>
      <c r="N131" s="304"/>
      <c r="O131" s="276"/>
      <c r="P131" s="191"/>
    </row>
    <row r="132" spans="1:16" ht="35.25" customHeight="1">
      <c r="A132" s="335" t="s">
        <v>49</v>
      </c>
      <c r="B132" s="335"/>
      <c r="C132" s="479">
        <v>21128</v>
      </c>
      <c r="D132" s="335" t="str">
        <f>IF(A132="","",IF(A132="Composição","",IF(A132="Composição Auxiliar","COMP","INSUMO")))</f>
        <v>INSUMO</v>
      </c>
      <c r="E132" s="335" t="str">
        <f>IF(A132="","",IF(A132="COMPOSIÇÃO","",IFERROR(IFERROR(IF(VLOOKUP(C132,B.COMP!A:H,5,FALSE)&gt;0,"SINAPI",""),IF(VLOOKUP(C132,B.INSUMO!A:D,4,FALSE)&gt;0,"SINAPI","")),"COT")))</f>
        <v>SINAPI</v>
      </c>
      <c r="F132" s="321" t="str">
        <f>IF(A132="","",IFERROR(IF(A132="COMPOSIÇÃO",VLOOKUP(C132,'B. COT'!A:D,2,FALSE),IFERROR(IFERROR(IF(D132="COMP",VLOOKUP(C132,B.COMP!A:H,2,FALSE),VLOOKUP(C132,B.INSUMO!A:D,2,FALSE)),VLOOKUP(C132,'B. COT'!A:D,2,FALSE)),"COTAÇÃO")),VLOOKUP(C132,B.COMP!A:H,2,FALSE)))</f>
        <v xml:space="preserve">ELETRODUTO EM ACO GALVANIZADO ELETROLITICO, LEVE, DIAMETRO 3/4", PAREDE DE 0,90 MM                                                                                                                                                                                                                                                                                                                                                                                                                        </v>
      </c>
      <c r="G132" s="339" t="str">
        <f>IF(A132="","",IFERROR(IF(A132="COMPOSIÇÃO",VLOOKUP(C132,'B. COT'!A:D,3,FALSE),IFERROR(IFERROR(IF(D132="COMP",VLOOKUP(C132,B.COMP!A:I,3,FALSE),VLOOKUP(C132,B.INSUMO!A:H,7,FALSE)),VLOOKUP(C132,'B. COT'!A:D,3,FALSE)),"COTAÇÃO")),VLOOKUP(CPU!C132,B.COMP!A:I,3,FALSE)))</f>
        <v>MATERIAL</v>
      </c>
      <c r="H132" s="336" t="str">
        <f>IF(A132="","",IFERROR(IFERROR(IF(D132="COMP",VLOOKUP(C132,B.COMP!A:H,4,FALSE),VLOOKUP(C132,B.INSUMO!A:D,3,FALSE)),VLOOKUP(C132,'B. COT'!A:D,4,FALSE)),VLOOKUP(C132,B.COMP!A:H,4,FALSE)))</f>
        <v xml:space="preserve">M     </v>
      </c>
      <c r="I132" s="481">
        <v>1</v>
      </c>
      <c r="J132" s="338">
        <f>IFERROR(IF(D132="COMP",VLOOKUP(C132,B.COMP!A:H,5,FALSE),VLOOKUP(C132,B.INSUMO!A:D,4,FALSE)),INDEX('MAPA DE COTAÇÕES'!Print_Area,MATCH(C132,'MAPA DE COTAÇÕES'!B:B,0)+5,12))</f>
        <v>9.3000000000000007</v>
      </c>
      <c r="K132" s="324">
        <f t="shared" si="27"/>
        <v>9.3000000000000007</v>
      </c>
    </row>
    <row r="133" spans="1:16" s="279" customFormat="1" ht="15.75">
      <c r="A133" s="341"/>
      <c r="B133" s="341"/>
      <c r="C133" s="341"/>
      <c r="D133" s="348"/>
      <c r="E133" s="348"/>
      <c r="F133" s="482" t="s">
        <v>14082</v>
      </c>
      <c r="G133" s="349"/>
      <c r="H133" s="349"/>
      <c r="I133" s="346"/>
      <c r="J133" s="347"/>
      <c r="K133" s="347"/>
      <c r="L133" s="273"/>
      <c r="M133" s="274"/>
      <c r="N133" s="275"/>
      <c r="O133" s="273"/>
      <c r="P133" s="274"/>
    </row>
    <row r="134" spans="1:16" s="305" customFormat="1" ht="44.25" customHeight="1">
      <c r="A134" s="351" t="s">
        <v>44</v>
      </c>
      <c r="B134" s="331"/>
      <c r="C134" s="331" t="s">
        <v>13814</v>
      </c>
      <c r="D134" s="331"/>
      <c r="E134" s="331"/>
      <c r="F134" s="345" t="str">
        <f>IF(A134="","",IFERROR(IF(A134="COMPOSIÇÃO",VLOOKUP(C134,'B. COT'!A:D,2,FALSE),IFERROR(IFERROR(IF(D134="COMP",VLOOKUP(C134,B.COMP!A:H,2,FALSE),VLOOKUP(C134,B.INSUMO!A:D,2,FALSE)),VLOOKUP(C134,'B. COT'!A:D,2,FALSE)),"COTAÇÃO")),VLOOKUP(C134,B.COMP!A:H,2,FALSE)))</f>
        <v>LUVA DE EMENDA PARA ELETRODUTO, AÇO GALVANIZADO, DN 25 MM (1''), APARENTE, INSTALADA EM PAREDE - FORNECIMENTO E INSTALAÇÃO.</v>
      </c>
      <c r="G134" s="322" t="str">
        <f>IF(A134="","",IFERROR(IF(A134="COMPOSIÇÃO",VLOOKUP(C134,'B. COT'!A:D,3,FALSE),IFERROR(IFERROR(IF(D134="COMP",VLOOKUP(C134,B.COMP!A:H,3,FALSE),VLOOKUP(C134,B.INSUMO!A:D,7,FALSE)),VLOOKUP(C134,'B. COT'!A:D,3,FALSE)),"COTAÇÃO")),VLOOKUP(CPU!C134,B.COMP!A:H,3,FALSE)))</f>
        <v>INEL - INSTALAÇÃO ELÉTRICA</v>
      </c>
      <c r="H134" s="332" t="str">
        <f>IF(A134="","",IFERROR(IFERROR(IF(D134="COMP",VLOOKUP(C134,B.COMP!A:H,4,FALSE),VLOOKUP(C134,B.INSUMO!A:D,3,FALSE)),VLOOKUP(C134,'B. COT'!A:D,4,FALSE)),VLOOKUP(C134,B.COMP!A:H,4,FALSE)))</f>
        <v>UN</v>
      </c>
      <c r="I134" s="333">
        <v>1</v>
      </c>
      <c r="J134" s="334">
        <f>SUM(K135:K137)</f>
        <v>10.01</v>
      </c>
      <c r="K134" s="324">
        <f t="shared" ref="K134:K137" si="28">IF(A134="","",IFERROR(TRUNC(J134*I134,2),"COTAÇÃO"))</f>
        <v>10.01</v>
      </c>
      <c r="L134" s="325">
        <f>J134-K134</f>
        <v>0</v>
      </c>
      <c r="M134" s="191"/>
      <c r="N134" s="304">
        <f>SUM(K135:K137)</f>
        <v>10.01</v>
      </c>
      <c r="O134" s="276">
        <f>N134-K134</f>
        <v>0</v>
      </c>
      <c r="P134" s="191"/>
    </row>
    <row r="135" spans="1:16" s="305" customFormat="1" ht="37.5" customHeight="1">
      <c r="A135" s="326" t="s">
        <v>46</v>
      </c>
      <c r="B135" s="326"/>
      <c r="C135" s="478">
        <v>88264</v>
      </c>
      <c r="D135" s="326" t="str">
        <f>IF(A135="","",IF(A135="Composição","",IF(A135="Composição Auxiliar","COMP","INSUMO")))</f>
        <v>COMP</v>
      </c>
      <c r="E135" s="326" t="str">
        <f>IF(A135="","",IF(A135="COMPOSIÇÃO","",IFERROR(IFERROR(IF(VLOOKUP(C135,B.COMP!A:H,5,FALSE)&gt;0,"SINAPI",""),IF(VLOOKUP(C135,B.INSUMO!A:D,4,FALSE)&gt;0,"SINAPI","")),"COT")))</f>
        <v>SINAPI</v>
      </c>
      <c r="F135" s="321" t="str">
        <f>IF(A135="","",IFERROR(IF(A135="COMPOSIÇÃO",VLOOKUP(C135,'B. COT'!A:D,2,FALSE),IFERROR(IFERROR(IF(D135="COMP",VLOOKUP(C135,B.COMP!A:H,2,FALSE),VLOOKUP(C135,B.INSUMO!A:D,2,FALSE)),VLOOKUP(C135,'B. COT'!A:D,2,FALSE)),"COTAÇÃO")),VLOOKUP(C135,B.COMP!A:H,2,FALSE)))</f>
        <v>ELETRICISTA COM ENCARGOS COMPLEMENTARES</v>
      </c>
      <c r="G135" s="322" t="str">
        <f>IF(A135="","",IFERROR(IF(A135="COMPOSIÇÃO",VLOOKUP(C135,'B. COT'!A:D,3,FALSE),IFERROR(IFERROR(IF(D135="COMP",VLOOKUP(C135,B.COMP!A:H,3,FALSE),VLOOKUP(C135,B.INSUMO!A:D,7,FALSE)),VLOOKUP(C135,'B. COT'!A:D,3,FALSE)),"COTAÇÃO")),VLOOKUP(CPU!C135,B.COMP!A:H,3,FALSE)))</f>
        <v>SERVICOS DIVERSOS</v>
      </c>
      <c r="H135" s="327" t="str">
        <f>IF(A135="","",IFERROR(IFERROR(IF(D135="COMP",VLOOKUP(C135,B.COMP!A:H,4,FALSE),VLOOKUP(C135,B.INSUMO!A:D,3,FALSE)),VLOOKUP(C135,'B. COT'!A:D,4,FALSE)),VLOOKUP(C135,B.COMP!A:H,4,FALSE)))</f>
        <v>H</v>
      </c>
      <c r="I135" s="480">
        <v>0.1827</v>
      </c>
      <c r="J135" s="329">
        <f>IFERROR(IF(D135="COMP",VLOOKUP(C135,B.COMP!A:H,5,FALSE),VLOOKUP(C135,B.INSUMO!A:D,4,FALSE)),INDEX('MAPA DE COTAÇÕES'!Print_Area,MATCH(C135,'MAPA DE COTAÇÕES'!B:B,0)+5,12))</f>
        <v>24.65</v>
      </c>
      <c r="K135" s="324">
        <f t="shared" si="28"/>
        <v>4.5</v>
      </c>
      <c r="L135" s="276"/>
      <c r="M135" s="191"/>
      <c r="N135" s="304"/>
      <c r="O135" s="276"/>
      <c r="P135" s="191"/>
    </row>
    <row r="136" spans="1:16" s="305" customFormat="1" ht="37.5" customHeight="1">
      <c r="A136" s="326" t="s">
        <v>46</v>
      </c>
      <c r="B136" s="326"/>
      <c r="C136" s="478">
        <v>88316</v>
      </c>
      <c r="D136" s="326" t="str">
        <f>IF(A136="","",IF(A136="Composição","",IF(A136="Composição Auxiliar","COMP","INSUMO")))</f>
        <v>COMP</v>
      </c>
      <c r="E136" s="326" t="str">
        <f>IF(A136="","",IF(A136="COMPOSIÇÃO","",IFERROR(IFERROR(IF(VLOOKUP(C136,B.COMP!A:H,5,FALSE)&gt;0,"SINAPI",""),IF(VLOOKUP(C136,B.INSUMO!A:D,4,FALSE)&gt;0,"SINAPI","")),"COT")))</f>
        <v>SINAPI</v>
      </c>
      <c r="F136" s="321" t="str">
        <f>IF(A136="","",IFERROR(IF(A136="COMPOSIÇÃO",VLOOKUP(C136,'B. COT'!A:D,2,FALSE),IFERROR(IFERROR(IF(D136="COMP",VLOOKUP(C136,B.COMP!A:H,2,FALSE),VLOOKUP(C136,B.INSUMO!A:D,2,FALSE)),VLOOKUP(C136,'B. COT'!A:D,2,FALSE)),"COTAÇÃO")),VLOOKUP(C136,B.COMP!A:H,2,FALSE)))</f>
        <v>SERVENTE COM ENCARGOS COMPLEMENTARES</v>
      </c>
      <c r="G136" s="322" t="str">
        <f>IF(A136="","",IFERROR(IF(A136="COMPOSIÇÃO",VLOOKUP(C136,'B. COT'!A:D,3,FALSE),IFERROR(IFERROR(IF(D136="COMP",VLOOKUP(C136,B.COMP!A:H,3,FALSE),VLOOKUP(C136,B.INSUMO!A:D,7,FALSE)),VLOOKUP(C136,'B. COT'!A:D,3,FALSE)),"COTAÇÃO")),VLOOKUP(CPU!C136,B.COMP!A:H,3,FALSE)))</f>
        <v>SERVICOS DIVERSOS</v>
      </c>
      <c r="H136" s="327" t="str">
        <f>IF(A136="","",IFERROR(IFERROR(IF(D136="COMP",VLOOKUP(C136,B.COMP!A:H,4,FALSE),VLOOKUP(C136,B.INSUMO!A:D,3,FALSE)),VLOOKUP(C136,'B. COT'!A:D,4,FALSE)),VLOOKUP(C136,B.COMP!A:H,4,FALSE)))</f>
        <v>H</v>
      </c>
      <c r="I136" s="480">
        <v>0.1827</v>
      </c>
      <c r="J136" s="329">
        <f>IFERROR(IF(D136="COMP",VLOOKUP(C136,B.COMP!A:H,5,FALSE),VLOOKUP(C136,B.INSUMO!A:D,4,FALSE)),INDEX('MAPA DE COTAÇÕES'!Print_Area,MATCH(C136,'MAPA DE COTAÇÕES'!B:B,0)+5,12))</f>
        <v>19.27</v>
      </c>
      <c r="K136" s="324">
        <f t="shared" si="28"/>
        <v>3.52</v>
      </c>
      <c r="L136" s="276"/>
      <c r="M136" s="191"/>
      <c r="N136" s="304"/>
      <c r="O136" s="276"/>
      <c r="P136" s="191"/>
    </row>
    <row r="137" spans="1:16" ht="35.25" customHeight="1">
      <c r="A137" s="335" t="s">
        <v>49</v>
      </c>
      <c r="B137" s="335"/>
      <c r="C137" s="479">
        <v>2638</v>
      </c>
      <c r="D137" s="335" t="str">
        <f>IF(A137="","",IF(A137="Composição","",IF(A137="Composição Auxiliar","COMP","INSUMO")))</f>
        <v>INSUMO</v>
      </c>
      <c r="E137" s="335" t="str">
        <f>IF(A137="","",IF(A137="COMPOSIÇÃO","",IFERROR(IFERROR(IF(VLOOKUP(C137,B.COMP!A:H,5,FALSE)&gt;0,"SINAPI",""),IF(VLOOKUP(C137,B.INSUMO!A:D,4,FALSE)&gt;0,"SINAPI","")),"COT")))</f>
        <v>SINAPI</v>
      </c>
      <c r="F137" s="321" t="str">
        <f>IF(A137="","",IFERROR(IF(A137="COMPOSIÇÃO",VLOOKUP(C137,'B. COT'!A:D,2,FALSE),IFERROR(IFERROR(IF(D137="COMP",VLOOKUP(C137,B.COMP!A:H,2,FALSE),VLOOKUP(C137,B.INSUMO!A:D,2,FALSE)),VLOOKUP(C137,'B. COT'!A:D,2,FALSE)),"COTAÇÃO")),VLOOKUP(C137,B.COMP!A:H,2,FALSE)))</f>
        <v xml:space="preserve">LUVA PARA ELETRODUTO, EM ACO GALVANIZADO ELETROLITICO, DIAMETRO DE 25 MM (1")                                                                                                                                                                                                                                                                                                                                                                                                                             </v>
      </c>
      <c r="G137" s="339" t="str">
        <f>IF(A137="","",IFERROR(IF(A137="COMPOSIÇÃO",VLOOKUP(C137,'B. COT'!A:D,3,FALSE),IFERROR(IFERROR(IF(D137="COMP",VLOOKUP(C137,B.COMP!A:I,3,FALSE),VLOOKUP(C137,B.INSUMO!A:H,7,FALSE)),VLOOKUP(C137,'B. COT'!A:D,3,FALSE)),"COTAÇÃO")),VLOOKUP(CPU!C137,B.COMP!A:I,3,FALSE)))</f>
        <v>MATERIAL</v>
      </c>
      <c r="H137" s="336" t="str">
        <f>IF(A137="","",IFERROR(IFERROR(IF(D137="COMP",VLOOKUP(C137,B.COMP!A:H,4,FALSE),VLOOKUP(C137,B.INSUMO!A:D,3,FALSE)),VLOOKUP(C137,'B. COT'!A:D,4,FALSE)),VLOOKUP(C137,B.COMP!A:H,4,FALSE)))</f>
        <v xml:space="preserve">UN    </v>
      </c>
      <c r="I137" s="481">
        <v>1</v>
      </c>
      <c r="J137" s="338">
        <f>IFERROR(IF(D137="COMP",VLOOKUP(C137,B.COMP!A:H,5,FALSE),VLOOKUP(C137,B.INSUMO!A:D,4,FALSE)),INDEX('MAPA DE COTAÇÕES'!Print_Area,MATCH(C137,'MAPA DE COTAÇÕES'!B:B,0)+5,12))</f>
        <v>1.99</v>
      </c>
      <c r="K137" s="324">
        <f t="shared" si="28"/>
        <v>1.99</v>
      </c>
    </row>
    <row r="138" spans="1:16" s="279" customFormat="1" ht="15.75">
      <c r="A138" s="341"/>
      <c r="B138" s="341"/>
      <c r="C138" s="341"/>
      <c r="D138" s="348"/>
      <c r="E138" s="348"/>
      <c r="F138" s="477" t="s">
        <v>14081</v>
      </c>
      <c r="G138" s="349"/>
      <c r="H138" s="349"/>
      <c r="I138" s="346"/>
      <c r="J138" s="347"/>
      <c r="K138" s="347"/>
      <c r="L138" s="273"/>
      <c r="M138" s="274"/>
      <c r="N138" s="275"/>
      <c r="O138" s="273"/>
      <c r="P138" s="274"/>
    </row>
    <row r="139" spans="1:16" s="305" customFormat="1" ht="44.25" customHeight="1">
      <c r="A139" s="351" t="s">
        <v>44</v>
      </c>
      <c r="B139" s="331"/>
      <c r="C139" s="331" t="s">
        <v>13815</v>
      </c>
      <c r="D139" s="331"/>
      <c r="E139" s="331"/>
      <c r="F139" s="345" t="str">
        <f>IF(A139="","",IFERROR(IF(A139="COMPOSIÇÃO",VLOOKUP(C139,'B. COT'!A:D,2,FALSE),IFERROR(IFERROR(IF(D139="COMP",VLOOKUP(C139,B.COMP!A:H,2,FALSE),VLOOKUP(C139,B.INSUMO!A:D,2,FALSE)),VLOOKUP(C139,'B. COT'!A:D,2,FALSE)),"COTAÇÃO")),VLOOKUP(C139,B.COMP!A:H,2,FALSE)))</f>
        <v>ELETRODUTO DE AÇO GALVANIZADO, CLASSE LEVE, DN 25 MM (1"), APARENTE, INSTALADO EM TETO - FORNECIMENTO E INSTALAÇÃO</v>
      </c>
      <c r="G139" s="322" t="str">
        <f>IF(A139="","",IFERROR(IF(A139="COMPOSIÇÃO",VLOOKUP(C139,'B. COT'!A:D,3,FALSE),IFERROR(IFERROR(IF(D139="COMP",VLOOKUP(C139,B.COMP!A:H,3,FALSE),VLOOKUP(C139,B.INSUMO!A:D,7,FALSE)),VLOOKUP(C139,'B. COT'!A:D,3,FALSE)),"COTAÇÃO")),VLOOKUP(CPU!C139,B.COMP!A:H,3,FALSE)))</f>
        <v>INEL - INSTALAÇÃO ELÉTRICA</v>
      </c>
      <c r="H139" s="332" t="str">
        <f>IF(A139="","",IFERROR(IFERROR(IF(D139="COMP",VLOOKUP(C139,B.COMP!A:H,4,FALSE),VLOOKUP(C139,B.INSUMO!A:D,3,FALSE)),VLOOKUP(C139,'B. COT'!A:D,4,FALSE)),VLOOKUP(C139,B.COMP!A:H,4,FALSE)))</f>
        <v>M</v>
      </c>
      <c r="I139" s="333">
        <v>1</v>
      </c>
      <c r="J139" s="334">
        <f>SUM(K140:K144)</f>
        <v>31.080000000000002</v>
      </c>
      <c r="K139" s="324">
        <f t="shared" ref="K139:K144" si="29">IF(A139="","",IFERROR(TRUNC(J139*I139,2),"COTAÇÃO"))</f>
        <v>31.08</v>
      </c>
      <c r="L139" s="325">
        <f>J139-K139</f>
        <v>0</v>
      </c>
      <c r="M139" s="191"/>
      <c r="N139" s="304">
        <f>SUM(K140:K144)</f>
        <v>31.080000000000002</v>
      </c>
      <c r="O139" s="276">
        <f>N139-K139</f>
        <v>0</v>
      </c>
      <c r="P139" s="191"/>
    </row>
    <row r="140" spans="1:16" s="305" customFormat="1" ht="37.5" customHeight="1">
      <c r="A140" s="326" t="s">
        <v>46</v>
      </c>
      <c r="B140" s="326"/>
      <c r="C140" s="478">
        <v>88316</v>
      </c>
      <c r="D140" s="326" t="str">
        <f>IF(A140="","",IF(A140="Composição","",IF(A140="Composição Auxiliar","COMP","INSUMO")))</f>
        <v>COMP</v>
      </c>
      <c r="E140" s="326" t="str">
        <f>IF(A140="","",IF(A140="COMPOSIÇÃO","",IFERROR(IFERROR(IF(VLOOKUP(C140,B.COMP!A:H,5,FALSE)&gt;0,"SINAPI",""),IF(VLOOKUP(C140,B.INSUMO!A:D,4,FALSE)&gt;0,"SINAPI","")),"COT")))</f>
        <v>SINAPI</v>
      </c>
      <c r="F140" s="321" t="str">
        <f>IF(A140="","",IFERROR(IF(A140="COMPOSIÇÃO",VLOOKUP(C140,'B. COT'!A:D,2,FALSE),IFERROR(IFERROR(IF(D140="COMP",VLOOKUP(C140,B.COMP!A:H,2,FALSE),VLOOKUP(C140,B.INSUMO!A:D,2,FALSE)),VLOOKUP(C140,'B. COT'!A:D,2,FALSE)),"COTAÇÃO")),VLOOKUP(C140,B.COMP!A:H,2,FALSE)))</f>
        <v>SERVENTE COM ENCARGOS COMPLEMENTARES</v>
      </c>
      <c r="G140" s="322" t="str">
        <f>IF(A140="","",IFERROR(IF(A140="COMPOSIÇÃO",VLOOKUP(C140,'B. COT'!A:D,3,FALSE),IFERROR(IFERROR(IF(D140="COMP",VLOOKUP(C140,B.COMP!A:H,3,FALSE),VLOOKUP(C140,B.INSUMO!A:D,7,FALSE)),VLOOKUP(C140,'B. COT'!A:D,3,FALSE)),"COTAÇÃO")),VLOOKUP(CPU!C140,B.COMP!A:H,3,FALSE)))</f>
        <v>SERVICOS DIVERSOS</v>
      </c>
      <c r="H140" s="327" t="str">
        <f>IF(A140="","",IFERROR(IFERROR(IF(D140="COMP",VLOOKUP(C140,B.COMP!A:H,4,FALSE),VLOOKUP(C140,B.INSUMO!A:D,3,FALSE)),VLOOKUP(C140,'B. COT'!A:D,4,FALSE)),VLOOKUP(C140,B.COMP!A:H,4,FALSE)))</f>
        <v>H</v>
      </c>
      <c r="I140" s="480">
        <v>0.19439999999999999</v>
      </c>
      <c r="J140" s="329">
        <f>IFERROR(IF(D140="COMP",VLOOKUP(C140,B.COMP!A:H,5,FALSE),VLOOKUP(C140,B.INSUMO!A:D,4,FALSE)),INDEX('MAPA DE COTAÇÕES'!Print_Area,MATCH(C140,'MAPA DE COTAÇÕES'!B:B,0)+5,12))</f>
        <v>19.27</v>
      </c>
      <c r="K140" s="324">
        <f t="shared" si="29"/>
        <v>3.74</v>
      </c>
      <c r="L140" s="276"/>
      <c r="M140" s="191"/>
      <c r="N140" s="304"/>
      <c r="O140" s="276"/>
      <c r="P140" s="191"/>
    </row>
    <row r="141" spans="1:16" s="305" customFormat="1" ht="37.5" customHeight="1">
      <c r="A141" s="326" t="s">
        <v>46</v>
      </c>
      <c r="B141" s="326"/>
      <c r="C141" s="478">
        <v>88264</v>
      </c>
      <c r="D141" s="326" t="str">
        <f>IF(A141="","",IF(A141="Composição","",IF(A141="Composição Auxiliar","COMP","INSUMO")))</f>
        <v>COMP</v>
      </c>
      <c r="E141" s="326" t="str">
        <f>IF(A141="","",IF(A141="COMPOSIÇÃO","",IFERROR(IFERROR(IF(VLOOKUP(C141,B.COMP!A:H,5,FALSE)&gt;0,"SINAPI",""),IF(VLOOKUP(C141,B.INSUMO!A:D,4,FALSE)&gt;0,"SINAPI","")),"COT")))</f>
        <v>SINAPI</v>
      </c>
      <c r="F141" s="321" t="str">
        <f>IF(A141="","",IFERROR(IF(A141="COMPOSIÇÃO",VLOOKUP(C141,'B. COT'!A:D,2,FALSE),IFERROR(IFERROR(IF(D141="COMP",VLOOKUP(C141,B.COMP!A:H,2,FALSE),VLOOKUP(C141,B.INSUMO!A:D,2,FALSE)),VLOOKUP(C141,'B. COT'!A:D,2,FALSE)),"COTAÇÃO")),VLOOKUP(C141,B.COMP!A:H,2,FALSE)))</f>
        <v>ELETRICISTA COM ENCARGOS COMPLEMENTARES</v>
      </c>
      <c r="G141" s="322" t="str">
        <f>IF(A141="","",IFERROR(IF(A141="COMPOSIÇÃO",VLOOKUP(C141,'B. COT'!A:D,3,FALSE),IFERROR(IFERROR(IF(D141="COMP",VLOOKUP(C141,B.COMP!A:H,3,FALSE),VLOOKUP(C141,B.INSUMO!A:D,7,FALSE)),VLOOKUP(C141,'B. COT'!A:D,3,FALSE)),"COTAÇÃO")),VLOOKUP(CPU!C141,B.COMP!A:H,3,FALSE)))</f>
        <v>SERVICOS DIVERSOS</v>
      </c>
      <c r="H141" s="327" t="str">
        <f>IF(A141="","",IFERROR(IFERROR(IF(D141="COMP",VLOOKUP(C141,B.COMP!A:H,4,FALSE),VLOOKUP(C141,B.INSUMO!A:D,3,FALSE)),VLOOKUP(C141,'B. COT'!A:D,4,FALSE)),VLOOKUP(C141,B.COMP!A:H,4,FALSE)))</f>
        <v>H</v>
      </c>
      <c r="I141" s="480">
        <v>0.19439999999999999</v>
      </c>
      <c r="J141" s="329">
        <f>IFERROR(IF(D141="COMP",VLOOKUP(C141,B.COMP!A:H,5,FALSE),VLOOKUP(C141,B.INSUMO!A:D,4,FALSE)),INDEX('MAPA DE COTAÇÕES'!Print_Area,MATCH(C141,'MAPA DE COTAÇÕES'!B:B,0)+5,12))</f>
        <v>24.65</v>
      </c>
      <c r="K141" s="324">
        <f t="shared" si="29"/>
        <v>4.79</v>
      </c>
      <c r="L141" s="276"/>
      <c r="M141" s="191"/>
      <c r="N141" s="304"/>
      <c r="O141" s="276"/>
      <c r="P141" s="191"/>
    </row>
    <row r="142" spans="1:16" s="305" customFormat="1" ht="45">
      <c r="A142" s="326" t="s">
        <v>46</v>
      </c>
      <c r="B142" s="326"/>
      <c r="C142" s="478">
        <v>91173</v>
      </c>
      <c r="D142" s="326" t="str">
        <f>IF(A142="","",IF(A142="Composição","",IF(A142="Composição Auxiliar","COMP","INSUMO")))</f>
        <v>COMP</v>
      </c>
      <c r="E142" s="326" t="str">
        <f>IF(A142="","",IF(A142="COMPOSIÇÃO","",IFERROR(IFERROR(IF(VLOOKUP(C142,B.COMP!A:H,5,FALSE)&gt;0,"SINAPI",""),IF(VLOOKUP(C142,B.INSUMO!A:D,4,FALSE)&gt;0,"SINAPI","")),"COT")))</f>
        <v>SINAPI</v>
      </c>
      <c r="F142" s="321" t="str">
        <f>IF(A142="","",IFERROR(IF(A142="COMPOSIÇÃO",VLOOKUP(C142,'B. COT'!A:D,2,FALSE),IFERROR(IFERROR(IF(D142="COMP",VLOOKUP(C142,B.COMP!A:H,2,FALSE),VLOOKUP(C142,B.INSUMO!A:D,2,FALSE)),VLOOKUP(C142,'B. COT'!A:D,2,FALSE)),"COTAÇÃO")),VLOOKUP(C142,B.COMP!A:H,2,FALSE)))</f>
        <v>FIXAÇÃO DE TUBOS VERTICAIS DE PVC ÁGUA, PVC ESGOTO, PVC ÁGUA PLUVIAL, CPVC, PPR, COBRE OU AÇO, DIÂMETROS MENORES OU IGUAIS A 40 MM, COM ABRAÇADEIRA METÁLICA RÍGIDA TIPO U PERFIL 1 1/4, FIXADA EM PERFILADO EM PAREDE. AF_09/2023_PS</v>
      </c>
      <c r="G142" s="322" t="str">
        <f>IF(A142="","",IFERROR(IF(A142="COMPOSIÇÃO",VLOOKUP(C142,'B. COT'!A:D,3,FALSE),IFERROR(IFERROR(IF(D142="COMP",VLOOKUP(C142,B.COMP!A:H,3,FALSE),VLOOKUP(C142,B.INSUMO!A:D,7,FALSE)),VLOOKUP(C142,'B. COT'!A:D,3,FALSE)),"COTAÇÃO")),VLOOKUP(CPU!C142,B.COMP!A:H,3,FALSE)))</f>
        <v>INSTALACOES HIDRO SANITARIAS</v>
      </c>
      <c r="H142" s="327" t="str">
        <f>IF(A142="","",IFERROR(IFERROR(IF(D142="COMP",VLOOKUP(C142,B.COMP!A:H,4,FALSE),VLOOKUP(C142,B.INSUMO!A:D,3,FALSE)),VLOOKUP(C142,'B. COT'!A:D,4,FALSE)),VLOOKUP(C142,B.COMP!A:H,4,FALSE)))</f>
        <v>M</v>
      </c>
      <c r="I142" s="480">
        <v>2</v>
      </c>
      <c r="J142" s="329">
        <f>IFERROR(IF(D142="COMP",VLOOKUP(C142,B.COMP!A:H,5,FALSE),VLOOKUP(C142,B.INSUMO!A:D,4,FALSE)),INDEX('MAPA DE COTAÇÕES'!Print_Area,MATCH(C142,'MAPA DE COTAÇÕES'!B:B,0)+5,12))</f>
        <v>3.6</v>
      </c>
      <c r="K142" s="324">
        <f t="shared" ref="K142:K143" si="30">IF(A142="","",IFERROR(TRUNC(J142*I142,2),"COTAÇÃO"))</f>
        <v>7.2</v>
      </c>
      <c r="L142" s="276"/>
      <c r="M142" s="191"/>
      <c r="N142" s="304"/>
      <c r="O142" s="276"/>
      <c r="P142" s="191"/>
    </row>
    <row r="143" spans="1:16" s="305" customFormat="1" ht="37.5" customHeight="1">
      <c r="A143" s="326" t="s">
        <v>46</v>
      </c>
      <c r="B143" s="326"/>
      <c r="C143" s="478" t="s">
        <v>13814</v>
      </c>
      <c r="D143" s="326" t="str">
        <f>IF(A143="","",IF(A143="Composição","",IF(A143="Composição Auxiliar","COMP","INSUMO")))</f>
        <v>COMP</v>
      </c>
      <c r="E143" s="326" t="str">
        <f>IF(A143="","",IF(A143="COMPOSIÇÃO","",IFERROR(IFERROR(IF(VLOOKUP(C143,B.COMP!A:H,5,FALSE)&gt;0,"SINAPI",""),IF(VLOOKUP(C143,B.INSUMO!A:D,4,FALSE)&gt;0,"SINAPI","")),"COT")))</f>
        <v>COT</v>
      </c>
      <c r="F143" s="321" t="str">
        <f>IF(A143="","",IFERROR(IF(A143="COMPOSIÇÃO",VLOOKUP(C143,'B. COT'!A:D,2,FALSE),IFERROR(IFERROR(IF(D143="COMP",VLOOKUP(C143,B.COMP!A:H,2,FALSE),VLOOKUP(C143,B.INSUMO!A:D,2,FALSE)),VLOOKUP(C143,'B. COT'!A:D,2,FALSE)),"COTAÇÃO")),VLOOKUP(C143,B.COMP!A:H,2,FALSE)))</f>
        <v>LUVA DE EMENDA PARA ELETRODUTO, AÇO GALVANIZADO, DN 25 MM (1''), APARENTE, INSTALADA EM PAREDE - FORNECIMENTO E INSTALAÇÃO.</v>
      </c>
      <c r="G143" s="322" t="str">
        <f>IF(A143="","",IFERROR(IF(A143="COMPOSIÇÃO",VLOOKUP(C143,'B. COT'!A:D,3,FALSE),IFERROR(IFERROR(IF(D143="COMP",VLOOKUP(C143,B.COMP!A:H,3,FALSE),VLOOKUP(C143,B.INSUMO!A:D,7,FALSE)),VLOOKUP(C143,'B. COT'!A:D,3,FALSE)),"COTAÇÃO")),VLOOKUP(CPU!C143,B.COMP!A:H,3,FALSE)))</f>
        <v>INEL - INSTALAÇÃO ELÉTRICA</v>
      </c>
      <c r="H143" s="327" t="str">
        <f>IF(A143="","",IFERROR(IFERROR(IF(D143="COMP",VLOOKUP(C143,B.COMP!A:H,4,FALSE),VLOOKUP(C143,B.INSUMO!A:D,3,FALSE)),VLOOKUP(C143,'B. COT'!A:D,4,FALSE)),VLOOKUP(C143,B.COMP!A:H,4,FALSE)))</f>
        <v>UN</v>
      </c>
      <c r="I143" s="480">
        <v>0.33329999999999999</v>
      </c>
      <c r="J143" s="329">
        <f>J134</f>
        <v>10.01</v>
      </c>
      <c r="K143" s="324">
        <f t="shared" si="30"/>
        <v>3.33</v>
      </c>
      <c r="L143" s="276"/>
      <c r="M143" s="191"/>
      <c r="N143" s="304"/>
      <c r="O143" s="276"/>
      <c r="P143" s="191"/>
    </row>
    <row r="144" spans="1:16" ht="35.25" customHeight="1">
      <c r="A144" s="335" t="s">
        <v>49</v>
      </c>
      <c r="B144" s="335"/>
      <c r="C144" s="479">
        <v>21136</v>
      </c>
      <c r="D144" s="335" t="str">
        <f>IF(A144="","",IF(A144="Composição","",IF(A144="Composição Auxiliar","COMP","INSUMO")))</f>
        <v>INSUMO</v>
      </c>
      <c r="E144" s="335" t="str">
        <f>IF(A144="","",IF(A144="COMPOSIÇÃO","",IFERROR(IFERROR(IF(VLOOKUP(C144,B.COMP!A:H,5,FALSE)&gt;0,"SINAPI",""),IF(VLOOKUP(C144,B.INSUMO!A:D,4,FALSE)&gt;0,"SINAPI","")),"COT")))</f>
        <v>SINAPI</v>
      </c>
      <c r="F144" s="321" t="str">
        <f>IF(A144="","",IFERROR(IF(A144="COMPOSIÇÃO",VLOOKUP(C144,'B. COT'!A:D,2,FALSE),IFERROR(IFERROR(IF(D144="COMP",VLOOKUP(C144,B.COMP!A:H,2,FALSE),VLOOKUP(C144,B.INSUMO!A:D,2,FALSE)),VLOOKUP(C144,'B. COT'!A:D,2,FALSE)),"COTAÇÃO")),VLOOKUP(C144,B.COMP!A:H,2,FALSE)))</f>
        <v xml:space="preserve">ELETRODUTO EM ACO GALVANIZADO ELETROLITICO, LEVE, DIAMETRO 1", PAREDE DE 0,90 MM                                                                                                                                                                                                                                                                                                                                                                                                                          </v>
      </c>
      <c r="G144" s="339" t="str">
        <f>IF(A144="","",IFERROR(IF(A144="COMPOSIÇÃO",VLOOKUP(C144,'B. COT'!A:D,3,FALSE),IFERROR(IFERROR(IF(D144="COMP",VLOOKUP(C144,B.COMP!A:I,3,FALSE),VLOOKUP(C144,B.INSUMO!A:H,7,FALSE)),VLOOKUP(C144,'B. COT'!A:D,3,FALSE)),"COTAÇÃO")),VLOOKUP(CPU!C144,B.COMP!A:I,3,FALSE)))</f>
        <v>MATERIAL</v>
      </c>
      <c r="H144" s="336" t="str">
        <f>IF(A144="","",IFERROR(IFERROR(IF(D144="COMP",VLOOKUP(C144,B.COMP!A:H,4,FALSE),VLOOKUP(C144,B.INSUMO!A:D,3,FALSE)),VLOOKUP(C144,'B. COT'!A:D,4,FALSE)),VLOOKUP(C144,B.COMP!A:H,4,FALSE)))</f>
        <v xml:space="preserve">M     </v>
      </c>
      <c r="I144" s="481">
        <v>1</v>
      </c>
      <c r="J144" s="338">
        <f>IFERROR(IF(D144="COMP",VLOOKUP(C144,B.COMP!A:H,5,FALSE),VLOOKUP(C144,B.INSUMO!A:D,4,FALSE)),INDEX('MAPA DE COTAÇÕES'!Print_Area,MATCH(C144,'MAPA DE COTAÇÕES'!B:B,0)+5,12))</f>
        <v>12.02</v>
      </c>
      <c r="K144" s="324">
        <f t="shared" si="29"/>
        <v>12.02</v>
      </c>
    </row>
    <row r="145" spans="1:16" s="279" customFormat="1" ht="15.75">
      <c r="A145" s="341"/>
      <c r="B145" s="341"/>
      <c r="C145" s="341"/>
      <c r="D145" s="348"/>
      <c r="E145" s="348"/>
      <c r="F145" s="482" t="s">
        <v>14082</v>
      </c>
      <c r="G145" s="349"/>
      <c r="H145" s="349"/>
      <c r="I145" s="346"/>
      <c r="J145" s="347"/>
      <c r="K145" s="347"/>
      <c r="L145" s="273"/>
      <c r="M145" s="274"/>
      <c r="N145" s="275"/>
      <c r="O145" s="273"/>
      <c r="P145" s="274"/>
    </row>
    <row r="146" spans="1:16" s="305" customFormat="1" ht="44.25" customHeight="1">
      <c r="A146" s="351" t="s">
        <v>44</v>
      </c>
      <c r="B146" s="331"/>
      <c r="C146" s="331" t="s">
        <v>13816</v>
      </c>
      <c r="D146" s="331"/>
      <c r="E146" s="331"/>
      <c r="F146" s="345" t="str">
        <f>IF(A146="","",IFERROR(IF(A146="COMPOSIÇÃO",VLOOKUP(C146,'B. COT'!A:D,2,FALSE),IFERROR(IFERROR(IF(D146="COMP",VLOOKUP(C146,B.COMP!A:H,2,FALSE),VLOOKUP(C146,B.INSUMO!A:D,2,FALSE)),VLOOKUP(C146,'B. COT'!A:D,2,FALSE)),"COTAÇÃO")),VLOOKUP(C146,B.COMP!A:H,2,FALSE)))</f>
        <v>LUVA DE EMENDA PARA ELETRODUTO, AÇO GALVANIZADO, DN 32 MM (1.1/4''), APARENTE, INSTALADA EM PAREDE - FORNECIMENTO E INSTALAÇÃO.</v>
      </c>
      <c r="G146" s="322" t="str">
        <f>IF(A146="","",IFERROR(IF(A146="COMPOSIÇÃO",VLOOKUP(C146,'B. COT'!A:D,3,FALSE),IFERROR(IFERROR(IF(D146="COMP",VLOOKUP(C146,B.COMP!A:H,3,FALSE),VLOOKUP(C146,B.INSUMO!A:D,7,FALSE)),VLOOKUP(C146,'B. COT'!A:D,3,FALSE)),"COTAÇÃO")),VLOOKUP(CPU!C146,B.COMP!A:H,3,FALSE)))</f>
        <v>INEL - INSTALAÇÃO ELÉTRICA</v>
      </c>
      <c r="H146" s="332" t="str">
        <f>IF(A146="","",IFERROR(IFERROR(IF(D146="COMP",VLOOKUP(C146,B.COMP!A:H,4,FALSE),VLOOKUP(C146,B.INSUMO!A:D,3,FALSE)),VLOOKUP(C146,'B. COT'!A:D,4,FALSE)),VLOOKUP(C146,B.COMP!A:H,4,FALSE)))</f>
        <v>UN</v>
      </c>
      <c r="I146" s="333">
        <v>1</v>
      </c>
      <c r="J146" s="334">
        <f>SUM(K147:K149)</f>
        <v>11.549999999999999</v>
      </c>
      <c r="K146" s="324">
        <f t="shared" ref="K146:K149" si="31">IF(A146="","",IFERROR(TRUNC(J146*I146,2),"COTAÇÃO"))</f>
        <v>11.55</v>
      </c>
      <c r="L146" s="325">
        <f>J146-K146</f>
        <v>0</v>
      </c>
      <c r="M146" s="191"/>
      <c r="N146" s="304">
        <f>SUM(K147:K149)</f>
        <v>11.549999999999999</v>
      </c>
      <c r="O146" s="276">
        <f>N146-K146</f>
        <v>0</v>
      </c>
      <c r="P146" s="191"/>
    </row>
    <row r="147" spans="1:16" s="305" customFormat="1" ht="37.5" customHeight="1">
      <c r="A147" s="326" t="s">
        <v>46</v>
      </c>
      <c r="B147" s="326"/>
      <c r="C147" s="478">
        <v>88264</v>
      </c>
      <c r="D147" s="326" t="str">
        <f>IF(A147="","",IF(A147="Composição","",IF(A147="Composição Auxiliar","COMP","INSUMO")))</f>
        <v>COMP</v>
      </c>
      <c r="E147" s="326" t="str">
        <f>IF(A147="","",IF(A147="COMPOSIÇÃO","",IFERROR(IFERROR(IF(VLOOKUP(C147,B.COMP!A:H,5,FALSE)&gt;0,"SINAPI",""),IF(VLOOKUP(C147,B.INSUMO!A:D,4,FALSE)&gt;0,"SINAPI","")),"COT")))</f>
        <v>SINAPI</v>
      </c>
      <c r="F147" s="321" t="str">
        <f>IF(A147="","",IFERROR(IF(A147="COMPOSIÇÃO",VLOOKUP(C147,'B. COT'!A:D,2,FALSE),IFERROR(IFERROR(IF(D147="COMP",VLOOKUP(C147,B.COMP!A:H,2,FALSE),VLOOKUP(C147,B.INSUMO!A:D,2,FALSE)),VLOOKUP(C147,'B. COT'!A:D,2,FALSE)),"COTAÇÃO")),VLOOKUP(C147,B.COMP!A:H,2,FALSE)))</f>
        <v>ELETRICISTA COM ENCARGOS COMPLEMENTARES</v>
      </c>
      <c r="G147" s="322" t="str">
        <f>IF(A147="","",IFERROR(IF(A147="COMPOSIÇÃO",VLOOKUP(C147,'B. COT'!A:D,3,FALSE),IFERROR(IFERROR(IF(D147="COMP",VLOOKUP(C147,B.COMP!A:H,3,FALSE),VLOOKUP(C147,B.INSUMO!A:D,7,FALSE)),VLOOKUP(C147,'B. COT'!A:D,3,FALSE)),"COTAÇÃO")),VLOOKUP(CPU!C147,B.COMP!A:H,3,FALSE)))</f>
        <v>SERVICOS DIVERSOS</v>
      </c>
      <c r="H147" s="327" t="str">
        <f>IF(A147="","",IFERROR(IFERROR(IF(D147="COMP",VLOOKUP(C147,B.COMP!A:H,4,FALSE),VLOOKUP(C147,B.INSUMO!A:D,3,FALSE)),VLOOKUP(C147,'B. COT'!A:D,4,FALSE)),VLOOKUP(C147,B.COMP!A:H,4,FALSE)))</f>
        <v>H</v>
      </c>
      <c r="I147" s="480">
        <v>0.1827</v>
      </c>
      <c r="J147" s="329">
        <f>IFERROR(IF(D147="COMP",VLOOKUP(C147,B.COMP!A:H,5,FALSE),VLOOKUP(C147,B.INSUMO!A:D,4,FALSE)),INDEX('MAPA DE COTAÇÕES'!Print_Area,MATCH(C147,'MAPA DE COTAÇÕES'!B:B,0)+5,12))</f>
        <v>24.65</v>
      </c>
      <c r="K147" s="324">
        <f t="shared" si="31"/>
        <v>4.5</v>
      </c>
      <c r="L147" s="276"/>
      <c r="M147" s="191"/>
      <c r="N147" s="304"/>
      <c r="O147" s="276"/>
      <c r="P147" s="191"/>
    </row>
    <row r="148" spans="1:16" s="305" customFormat="1" ht="37.5" customHeight="1">
      <c r="A148" s="326" t="s">
        <v>46</v>
      </c>
      <c r="B148" s="326"/>
      <c r="C148" s="478">
        <v>88316</v>
      </c>
      <c r="D148" s="326" t="str">
        <f>IF(A148="","",IF(A148="Composição","",IF(A148="Composição Auxiliar","COMP","INSUMO")))</f>
        <v>COMP</v>
      </c>
      <c r="E148" s="326" t="str">
        <f>IF(A148="","",IF(A148="COMPOSIÇÃO","",IFERROR(IFERROR(IF(VLOOKUP(C148,B.COMP!A:H,5,FALSE)&gt;0,"SINAPI",""),IF(VLOOKUP(C148,B.INSUMO!A:D,4,FALSE)&gt;0,"SINAPI","")),"COT")))</f>
        <v>SINAPI</v>
      </c>
      <c r="F148" s="321" t="str">
        <f>IF(A148="","",IFERROR(IF(A148="COMPOSIÇÃO",VLOOKUP(C148,'B. COT'!A:D,2,FALSE),IFERROR(IFERROR(IF(D148="COMP",VLOOKUP(C148,B.COMP!A:H,2,FALSE),VLOOKUP(C148,B.INSUMO!A:D,2,FALSE)),VLOOKUP(C148,'B. COT'!A:D,2,FALSE)),"COTAÇÃO")),VLOOKUP(C148,B.COMP!A:H,2,FALSE)))</f>
        <v>SERVENTE COM ENCARGOS COMPLEMENTARES</v>
      </c>
      <c r="G148" s="322" t="str">
        <f>IF(A148="","",IFERROR(IF(A148="COMPOSIÇÃO",VLOOKUP(C148,'B. COT'!A:D,3,FALSE),IFERROR(IFERROR(IF(D148="COMP",VLOOKUP(C148,B.COMP!A:H,3,FALSE),VLOOKUP(C148,B.INSUMO!A:D,7,FALSE)),VLOOKUP(C148,'B. COT'!A:D,3,FALSE)),"COTAÇÃO")),VLOOKUP(CPU!C148,B.COMP!A:H,3,FALSE)))</f>
        <v>SERVICOS DIVERSOS</v>
      </c>
      <c r="H148" s="327" t="str">
        <f>IF(A148="","",IFERROR(IFERROR(IF(D148="COMP",VLOOKUP(C148,B.COMP!A:H,4,FALSE),VLOOKUP(C148,B.INSUMO!A:D,3,FALSE)),VLOOKUP(C148,'B. COT'!A:D,4,FALSE)),VLOOKUP(C148,B.COMP!A:H,4,FALSE)))</f>
        <v>H</v>
      </c>
      <c r="I148" s="480">
        <v>0.1827</v>
      </c>
      <c r="J148" s="329">
        <f>IFERROR(IF(D148="COMP",VLOOKUP(C148,B.COMP!A:H,5,FALSE),VLOOKUP(C148,B.INSUMO!A:D,4,FALSE)),INDEX('MAPA DE COTAÇÕES'!Print_Area,MATCH(C148,'MAPA DE COTAÇÕES'!B:B,0)+5,12))</f>
        <v>19.27</v>
      </c>
      <c r="K148" s="324">
        <f t="shared" si="31"/>
        <v>3.52</v>
      </c>
      <c r="L148" s="276"/>
      <c r="M148" s="191"/>
      <c r="N148" s="304"/>
      <c r="O148" s="276"/>
      <c r="P148" s="191"/>
    </row>
    <row r="149" spans="1:16" ht="35.25" customHeight="1">
      <c r="A149" s="335" t="s">
        <v>49</v>
      </c>
      <c r="B149" s="335"/>
      <c r="C149" s="335">
        <v>2639</v>
      </c>
      <c r="D149" s="335" t="str">
        <f>IF(A149="","",IF(A149="Composição","",IF(A149="Composição Auxiliar","COMP","INSUMO")))</f>
        <v>INSUMO</v>
      </c>
      <c r="E149" s="335" t="str">
        <f>IF(A149="","",IF(A149="COMPOSIÇÃO","",IFERROR(IFERROR(IF(VLOOKUP(C149,B.COMP!A:H,5,FALSE)&gt;0,"SINAPI",""),IF(VLOOKUP(C149,B.INSUMO!A:D,4,FALSE)&gt;0,"SINAPI","")),"COT")))</f>
        <v>SINAPI</v>
      </c>
      <c r="F149" s="321" t="str">
        <f>IF(A149="","",IFERROR(IF(A149="COMPOSIÇÃO",VLOOKUP(C149,'B. COT'!A:D,2,FALSE),IFERROR(IFERROR(IF(D149="COMP",VLOOKUP(C149,B.COMP!A:H,2,FALSE),VLOOKUP(C149,B.INSUMO!A:D,2,FALSE)),VLOOKUP(C149,'B. COT'!A:D,2,FALSE)),"COTAÇÃO")),VLOOKUP(C149,B.COMP!A:H,2,FALSE)))</f>
        <v xml:space="preserve">LUVA PARA ELETRODUTO, EM ACO GALVANIZADO ELETROLITICO, DIAMETRO DE 32 MM (1 1/4")                                                                                                                                                                                                                                                                                                                                                                                                                         </v>
      </c>
      <c r="G149" s="339" t="str">
        <f>IF(A149="","",IFERROR(IF(A149="COMPOSIÇÃO",VLOOKUP(C149,'B. COT'!A:D,3,FALSE),IFERROR(IFERROR(IF(D149="COMP",VLOOKUP(C149,B.COMP!A:I,3,FALSE),VLOOKUP(C149,B.INSUMO!A:H,7,FALSE)),VLOOKUP(C149,'B. COT'!A:D,3,FALSE)),"COTAÇÃO")),VLOOKUP(CPU!C149,B.COMP!A:I,3,FALSE)))</f>
        <v>MATERIAL</v>
      </c>
      <c r="H149" s="336" t="str">
        <f>IF(A149="","",IFERROR(IFERROR(IF(D149="COMP",VLOOKUP(C149,B.COMP!A:H,4,FALSE),VLOOKUP(C149,B.INSUMO!A:D,3,FALSE)),VLOOKUP(C149,'B. COT'!A:D,4,FALSE)),VLOOKUP(C149,B.COMP!A:H,4,FALSE)))</f>
        <v xml:space="preserve">UN    </v>
      </c>
      <c r="I149" s="481">
        <v>1</v>
      </c>
      <c r="J149" s="338">
        <f>IFERROR(IF(D149="COMP",VLOOKUP(C149,B.COMP!A:H,5,FALSE),VLOOKUP(C149,B.INSUMO!A:D,4,FALSE)),INDEX('MAPA DE COTAÇÕES'!Print_Area,MATCH(C149,'MAPA DE COTAÇÕES'!B:B,0)+5,12))</f>
        <v>3.53</v>
      </c>
      <c r="K149" s="324">
        <f t="shared" si="31"/>
        <v>3.53</v>
      </c>
    </row>
    <row r="150" spans="1:16" s="279" customFormat="1" ht="15.75">
      <c r="A150" s="341"/>
      <c r="B150" s="341"/>
      <c r="C150" s="341"/>
      <c r="D150" s="348"/>
      <c r="E150" s="348"/>
      <c r="F150" s="477" t="s">
        <v>14081</v>
      </c>
      <c r="G150" s="349"/>
      <c r="H150" s="349"/>
      <c r="I150" s="346"/>
      <c r="J150" s="347"/>
      <c r="K150" s="347"/>
      <c r="L150" s="273"/>
      <c r="M150" s="274"/>
      <c r="N150" s="275"/>
      <c r="O150" s="273"/>
      <c r="P150" s="274"/>
    </row>
    <row r="151" spans="1:16" s="305" customFormat="1" ht="44.25" customHeight="1">
      <c r="A151" s="351" t="s">
        <v>44</v>
      </c>
      <c r="B151" s="331"/>
      <c r="C151" s="331" t="s">
        <v>14085</v>
      </c>
      <c r="D151" s="331"/>
      <c r="E151" s="331"/>
      <c r="F151" s="345" t="str">
        <f>IF(A151="","",IFERROR(IF(A151="COMPOSIÇÃO",VLOOKUP(C151,'B. COT'!A:D,2,FALSE),IFERROR(IFERROR(IF(D151="COMP",VLOOKUP(C151,B.COMP!A:H,2,FALSE),VLOOKUP(C151,B.INSUMO!A:D,2,FALSE)),VLOOKUP(C151,'B. COT'!A:D,2,FALSE)),"COTAÇÃO")),VLOOKUP(C151,B.COMP!A:H,2,FALSE)))</f>
        <v>ELETRODUTO DE AÇO GALVANIZADO, CLASSE LEVE, DN 32 MM (1.1/4"), APARENTE, INSTALADO EM TETO - FORNECIMENTO E INSTALAÇÃO</v>
      </c>
      <c r="G151" s="322" t="str">
        <f>IF(A151="","",IFERROR(IF(A151="COMPOSIÇÃO",VLOOKUP(C151,'B. COT'!A:D,3,FALSE),IFERROR(IFERROR(IF(D151="COMP",VLOOKUP(C151,B.COMP!A:H,3,FALSE),VLOOKUP(C151,B.INSUMO!A:D,7,FALSE)),VLOOKUP(C151,'B. COT'!A:D,3,FALSE)),"COTAÇÃO")),VLOOKUP(CPU!C151,B.COMP!A:H,3,FALSE)))</f>
        <v>INEL - INSTALAÇÃO ELÉTRICA</v>
      </c>
      <c r="H151" s="332" t="str">
        <f>IF(A151="","",IFERROR(IFERROR(IF(D151="COMP",VLOOKUP(C151,B.COMP!A:H,4,FALSE),VLOOKUP(C151,B.INSUMO!A:D,3,FALSE)),VLOOKUP(C151,'B. COT'!A:D,4,FALSE)),VLOOKUP(C151,B.COMP!A:H,4,FALSE)))</f>
        <v>M</v>
      </c>
      <c r="I151" s="333">
        <v>1</v>
      </c>
      <c r="J151" s="334">
        <f>SUM(K152:K156)</f>
        <v>42.69</v>
      </c>
      <c r="K151" s="324">
        <f t="shared" ref="K151:K156" si="32">IF(A151="","",IFERROR(TRUNC(J151*I151,2),"COTAÇÃO"))</f>
        <v>42.69</v>
      </c>
      <c r="L151" s="325">
        <f>J151-K151</f>
        <v>0</v>
      </c>
      <c r="M151" s="191"/>
      <c r="N151" s="304">
        <f>SUM(K152:K156)</f>
        <v>42.69</v>
      </c>
      <c r="O151" s="276">
        <f>N151-K151</f>
        <v>0</v>
      </c>
      <c r="P151" s="191"/>
    </row>
    <row r="152" spans="1:16" s="305" customFormat="1" ht="37.5" customHeight="1">
      <c r="A152" s="326" t="s">
        <v>46</v>
      </c>
      <c r="B152" s="326"/>
      <c r="C152" s="478">
        <v>88316</v>
      </c>
      <c r="D152" s="326" t="str">
        <f>IF(A152="","",IF(A152="Composição","",IF(A152="Composição Auxiliar","COMP","INSUMO")))</f>
        <v>COMP</v>
      </c>
      <c r="E152" s="326" t="str">
        <f>IF(A152="","",IF(A152="COMPOSIÇÃO","",IFERROR(IFERROR(IF(VLOOKUP(C152,B.COMP!A:H,5,FALSE)&gt;0,"SINAPI",""),IF(VLOOKUP(C152,B.INSUMO!A:D,4,FALSE)&gt;0,"SINAPI","")),"COT")))</f>
        <v>SINAPI</v>
      </c>
      <c r="F152" s="321" t="str">
        <f>IF(A152="","",IFERROR(IF(A152="COMPOSIÇÃO",VLOOKUP(C152,'B. COT'!A:D,2,FALSE),IFERROR(IFERROR(IF(D152="COMP",VLOOKUP(C152,B.COMP!A:H,2,FALSE),VLOOKUP(C152,B.INSUMO!A:D,2,FALSE)),VLOOKUP(C152,'B. COT'!A:D,2,FALSE)),"COTAÇÃO")),VLOOKUP(C152,B.COMP!A:H,2,FALSE)))</f>
        <v>SERVENTE COM ENCARGOS COMPLEMENTARES</v>
      </c>
      <c r="G152" s="322" t="str">
        <f>IF(A152="","",IFERROR(IF(A152="COMPOSIÇÃO",VLOOKUP(C152,'B. COT'!A:D,3,FALSE),IFERROR(IFERROR(IF(D152="COMP",VLOOKUP(C152,B.COMP!A:H,3,FALSE),VLOOKUP(C152,B.INSUMO!A:D,7,FALSE)),VLOOKUP(C152,'B. COT'!A:D,3,FALSE)),"COTAÇÃO")),VLOOKUP(CPU!C152,B.COMP!A:H,3,FALSE)))</f>
        <v>SERVICOS DIVERSOS</v>
      </c>
      <c r="H152" s="327" t="str">
        <f>IF(A152="","",IFERROR(IFERROR(IF(D152="COMP",VLOOKUP(C152,B.COMP!A:H,4,FALSE),VLOOKUP(C152,B.INSUMO!A:D,3,FALSE)),VLOOKUP(C152,'B. COT'!A:D,4,FALSE)),VLOOKUP(C152,B.COMP!A:H,4,FALSE)))</f>
        <v>H</v>
      </c>
      <c r="I152" s="480">
        <v>0.19439999999999999</v>
      </c>
      <c r="J152" s="329">
        <f>IFERROR(IF(D152="COMP",VLOOKUP(C152,B.COMP!A:H,5,FALSE),VLOOKUP(C152,B.INSUMO!A:D,4,FALSE)),INDEX('MAPA DE COTAÇÕES'!Print_Area,MATCH(C152,'MAPA DE COTAÇÕES'!B:B,0)+5,12))</f>
        <v>19.27</v>
      </c>
      <c r="K152" s="324">
        <f t="shared" si="32"/>
        <v>3.74</v>
      </c>
      <c r="L152" s="276"/>
      <c r="M152" s="191"/>
      <c r="N152" s="304"/>
      <c r="O152" s="276"/>
      <c r="P152" s="191"/>
    </row>
    <row r="153" spans="1:16" s="305" customFormat="1" ht="37.5" customHeight="1">
      <c r="A153" s="326" t="s">
        <v>46</v>
      </c>
      <c r="B153" s="326"/>
      <c r="C153" s="478">
        <v>88264</v>
      </c>
      <c r="D153" s="326" t="str">
        <f>IF(A153="","",IF(A153="Composição","",IF(A153="Composição Auxiliar","COMP","INSUMO")))</f>
        <v>COMP</v>
      </c>
      <c r="E153" s="326" t="str">
        <f>IF(A153="","",IF(A153="COMPOSIÇÃO","",IFERROR(IFERROR(IF(VLOOKUP(C153,B.COMP!A:H,5,FALSE)&gt;0,"SINAPI",""),IF(VLOOKUP(C153,B.INSUMO!A:D,4,FALSE)&gt;0,"SINAPI","")),"COT")))</f>
        <v>SINAPI</v>
      </c>
      <c r="F153" s="321" t="str">
        <f>IF(A153="","",IFERROR(IF(A153="COMPOSIÇÃO",VLOOKUP(C153,'B. COT'!A:D,2,FALSE),IFERROR(IFERROR(IF(D153="COMP",VLOOKUP(C153,B.COMP!A:H,2,FALSE),VLOOKUP(C153,B.INSUMO!A:D,2,FALSE)),VLOOKUP(C153,'B. COT'!A:D,2,FALSE)),"COTAÇÃO")),VLOOKUP(C153,B.COMP!A:H,2,FALSE)))</f>
        <v>ELETRICISTA COM ENCARGOS COMPLEMENTARES</v>
      </c>
      <c r="G153" s="322" t="str">
        <f>IF(A153="","",IFERROR(IF(A153="COMPOSIÇÃO",VLOOKUP(C153,'B. COT'!A:D,3,FALSE),IFERROR(IFERROR(IF(D153="COMP",VLOOKUP(C153,B.COMP!A:H,3,FALSE),VLOOKUP(C153,B.INSUMO!A:D,7,FALSE)),VLOOKUP(C153,'B. COT'!A:D,3,FALSE)),"COTAÇÃO")),VLOOKUP(CPU!C153,B.COMP!A:H,3,FALSE)))</f>
        <v>SERVICOS DIVERSOS</v>
      </c>
      <c r="H153" s="327" t="str">
        <f>IF(A153="","",IFERROR(IFERROR(IF(D153="COMP",VLOOKUP(C153,B.COMP!A:H,4,FALSE),VLOOKUP(C153,B.INSUMO!A:D,3,FALSE)),VLOOKUP(C153,'B. COT'!A:D,4,FALSE)),VLOOKUP(C153,B.COMP!A:H,4,FALSE)))</f>
        <v>H</v>
      </c>
      <c r="I153" s="480">
        <v>0.19439999999999999</v>
      </c>
      <c r="J153" s="329">
        <f>IFERROR(IF(D153="COMP",VLOOKUP(C153,B.COMP!A:H,5,FALSE),VLOOKUP(C153,B.INSUMO!A:D,4,FALSE)),INDEX('MAPA DE COTAÇÕES'!Print_Area,MATCH(C153,'MAPA DE COTAÇÕES'!B:B,0)+5,12))</f>
        <v>24.65</v>
      </c>
      <c r="K153" s="324">
        <f t="shared" si="32"/>
        <v>4.79</v>
      </c>
      <c r="L153" s="276"/>
      <c r="M153" s="191"/>
      <c r="N153" s="304"/>
      <c r="O153" s="276"/>
      <c r="P153" s="191"/>
    </row>
    <row r="154" spans="1:16" s="305" customFormat="1" ht="45">
      <c r="A154" s="326" t="s">
        <v>46</v>
      </c>
      <c r="B154" s="326"/>
      <c r="C154" s="478">
        <v>91173</v>
      </c>
      <c r="D154" s="326" t="str">
        <f>IF(A154="","",IF(A154="Composição","",IF(A154="Composição Auxiliar","COMP","INSUMO")))</f>
        <v>COMP</v>
      </c>
      <c r="E154" s="326" t="str">
        <f>IF(A154="","",IF(A154="COMPOSIÇÃO","",IFERROR(IFERROR(IF(VLOOKUP(C154,B.COMP!A:H,5,FALSE)&gt;0,"SINAPI",""),IF(VLOOKUP(C154,B.INSUMO!A:D,4,FALSE)&gt;0,"SINAPI","")),"COT")))</f>
        <v>SINAPI</v>
      </c>
      <c r="F154" s="321" t="str">
        <f>IF(A154="","",IFERROR(IF(A154="COMPOSIÇÃO",VLOOKUP(C154,'B. COT'!A:D,2,FALSE),IFERROR(IFERROR(IF(D154="COMP",VLOOKUP(C154,B.COMP!A:H,2,FALSE),VLOOKUP(C154,B.INSUMO!A:D,2,FALSE)),VLOOKUP(C154,'B. COT'!A:D,2,FALSE)),"COTAÇÃO")),VLOOKUP(C154,B.COMP!A:H,2,FALSE)))</f>
        <v>FIXAÇÃO DE TUBOS VERTICAIS DE PVC ÁGUA, PVC ESGOTO, PVC ÁGUA PLUVIAL, CPVC, PPR, COBRE OU AÇO, DIÂMETROS MENORES OU IGUAIS A 40 MM, COM ABRAÇADEIRA METÁLICA RÍGIDA TIPO U PERFIL 1 1/4, FIXADA EM PERFILADO EM PAREDE. AF_09/2023_PS</v>
      </c>
      <c r="G154" s="322" t="str">
        <f>IF(A154="","",IFERROR(IF(A154="COMPOSIÇÃO",VLOOKUP(C154,'B. COT'!A:D,3,FALSE),IFERROR(IFERROR(IF(D154="COMP",VLOOKUP(C154,B.COMP!A:H,3,FALSE),VLOOKUP(C154,B.INSUMO!A:D,7,FALSE)),VLOOKUP(C154,'B. COT'!A:D,3,FALSE)),"COTAÇÃO")),VLOOKUP(CPU!C154,B.COMP!A:H,3,FALSE)))</f>
        <v>INSTALACOES HIDRO SANITARIAS</v>
      </c>
      <c r="H154" s="327" t="str">
        <f>IF(A154="","",IFERROR(IFERROR(IF(D154="COMP",VLOOKUP(C154,B.COMP!A:H,4,FALSE),VLOOKUP(C154,B.INSUMO!A:D,3,FALSE)),VLOOKUP(C154,'B. COT'!A:D,4,FALSE)),VLOOKUP(C154,B.COMP!A:H,4,FALSE)))</f>
        <v>M</v>
      </c>
      <c r="I154" s="480">
        <v>2</v>
      </c>
      <c r="J154" s="329">
        <f>IFERROR(IF(D154="COMP",VLOOKUP(C154,B.COMP!A:H,5,FALSE),VLOOKUP(C154,B.INSUMO!A:D,4,FALSE)),INDEX('MAPA DE COTAÇÕES'!Print_Area,MATCH(C154,'MAPA DE COTAÇÕES'!B:B,0)+5,12))</f>
        <v>3.6</v>
      </c>
      <c r="K154" s="324">
        <f t="shared" ref="K154:K155" si="33">IF(A154="","",IFERROR(TRUNC(J154*I154,2),"COTAÇÃO"))</f>
        <v>7.2</v>
      </c>
      <c r="L154" s="276"/>
      <c r="M154" s="191"/>
      <c r="N154" s="304"/>
      <c r="O154" s="276"/>
      <c r="P154" s="191"/>
    </row>
    <row r="155" spans="1:16" s="305" customFormat="1" ht="37.5" customHeight="1">
      <c r="A155" s="326" t="s">
        <v>46</v>
      </c>
      <c r="B155" s="326"/>
      <c r="C155" s="326" t="s">
        <v>13816</v>
      </c>
      <c r="D155" s="326" t="str">
        <f>IF(A155="","",IF(A155="Composição","",IF(A155="Composição Auxiliar","COMP","INSUMO")))</f>
        <v>COMP</v>
      </c>
      <c r="E155" s="326" t="str">
        <f>IF(A155="","",IF(A155="COMPOSIÇÃO","",IFERROR(IFERROR(IF(VLOOKUP(C155,B.COMP!A:H,5,FALSE)&gt;0,"SINAPI",""),IF(VLOOKUP(C155,B.INSUMO!A:D,4,FALSE)&gt;0,"SINAPI","")),"COT")))</f>
        <v>COT</v>
      </c>
      <c r="F155" s="321" t="str">
        <f>IF(A155="","",IFERROR(IF(A155="COMPOSIÇÃO",VLOOKUP(C155,'B. COT'!A:D,2,FALSE),IFERROR(IFERROR(IF(D155="COMP",VLOOKUP(C155,B.COMP!A:H,2,FALSE),VLOOKUP(C155,B.INSUMO!A:D,2,FALSE)),VLOOKUP(C155,'B. COT'!A:D,2,FALSE)),"COTAÇÃO")),VLOOKUP(C155,B.COMP!A:H,2,FALSE)))</f>
        <v>LUVA DE EMENDA PARA ELETRODUTO, AÇO GALVANIZADO, DN 32 MM (1.1/4''), APARENTE, INSTALADA EM PAREDE - FORNECIMENTO E INSTALAÇÃO.</v>
      </c>
      <c r="G155" s="322" t="str">
        <f>IF(A155="","",IFERROR(IF(A155="COMPOSIÇÃO",VLOOKUP(C155,'B. COT'!A:D,3,FALSE),IFERROR(IFERROR(IF(D155="COMP",VLOOKUP(C155,B.COMP!A:H,3,FALSE),VLOOKUP(C155,B.INSUMO!A:D,7,FALSE)),VLOOKUP(C155,'B. COT'!A:D,3,FALSE)),"COTAÇÃO")),VLOOKUP(CPU!C155,B.COMP!A:H,3,FALSE)))</f>
        <v>INEL - INSTALAÇÃO ELÉTRICA</v>
      </c>
      <c r="H155" s="327" t="str">
        <f>IF(A155="","",IFERROR(IFERROR(IF(D155="COMP",VLOOKUP(C155,B.COMP!A:H,4,FALSE),VLOOKUP(C155,B.INSUMO!A:D,3,FALSE)),VLOOKUP(C155,'B. COT'!A:D,4,FALSE)),VLOOKUP(C155,B.COMP!A:H,4,FALSE)))</f>
        <v>UN</v>
      </c>
      <c r="I155" s="480">
        <v>0.33329999999999999</v>
      </c>
      <c r="J155" s="329">
        <f>J146</f>
        <v>11.549999999999999</v>
      </c>
      <c r="K155" s="324">
        <f t="shared" si="33"/>
        <v>3.84</v>
      </c>
      <c r="L155" s="276"/>
      <c r="M155" s="191"/>
      <c r="N155" s="304"/>
      <c r="O155" s="276"/>
      <c r="P155" s="191"/>
    </row>
    <row r="156" spans="1:16" ht="35.25" customHeight="1">
      <c r="A156" s="335" t="s">
        <v>49</v>
      </c>
      <c r="B156" s="335"/>
      <c r="C156" s="335">
        <v>21135</v>
      </c>
      <c r="D156" s="335" t="str">
        <f>IF(A156="","",IF(A156="Composição","",IF(A156="Composição Auxiliar","COMP","INSUMO")))</f>
        <v>INSUMO</v>
      </c>
      <c r="E156" s="335" t="str">
        <f>IF(A156="","",IF(A156="COMPOSIÇÃO","",IFERROR(IFERROR(IF(VLOOKUP(C156,B.COMP!A:H,5,FALSE)&gt;0,"SINAPI",""),IF(VLOOKUP(C156,B.INSUMO!A:D,4,FALSE)&gt;0,"SINAPI","")),"COT")))</f>
        <v>SINAPI</v>
      </c>
      <c r="F156" s="321" t="str">
        <f>IF(A156="","",IFERROR(IF(A156="COMPOSIÇÃO",VLOOKUP(C156,'B. COT'!A:D,2,FALSE),IFERROR(IFERROR(IF(D156="COMP",VLOOKUP(C156,B.COMP!A:H,2,FALSE),VLOOKUP(C156,B.INSUMO!A:D,2,FALSE)),VLOOKUP(C156,'B. COT'!A:D,2,FALSE)),"COTAÇÃO")),VLOOKUP(C156,B.COMP!A:H,2,FALSE)))</f>
        <v xml:space="preserve">ELETRODUTO EM ACO GALVANIZADO ELETROLITICO, SEMI-PESADO, DIAMETRO 1 1/4", PAREDE DE 1,20 MM                                                                                                                                                                                                                                                                                                                                                                                                               </v>
      </c>
      <c r="G156" s="339" t="str">
        <f>IF(A156="","",IFERROR(IF(A156="COMPOSIÇÃO",VLOOKUP(C156,'B. COT'!A:D,3,FALSE),IFERROR(IFERROR(IF(D156="COMP",VLOOKUP(C156,B.COMP!A:I,3,FALSE),VLOOKUP(C156,B.INSUMO!A:H,7,FALSE)),VLOOKUP(C156,'B. COT'!A:D,3,FALSE)),"COTAÇÃO")),VLOOKUP(CPU!C156,B.COMP!A:I,3,FALSE)))</f>
        <v>MATERIAL</v>
      </c>
      <c r="H156" s="336" t="str">
        <f>IF(A156="","",IFERROR(IFERROR(IF(D156="COMP",VLOOKUP(C156,B.COMP!A:H,4,FALSE),VLOOKUP(C156,B.INSUMO!A:D,3,FALSE)),VLOOKUP(C156,'B. COT'!A:D,4,FALSE)),VLOOKUP(C156,B.COMP!A:H,4,FALSE)))</f>
        <v xml:space="preserve">M     </v>
      </c>
      <c r="I156" s="481">
        <v>1</v>
      </c>
      <c r="J156" s="338">
        <f>IFERROR(IF(D156="COMP",VLOOKUP(C156,B.COMP!A:H,5,FALSE),VLOOKUP(C156,B.INSUMO!A:D,4,FALSE)),INDEX('MAPA DE COTAÇÕES'!Print_Area,MATCH(C156,'MAPA DE COTAÇÕES'!B:B,0)+5,12))</f>
        <v>23.12</v>
      </c>
      <c r="K156" s="324">
        <f t="shared" si="32"/>
        <v>23.12</v>
      </c>
    </row>
    <row r="157" spans="1:16" s="279" customFormat="1" ht="15.75">
      <c r="A157" s="341"/>
      <c r="B157" s="341"/>
      <c r="C157" s="341"/>
      <c r="D157" s="348"/>
      <c r="E157" s="348"/>
      <c r="F157" s="482" t="s">
        <v>14082</v>
      </c>
      <c r="G157" s="349"/>
      <c r="H157" s="349"/>
      <c r="I157" s="346"/>
      <c r="J157" s="347"/>
      <c r="K157" s="347"/>
      <c r="L157" s="273"/>
      <c r="M157" s="274"/>
      <c r="N157" s="275"/>
      <c r="O157" s="273"/>
      <c r="P157" s="274"/>
    </row>
    <row r="158" spans="1:16" s="305" customFormat="1" ht="44.25" customHeight="1">
      <c r="A158" s="351" t="s">
        <v>44</v>
      </c>
      <c r="B158" s="331"/>
      <c r="C158" s="331" t="s">
        <v>13810</v>
      </c>
      <c r="D158" s="331"/>
      <c r="E158" s="331"/>
      <c r="F158" s="345" t="str">
        <f>IF(A158="","",IFERROR(IF(A158="COMPOSIÇÃO",VLOOKUP(C158,'B. COT'!A:D,2,FALSE),IFERROR(IFERROR(IF(D158="COMP",VLOOKUP(C158,B.COMP!A:H,2,FALSE),VLOOKUP(C158,B.INSUMO!A:D,2,FALSE)),VLOOKUP(C158,'B. COT'!A:D,2,FALSE)),"COTAÇÃO")),VLOOKUP(C158,B.COMP!A:H,2,FALSE)))</f>
        <v>LUVA DE EMENDA PARA ELETRODUTO, AÇO GALVANIZADO, DN 40 MM (1.1/2''), APARENTE, INSTALADA EM PAREDE - FORNECIMENTO E INSTALAÇÃO.</v>
      </c>
      <c r="G158" s="322" t="str">
        <f>IF(A158="","",IFERROR(IF(A158="COMPOSIÇÃO",VLOOKUP(C158,'B. COT'!A:D,3,FALSE),IFERROR(IFERROR(IF(D158="COMP",VLOOKUP(C158,B.COMP!A:H,3,FALSE),VLOOKUP(C158,B.INSUMO!A:D,7,FALSE)),VLOOKUP(C158,'B. COT'!A:D,3,FALSE)),"COTAÇÃO")),VLOOKUP(CPU!C158,B.COMP!A:H,3,FALSE)))</f>
        <v>INEL - INSTALAÇÃO ELÉTRICA</v>
      </c>
      <c r="H158" s="332" t="str">
        <f>IF(A158="","",IFERROR(IFERROR(IF(D158="COMP",VLOOKUP(C158,B.COMP!A:H,4,FALSE),VLOOKUP(C158,B.INSUMO!A:D,3,FALSE)),VLOOKUP(C158,'B. COT'!A:D,4,FALSE)),VLOOKUP(C158,B.COMP!A:H,4,FALSE)))</f>
        <v>UN</v>
      </c>
      <c r="I158" s="333">
        <v>1</v>
      </c>
      <c r="J158" s="334">
        <f>SUM(K159:K161)</f>
        <v>13.129999999999999</v>
      </c>
      <c r="K158" s="324">
        <f t="shared" ref="K158:K161" si="34">IF(A158="","",IFERROR(TRUNC(J158*I158,2),"COTAÇÃO"))</f>
        <v>13.13</v>
      </c>
      <c r="L158" s="325">
        <f>J158-K158</f>
        <v>0</v>
      </c>
      <c r="M158" s="191"/>
      <c r="N158" s="304">
        <f>SUM(K159:K161)</f>
        <v>13.129999999999999</v>
      </c>
      <c r="O158" s="276">
        <f>N158-K158</f>
        <v>0</v>
      </c>
      <c r="P158" s="191"/>
    </row>
    <row r="159" spans="1:16" s="305" customFormat="1" ht="37.5" customHeight="1">
      <c r="A159" s="326" t="s">
        <v>46</v>
      </c>
      <c r="B159" s="326"/>
      <c r="C159" s="478">
        <v>88264</v>
      </c>
      <c r="D159" s="326" t="str">
        <f>IF(A159="","",IF(A159="Composição","",IF(A159="Composição Auxiliar","COMP","INSUMO")))</f>
        <v>COMP</v>
      </c>
      <c r="E159" s="326" t="str">
        <f>IF(A159="","",IF(A159="COMPOSIÇÃO","",IFERROR(IFERROR(IF(VLOOKUP(C159,B.COMP!A:H,5,FALSE)&gt;0,"SINAPI",""),IF(VLOOKUP(C159,B.INSUMO!A:D,4,FALSE)&gt;0,"SINAPI","")),"COT")))</f>
        <v>SINAPI</v>
      </c>
      <c r="F159" s="321" t="str">
        <f>IF(A159="","",IFERROR(IF(A159="COMPOSIÇÃO",VLOOKUP(C159,'B. COT'!A:D,2,FALSE),IFERROR(IFERROR(IF(D159="COMP",VLOOKUP(C159,B.COMP!A:H,2,FALSE),VLOOKUP(C159,B.INSUMO!A:D,2,FALSE)),VLOOKUP(C159,'B. COT'!A:D,2,FALSE)),"COTAÇÃO")),VLOOKUP(C159,B.COMP!A:H,2,FALSE)))</f>
        <v>ELETRICISTA COM ENCARGOS COMPLEMENTARES</v>
      </c>
      <c r="G159" s="322" t="str">
        <f>IF(A159="","",IFERROR(IF(A159="COMPOSIÇÃO",VLOOKUP(C159,'B. COT'!A:D,3,FALSE),IFERROR(IFERROR(IF(D159="COMP",VLOOKUP(C159,B.COMP!A:H,3,FALSE),VLOOKUP(C159,B.INSUMO!A:D,7,FALSE)),VLOOKUP(C159,'B. COT'!A:D,3,FALSE)),"COTAÇÃO")),VLOOKUP(CPU!C159,B.COMP!A:H,3,FALSE)))</f>
        <v>SERVICOS DIVERSOS</v>
      </c>
      <c r="H159" s="327" t="str">
        <f>IF(A159="","",IFERROR(IFERROR(IF(D159="COMP",VLOOKUP(C159,B.COMP!A:H,4,FALSE),VLOOKUP(C159,B.INSUMO!A:D,3,FALSE)),VLOOKUP(C159,'B. COT'!A:D,4,FALSE)),VLOOKUP(C159,B.COMP!A:H,4,FALSE)))</f>
        <v>H</v>
      </c>
      <c r="I159" s="480">
        <v>0.1827</v>
      </c>
      <c r="J159" s="329">
        <f>IFERROR(IF(D159="COMP",VLOOKUP(C159,B.COMP!A:H,5,FALSE),VLOOKUP(C159,B.INSUMO!A:D,4,FALSE)),INDEX('MAPA DE COTAÇÕES'!Print_Area,MATCH(C159,'MAPA DE COTAÇÕES'!B:B,0)+5,12))</f>
        <v>24.65</v>
      </c>
      <c r="K159" s="324">
        <f t="shared" si="34"/>
        <v>4.5</v>
      </c>
      <c r="L159" s="276"/>
      <c r="M159" s="191"/>
      <c r="N159" s="304"/>
      <c r="O159" s="276"/>
      <c r="P159" s="191"/>
    </row>
    <row r="160" spans="1:16" s="305" customFormat="1" ht="37.5" customHeight="1">
      <c r="A160" s="326" t="s">
        <v>46</v>
      </c>
      <c r="B160" s="326"/>
      <c r="C160" s="478">
        <v>88316</v>
      </c>
      <c r="D160" s="326" t="str">
        <f>IF(A160="","",IF(A160="Composição","",IF(A160="Composição Auxiliar","COMP","INSUMO")))</f>
        <v>COMP</v>
      </c>
      <c r="E160" s="326" t="str">
        <f>IF(A160="","",IF(A160="COMPOSIÇÃO","",IFERROR(IFERROR(IF(VLOOKUP(C160,B.COMP!A:H,5,FALSE)&gt;0,"SINAPI",""),IF(VLOOKUP(C160,B.INSUMO!A:D,4,FALSE)&gt;0,"SINAPI","")),"COT")))</f>
        <v>SINAPI</v>
      </c>
      <c r="F160" s="321" t="str">
        <f>IF(A160="","",IFERROR(IF(A160="COMPOSIÇÃO",VLOOKUP(C160,'B. COT'!A:D,2,FALSE),IFERROR(IFERROR(IF(D160="COMP",VLOOKUP(C160,B.COMP!A:H,2,FALSE),VLOOKUP(C160,B.INSUMO!A:D,2,FALSE)),VLOOKUP(C160,'B. COT'!A:D,2,FALSE)),"COTAÇÃO")),VLOOKUP(C160,B.COMP!A:H,2,FALSE)))</f>
        <v>SERVENTE COM ENCARGOS COMPLEMENTARES</v>
      </c>
      <c r="G160" s="322" t="str">
        <f>IF(A160="","",IFERROR(IF(A160="COMPOSIÇÃO",VLOOKUP(C160,'B. COT'!A:D,3,FALSE),IFERROR(IFERROR(IF(D160="COMP",VLOOKUP(C160,B.COMP!A:H,3,FALSE),VLOOKUP(C160,B.INSUMO!A:D,7,FALSE)),VLOOKUP(C160,'B. COT'!A:D,3,FALSE)),"COTAÇÃO")),VLOOKUP(CPU!C160,B.COMP!A:H,3,FALSE)))</f>
        <v>SERVICOS DIVERSOS</v>
      </c>
      <c r="H160" s="327" t="str">
        <f>IF(A160="","",IFERROR(IFERROR(IF(D160="COMP",VLOOKUP(C160,B.COMP!A:H,4,FALSE),VLOOKUP(C160,B.INSUMO!A:D,3,FALSE)),VLOOKUP(C160,'B. COT'!A:D,4,FALSE)),VLOOKUP(C160,B.COMP!A:H,4,FALSE)))</f>
        <v>H</v>
      </c>
      <c r="I160" s="480">
        <v>0.1827</v>
      </c>
      <c r="J160" s="329">
        <f>IFERROR(IF(D160="COMP",VLOOKUP(C160,B.COMP!A:H,5,FALSE),VLOOKUP(C160,B.INSUMO!A:D,4,FALSE)),INDEX('MAPA DE COTAÇÕES'!Print_Area,MATCH(C160,'MAPA DE COTAÇÕES'!B:B,0)+5,12))</f>
        <v>19.27</v>
      </c>
      <c r="K160" s="324">
        <f t="shared" si="34"/>
        <v>3.52</v>
      </c>
      <c r="L160" s="276"/>
      <c r="M160" s="191"/>
      <c r="N160" s="304"/>
      <c r="O160" s="276"/>
      <c r="P160" s="191"/>
    </row>
    <row r="161" spans="1:16" ht="35.25" customHeight="1">
      <c r="A161" s="335" t="s">
        <v>49</v>
      </c>
      <c r="B161" s="335"/>
      <c r="C161" s="335">
        <v>2644</v>
      </c>
      <c r="D161" s="335" t="str">
        <f>IF(A161="","",IF(A161="Composição","",IF(A161="Composição Auxiliar","COMP","INSUMO")))</f>
        <v>INSUMO</v>
      </c>
      <c r="E161" s="335" t="str">
        <f>IF(A161="","",IF(A161="COMPOSIÇÃO","",IFERROR(IFERROR(IF(VLOOKUP(C161,B.COMP!A:H,5,FALSE)&gt;0,"SINAPI",""),IF(VLOOKUP(C161,B.INSUMO!A:D,4,FALSE)&gt;0,"SINAPI","")),"COT")))</f>
        <v>SINAPI</v>
      </c>
      <c r="F161" s="321" t="str">
        <f>IF(A161="","",IFERROR(IF(A161="COMPOSIÇÃO",VLOOKUP(C161,'B. COT'!A:D,2,FALSE),IFERROR(IFERROR(IF(D161="COMP",VLOOKUP(C161,B.COMP!A:H,2,FALSE),VLOOKUP(C161,B.INSUMO!A:D,2,FALSE)),VLOOKUP(C161,'B. COT'!A:D,2,FALSE)),"COTAÇÃO")),VLOOKUP(C161,B.COMP!A:H,2,FALSE)))</f>
        <v xml:space="preserve">LUVA PARA ELETRODUTO, EM ACO GALVANIZADO ELETROLITICO, DIAMETRO DE 40 MM (1 1/2")                                                                                                                                                                                                                                                                                                                                                                                                                         </v>
      </c>
      <c r="G161" s="339" t="str">
        <f>IF(A161="","",IFERROR(IF(A161="COMPOSIÇÃO",VLOOKUP(C161,'B. COT'!A:D,3,FALSE),IFERROR(IFERROR(IF(D161="COMP",VLOOKUP(C161,B.COMP!A:I,3,FALSE),VLOOKUP(C161,B.INSUMO!A:H,7,FALSE)),VLOOKUP(C161,'B. COT'!A:D,3,FALSE)),"COTAÇÃO")),VLOOKUP(CPU!C161,B.COMP!A:I,3,FALSE)))</f>
        <v>MATERIAL</v>
      </c>
      <c r="H161" s="336" t="str">
        <f>IF(A161="","",IFERROR(IFERROR(IF(D161="COMP",VLOOKUP(C161,B.COMP!A:H,4,FALSE),VLOOKUP(C161,B.INSUMO!A:D,3,FALSE)),VLOOKUP(C161,'B. COT'!A:D,4,FALSE)),VLOOKUP(C161,B.COMP!A:H,4,FALSE)))</f>
        <v xml:space="preserve">UN    </v>
      </c>
      <c r="I161" s="481">
        <v>1</v>
      </c>
      <c r="J161" s="338">
        <f>IFERROR(IF(D161="COMP",VLOOKUP(C161,B.COMP!A:H,5,FALSE),VLOOKUP(C161,B.INSUMO!A:D,4,FALSE)),INDEX('MAPA DE COTAÇÕES'!Print_Area,MATCH(C161,'MAPA DE COTAÇÕES'!B:B,0)+5,12))</f>
        <v>5.1100000000000003</v>
      </c>
      <c r="K161" s="324">
        <f t="shared" si="34"/>
        <v>5.1100000000000003</v>
      </c>
    </row>
    <row r="162" spans="1:16" s="279" customFormat="1" ht="15.75">
      <c r="A162" s="341"/>
      <c r="B162" s="341"/>
      <c r="C162" s="341"/>
      <c r="D162" s="348"/>
      <c r="E162" s="348"/>
      <c r="F162" s="477" t="s">
        <v>14081</v>
      </c>
      <c r="G162" s="349"/>
      <c r="H162" s="349"/>
      <c r="I162" s="346"/>
      <c r="J162" s="347"/>
      <c r="K162" s="347"/>
      <c r="L162" s="273"/>
      <c r="M162" s="274"/>
      <c r="N162" s="275"/>
      <c r="O162" s="273"/>
      <c r="P162" s="274"/>
    </row>
    <row r="163" spans="1:16" s="305" customFormat="1" ht="44.25" customHeight="1">
      <c r="A163" s="351" t="s">
        <v>44</v>
      </c>
      <c r="B163" s="331"/>
      <c r="C163" s="331" t="s">
        <v>13807</v>
      </c>
      <c r="D163" s="331"/>
      <c r="E163" s="331"/>
      <c r="F163" s="345" t="str">
        <f>IF(A163="","",IFERROR(IF(A163="COMPOSIÇÃO",VLOOKUP(C163,'B. COT'!A:D,2,FALSE),IFERROR(IFERROR(IF(D163="COMP",VLOOKUP(C163,B.COMP!A:H,2,FALSE),VLOOKUP(C163,B.INSUMO!A:D,2,FALSE)),VLOOKUP(C163,'B. COT'!A:D,2,FALSE)),"COTAÇÃO")),VLOOKUP(C163,B.COMP!A:H,2,FALSE)))</f>
        <v>ELETRODUTO DE AÇO GALVANIZADO, CLASSE LEVE, DN 40 MM (1.1/2"), APARENTE, INSTALADO EM TETO - FORNECIMENTO E INSTALAÇÃO</v>
      </c>
      <c r="G163" s="322" t="str">
        <f>IF(A163="","",IFERROR(IF(A163="COMPOSIÇÃO",VLOOKUP(C163,'B. COT'!A:D,3,FALSE),IFERROR(IFERROR(IF(D163="COMP",VLOOKUP(C163,B.COMP!A:H,3,FALSE),VLOOKUP(C163,B.INSUMO!A:D,7,FALSE)),VLOOKUP(C163,'B. COT'!A:D,3,FALSE)),"COTAÇÃO")),VLOOKUP(CPU!C163,B.COMP!A:H,3,FALSE)))</f>
        <v>INEL - INSTALAÇÃO ELÉTRICA</v>
      </c>
      <c r="H163" s="332" t="str">
        <f>IF(A163="","",IFERROR(IFERROR(IF(D163="COMP",VLOOKUP(C163,B.COMP!A:H,4,FALSE),VLOOKUP(C163,B.INSUMO!A:D,3,FALSE)),VLOOKUP(C163,'B. COT'!A:D,4,FALSE)),VLOOKUP(C163,B.COMP!A:H,4,FALSE)))</f>
        <v>M</v>
      </c>
      <c r="I163" s="333">
        <v>1</v>
      </c>
      <c r="J163" s="334">
        <f>SUM(K164:K168)</f>
        <v>43.59</v>
      </c>
      <c r="K163" s="324">
        <f t="shared" ref="K163:K168" si="35">IF(A163="","",IFERROR(TRUNC(J163*I163,2),"COTAÇÃO"))</f>
        <v>43.59</v>
      </c>
      <c r="L163" s="325">
        <f>J163-K163</f>
        <v>0</v>
      </c>
      <c r="M163" s="191"/>
      <c r="N163" s="304">
        <f>SUM(K164:K168)</f>
        <v>43.59</v>
      </c>
      <c r="O163" s="276">
        <f>N163-K163</f>
        <v>0</v>
      </c>
      <c r="P163" s="191"/>
    </row>
    <row r="164" spans="1:16" s="305" customFormat="1" ht="37.5" customHeight="1">
      <c r="A164" s="326" t="s">
        <v>46</v>
      </c>
      <c r="B164" s="326"/>
      <c r="C164" s="478">
        <v>88316</v>
      </c>
      <c r="D164" s="326" t="str">
        <f>IF(A164="","",IF(A164="Composição","",IF(A164="Composição Auxiliar","COMP","INSUMO")))</f>
        <v>COMP</v>
      </c>
      <c r="E164" s="326" t="str">
        <f>IF(A164="","",IF(A164="COMPOSIÇÃO","",IFERROR(IFERROR(IF(VLOOKUP(C164,B.COMP!A:H,5,FALSE)&gt;0,"SINAPI",""),IF(VLOOKUP(C164,B.INSUMO!A:D,4,FALSE)&gt;0,"SINAPI","")),"COT")))</f>
        <v>SINAPI</v>
      </c>
      <c r="F164" s="321" t="str">
        <f>IF(A164="","",IFERROR(IF(A164="COMPOSIÇÃO",VLOOKUP(C164,'B. COT'!A:D,2,FALSE),IFERROR(IFERROR(IF(D164="COMP",VLOOKUP(C164,B.COMP!A:H,2,FALSE),VLOOKUP(C164,B.INSUMO!A:D,2,FALSE)),VLOOKUP(C164,'B. COT'!A:D,2,FALSE)),"COTAÇÃO")),VLOOKUP(C164,B.COMP!A:H,2,FALSE)))</f>
        <v>SERVENTE COM ENCARGOS COMPLEMENTARES</v>
      </c>
      <c r="G164" s="322" t="str">
        <f>IF(A164="","",IFERROR(IF(A164="COMPOSIÇÃO",VLOOKUP(C164,'B. COT'!A:D,3,FALSE),IFERROR(IFERROR(IF(D164="COMP",VLOOKUP(C164,B.COMP!A:H,3,FALSE),VLOOKUP(C164,B.INSUMO!A:D,7,FALSE)),VLOOKUP(C164,'B. COT'!A:D,3,FALSE)),"COTAÇÃO")),VLOOKUP(CPU!C164,B.COMP!A:H,3,FALSE)))</f>
        <v>SERVICOS DIVERSOS</v>
      </c>
      <c r="H164" s="327" t="str">
        <f>IF(A164="","",IFERROR(IFERROR(IF(D164="COMP",VLOOKUP(C164,B.COMP!A:H,4,FALSE),VLOOKUP(C164,B.INSUMO!A:D,3,FALSE)),VLOOKUP(C164,'B. COT'!A:D,4,FALSE)),VLOOKUP(C164,B.COMP!A:H,4,FALSE)))</f>
        <v>H</v>
      </c>
      <c r="I164" s="480">
        <v>0.19439999999999999</v>
      </c>
      <c r="J164" s="329">
        <f>IFERROR(IF(D164="COMP",VLOOKUP(C164,B.COMP!A:H,5,FALSE),VLOOKUP(C164,B.INSUMO!A:D,4,FALSE)),INDEX('MAPA DE COTAÇÕES'!Print_Area,MATCH(C164,'MAPA DE COTAÇÕES'!B:B,0)+5,12))</f>
        <v>19.27</v>
      </c>
      <c r="K164" s="324">
        <f t="shared" si="35"/>
        <v>3.74</v>
      </c>
      <c r="L164" s="276"/>
      <c r="M164" s="191"/>
      <c r="N164" s="304"/>
      <c r="O164" s="276"/>
      <c r="P164" s="191"/>
    </row>
    <row r="165" spans="1:16" s="305" customFormat="1" ht="37.5" customHeight="1">
      <c r="A165" s="326" t="s">
        <v>46</v>
      </c>
      <c r="B165" s="326"/>
      <c r="C165" s="478">
        <v>88264</v>
      </c>
      <c r="D165" s="326" t="str">
        <f>IF(A165="","",IF(A165="Composição","",IF(A165="Composição Auxiliar","COMP","INSUMO")))</f>
        <v>COMP</v>
      </c>
      <c r="E165" s="326" t="str">
        <f>IF(A165="","",IF(A165="COMPOSIÇÃO","",IFERROR(IFERROR(IF(VLOOKUP(C165,B.COMP!A:H,5,FALSE)&gt;0,"SINAPI",""),IF(VLOOKUP(C165,B.INSUMO!A:D,4,FALSE)&gt;0,"SINAPI","")),"COT")))</f>
        <v>SINAPI</v>
      </c>
      <c r="F165" s="321" t="str">
        <f>IF(A165="","",IFERROR(IF(A165="COMPOSIÇÃO",VLOOKUP(C165,'B. COT'!A:D,2,FALSE),IFERROR(IFERROR(IF(D165="COMP",VLOOKUP(C165,B.COMP!A:H,2,FALSE),VLOOKUP(C165,B.INSUMO!A:D,2,FALSE)),VLOOKUP(C165,'B. COT'!A:D,2,FALSE)),"COTAÇÃO")),VLOOKUP(C165,B.COMP!A:H,2,FALSE)))</f>
        <v>ELETRICISTA COM ENCARGOS COMPLEMENTARES</v>
      </c>
      <c r="G165" s="322" t="str">
        <f>IF(A165="","",IFERROR(IF(A165="COMPOSIÇÃO",VLOOKUP(C165,'B. COT'!A:D,3,FALSE),IFERROR(IFERROR(IF(D165="COMP",VLOOKUP(C165,B.COMP!A:H,3,FALSE),VLOOKUP(C165,B.INSUMO!A:D,7,FALSE)),VLOOKUP(C165,'B. COT'!A:D,3,FALSE)),"COTAÇÃO")),VLOOKUP(CPU!C165,B.COMP!A:H,3,FALSE)))</f>
        <v>SERVICOS DIVERSOS</v>
      </c>
      <c r="H165" s="327" t="str">
        <f>IF(A165="","",IFERROR(IFERROR(IF(D165="COMP",VLOOKUP(C165,B.COMP!A:H,4,FALSE),VLOOKUP(C165,B.INSUMO!A:D,3,FALSE)),VLOOKUP(C165,'B. COT'!A:D,4,FALSE)),VLOOKUP(C165,B.COMP!A:H,4,FALSE)))</f>
        <v>H</v>
      </c>
      <c r="I165" s="480">
        <v>0.19439999999999999</v>
      </c>
      <c r="J165" s="329">
        <f>IFERROR(IF(D165="COMP",VLOOKUP(C165,B.COMP!A:H,5,FALSE),VLOOKUP(C165,B.INSUMO!A:D,4,FALSE)),INDEX('MAPA DE COTAÇÕES'!Print_Area,MATCH(C165,'MAPA DE COTAÇÕES'!B:B,0)+5,12))</f>
        <v>24.65</v>
      </c>
      <c r="K165" s="324">
        <f t="shared" si="35"/>
        <v>4.79</v>
      </c>
      <c r="L165" s="276"/>
      <c r="M165" s="191"/>
      <c r="N165" s="304"/>
      <c r="O165" s="276"/>
      <c r="P165" s="191"/>
    </row>
    <row r="166" spans="1:16" s="305" customFormat="1" ht="45">
      <c r="A166" s="326" t="s">
        <v>46</v>
      </c>
      <c r="B166" s="326"/>
      <c r="C166" s="478">
        <v>91173</v>
      </c>
      <c r="D166" s="326" t="str">
        <f>IF(A166="","",IF(A166="Composição","",IF(A166="Composição Auxiliar","COMP","INSUMO")))</f>
        <v>COMP</v>
      </c>
      <c r="E166" s="326" t="str">
        <f>IF(A166="","",IF(A166="COMPOSIÇÃO","",IFERROR(IFERROR(IF(VLOOKUP(C166,B.COMP!A:H,5,FALSE)&gt;0,"SINAPI",""),IF(VLOOKUP(C166,B.INSUMO!A:D,4,FALSE)&gt;0,"SINAPI","")),"COT")))</f>
        <v>SINAPI</v>
      </c>
      <c r="F166" s="321" t="str">
        <f>IF(A166="","",IFERROR(IF(A166="COMPOSIÇÃO",VLOOKUP(C166,'B. COT'!A:D,2,FALSE),IFERROR(IFERROR(IF(D166="COMP",VLOOKUP(C166,B.COMP!A:H,2,FALSE),VLOOKUP(C166,B.INSUMO!A:D,2,FALSE)),VLOOKUP(C166,'B. COT'!A:D,2,FALSE)),"COTAÇÃO")),VLOOKUP(C166,B.COMP!A:H,2,FALSE)))</f>
        <v>FIXAÇÃO DE TUBOS VERTICAIS DE PVC ÁGUA, PVC ESGOTO, PVC ÁGUA PLUVIAL, CPVC, PPR, COBRE OU AÇO, DIÂMETROS MENORES OU IGUAIS A 40 MM, COM ABRAÇADEIRA METÁLICA RÍGIDA TIPO U PERFIL 1 1/4, FIXADA EM PERFILADO EM PAREDE. AF_09/2023_PS</v>
      </c>
      <c r="G166" s="322" t="str">
        <f>IF(A166="","",IFERROR(IF(A166="COMPOSIÇÃO",VLOOKUP(C166,'B. COT'!A:D,3,FALSE),IFERROR(IFERROR(IF(D166="COMP",VLOOKUP(C166,B.COMP!A:H,3,FALSE),VLOOKUP(C166,B.INSUMO!A:D,7,FALSE)),VLOOKUP(C166,'B. COT'!A:D,3,FALSE)),"COTAÇÃO")),VLOOKUP(CPU!C166,B.COMP!A:H,3,FALSE)))</f>
        <v>INSTALACOES HIDRO SANITARIAS</v>
      </c>
      <c r="H166" s="327" t="str">
        <f>IF(A166="","",IFERROR(IFERROR(IF(D166="COMP",VLOOKUP(C166,B.COMP!A:H,4,FALSE),VLOOKUP(C166,B.INSUMO!A:D,3,FALSE)),VLOOKUP(C166,'B. COT'!A:D,4,FALSE)),VLOOKUP(C166,B.COMP!A:H,4,FALSE)))</f>
        <v>M</v>
      </c>
      <c r="I166" s="480">
        <v>2</v>
      </c>
      <c r="J166" s="329">
        <f>IFERROR(IF(D166="COMP",VLOOKUP(C166,B.COMP!A:H,5,FALSE),VLOOKUP(C166,B.INSUMO!A:D,4,FALSE)),INDEX('MAPA DE COTAÇÕES'!Print_Area,MATCH(C166,'MAPA DE COTAÇÕES'!B:B,0)+5,12))</f>
        <v>3.6</v>
      </c>
      <c r="K166" s="324">
        <f t="shared" ref="K166:K167" si="36">IF(A166="","",IFERROR(TRUNC(J166*I166,2),"COTAÇÃO"))</f>
        <v>7.2</v>
      </c>
      <c r="L166" s="276"/>
      <c r="M166" s="191"/>
      <c r="N166" s="304"/>
      <c r="O166" s="276"/>
      <c r="P166" s="191"/>
    </row>
    <row r="167" spans="1:16" s="305" customFormat="1" ht="37.5" customHeight="1">
      <c r="A167" s="326" t="s">
        <v>46</v>
      </c>
      <c r="B167" s="326"/>
      <c r="C167" s="326" t="s">
        <v>13810</v>
      </c>
      <c r="D167" s="326" t="str">
        <f>IF(A167="","",IF(A167="Composição","",IF(A167="Composição Auxiliar","COMP","INSUMO")))</f>
        <v>COMP</v>
      </c>
      <c r="E167" s="326" t="str">
        <f>IF(A167="","",IF(A167="COMPOSIÇÃO","",IFERROR(IFERROR(IF(VLOOKUP(C167,B.COMP!A:H,5,FALSE)&gt;0,"SINAPI",""),IF(VLOOKUP(C167,B.INSUMO!A:D,4,FALSE)&gt;0,"SINAPI","")),"COT")))</f>
        <v>COT</v>
      </c>
      <c r="F167" s="321" t="str">
        <f>IF(A167="","",IFERROR(IF(A167="COMPOSIÇÃO",VLOOKUP(C167,'B. COT'!A:D,2,FALSE),IFERROR(IFERROR(IF(D167="COMP",VLOOKUP(C167,B.COMP!A:H,2,FALSE),VLOOKUP(C167,B.INSUMO!A:D,2,FALSE)),VLOOKUP(C167,'B. COT'!A:D,2,FALSE)),"COTAÇÃO")),VLOOKUP(C167,B.COMP!A:H,2,FALSE)))</f>
        <v>LUVA DE EMENDA PARA ELETRODUTO, AÇO GALVANIZADO, DN 40 MM (1.1/2''), APARENTE, INSTALADA EM PAREDE - FORNECIMENTO E INSTALAÇÃO.</v>
      </c>
      <c r="G167" s="322" t="str">
        <f>IF(A167="","",IFERROR(IF(A167="COMPOSIÇÃO",VLOOKUP(C167,'B. COT'!A:D,3,FALSE),IFERROR(IFERROR(IF(D167="COMP",VLOOKUP(C167,B.COMP!A:H,3,FALSE),VLOOKUP(C167,B.INSUMO!A:D,7,FALSE)),VLOOKUP(C167,'B. COT'!A:D,3,FALSE)),"COTAÇÃO")),VLOOKUP(CPU!C167,B.COMP!A:H,3,FALSE)))</f>
        <v>INEL - INSTALAÇÃO ELÉTRICA</v>
      </c>
      <c r="H167" s="327" t="str">
        <f>IF(A167="","",IFERROR(IFERROR(IF(D167="COMP",VLOOKUP(C167,B.COMP!A:H,4,FALSE),VLOOKUP(C167,B.INSUMO!A:D,3,FALSE)),VLOOKUP(C167,'B. COT'!A:D,4,FALSE)),VLOOKUP(C167,B.COMP!A:H,4,FALSE)))</f>
        <v>UN</v>
      </c>
      <c r="I167" s="480">
        <v>0.33329999999999999</v>
      </c>
      <c r="J167" s="329">
        <f>J158</f>
        <v>13.129999999999999</v>
      </c>
      <c r="K167" s="324">
        <f t="shared" si="36"/>
        <v>4.37</v>
      </c>
      <c r="L167" s="276"/>
      <c r="M167" s="191"/>
      <c r="N167" s="304"/>
      <c r="O167" s="276"/>
      <c r="P167" s="191"/>
    </row>
    <row r="168" spans="1:16" ht="35.25" customHeight="1">
      <c r="A168" s="335" t="s">
        <v>49</v>
      </c>
      <c r="B168" s="335"/>
      <c r="C168" s="335">
        <v>21130</v>
      </c>
      <c r="D168" s="335" t="str">
        <f>IF(A168="","",IF(A168="Composição","",IF(A168="Composição Auxiliar","COMP","INSUMO")))</f>
        <v>INSUMO</v>
      </c>
      <c r="E168" s="335" t="str">
        <f>IF(A168="","",IF(A168="COMPOSIÇÃO","",IFERROR(IFERROR(IF(VLOOKUP(C168,B.COMP!A:H,5,FALSE)&gt;0,"SINAPI",""),IF(VLOOKUP(C168,B.INSUMO!A:D,4,FALSE)&gt;0,"SINAPI","")),"COT")))</f>
        <v>SINAPI</v>
      </c>
      <c r="F168" s="321" t="str">
        <f>IF(A168="","",IFERROR(IF(A168="COMPOSIÇÃO",VLOOKUP(C168,'B. COT'!A:D,2,FALSE),IFERROR(IFERROR(IF(D168="COMP",VLOOKUP(C168,B.COMP!A:H,2,FALSE),VLOOKUP(C168,B.INSUMO!A:D,2,FALSE)),VLOOKUP(C168,'B. COT'!A:D,2,FALSE)),"COTAÇÃO")),VLOOKUP(C168,B.COMP!A:H,2,FALSE)))</f>
        <v xml:space="preserve">ELETRODUTO EM ACO GALVANIZADO ELETROLITICO, SEMI-PESADO, DIAMETRO 1 1/2", PAREDE DE 1,20 MM                                                                                                                                                                                                                                                                                                                                                                                                               </v>
      </c>
      <c r="G168" s="339" t="str">
        <f>IF(A168="","",IFERROR(IF(A168="COMPOSIÇÃO",VLOOKUP(C168,'B. COT'!A:D,3,FALSE),IFERROR(IFERROR(IF(D168="COMP",VLOOKUP(C168,B.COMP!A:I,3,FALSE),VLOOKUP(C168,B.INSUMO!A:H,7,FALSE)),VLOOKUP(C168,'B. COT'!A:D,3,FALSE)),"COTAÇÃO")),VLOOKUP(CPU!C168,B.COMP!A:I,3,FALSE)))</f>
        <v>MATERIAL</v>
      </c>
      <c r="H168" s="336" t="str">
        <f>IF(A168="","",IFERROR(IFERROR(IF(D168="COMP",VLOOKUP(C168,B.COMP!A:H,4,FALSE),VLOOKUP(C168,B.INSUMO!A:D,3,FALSE)),VLOOKUP(C168,'B. COT'!A:D,4,FALSE)),VLOOKUP(C168,B.COMP!A:H,4,FALSE)))</f>
        <v xml:space="preserve">M     </v>
      </c>
      <c r="I168" s="481">
        <v>1</v>
      </c>
      <c r="J168" s="338">
        <f>IFERROR(IF(D168="COMP",VLOOKUP(C168,B.COMP!A:H,5,FALSE),VLOOKUP(C168,B.INSUMO!A:D,4,FALSE)),INDEX('MAPA DE COTAÇÕES'!Print_Area,MATCH(C168,'MAPA DE COTAÇÕES'!B:B,0)+5,12))</f>
        <v>23.49</v>
      </c>
      <c r="K168" s="324">
        <f t="shared" si="35"/>
        <v>23.49</v>
      </c>
    </row>
    <row r="169" spans="1:16" s="279" customFormat="1" ht="15.75">
      <c r="A169" s="341"/>
      <c r="B169" s="341"/>
      <c r="C169" s="341"/>
      <c r="D169" s="348"/>
      <c r="E169" s="348"/>
      <c r="F169" s="482" t="s">
        <v>14082</v>
      </c>
      <c r="G169" s="349"/>
      <c r="H169" s="349"/>
      <c r="I169" s="346"/>
      <c r="J169" s="347"/>
      <c r="K169" s="347"/>
      <c r="L169" s="273"/>
      <c r="M169" s="274"/>
      <c r="N169" s="275"/>
      <c r="O169" s="273"/>
      <c r="P169" s="274"/>
    </row>
    <row r="170" spans="1:16" s="305" customFormat="1" ht="44.25" customHeight="1">
      <c r="A170" s="351" t="s">
        <v>44</v>
      </c>
      <c r="B170" s="331"/>
      <c r="C170" s="331" t="s">
        <v>14113</v>
      </c>
      <c r="D170" s="331"/>
      <c r="E170" s="331"/>
      <c r="F170" s="345" t="str">
        <f>IF(A170="","",IFERROR(IF(A170="COMPOSIÇÃO",VLOOKUP(C170,'B. COT'!A:D,2,FALSE),IFERROR(IFERROR(IF(D170="COMP",VLOOKUP(C170,B.COMP!A:H,2,FALSE),VLOOKUP(C170,B.INSUMO!A:D,2,FALSE)),VLOOKUP(C170,'B. COT'!A:D,2,FALSE)),"COTAÇÃO")),VLOOKUP(C170,B.COMP!A:H,2,FALSE)))</f>
        <v>LUVA DE EMENDA PARA ELETRODUTO, AÇO GALVANIZADO, DN 50 MM (2''), APARENTE, INSTALADA EM PAREDE - FORNECIMENTO E INSTALAÇÃO.</v>
      </c>
      <c r="G170" s="322" t="str">
        <f>IF(A170="","",IFERROR(IF(A170="COMPOSIÇÃO",VLOOKUP(C170,'B. COT'!A:D,3,FALSE),IFERROR(IFERROR(IF(D170="COMP",VLOOKUP(C170,B.COMP!A:H,3,FALSE),VLOOKUP(C170,B.INSUMO!A:D,7,FALSE)),VLOOKUP(C170,'B. COT'!A:D,3,FALSE)),"COTAÇÃO")),VLOOKUP(CPU!C170,B.COMP!A:H,3,FALSE)))</f>
        <v>INEL - INSTALAÇÃO ELÉTRICA</v>
      </c>
      <c r="H170" s="332" t="str">
        <f>IF(A170="","",IFERROR(IFERROR(IF(D170="COMP",VLOOKUP(C170,B.COMP!A:H,4,FALSE),VLOOKUP(C170,B.INSUMO!A:D,3,FALSE)),VLOOKUP(C170,'B. COT'!A:D,4,FALSE)),VLOOKUP(C170,B.COMP!A:H,4,FALSE)))</f>
        <v>UN</v>
      </c>
      <c r="I170" s="333">
        <v>1</v>
      </c>
      <c r="J170" s="334">
        <f>SUM(K171:K173)</f>
        <v>15.149999999999999</v>
      </c>
      <c r="K170" s="324">
        <f t="shared" ref="K170:K173" si="37">IF(A170="","",IFERROR(TRUNC(J170*I170,2),"COTAÇÃO"))</f>
        <v>15.15</v>
      </c>
      <c r="L170" s="325">
        <f>J170-K170</f>
        <v>0</v>
      </c>
      <c r="M170" s="191"/>
      <c r="N170" s="304">
        <f>SUM(K171:K173)</f>
        <v>15.149999999999999</v>
      </c>
      <c r="O170" s="276">
        <f>N170-K170</f>
        <v>0</v>
      </c>
      <c r="P170" s="191"/>
    </row>
    <row r="171" spans="1:16" s="305" customFormat="1" ht="37.5" customHeight="1">
      <c r="A171" s="326" t="s">
        <v>46</v>
      </c>
      <c r="B171" s="326"/>
      <c r="C171" s="478">
        <v>88264</v>
      </c>
      <c r="D171" s="326" t="str">
        <f>IF(A171="","",IF(A171="Composição","",IF(A171="Composição Auxiliar","COMP","INSUMO")))</f>
        <v>COMP</v>
      </c>
      <c r="E171" s="326" t="str">
        <f>IF(A171="","",IF(A171="COMPOSIÇÃO","",IFERROR(IFERROR(IF(VLOOKUP(C171,B.COMP!A:H,5,FALSE)&gt;0,"SINAPI",""),IF(VLOOKUP(C171,B.INSUMO!A:D,4,FALSE)&gt;0,"SINAPI","")),"COT")))</f>
        <v>SINAPI</v>
      </c>
      <c r="F171" s="321" t="str">
        <f>IF(A171="","",IFERROR(IF(A171="COMPOSIÇÃO",VLOOKUP(C171,'B. COT'!A:D,2,FALSE),IFERROR(IFERROR(IF(D171="COMP",VLOOKUP(C171,B.COMP!A:H,2,FALSE),VLOOKUP(C171,B.INSUMO!A:D,2,FALSE)),VLOOKUP(C171,'B. COT'!A:D,2,FALSE)),"COTAÇÃO")),VLOOKUP(C171,B.COMP!A:H,2,FALSE)))</f>
        <v>ELETRICISTA COM ENCARGOS COMPLEMENTARES</v>
      </c>
      <c r="G171" s="322" t="str">
        <f>IF(A171="","",IFERROR(IF(A171="COMPOSIÇÃO",VLOOKUP(C171,'B. COT'!A:D,3,FALSE),IFERROR(IFERROR(IF(D171="COMP",VLOOKUP(C171,B.COMP!A:H,3,FALSE),VLOOKUP(C171,B.INSUMO!A:D,7,FALSE)),VLOOKUP(C171,'B. COT'!A:D,3,FALSE)),"COTAÇÃO")),VLOOKUP(CPU!C171,B.COMP!A:H,3,FALSE)))</f>
        <v>SERVICOS DIVERSOS</v>
      </c>
      <c r="H171" s="327" t="str">
        <f>IF(A171="","",IFERROR(IFERROR(IF(D171="COMP",VLOOKUP(C171,B.COMP!A:H,4,FALSE),VLOOKUP(C171,B.INSUMO!A:D,3,FALSE)),VLOOKUP(C171,'B. COT'!A:D,4,FALSE)),VLOOKUP(C171,B.COMP!A:H,4,FALSE)))</f>
        <v>H</v>
      </c>
      <c r="I171" s="480">
        <v>0.1827</v>
      </c>
      <c r="J171" s="329">
        <f>IFERROR(IF(D171="COMP",VLOOKUP(C171,B.COMP!A:H,5,FALSE),VLOOKUP(C171,B.INSUMO!A:D,4,FALSE)),INDEX('MAPA DE COTAÇÕES'!Print_Area,MATCH(C171,'MAPA DE COTAÇÕES'!B:B,0)+5,12))</f>
        <v>24.65</v>
      </c>
      <c r="K171" s="324">
        <f t="shared" si="37"/>
        <v>4.5</v>
      </c>
      <c r="L171" s="276"/>
      <c r="M171" s="191"/>
      <c r="N171" s="304"/>
      <c r="O171" s="276"/>
      <c r="P171" s="191"/>
    </row>
    <row r="172" spans="1:16" s="305" customFormat="1" ht="37.5" customHeight="1">
      <c r="A172" s="326" t="s">
        <v>46</v>
      </c>
      <c r="B172" s="326"/>
      <c r="C172" s="478">
        <v>88316</v>
      </c>
      <c r="D172" s="326" t="str">
        <f>IF(A172="","",IF(A172="Composição","",IF(A172="Composição Auxiliar","COMP","INSUMO")))</f>
        <v>COMP</v>
      </c>
      <c r="E172" s="326" t="str">
        <f>IF(A172="","",IF(A172="COMPOSIÇÃO","",IFERROR(IFERROR(IF(VLOOKUP(C172,B.COMP!A:H,5,FALSE)&gt;0,"SINAPI",""),IF(VLOOKUP(C172,B.INSUMO!A:D,4,FALSE)&gt;0,"SINAPI","")),"COT")))</f>
        <v>SINAPI</v>
      </c>
      <c r="F172" s="321" t="str">
        <f>IF(A172="","",IFERROR(IF(A172="COMPOSIÇÃO",VLOOKUP(C172,'B. COT'!A:D,2,FALSE),IFERROR(IFERROR(IF(D172="COMP",VLOOKUP(C172,B.COMP!A:H,2,FALSE),VLOOKUP(C172,B.INSUMO!A:D,2,FALSE)),VLOOKUP(C172,'B. COT'!A:D,2,FALSE)),"COTAÇÃO")),VLOOKUP(C172,B.COMP!A:H,2,FALSE)))</f>
        <v>SERVENTE COM ENCARGOS COMPLEMENTARES</v>
      </c>
      <c r="G172" s="322" t="str">
        <f>IF(A172="","",IFERROR(IF(A172="COMPOSIÇÃO",VLOOKUP(C172,'B. COT'!A:D,3,FALSE),IFERROR(IFERROR(IF(D172="COMP",VLOOKUP(C172,B.COMP!A:H,3,FALSE),VLOOKUP(C172,B.INSUMO!A:D,7,FALSE)),VLOOKUP(C172,'B. COT'!A:D,3,FALSE)),"COTAÇÃO")),VLOOKUP(CPU!C172,B.COMP!A:H,3,FALSE)))</f>
        <v>SERVICOS DIVERSOS</v>
      </c>
      <c r="H172" s="327" t="str">
        <f>IF(A172="","",IFERROR(IFERROR(IF(D172="COMP",VLOOKUP(C172,B.COMP!A:H,4,FALSE),VLOOKUP(C172,B.INSUMO!A:D,3,FALSE)),VLOOKUP(C172,'B. COT'!A:D,4,FALSE)),VLOOKUP(C172,B.COMP!A:H,4,FALSE)))</f>
        <v>H</v>
      </c>
      <c r="I172" s="480">
        <v>0.1827</v>
      </c>
      <c r="J172" s="329">
        <f>IFERROR(IF(D172="COMP",VLOOKUP(C172,B.COMP!A:H,5,FALSE),VLOOKUP(C172,B.INSUMO!A:D,4,FALSE)),INDEX('MAPA DE COTAÇÕES'!Print_Area,MATCH(C172,'MAPA DE COTAÇÕES'!B:B,0)+5,12))</f>
        <v>19.27</v>
      </c>
      <c r="K172" s="324">
        <f t="shared" si="37"/>
        <v>3.52</v>
      </c>
      <c r="L172" s="276"/>
      <c r="M172" s="191"/>
      <c r="N172" s="304"/>
      <c r="O172" s="276"/>
      <c r="P172" s="191"/>
    </row>
    <row r="173" spans="1:16" ht="35.25" customHeight="1">
      <c r="A173" s="335" t="s">
        <v>49</v>
      </c>
      <c r="B173" s="335"/>
      <c r="C173" s="335">
        <v>2643</v>
      </c>
      <c r="D173" s="335" t="str">
        <f>IF(A173="","",IF(A173="Composição","",IF(A173="Composição Auxiliar","COMP","INSUMO")))</f>
        <v>INSUMO</v>
      </c>
      <c r="E173" s="335" t="str">
        <f>IF(A173="","",IF(A173="COMPOSIÇÃO","",IFERROR(IFERROR(IF(VLOOKUP(C173,B.COMP!A:H,5,FALSE)&gt;0,"SINAPI",""),IF(VLOOKUP(C173,B.INSUMO!A:D,4,FALSE)&gt;0,"SINAPI","")),"COT")))</f>
        <v>SINAPI</v>
      </c>
      <c r="F173" s="321" t="str">
        <f>IF(A173="","",IFERROR(IF(A173="COMPOSIÇÃO",VLOOKUP(C173,'B. COT'!A:D,2,FALSE),IFERROR(IFERROR(IF(D173="COMP",VLOOKUP(C173,B.COMP!A:H,2,FALSE),VLOOKUP(C173,B.INSUMO!A:D,2,FALSE)),VLOOKUP(C173,'B. COT'!A:D,2,FALSE)),"COTAÇÃO")),VLOOKUP(C173,B.COMP!A:H,2,FALSE)))</f>
        <v xml:space="preserve">LUVA PARA ELETRODUTO, EM ACO GALVANIZADO ELETROLITICO, DIAMETRO DE 50 MM (2")                                                                                                                                                                                                                                                                                                                                                                                                                             </v>
      </c>
      <c r="G173" s="339" t="str">
        <f>IF(A173="","",IFERROR(IF(A173="COMPOSIÇÃO",VLOOKUP(C173,'B. COT'!A:D,3,FALSE),IFERROR(IFERROR(IF(D173="COMP",VLOOKUP(C173,B.COMP!A:I,3,FALSE),VLOOKUP(C173,B.INSUMO!A:H,7,FALSE)),VLOOKUP(C173,'B. COT'!A:D,3,FALSE)),"COTAÇÃO")),VLOOKUP(CPU!C173,B.COMP!A:I,3,FALSE)))</f>
        <v>MATERIAL</v>
      </c>
      <c r="H173" s="336" t="str">
        <f>IF(A173="","",IFERROR(IFERROR(IF(D173="COMP",VLOOKUP(C173,B.COMP!A:H,4,FALSE),VLOOKUP(C173,B.INSUMO!A:D,3,FALSE)),VLOOKUP(C173,'B. COT'!A:D,4,FALSE)),VLOOKUP(C173,B.COMP!A:H,4,FALSE)))</f>
        <v xml:space="preserve">UN    </v>
      </c>
      <c r="I173" s="481">
        <v>1</v>
      </c>
      <c r="J173" s="338">
        <f>IFERROR(IF(D173="COMP",VLOOKUP(C173,B.COMP!A:H,5,FALSE),VLOOKUP(C173,B.INSUMO!A:D,4,FALSE)),INDEX('MAPA DE COTAÇÕES'!Print_Area,MATCH(C173,'MAPA DE COTAÇÕES'!B:B,0)+5,12))</f>
        <v>7.13</v>
      </c>
      <c r="K173" s="324">
        <f t="shared" si="37"/>
        <v>7.13</v>
      </c>
    </row>
    <row r="174" spans="1:16" s="279" customFormat="1" ht="15.75">
      <c r="A174" s="341"/>
      <c r="B174" s="341"/>
      <c r="C174" s="341"/>
      <c r="D174" s="348"/>
      <c r="E174" s="348"/>
      <c r="F174" s="477" t="s">
        <v>14081</v>
      </c>
      <c r="G174" s="349"/>
      <c r="H174" s="349"/>
      <c r="I174" s="346"/>
      <c r="J174" s="347"/>
      <c r="K174" s="347"/>
      <c r="L174" s="273"/>
      <c r="M174" s="274"/>
      <c r="N174" s="275"/>
      <c r="O174" s="273"/>
      <c r="P174" s="274"/>
    </row>
    <row r="175" spans="1:16" s="305" customFormat="1" ht="44.25" customHeight="1">
      <c r="A175" s="351" t="s">
        <v>44</v>
      </c>
      <c r="B175" s="331"/>
      <c r="C175" s="331" t="s">
        <v>14118</v>
      </c>
      <c r="D175" s="331"/>
      <c r="E175" s="331"/>
      <c r="F175" s="345" t="str">
        <f>IF(A175="","",IFERROR(IF(A175="COMPOSIÇÃO",VLOOKUP(C175,'B. COT'!A:D,2,FALSE),IFERROR(IFERROR(IF(D175="COMP",VLOOKUP(C175,B.COMP!A:H,2,FALSE),VLOOKUP(C175,B.INSUMO!A:D,2,FALSE)),VLOOKUP(C175,'B. COT'!A:D,2,FALSE)),"COTAÇÃO")),VLOOKUP(C175,B.COMP!A:H,2,FALSE)))</f>
        <v>ELETRODUTO DE AÇO GALVANIZADO, CLASSE LEVE, DN 50 MM (2"), APARENTE, INSTALADO EM TETO - FORNECIMENTO E INSTALAÇÃO</v>
      </c>
      <c r="G175" s="322" t="str">
        <f>IF(A175="","",IFERROR(IF(A175="COMPOSIÇÃO",VLOOKUP(C175,'B. COT'!A:D,3,FALSE),IFERROR(IFERROR(IF(D175="COMP",VLOOKUP(C175,B.COMP!A:H,3,FALSE),VLOOKUP(C175,B.INSUMO!A:D,7,FALSE)),VLOOKUP(C175,'B. COT'!A:D,3,FALSE)),"COTAÇÃO")),VLOOKUP(CPU!C175,B.COMP!A:H,3,FALSE)))</f>
        <v>INEL - INSTALAÇÃO ELÉTRICA</v>
      </c>
      <c r="H175" s="332" t="str">
        <f>IF(A175="","",IFERROR(IFERROR(IF(D175="COMP",VLOOKUP(C175,B.COMP!A:H,4,FALSE),VLOOKUP(C175,B.INSUMO!A:D,3,FALSE)),VLOOKUP(C175,'B. COT'!A:D,4,FALSE)),VLOOKUP(C175,B.COMP!A:H,4,FALSE)))</f>
        <v>M</v>
      </c>
      <c r="I175" s="333">
        <v>1</v>
      </c>
      <c r="J175" s="334">
        <f>SUM(K176:K180)</f>
        <v>67.099999999999994</v>
      </c>
      <c r="K175" s="324">
        <f t="shared" ref="K175:K180" si="38">IF(A175="","",IFERROR(TRUNC(J175*I175,2),"COTAÇÃO"))</f>
        <v>67.099999999999994</v>
      </c>
      <c r="L175" s="325">
        <f>J175-K175</f>
        <v>0</v>
      </c>
      <c r="M175" s="191"/>
      <c r="N175" s="304">
        <f>SUM(K176:K180)</f>
        <v>67.099999999999994</v>
      </c>
      <c r="O175" s="276">
        <f>N175-K175</f>
        <v>0</v>
      </c>
      <c r="P175" s="191"/>
    </row>
    <row r="176" spans="1:16" s="305" customFormat="1" ht="37.5" customHeight="1">
      <c r="A176" s="326" t="s">
        <v>46</v>
      </c>
      <c r="B176" s="326"/>
      <c r="C176" s="478">
        <v>88316</v>
      </c>
      <c r="D176" s="326" t="str">
        <f>IF(A176="","",IF(A176="Composição","",IF(A176="Composição Auxiliar","COMP","INSUMO")))</f>
        <v>COMP</v>
      </c>
      <c r="E176" s="326" t="str">
        <f>IF(A176="","",IF(A176="COMPOSIÇÃO","",IFERROR(IFERROR(IF(VLOOKUP(C176,B.COMP!A:H,5,FALSE)&gt;0,"SINAPI",""),IF(VLOOKUP(C176,B.INSUMO!A:D,4,FALSE)&gt;0,"SINAPI","")),"COT")))</f>
        <v>SINAPI</v>
      </c>
      <c r="F176" s="321" t="str">
        <f>IF(A176="","",IFERROR(IF(A176="COMPOSIÇÃO",VLOOKUP(C176,'B. COT'!A:D,2,FALSE),IFERROR(IFERROR(IF(D176="COMP",VLOOKUP(C176,B.COMP!A:H,2,FALSE),VLOOKUP(C176,B.INSUMO!A:D,2,FALSE)),VLOOKUP(C176,'B. COT'!A:D,2,FALSE)),"COTAÇÃO")),VLOOKUP(C176,B.COMP!A:H,2,FALSE)))</f>
        <v>SERVENTE COM ENCARGOS COMPLEMENTARES</v>
      </c>
      <c r="G176" s="322" t="str">
        <f>IF(A176="","",IFERROR(IF(A176="COMPOSIÇÃO",VLOOKUP(C176,'B. COT'!A:D,3,FALSE),IFERROR(IFERROR(IF(D176="COMP",VLOOKUP(C176,B.COMP!A:H,3,FALSE),VLOOKUP(C176,B.INSUMO!A:D,7,FALSE)),VLOOKUP(C176,'B. COT'!A:D,3,FALSE)),"COTAÇÃO")),VLOOKUP(CPU!C176,B.COMP!A:H,3,FALSE)))</f>
        <v>SERVICOS DIVERSOS</v>
      </c>
      <c r="H176" s="327" t="str">
        <f>IF(A176="","",IFERROR(IFERROR(IF(D176="COMP",VLOOKUP(C176,B.COMP!A:H,4,FALSE),VLOOKUP(C176,B.INSUMO!A:D,3,FALSE)),VLOOKUP(C176,'B. COT'!A:D,4,FALSE)),VLOOKUP(C176,B.COMP!A:H,4,FALSE)))</f>
        <v>H</v>
      </c>
      <c r="I176" s="480">
        <v>0.19439999999999999</v>
      </c>
      <c r="J176" s="329">
        <f>IFERROR(IF(D176="COMP",VLOOKUP(C176,B.COMP!A:H,5,FALSE),VLOOKUP(C176,B.INSUMO!A:D,4,FALSE)),INDEX('MAPA DE COTAÇÕES'!Print_Area,MATCH(C176,'MAPA DE COTAÇÕES'!B:B,0)+5,12))</f>
        <v>19.27</v>
      </c>
      <c r="K176" s="324">
        <f t="shared" si="38"/>
        <v>3.74</v>
      </c>
      <c r="L176" s="276"/>
      <c r="M176" s="191"/>
      <c r="N176" s="304"/>
      <c r="O176" s="276"/>
      <c r="P176" s="191"/>
    </row>
    <row r="177" spans="1:16" s="305" customFormat="1" ht="37.5" customHeight="1">
      <c r="A177" s="326" t="s">
        <v>46</v>
      </c>
      <c r="B177" s="326"/>
      <c r="C177" s="478">
        <v>88264</v>
      </c>
      <c r="D177" s="326" t="str">
        <f>IF(A177="","",IF(A177="Composição","",IF(A177="Composição Auxiliar","COMP","INSUMO")))</f>
        <v>COMP</v>
      </c>
      <c r="E177" s="326" t="str">
        <f>IF(A177="","",IF(A177="COMPOSIÇÃO","",IFERROR(IFERROR(IF(VLOOKUP(C177,B.COMP!A:H,5,FALSE)&gt;0,"SINAPI",""),IF(VLOOKUP(C177,B.INSUMO!A:D,4,FALSE)&gt;0,"SINAPI","")),"COT")))</f>
        <v>SINAPI</v>
      </c>
      <c r="F177" s="321" t="str">
        <f>IF(A177="","",IFERROR(IF(A177="COMPOSIÇÃO",VLOOKUP(C177,'B. COT'!A:D,2,FALSE),IFERROR(IFERROR(IF(D177="COMP",VLOOKUP(C177,B.COMP!A:H,2,FALSE),VLOOKUP(C177,B.INSUMO!A:D,2,FALSE)),VLOOKUP(C177,'B. COT'!A:D,2,FALSE)),"COTAÇÃO")),VLOOKUP(C177,B.COMP!A:H,2,FALSE)))</f>
        <v>ELETRICISTA COM ENCARGOS COMPLEMENTARES</v>
      </c>
      <c r="G177" s="322" t="str">
        <f>IF(A177="","",IFERROR(IF(A177="COMPOSIÇÃO",VLOOKUP(C177,'B. COT'!A:D,3,FALSE),IFERROR(IFERROR(IF(D177="COMP",VLOOKUP(C177,B.COMP!A:H,3,FALSE),VLOOKUP(C177,B.INSUMO!A:D,7,FALSE)),VLOOKUP(C177,'B. COT'!A:D,3,FALSE)),"COTAÇÃO")),VLOOKUP(CPU!C177,B.COMP!A:H,3,FALSE)))</f>
        <v>SERVICOS DIVERSOS</v>
      </c>
      <c r="H177" s="327" t="str">
        <f>IF(A177="","",IFERROR(IFERROR(IF(D177="COMP",VLOOKUP(C177,B.COMP!A:H,4,FALSE),VLOOKUP(C177,B.INSUMO!A:D,3,FALSE)),VLOOKUP(C177,'B. COT'!A:D,4,FALSE)),VLOOKUP(C177,B.COMP!A:H,4,FALSE)))</f>
        <v>H</v>
      </c>
      <c r="I177" s="480">
        <v>0.19439999999999999</v>
      </c>
      <c r="J177" s="329">
        <f>IFERROR(IF(D177="COMP",VLOOKUP(C177,B.COMP!A:H,5,FALSE),VLOOKUP(C177,B.INSUMO!A:D,4,FALSE)),INDEX('MAPA DE COTAÇÕES'!Print_Area,MATCH(C177,'MAPA DE COTAÇÕES'!B:B,0)+5,12))</f>
        <v>24.65</v>
      </c>
      <c r="K177" s="324">
        <f t="shared" si="38"/>
        <v>4.79</v>
      </c>
      <c r="L177" s="276"/>
      <c r="M177" s="191"/>
      <c r="N177" s="304"/>
      <c r="O177" s="276"/>
      <c r="P177" s="191"/>
    </row>
    <row r="178" spans="1:16" s="305" customFormat="1" ht="45">
      <c r="A178" s="326" t="s">
        <v>46</v>
      </c>
      <c r="B178" s="326"/>
      <c r="C178" s="478">
        <v>91173</v>
      </c>
      <c r="D178" s="326" t="str">
        <f>IF(A178="","",IF(A178="Composição","",IF(A178="Composição Auxiliar","COMP","INSUMO")))</f>
        <v>COMP</v>
      </c>
      <c r="E178" s="326" t="str">
        <f>IF(A178="","",IF(A178="COMPOSIÇÃO","",IFERROR(IFERROR(IF(VLOOKUP(C178,B.COMP!A:H,5,FALSE)&gt;0,"SINAPI",""),IF(VLOOKUP(C178,B.INSUMO!A:D,4,FALSE)&gt;0,"SINAPI","")),"COT")))</f>
        <v>SINAPI</v>
      </c>
      <c r="F178" s="321" t="str">
        <f>IF(A178="","",IFERROR(IF(A178="COMPOSIÇÃO",VLOOKUP(C178,'B. COT'!A:D,2,FALSE),IFERROR(IFERROR(IF(D178="COMP",VLOOKUP(C178,B.COMP!A:H,2,FALSE),VLOOKUP(C178,B.INSUMO!A:D,2,FALSE)),VLOOKUP(C178,'B. COT'!A:D,2,FALSE)),"COTAÇÃO")),VLOOKUP(C178,B.COMP!A:H,2,FALSE)))</f>
        <v>FIXAÇÃO DE TUBOS VERTICAIS DE PVC ÁGUA, PVC ESGOTO, PVC ÁGUA PLUVIAL, CPVC, PPR, COBRE OU AÇO, DIÂMETROS MENORES OU IGUAIS A 40 MM, COM ABRAÇADEIRA METÁLICA RÍGIDA TIPO U PERFIL 1 1/4, FIXADA EM PERFILADO EM PAREDE. AF_09/2023_PS</v>
      </c>
      <c r="G178" s="322" t="str">
        <f>IF(A178="","",IFERROR(IF(A178="COMPOSIÇÃO",VLOOKUP(C178,'B. COT'!A:D,3,FALSE),IFERROR(IFERROR(IF(D178="COMP",VLOOKUP(C178,B.COMP!A:H,3,FALSE),VLOOKUP(C178,B.INSUMO!A:D,7,FALSE)),VLOOKUP(C178,'B. COT'!A:D,3,FALSE)),"COTAÇÃO")),VLOOKUP(CPU!C178,B.COMP!A:H,3,FALSE)))</f>
        <v>INSTALACOES HIDRO SANITARIAS</v>
      </c>
      <c r="H178" s="327" t="str">
        <f>IF(A178="","",IFERROR(IFERROR(IF(D178="COMP",VLOOKUP(C178,B.COMP!A:H,4,FALSE),VLOOKUP(C178,B.INSUMO!A:D,3,FALSE)),VLOOKUP(C178,'B. COT'!A:D,4,FALSE)),VLOOKUP(C178,B.COMP!A:H,4,FALSE)))</f>
        <v>M</v>
      </c>
      <c r="I178" s="480">
        <v>2</v>
      </c>
      <c r="J178" s="329">
        <f>IFERROR(IF(D178="COMP",VLOOKUP(C178,B.COMP!A:H,5,FALSE),VLOOKUP(C178,B.INSUMO!A:D,4,FALSE)),INDEX('MAPA DE COTAÇÕES'!Print_Area,MATCH(C178,'MAPA DE COTAÇÕES'!B:B,0)+5,12))</f>
        <v>3.6</v>
      </c>
      <c r="K178" s="324">
        <f t="shared" si="38"/>
        <v>7.2</v>
      </c>
      <c r="L178" s="276"/>
      <c r="M178" s="191"/>
      <c r="N178" s="304"/>
      <c r="O178" s="276"/>
      <c r="P178" s="191"/>
    </row>
    <row r="179" spans="1:16" s="305" customFormat="1" ht="37.5" customHeight="1">
      <c r="A179" s="326" t="s">
        <v>46</v>
      </c>
      <c r="B179" s="326"/>
      <c r="C179" s="326" t="s">
        <v>14113</v>
      </c>
      <c r="D179" s="326" t="str">
        <f>IF(A179="","",IF(A179="Composição","",IF(A179="Composição Auxiliar","COMP","INSUMO")))</f>
        <v>COMP</v>
      </c>
      <c r="E179" s="326" t="str">
        <f>IF(A179="","",IF(A179="COMPOSIÇÃO","",IFERROR(IFERROR(IF(VLOOKUP(C179,B.COMP!A:H,5,FALSE)&gt;0,"SINAPI",""),IF(VLOOKUP(C179,B.INSUMO!A:D,4,FALSE)&gt;0,"SINAPI","")),"COT")))</f>
        <v>COT</v>
      </c>
      <c r="F179" s="321" t="str">
        <f>IF(A179="","",IFERROR(IF(A179="COMPOSIÇÃO",VLOOKUP(C179,'B. COT'!A:D,2,FALSE),IFERROR(IFERROR(IF(D179="COMP",VLOOKUP(C179,B.COMP!A:H,2,FALSE),VLOOKUP(C179,B.INSUMO!A:D,2,FALSE)),VLOOKUP(C179,'B. COT'!A:D,2,FALSE)),"COTAÇÃO")),VLOOKUP(C179,B.COMP!A:H,2,FALSE)))</f>
        <v>LUVA DE EMENDA PARA ELETRODUTO, AÇO GALVANIZADO, DN 50 MM (2''), APARENTE, INSTALADA EM PAREDE - FORNECIMENTO E INSTALAÇÃO.</v>
      </c>
      <c r="G179" s="322" t="str">
        <f>IF(A179="","",IFERROR(IF(A179="COMPOSIÇÃO",VLOOKUP(C179,'B. COT'!A:D,3,FALSE),IFERROR(IFERROR(IF(D179="COMP",VLOOKUP(C179,B.COMP!A:H,3,FALSE),VLOOKUP(C179,B.INSUMO!A:D,7,FALSE)),VLOOKUP(C179,'B. COT'!A:D,3,FALSE)),"COTAÇÃO")),VLOOKUP(CPU!C179,B.COMP!A:H,3,FALSE)))</f>
        <v>INEL - INSTALAÇÃO ELÉTRICA</v>
      </c>
      <c r="H179" s="327" t="str">
        <f>IF(A179="","",IFERROR(IFERROR(IF(D179="COMP",VLOOKUP(C179,B.COMP!A:H,4,FALSE),VLOOKUP(C179,B.INSUMO!A:D,3,FALSE)),VLOOKUP(C179,'B. COT'!A:D,4,FALSE)),VLOOKUP(C179,B.COMP!A:H,4,FALSE)))</f>
        <v>UN</v>
      </c>
      <c r="I179" s="480">
        <v>0.33329999999999999</v>
      </c>
      <c r="J179" s="329">
        <f>J170</f>
        <v>15.149999999999999</v>
      </c>
      <c r="K179" s="324">
        <f t="shared" si="38"/>
        <v>5.04</v>
      </c>
      <c r="L179" s="276"/>
      <c r="M179" s="191"/>
      <c r="N179" s="304"/>
      <c r="O179" s="276"/>
      <c r="P179" s="191"/>
    </row>
    <row r="180" spans="1:16" ht="35.25" customHeight="1">
      <c r="A180" s="335" t="s">
        <v>49</v>
      </c>
      <c r="B180" s="335"/>
      <c r="C180" s="335" t="s">
        <v>14120</v>
      </c>
      <c r="D180" s="335" t="str">
        <f>IF(A180="","",IF(A180="Composição","",IF(A180="Composição Auxiliar","COMP","INSUMO")))</f>
        <v>INSUMO</v>
      </c>
      <c r="E180" s="335" t="str">
        <f>IF(A180="","",IF(A180="COMPOSIÇÃO","",IFERROR(IFERROR(IF(VLOOKUP(C180,B.COMP!A:H,5,FALSE)&gt;0,"SINAPI",""),IF(VLOOKUP(C180,B.INSUMO!A:D,4,FALSE)&gt;0,"SINAPI","")),"COT")))</f>
        <v>COT</v>
      </c>
      <c r="F180" s="321" t="str">
        <f>IF(A180="","",IFERROR(IF(A180="COMPOSIÇÃO",VLOOKUP(C180,'B. COT'!A:D,2,FALSE),IFERROR(IFERROR(IF(D180="COMP",VLOOKUP(C180,B.COMP!A:H,2,FALSE),VLOOKUP(C180,B.INSUMO!A:D,2,FALSE)),VLOOKUP(C180,'B. COT'!A:D,2,FALSE)),"COTAÇÃO")),VLOOKUP(C180,B.COMP!A:H,2,FALSE)))</f>
        <v>ELETRODUTO DE AÇO GALVANIZADO, CLASSE LEVE, DN 50 MM (2").</v>
      </c>
      <c r="G180" s="339" t="str">
        <f>IF(A180="","",IFERROR(IF(A180="COMPOSIÇÃO",VLOOKUP(C180,'B. COT'!A:D,3,FALSE),IFERROR(IFERROR(IF(D180="COMP",VLOOKUP(C180,B.COMP!A:I,3,FALSE),VLOOKUP(C180,B.INSUMO!A:H,7,FALSE)),VLOOKUP(C180,'B. COT'!A:D,3,FALSE)),"COTAÇÃO")),VLOOKUP(CPU!C180,B.COMP!A:I,3,FALSE)))</f>
        <v>MATERIAL</v>
      </c>
      <c r="H180" s="336" t="str">
        <f>IF(A180="","",IFERROR(IFERROR(IF(D180="COMP",VLOOKUP(C180,B.COMP!A:H,4,FALSE),VLOOKUP(C180,B.INSUMO!A:D,3,FALSE)),VLOOKUP(C180,'B. COT'!A:D,4,FALSE)),VLOOKUP(C180,B.COMP!A:H,4,FALSE)))</f>
        <v>M</v>
      </c>
      <c r="I180" s="481">
        <v>1</v>
      </c>
      <c r="J180" s="338">
        <f>IFERROR(IF(D180="COMP",VLOOKUP(C180,B.COMP!A:H,5,FALSE),VLOOKUP(C180,B.INSUMO!A:D,4,FALSE)),INDEX('MAPA DE COTAÇÕES'!Print_Area,MATCH(C180,'MAPA DE COTAÇÕES'!B:B,0)+5,12))</f>
        <v>46.33</v>
      </c>
      <c r="K180" s="324">
        <f t="shared" si="38"/>
        <v>46.33</v>
      </c>
    </row>
    <row r="181" spans="1:16" s="279" customFormat="1" ht="15.75">
      <c r="A181" s="341"/>
      <c r="B181" s="341"/>
      <c r="C181" s="341"/>
      <c r="D181" s="348"/>
      <c r="E181" s="348"/>
      <c r="F181" s="482" t="s">
        <v>14082</v>
      </c>
      <c r="G181" s="349"/>
      <c r="H181" s="349"/>
      <c r="I181" s="346"/>
      <c r="J181" s="347"/>
      <c r="K181" s="347"/>
      <c r="L181" s="273"/>
      <c r="M181" s="274"/>
      <c r="N181" s="275"/>
      <c r="O181" s="273"/>
      <c r="P181" s="274"/>
    </row>
    <row r="182" spans="1:16" s="305" customFormat="1" ht="48" customHeight="1">
      <c r="A182" s="351" t="s">
        <v>44</v>
      </c>
      <c r="B182" s="331"/>
      <c r="C182" s="331" t="s">
        <v>14089</v>
      </c>
      <c r="D182" s="331"/>
      <c r="E182" s="331"/>
      <c r="F182" s="345" t="str">
        <f>IF(A182="","",IFERROR(IF(A182="COMPOSIÇÃO",VLOOKUP(C182,'B. COT'!A:D,2,FALSE),IFERROR(IFERROR(IF(D182="COMP",VLOOKUP(C182,B.COMP!A:H,2,FALSE),VLOOKUP(C182,B.INSUMO!A:D,2,FALSE)),VLOOKUP(C182,'B. COT'!A:D,2,FALSE)),"COTAÇÃO")),VLOOKUP(C182,B.COMP!A:H,2,FALSE)))</f>
        <v>CURVA 135 GRAUS PARA ELETRODUTO, AÇO GALVANIZADO, ROSCÁVEL, DN 1"), PARA CIRCUITOS TERMINAIS, INSTALADA EM FORRO - FORNECIMENTO E INSTALAÇÃO.</v>
      </c>
      <c r="G182" s="322" t="str">
        <f>IF(A182="","",IFERROR(IF(A182="COMPOSIÇÃO",VLOOKUP(C182,'B. COT'!A:D,3,FALSE),IFERROR(IFERROR(IF(D182="COMP",VLOOKUP(C182,B.COMP!A:H,3,FALSE),VLOOKUP(C182,B.INSUMO!A:D,7,FALSE)),VLOOKUP(C182,'B. COT'!A:D,3,FALSE)),"COTAÇÃO")),VLOOKUP(CPU!C182,B.COMP!A:H,3,FALSE)))</f>
        <v>INEL - INSTALAÇÃO ELÉTRICA</v>
      </c>
      <c r="H182" s="332" t="str">
        <f>IF(A182="","",IFERROR(IFERROR(IF(D182="COMP",VLOOKUP(C182,B.COMP!A:H,4,FALSE),VLOOKUP(C182,B.INSUMO!A:D,3,FALSE)),VLOOKUP(C182,'B. COT'!A:D,4,FALSE)),VLOOKUP(C182,B.COMP!A:H,4,FALSE)))</f>
        <v>UN</v>
      </c>
      <c r="I182" s="333">
        <v>1</v>
      </c>
      <c r="J182" s="334">
        <f>SUM(K183:K185)</f>
        <v>18.410000000000004</v>
      </c>
      <c r="K182" s="324">
        <f t="shared" ref="K182:K185" si="39">IF(A182="","",IFERROR(TRUNC(J182*I182,2),"COTAÇÃO"))</f>
        <v>18.41</v>
      </c>
      <c r="L182" s="325">
        <f>J182-K182</f>
        <v>0</v>
      </c>
      <c r="M182" s="191"/>
      <c r="N182" s="304">
        <f>SUM(K183:K185)</f>
        <v>18.410000000000004</v>
      </c>
      <c r="O182" s="276">
        <f>N182-K182</f>
        <v>0</v>
      </c>
      <c r="P182" s="191"/>
    </row>
    <row r="183" spans="1:16" s="305" customFormat="1" ht="37.5" customHeight="1">
      <c r="A183" s="326" t="s">
        <v>46</v>
      </c>
      <c r="B183" s="326"/>
      <c r="C183" s="478">
        <v>88247</v>
      </c>
      <c r="D183" s="326" t="str">
        <f>IF(A183="","",IF(A183="Composição","",IF(A183="Composição Auxiliar","COMP","INSUMO")))</f>
        <v>COMP</v>
      </c>
      <c r="E183" s="326" t="str">
        <f>IF(A183="","",IF(A183="COMPOSIÇÃO","",IFERROR(IFERROR(IF(VLOOKUP(C183,B.COMP!A:H,5,FALSE)&gt;0,"SINAPI",""),IF(VLOOKUP(C183,B.INSUMO!A:D,4,FALSE)&gt;0,"SINAPI","")),"COT")))</f>
        <v>SINAPI</v>
      </c>
      <c r="F183" s="321" t="str">
        <f>IF(A183="","",IFERROR(IF(A183="COMPOSIÇÃO",VLOOKUP(C183,'B. COT'!A:D,2,FALSE),IFERROR(IFERROR(IF(D183="COMP",VLOOKUP(C183,B.COMP!A:H,2,FALSE),VLOOKUP(C183,B.INSUMO!A:D,2,FALSE)),VLOOKUP(C183,'B. COT'!A:D,2,FALSE)),"COTAÇÃO")),VLOOKUP(C183,B.COMP!A:H,2,FALSE)))</f>
        <v>AUXILIAR DE ELETRICISTA COM ENCARGOS COMPLEMENTARES</v>
      </c>
      <c r="G183" s="322" t="str">
        <f>IF(A183="","",IFERROR(IF(A183="COMPOSIÇÃO",VLOOKUP(C183,'B. COT'!A:D,3,FALSE),IFERROR(IFERROR(IF(D183="COMP",VLOOKUP(C183,B.COMP!A:H,3,FALSE),VLOOKUP(C183,B.INSUMO!A:D,7,FALSE)),VLOOKUP(C183,'B. COT'!A:D,3,FALSE)),"COTAÇÃO")),VLOOKUP(CPU!C183,B.COMP!A:H,3,FALSE)))</f>
        <v>SERVICOS DIVERSOS</v>
      </c>
      <c r="H183" s="327" t="str">
        <f>IF(A183="","",IFERROR(IFERROR(IF(D183="COMP",VLOOKUP(C183,B.COMP!A:H,4,FALSE),VLOOKUP(C183,B.INSUMO!A:D,3,FALSE)),VLOOKUP(C183,'B. COT'!A:D,4,FALSE)),VLOOKUP(C183,B.COMP!A:H,4,FALSE)))</f>
        <v>H</v>
      </c>
      <c r="I183" s="480">
        <v>0.20599999999999999</v>
      </c>
      <c r="J183" s="329">
        <f>IFERROR(IF(D183="COMP",VLOOKUP(C183,B.COMP!A:H,5,FALSE),VLOOKUP(C183,B.INSUMO!A:D,4,FALSE)),INDEX('MAPA DE COTAÇÕES'!Print_Area,MATCH(C183,'MAPA DE COTAÇÕES'!B:B,0)+5,12))</f>
        <v>20.440000000000001</v>
      </c>
      <c r="K183" s="324">
        <f t="shared" si="39"/>
        <v>4.21</v>
      </c>
      <c r="L183" s="276"/>
      <c r="M183" s="191"/>
      <c r="N183" s="304"/>
      <c r="O183" s="276"/>
      <c r="P183" s="191"/>
    </row>
    <row r="184" spans="1:16" s="305" customFormat="1" ht="37.5" customHeight="1">
      <c r="A184" s="326" t="s">
        <v>46</v>
      </c>
      <c r="B184" s="326"/>
      <c r="C184" s="478">
        <v>88264</v>
      </c>
      <c r="D184" s="326" t="str">
        <f>IF(A184="","",IF(A184="Composição","",IF(A184="Composição Auxiliar","COMP","INSUMO")))</f>
        <v>COMP</v>
      </c>
      <c r="E184" s="326" t="str">
        <f>IF(A184="","",IF(A184="COMPOSIÇÃO","",IFERROR(IFERROR(IF(VLOOKUP(C184,B.COMP!A:H,5,FALSE)&gt;0,"SINAPI",""),IF(VLOOKUP(C184,B.INSUMO!A:D,4,FALSE)&gt;0,"SINAPI","")),"COT")))</f>
        <v>SINAPI</v>
      </c>
      <c r="F184" s="321" t="str">
        <f>IF(A184="","",IFERROR(IF(A184="COMPOSIÇÃO",VLOOKUP(C184,'B. COT'!A:D,2,FALSE),IFERROR(IFERROR(IF(D184="COMP",VLOOKUP(C184,B.COMP!A:H,2,FALSE),VLOOKUP(C184,B.INSUMO!A:D,2,FALSE)),VLOOKUP(C184,'B. COT'!A:D,2,FALSE)),"COTAÇÃO")),VLOOKUP(C184,B.COMP!A:H,2,FALSE)))</f>
        <v>ELETRICISTA COM ENCARGOS COMPLEMENTARES</v>
      </c>
      <c r="G184" s="322" t="str">
        <f>IF(A184="","",IFERROR(IF(A184="COMPOSIÇÃO",VLOOKUP(C184,'B. COT'!A:D,3,FALSE),IFERROR(IFERROR(IF(D184="COMP",VLOOKUP(C184,B.COMP!A:H,3,FALSE),VLOOKUP(C184,B.INSUMO!A:D,7,FALSE)),VLOOKUP(C184,'B. COT'!A:D,3,FALSE)),"COTAÇÃO")),VLOOKUP(CPU!C184,B.COMP!A:H,3,FALSE)))</f>
        <v>SERVICOS DIVERSOS</v>
      </c>
      <c r="H184" s="327" t="str">
        <f>IF(A184="","",IFERROR(IFERROR(IF(D184="COMP",VLOOKUP(C184,B.COMP!A:H,4,FALSE),VLOOKUP(C184,B.INSUMO!A:D,3,FALSE)),VLOOKUP(C184,'B. COT'!A:D,4,FALSE)),VLOOKUP(C184,B.COMP!A:H,4,FALSE)))</f>
        <v>H</v>
      </c>
      <c r="I184" s="480">
        <v>0.20599999999999999</v>
      </c>
      <c r="J184" s="329">
        <f>IFERROR(IF(D184="COMP",VLOOKUP(C184,B.COMP!A:H,5,FALSE),VLOOKUP(C184,B.INSUMO!A:D,4,FALSE)),INDEX('MAPA DE COTAÇÕES'!Print_Area,MATCH(C184,'MAPA DE COTAÇÕES'!B:B,0)+5,12))</f>
        <v>24.65</v>
      </c>
      <c r="K184" s="324">
        <f t="shared" si="39"/>
        <v>5.07</v>
      </c>
      <c r="L184" s="276"/>
      <c r="M184" s="191"/>
      <c r="N184" s="304"/>
      <c r="O184" s="276"/>
      <c r="P184" s="191"/>
    </row>
    <row r="185" spans="1:16" ht="35.25" customHeight="1">
      <c r="A185" s="335" t="s">
        <v>49</v>
      </c>
      <c r="B185" s="335"/>
      <c r="C185" s="335">
        <v>2624</v>
      </c>
      <c r="D185" s="335" t="str">
        <f>IF(A185="","",IF(A185="Composição","",IF(A185="Composição Auxiliar","COMP","INSUMO")))</f>
        <v>INSUMO</v>
      </c>
      <c r="E185" s="335" t="str">
        <f>IF(A185="","",IF(A185="COMPOSIÇÃO","",IFERROR(IFERROR(IF(VLOOKUP(C185,B.COMP!A:H,5,FALSE)&gt;0,"SINAPI",""),IF(VLOOKUP(C185,B.INSUMO!A:D,4,FALSE)&gt;0,"SINAPI","")),"COT")))</f>
        <v>SINAPI</v>
      </c>
      <c r="F185" s="321" t="str">
        <f>IF(A185="","",IFERROR(IF(A185="COMPOSIÇÃO",VLOOKUP(C185,'B. COT'!A:D,2,FALSE),IFERROR(IFERROR(IF(D185="COMP",VLOOKUP(C185,B.COMP!A:H,2,FALSE),VLOOKUP(C185,B.INSUMO!A:D,2,FALSE)),VLOOKUP(C185,'B. COT'!A:D,2,FALSE)),"COTAÇÃO")),VLOOKUP(C185,B.COMP!A:H,2,FALSE)))</f>
        <v xml:space="preserve">CURVA 135 GRAUS, PARA ELETRODUTO, EM ACO GALVANIZADO ELETROLITICO, DIAMETRO DE 25 MM (1")                                                                                                                                                                                                                                                                                                                                                                                                                 </v>
      </c>
      <c r="G185" s="339" t="str">
        <f>IF(A185="","",IFERROR(IF(A185="COMPOSIÇÃO",VLOOKUP(C185,'B. COT'!A:D,3,FALSE),IFERROR(IFERROR(IF(D185="COMP",VLOOKUP(C185,B.COMP!A:I,3,FALSE),VLOOKUP(C185,B.INSUMO!A:H,7,FALSE)),VLOOKUP(C185,'B. COT'!A:D,3,FALSE)),"COTAÇÃO")),VLOOKUP(CPU!C185,B.COMP!A:I,3,FALSE)))</f>
        <v>MATERIAL</v>
      </c>
      <c r="H185" s="336" t="str">
        <f>IF(A185="","",IFERROR(IFERROR(IF(D185="COMP",VLOOKUP(C185,B.COMP!A:H,4,FALSE),VLOOKUP(C185,B.INSUMO!A:D,3,FALSE)),VLOOKUP(C185,'B. COT'!A:D,4,FALSE)),VLOOKUP(C185,B.COMP!A:H,4,FALSE)))</f>
        <v xml:space="preserve">UN    </v>
      </c>
      <c r="I185" s="481">
        <v>1</v>
      </c>
      <c r="J185" s="338">
        <f>IFERROR(IF(D185="COMP",VLOOKUP(C185,B.COMP!A:H,5,FALSE),VLOOKUP(C185,B.INSUMO!A:D,4,FALSE)),INDEX('MAPA DE COTAÇÕES'!Print_Area,MATCH(C185,'MAPA DE COTAÇÕES'!B:B,0)+5,12))</f>
        <v>9.1300000000000008</v>
      </c>
      <c r="K185" s="324">
        <f t="shared" si="39"/>
        <v>9.1300000000000008</v>
      </c>
    </row>
    <row r="186" spans="1:16" s="279" customFormat="1" ht="15.75">
      <c r="A186" s="341"/>
      <c r="B186" s="341"/>
      <c r="C186" s="341"/>
      <c r="D186" s="348"/>
      <c r="E186" s="348"/>
      <c r="F186" s="482" t="s">
        <v>14097</v>
      </c>
      <c r="G186" s="349"/>
      <c r="H186" s="349"/>
      <c r="I186" s="346"/>
      <c r="J186" s="347"/>
      <c r="K186" s="347"/>
      <c r="L186" s="273"/>
      <c r="M186" s="274"/>
      <c r="N186" s="275"/>
      <c r="O186" s="273"/>
      <c r="P186" s="274"/>
    </row>
    <row r="187" spans="1:16" s="305" customFormat="1" ht="49.5" customHeight="1">
      <c r="A187" s="351" t="s">
        <v>44</v>
      </c>
      <c r="B187" s="331"/>
      <c r="C187" s="331" t="s">
        <v>14090</v>
      </c>
      <c r="D187" s="331"/>
      <c r="E187" s="331"/>
      <c r="F187" s="345" t="str">
        <f>IF(A187="","",IFERROR(IF(A187="COMPOSIÇÃO",VLOOKUP(C187,'B. COT'!A:D,2,FALSE),IFERROR(IFERROR(IF(D187="COMP",VLOOKUP(C187,B.COMP!A:H,2,FALSE),VLOOKUP(C187,B.INSUMO!A:D,2,FALSE)),VLOOKUP(C187,'B. COT'!A:D,2,FALSE)),"COTAÇÃO")),VLOOKUP(C187,B.COMP!A:H,2,FALSE)))</f>
        <v>CURVA 135 GRAUS PARA ELETRODUTO, AÇO GALVANIZADO, ROSCÁVEL, DN 1.1/4"), PARA CIRCUITOS TERMINAIS, INSTALADA EM FORRO - FORNECIMENTO E INSTALAÇÃO.</v>
      </c>
      <c r="G187" s="322" t="str">
        <f>IF(A187="","",IFERROR(IF(A187="COMPOSIÇÃO",VLOOKUP(C187,'B. COT'!A:D,3,FALSE),IFERROR(IFERROR(IF(D187="COMP",VLOOKUP(C187,B.COMP!A:H,3,FALSE),VLOOKUP(C187,B.INSUMO!A:D,7,FALSE)),VLOOKUP(C187,'B. COT'!A:D,3,FALSE)),"COTAÇÃO")),VLOOKUP(CPU!C187,B.COMP!A:H,3,FALSE)))</f>
        <v>INEL - INSTALAÇÃO ELÉTRICA</v>
      </c>
      <c r="H187" s="332" t="str">
        <f>IF(A187="","",IFERROR(IFERROR(IF(D187="COMP",VLOOKUP(C187,B.COMP!A:H,4,FALSE),VLOOKUP(C187,B.INSUMO!A:D,3,FALSE)),VLOOKUP(C187,'B. COT'!A:D,4,FALSE)),VLOOKUP(C187,B.COMP!A:H,4,FALSE)))</f>
        <v>UN</v>
      </c>
      <c r="I187" s="333">
        <v>1</v>
      </c>
      <c r="J187" s="334">
        <f>SUM(K188:K190)</f>
        <v>28.560000000000002</v>
      </c>
      <c r="K187" s="324">
        <f t="shared" ref="K187:K190" si="40">IF(A187="","",IFERROR(TRUNC(J187*I187,2),"COTAÇÃO"))</f>
        <v>28.56</v>
      </c>
      <c r="L187" s="325">
        <f>J187-K187</f>
        <v>0</v>
      </c>
      <c r="M187" s="191"/>
      <c r="N187" s="304">
        <f>SUM(K188:K190)</f>
        <v>28.560000000000002</v>
      </c>
      <c r="O187" s="276">
        <f>N187-K187</f>
        <v>0</v>
      </c>
      <c r="P187" s="191"/>
    </row>
    <row r="188" spans="1:16" s="305" customFormat="1" ht="37.5" customHeight="1">
      <c r="A188" s="326" t="s">
        <v>46</v>
      </c>
      <c r="B188" s="326"/>
      <c r="C188" s="478">
        <v>88247</v>
      </c>
      <c r="D188" s="326" t="str">
        <f>IF(A188="","",IF(A188="Composição","",IF(A188="Composição Auxiliar","COMP","INSUMO")))</f>
        <v>COMP</v>
      </c>
      <c r="E188" s="326" t="str">
        <f>IF(A188="","",IF(A188="COMPOSIÇÃO","",IFERROR(IFERROR(IF(VLOOKUP(C188,B.COMP!A:H,5,FALSE)&gt;0,"SINAPI",""),IF(VLOOKUP(C188,B.INSUMO!A:D,4,FALSE)&gt;0,"SINAPI","")),"COT")))</f>
        <v>SINAPI</v>
      </c>
      <c r="F188" s="321" t="str">
        <f>IF(A188="","",IFERROR(IF(A188="COMPOSIÇÃO",VLOOKUP(C188,'B. COT'!A:D,2,FALSE),IFERROR(IFERROR(IF(D188="COMP",VLOOKUP(C188,B.COMP!A:H,2,FALSE),VLOOKUP(C188,B.INSUMO!A:D,2,FALSE)),VLOOKUP(C188,'B. COT'!A:D,2,FALSE)),"COTAÇÃO")),VLOOKUP(C188,B.COMP!A:H,2,FALSE)))</f>
        <v>AUXILIAR DE ELETRICISTA COM ENCARGOS COMPLEMENTARES</v>
      </c>
      <c r="G188" s="322" t="str">
        <f>IF(A188="","",IFERROR(IF(A188="COMPOSIÇÃO",VLOOKUP(C188,'B. COT'!A:D,3,FALSE),IFERROR(IFERROR(IF(D188="COMP",VLOOKUP(C188,B.COMP!A:H,3,FALSE),VLOOKUP(C188,B.INSUMO!A:D,7,FALSE)),VLOOKUP(C188,'B. COT'!A:D,3,FALSE)),"COTAÇÃO")),VLOOKUP(CPU!C188,B.COMP!A:H,3,FALSE)))</f>
        <v>SERVICOS DIVERSOS</v>
      </c>
      <c r="H188" s="327" t="str">
        <f>IF(A188="","",IFERROR(IFERROR(IF(D188="COMP",VLOOKUP(C188,B.COMP!A:H,4,FALSE),VLOOKUP(C188,B.INSUMO!A:D,3,FALSE)),VLOOKUP(C188,'B. COT'!A:D,4,FALSE)),VLOOKUP(C188,B.COMP!A:H,4,FALSE)))</f>
        <v>H</v>
      </c>
      <c r="I188" s="480">
        <v>0.20599999999999999</v>
      </c>
      <c r="J188" s="329">
        <f>IFERROR(IF(D188="COMP",VLOOKUP(C188,B.COMP!A:H,5,FALSE),VLOOKUP(C188,B.INSUMO!A:D,4,FALSE)),INDEX('MAPA DE COTAÇÕES'!Print_Area,MATCH(C188,'MAPA DE COTAÇÕES'!B:B,0)+5,12))</f>
        <v>20.440000000000001</v>
      </c>
      <c r="K188" s="324">
        <f t="shared" si="40"/>
        <v>4.21</v>
      </c>
      <c r="L188" s="276"/>
      <c r="M188" s="191"/>
      <c r="N188" s="304"/>
      <c r="O188" s="276"/>
      <c r="P188" s="191"/>
    </row>
    <row r="189" spans="1:16" s="305" customFormat="1" ht="37.5" customHeight="1">
      <c r="A189" s="326" t="s">
        <v>46</v>
      </c>
      <c r="B189" s="326"/>
      <c r="C189" s="478">
        <v>88264</v>
      </c>
      <c r="D189" s="326" t="str">
        <f>IF(A189="","",IF(A189="Composição","",IF(A189="Composição Auxiliar","COMP","INSUMO")))</f>
        <v>COMP</v>
      </c>
      <c r="E189" s="326" t="str">
        <f>IF(A189="","",IF(A189="COMPOSIÇÃO","",IFERROR(IFERROR(IF(VLOOKUP(C189,B.COMP!A:H,5,FALSE)&gt;0,"SINAPI",""),IF(VLOOKUP(C189,B.INSUMO!A:D,4,FALSE)&gt;0,"SINAPI","")),"COT")))</f>
        <v>SINAPI</v>
      </c>
      <c r="F189" s="321" t="str">
        <f>IF(A189="","",IFERROR(IF(A189="COMPOSIÇÃO",VLOOKUP(C189,'B. COT'!A:D,2,FALSE),IFERROR(IFERROR(IF(D189="COMP",VLOOKUP(C189,B.COMP!A:H,2,FALSE),VLOOKUP(C189,B.INSUMO!A:D,2,FALSE)),VLOOKUP(C189,'B. COT'!A:D,2,FALSE)),"COTAÇÃO")),VLOOKUP(C189,B.COMP!A:H,2,FALSE)))</f>
        <v>ELETRICISTA COM ENCARGOS COMPLEMENTARES</v>
      </c>
      <c r="G189" s="322" t="str">
        <f>IF(A189="","",IFERROR(IF(A189="COMPOSIÇÃO",VLOOKUP(C189,'B. COT'!A:D,3,FALSE),IFERROR(IFERROR(IF(D189="COMP",VLOOKUP(C189,B.COMP!A:H,3,FALSE),VLOOKUP(C189,B.INSUMO!A:D,7,FALSE)),VLOOKUP(C189,'B. COT'!A:D,3,FALSE)),"COTAÇÃO")),VLOOKUP(CPU!C189,B.COMP!A:H,3,FALSE)))</f>
        <v>SERVICOS DIVERSOS</v>
      </c>
      <c r="H189" s="327" t="str">
        <f>IF(A189="","",IFERROR(IFERROR(IF(D189="COMP",VLOOKUP(C189,B.COMP!A:H,4,FALSE),VLOOKUP(C189,B.INSUMO!A:D,3,FALSE)),VLOOKUP(C189,'B. COT'!A:D,4,FALSE)),VLOOKUP(C189,B.COMP!A:H,4,FALSE)))</f>
        <v>H</v>
      </c>
      <c r="I189" s="480">
        <v>0.20599999999999999</v>
      </c>
      <c r="J189" s="329">
        <f>IFERROR(IF(D189="COMP",VLOOKUP(C189,B.COMP!A:H,5,FALSE),VLOOKUP(C189,B.INSUMO!A:D,4,FALSE)),INDEX('MAPA DE COTAÇÕES'!Print_Area,MATCH(C189,'MAPA DE COTAÇÕES'!B:B,0)+5,12))</f>
        <v>24.65</v>
      </c>
      <c r="K189" s="324">
        <f t="shared" si="40"/>
        <v>5.07</v>
      </c>
      <c r="L189" s="276"/>
      <c r="M189" s="191"/>
      <c r="N189" s="304"/>
      <c r="O189" s="276"/>
      <c r="P189" s="191"/>
    </row>
    <row r="190" spans="1:16" ht="35.25" customHeight="1">
      <c r="A190" s="335" t="s">
        <v>49</v>
      </c>
      <c r="B190" s="335"/>
      <c r="C190" s="335">
        <v>2625</v>
      </c>
      <c r="D190" s="335" t="str">
        <f>IF(A190="","",IF(A190="Composição","",IF(A190="Composição Auxiliar","COMP","INSUMO")))</f>
        <v>INSUMO</v>
      </c>
      <c r="E190" s="335" t="str">
        <f>IF(A190="","",IF(A190="COMPOSIÇÃO","",IFERROR(IFERROR(IF(VLOOKUP(C190,B.COMP!A:H,5,FALSE)&gt;0,"SINAPI",""),IF(VLOOKUP(C190,B.INSUMO!A:D,4,FALSE)&gt;0,"SINAPI","")),"COT")))</f>
        <v>SINAPI</v>
      </c>
      <c r="F190" s="321" t="str">
        <f>IF(A190="","",IFERROR(IF(A190="COMPOSIÇÃO",VLOOKUP(C190,'B. COT'!A:D,2,FALSE),IFERROR(IFERROR(IF(D190="COMP",VLOOKUP(C190,B.COMP!A:H,2,FALSE),VLOOKUP(C190,B.INSUMO!A:D,2,FALSE)),VLOOKUP(C190,'B. COT'!A:D,2,FALSE)),"COTAÇÃO")),VLOOKUP(C190,B.COMP!A:H,2,FALSE)))</f>
        <v xml:space="preserve">CURVA 135 GRAUS, PARA ELETRODUTO, EM ACO GALVANIZADO ELETROLITICO, DIAMETRO DE 32 MM (1 1/4")                                                                                                                                                                                                                                                                                                                                                                                                             </v>
      </c>
      <c r="G190" s="339" t="str">
        <f>IF(A190="","",IFERROR(IF(A190="COMPOSIÇÃO",VLOOKUP(C190,'B. COT'!A:D,3,FALSE),IFERROR(IFERROR(IF(D190="COMP",VLOOKUP(C190,B.COMP!A:I,3,FALSE),VLOOKUP(C190,B.INSUMO!A:H,7,FALSE)),VLOOKUP(C190,'B. COT'!A:D,3,FALSE)),"COTAÇÃO")),VLOOKUP(CPU!C190,B.COMP!A:I,3,FALSE)))</f>
        <v>MATERIAL</v>
      </c>
      <c r="H190" s="336" t="str">
        <f>IF(A190="","",IFERROR(IFERROR(IF(D190="COMP",VLOOKUP(C190,B.COMP!A:H,4,FALSE),VLOOKUP(C190,B.INSUMO!A:D,3,FALSE)),VLOOKUP(C190,'B. COT'!A:D,4,FALSE)),VLOOKUP(C190,B.COMP!A:H,4,FALSE)))</f>
        <v xml:space="preserve">UN    </v>
      </c>
      <c r="I190" s="481">
        <v>1</v>
      </c>
      <c r="J190" s="338">
        <f>IFERROR(IF(D190="COMP",VLOOKUP(C190,B.COMP!A:H,5,FALSE),VLOOKUP(C190,B.INSUMO!A:D,4,FALSE)),INDEX('MAPA DE COTAÇÕES'!Print_Area,MATCH(C190,'MAPA DE COTAÇÕES'!B:B,0)+5,12))</f>
        <v>19.28</v>
      </c>
      <c r="K190" s="324">
        <f t="shared" si="40"/>
        <v>19.28</v>
      </c>
    </row>
    <row r="191" spans="1:16" s="279" customFormat="1" ht="15.75">
      <c r="A191" s="341"/>
      <c r="B191" s="341"/>
      <c r="C191" s="341"/>
      <c r="D191" s="348"/>
      <c r="E191" s="348"/>
      <c r="F191" s="482" t="s">
        <v>14097</v>
      </c>
      <c r="G191" s="349"/>
      <c r="H191" s="349"/>
      <c r="I191" s="346"/>
      <c r="J191" s="347"/>
      <c r="K191" s="347"/>
      <c r="L191" s="273"/>
      <c r="M191" s="274"/>
      <c r="N191" s="275"/>
      <c r="O191" s="273"/>
      <c r="P191" s="274"/>
    </row>
    <row r="192" spans="1:16" s="305" customFormat="1" ht="50.25" customHeight="1">
      <c r="A192" s="351" t="s">
        <v>44</v>
      </c>
      <c r="B192" s="331"/>
      <c r="C192" s="331" t="s">
        <v>14091</v>
      </c>
      <c r="D192" s="331"/>
      <c r="E192" s="331"/>
      <c r="F192" s="345" t="str">
        <f>IF(A192="","",IFERROR(IF(A192="COMPOSIÇÃO",VLOOKUP(C192,'B. COT'!A:D,2,FALSE),IFERROR(IFERROR(IF(D192="COMP",VLOOKUP(C192,B.COMP!A:H,2,FALSE),VLOOKUP(C192,B.INSUMO!A:D,2,FALSE)),VLOOKUP(C192,'B. COT'!A:D,2,FALSE)),"COTAÇÃO")),VLOOKUP(C192,B.COMP!A:H,2,FALSE)))</f>
        <v>CURVA 135 GRAUS PARA ELETRODUTO, AÇO GALVANIZADO, ROSCÁVEL, DN 1.1/2"), PARA CIRCUITOS TERMINAIS, INSTALADA EM FORRO - FORNECIMENTO E INSTALAÇÃO.</v>
      </c>
      <c r="G192" s="322" t="str">
        <f>IF(A192="","",IFERROR(IF(A192="COMPOSIÇÃO",VLOOKUP(C192,'B. COT'!A:D,3,FALSE),IFERROR(IFERROR(IF(D192="COMP",VLOOKUP(C192,B.COMP!A:H,3,FALSE),VLOOKUP(C192,B.INSUMO!A:D,7,FALSE)),VLOOKUP(C192,'B. COT'!A:D,3,FALSE)),"COTAÇÃO")),VLOOKUP(CPU!C192,B.COMP!A:H,3,FALSE)))</f>
        <v>INEL - INSTALAÇÃO ELÉTRICA</v>
      </c>
      <c r="H192" s="332" t="str">
        <f>IF(A192="","",IFERROR(IFERROR(IF(D192="COMP",VLOOKUP(C192,B.COMP!A:H,4,FALSE),VLOOKUP(C192,B.INSUMO!A:D,3,FALSE)),VLOOKUP(C192,'B. COT'!A:D,4,FALSE)),VLOOKUP(C192,B.COMP!A:H,4,FALSE)))</f>
        <v>UN</v>
      </c>
      <c r="I192" s="333">
        <v>1</v>
      </c>
      <c r="J192" s="334">
        <f>SUM(K193:K195)</f>
        <v>37.53</v>
      </c>
      <c r="K192" s="324">
        <f t="shared" ref="K192:K195" si="41">IF(A192="","",IFERROR(TRUNC(J192*I192,2),"COTAÇÃO"))</f>
        <v>37.53</v>
      </c>
      <c r="L192" s="325">
        <f>J192-K192</f>
        <v>0</v>
      </c>
      <c r="M192" s="191"/>
      <c r="N192" s="304">
        <f>SUM(K193:K195)</f>
        <v>37.53</v>
      </c>
      <c r="O192" s="276">
        <f>N192-K192</f>
        <v>0</v>
      </c>
      <c r="P192" s="191"/>
    </row>
    <row r="193" spans="1:16" s="305" customFormat="1" ht="37.5" customHeight="1">
      <c r="A193" s="326" t="s">
        <v>46</v>
      </c>
      <c r="B193" s="326"/>
      <c r="C193" s="478">
        <v>88247</v>
      </c>
      <c r="D193" s="326" t="str">
        <f>IF(A193="","",IF(A193="Composição","",IF(A193="Composição Auxiliar","COMP","INSUMO")))</f>
        <v>COMP</v>
      </c>
      <c r="E193" s="326" t="str">
        <f>IF(A193="","",IF(A193="COMPOSIÇÃO","",IFERROR(IFERROR(IF(VLOOKUP(C193,B.COMP!A:H,5,FALSE)&gt;0,"SINAPI",""),IF(VLOOKUP(C193,B.INSUMO!A:D,4,FALSE)&gt;0,"SINAPI","")),"COT")))</f>
        <v>SINAPI</v>
      </c>
      <c r="F193" s="321" t="str">
        <f>IF(A193="","",IFERROR(IF(A193="COMPOSIÇÃO",VLOOKUP(C193,'B. COT'!A:D,2,FALSE),IFERROR(IFERROR(IF(D193="COMP",VLOOKUP(C193,B.COMP!A:H,2,FALSE),VLOOKUP(C193,B.INSUMO!A:D,2,FALSE)),VLOOKUP(C193,'B. COT'!A:D,2,FALSE)),"COTAÇÃO")),VLOOKUP(C193,B.COMP!A:H,2,FALSE)))</f>
        <v>AUXILIAR DE ELETRICISTA COM ENCARGOS COMPLEMENTARES</v>
      </c>
      <c r="G193" s="322" t="str">
        <f>IF(A193="","",IFERROR(IF(A193="COMPOSIÇÃO",VLOOKUP(C193,'B. COT'!A:D,3,FALSE),IFERROR(IFERROR(IF(D193="COMP",VLOOKUP(C193,B.COMP!A:H,3,FALSE),VLOOKUP(C193,B.INSUMO!A:D,7,FALSE)),VLOOKUP(C193,'B. COT'!A:D,3,FALSE)),"COTAÇÃO")),VLOOKUP(CPU!C193,B.COMP!A:H,3,FALSE)))</f>
        <v>SERVICOS DIVERSOS</v>
      </c>
      <c r="H193" s="327" t="str">
        <f>IF(A193="","",IFERROR(IFERROR(IF(D193="COMP",VLOOKUP(C193,B.COMP!A:H,4,FALSE),VLOOKUP(C193,B.INSUMO!A:D,3,FALSE)),VLOOKUP(C193,'B. COT'!A:D,4,FALSE)),VLOOKUP(C193,B.COMP!A:H,4,FALSE)))</f>
        <v>H</v>
      </c>
      <c r="I193" s="480">
        <v>0.20599999999999999</v>
      </c>
      <c r="J193" s="329">
        <f>IFERROR(IF(D193="COMP",VLOOKUP(C193,B.COMP!A:H,5,FALSE),VLOOKUP(C193,B.INSUMO!A:D,4,FALSE)),INDEX('MAPA DE COTAÇÕES'!Print_Area,MATCH(C193,'MAPA DE COTAÇÕES'!B:B,0)+5,12))</f>
        <v>20.440000000000001</v>
      </c>
      <c r="K193" s="324">
        <f t="shared" si="41"/>
        <v>4.21</v>
      </c>
      <c r="L193" s="276"/>
      <c r="M193" s="191"/>
      <c r="N193" s="304"/>
      <c r="O193" s="276"/>
      <c r="P193" s="191"/>
    </row>
    <row r="194" spans="1:16" s="305" customFormat="1" ht="37.5" customHeight="1">
      <c r="A194" s="326" t="s">
        <v>46</v>
      </c>
      <c r="B194" s="326"/>
      <c r="C194" s="478">
        <v>88264</v>
      </c>
      <c r="D194" s="326" t="str">
        <f>IF(A194="","",IF(A194="Composição","",IF(A194="Composição Auxiliar","COMP","INSUMO")))</f>
        <v>COMP</v>
      </c>
      <c r="E194" s="326" t="str">
        <f>IF(A194="","",IF(A194="COMPOSIÇÃO","",IFERROR(IFERROR(IF(VLOOKUP(C194,B.COMP!A:H,5,FALSE)&gt;0,"SINAPI",""),IF(VLOOKUP(C194,B.INSUMO!A:D,4,FALSE)&gt;0,"SINAPI","")),"COT")))</f>
        <v>SINAPI</v>
      </c>
      <c r="F194" s="321" t="str">
        <f>IF(A194="","",IFERROR(IF(A194="COMPOSIÇÃO",VLOOKUP(C194,'B. COT'!A:D,2,FALSE),IFERROR(IFERROR(IF(D194="COMP",VLOOKUP(C194,B.COMP!A:H,2,FALSE),VLOOKUP(C194,B.INSUMO!A:D,2,FALSE)),VLOOKUP(C194,'B. COT'!A:D,2,FALSE)),"COTAÇÃO")),VLOOKUP(C194,B.COMP!A:H,2,FALSE)))</f>
        <v>ELETRICISTA COM ENCARGOS COMPLEMENTARES</v>
      </c>
      <c r="G194" s="322" t="str">
        <f>IF(A194="","",IFERROR(IF(A194="COMPOSIÇÃO",VLOOKUP(C194,'B. COT'!A:D,3,FALSE),IFERROR(IFERROR(IF(D194="COMP",VLOOKUP(C194,B.COMP!A:H,3,FALSE),VLOOKUP(C194,B.INSUMO!A:D,7,FALSE)),VLOOKUP(C194,'B. COT'!A:D,3,FALSE)),"COTAÇÃO")),VLOOKUP(CPU!C194,B.COMP!A:H,3,FALSE)))</f>
        <v>SERVICOS DIVERSOS</v>
      </c>
      <c r="H194" s="327" t="str">
        <f>IF(A194="","",IFERROR(IFERROR(IF(D194="COMP",VLOOKUP(C194,B.COMP!A:H,4,FALSE),VLOOKUP(C194,B.INSUMO!A:D,3,FALSE)),VLOOKUP(C194,'B. COT'!A:D,4,FALSE)),VLOOKUP(C194,B.COMP!A:H,4,FALSE)))</f>
        <v>H</v>
      </c>
      <c r="I194" s="480">
        <v>0.20599999999999999</v>
      </c>
      <c r="J194" s="329">
        <f>IFERROR(IF(D194="COMP",VLOOKUP(C194,B.COMP!A:H,5,FALSE),VLOOKUP(C194,B.INSUMO!A:D,4,FALSE)),INDEX('MAPA DE COTAÇÕES'!Print_Area,MATCH(C194,'MAPA DE COTAÇÕES'!B:B,0)+5,12))</f>
        <v>24.65</v>
      </c>
      <c r="K194" s="324">
        <f t="shared" si="41"/>
        <v>5.07</v>
      </c>
      <c r="L194" s="276"/>
      <c r="M194" s="191"/>
      <c r="N194" s="304"/>
      <c r="O194" s="276"/>
      <c r="P194" s="191"/>
    </row>
    <row r="195" spans="1:16" ht="35.25" customHeight="1">
      <c r="A195" s="335" t="s">
        <v>49</v>
      </c>
      <c r="B195" s="335"/>
      <c r="C195" s="335">
        <v>2626</v>
      </c>
      <c r="D195" s="335" t="str">
        <f>IF(A195="","",IF(A195="Composição","",IF(A195="Composição Auxiliar","COMP","INSUMO")))</f>
        <v>INSUMO</v>
      </c>
      <c r="E195" s="335" t="str">
        <f>IF(A195="","",IF(A195="COMPOSIÇÃO","",IFERROR(IFERROR(IF(VLOOKUP(C195,B.COMP!A:H,5,FALSE)&gt;0,"SINAPI",""),IF(VLOOKUP(C195,B.INSUMO!A:D,4,FALSE)&gt;0,"SINAPI","")),"COT")))</f>
        <v>SINAPI</v>
      </c>
      <c r="F195" s="321" t="str">
        <f>IF(A195="","",IFERROR(IF(A195="COMPOSIÇÃO",VLOOKUP(C195,'B. COT'!A:D,2,FALSE),IFERROR(IFERROR(IF(D195="COMP",VLOOKUP(C195,B.COMP!A:H,2,FALSE),VLOOKUP(C195,B.INSUMO!A:D,2,FALSE)),VLOOKUP(C195,'B. COT'!A:D,2,FALSE)),"COTAÇÃO")),VLOOKUP(C195,B.COMP!A:H,2,FALSE)))</f>
        <v xml:space="preserve">CURVA 135 GRAUS, PARA ELETRODUTO, EM ACO GALVANIZADO ELETROLITICO, DIAMETRO DE 40 MM (1 1/2")                                                                                                                                                                                                                                                                                                                                                                                                             </v>
      </c>
      <c r="G195" s="339" t="str">
        <f>IF(A195="","",IFERROR(IF(A195="COMPOSIÇÃO",VLOOKUP(C195,'B. COT'!A:D,3,FALSE),IFERROR(IFERROR(IF(D195="COMP",VLOOKUP(C195,B.COMP!A:I,3,FALSE),VLOOKUP(C195,B.INSUMO!A:H,7,FALSE)),VLOOKUP(C195,'B. COT'!A:D,3,FALSE)),"COTAÇÃO")),VLOOKUP(CPU!C195,B.COMP!A:I,3,FALSE)))</f>
        <v>MATERIAL</v>
      </c>
      <c r="H195" s="336" t="str">
        <f>IF(A195="","",IFERROR(IFERROR(IF(D195="COMP",VLOOKUP(C195,B.COMP!A:H,4,FALSE),VLOOKUP(C195,B.INSUMO!A:D,3,FALSE)),VLOOKUP(C195,'B. COT'!A:D,4,FALSE)),VLOOKUP(C195,B.COMP!A:H,4,FALSE)))</f>
        <v xml:space="preserve">UN    </v>
      </c>
      <c r="I195" s="481">
        <v>1</v>
      </c>
      <c r="J195" s="338">
        <f>IFERROR(IF(D195="COMP",VLOOKUP(C195,B.COMP!A:H,5,FALSE),VLOOKUP(C195,B.INSUMO!A:D,4,FALSE)),INDEX('MAPA DE COTAÇÕES'!Print_Area,MATCH(C195,'MAPA DE COTAÇÕES'!B:B,0)+5,12))</f>
        <v>28.25</v>
      </c>
      <c r="K195" s="324">
        <f t="shared" si="41"/>
        <v>28.25</v>
      </c>
    </row>
    <row r="196" spans="1:16" s="279" customFormat="1" ht="15.75">
      <c r="A196" s="341"/>
      <c r="B196" s="341"/>
      <c r="C196" s="341"/>
      <c r="D196" s="348"/>
      <c r="E196" s="348"/>
      <c r="F196" s="482" t="s">
        <v>14097</v>
      </c>
      <c r="G196" s="349"/>
      <c r="H196" s="349"/>
      <c r="I196" s="346"/>
      <c r="J196" s="347"/>
      <c r="K196" s="347"/>
      <c r="L196" s="273"/>
      <c r="M196" s="274"/>
      <c r="N196" s="275"/>
      <c r="O196" s="273"/>
      <c r="P196" s="274"/>
    </row>
    <row r="197" spans="1:16" s="305" customFormat="1" ht="44.25" customHeight="1">
      <c r="A197" s="351" t="s">
        <v>44</v>
      </c>
      <c r="B197" s="331"/>
      <c r="C197" s="331" t="s">
        <v>14092</v>
      </c>
      <c r="D197" s="331"/>
      <c r="E197" s="331"/>
      <c r="F197" s="345" t="str">
        <f>IF(A197="","",IFERROR(IF(A197="COMPOSIÇÃO",VLOOKUP(C197,'B. COT'!A:D,2,FALSE),IFERROR(IFERROR(IF(D197="COMP",VLOOKUP(C197,B.COMP!A:H,2,FALSE),VLOOKUP(C197,B.INSUMO!A:D,2,FALSE)),VLOOKUP(C197,'B. COT'!A:D,2,FALSE)),"COTAÇÃO")),VLOOKUP(C197,B.COMP!A:H,2,FALSE)))</f>
        <v>CONECTOR MC4 ACOPLADOR MACHO E FÊMEA - FORNECIMENTO E MONTAGEM</v>
      </c>
      <c r="G197" s="322" t="str">
        <f>IF(A197="","",IFERROR(IF(A197="COMPOSIÇÃO",VLOOKUP(C197,'B. COT'!A:D,3,FALSE),IFERROR(IFERROR(IF(D197="COMP",VLOOKUP(C197,B.COMP!A:H,3,FALSE),VLOOKUP(C197,B.INSUMO!A:D,7,FALSE)),VLOOKUP(C197,'B. COT'!A:D,3,FALSE)),"COTAÇÃO")),VLOOKUP(CPU!C197,B.COMP!A:H,3,FALSE)))</f>
        <v>INEL - INSTALAÇÃO ELÉTRICA</v>
      </c>
      <c r="H197" s="332" t="str">
        <f>IF(A197="","",IFERROR(IFERROR(IF(D197="COMP",VLOOKUP(C197,B.COMP!A:H,4,FALSE),VLOOKUP(C197,B.INSUMO!A:D,3,FALSE)),VLOOKUP(C197,'B. COT'!A:D,4,FALSE)),VLOOKUP(C197,B.COMP!A:H,4,FALSE)))</f>
        <v>UN</v>
      </c>
      <c r="I197" s="333">
        <v>1</v>
      </c>
      <c r="J197" s="334">
        <f>SUM(K198:K199)</f>
        <v>15.83</v>
      </c>
      <c r="K197" s="324">
        <f t="shared" ref="K197:K199" si="42">IF(A197="","",IFERROR(TRUNC(J197*I197,2),"COTAÇÃO"))</f>
        <v>15.83</v>
      </c>
      <c r="L197" s="325">
        <f>J197-K197</f>
        <v>0</v>
      </c>
      <c r="M197" s="191"/>
      <c r="N197" s="304">
        <f>SUM(K198:K199)</f>
        <v>15.83</v>
      </c>
      <c r="O197" s="276">
        <f>N197-K197</f>
        <v>0</v>
      </c>
      <c r="P197" s="191"/>
    </row>
    <row r="198" spans="1:16" s="305" customFormat="1" ht="37.5" customHeight="1">
      <c r="A198" s="326" t="s">
        <v>46</v>
      </c>
      <c r="B198" s="326"/>
      <c r="C198" s="478">
        <v>88264</v>
      </c>
      <c r="D198" s="326" t="str">
        <f>IF(A198="","",IF(A198="Composição","",IF(A198="Composição Auxiliar","COMP","INSUMO")))</f>
        <v>COMP</v>
      </c>
      <c r="E198" s="326" t="str">
        <f>IF(A198="","",IF(A198="COMPOSIÇÃO","",IFERROR(IFERROR(IF(VLOOKUP(C198,B.COMP!A:H,5,FALSE)&gt;0,"SINAPI",""),IF(VLOOKUP(C198,B.INSUMO!A:D,4,FALSE)&gt;0,"SINAPI","")),"COT")))</f>
        <v>SINAPI</v>
      </c>
      <c r="F198" s="321" t="str">
        <f>IF(A198="","",IFERROR(IF(A198="COMPOSIÇÃO",VLOOKUP(C198,'B. COT'!A:D,2,FALSE),IFERROR(IFERROR(IF(D198="COMP",VLOOKUP(C198,B.COMP!A:H,2,FALSE),VLOOKUP(C198,B.INSUMO!A:D,2,FALSE)),VLOOKUP(C198,'B. COT'!A:D,2,FALSE)),"COTAÇÃO")),VLOOKUP(C198,B.COMP!A:H,2,FALSE)))</f>
        <v>ELETRICISTA COM ENCARGOS COMPLEMENTARES</v>
      </c>
      <c r="G198" s="322" t="str">
        <f>IF(A198="","",IFERROR(IF(A198="COMPOSIÇÃO",VLOOKUP(C198,'B. COT'!A:D,3,FALSE),IFERROR(IFERROR(IF(D198="COMP",VLOOKUP(C198,B.COMP!A:H,3,FALSE),VLOOKUP(C198,B.INSUMO!A:D,7,FALSE)),VLOOKUP(C198,'B. COT'!A:D,3,FALSE)),"COTAÇÃO")),VLOOKUP(CPU!C198,B.COMP!A:H,3,FALSE)))</f>
        <v>SERVICOS DIVERSOS</v>
      </c>
      <c r="H198" s="327" t="str">
        <f>IF(A198="","",IFERROR(IFERROR(IF(D198="COMP",VLOOKUP(C198,B.COMP!A:H,4,FALSE),VLOOKUP(C198,B.INSUMO!A:D,3,FALSE)),VLOOKUP(C198,'B. COT'!A:D,4,FALSE)),VLOOKUP(C198,B.COMP!A:H,4,FALSE)))</f>
        <v>H</v>
      </c>
      <c r="I198" s="480">
        <v>0.2</v>
      </c>
      <c r="J198" s="329">
        <f>IFERROR(IF(D198="COMP",VLOOKUP(C198,B.COMP!A:H,5,FALSE),VLOOKUP(C198,B.INSUMO!A:D,4,FALSE)),INDEX('MAPA DE COTAÇÕES'!Print_Area,MATCH(C198,'MAPA DE COTAÇÕES'!B:B,0)+5,12))</f>
        <v>24.65</v>
      </c>
      <c r="K198" s="324">
        <f t="shared" si="42"/>
        <v>4.93</v>
      </c>
      <c r="L198" s="276"/>
      <c r="M198" s="191"/>
      <c r="N198" s="304"/>
      <c r="O198" s="276"/>
      <c r="P198" s="191"/>
    </row>
    <row r="199" spans="1:16" ht="35.25" customHeight="1">
      <c r="A199" s="335" t="s">
        <v>49</v>
      </c>
      <c r="B199" s="335"/>
      <c r="C199" s="335" t="s">
        <v>14099</v>
      </c>
      <c r="D199" s="335" t="str">
        <f>IF(A199="","",IF(A199="Composição","",IF(A199="Composição Auxiliar","COMP","INSUMO")))</f>
        <v>INSUMO</v>
      </c>
      <c r="E199" s="335" t="str">
        <f>IF(A199="","",IF(A199="COMPOSIÇÃO","",IFERROR(IFERROR(IF(VLOOKUP(C199,B.COMP!A:H,5,FALSE)&gt;0,"SINAPI",""),IF(VLOOKUP(C199,B.INSUMO!A:D,4,FALSE)&gt;0,"SINAPI","")),"COT")))</f>
        <v>COT</v>
      </c>
      <c r="F199" s="321" t="str">
        <f>IF(A199="","",IFERROR(IF(A199="COMPOSIÇÃO",VLOOKUP(C199,'B. COT'!A:D,2,FALSE),IFERROR(IFERROR(IF(D199="COMP",VLOOKUP(C199,B.COMP!A:H,2,FALSE),VLOOKUP(C199,B.INSUMO!A:D,2,FALSE)),VLOOKUP(C199,'B. COT'!A:D,2,FALSE)),"COTAÇÃO")),VLOOKUP(C199,B.COMP!A:H,2,FALSE)))</f>
        <v>CONECTOR MC4 ACOPLADOR MACHO E FÊMEA</v>
      </c>
      <c r="G199" s="339" t="str">
        <f>IF(A199="","",IFERROR(IF(A199="COMPOSIÇÃO",VLOOKUP(C199,'B. COT'!A:D,3,FALSE),IFERROR(IFERROR(IF(D199="COMP",VLOOKUP(C199,B.COMP!A:I,3,FALSE),VLOOKUP(C199,B.INSUMO!A:H,7,FALSE)),VLOOKUP(C199,'B. COT'!A:D,3,FALSE)),"COTAÇÃO")),VLOOKUP(CPU!C199,B.COMP!A:I,3,FALSE)))</f>
        <v>MATERIAL</v>
      </c>
      <c r="H199" s="336" t="str">
        <f>IF(A199="","",IFERROR(IFERROR(IF(D199="COMP",VLOOKUP(C199,B.COMP!A:H,4,FALSE),VLOOKUP(C199,B.INSUMO!A:D,3,FALSE)),VLOOKUP(C199,'B. COT'!A:D,4,FALSE)),VLOOKUP(C199,B.COMP!A:H,4,FALSE)))</f>
        <v>UN</v>
      </c>
      <c r="I199" s="481">
        <v>1</v>
      </c>
      <c r="J199" s="338">
        <f>IFERROR(IF(D199="COMP",VLOOKUP(C199,B.COMP!A:H,5,FALSE),VLOOKUP(C199,B.INSUMO!A:D,4,FALSE)),INDEX('MAPA DE COTAÇÕES'!Print_Area,MATCH(C199,'MAPA DE COTAÇÕES'!B:B,0)+5,12))</f>
        <v>10.9</v>
      </c>
      <c r="K199" s="324">
        <f t="shared" si="42"/>
        <v>10.9</v>
      </c>
    </row>
    <row r="200" spans="1:16" s="279" customFormat="1" ht="15.75">
      <c r="A200" s="341"/>
      <c r="B200" s="341"/>
      <c r="C200" s="341"/>
      <c r="D200" s="348"/>
      <c r="E200" s="348"/>
      <c r="F200" s="348" t="s">
        <v>14072</v>
      </c>
      <c r="G200" s="349"/>
      <c r="H200" s="349"/>
      <c r="I200" s="346"/>
      <c r="J200" s="347"/>
      <c r="K200" s="347"/>
      <c r="L200" s="273"/>
      <c r="M200" s="274"/>
      <c r="N200" s="275"/>
      <c r="O200" s="273"/>
      <c r="P200" s="274"/>
    </row>
    <row r="201" spans="1:16" s="305" customFormat="1" ht="50.25" customHeight="1">
      <c r="A201" s="351" t="s">
        <v>44</v>
      </c>
      <c r="B201" s="331"/>
      <c r="C201" s="331" t="s">
        <v>14093</v>
      </c>
      <c r="D201" s="331"/>
      <c r="E201" s="331"/>
      <c r="F201" s="345" t="str">
        <f>IF(A201="","",IFERROR(IF(A201="COMPOSIÇÃO",VLOOKUP(C201,'B. COT'!A:D,2,FALSE),IFERROR(IFERROR(IF(D201="COMP",VLOOKUP(C201,B.COMP!A:H,2,FALSE),VLOOKUP(C201,B.INSUMO!A:D,2,FALSE)),VLOOKUP(C201,'B. COT'!A:D,2,FALSE)),"COTAÇÃO")),VLOOKUP(C201,B.COMP!A:H,2,FALSE)))</f>
        <v>CABEÇOTE EM ALUMINIO FUNDIDO 1.1/2 - FORNECIMENTO E INSTALAÇÃO</v>
      </c>
      <c r="G201" s="322" t="str">
        <f>IF(A201="","",IFERROR(IF(A201="COMPOSIÇÃO",VLOOKUP(C201,'B. COT'!A:D,3,FALSE),IFERROR(IFERROR(IF(D201="COMP",VLOOKUP(C201,B.COMP!A:H,3,FALSE),VLOOKUP(C201,B.INSUMO!A:D,7,FALSE)),VLOOKUP(C201,'B. COT'!A:D,3,FALSE)),"COTAÇÃO")),VLOOKUP(CPU!C201,B.COMP!A:H,3,FALSE)))</f>
        <v>INEL - INSTALAÇÃO ELÉTRICA</v>
      </c>
      <c r="H201" s="332" t="str">
        <f>IF(A201="","",IFERROR(IFERROR(IF(D201="COMP",VLOOKUP(C201,B.COMP!A:H,4,FALSE),VLOOKUP(C201,B.INSUMO!A:D,3,FALSE)),VLOOKUP(C201,'B. COT'!A:D,4,FALSE)),VLOOKUP(C201,B.COMP!A:H,4,FALSE)))</f>
        <v>UN</v>
      </c>
      <c r="I201" s="333">
        <v>1</v>
      </c>
      <c r="J201" s="334">
        <f>SUM(K202:K203)</f>
        <v>12.43</v>
      </c>
      <c r="K201" s="324">
        <f t="shared" ref="K201:K203" si="43">IF(A201="","",IFERROR(TRUNC(J201*I201,2),"COTAÇÃO"))</f>
        <v>12.43</v>
      </c>
      <c r="L201" s="325">
        <f>J201-K201</f>
        <v>0</v>
      </c>
      <c r="M201" s="191"/>
      <c r="N201" s="304">
        <f>SUM(K202:K203)</f>
        <v>12.43</v>
      </c>
      <c r="O201" s="276">
        <f>N201-K201</f>
        <v>0</v>
      </c>
      <c r="P201" s="191"/>
    </row>
    <row r="202" spans="1:16" s="305" customFormat="1" ht="37.5" customHeight="1">
      <c r="A202" s="326" t="s">
        <v>46</v>
      </c>
      <c r="B202" s="326"/>
      <c r="C202" s="478">
        <v>88264</v>
      </c>
      <c r="D202" s="326" t="str">
        <f>IF(A202="","",IF(A202="Composição","",IF(A202="Composição Auxiliar","COMP","INSUMO")))</f>
        <v>COMP</v>
      </c>
      <c r="E202" s="326" t="str">
        <f>IF(A202="","",IF(A202="COMPOSIÇÃO","",IFERROR(IFERROR(IF(VLOOKUP(C202,B.COMP!A:H,5,FALSE)&gt;0,"SINAPI",""),IF(VLOOKUP(C202,B.INSUMO!A:D,4,FALSE)&gt;0,"SINAPI","")),"COT")))</f>
        <v>SINAPI</v>
      </c>
      <c r="F202" s="321" t="str">
        <f>IF(A202="","",IFERROR(IF(A202="COMPOSIÇÃO",VLOOKUP(C202,'B. COT'!A:D,2,FALSE),IFERROR(IFERROR(IF(D202="COMP",VLOOKUP(C202,B.COMP!A:H,2,FALSE),VLOOKUP(C202,B.INSUMO!A:D,2,FALSE)),VLOOKUP(C202,'B. COT'!A:D,2,FALSE)),"COTAÇÃO")),VLOOKUP(C202,B.COMP!A:H,2,FALSE)))</f>
        <v>ELETRICISTA COM ENCARGOS COMPLEMENTARES</v>
      </c>
      <c r="G202" s="322" t="str">
        <f>IF(A202="","",IFERROR(IF(A202="COMPOSIÇÃO",VLOOKUP(C202,'B. COT'!A:D,3,FALSE),IFERROR(IFERROR(IF(D202="COMP",VLOOKUP(C202,B.COMP!A:H,3,FALSE),VLOOKUP(C202,B.INSUMO!A:D,7,FALSE)),VLOOKUP(C202,'B. COT'!A:D,3,FALSE)),"COTAÇÃO")),VLOOKUP(CPU!C202,B.COMP!A:H,3,FALSE)))</f>
        <v>SERVICOS DIVERSOS</v>
      </c>
      <c r="H202" s="327" t="str">
        <f>IF(A202="","",IFERROR(IFERROR(IF(D202="COMP",VLOOKUP(C202,B.COMP!A:H,4,FALSE),VLOOKUP(C202,B.INSUMO!A:D,3,FALSE)),VLOOKUP(C202,'B. COT'!A:D,4,FALSE)),VLOOKUP(C202,B.COMP!A:H,4,FALSE)))</f>
        <v>H</v>
      </c>
      <c r="I202" s="480">
        <v>0.2</v>
      </c>
      <c r="J202" s="329">
        <f>IFERROR(IF(D202="COMP",VLOOKUP(C202,B.COMP!A:H,5,FALSE),VLOOKUP(C202,B.INSUMO!A:D,4,FALSE)),INDEX('MAPA DE COTAÇÕES'!Print_Area,MATCH(C202,'MAPA DE COTAÇÕES'!B:B,0)+5,12))</f>
        <v>24.65</v>
      </c>
      <c r="K202" s="324">
        <f t="shared" si="43"/>
        <v>4.93</v>
      </c>
      <c r="L202" s="276"/>
      <c r="M202" s="191"/>
      <c r="N202" s="304"/>
      <c r="O202" s="276"/>
      <c r="P202" s="191"/>
    </row>
    <row r="203" spans="1:16" ht="35.25" customHeight="1">
      <c r="A203" s="335" t="s">
        <v>49</v>
      </c>
      <c r="B203" s="335"/>
      <c r="C203" s="335" t="s">
        <v>14105</v>
      </c>
      <c r="D203" s="335" t="str">
        <f>IF(A203="","",IF(A203="Composição","",IF(A203="Composição Auxiliar","COMP","INSUMO")))</f>
        <v>INSUMO</v>
      </c>
      <c r="E203" s="335" t="str">
        <f>IF(A203="","",IF(A203="COMPOSIÇÃO","",IFERROR(IFERROR(IF(VLOOKUP(C203,B.COMP!A:H,5,FALSE)&gt;0,"SINAPI",""),IF(VLOOKUP(C203,B.INSUMO!A:D,4,FALSE)&gt;0,"SINAPI","")),"COT")))</f>
        <v>COT</v>
      </c>
      <c r="F203" s="321" t="str">
        <f>IF(A203="","",IFERROR(IF(A203="COMPOSIÇÃO",VLOOKUP(C203,'B. COT'!A:D,2,FALSE),IFERROR(IFERROR(IF(D203="COMP",VLOOKUP(C203,B.COMP!A:H,2,FALSE),VLOOKUP(C203,B.INSUMO!A:D,2,FALSE)),VLOOKUP(C203,'B. COT'!A:D,2,FALSE)),"COTAÇÃO")),VLOOKUP(C203,B.COMP!A:H,2,FALSE)))</f>
        <v>CABEÇOTE EM ALUMINIO FUNDIDO 1.1/2.</v>
      </c>
      <c r="G203" s="339" t="str">
        <f>IF(A203="","",IFERROR(IF(A203="COMPOSIÇÃO",VLOOKUP(C203,'B. COT'!A:D,3,FALSE),IFERROR(IFERROR(IF(D203="COMP",VLOOKUP(C203,B.COMP!A:I,3,FALSE),VLOOKUP(C203,B.INSUMO!A:H,7,FALSE)),VLOOKUP(C203,'B. COT'!A:D,3,FALSE)),"COTAÇÃO")),VLOOKUP(CPU!C203,B.COMP!A:I,3,FALSE)))</f>
        <v>MATERIAL</v>
      </c>
      <c r="H203" s="336" t="str">
        <f>IF(A203="","",IFERROR(IFERROR(IF(D203="COMP",VLOOKUP(C203,B.COMP!A:H,4,FALSE),VLOOKUP(C203,B.INSUMO!A:D,3,FALSE)),VLOOKUP(C203,'B. COT'!A:D,4,FALSE)),VLOOKUP(C203,B.COMP!A:H,4,FALSE)))</f>
        <v>UN</v>
      </c>
      <c r="I203" s="481">
        <v>1</v>
      </c>
      <c r="J203" s="338">
        <f>IFERROR(IF(D203="COMP",VLOOKUP(C203,B.COMP!A:H,5,FALSE),VLOOKUP(C203,B.INSUMO!A:D,4,FALSE)),INDEX('MAPA DE COTAÇÕES'!Print_Area,MATCH(C203,'MAPA DE COTAÇÕES'!B:B,0)+5,12))</f>
        <v>7.5</v>
      </c>
      <c r="K203" s="324">
        <f t="shared" si="43"/>
        <v>7.5</v>
      </c>
    </row>
    <row r="204" spans="1:16" s="279" customFormat="1" ht="15.75">
      <c r="A204" s="341"/>
      <c r="B204" s="341"/>
      <c r="C204" s="341"/>
      <c r="D204" s="348"/>
      <c r="E204" s="348"/>
      <c r="F204" s="348" t="s">
        <v>14072</v>
      </c>
      <c r="G204" s="349"/>
      <c r="H204" s="349"/>
      <c r="I204" s="346"/>
      <c r="J204" s="347"/>
      <c r="K204" s="347"/>
      <c r="L204" s="273"/>
      <c r="M204" s="274"/>
      <c r="N204" s="275"/>
      <c r="O204" s="273"/>
      <c r="P204" s="274"/>
    </row>
    <row r="205" spans="1:16" s="305" customFormat="1" ht="58.5" customHeight="1">
      <c r="A205" s="331" t="s">
        <v>44</v>
      </c>
      <c r="B205" s="331"/>
      <c r="C205" s="331" t="s">
        <v>14101</v>
      </c>
      <c r="D205" s="331"/>
      <c r="E205" s="331"/>
      <c r="F205" s="345" t="str">
        <f>IF(A205="","",IFERROR(IF(A205="COMPOSIÇÃO",VLOOKUP(C205,'B. COT'!A:D,2,FALSE),IFERROR(IFERROR(IF(D205="COMP",VLOOKUP(C205,B.COMP!A:H,2,FALSE),VLOOKUP(C205,B.INSUMO!A:D,2,FALSE)),VLOOKUP(C205,'B. COT'!A:D,2,FALSE)),"COTAÇÃO")),VLOOKUP(C205,B.COMP!A:H,2,FALSE)))</f>
        <v>ELETROCALHA LISA OU PERFURADA EM AÇO GALVANIZADO, LARGURA DE 100MM E ALTURA DE 100MM, INCLUSIVE EMENDA E FIXAÇÃO - FORNECIMENTO E INSTALAÇÃO</v>
      </c>
      <c r="G205" s="322" t="str">
        <f>IF(A205="","",IFERROR(IF(A205="COMPOSIÇÃO",VLOOKUP(C205,'B. COT'!A:D,3,FALSE),IFERROR(IFERROR(IF(D205="COMP",VLOOKUP(C205,B.COMP!A:H,3,FALSE),VLOOKUP(C205,B.INSUMO!A:D,7,FALSE)),VLOOKUP(C205,'B. COT'!A:D,3,FALSE)),"COTAÇÃO")),VLOOKUP(CPU!C205,B.COMP!A:H,3,FALSE)))</f>
        <v>INEL - INSTALAÇÃO ELÉTRICA</v>
      </c>
      <c r="H205" s="332" t="str">
        <f>IF(A205="","",IFERROR(IFERROR(IF(D205="COMP",VLOOKUP(C205,B.COMP!A:H,4,FALSE),VLOOKUP(C205,B.INSUMO!A:D,3,FALSE)),VLOOKUP(C205,'B. COT'!A:D,4,FALSE)),VLOOKUP(C205,B.COMP!A:H,4,FALSE)))</f>
        <v>M</v>
      </c>
      <c r="I205" s="333">
        <v>1</v>
      </c>
      <c r="J205" s="334">
        <f>SUM(K206:K211)</f>
        <v>97.55</v>
      </c>
      <c r="K205" s="324">
        <f t="shared" ref="K205:K211" si="44">IF(A205="","",IFERROR(TRUNC(J205*I205,2),"COTAÇÃO"))</f>
        <v>97.55</v>
      </c>
      <c r="L205" s="325">
        <f>J205-K205</f>
        <v>0</v>
      </c>
      <c r="M205" s="191"/>
      <c r="N205" s="304">
        <f>SUM(K206:K211)</f>
        <v>97.55</v>
      </c>
      <c r="O205" s="276">
        <f>N205-K205</f>
        <v>0</v>
      </c>
      <c r="P205" s="191"/>
    </row>
    <row r="206" spans="1:16" s="305" customFormat="1" ht="36.75" customHeight="1">
      <c r="A206" s="326" t="s">
        <v>46</v>
      </c>
      <c r="B206" s="326"/>
      <c r="C206" s="326">
        <v>88264</v>
      </c>
      <c r="D206" s="326" t="str">
        <f t="shared" ref="D206:D211" si="45">IF(A206="","",IF(A206="Composição","",IF(A206="Composição Auxiliar","COMP","INSUMO")))</f>
        <v>COMP</v>
      </c>
      <c r="E206" s="326" t="str">
        <f>IF(A206="","",IF(A206="COMPOSIÇÃO","",IFERROR(IFERROR(IF(VLOOKUP(C206,B.COMP!A:H,5,FALSE)&gt;0,"SINAPI",""),IF(VLOOKUP(C206,B.INSUMO!A:D,4,FALSE)&gt;0,"SINAPI","")),"COT")))</f>
        <v>SINAPI</v>
      </c>
      <c r="F206" s="321" t="str">
        <f>IF(A206="","",IFERROR(IF(A206="COMPOSIÇÃO",VLOOKUP(C206,'B. COT'!A:D,2,FALSE),IFERROR(IFERROR(IF(D206="COMP",VLOOKUP(C206,B.COMP!A:H,2,FALSE),VLOOKUP(C206,B.INSUMO!A:D,2,FALSE)),VLOOKUP(C206,'B. COT'!A:D,2,FALSE)),"COTAÇÃO")),VLOOKUP(C206,B.COMP!A:H,2,FALSE)))</f>
        <v>ELETRICISTA COM ENCARGOS COMPLEMENTARES</v>
      </c>
      <c r="G206" s="322" t="str">
        <f>IF(A206="","",IFERROR(IF(A206="COMPOSIÇÃO",VLOOKUP(C206,'B. COT'!A:D,3,FALSE),IFERROR(IFERROR(IF(D206="COMP",VLOOKUP(C206,B.COMP!A:H,3,FALSE),VLOOKUP(C206,B.INSUMO!A:D,7,FALSE)),VLOOKUP(C206,'B. COT'!A:D,3,FALSE)),"COTAÇÃO")),VLOOKUP(CPU!C206,B.COMP!A:H,3,FALSE)))</f>
        <v>SERVICOS DIVERSOS</v>
      </c>
      <c r="H206" s="327" t="str">
        <f>IF(A206="","",IFERROR(IFERROR(IF(D206="COMP",VLOOKUP(C206,B.COMP!A:H,4,FALSE),VLOOKUP(C206,B.INSUMO!A:D,3,FALSE)),VLOOKUP(C206,'B. COT'!A:D,4,FALSE)),VLOOKUP(C206,B.COMP!A:H,4,FALSE)))</f>
        <v>H</v>
      </c>
      <c r="I206" s="328">
        <v>9.0999999999999998E-2</v>
      </c>
      <c r="J206" s="329">
        <f>IFERROR(IF(D206="COMP",VLOOKUP(C206,B.COMP!A:H,5,FALSE),VLOOKUP(C206,B.INSUMO!A:D,4,FALSE)),INDEX('MAPA DE COTAÇÕES'!Print_Area,MATCH(C206,'MAPA DE COTAÇÕES'!B:B,0)+5,12))</f>
        <v>24.65</v>
      </c>
      <c r="K206" s="324">
        <f t="shared" si="44"/>
        <v>2.2400000000000002</v>
      </c>
      <c r="L206" s="276"/>
      <c r="M206" s="191"/>
      <c r="N206" s="304"/>
      <c r="O206" s="276"/>
      <c r="P206" s="191"/>
    </row>
    <row r="207" spans="1:16" s="305" customFormat="1" ht="36.75" customHeight="1">
      <c r="A207" s="326" t="s">
        <v>46</v>
      </c>
      <c r="B207" s="326"/>
      <c r="C207" s="326">
        <v>88247</v>
      </c>
      <c r="D207" s="326" t="str">
        <f t="shared" si="45"/>
        <v>COMP</v>
      </c>
      <c r="E207" s="326" t="str">
        <f>IF(A207="","",IF(A207="COMPOSIÇÃO","",IFERROR(IFERROR(IF(VLOOKUP(C207,B.COMP!A:H,5,FALSE)&gt;0,"SINAPI",""),IF(VLOOKUP(C207,B.INSUMO!A:D,4,FALSE)&gt;0,"SINAPI","")),"COT")))</f>
        <v>SINAPI</v>
      </c>
      <c r="F207" s="321" t="str">
        <f>IF(A207="","",IFERROR(IF(A207="COMPOSIÇÃO",VLOOKUP(C207,'B. COT'!A:D,2,FALSE),IFERROR(IFERROR(IF(D207="COMP",VLOOKUP(C207,B.COMP!A:H,2,FALSE),VLOOKUP(C207,B.INSUMO!A:D,2,FALSE)),VLOOKUP(C207,'B. COT'!A:D,2,FALSE)),"COTAÇÃO")),VLOOKUP(C207,B.COMP!A:H,2,FALSE)))</f>
        <v>AUXILIAR DE ELETRICISTA COM ENCARGOS COMPLEMENTARES</v>
      </c>
      <c r="G207" s="322" t="str">
        <f>IF(A207="","",IFERROR(IF(A207="COMPOSIÇÃO",VLOOKUP(C207,'B. COT'!A:D,3,FALSE),IFERROR(IFERROR(IF(D207="COMP",VLOOKUP(C207,B.COMP!A:H,3,FALSE),VLOOKUP(C207,B.INSUMO!A:D,7,FALSE)),VLOOKUP(C207,'B. COT'!A:D,3,FALSE)),"COTAÇÃO")),VLOOKUP(CPU!C207,B.COMP!A:H,3,FALSE)))</f>
        <v>SERVICOS DIVERSOS</v>
      </c>
      <c r="H207" s="327" t="str">
        <f>IF(A207="","",IFERROR(IFERROR(IF(D207="COMP",VLOOKUP(C207,B.COMP!A:H,4,FALSE),VLOOKUP(C207,B.INSUMO!A:D,3,FALSE)),VLOOKUP(C207,'B. COT'!A:D,4,FALSE)),VLOOKUP(C207,B.COMP!A:H,4,FALSE)))</f>
        <v>H</v>
      </c>
      <c r="I207" s="328">
        <v>9.0999999999999998E-2</v>
      </c>
      <c r="J207" s="329">
        <f>IFERROR(IF(D207="COMP",VLOOKUP(C207,B.COMP!A:H,5,FALSE),VLOOKUP(C207,B.INSUMO!A:D,4,FALSE)),INDEX('MAPA DE COTAÇÕES'!Print_Area,MATCH(C207,'MAPA DE COTAÇÕES'!B:B,0)+5,12))</f>
        <v>20.440000000000001</v>
      </c>
      <c r="K207" s="324">
        <f t="shared" si="44"/>
        <v>1.86</v>
      </c>
      <c r="L207" s="276"/>
      <c r="M207" s="191"/>
      <c r="N207" s="304"/>
      <c r="O207" s="276"/>
      <c r="P207" s="191"/>
    </row>
    <row r="208" spans="1:16" s="305" customFormat="1" ht="50.25" customHeight="1">
      <c r="A208" s="326" t="s">
        <v>46</v>
      </c>
      <c r="B208" s="326"/>
      <c r="C208" s="326">
        <v>91170</v>
      </c>
      <c r="D208" s="326" t="str">
        <f t="shared" si="45"/>
        <v>COMP</v>
      </c>
      <c r="E208" s="326" t="str">
        <f>IF(A208="","",IF(A208="COMPOSIÇÃO","",IFERROR(IFERROR(IF(VLOOKUP(C208,B.COMP!A:H,5,FALSE)&gt;0,"SINAPI",""),IF(VLOOKUP(C208,B.INSUMO!A:D,4,FALSE)&gt;0,"SINAPI","")),"COT")))</f>
        <v>SINAPI</v>
      </c>
      <c r="F208" s="321" t="str">
        <f>IF(A208="","",IFERROR(IF(A208="COMPOSIÇÃO",VLOOKUP(C208,'B. COT'!A:D,2,FALSE),IFERROR(IFERROR(IF(D208="COMP",VLOOKUP(C208,B.COMP!A:H,2,FALSE),VLOOKUP(C208,B.INSUMO!A:D,2,FALSE)),VLOOKUP(C208,'B. COT'!A:D,2,FALSE)),"COTAÇÃO")),VLOOKUP(C208,B.COMP!A:H,2,FALSE)))</f>
        <v>FIXAÇÃO DE TUBOS HORIZONTAIS DE PVC ÁGUA, PVC ESGOTO, PVC ÁGUA PLUVIAL, CPVC, PPR, COBRE OU AÇO, DIÂMETROS MENORES OU IGUAIS A 40 MM, COM ABRAÇADEIRA METÁLICA RÍGIDA TIPO U PERFIL 1 1/4, FIXADA EM PERFILADO EM LAJE. AF_09/2023_PS</v>
      </c>
      <c r="G208" s="322" t="str">
        <f>IF(A208="","",IFERROR(IF(A208="COMPOSIÇÃO",VLOOKUP(C208,'B. COT'!A:D,3,FALSE),IFERROR(IFERROR(IF(D208="COMP",VLOOKUP(C208,B.COMP!A:H,3,FALSE),VLOOKUP(C208,B.INSUMO!A:D,7,FALSE)),VLOOKUP(C208,'B. COT'!A:D,3,FALSE)),"COTAÇÃO")),VLOOKUP(CPU!C208,B.COMP!A:H,3,FALSE)))</f>
        <v>INSTALACOES HIDRO SANITARIAS</v>
      </c>
      <c r="H208" s="327" t="str">
        <f>IF(A208="","",IFERROR(IFERROR(IF(D208="COMP",VLOOKUP(C208,B.COMP!A:H,4,FALSE),VLOOKUP(C208,B.INSUMO!A:D,3,FALSE)),VLOOKUP(C208,'B. COT'!A:D,4,FALSE)),VLOOKUP(C208,B.COMP!A:H,4,FALSE)))</f>
        <v>M</v>
      </c>
      <c r="I208" s="328">
        <v>1</v>
      </c>
      <c r="J208" s="329">
        <f>IFERROR(IF(D208="COMP",VLOOKUP(C208,B.COMP!A:H,5,FALSE),VLOOKUP(C208,B.INSUMO!A:D,4,FALSE)),INDEX('MAPA DE COTAÇÕES'!Print_Area,MATCH(C208,'MAPA DE COTAÇÕES'!B:B,0)+5,12))</f>
        <v>9.68</v>
      </c>
      <c r="K208" s="324">
        <f t="shared" si="44"/>
        <v>9.68</v>
      </c>
      <c r="L208" s="276"/>
      <c r="M208" s="191"/>
      <c r="N208" s="304"/>
      <c r="O208" s="276"/>
      <c r="P208" s="191"/>
    </row>
    <row r="209" spans="1:16" s="305" customFormat="1" ht="36.75" customHeight="1">
      <c r="A209" s="326" t="s">
        <v>46</v>
      </c>
      <c r="B209" s="326"/>
      <c r="C209" s="326" t="s">
        <v>14102</v>
      </c>
      <c r="D209" s="326" t="str">
        <f t="shared" si="45"/>
        <v>COMP</v>
      </c>
      <c r="E209" s="326" t="str">
        <f>IF(A209="","",IF(A209="COMPOSIÇÃO","",IFERROR(IFERROR(IF(VLOOKUP(C209,B.COMP!A:H,5,FALSE)&gt;0,"SINAPI",""),IF(VLOOKUP(C209,B.INSUMO!A:D,4,FALSE)&gt;0,"SINAPI","")),"COT")))</f>
        <v>COT</v>
      </c>
      <c r="F209" s="321" t="str">
        <f>IF(A209="","",IFERROR(IF(A209="COMPOSIÇÃO",VLOOKUP(C209,'B. COT'!A:D,2,FALSE),IFERROR(IFERROR(IF(D209="COMP",VLOOKUP(C209,B.COMP!A:H,2,FALSE),VLOOKUP(C209,B.INSUMO!A:D,2,FALSE)),VLOOKUP(C209,'B. COT'!A:D,2,FALSE)),"COTAÇÃO")),VLOOKUP(C209,B.COMP!A:H,2,FALSE)))</f>
        <v>EMENDA PARA ELETROCALHA LISA OU PERFURADA EM AÇO GALVANIZADO, LARGURA DE 100MM E ALTURA DE 100MM - FORNECIMENTO E INSTALAÇÃO</v>
      </c>
      <c r="G209" s="322" t="str">
        <f>IF(A209="","",IFERROR(IF(A209="COMPOSIÇÃO",VLOOKUP(C209,'B. COT'!A:D,3,FALSE),IFERROR(IFERROR(IF(D209="COMP",VLOOKUP(C209,B.COMP!A:H,3,FALSE),VLOOKUP(C209,B.INSUMO!A:D,7,FALSE)),VLOOKUP(C209,'B. COT'!A:D,3,FALSE)),"COTAÇÃO")),VLOOKUP(CPU!C209,B.COMP!A:H,3,FALSE)))</f>
        <v>INEL - INSTALAÇÃO ELÉTRICA</v>
      </c>
      <c r="H209" s="327" t="str">
        <f>IF(A209="","",IFERROR(IFERROR(IF(D209="COMP",VLOOKUP(C209,B.COMP!A:H,4,FALSE),VLOOKUP(C209,B.INSUMO!A:D,3,FALSE)),VLOOKUP(C209,'B. COT'!A:D,4,FALSE)),VLOOKUP(C209,B.COMP!A:H,4,FALSE)))</f>
        <v>UN</v>
      </c>
      <c r="I209" s="328">
        <v>1</v>
      </c>
      <c r="J209" s="329">
        <f>J213</f>
        <v>59.29</v>
      </c>
      <c r="K209" s="324">
        <f t="shared" si="44"/>
        <v>59.29</v>
      </c>
      <c r="L209" s="276"/>
      <c r="M209" s="191"/>
      <c r="N209" s="304"/>
      <c r="O209" s="276"/>
      <c r="P209" s="191"/>
    </row>
    <row r="210" spans="1:16" ht="34.5" customHeight="1">
      <c r="A210" s="335" t="s">
        <v>49</v>
      </c>
      <c r="B210" s="335"/>
      <c r="C210" s="335" t="s">
        <v>7724</v>
      </c>
      <c r="D210" s="335" t="str">
        <f t="shared" si="45"/>
        <v>INSUMO</v>
      </c>
      <c r="E210" s="335" t="str">
        <f>IF(A210="","",IF(A210="COMPOSIÇÃO","",IFERROR(IFERROR(IF(VLOOKUP(C210,B.COMP!A:H,5,FALSE)&gt;0,"SINAPI",""),IF(VLOOKUP(C210,B.INSUMO!A:D,4,FALSE)&gt;0,"SINAPI","")),"COT")))</f>
        <v>COT</v>
      </c>
      <c r="F210" s="321" t="str">
        <f>IF(A210="","",IFERROR(IF(A210="COMPOSIÇÃO",VLOOKUP(C210,'B. COT'!A:D,2,FALSE),IFERROR(IFERROR(IF(D210="COMP",VLOOKUP(C210,B.COMP!A:H,2,FALSE),VLOOKUP(C210,B.INSUMO!A:D,2,FALSE)),VLOOKUP(C210,'B. COT'!A:D,2,FALSE)),"COTAÇÃO")),VLOOKUP(C210,B.COMP!A:H,2,FALSE)))</f>
        <v>ELETROCALHA LISA OU PERFURADA EM AÇO GALVANIZADO, LARGURA DE 100MM E ALTURA DE 100MM</v>
      </c>
      <c r="G210" s="339" t="str">
        <f>IF(A210="","",IFERROR(IF(A210="COMPOSIÇÃO",VLOOKUP(C210,'B. COT'!A:D,3,FALSE),IFERROR(IFERROR(IF(D210="COMP",VLOOKUP(C210,B.COMP!A:I,3,FALSE),VLOOKUP(C210,B.INSUMO!A:H,7,FALSE)),VLOOKUP(C210,'B. COT'!A:D,3,FALSE)),"COTAÇÃO")),VLOOKUP(CPU!C210,B.COMP!A:I,3,FALSE)))</f>
        <v>MATERIAL</v>
      </c>
      <c r="H210" s="336" t="str">
        <f>IF(A210="","",IFERROR(IFERROR(IF(D210="COMP",VLOOKUP(C210,B.COMP!A:H,4,FALSE),VLOOKUP(C210,B.INSUMO!A:D,3,FALSE)),VLOOKUP(C210,'B. COT'!A:D,4,FALSE)),VLOOKUP(C210,B.COMP!A:H,4,FALSE)))</f>
        <v>M</v>
      </c>
      <c r="I210" s="340">
        <v>1</v>
      </c>
      <c r="J210" s="338">
        <f>IFERROR(IF(D210="COMP",VLOOKUP(C210,B.COMP!A:H,5,FALSE),VLOOKUP(C210,B.INSUMO!A:D,4,FALSE)),INDEX('MAPA DE COTAÇÕES'!Print_Area,MATCH(C210,'MAPA DE COTAÇÕES'!B:B,0)+5,12))</f>
        <v>18.72</v>
      </c>
      <c r="K210" s="324">
        <f t="shared" si="44"/>
        <v>18.72</v>
      </c>
    </row>
    <row r="211" spans="1:16" ht="34.5" customHeight="1">
      <c r="A211" s="335" t="s">
        <v>49</v>
      </c>
      <c r="B211" s="335"/>
      <c r="C211" s="335" t="s">
        <v>7725</v>
      </c>
      <c r="D211" s="335" t="str">
        <f t="shared" si="45"/>
        <v>INSUMO</v>
      </c>
      <c r="E211" s="335" t="str">
        <f>IF(A211="","",IF(A211="COMPOSIÇÃO","",IFERROR(IFERROR(IF(VLOOKUP(C211,B.COMP!A:H,5,FALSE)&gt;0,"SINAPI",""),IF(VLOOKUP(C211,B.INSUMO!A:D,4,FALSE)&gt;0,"SINAPI","")),"COT")))</f>
        <v>COT</v>
      </c>
      <c r="F211" s="321" t="str">
        <f>IF(A211="","",IFERROR(IF(A211="COMPOSIÇÃO",VLOOKUP(C211,'B. COT'!A:D,2,FALSE),IFERROR(IFERROR(IF(D211="COMP",VLOOKUP(C211,B.COMP!A:H,2,FALSE),VLOOKUP(C211,B.INSUMO!A:D,2,FALSE)),VLOOKUP(C211,'B. COT'!A:D,2,FALSE)),"COTAÇÃO")),VLOOKUP(C211,B.COMP!A:H,2,FALSE)))</f>
        <v>TAMPA PARA ELETROCALHA LISA OU PERFURADA EM AÇO GALVANIZADO, LARGURA DE 100MM E ALTURA DE 100MM</v>
      </c>
      <c r="G211" s="339" t="str">
        <f>IF(A211="","",IFERROR(IF(A211="COMPOSIÇÃO",VLOOKUP(C211,'B. COT'!A:D,3,FALSE),IFERROR(IFERROR(IF(D211="COMP",VLOOKUP(C211,B.COMP!A:I,3,FALSE),VLOOKUP(C211,B.INSUMO!A:H,7,FALSE)),VLOOKUP(C211,'B. COT'!A:D,3,FALSE)),"COTAÇÃO")),VLOOKUP(CPU!C211,B.COMP!A:I,3,FALSE)))</f>
        <v>MATERIAL</v>
      </c>
      <c r="H211" s="336" t="str">
        <f>IF(A211="","",IFERROR(IFERROR(IF(D211="COMP",VLOOKUP(C211,B.COMP!A:H,4,FALSE),VLOOKUP(C211,B.INSUMO!A:D,3,FALSE)),VLOOKUP(C211,'B. COT'!A:D,4,FALSE)),VLOOKUP(C211,B.COMP!A:H,4,FALSE)))</f>
        <v>M</v>
      </c>
      <c r="I211" s="340">
        <v>1</v>
      </c>
      <c r="J211" s="338">
        <f>IFERROR(IF(D211="COMP",VLOOKUP(C211,B.COMP!A:H,5,FALSE),VLOOKUP(C211,B.INSUMO!A:D,4,FALSE)),INDEX('MAPA DE COTAÇÕES'!Print_Area,MATCH(C211,'MAPA DE COTAÇÕES'!B:B,0)+5,12))</f>
        <v>5.76</v>
      </c>
      <c r="K211" s="324">
        <f t="shared" si="44"/>
        <v>5.76</v>
      </c>
    </row>
    <row r="212" spans="1:16" s="279" customFormat="1" ht="15.75">
      <c r="A212" s="341"/>
      <c r="B212" s="341"/>
      <c r="C212" s="341"/>
      <c r="D212" s="348"/>
      <c r="E212" s="348"/>
      <c r="F212" s="348" t="s">
        <v>7722</v>
      </c>
      <c r="G212" s="349"/>
      <c r="H212" s="349"/>
      <c r="I212" s="346"/>
      <c r="J212" s="347"/>
      <c r="K212" s="347"/>
      <c r="L212" s="273"/>
      <c r="M212" s="274"/>
      <c r="N212" s="275"/>
      <c r="O212" s="273"/>
      <c r="P212" s="274"/>
    </row>
    <row r="213" spans="1:16" s="305" customFormat="1" ht="50.25" customHeight="1">
      <c r="A213" s="351" t="s">
        <v>44</v>
      </c>
      <c r="B213" s="331"/>
      <c r="C213" s="331" t="s">
        <v>14102</v>
      </c>
      <c r="D213" s="331"/>
      <c r="E213" s="331"/>
      <c r="F213" s="345" t="str">
        <f>IF(A213="","",IFERROR(IF(A213="COMPOSIÇÃO",VLOOKUP(C213,'B. COT'!A:D,2,FALSE),IFERROR(IFERROR(IF(D213="COMP",VLOOKUP(C213,B.COMP!A:H,2,FALSE),VLOOKUP(C213,B.INSUMO!A:D,2,FALSE)),VLOOKUP(C213,'B. COT'!A:D,2,FALSE)),"COTAÇÃO")),VLOOKUP(C213,B.COMP!A:H,2,FALSE)))</f>
        <v>EMENDA PARA ELETROCALHA LISA OU PERFURADA EM AÇO GALVANIZADO, LARGURA DE 100MM E ALTURA DE 100MM - FORNECIMENTO E INSTALAÇÃO</v>
      </c>
      <c r="G213" s="322" t="str">
        <f>IF(A213="","",IFERROR(IF(A213="COMPOSIÇÃO",VLOOKUP(C213,'B. COT'!A:D,3,FALSE),IFERROR(IFERROR(IF(D213="COMP",VLOOKUP(C213,B.COMP!A:H,3,FALSE),VLOOKUP(C213,B.INSUMO!A:D,7,FALSE)),VLOOKUP(C213,'B. COT'!A:D,3,FALSE)),"COTAÇÃO")),VLOOKUP(CPU!C213,B.COMP!A:H,3,FALSE)))</f>
        <v>INEL - INSTALAÇÃO ELÉTRICA</v>
      </c>
      <c r="H213" s="332" t="str">
        <f>IF(A213="","",IFERROR(IFERROR(IF(D213="COMP",VLOOKUP(C213,B.COMP!A:H,4,FALSE),VLOOKUP(C213,B.INSUMO!A:D,3,FALSE)),VLOOKUP(C213,'B. COT'!A:D,4,FALSE)),VLOOKUP(C213,B.COMP!A:H,4,FALSE)))</f>
        <v>UN</v>
      </c>
      <c r="I213" s="333">
        <v>1</v>
      </c>
      <c r="J213" s="334">
        <f>SUM(K214:K220)</f>
        <v>59.29</v>
      </c>
      <c r="K213" s="324">
        <f t="shared" ref="K213:K216" si="46">IF(A213="","",IFERROR(TRUNC(J213*I213,2),"COTAÇÃO"))</f>
        <v>59.29</v>
      </c>
      <c r="L213" s="325">
        <f>J213-K213</f>
        <v>0</v>
      </c>
      <c r="M213" s="191"/>
      <c r="N213" s="304">
        <f>SUM(K214:K220)</f>
        <v>59.29</v>
      </c>
      <c r="O213" s="276">
        <f>N213-K213</f>
        <v>0</v>
      </c>
      <c r="P213" s="191"/>
    </row>
    <row r="214" spans="1:16" s="305" customFormat="1" ht="37.5" customHeight="1">
      <c r="A214" s="326" t="s">
        <v>46</v>
      </c>
      <c r="B214" s="326"/>
      <c r="C214" s="326">
        <v>88264</v>
      </c>
      <c r="D214" s="326" t="str">
        <f t="shared" ref="D214:D220" si="47">IF(A214="","",IF(A214="Composição","",IF(A214="Composição Auxiliar","COMP","INSUMO")))</f>
        <v>COMP</v>
      </c>
      <c r="E214" s="326" t="str">
        <f>IF(A214="","",IF(A214="COMPOSIÇÃO","",IFERROR(IFERROR(IF(VLOOKUP(C214,B.COMP!A:H,5,FALSE)&gt;0,"SINAPI",""),IF(VLOOKUP(C214,B.INSUMO!A:D,4,FALSE)&gt;0,"SINAPI","")),"COT")))</f>
        <v>SINAPI</v>
      </c>
      <c r="F214" s="321" t="str">
        <f>IF(A214="","",IFERROR(IF(A214="COMPOSIÇÃO",VLOOKUP(C214,'B. COT'!A:D,2,FALSE),IFERROR(IFERROR(IF(D214="COMP",VLOOKUP(C214,B.COMP!A:H,2,FALSE),VLOOKUP(C214,B.INSUMO!A:D,2,FALSE)),VLOOKUP(C214,'B. COT'!A:D,2,FALSE)),"COTAÇÃO")),VLOOKUP(C214,B.COMP!A:H,2,FALSE)))</f>
        <v>ELETRICISTA COM ENCARGOS COMPLEMENTARES</v>
      </c>
      <c r="G214" s="322" t="str">
        <f>IF(A214="","",IFERROR(IF(A214="COMPOSIÇÃO",VLOOKUP(C214,'B. COT'!A:D,3,FALSE),IFERROR(IFERROR(IF(D214="COMP",VLOOKUP(C214,B.COMP!A:H,3,FALSE),VLOOKUP(C214,B.INSUMO!A:D,7,FALSE)),VLOOKUP(C214,'B. COT'!A:D,3,FALSE)),"COTAÇÃO")),VLOOKUP(CPU!C214,B.COMP!A:H,3,FALSE)))</f>
        <v>SERVICOS DIVERSOS</v>
      </c>
      <c r="H214" s="327" t="str">
        <f>IF(A214="","",IFERROR(IFERROR(IF(D214="COMP",VLOOKUP(C214,B.COMP!A:H,4,FALSE),VLOOKUP(C214,B.INSUMO!A:D,3,FALSE)),VLOOKUP(C214,'B. COT'!A:D,4,FALSE)),VLOOKUP(C214,B.COMP!A:H,4,FALSE)))</f>
        <v>H</v>
      </c>
      <c r="I214" s="328">
        <v>0.183</v>
      </c>
      <c r="J214" s="329">
        <f>IFERROR(IF(D214="COMP",VLOOKUP(C214,B.COMP!A:H,5,FALSE),VLOOKUP(C214,B.INSUMO!A:D,4,FALSE)),INDEX('MAPA DE COTAÇÕES'!Print_Area,MATCH(C214,'MAPA DE COTAÇÕES'!B:B,0)+5,12))</f>
        <v>24.65</v>
      </c>
      <c r="K214" s="324">
        <f t="shared" si="46"/>
        <v>4.51</v>
      </c>
      <c r="L214" s="276"/>
      <c r="M214" s="191"/>
      <c r="N214" s="304"/>
      <c r="O214" s="276"/>
      <c r="P214" s="191"/>
    </row>
    <row r="215" spans="1:16" s="305" customFormat="1" ht="37.5" customHeight="1">
      <c r="A215" s="326" t="s">
        <v>46</v>
      </c>
      <c r="B215" s="326"/>
      <c r="C215" s="326">
        <v>88247</v>
      </c>
      <c r="D215" s="326" t="str">
        <f t="shared" si="47"/>
        <v>COMP</v>
      </c>
      <c r="E215" s="326" t="str">
        <f>IF(A215="","",IF(A215="COMPOSIÇÃO","",IFERROR(IFERROR(IF(VLOOKUP(C215,B.COMP!A:H,5,FALSE)&gt;0,"SINAPI",""),IF(VLOOKUP(C215,B.INSUMO!A:D,4,FALSE)&gt;0,"SINAPI","")),"COT")))</f>
        <v>SINAPI</v>
      </c>
      <c r="F215" s="321" t="str">
        <f>IF(A215="","",IFERROR(IF(A215="COMPOSIÇÃO",VLOOKUP(C215,'B. COT'!A:D,2,FALSE),IFERROR(IFERROR(IF(D215="COMP",VLOOKUP(C215,B.COMP!A:H,2,FALSE),VLOOKUP(C215,B.INSUMO!A:D,2,FALSE)),VLOOKUP(C215,'B. COT'!A:D,2,FALSE)),"COTAÇÃO")),VLOOKUP(C215,B.COMP!A:H,2,FALSE)))</f>
        <v>AUXILIAR DE ELETRICISTA COM ENCARGOS COMPLEMENTARES</v>
      </c>
      <c r="G215" s="322" t="str">
        <f>IF(A215="","",IFERROR(IF(A215="COMPOSIÇÃO",VLOOKUP(C215,'B. COT'!A:D,3,FALSE),IFERROR(IFERROR(IF(D215="COMP",VLOOKUP(C215,B.COMP!A:H,3,FALSE),VLOOKUP(C215,B.INSUMO!A:D,7,FALSE)),VLOOKUP(C215,'B. COT'!A:D,3,FALSE)),"COTAÇÃO")),VLOOKUP(CPU!C215,B.COMP!A:H,3,FALSE)))</f>
        <v>SERVICOS DIVERSOS</v>
      </c>
      <c r="H215" s="327" t="str">
        <f>IF(A215="","",IFERROR(IFERROR(IF(D215="COMP",VLOOKUP(C215,B.COMP!A:H,4,FALSE),VLOOKUP(C215,B.INSUMO!A:D,3,FALSE)),VLOOKUP(C215,'B. COT'!A:D,4,FALSE)),VLOOKUP(C215,B.COMP!A:H,4,FALSE)))</f>
        <v>H</v>
      </c>
      <c r="I215" s="328">
        <v>0.183</v>
      </c>
      <c r="J215" s="329">
        <f>IFERROR(IF(D215="COMP",VLOOKUP(C215,B.COMP!A:H,5,FALSE),VLOOKUP(C215,B.INSUMO!A:D,4,FALSE)),INDEX('MAPA DE COTAÇÕES'!Print_Area,MATCH(C215,'MAPA DE COTAÇÕES'!B:B,0)+5,12))</f>
        <v>20.440000000000001</v>
      </c>
      <c r="K215" s="324">
        <f t="shared" ref="K215" si="48">IF(A215="","",IFERROR(TRUNC(J215*I215,2),"COTAÇÃO"))</f>
        <v>3.74</v>
      </c>
      <c r="L215" s="276"/>
      <c r="M215" s="191"/>
      <c r="N215" s="304"/>
      <c r="O215" s="276"/>
      <c r="P215" s="191"/>
    </row>
    <row r="216" spans="1:16" ht="35.25" customHeight="1">
      <c r="A216" s="335" t="s">
        <v>49</v>
      </c>
      <c r="B216" s="335"/>
      <c r="C216" s="335" t="s">
        <v>14108</v>
      </c>
      <c r="D216" s="335" t="str">
        <f t="shared" si="47"/>
        <v>INSUMO</v>
      </c>
      <c r="E216" s="335" t="str">
        <f>IF(A216="","",IF(A216="COMPOSIÇÃO","",IFERROR(IFERROR(IF(VLOOKUP(C216,B.COMP!A:H,5,FALSE)&gt;0,"SINAPI",""),IF(VLOOKUP(C216,B.INSUMO!A:D,4,FALSE)&gt;0,"SINAPI","")),"COT")))</f>
        <v>COT</v>
      </c>
      <c r="F216" s="321" t="str">
        <f>IF(A216="","",IFERROR(IF(A216="COMPOSIÇÃO",VLOOKUP(C216,'B. COT'!A:D,2,FALSE),IFERROR(IFERROR(IF(D216="COMP",VLOOKUP(C216,B.COMP!A:H,2,FALSE),VLOOKUP(C216,B.INSUMO!A:D,2,FALSE)),VLOOKUP(C216,'B. COT'!A:D,2,FALSE)),"COTAÇÃO")),VLOOKUP(C216,B.COMP!A:H,2,FALSE)))</f>
        <v>EMENDA PARA ELETROCALHA LISA OU PERFURADA EM AÇO GALVANIZADO, LARGURA DE 100MM E ALTURA DE 100MM.</v>
      </c>
      <c r="G216" s="339" t="str">
        <f>IF(A216="","",IFERROR(IF(A216="COMPOSIÇÃO",VLOOKUP(C216,'B. COT'!A:D,3,FALSE),IFERROR(IFERROR(IF(D216="COMP",VLOOKUP(C216,B.COMP!A:I,3,FALSE),VLOOKUP(C216,B.INSUMO!A:H,7,FALSE)),VLOOKUP(C216,'B. COT'!A:D,3,FALSE)),"COTAÇÃO")),VLOOKUP(CPU!C216,B.COMP!A:I,3,FALSE)))</f>
        <v>MATERIAL</v>
      </c>
      <c r="H216" s="336" t="str">
        <f>IF(A216="","",IFERROR(IFERROR(IF(D216="COMP",VLOOKUP(C216,B.COMP!A:H,4,FALSE),VLOOKUP(C216,B.INSUMO!A:D,3,FALSE)),VLOOKUP(C216,'B. COT'!A:D,4,FALSE)),VLOOKUP(C216,B.COMP!A:H,4,FALSE)))</f>
        <v>UN</v>
      </c>
      <c r="I216" s="340">
        <v>1</v>
      </c>
      <c r="J216" s="338">
        <f>IFERROR(IF(D216="COMP",VLOOKUP(C216,B.COMP!A:H,5,FALSE),VLOOKUP(C216,B.INSUMO!A:D,4,FALSE)),INDEX('MAPA DE COTAÇÕES'!Print_Area,MATCH(C216,'MAPA DE COTAÇÕES'!B:B,0)+5,12))</f>
        <v>3.2</v>
      </c>
      <c r="K216" s="324">
        <f t="shared" si="46"/>
        <v>3.2</v>
      </c>
    </row>
    <row r="217" spans="1:16" ht="35.25" customHeight="1">
      <c r="A217" s="335" t="s">
        <v>49</v>
      </c>
      <c r="B217" s="335"/>
      <c r="C217" s="335" t="s">
        <v>7715</v>
      </c>
      <c r="D217" s="335" t="str">
        <f t="shared" si="47"/>
        <v>INSUMO</v>
      </c>
      <c r="E217" s="335" t="str">
        <f>IF(A217="","",IF(A217="COMPOSIÇÃO","",IFERROR(IFERROR(IF(VLOOKUP(C217,B.COMP!A:H,5,FALSE)&gt;0,"SINAPI",""),IF(VLOOKUP(C217,B.INSUMO!A:D,4,FALSE)&gt;0,"SINAPI","")),"COT")))</f>
        <v>COT</v>
      </c>
      <c r="F217" s="321" t="str">
        <f>IF(A217="","",IFERROR(IF(A217="COMPOSIÇÃO",VLOOKUP(C217,'B. COT'!A:D,2,FALSE),IFERROR(IFERROR(IF(D217="COMP",VLOOKUP(C217,B.COMP!A:H,2,FALSE),VLOOKUP(C217,B.INSUMO!A:D,2,FALSE)),VLOOKUP(C217,'B. COT'!A:D,2,FALSE)),"COTAÇÃO")),VLOOKUP(C217,B.COMP!A:H,2,FALSE)))</f>
        <v>TALA PARA EMENDA DE ELTROCALHA LISA OU PERFURADA</v>
      </c>
      <c r="G217" s="339" t="str">
        <f>IF(A217="","",IFERROR(IF(A217="COMPOSIÇÃO",VLOOKUP(C217,'B. COT'!A:D,3,FALSE),IFERROR(IFERROR(IF(D217="COMP",VLOOKUP(C217,B.COMP!A:I,3,FALSE),VLOOKUP(C217,B.INSUMO!A:H,7,FALSE)),VLOOKUP(C217,'B. COT'!A:D,3,FALSE)),"COTAÇÃO")),VLOOKUP(CPU!C217,B.COMP!A:I,3,FALSE)))</f>
        <v>MATERIAL</v>
      </c>
      <c r="H217" s="336" t="str">
        <f>IF(A217="","",IFERROR(IFERROR(IF(D217="COMP",VLOOKUP(C217,B.COMP!A:H,4,FALSE),VLOOKUP(C217,B.INSUMO!A:D,3,FALSE)),VLOOKUP(C217,'B. COT'!A:D,4,FALSE)),VLOOKUP(C217,B.COMP!A:H,4,FALSE)))</f>
        <v>UN</v>
      </c>
      <c r="I217" s="340">
        <v>4</v>
      </c>
      <c r="J217" s="338">
        <f>IFERROR(IF(D217="COMP",VLOOKUP(C217,B.COMP!A:H,5,FALSE),VLOOKUP(C217,B.INSUMO!A:D,4,FALSE)),INDEX('MAPA DE COTAÇÕES'!Print_Area,MATCH(C217,'MAPA DE COTAÇÕES'!B:B,0)+5,12))</f>
        <v>1</v>
      </c>
      <c r="K217" s="324">
        <f t="shared" ref="K217:K218" si="49">IF(A217="","",IFERROR(TRUNC(J217*I217,2),"COTAÇÃO"))</f>
        <v>4</v>
      </c>
    </row>
    <row r="218" spans="1:16" ht="35.25" customHeight="1">
      <c r="A218" s="335" t="s">
        <v>49</v>
      </c>
      <c r="B218" s="335"/>
      <c r="C218" s="335" t="s">
        <v>7716</v>
      </c>
      <c r="D218" s="335" t="str">
        <f t="shared" si="47"/>
        <v>INSUMO</v>
      </c>
      <c r="E218" s="335" t="str">
        <f>IF(A218="","",IF(A218="COMPOSIÇÃO","",IFERROR(IFERROR(IF(VLOOKUP(C218,B.COMP!A:H,5,FALSE)&gt;0,"SINAPI",""),IF(VLOOKUP(C218,B.INSUMO!A:D,4,FALSE)&gt;0,"SINAPI","")),"COT")))</f>
        <v>COT</v>
      </c>
      <c r="F218" s="321" t="str">
        <f>IF(A218="","",IFERROR(IF(A218="COMPOSIÇÃO",VLOOKUP(C218,'B. COT'!A:D,2,FALSE),IFERROR(IFERROR(IF(D218="COMP",VLOOKUP(C218,B.COMP!A:H,2,FALSE),VLOOKUP(C218,B.INSUMO!A:D,2,FALSE)),VLOOKUP(C218,'B. COT'!A:D,2,FALSE)),"COTAÇÃO")),VLOOKUP(C218,B.COMP!A:H,2,FALSE)))</f>
        <v>PARAFUSO CABEÇA LENTILHA 1/4" X 3/4"</v>
      </c>
      <c r="G218" s="339" t="str">
        <f>IF(A218="","",IFERROR(IF(A218="COMPOSIÇÃO",VLOOKUP(C218,'B. COT'!A:D,3,FALSE),IFERROR(IFERROR(IF(D218="COMP",VLOOKUP(C218,B.COMP!A:I,3,FALSE),VLOOKUP(C218,B.INSUMO!A:H,7,FALSE)),VLOOKUP(C218,'B. COT'!A:D,3,FALSE)),"COTAÇÃO")),VLOOKUP(CPU!C218,B.COMP!A:I,3,FALSE)))</f>
        <v>MATERIAL</v>
      </c>
      <c r="H218" s="336" t="str">
        <f>IF(A218="","",IFERROR(IFERROR(IF(D218="COMP",VLOOKUP(C218,B.COMP!A:H,4,FALSE),VLOOKUP(C218,B.INSUMO!A:D,3,FALSE)),VLOOKUP(C218,'B. COT'!A:D,4,FALSE)),VLOOKUP(C218,B.COMP!A:H,4,FALSE)))</f>
        <v>UN</v>
      </c>
      <c r="I218" s="340">
        <v>16.8</v>
      </c>
      <c r="J218" s="338">
        <f>IFERROR(IF(D218="COMP",VLOOKUP(C218,B.COMP!A:H,5,FALSE),VLOOKUP(C218,B.INSUMO!A:D,4,FALSE)),INDEX('MAPA DE COTAÇÕES'!Print_Area,MATCH(C218,'MAPA DE COTAÇÕES'!B:B,0)+5,12))</f>
        <v>0.52</v>
      </c>
      <c r="K218" s="324">
        <f t="shared" si="49"/>
        <v>8.73</v>
      </c>
    </row>
    <row r="219" spans="1:16" ht="35.25" customHeight="1">
      <c r="A219" s="335" t="s">
        <v>49</v>
      </c>
      <c r="B219" s="335"/>
      <c r="C219" s="335">
        <v>13348</v>
      </c>
      <c r="D219" s="335" t="str">
        <f t="shared" si="47"/>
        <v>INSUMO</v>
      </c>
      <c r="E219" s="335" t="str">
        <f>IF(A219="","",IF(A219="COMPOSIÇÃO","",IFERROR(IFERROR(IF(VLOOKUP(C219,B.COMP!A:H,5,FALSE)&gt;0,"SINAPI",""),IF(VLOOKUP(C219,B.INSUMO!A:D,4,FALSE)&gt;0,"SINAPI","")),"COT")))</f>
        <v>SINAPI</v>
      </c>
      <c r="F219" s="321" t="str">
        <f>IF(A219="","",IFERROR(IF(A219="COMPOSIÇÃO",VLOOKUP(C219,'B. COT'!A:D,2,FALSE),IFERROR(IFERROR(IF(D219="COMP",VLOOKUP(C219,B.COMP!A:H,2,FALSE),VLOOKUP(C219,B.INSUMO!A:D,2,FALSE)),VLOOKUP(C219,'B. COT'!A:D,2,FALSE)),"COTAÇÃO")),VLOOKUP(C219,B.COMP!A:H,2,FALSE)))</f>
        <v xml:space="preserve">ARRUELA  EM ACO GALVANIZADO, DIAMETRO EXTERNO = 35MM, ESPESSURA = 3MM, DIAMETRO DO FURO= 18MM                                                                                                                                                                                                                                                                                                                                                                                                             </v>
      </c>
      <c r="G219" s="339" t="str">
        <f>IF(A219="","",IFERROR(IF(A219="COMPOSIÇÃO",VLOOKUP(C219,'B. COT'!A:D,3,FALSE),IFERROR(IFERROR(IF(D219="COMP",VLOOKUP(C219,B.COMP!A:I,3,FALSE),VLOOKUP(C219,B.INSUMO!A:H,7,FALSE)),VLOOKUP(C219,'B. COT'!A:D,3,FALSE)),"COTAÇÃO")),VLOOKUP(CPU!C219,B.COMP!A:I,3,FALSE)))</f>
        <v>MATERIAL</v>
      </c>
      <c r="H219" s="336" t="str">
        <f>IF(A219="","",IFERROR(IFERROR(IF(D219="COMP",VLOOKUP(C219,B.COMP!A:H,4,FALSE),VLOOKUP(C219,B.INSUMO!A:D,3,FALSE)),VLOOKUP(C219,'B. COT'!A:D,4,FALSE)),VLOOKUP(C219,B.COMP!A:H,4,FALSE)))</f>
        <v xml:space="preserve">UN    </v>
      </c>
      <c r="I219" s="340">
        <v>16.8</v>
      </c>
      <c r="J219" s="338">
        <f>IFERROR(IF(D219="COMP",VLOOKUP(C219,B.COMP!A:H,5,FALSE),VLOOKUP(C219,B.INSUMO!A:D,4,FALSE)),INDEX('MAPA DE COTAÇÕES'!Print_Area,MATCH(C219,'MAPA DE COTAÇÕES'!B:B,0)+5,12))</f>
        <v>1.79</v>
      </c>
      <c r="K219" s="324">
        <f t="shared" ref="K219" si="50">IF(A219="","",IFERROR(TRUNC(J219*I219,2),"COTAÇÃO"))</f>
        <v>30.07</v>
      </c>
    </row>
    <row r="220" spans="1:16" ht="35.25" customHeight="1">
      <c r="A220" s="335" t="s">
        <v>49</v>
      </c>
      <c r="B220" s="335"/>
      <c r="C220" s="335">
        <v>39997</v>
      </c>
      <c r="D220" s="335" t="str">
        <f t="shared" si="47"/>
        <v>INSUMO</v>
      </c>
      <c r="E220" s="335" t="str">
        <f>IF(A220="","",IF(A220="COMPOSIÇÃO","",IFERROR(IFERROR(IF(VLOOKUP(C220,B.COMP!A:H,5,FALSE)&gt;0,"SINAPI",""),IF(VLOOKUP(C220,B.INSUMO!A:D,4,FALSE)&gt;0,"SINAPI","")),"COT")))</f>
        <v>SINAPI</v>
      </c>
      <c r="F220" s="321" t="str">
        <f>IF(A220="","",IFERROR(IF(A220="COMPOSIÇÃO",VLOOKUP(C220,'B. COT'!A:D,2,FALSE),IFERROR(IFERROR(IF(D220="COMP",VLOOKUP(C220,B.COMP!A:H,2,FALSE),VLOOKUP(C220,B.INSUMO!A:D,2,FALSE)),VLOOKUP(C220,'B. COT'!A:D,2,FALSE)),"COTAÇÃO")),VLOOKUP(C220,B.COMP!A:H,2,FALSE)))</f>
        <v xml:space="preserve">PORCA ZINCADA, SEXTAVADA, DIAMETRO 1/4"                                                                                                                                                                                                                                                                                                                                                                                                                                                                   </v>
      </c>
      <c r="G220" s="339" t="str">
        <f>IF(A220="","",IFERROR(IF(A220="COMPOSIÇÃO",VLOOKUP(C220,'B. COT'!A:D,3,FALSE),IFERROR(IFERROR(IF(D220="COMP",VLOOKUP(C220,B.COMP!A:I,3,FALSE),VLOOKUP(C220,B.INSUMO!A:H,7,FALSE)),VLOOKUP(C220,'B. COT'!A:D,3,FALSE)),"COTAÇÃO")),VLOOKUP(CPU!C220,B.COMP!A:I,3,FALSE)))</f>
        <v>MATERIAL</v>
      </c>
      <c r="H220" s="336" t="str">
        <f>IF(A220="","",IFERROR(IFERROR(IF(D220="COMP",VLOOKUP(C220,B.COMP!A:H,4,FALSE),VLOOKUP(C220,B.INSUMO!A:D,3,FALSE)),VLOOKUP(C220,'B. COT'!A:D,4,FALSE)),VLOOKUP(C220,B.COMP!A:H,4,FALSE)))</f>
        <v xml:space="preserve">UN    </v>
      </c>
      <c r="I220" s="340">
        <v>16.8</v>
      </c>
      <c r="J220" s="338">
        <f>IFERROR(IF(D220="COMP",VLOOKUP(C220,B.COMP!A:H,5,FALSE),VLOOKUP(C220,B.INSUMO!A:D,4,FALSE)),INDEX('MAPA DE COTAÇÕES'!Print_Area,MATCH(C220,'MAPA DE COTAÇÕES'!B:B,0)+5,12))</f>
        <v>0.3</v>
      </c>
      <c r="K220" s="324">
        <f t="shared" ref="K220" si="51">IF(A220="","",IFERROR(TRUNC(J220*I220,2),"COTAÇÃO"))</f>
        <v>5.04</v>
      </c>
    </row>
    <row r="221" spans="1:16" s="279" customFormat="1" ht="15.75">
      <c r="A221" s="341"/>
      <c r="B221" s="341"/>
      <c r="C221" s="341"/>
      <c r="D221" s="348"/>
      <c r="E221" s="348"/>
      <c r="F221" s="348" t="s">
        <v>7722</v>
      </c>
      <c r="G221" s="349"/>
      <c r="H221" s="349"/>
      <c r="I221" s="346"/>
      <c r="J221" s="347"/>
      <c r="K221" s="347"/>
      <c r="L221" s="273"/>
      <c r="M221" s="274"/>
      <c r="N221" s="275"/>
      <c r="O221" s="273"/>
      <c r="P221" s="274"/>
    </row>
    <row r="222" spans="1:16" s="305" customFormat="1" ht="50.25" customHeight="1">
      <c r="A222" s="351" t="s">
        <v>44</v>
      </c>
      <c r="B222" s="331"/>
      <c r="C222" s="331" t="s">
        <v>14122</v>
      </c>
      <c r="D222" s="331"/>
      <c r="E222" s="331"/>
      <c r="F222" s="345" t="str">
        <f>IF(A222="","",IFERROR(IF(A222="COMPOSIÇÃO",VLOOKUP(C222,'B. COT'!A:D,2,FALSE),IFERROR(IFERROR(IF(D222="COMP",VLOOKUP(C222,B.COMP!A:H,2,FALSE),VLOOKUP(C222,B.INSUMO!A:D,2,FALSE)),VLOOKUP(C222,'B. COT'!A:D,2,FALSE)),"COTAÇÃO")),VLOOKUP(C222,B.COMP!A:H,2,FALSE)))</f>
        <v>CURVA 135 GRAUS PARA ELETRODUTO, AÇO GALVANIZADO, ROSCÁVEL, DN 2", PARA CIRCUITOS TERMINAIS, INSTALADA EM FORRO - FORNECIMENTO E INSTALAÇÃO.</v>
      </c>
      <c r="G222" s="322" t="str">
        <f>IF(A222="","",IFERROR(IF(A222="COMPOSIÇÃO",VLOOKUP(C222,'B. COT'!A:D,3,FALSE),IFERROR(IFERROR(IF(D222="COMP",VLOOKUP(C222,B.COMP!A:H,3,FALSE),VLOOKUP(C222,B.INSUMO!A:D,7,FALSE)),VLOOKUP(C222,'B. COT'!A:D,3,FALSE)),"COTAÇÃO")),VLOOKUP(CPU!C222,B.COMP!A:H,3,FALSE)))</f>
        <v>INEL - INSTALAÇÃO ELÉTRICA</v>
      </c>
      <c r="H222" s="332" t="str">
        <f>IF(A222="","",IFERROR(IFERROR(IF(D222="COMP",VLOOKUP(C222,B.COMP!A:H,4,FALSE),VLOOKUP(C222,B.INSUMO!A:D,3,FALSE)),VLOOKUP(C222,'B. COT'!A:D,4,FALSE)),VLOOKUP(C222,B.COMP!A:H,4,FALSE)))</f>
        <v>UN</v>
      </c>
      <c r="I222" s="333">
        <v>1</v>
      </c>
      <c r="J222" s="334">
        <f>SUM(K223:K225)</f>
        <v>38.71</v>
      </c>
      <c r="K222" s="324">
        <f t="shared" ref="K222:K225" si="52">IF(A222="","",IFERROR(TRUNC(J222*I222,2),"COTAÇÃO"))</f>
        <v>38.71</v>
      </c>
      <c r="L222" s="325">
        <f>J222-K222</f>
        <v>0</v>
      </c>
      <c r="M222" s="191"/>
      <c r="N222" s="304">
        <f>SUM(K223:K225)</f>
        <v>38.71</v>
      </c>
      <c r="O222" s="276">
        <f>N222-K222</f>
        <v>0</v>
      </c>
      <c r="P222" s="191"/>
    </row>
    <row r="223" spans="1:16" s="305" customFormat="1" ht="37.5" customHeight="1">
      <c r="A223" s="326" t="s">
        <v>46</v>
      </c>
      <c r="B223" s="326"/>
      <c r="C223" s="478">
        <v>88247</v>
      </c>
      <c r="D223" s="326" t="str">
        <f>IF(A223="","",IF(A223="Composição","",IF(A223="Composição Auxiliar","COMP","INSUMO")))</f>
        <v>COMP</v>
      </c>
      <c r="E223" s="326" t="str">
        <f>IF(A223="","",IF(A223="COMPOSIÇÃO","",IFERROR(IFERROR(IF(VLOOKUP(C223,B.COMP!A:H,5,FALSE)&gt;0,"SINAPI",""),IF(VLOOKUP(C223,B.INSUMO!A:D,4,FALSE)&gt;0,"SINAPI","")),"COT")))</f>
        <v>SINAPI</v>
      </c>
      <c r="F223" s="321" t="str">
        <f>IF(A223="","",IFERROR(IF(A223="COMPOSIÇÃO",VLOOKUP(C223,'B. COT'!A:D,2,FALSE),IFERROR(IFERROR(IF(D223="COMP",VLOOKUP(C223,B.COMP!A:H,2,FALSE),VLOOKUP(C223,B.INSUMO!A:D,2,FALSE)),VLOOKUP(C223,'B. COT'!A:D,2,FALSE)),"COTAÇÃO")),VLOOKUP(C223,B.COMP!A:H,2,FALSE)))</f>
        <v>AUXILIAR DE ELETRICISTA COM ENCARGOS COMPLEMENTARES</v>
      </c>
      <c r="G223" s="322" t="str">
        <f>IF(A223="","",IFERROR(IF(A223="COMPOSIÇÃO",VLOOKUP(C223,'B. COT'!A:D,3,FALSE),IFERROR(IFERROR(IF(D223="COMP",VLOOKUP(C223,B.COMP!A:H,3,FALSE),VLOOKUP(C223,B.INSUMO!A:D,7,FALSE)),VLOOKUP(C223,'B. COT'!A:D,3,FALSE)),"COTAÇÃO")),VLOOKUP(CPU!C223,B.COMP!A:H,3,FALSE)))</f>
        <v>SERVICOS DIVERSOS</v>
      </c>
      <c r="H223" s="327" t="str">
        <f>IF(A223="","",IFERROR(IFERROR(IF(D223="COMP",VLOOKUP(C223,B.COMP!A:H,4,FALSE),VLOOKUP(C223,B.INSUMO!A:D,3,FALSE)),VLOOKUP(C223,'B. COT'!A:D,4,FALSE)),VLOOKUP(C223,B.COMP!A:H,4,FALSE)))</f>
        <v>H</v>
      </c>
      <c r="I223" s="480">
        <v>0.20599999999999999</v>
      </c>
      <c r="J223" s="329">
        <f>IFERROR(IF(D223="COMP",VLOOKUP(C223,B.COMP!A:H,5,FALSE),VLOOKUP(C223,B.INSUMO!A:D,4,FALSE)),INDEX('MAPA DE COTAÇÕES'!Print_Area,MATCH(C223,'MAPA DE COTAÇÕES'!B:B,0)+5,12))</f>
        <v>20.440000000000001</v>
      </c>
      <c r="K223" s="324">
        <f t="shared" si="52"/>
        <v>4.21</v>
      </c>
      <c r="L223" s="276"/>
      <c r="M223" s="191"/>
      <c r="N223" s="304"/>
      <c r="O223" s="276"/>
      <c r="P223" s="191"/>
    </row>
    <row r="224" spans="1:16" s="305" customFormat="1" ht="37.5" customHeight="1">
      <c r="A224" s="326" t="s">
        <v>46</v>
      </c>
      <c r="B224" s="326"/>
      <c r="C224" s="478">
        <v>88264</v>
      </c>
      <c r="D224" s="326" t="str">
        <f>IF(A224="","",IF(A224="Composição","",IF(A224="Composição Auxiliar","COMP","INSUMO")))</f>
        <v>COMP</v>
      </c>
      <c r="E224" s="326" t="str">
        <f>IF(A224="","",IF(A224="COMPOSIÇÃO","",IFERROR(IFERROR(IF(VLOOKUP(C224,B.COMP!A:H,5,FALSE)&gt;0,"SINAPI",""),IF(VLOOKUP(C224,B.INSUMO!A:D,4,FALSE)&gt;0,"SINAPI","")),"COT")))</f>
        <v>SINAPI</v>
      </c>
      <c r="F224" s="321" t="str">
        <f>IF(A224="","",IFERROR(IF(A224="COMPOSIÇÃO",VLOOKUP(C224,'B. COT'!A:D,2,FALSE),IFERROR(IFERROR(IF(D224="COMP",VLOOKUP(C224,B.COMP!A:H,2,FALSE),VLOOKUP(C224,B.INSUMO!A:D,2,FALSE)),VLOOKUP(C224,'B. COT'!A:D,2,FALSE)),"COTAÇÃO")),VLOOKUP(C224,B.COMP!A:H,2,FALSE)))</f>
        <v>ELETRICISTA COM ENCARGOS COMPLEMENTARES</v>
      </c>
      <c r="G224" s="322" t="str">
        <f>IF(A224="","",IFERROR(IF(A224="COMPOSIÇÃO",VLOOKUP(C224,'B. COT'!A:D,3,FALSE),IFERROR(IFERROR(IF(D224="COMP",VLOOKUP(C224,B.COMP!A:H,3,FALSE),VLOOKUP(C224,B.INSUMO!A:D,7,FALSE)),VLOOKUP(C224,'B. COT'!A:D,3,FALSE)),"COTAÇÃO")),VLOOKUP(CPU!C224,B.COMP!A:H,3,FALSE)))</f>
        <v>SERVICOS DIVERSOS</v>
      </c>
      <c r="H224" s="327" t="str">
        <f>IF(A224="","",IFERROR(IFERROR(IF(D224="COMP",VLOOKUP(C224,B.COMP!A:H,4,FALSE),VLOOKUP(C224,B.INSUMO!A:D,3,FALSE)),VLOOKUP(C224,'B. COT'!A:D,4,FALSE)),VLOOKUP(C224,B.COMP!A:H,4,FALSE)))</f>
        <v>H</v>
      </c>
      <c r="I224" s="480">
        <v>0.20599999999999999</v>
      </c>
      <c r="J224" s="329">
        <f>IFERROR(IF(D224="COMP",VLOOKUP(C224,B.COMP!A:H,5,FALSE),VLOOKUP(C224,B.INSUMO!A:D,4,FALSE)),INDEX('MAPA DE COTAÇÕES'!Print_Area,MATCH(C224,'MAPA DE COTAÇÕES'!B:B,0)+5,12))</f>
        <v>24.65</v>
      </c>
      <c r="K224" s="324">
        <f t="shared" si="52"/>
        <v>5.07</v>
      </c>
      <c r="L224" s="276"/>
      <c r="M224" s="191"/>
      <c r="N224" s="304"/>
      <c r="O224" s="276"/>
      <c r="P224" s="191"/>
    </row>
    <row r="225" spans="1:16" ht="35.25" customHeight="1">
      <c r="A225" s="335" t="s">
        <v>49</v>
      </c>
      <c r="B225" s="335"/>
      <c r="C225" s="335" t="s">
        <v>14126</v>
      </c>
      <c r="D225" s="335" t="str">
        <f>IF(A225="","",IF(A225="Composição","",IF(A225="Composição Auxiliar","COMP","INSUMO")))</f>
        <v>INSUMO</v>
      </c>
      <c r="E225" s="335" t="str">
        <f>IF(A225="","",IF(A225="COMPOSIÇÃO","",IFERROR(IFERROR(IF(VLOOKUP(C225,B.COMP!A:H,5,FALSE)&gt;0,"SINAPI",""),IF(VLOOKUP(C225,B.INSUMO!A:D,4,FALSE)&gt;0,"SINAPI","")),"COT")))</f>
        <v>COT</v>
      </c>
      <c r="F225" s="321" t="str">
        <f>IF(A225="","",IFERROR(IF(A225="COMPOSIÇÃO",VLOOKUP(C225,'B. COT'!A:D,2,FALSE),IFERROR(IFERROR(IF(D225="COMP",VLOOKUP(C225,B.COMP!A:H,2,FALSE),VLOOKUP(C225,B.INSUMO!A:D,2,FALSE)),VLOOKUP(C225,'B. COT'!A:D,2,FALSE)),"COTAÇÃO")),VLOOKUP(C225,B.COMP!A:H,2,FALSE)))</f>
        <v>CURVA 135 GRAUS PARA ELETRODUTO, AÇO GALVANIZADO, ROSCÁVEL, DN 2".</v>
      </c>
      <c r="G225" s="339" t="str">
        <f>IF(A225="","",IFERROR(IF(A225="COMPOSIÇÃO",VLOOKUP(C225,'B. COT'!A:D,3,FALSE),IFERROR(IFERROR(IF(D225="COMP",VLOOKUP(C225,B.COMP!A:I,3,FALSE),VLOOKUP(C225,B.INSUMO!A:H,7,FALSE)),VLOOKUP(C225,'B. COT'!A:D,3,FALSE)),"COTAÇÃO")),VLOOKUP(CPU!C225,B.COMP!A:I,3,FALSE)))</f>
        <v>MATERIAL</v>
      </c>
      <c r="H225" s="336" t="str">
        <f>IF(A225="","",IFERROR(IFERROR(IF(D225="COMP",VLOOKUP(C225,B.COMP!A:H,4,FALSE),VLOOKUP(C225,B.INSUMO!A:D,3,FALSE)),VLOOKUP(C225,'B. COT'!A:D,4,FALSE)),VLOOKUP(C225,B.COMP!A:H,4,FALSE)))</f>
        <v>UN</v>
      </c>
      <c r="I225" s="481">
        <v>1</v>
      </c>
      <c r="J225" s="338">
        <f>IFERROR(IF(D225="COMP",VLOOKUP(C225,B.COMP!A:H,5,FALSE),VLOOKUP(C225,B.INSUMO!A:D,4,FALSE)),INDEX('MAPA DE COTAÇÕES'!Print_Area,MATCH(C225,'MAPA DE COTAÇÕES'!B:B,0)+5,12))</f>
        <v>29.43</v>
      </c>
      <c r="K225" s="324">
        <f t="shared" si="52"/>
        <v>29.43</v>
      </c>
    </row>
    <row r="226" spans="1:16" s="279" customFormat="1" ht="15.75">
      <c r="A226" s="341"/>
      <c r="B226" s="341"/>
      <c r="C226" s="341"/>
      <c r="D226" s="348"/>
      <c r="E226" s="348"/>
      <c r="F226" s="482" t="s">
        <v>14097</v>
      </c>
      <c r="G226" s="349"/>
      <c r="H226" s="349"/>
      <c r="I226" s="346"/>
      <c r="J226" s="347"/>
      <c r="K226" s="347"/>
      <c r="L226" s="273"/>
      <c r="M226" s="274"/>
      <c r="N226" s="275"/>
      <c r="O226" s="273"/>
      <c r="P226" s="274"/>
    </row>
    <row r="227" spans="1:16" s="305" customFormat="1" ht="49.5" customHeight="1">
      <c r="A227" s="351" t="s">
        <v>44</v>
      </c>
      <c r="B227" s="331"/>
      <c r="C227" s="331" t="s">
        <v>14123</v>
      </c>
      <c r="D227" s="331"/>
      <c r="E227" s="331"/>
      <c r="F227" s="345" t="str">
        <f>IF(A227="","",IFERROR(IF(A227="COMPOSIÇÃO",VLOOKUP(C227,'B. COT'!A:D,2,FALSE),IFERROR(IFERROR(IF(D227="COMP",VLOOKUP(C227,B.COMP!A:H,2,FALSE),VLOOKUP(C227,B.INSUMO!A:D,2,FALSE)),VLOOKUP(C227,'B. COT'!A:D,2,FALSE)),"COTAÇÃO")),VLOOKUP(C227,B.COMP!A:H,2,FALSE)))</f>
        <v>TERMINAL PARA ELETROCALHA PERFURADA EM AÇO PERFURADA EM AÇO GALVANIZADO, LARGURA DE 100MM E ALTURA DE 100MM - FORNECIMENTO E INSTALAÇÃO</v>
      </c>
      <c r="G227" s="322" t="str">
        <f>IF(A227="","",IFERROR(IF(A227="COMPOSIÇÃO",VLOOKUP(C227,'B. COT'!A:D,3,FALSE),IFERROR(IFERROR(IF(D227="COMP",VLOOKUP(C227,B.COMP!A:H,3,FALSE),VLOOKUP(C227,B.INSUMO!A:D,7,FALSE)),VLOOKUP(C227,'B. COT'!A:D,3,FALSE)),"COTAÇÃO")),VLOOKUP(CPU!C227,B.COMP!A:H,3,FALSE)))</f>
        <v>INEL - INSTALAÇÃO ELÉTRICA</v>
      </c>
      <c r="H227" s="332" t="str">
        <f>IF(A227="","",IFERROR(IFERROR(IF(D227="COMP",VLOOKUP(C227,B.COMP!A:H,4,FALSE),VLOOKUP(C227,B.INSUMO!A:D,3,FALSE)),VLOOKUP(C227,'B. COT'!A:D,4,FALSE)),VLOOKUP(C227,B.COMP!A:H,4,FALSE)))</f>
        <v>UN</v>
      </c>
      <c r="I227" s="333">
        <v>1</v>
      </c>
      <c r="J227" s="334">
        <f>SUM(K228:K233)</f>
        <v>29.630000000000003</v>
      </c>
      <c r="K227" s="324">
        <f t="shared" ref="K227:K230" si="53">IF(A227="","",IFERROR(TRUNC(J227*I227,2),"COTAÇÃO"))</f>
        <v>29.63</v>
      </c>
      <c r="L227" s="325">
        <f>J227-K227</f>
        <v>0</v>
      </c>
      <c r="M227" s="191"/>
      <c r="N227" s="304">
        <f>SUM(K228:K233)</f>
        <v>29.630000000000003</v>
      </c>
      <c r="O227" s="276">
        <f>N227-K227</f>
        <v>0</v>
      </c>
      <c r="P227" s="191"/>
    </row>
    <row r="228" spans="1:16" s="305" customFormat="1" ht="37.5" customHeight="1">
      <c r="A228" s="326" t="s">
        <v>46</v>
      </c>
      <c r="B228" s="326"/>
      <c r="C228" s="326">
        <v>88264</v>
      </c>
      <c r="D228" s="326" t="str">
        <f t="shared" ref="D228:D233" si="54">IF(A228="","",IF(A228="Composição","",IF(A228="Composição Auxiliar","COMP","INSUMO")))</f>
        <v>COMP</v>
      </c>
      <c r="E228" s="326" t="str">
        <f>IF(A228="","",IF(A228="COMPOSIÇÃO","",IFERROR(IFERROR(IF(VLOOKUP(C228,B.COMP!A:H,5,FALSE)&gt;0,"SINAPI",""),IF(VLOOKUP(C228,B.INSUMO!A:D,4,FALSE)&gt;0,"SINAPI","")),"COT")))</f>
        <v>SINAPI</v>
      </c>
      <c r="F228" s="321" t="str">
        <f>IF(A228="","",IFERROR(IF(A228="COMPOSIÇÃO",VLOOKUP(C228,'B. COT'!A:D,2,FALSE),IFERROR(IFERROR(IF(D228="COMP",VLOOKUP(C228,B.COMP!A:H,2,FALSE),VLOOKUP(C228,B.INSUMO!A:D,2,FALSE)),VLOOKUP(C228,'B. COT'!A:D,2,FALSE)),"COTAÇÃO")),VLOOKUP(C228,B.COMP!A:H,2,FALSE)))</f>
        <v>ELETRICISTA COM ENCARGOS COMPLEMENTARES</v>
      </c>
      <c r="G228" s="322" t="str">
        <f>IF(A228="","",IFERROR(IF(A228="COMPOSIÇÃO",VLOOKUP(C228,'B. COT'!A:D,3,FALSE),IFERROR(IFERROR(IF(D228="COMP",VLOOKUP(C228,B.COMP!A:H,3,FALSE),VLOOKUP(C228,B.INSUMO!A:D,7,FALSE)),VLOOKUP(C228,'B. COT'!A:D,3,FALSE)),"COTAÇÃO")),VLOOKUP(CPU!C228,B.COMP!A:H,3,FALSE)))</f>
        <v>SERVICOS DIVERSOS</v>
      </c>
      <c r="H228" s="327" t="str">
        <f>IF(A228="","",IFERROR(IFERROR(IF(D228="COMP",VLOOKUP(C228,B.COMP!A:H,4,FALSE),VLOOKUP(C228,B.INSUMO!A:D,3,FALSE)),VLOOKUP(C228,'B. COT'!A:D,4,FALSE)),VLOOKUP(C228,B.COMP!A:H,4,FALSE)))</f>
        <v>H</v>
      </c>
      <c r="I228" s="328">
        <v>0.15</v>
      </c>
      <c r="J228" s="329">
        <f>IFERROR(IF(D228="COMP",VLOOKUP(C228,B.COMP!A:H,5,FALSE),VLOOKUP(C228,B.INSUMO!A:D,4,FALSE)),INDEX('MAPA DE COTAÇÕES'!Print_Area,MATCH(C228,'MAPA DE COTAÇÕES'!B:B,0)+5,12))</f>
        <v>24.65</v>
      </c>
      <c r="K228" s="324">
        <f t="shared" si="53"/>
        <v>3.69</v>
      </c>
      <c r="L228" s="276"/>
      <c r="M228" s="191"/>
      <c r="N228" s="304"/>
      <c r="O228" s="276"/>
      <c r="P228" s="191"/>
    </row>
    <row r="229" spans="1:16" s="305" customFormat="1" ht="37.5" customHeight="1">
      <c r="A229" s="326" t="s">
        <v>46</v>
      </c>
      <c r="B229" s="326"/>
      <c r="C229" s="326">
        <v>88247</v>
      </c>
      <c r="D229" s="326" t="str">
        <f t="shared" si="54"/>
        <v>COMP</v>
      </c>
      <c r="E229" s="326" t="str">
        <f>IF(A229="","",IF(A229="COMPOSIÇÃO","",IFERROR(IFERROR(IF(VLOOKUP(C229,B.COMP!A:H,5,FALSE)&gt;0,"SINAPI",""),IF(VLOOKUP(C229,B.INSUMO!A:D,4,FALSE)&gt;0,"SINAPI","")),"COT")))</f>
        <v>SINAPI</v>
      </c>
      <c r="F229" s="321" t="str">
        <f>IF(A229="","",IFERROR(IF(A229="COMPOSIÇÃO",VLOOKUP(C229,'B. COT'!A:D,2,FALSE),IFERROR(IFERROR(IF(D229="COMP",VLOOKUP(C229,B.COMP!A:H,2,FALSE),VLOOKUP(C229,B.INSUMO!A:D,2,FALSE)),VLOOKUP(C229,'B. COT'!A:D,2,FALSE)),"COTAÇÃO")),VLOOKUP(C229,B.COMP!A:H,2,FALSE)))</f>
        <v>AUXILIAR DE ELETRICISTA COM ENCARGOS COMPLEMENTARES</v>
      </c>
      <c r="G229" s="322" t="str">
        <f>IF(A229="","",IFERROR(IF(A229="COMPOSIÇÃO",VLOOKUP(C229,'B. COT'!A:D,3,FALSE),IFERROR(IFERROR(IF(D229="COMP",VLOOKUP(C229,B.COMP!A:H,3,FALSE),VLOOKUP(C229,B.INSUMO!A:D,7,FALSE)),VLOOKUP(C229,'B. COT'!A:D,3,FALSE)),"COTAÇÃO")),VLOOKUP(CPU!C229,B.COMP!A:H,3,FALSE)))</f>
        <v>SERVICOS DIVERSOS</v>
      </c>
      <c r="H229" s="327" t="str">
        <f>IF(A229="","",IFERROR(IFERROR(IF(D229="COMP",VLOOKUP(C229,B.COMP!A:H,4,FALSE),VLOOKUP(C229,B.INSUMO!A:D,3,FALSE)),VLOOKUP(C229,'B. COT'!A:D,4,FALSE)),VLOOKUP(C229,B.COMP!A:H,4,FALSE)))</f>
        <v>H</v>
      </c>
      <c r="I229" s="328">
        <v>0.15</v>
      </c>
      <c r="J229" s="329">
        <f>IFERROR(IF(D229="COMP",VLOOKUP(C229,B.COMP!A:H,5,FALSE),VLOOKUP(C229,B.INSUMO!A:D,4,FALSE)),INDEX('MAPA DE COTAÇÕES'!Print_Area,MATCH(C229,'MAPA DE COTAÇÕES'!B:B,0)+5,12))</f>
        <v>20.440000000000001</v>
      </c>
      <c r="K229" s="324">
        <f t="shared" ref="K229" si="55">IF(A229="","",IFERROR(TRUNC(J229*I229,2),"COTAÇÃO"))</f>
        <v>3.06</v>
      </c>
      <c r="L229" s="276"/>
      <c r="M229" s="191"/>
      <c r="N229" s="304"/>
      <c r="O229" s="276"/>
      <c r="P229" s="191"/>
    </row>
    <row r="230" spans="1:16" ht="35.25" customHeight="1">
      <c r="A230" s="335" t="s">
        <v>49</v>
      </c>
      <c r="B230" s="335"/>
      <c r="C230" s="335">
        <v>39997</v>
      </c>
      <c r="D230" s="335" t="str">
        <f t="shared" si="54"/>
        <v>INSUMO</v>
      </c>
      <c r="E230" s="335" t="str">
        <f>IF(A230="","",IF(A230="COMPOSIÇÃO","",IFERROR(IFERROR(IF(VLOOKUP(C230,B.COMP!A:H,5,FALSE)&gt;0,"SINAPI",""),IF(VLOOKUP(C230,B.INSUMO!A:D,4,FALSE)&gt;0,"SINAPI","")),"COT")))</f>
        <v>SINAPI</v>
      </c>
      <c r="F230" s="321" t="str">
        <f>IF(A230="","",IFERROR(IF(A230="COMPOSIÇÃO",VLOOKUP(C230,'B. COT'!A:D,2,FALSE),IFERROR(IFERROR(IF(D230="COMP",VLOOKUP(C230,B.COMP!A:H,2,FALSE),VLOOKUP(C230,B.INSUMO!A:D,2,FALSE)),VLOOKUP(C230,'B. COT'!A:D,2,FALSE)),"COTAÇÃO")),VLOOKUP(C230,B.COMP!A:H,2,FALSE)))</f>
        <v xml:space="preserve">PORCA ZINCADA, SEXTAVADA, DIAMETRO 1/4"                                                                                                                                                                                                                                                                                                                                                                                                                                                                   </v>
      </c>
      <c r="G230" s="339" t="str">
        <f>IF(A230="","",IFERROR(IF(A230="COMPOSIÇÃO",VLOOKUP(C230,'B. COT'!A:D,3,FALSE),IFERROR(IFERROR(IF(D230="COMP",VLOOKUP(C230,B.COMP!A:I,3,FALSE),VLOOKUP(C230,B.INSUMO!A:H,7,FALSE)),VLOOKUP(C230,'B. COT'!A:D,3,FALSE)),"COTAÇÃO")),VLOOKUP(CPU!C230,B.COMP!A:I,3,FALSE)))</f>
        <v>MATERIAL</v>
      </c>
      <c r="H230" s="336" t="str">
        <f>IF(A230="","",IFERROR(IFERROR(IF(D230="COMP",VLOOKUP(C230,B.COMP!A:H,4,FALSE),VLOOKUP(C230,B.INSUMO!A:D,3,FALSE)),VLOOKUP(C230,'B. COT'!A:D,4,FALSE)),VLOOKUP(C230,B.COMP!A:H,4,FALSE)))</f>
        <v xml:space="preserve">UN    </v>
      </c>
      <c r="I230" s="340">
        <v>8</v>
      </c>
      <c r="J230" s="338">
        <f>IFERROR(IF(D230="COMP",VLOOKUP(C230,B.COMP!A:H,5,FALSE),VLOOKUP(C230,B.INSUMO!A:D,4,FALSE)),INDEX('MAPA DE COTAÇÕES'!Print_Area,MATCH(C230,'MAPA DE COTAÇÕES'!B:B,0)+5,12))</f>
        <v>0.3</v>
      </c>
      <c r="K230" s="324">
        <f t="shared" si="53"/>
        <v>2.4</v>
      </c>
    </row>
    <row r="231" spans="1:16" ht="35.25" customHeight="1">
      <c r="A231" s="335" t="s">
        <v>49</v>
      </c>
      <c r="B231" s="335"/>
      <c r="C231" s="335" t="s">
        <v>7716</v>
      </c>
      <c r="D231" s="335" t="str">
        <f t="shared" si="54"/>
        <v>INSUMO</v>
      </c>
      <c r="E231" s="335" t="str">
        <f>IF(A231="","",IF(A231="COMPOSIÇÃO","",IFERROR(IFERROR(IF(VLOOKUP(C231,B.COMP!A:H,5,FALSE)&gt;0,"SINAPI",""),IF(VLOOKUP(C231,B.INSUMO!A:D,4,FALSE)&gt;0,"SINAPI","")),"COT")))</f>
        <v>COT</v>
      </c>
      <c r="F231" s="321" t="str">
        <f>IF(A231="","",IFERROR(IF(A231="COMPOSIÇÃO",VLOOKUP(C231,'B. COT'!A:D,2,FALSE),IFERROR(IFERROR(IF(D231="COMP",VLOOKUP(C231,B.COMP!A:H,2,FALSE),VLOOKUP(C231,B.INSUMO!A:D,2,FALSE)),VLOOKUP(C231,'B. COT'!A:D,2,FALSE)),"COTAÇÃO")),VLOOKUP(C231,B.COMP!A:H,2,FALSE)))</f>
        <v>PARAFUSO CABEÇA LENTILHA 1/4" X 3/4"</v>
      </c>
      <c r="G231" s="339" t="str">
        <f>IF(A231="","",IFERROR(IF(A231="COMPOSIÇÃO",VLOOKUP(C231,'B. COT'!A:D,3,FALSE),IFERROR(IFERROR(IF(D231="COMP",VLOOKUP(C231,B.COMP!A:I,3,FALSE),VLOOKUP(C231,B.INSUMO!A:H,7,FALSE)),VLOOKUP(C231,'B. COT'!A:D,3,FALSE)),"COTAÇÃO")),VLOOKUP(CPU!C231,B.COMP!A:I,3,FALSE)))</f>
        <v>MATERIAL</v>
      </c>
      <c r="H231" s="336" t="str">
        <f>IF(A231="","",IFERROR(IFERROR(IF(D231="COMP",VLOOKUP(C231,B.COMP!A:H,4,FALSE),VLOOKUP(C231,B.INSUMO!A:D,3,FALSE)),VLOOKUP(C231,'B. COT'!A:D,4,FALSE)),VLOOKUP(C231,B.COMP!A:H,4,FALSE)))</f>
        <v>UN</v>
      </c>
      <c r="I231" s="340">
        <v>8</v>
      </c>
      <c r="J231" s="338">
        <f>IFERROR(IF(D231="COMP",VLOOKUP(C231,B.COMP!A:H,5,FALSE),VLOOKUP(C231,B.INSUMO!A:D,4,FALSE)),INDEX('MAPA DE COTAÇÕES'!Print_Area,MATCH(C231,'MAPA DE COTAÇÕES'!B:B,0)+5,12))</f>
        <v>0.52</v>
      </c>
      <c r="K231" s="324">
        <f t="shared" ref="K231:K232" si="56">IF(A231="","",IFERROR(TRUNC(J231*I231,2),"COTAÇÃO"))</f>
        <v>4.16</v>
      </c>
    </row>
    <row r="232" spans="1:16" ht="35.25" customHeight="1">
      <c r="A232" s="335" t="s">
        <v>49</v>
      </c>
      <c r="B232" s="335"/>
      <c r="C232" s="335">
        <v>13348</v>
      </c>
      <c r="D232" s="335" t="str">
        <f t="shared" si="54"/>
        <v>INSUMO</v>
      </c>
      <c r="E232" s="335" t="str">
        <f>IF(A232="","",IF(A232="COMPOSIÇÃO","",IFERROR(IFERROR(IF(VLOOKUP(C232,B.COMP!A:H,5,FALSE)&gt;0,"SINAPI",""),IF(VLOOKUP(C232,B.INSUMO!A:D,4,FALSE)&gt;0,"SINAPI","")),"COT")))</f>
        <v>SINAPI</v>
      </c>
      <c r="F232" s="321" t="str">
        <f>IF(A232="","",IFERROR(IF(A232="COMPOSIÇÃO",VLOOKUP(C232,'B. COT'!A:D,2,FALSE),IFERROR(IFERROR(IF(D232="COMP",VLOOKUP(C232,B.COMP!A:H,2,FALSE),VLOOKUP(C232,B.INSUMO!A:D,2,FALSE)),VLOOKUP(C232,'B. COT'!A:D,2,FALSE)),"COTAÇÃO")),VLOOKUP(C232,B.COMP!A:H,2,FALSE)))</f>
        <v xml:space="preserve">ARRUELA  EM ACO GALVANIZADO, DIAMETRO EXTERNO = 35MM, ESPESSURA = 3MM, DIAMETRO DO FURO= 18MM                                                                                                                                                                                                                                                                                                                                                                                                             </v>
      </c>
      <c r="G232" s="339" t="str">
        <f>IF(A232="","",IFERROR(IF(A232="COMPOSIÇÃO",VLOOKUP(C232,'B. COT'!A:D,3,FALSE),IFERROR(IFERROR(IF(D232="COMP",VLOOKUP(C232,B.COMP!A:I,3,FALSE),VLOOKUP(C232,B.INSUMO!A:H,7,FALSE)),VLOOKUP(C232,'B. COT'!A:D,3,FALSE)),"COTAÇÃO")),VLOOKUP(CPU!C232,B.COMP!A:I,3,FALSE)))</f>
        <v>MATERIAL</v>
      </c>
      <c r="H232" s="336" t="str">
        <f>IF(A232="","",IFERROR(IFERROR(IF(D232="COMP",VLOOKUP(C232,B.COMP!A:H,4,FALSE),VLOOKUP(C232,B.INSUMO!A:D,3,FALSE)),VLOOKUP(C232,'B. COT'!A:D,4,FALSE)),VLOOKUP(C232,B.COMP!A:H,4,FALSE)))</f>
        <v xml:space="preserve">UN    </v>
      </c>
      <c r="I232" s="340">
        <v>8</v>
      </c>
      <c r="J232" s="338">
        <f>IFERROR(IF(D232="COMP",VLOOKUP(C232,B.COMP!A:H,5,FALSE),VLOOKUP(C232,B.INSUMO!A:D,4,FALSE)),INDEX('MAPA DE COTAÇÕES'!Print_Area,MATCH(C232,'MAPA DE COTAÇÕES'!B:B,0)+5,12))</f>
        <v>1.79</v>
      </c>
      <c r="K232" s="324">
        <f t="shared" si="56"/>
        <v>14.32</v>
      </c>
    </row>
    <row r="233" spans="1:16" ht="35.25" customHeight="1">
      <c r="A233" s="335" t="s">
        <v>49</v>
      </c>
      <c r="B233" s="335"/>
      <c r="C233" s="335" t="s">
        <v>14131</v>
      </c>
      <c r="D233" s="335" t="str">
        <f t="shared" si="54"/>
        <v>INSUMO</v>
      </c>
      <c r="E233" s="335" t="str">
        <f>IF(A233="","",IF(A233="COMPOSIÇÃO","",IFERROR(IFERROR(IF(VLOOKUP(C233,B.COMP!A:H,5,FALSE)&gt;0,"SINAPI",""),IF(VLOOKUP(C233,B.INSUMO!A:D,4,FALSE)&gt;0,"SINAPI","")),"COT")))</f>
        <v>COT</v>
      </c>
      <c r="F233" s="321" t="str">
        <f>IF(A233="","",IFERROR(IF(A233="COMPOSIÇÃO",VLOOKUP(C233,'B. COT'!A:D,2,FALSE),IFERROR(IFERROR(IF(D233="COMP",VLOOKUP(C233,B.COMP!A:H,2,FALSE),VLOOKUP(C233,B.INSUMO!A:D,2,FALSE)),VLOOKUP(C233,'B. COT'!A:D,2,FALSE)),"COTAÇÃO")),VLOOKUP(C233,B.COMP!A:H,2,FALSE)))</f>
        <v>TERMINAL PARA ELETROCALHA PERFURADA EM AÇO PERFURADA EM AÇO GALVANIZADO, LARGURA DE 100MM E ALTURA DE 100MM</v>
      </c>
      <c r="G233" s="339" t="str">
        <f>IF(A233="","",IFERROR(IF(A233="COMPOSIÇÃO",VLOOKUP(C233,'B. COT'!A:D,3,FALSE),IFERROR(IFERROR(IF(D233="COMP",VLOOKUP(C233,B.COMP!A:I,3,FALSE),VLOOKUP(C233,B.INSUMO!A:H,7,FALSE)),VLOOKUP(C233,'B. COT'!A:D,3,FALSE)),"COTAÇÃO")),VLOOKUP(CPU!C233,B.COMP!A:I,3,FALSE)))</f>
        <v>MATERIAL</v>
      </c>
      <c r="H233" s="336" t="str">
        <f>IF(A233="","",IFERROR(IFERROR(IF(D233="COMP",VLOOKUP(C233,B.COMP!A:H,4,FALSE),VLOOKUP(C233,B.INSUMO!A:D,3,FALSE)),VLOOKUP(C233,'B. COT'!A:D,4,FALSE)),VLOOKUP(C233,B.COMP!A:H,4,FALSE)))</f>
        <v>UN</v>
      </c>
      <c r="I233" s="340">
        <v>1</v>
      </c>
      <c r="J233" s="338">
        <f>IFERROR(IF(D233="COMP",VLOOKUP(C233,B.COMP!A:H,5,FALSE),VLOOKUP(C233,B.INSUMO!A:D,4,FALSE)),INDEX('MAPA DE COTAÇÕES'!Print_Area,MATCH(C233,'MAPA DE COTAÇÕES'!B:B,0)+5,12))</f>
        <v>2</v>
      </c>
      <c r="K233" s="324">
        <f t="shared" ref="K233" si="57">IF(A233="","",IFERROR(TRUNC(J233*I233,2),"COTAÇÃO"))</f>
        <v>2</v>
      </c>
    </row>
    <row r="234" spans="1:16" s="279" customFormat="1" ht="15.75">
      <c r="A234" s="341"/>
      <c r="B234" s="341"/>
      <c r="C234" s="341"/>
      <c r="D234" s="348"/>
      <c r="E234" s="348"/>
      <c r="F234" s="352" t="s">
        <v>14130</v>
      </c>
      <c r="G234" s="349"/>
      <c r="H234" s="349"/>
      <c r="I234" s="346"/>
      <c r="J234" s="347"/>
      <c r="K234" s="347"/>
      <c r="L234" s="273"/>
      <c r="M234" s="274"/>
      <c r="N234" s="275"/>
      <c r="O234" s="273"/>
      <c r="P234" s="274"/>
    </row>
    <row r="235" spans="1:16" s="305" customFormat="1" ht="71.25" customHeight="1">
      <c r="A235" s="351" t="s">
        <v>44</v>
      </c>
      <c r="B235" s="331"/>
      <c r="C235" s="331" t="s">
        <v>14138</v>
      </c>
      <c r="D235" s="331"/>
      <c r="E235" s="331"/>
      <c r="F235" s="345" t="str">
        <f>IF(A235="","",IFERROR(IF(A235="COMPOSIÇÃO",VLOOKUP(C235,'B. COT'!A:D,2,FALSE),IFERROR(IFERROR(IF(D235="COMP",VLOOKUP(C235,B.COMP!A:H,2,FALSE),VLOOKUP(C235,B.INSUMO!A:D,2,FALSE)),VLOOKUP(C235,'B. COT'!A:D,2,FALSE)),"COTAÇÃO")),VLOOKUP(C235,B.COMP!A:H,2,FALSE)))</f>
        <v>FORNECIMENTO E INSTALAÇÃO DE CAIXA DE INSPEÇÃO SUBTERRANÊA EM PVC COM DIAMETRO 300MM, INCLUSIVE TAMPO EM FERRO FUNDIDO COM BOCAL INFERIOR QUADRADO ARTICULADO E BORDA REDONDA DE 300MM - FORNECIMENTO E INSTALAÇÃO</v>
      </c>
      <c r="G235" s="322" t="str">
        <f>IF(A235="","",IFERROR(IF(A235="COMPOSIÇÃO",VLOOKUP(C235,'B. COT'!A:D,3,FALSE),IFERROR(IFERROR(IF(D235="COMP",VLOOKUP(C235,B.COMP!A:H,3,FALSE),VLOOKUP(C235,B.INSUMO!A:D,7,FALSE)),VLOOKUP(C235,'B. COT'!A:D,3,FALSE)),"COTAÇÃO")),VLOOKUP(CPU!C235,B.COMP!A:H,3,FALSE)))</f>
        <v>INEL - INSTALAÇÃO ELÉTRICA</v>
      </c>
      <c r="H235" s="332" t="str">
        <f>IF(A235="","",IFERROR(IFERROR(IF(D235="COMP",VLOOKUP(C235,B.COMP!A:H,4,FALSE),VLOOKUP(C235,B.INSUMO!A:D,3,FALSE)),VLOOKUP(C235,'B. COT'!A:D,4,FALSE)),VLOOKUP(C235,B.COMP!A:H,4,FALSE)))</f>
        <v>UN</v>
      </c>
      <c r="I235" s="333">
        <v>1</v>
      </c>
      <c r="J235" s="334">
        <f>SUM(K236:K240)</f>
        <v>223.39</v>
      </c>
      <c r="K235" s="324">
        <f t="shared" ref="K235:K240" si="58">IF(A235="","",IFERROR(TRUNC(J235*I235,2),"COTAÇÃO"))</f>
        <v>223.39</v>
      </c>
      <c r="L235" s="325">
        <f>J235-K235</f>
        <v>0</v>
      </c>
      <c r="M235" s="191"/>
      <c r="N235" s="304">
        <f>SUM(K236:K240)</f>
        <v>223.39</v>
      </c>
      <c r="O235" s="276">
        <f>N235-K235</f>
        <v>0</v>
      </c>
      <c r="P235" s="191"/>
    </row>
    <row r="236" spans="1:16" s="305" customFormat="1" ht="37.5" customHeight="1">
      <c r="A236" s="326" t="s">
        <v>46</v>
      </c>
      <c r="B236" s="326"/>
      <c r="C236" s="326">
        <v>88264</v>
      </c>
      <c r="D236" s="326" t="str">
        <f>IF(A236="","",IF(A236="Composição","",IF(A236="Composição Auxiliar","COMP","INSUMO")))</f>
        <v>COMP</v>
      </c>
      <c r="E236" s="326" t="str">
        <f>IF(A236="","",IF(A236="COMPOSIÇÃO","",IFERROR(IFERROR(IF(VLOOKUP(C236,B.COMP!A:H,5,FALSE)&gt;0,"SINAPI",""),IF(VLOOKUP(C236,B.INSUMO!A:D,4,FALSE)&gt;0,"SINAPI","")),"COT")))</f>
        <v>SINAPI</v>
      </c>
      <c r="F236" s="321" t="str">
        <f>IF(A236="","",IFERROR(IF(A236="COMPOSIÇÃO",VLOOKUP(C236,'B. COT'!A:D,2,FALSE),IFERROR(IFERROR(IF(D236="COMP",VLOOKUP(C236,B.COMP!A:H,2,FALSE),VLOOKUP(C236,B.INSUMO!A:D,2,FALSE)),VLOOKUP(C236,'B. COT'!A:D,2,FALSE)),"COTAÇÃO")),VLOOKUP(C236,B.COMP!A:H,2,FALSE)))</f>
        <v>ELETRICISTA COM ENCARGOS COMPLEMENTARES</v>
      </c>
      <c r="G236" s="322" t="str">
        <f>IF(A236="","",IFERROR(IF(A236="COMPOSIÇÃO",VLOOKUP(C236,'B. COT'!A:D,3,FALSE),IFERROR(IFERROR(IF(D236="COMP",VLOOKUP(C236,B.COMP!A:H,3,FALSE),VLOOKUP(C236,B.INSUMO!A:D,7,FALSE)),VLOOKUP(C236,'B. COT'!A:D,3,FALSE)),"COTAÇÃO")),VLOOKUP(CPU!C236,B.COMP!A:H,3,FALSE)))</f>
        <v>SERVICOS DIVERSOS</v>
      </c>
      <c r="H236" s="327" t="str">
        <f>IF(A236="","",IFERROR(IFERROR(IF(D236="COMP",VLOOKUP(C236,B.COMP!A:H,4,FALSE),VLOOKUP(C236,B.INSUMO!A:D,3,FALSE)),VLOOKUP(C236,'B. COT'!A:D,4,FALSE)),VLOOKUP(C236,B.COMP!A:H,4,FALSE)))</f>
        <v>H</v>
      </c>
      <c r="I236" s="328">
        <v>1</v>
      </c>
      <c r="J236" s="329">
        <f>IFERROR(IF(D236="COMP",VLOOKUP(C236,B.COMP!A:H,5,FALSE),VLOOKUP(C236,B.INSUMO!A:D,4,FALSE)),INDEX('MAPA DE COTAÇÕES'!Print_Area,MATCH(C236,'MAPA DE COTAÇÕES'!B:B,0)+5,12))</f>
        <v>24.65</v>
      </c>
      <c r="K236" s="324">
        <f t="shared" si="58"/>
        <v>24.65</v>
      </c>
      <c r="L236" s="276"/>
      <c r="M236" s="191"/>
      <c r="N236" s="304"/>
      <c r="O236" s="276"/>
      <c r="P236" s="191"/>
    </row>
    <row r="237" spans="1:16" s="305" customFormat="1" ht="37.5" customHeight="1">
      <c r="A237" s="326" t="s">
        <v>46</v>
      </c>
      <c r="B237" s="326"/>
      <c r="C237" s="326">
        <v>88247</v>
      </c>
      <c r="D237" s="326" t="str">
        <f>IF(A237="","",IF(A237="Composição","",IF(A237="Composição Auxiliar","COMP","INSUMO")))</f>
        <v>COMP</v>
      </c>
      <c r="E237" s="326" t="str">
        <f>IF(A237="","",IF(A237="COMPOSIÇÃO","",IFERROR(IFERROR(IF(VLOOKUP(C237,B.COMP!A:H,5,FALSE)&gt;0,"SINAPI",""),IF(VLOOKUP(C237,B.INSUMO!A:D,4,FALSE)&gt;0,"SINAPI","")),"COT")))</f>
        <v>SINAPI</v>
      </c>
      <c r="F237" s="321" t="str">
        <f>IF(A237="","",IFERROR(IF(A237="COMPOSIÇÃO",VLOOKUP(C237,'B. COT'!A:D,2,FALSE),IFERROR(IFERROR(IF(D237="COMP",VLOOKUP(C237,B.COMP!A:H,2,FALSE),VLOOKUP(C237,B.INSUMO!A:D,2,FALSE)),VLOOKUP(C237,'B. COT'!A:D,2,FALSE)),"COTAÇÃO")),VLOOKUP(C237,B.COMP!A:H,2,FALSE)))</f>
        <v>AUXILIAR DE ELETRICISTA COM ENCARGOS COMPLEMENTARES</v>
      </c>
      <c r="G237" s="322" t="str">
        <f>IF(A237="","",IFERROR(IF(A237="COMPOSIÇÃO",VLOOKUP(C237,'B. COT'!A:D,3,FALSE),IFERROR(IFERROR(IF(D237="COMP",VLOOKUP(C237,B.COMP!A:H,3,FALSE),VLOOKUP(C237,B.INSUMO!A:D,7,FALSE)),VLOOKUP(C237,'B. COT'!A:D,3,FALSE)),"COTAÇÃO")),VLOOKUP(CPU!C237,B.COMP!A:H,3,FALSE)))</f>
        <v>SERVICOS DIVERSOS</v>
      </c>
      <c r="H237" s="327" t="str">
        <f>IF(A237="","",IFERROR(IFERROR(IF(D237="COMP",VLOOKUP(C237,B.COMP!A:H,4,FALSE),VLOOKUP(C237,B.INSUMO!A:D,3,FALSE)),VLOOKUP(C237,'B. COT'!A:D,4,FALSE)),VLOOKUP(C237,B.COMP!A:H,4,FALSE)))</f>
        <v>H</v>
      </c>
      <c r="I237" s="328">
        <v>1</v>
      </c>
      <c r="J237" s="329">
        <f>IFERROR(IF(D237="COMP",VLOOKUP(C237,B.COMP!A:H,5,FALSE),VLOOKUP(C237,B.INSUMO!A:D,4,FALSE)),INDEX('MAPA DE COTAÇÕES'!Print_Area,MATCH(C237,'MAPA DE COTAÇÕES'!B:B,0)+5,12))</f>
        <v>20.440000000000001</v>
      </c>
      <c r="K237" s="324">
        <f t="shared" si="58"/>
        <v>20.440000000000001</v>
      </c>
      <c r="L237" s="276"/>
      <c r="M237" s="191"/>
      <c r="N237" s="304"/>
      <c r="O237" s="276"/>
      <c r="P237" s="191"/>
    </row>
    <row r="238" spans="1:16" s="305" customFormat="1" ht="37.5" customHeight="1">
      <c r="A238" s="326" t="s">
        <v>46</v>
      </c>
      <c r="B238" s="326"/>
      <c r="C238" s="326">
        <v>88316</v>
      </c>
      <c r="D238" s="326" t="str">
        <f>IF(A238="","",IF(A238="Composição","",IF(A238="Composição Auxiliar","COMP","INSUMO")))</f>
        <v>COMP</v>
      </c>
      <c r="E238" s="326" t="str">
        <f>IF(A238="","",IF(A238="COMPOSIÇÃO","",IFERROR(IFERROR(IF(VLOOKUP(C238,B.COMP!A:H,5,FALSE)&gt;0,"SINAPI",""),IF(VLOOKUP(C238,B.INSUMO!A:D,4,FALSE)&gt;0,"SINAPI","")),"COT")))</f>
        <v>SINAPI</v>
      </c>
      <c r="F238" s="321" t="str">
        <f>IF(A238="","",IFERROR(IF(A238="COMPOSIÇÃO",VLOOKUP(C238,'B. COT'!A:D,2,FALSE),IFERROR(IFERROR(IF(D238="COMP",VLOOKUP(C238,B.COMP!A:H,2,FALSE),VLOOKUP(C238,B.INSUMO!A:D,2,FALSE)),VLOOKUP(C238,'B. COT'!A:D,2,FALSE)),"COTAÇÃO")),VLOOKUP(C238,B.COMP!A:H,2,FALSE)))</f>
        <v>SERVENTE COM ENCARGOS COMPLEMENTARES</v>
      </c>
      <c r="G238" s="322" t="str">
        <f>IF(A238="","",IFERROR(IF(A238="COMPOSIÇÃO",VLOOKUP(C238,'B. COT'!A:D,3,FALSE),IFERROR(IFERROR(IF(D238="COMP",VLOOKUP(C238,B.COMP!A:H,3,FALSE),VLOOKUP(C238,B.INSUMO!A:D,7,FALSE)),VLOOKUP(C238,'B. COT'!A:D,3,FALSE)),"COTAÇÃO")),VLOOKUP(CPU!C238,B.COMP!A:H,3,FALSE)))</f>
        <v>SERVICOS DIVERSOS</v>
      </c>
      <c r="H238" s="327" t="str">
        <f>IF(A238="","",IFERROR(IFERROR(IF(D238="COMP",VLOOKUP(C238,B.COMP!A:H,4,FALSE),VLOOKUP(C238,B.INSUMO!A:D,3,FALSE)),VLOOKUP(C238,'B. COT'!A:D,4,FALSE)),VLOOKUP(C238,B.COMP!A:H,4,FALSE)))</f>
        <v>H</v>
      </c>
      <c r="I238" s="328">
        <v>0.63700000000000001</v>
      </c>
      <c r="J238" s="329">
        <f>IFERROR(IF(D238="COMP",VLOOKUP(C238,B.COMP!A:H,5,FALSE),VLOOKUP(C238,B.INSUMO!A:D,4,FALSE)),INDEX('MAPA DE COTAÇÕES'!Print_Area,MATCH(C238,'MAPA DE COTAÇÕES'!B:B,0)+5,12))</f>
        <v>19.27</v>
      </c>
      <c r="K238" s="324">
        <f t="shared" ref="K238" si="59">IF(A238="","",IFERROR(TRUNC(J238*I238,2),"COTAÇÃO"))</f>
        <v>12.27</v>
      </c>
      <c r="L238" s="276"/>
      <c r="M238" s="191"/>
      <c r="N238" s="304"/>
      <c r="O238" s="276"/>
      <c r="P238" s="191"/>
    </row>
    <row r="239" spans="1:16" ht="35.25" customHeight="1">
      <c r="A239" s="335" t="s">
        <v>49</v>
      </c>
      <c r="B239" s="335"/>
      <c r="C239" s="335">
        <v>41474</v>
      </c>
      <c r="D239" s="335" t="str">
        <f>IF(A239="","",IF(A239="Composição","",IF(A239="Composição Auxiliar","COMP","INSUMO")))</f>
        <v>INSUMO</v>
      </c>
      <c r="E239" s="335" t="str">
        <f>IF(A239="","",IF(A239="COMPOSIÇÃO","",IFERROR(IFERROR(IF(VLOOKUP(C239,B.COMP!A:H,5,FALSE)&gt;0,"SINAPI",""),IF(VLOOKUP(C239,B.INSUMO!A:D,4,FALSE)&gt;0,"SINAPI","")),"COT")))</f>
        <v>SINAPI</v>
      </c>
      <c r="F239" s="321" t="str">
        <f>IF(A239="","",IFERROR(IF(A239="COMPOSIÇÃO",VLOOKUP(C239,'B. COT'!A:D,2,FALSE),IFERROR(IFERROR(IF(D239="COMP",VLOOKUP(C239,B.COMP!A:H,2,FALSE),VLOOKUP(C239,B.INSUMO!A:D,2,FALSE)),VLOOKUP(C239,'B. COT'!A:D,2,FALSE)),"COTAÇÃO")),VLOOKUP(C239,B.COMP!A:H,2,FALSE)))</f>
        <v xml:space="preserve">CAIXA DE INSPECAO PARA ATERRAMENTO OU OUTRO USO, EM PVC, DN = 300 X *300* MM                                                                                                                                                                                                                                                                                                                                                                                                                              </v>
      </c>
      <c r="G239" s="339" t="str">
        <f>IF(A239="","",IFERROR(IF(A239="COMPOSIÇÃO",VLOOKUP(C239,'B. COT'!A:D,3,FALSE),IFERROR(IFERROR(IF(D239="COMP",VLOOKUP(C239,B.COMP!A:I,3,FALSE),VLOOKUP(C239,B.INSUMO!A:H,7,FALSE)),VLOOKUP(C239,'B. COT'!A:D,3,FALSE)),"COTAÇÃO")),VLOOKUP(CPU!C239,B.COMP!A:I,3,FALSE)))</f>
        <v>MATERIAL</v>
      </c>
      <c r="H239" s="336" t="str">
        <f>IF(A239="","",IFERROR(IFERROR(IF(D239="COMP",VLOOKUP(C239,B.COMP!A:H,4,FALSE),VLOOKUP(C239,B.INSUMO!A:D,3,FALSE)),VLOOKUP(C239,'B. COT'!A:D,4,FALSE)),VLOOKUP(C239,B.COMP!A:H,4,FALSE)))</f>
        <v xml:space="preserve">UN    </v>
      </c>
      <c r="I239" s="340">
        <v>1</v>
      </c>
      <c r="J239" s="338">
        <f>IFERROR(IF(D239="COMP",VLOOKUP(C239,B.COMP!A:H,5,FALSE),VLOOKUP(C239,B.INSUMO!A:D,4,FALSE)),INDEX('MAPA DE COTAÇÕES'!Print_Area,MATCH(C239,'MAPA DE COTAÇÕES'!B:B,0)+5,12))</f>
        <v>70.23</v>
      </c>
      <c r="K239" s="324">
        <f t="shared" si="58"/>
        <v>70.23</v>
      </c>
    </row>
    <row r="240" spans="1:16" ht="35.25" customHeight="1">
      <c r="A240" s="335" t="s">
        <v>49</v>
      </c>
      <c r="B240" s="335"/>
      <c r="C240" s="335" t="s">
        <v>14139</v>
      </c>
      <c r="D240" s="335" t="str">
        <f>IF(A240="","",IF(A240="Composição","",IF(A240="Composição Auxiliar","COMP","INSUMO")))</f>
        <v>INSUMO</v>
      </c>
      <c r="E240" s="335" t="str">
        <f>IF(A240="","",IF(A240="COMPOSIÇÃO","",IFERROR(IFERROR(IF(VLOOKUP(C240,B.COMP!A:H,5,FALSE)&gt;0,"SINAPI",""),IF(VLOOKUP(C240,B.INSUMO!A:D,4,FALSE)&gt;0,"SINAPI","")),"COT")))</f>
        <v>COT</v>
      </c>
      <c r="F240" s="321" t="str">
        <f>IF(A240="","",IFERROR(IF(A240="COMPOSIÇÃO",VLOOKUP(C240,'B. COT'!A:D,2,FALSE),IFERROR(IFERROR(IF(D240="COMP",VLOOKUP(C240,B.COMP!A:H,2,FALSE),VLOOKUP(C240,B.INSUMO!A:D,2,FALSE)),VLOOKUP(C240,'B. COT'!A:D,2,FALSE)),"COTAÇÃO")),VLOOKUP(C240,B.COMP!A:H,2,FALSE)))</f>
        <v>TAMPA REFORCADA EM FºFº COM ESCOTILHA, REF. TEL-536 OU EQUIVALENTE TÉCNICO PARA CAIXA DE INSPEÇÃO COM DIAMETRO 300MM</v>
      </c>
      <c r="G240" s="339" t="str">
        <f>IF(A240="","",IFERROR(IF(A240="COMPOSIÇÃO",VLOOKUP(C240,'B. COT'!A:D,3,FALSE),IFERROR(IFERROR(IF(D240="COMP",VLOOKUP(C240,B.COMP!A:I,3,FALSE),VLOOKUP(C240,B.INSUMO!A:H,7,FALSE)),VLOOKUP(C240,'B. COT'!A:D,3,FALSE)),"COTAÇÃO")),VLOOKUP(CPU!C240,B.COMP!A:I,3,FALSE)))</f>
        <v>MATERIAL</v>
      </c>
      <c r="H240" s="336" t="str">
        <f>IF(A240="","",IFERROR(IFERROR(IF(D240="COMP",VLOOKUP(C240,B.COMP!A:H,4,FALSE),VLOOKUP(C240,B.INSUMO!A:D,3,FALSE)),VLOOKUP(C240,'B. COT'!A:D,4,FALSE)),VLOOKUP(C240,B.COMP!A:H,4,FALSE)))</f>
        <v>UN</v>
      </c>
      <c r="I240" s="340">
        <v>1</v>
      </c>
      <c r="J240" s="338">
        <f>IFERROR(IF(D240="COMP",VLOOKUP(C240,B.COMP!A:H,5,FALSE),VLOOKUP(C240,B.INSUMO!A:D,4,FALSE)),INDEX('MAPA DE COTAÇÕES'!Print_Area,MATCH(C240,'MAPA DE COTAÇÕES'!B:B,0)+5,12))</f>
        <v>95.8</v>
      </c>
      <c r="K240" s="324">
        <f t="shared" si="58"/>
        <v>95.8</v>
      </c>
    </row>
    <row r="241" spans="1:16" s="279" customFormat="1" ht="15.75">
      <c r="A241" s="341"/>
      <c r="B241" s="341"/>
      <c r="C241" s="341"/>
      <c r="D241" s="348"/>
      <c r="E241" s="348"/>
      <c r="F241" s="352" t="s">
        <v>14135</v>
      </c>
      <c r="G241" s="349"/>
      <c r="H241" s="349"/>
      <c r="I241" s="346"/>
      <c r="J241" s="347"/>
      <c r="K241" s="347"/>
      <c r="L241" s="273"/>
      <c r="M241" s="274"/>
      <c r="N241" s="275"/>
      <c r="O241" s="273"/>
      <c r="P241" s="274"/>
    </row>
    <row r="242" spans="1:16" s="305" customFormat="1" ht="62.25" customHeight="1">
      <c r="A242" s="351" t="s">
        <v>44</v>
      </c>
      <c r="B242" s="331"/>
      <c r="C242" s="331" t="s">
        <v>14140</v>
      </c>
      <c r="D242" s="331"/>
      <c r="E242" s="331"/>
      <c r="F242" s="345" t="str">
        <f>IF(A242="","",IFERROR(IF(A242="COMPOSIÇÃO",VLOOKUP(C242,'B. COT'!A:D,2,FALSE),IFERROR(IFERROR(IF(D242="COMP",VLOOKUP(C242,B.COMP!A:H,2,FALSE),VLOOKUP(C242,B.INSUMO!A:D,2,FALSE)),VLOOKUP(C242,'B. COT'!A:D,2,FALSE)),"COTAÇÃO")),VLOOKUP(C242,B.COMP!A:H,2,FALSE)))</f>
        <v>CONECTOR CABO-HASTE EM BRONZE NATURAL PARA 2 CABOS COBRE DE 16 MM² A 70 MM² COM GRAMPO "U" E PORCAS DE AÇO - FORNECIMENTO E INSTALAÇÃO</v>
      </c>
      <c r="G242" s="322" t="str">
        <f>IF(A242="","",IFERROR(IF(A242="COMPOSIÇÃO",VLOOKUP(C242,'B. COT'!A:D,3,FALSE),IFERROR(IFERROR(IF(D242="COMP",VLOOKUP(C242,B.COMP!A:H,3,FALSE),VLOOKUP(C242,B.INSUMO!A:D,7,FALSE)),VLOOKUP(C242,'B. COT'!A:D,3,FALSE)),"COTAÇÃO")),VLOOKUP(CPU!C242,B.COMP!A:H,3,FALSE)))</f>
        <v>INEL - INSTALAÇÃO ELÉTRICA</v>
      </c>
      <c r="H242" s="332" t="str">
        <f>IF(A242="","",IFERROR(IFERROR(IF(D242="COMP",VLOOKUP(C242,B.COMP!A:H,4,FALSE),VLOOKUP(C242,B.INSUMO!A:D,3,FALSE)),VLOOKUP(C242,'B. COT'!A:D,4,FALSE)),VLOOKUP(C242,B.COMP!A:H,4,FALSE)))</f>
        <v>UN</v>
      </c>
      <c r="I242" s="333">
        <v>1</v>
      </c>
      <c r="J242" s="334">
        <f>SUM(K243:K245)</f>
        <v>47.36</v>
      </c>
      <c r="K242" s="324">
        <f t="shared" ref="K242:K245" si="60">IF(A242="","",IFERROR(TRUNC(J242*I242,2),"COTAÇÃO"))</f>
        <v>47.36</v>
      </c>
      <c r="L242" s="325">
        <f>J242-K242</f>
        <v>0</v>
      </c>
      <c r="M242" s="191"/>
      <c r="N242" s="304">
        <f>SUM(K243:K245)</f>
        <v>47.36</v>
      </c>
      <c r="O242" s="276">
        <f>N242-K242</f>
        <v>0</v>
      </c>
      <c r="P242" s="191"/>
    </row>
    <row r="243" spans="1:16" s="305" customFormat="1" ht="37.5" customHeight="1">
      <c r="A243" s="326" t="s">
        <v>46</v>
      </c>
      <c r="B243" s="326"/>
      <c r="C243" s="326">
        <v>88264</v>
      </c>
      <c r="D243" s="326" t="str">
        <f>IF(A243="","",IF(A243="Composição","",IF(A243="Composição Auxiliar","COMP","INSUMO")))</f>
        <v>COMP</v>
      </c>
      <c r="E243" s="326" t="str">
        <f>IF(A243="","",IF(A243="COMPOSIÇÃO","",IFERROR(IFERROR(IF(VLOOKUP(C243,B.COMP!A:H,5,FALSE)&gt;0,"SINAPI",""),IF(VLOOKUP(C243,B.INSUMO!A:D,4,FALSE)&gt;0,"SINAPI","")),"COT")))</f>
        <v>SINAPI</v>
      </c>
      <c r="F243" s="321" t="str">
        <f>IF(A243="","",IFERROR(IF(A243="COMPOSIÇÃO",VLOOKUP(C243,'B. COT'!A:D,2,FALSE),IFERROR(IFERROR(IF(D243="COMP",VLOOKUP(C243,B.COMP!A:H,2,FALSE),VLOOKUP(C243,B.INSUMO!A:D,2,FALSE)),VLOOKUP(C243,'B. COT'!A:D,2,FALSE)),"COTAÇÃO")),VLOOKUP(C243,B.COMP!A:H,2,FALSE)))</f>
        <v>ELETRICISTA COM ENCARGOS COMPLEMENTARES</v>
      </c>
      <c r="G243" s="322" t="str">
        <f>IF(A243="","",IFERROR(IF(A243="COMPOSIÇÃO",VLOOKUP(C243,'B. COT'!A:D,3,FALSE),IFERROR(IFERROR(IF(D243="COMP",VLOOKUP(C243,B.COMP!A:H,3,FALSE),VLOOKUP(C243,B.INSUMO!A:D,7,FALSE)),VLOOKUP(C243,'B. COT'!A:D,3,FALSE)),"COTAÇÃO")),VLOOKUP(CPU!C243,B.COMP!A:H,3,FALSE)))</f>
        <v>SERVICOS DIVERSOS</v>
      </c>
      <c r="H243" s="327" t="str">
        <f>IF(A243="","",IFERROR(IFERROR(IF(D243="COMP",VLOOKUP(C243,B.COMP!A:H,4,FALSE),VLOOKUP(C243,B.INSUMO!A:D,3,FALSE)),VLOOKUP(C243,'B. COT'!A:D,4,FALSE)),VLOOKUP(C243,B.COMP!A:H,4,FALSE)))</f>
        <v>H</v>
      </c>
      <c r="I243" s="328">
        <v>0.1</v>
      </c>
      <c r="J243" s="329">
        <f>IFERROR(IF(D243="COMP",VLOOKUP(C243,B.COMP!A:H,5,FALSE),VLOOKUP(C243,B.INSUMO!A:D,4,FALSE)),INDEX('MAPA DE COTAÇÕES'!Print_Area,MATCH(C243,'MAPA DE COTAÇÕES'!B:B,0)+5,12))</f>
        <v>24.65</v>
      </c>
      <c r="K243" s="324">
        <f t="shared" si="60"/>
        <v>2.46</v>
      </c>
      <c r="L243" s="276"/>
      <c r="M243" s="191"/>
      <c r="N243" s="304"/>
      <c r="O243" s="276"/>
      <c r="P243" s="191"/>
    </row>
    <row r="244" spans="1:16" s="305" customFormat="1" ht="37.5" customHeight="1">
      <c r="A244" s="326" t="s">
        <v>46</v>
      </c>
      <c r="B244" s="326"/>
      <c r="C244" s="326">
        <v>88247</v>
      </c>
      <c r="D244" s="326" t="str">
        <f>IF(A244="","",IF(A244="Composição","",IF(A244="Composição Auxiliar","COMP","INSUMO")))</f>
        <v>COMP</v>
      </c>
      <c r="E244" s="326" t="str">
        <f>IF(A244="","",IF(A244="COMPOSIÇÃO","",IFERROR(IFERROR(IF(VLOOKUP(C244,B.COMP!A:H,5,FALSE)&gt;0,"SINAPI",""),IF(VLOOKUP(C244,B.INSUMO!A:D,4,FALSE)&gt;0,"SINAPI","")),"COT")))</f>
        <v>SINAPI</v>
      </c>
      <c r="F244" s="321" t="str">
        <f>IF(A244="","",IFERROR(IF(A244="COMPOSIÇÃO",VLOOKUP(C244,'B. COT'!A:D,2,FALSE),IFERROR(IFERROR(IF(D244="COMP",VLOOKUP(C244,B.COMP!A:H,2,FALSE),VLOOKUP(C244,B.INSUMO!A:D,2,FALSE)),VLOOKUP(C244,'B. COT'!A:D,2,FALSE)),"COTAÇÃO")),VLOOKUP(C244,B.COMP!A:H,2,FALSE)))</f>
        <v>AUXILIAR DE ELETRICISTA COM ENCARGOS COMPLEMENTARES</v>
      </c>
      <c r="G244" s="322" t="str">
        <f>IF(A244="","",IFERROR(IF(A244="COMPOSIÇÃO",VLOOKUP(C244,'B. COT'!A:D,3,FALSE),IFERROR(IFERROR(IF(D244="COMP",VLOOKUP(C244,B.COMP!A:H,3,FALSE),VLOOKUP(C244,B.INSUMO!A:D,7,FALSE)),VLOOKUP(C244,'B. COT'!A:D,3,FALSE)),"COTAÇÃO")),VLOOKUP(CPU!C244,B.COMP!A:H,3,FALSE)))</f>
        <v>SERVICOS DIVERSOS</v>
      </c>
      <c r="H244" s="327" t="str">
        <f>IF(A244="","",IFERROR(IFERROR(IF(D244="COMP",VLOOKUP(C244,B.COMP!A:H,4,FALSE),VLOOKUP(C244,B.INSUMO!A:D,3,FALSE)),VLOOKUP(C244,'B. COT'!A:D,4,FALSE)),VLOOKUP(C244,B.COMP!A:H,4,FALSE)))</f>
        <v>H</v>
      </c>
      <c r="I244" s="328">
        <v>0.1</v>
      </c>
      <c r="J244" s="329">
        <f>IFERROR(IF(D244="COMP",VLOOKUP(C244,B.COMP!A:H,5,FALSE),VLOOKUP(C244,B.INSUMO!A:D,4,FALSE)),INDEX('MAPA DE COTAÇÕES'!Print_Area,MATCH(C244,'MAPA DE COTAÇÕES'!B:B,0)+5,12))</f>
        <v>20.440000000000001</v>
      </c>
      <c r="K244" s="324">
        <f t="shared" si="60"/>
        <v>2.04</v>
      </c>
      <c r="L244" s="276"/>
      <c r="M244" s="191"/>
      <c r="N244" s="304"/>
      <c r="O244" s="276"/>
      <c r="P244" s="191"/>
    </row>
    <row r="245" spans="1:16" ht="35.25" customHeight="1">
      <c r="A245" s="335" t="s">
        <v>49</v>
      </c>
      <c r="B245" s="335"/>
      <c r="C245" s="335" t="s">
        <v>14143</v>
      </c>
      <c r="D245" s="335" t="str">
        <f>IF(A245="","",IF(A245="Composição","",IF(A245="Composição Auxiliar","COMP","INSUMO")))</f>
        <v>INSUMO</v>
      </c>
      <c r="E245" s="335" t="str">
        <f>IF(A245="","",IF(A245="COMPOSIÇÃO","",IFERROR(IFERROR(IF(VLOOKUP(C245,B.COMP!A:H,5,FALSE)&gt;0,"SINAPI",""),IF(VLOOKUP(C245,B.INSUMO!A:D,4,FALSE)&gt;0,"SINAPI","")),"COT")))</f>
        <v>COT</v>
      </c>
      <c r="F245" s="321" t="str">
        <f>IF(A245="","",IFERROR(IF(A245="COMPOSIÇÃO",VLOOKUP(C245,'B. COT'!A:D,2,FALSE),IFERROR(IFERROR(IF(D245="COMP",VLOOKUP(C245,B.COMP!A:H,2,FALSE),VLOOKUP(C245,B.INSUMO!A:D,2,FALSE)),VLOOKUP(C245,'B. COT'!A:D,2,FALSE)),"COTAÇÃO")),VLOOKUP(C245,B.COMP!A:H,2,FALSE)))</f>
        <v>CONECTOR CABO-HASTE EM BRONZE NATURAL PARA 2 CABOS COBRE DE 16 MM² A 70 MM² COM GRAMPO "U" E PORCAS DE AÇO</v>
      </c>
      <c r="G245" s="339" t="str">
        <f>IF(A245="","",IFERROR(IF(A245="COMPOSIÇÃO",VLOOKUP(C245,'B. COT'!A:D,3,FALSE),IFERROR(IFERROR(IF(D245="COMP",VLOOKUP(C245,B.COMP!A:I,3,FALSE),VLOOKUP(C245,B.INSUMO!A:H,7,FALSE)),VLOOKUP(C245,'B. COT'!A:D,3,FALSE)),"COTAÇÃO")),VLOOKUP(CPU!C245,B.COMP!A:I,3,FALSE)))</f>
        <v>MATERIAL</v>
      </c>
      <c r="H245" s="336" t="str">
        <f>IF(A245="","",IFERROR(IFERROR(IF(D245="COMP",VLOOKUP(C245,B.COMP!A:H,4,FALSE),VLOOKUP(C245,B.INSUMO!A:D,3,FALSE)),VLOOKUP(C245,'B. COT'!A:D,4,FALSE)),VLOOKUP(C245,B.COMP!A:H,4,FALSE)))</f>
        <v>UN</v>
      </c>
      <c r="I245" s="340">
        <v>1</v>
      </c>
      <c r="J245" s="338">
        <f>IFERROR(IF(D245="COMP",VLOOKUP(C245,B.COMP!A:H,5,FALSE),VLOOKUP(C245,B.INSUMO!A:D,4,FALSE)),INDEX('MAPA DE COTAÇÕES'!Print_Area,MATCH(C245,'MAPA DE COTAÇÕES'!B:B,0)+5,12))</f>
        <v>42.86</v>
      </c>
      <c r="K245" s="324">
        <f t="shared" si="60"/>
        <v>42.86</v>
      </c>
    </row>
    <row r="246" spans="1:16" s="279" customFormat="1" ht="15.75">
      <c r="A246" s="341"/>
      <c r="B246" s="341"/>
      <c r="C246" s="341"/>
      <c r="D246" s="348"/>
      <c r="E246" s="348"/>
      <c r="F246" s="352" t="s">
        <v>14144</v>
      </c>
      <c r="G246" s="349"/>
      <c r="H246" s="349"/>
      <c r="I246" s="346"/>
      <c r="J246" s="347"/>
      <c r="K246" s="347"/>
      <c r="L246" s="273"/>
      <c r="M246" s="274"/>
      <c r="N246" s="275"/>
      <c r="O246" s="273"/>
      <c r="P246" s="274"/>
    </row>
    <row r="247" spans="1:16" s="305" customFormat="1" ht="44.25" customHeight="1">
      <c r="A247" s="331" t="s">
        <v>44</v>
      </c>
      <c r="B247" s="331"/>
      <c r="C247" s="331" t="s">
        <v>8225</v>
      </c>
      <c r="D247" s="331"/>
      <c r="E247" s="331"/>
      <c r="F247" s="345" t="str">
        <f>IF(A247="","",IFERROR(IF(A247="COMPOSIÇÃO",VLOOKUP(C247,'B. COT'!A:D,2,FALSE),IFERROR(IFERROR(IF(D247="COMP",VLOOKUP(C247,B.COMP!A:H,2,FALSE),VLOOKUP(C247,B.INSUMO!A:D,2,FALSE)),VLOOKUP(C247,'B. COT'!A:D,2,FALSE)),"COTAÇÃO")),VLOOKUP(C247,B.COMP!A:H,2,FALSE)))</f>
        <v>LUMINÁRIA LED ATÉ 48W (PAINEL) - FORNECIMENTO E INSTALAÇÃO</v>
      </c>
      <c r="G247" s="322" t="str">
        <f>IF(A247="","",IFERROR(IF(A247="COMPOSIÇÃO",VLOOKUP(C247,'B. COT'!A:D,3,FALSE),IFERROR(IFERROR(IF(D247="COMP",VLOOKUP(C247,B.COMP!A:H,3,FALSE),VLOOKUP(C247,B.INSUMO!A:D,7,FALSE)),VLOOKUP(C247,'B. COT'!A:D,3,FALSE)),"COTAÇÃO")),VLOOKUP(CPU!C247,B.COMP!A:H,3,FALSE)))</f>
        <v>INES - INSTALAÇÕES ESPECIAIS</v>
      </c>
      <c r="H247" s="332" t="str">
        <f>IF(A247="","",IFERROR(IFERROR(IF(D247="COMP",VLOOKUP(C247,B.COMP!A:H,4,FALSE),VLOOKUP(C247,B.INSUMO!A:D,3,FALSE)),VLOOKUP(C247,'B. COT'!A:D,4,FALSE)),VLOOKUP(C247,B.COMP!A:H,4,FALSE)))</f>
        <v>UN</v>
      </c>
      <c r="I247" s="333">
        <v>1</v>
      </c>
      <c r="J247" s="334">
        <f>SUM(K248:K250)</f>
        <v>190.47</v>
      </c>
      <c r="K247" s="324">
        <f>IF(A247="","",IFERROR(TRUNC(J247*I247,2),"COTAÇÃO"))</f>
        <v>190.47</v>
      </c>
      <c r="L247" s="325">
        <f>J247-K247</f>
        <v>0</v>
      </c>
      <c r="M247" s="191"/>
      <c r="N247" s="304">
        <f>SUM(K248:K250)</f>
        <v>190.47</v>
      </c>
      <c r="O247" s="276">
        <f>N247-K247</f>
        <v>0</v>
      </c>
      <c r="P247" s="191"/>
    </row>
    <row r="248" spans="1:16" s="305" customFormat="1" ht="32.450000000000003" customHeight="1">
      <c r="A248" s="326" t="s">
        <v>46</v>
      </c>
      <c r="B248" s="326"/>
      <c r="C248" s="326">
        <v>88264</v>
      </c>
      <c r="D248" s="326" t="str">
        <f>IF(A248="","",IF(A248="Composição","",IF(A248="Composição Auxiliar","COMP","INSUMO")))</f>
        <v>COMP</v>
      </c>
      <c r="E248" s="326" t="str">
        <f>IF(A248="","",IF(A248="COMPOSIÇÃO","",IFERROR(IFERROR(IF(VLOOKUP(C248,B.COMP!A:H,5,FALSE)&gt;0,"SINAPI",""),IF(VLOOKUP(C248,B.INSUMO!A:D,4,FALSE)&gt;0,"SINAPI","")),"COT")))</f>
        <v>SINAPI</v>
      </c>
      <c r="F248" s="321" t="str">
        <f>IF(A248="","",IFERROR(IF(A248="COMPOSIÇÃO",VLOOKUP(C248,'B. COT'!A:D,2,FALSE),IFERROR(IFERROR(IF(D248="COMP",VLOOKUP(C248,B.COMP!A:H,2,FALSE),VLOOKUP(C248,B.INSUMO!A:D,2,FALSE)),VLOOKUP(C248,'B. COT'!A:D,2,FALSE)),"COTAÇÃO")),VLOOKUP(C248,B.COMP!A:H,2,FALSE)))</f>
        <v>ELETRICISTA COM ENCARGOS COMPLEMENTARES</v>
      </c>
      <c r="G248" s="322" t="str">
        <f>IF(A248="","",IFERROR(IF(A248="COMPOSIÇÃO",VLOOKUP(C248,'B. COT'!A:D,3,FALSE),IFERROR(IFERROR(IF(D248="COMP",VLOOKUP(C248,B.COMP!A:H,3,FALSE),VLOOKUP(C248,B.INSUMO!A:D,7,FALSE)),VLOOKUP(C248,'B. COT'!A:D,3,FALSE)),"COTAÇÃO")),VLOOKUP(CPU!C248,B.COMP!A:H,3,FALSE)))</f>
        <v>SERVICOS DIVERSOS</v>
      </c>
      <c r="H248" s="327" t="str">
        <f>IF(A248="","",IFERROR(IFERROR(IF(D248="COMP",VLOOKUP(C248,B.COMP!A:H,4,FALSE),VLOOKUP(C248,B.INSUMO!A:D,3,FALSE)),VLOOKUP(C248,'B. COT'!A:D,4,FALSE)),VLOOKUP(C248,B.COMP!A:H,4,FALSE)))</f>
        <v>H</v>
      </c>
      <c r="I248" s="328">
        <v>0.15190000000000001</v>
      </c>
      <c r="J248" s="329">
        <f>IFERROR(IF(D248="COMP",VLOOKUP(C248,B.COMP!A:H,5,FALSE),VLOOKUP(C248,B.INSUMO!A:D,4,FALSE)),INDEX('MAPA DE COTAÇÕES'!Print_Area,MATCH(C248,'MAPA DE COTAÇÕES'!B:B,0)+5,12))</f>
        <v>24.65</v>
      </c>
      <c r="K248" s="324">
        <f>IF(A248="","",IFERROR(TRUNC(J248*I248,2),"COTAÇÃO"))</f>
        <v>3.74</v>
      </c>
      <c r="L248" s="276"/>
      <c r="M248" s="191"/>
      <c r="N248" s="304"/>
      <c r="O248" s="276"/>
      <c r="P248" s="191"/>
    </row>
    <row r="249" spans="1:16" s="305" customFormat="1" ht="32.450000000000003" customHeight="1">
      <c r="A249" s="326" t="s">
        <v>46</v>
      </c>
      <c r="B249" s="326"/>
      <c r="C249" s="326">
        <v>88247</v>
      </c>
      <c r="D249" s="326" t="str">
        <f>IF(A249="","",IF(A249="Composição","",IF(A249="Composição Auxiliar","COMP","INSUMO")))</f>
        <v>COMP</v>
      </c>
      <c r="E249" s="326" t="str">
        <f>IF(A249="","",IF(A249="COMPOSIÇÃO","",IFERROR(IFERROR(IF(VLOOKUP(C249,B.COMP!A:H,5,FALSE)&gt;0,"SINAPI",""),IF(VLOOKUP(C249,B.INSUMO!A:D,4,FALSE)&gt;0,"SINAPI","")),"COT")))</f>
        <v>SINAPI</v>
      </c>
      <c r="F249" s="321" t="str">
        <f>IF(A249="","",IFERROR(IF(A249="COMPOSIÇÃO",VLOOKUP(C249,'B. COT'!A:D,2,FALSE),IFERROR(IFERROR(IF(D249="COMP",VLOOKUP(C249,B.COMP!A:H,2,FALSE),VLOOKUP(C249,B.INSUMO!A:D,2,FALSE)),VLOOKUP(C249,'B. COT'!A:D,2,FALSE)),"COTAÇÃO")),VLOOKUP(C249,B.COMP!A:H,2,FALSE)))</f>
        <v>AUXILIAR DE ELETRICISTA COM ENCARGOS COMPLEMENTARES</v>
      </c>
      <c r="G249" s="322" t="str">
        <f>IF(A249="","",IFERROR(IF(A249="COMPOSIÇÃO",VLOOKUP(C249,'B. COT'!A:D,3,FALSE),IFERROR(IFERROR(IF(D249="COMP",VLOOKUP(C249,B.COMP!A:H,3,FALSE),VLOOKUP(C249,B.INSUMO!A:D,7,FALSE)),VLOOKUP(C249,'B. COT'!A:D,3,FALSE)),"COTAÇÃO")),VLOOKUP(CPU!C249,B.COMP!A:H,3,FALSE)))</f>
        <v>SERVICOS DIVERSOS</v>
      </c>
      <c r="H249" s="327" t="str">
        <f>IF(A249="","",IFERROR(IFERROR(IF(D249="COMP",VLOOKUP(C249,B.COMP!A:H,4,FALSE),VLOOKUP(C249,B.INSUMO!A:D,3,FALSE)),VLOOKUP(C249,'B. COT'!A:D,4,FALSE)),VLOOKUP(C249,B.COMP!A:H,4,FALSE)))</f>
        <v>H</v>
      </c>
      <c r="I249" s="328">
        <v>0.36449999999999999</v>
      </c>
      <c r="J249" s="329">
        <f>IFERROR(IF(D249="COMP",VLOOKUP(C249,B.COMP!A:H,5,FALSE),VLOOKUP(C249,B.INSUMO!A:D,4,FALSE)),INDEX('MAPA DE COTAÇÕES'!Print_Area,MATCH(C249,'MAPA DE COTAÇÕES'!B:B,0)+5,12))</f>
        <v>20.440000000000001</v>
      </c>
      <c r="K249" s="324">
        <f>IF(A249="","",IFERROR(TRUNC(J249*I249,2),"COTAÇÃO"))</f>
        <v>7.45</v>
      </c>
      <c r="L249" s="276"/>
      <c r="M249" s="191"/>
      <c r="N249" s="304"/>
      <c r="O249" s="276"/>
      <c r="P249" s="191"/>
    </row>
    <row r="250" spans="1:16" ht="34.9" customHeight="1">
      <c r="A250" s="335" t="s">
        <v>49</v>
      </c>
      <c r="B250" s="335"/>
      <c r="C250" s="335" t="s">
        <v>5767</v>
      </c>
      <c r="D250" s="335" t="str">
        <f>IF(A250="","",IF(A250="Composição","",IF(A250="Composição Auxiliar","COMP","INSUMO")))</f>
        <v>INSUMO</v>
      </c>
      <c r="E250" s="335" t="str">
        <f>IF(A250="","",IF(A250="COMPOSIÇÃO","",IFERROR(IFERROR(IF(VLOOKUP(C250,B.COMP!A:H,5,FALSE)&gt;0,"SINAPI",""),IF(VLOOKUP(C250,B.INSUMO!A:D,4,FALSE)&gt;0,"SINAPI","")),"COT")))</f>
        <v>COT</v>
      </c>
      <c r="F250" s="321" t="str">
        <f>IF(A250="","",IFERROR(IF(A250="COMPOSIÇÃO",VLOOKUP(C250,'B. COT'!A:D,2,FALSE),IFERROR(IFERROR(IF(D250="COMP",VLOOKUP(C250,B.COMP!A:H,2,FALSE),VLOOKUP(C250,B.INSUMO!A:D,2,FALSE)),VLOOKUP(C250,'B. COT'!A:D,2,FALSE)),"COTAÇÃO")),VLOOKUP(C250,B.COMP!A:H,2,FALSE)))</f>
        <v>LUMINÁRIA LED DE  PAINEL 48W</v>
      </c>
      <c r="G250" s="339" t="str">
        <f>IF(A250="","",IFERROR(IF(A250="COMPOSIÇÃO",VLOOKUP(C250,'B. COT'!A:D,3,FALSE),IFERROR(IFERROR(IF(D250="COMP",VLOOKUP(C250,B.COMP!A:I,3,FALSE),VLOOKUP(C250,B.INSUMO!A:H,7,FALSE)),VLOOKUP(C250,'B. COT'!A:D,3,FALSE)),"COTAÇÃO")),VLOOKUP(CPU!C250,B.COMP!A:I,3,FALSE)))</f>
        <v>MATERIAL</v>
      </c>
      <c r="H250" s="336" t="str">
        <f>IF(A250="","",IFERROR(IFERROR(IF(D250="COMP",VLOOKUP(C250,B.COMP!A:H,4,FALSE),VLOOKUP(C250,B.INSUMO!A:D,3,FALSE)),VLOOKUP(C250,'B. COT'!A:D,4,FALSE)),VLOOKUP(C250,B.COMP!A:H,4,FALSE)))</f>
        <v>UN</v>
      </c>
      <c r="I250" s="340">
        <v>1</v>
      </c>
      <c r="J250" s="338">
        <f>IFERROR(IF(D250="COMP",VLOOKUP(C250,B.COMP!A:H,5,FALSE),VLOOKUP(C250,B.INSUMO!A:D,4,FALSE)),INDEX('MAPA DE COTAÇÕES'!Print_Area,MATCH(C250,'MAPA DE COTAÇÕES'!B:B,0)+5,12))</f>
        <v>179.28</v>
      </c>
      <c r="K250" s="324">
        <f>IF(A250="","",IFERROR(TRUNC(J250*I250,2),"COTAÇÃO"))</f>
        <v>179.28</v>
      </c>
    </row>
    <row r="251" spans="1:16" s="279" customFormat="1" ht="15.75">
      <c r="A251" s="341"/>
      <c r="B251" s="341"/>
      <c r="C251" s="341"/>
      <c r="D251" s="348"/>
      <c r="E251" s="348"/>
      <c r="F251" s="348" t="s">
        <v>7707</v>
      </c>
      <c r="G251" s="349"/>
      <c r="H251" s="349"/>
      <c r="I251" s="346"/>
      <c r="J251" s="347"/>
      <c r="K251" s="347"/>
      <c r="L251" s="273"/>
      <c r="M251" s="274"/>
      <c r="N251" s="275"/>
      <c r="O251" s="273"/>
      <c r="P251" s="274"/>
    </row>
    <row r="252" spans="1:16" s="305" customFormat="1" ht="79.5" customHeight="1">
      <c r="A252" s="331" t="s">
        <v>44</v>
      </c>
      <c r="B252" s="331"/>
      <c r="C252" s="331" t="s">
        <v>13568</v>
      </c>
      <c r="D252" s="331"/>
      <c r="E252" s="331"/>
      <c r="F252" s="345" t="str">
        <f>IF(A252="","",IFERROR(IF(A252="COMPOSIÇÃO",VLOOKUP(C252,'B. COT'!A:D,2,FALSE),IFERROR(IFERROR(IF(D252="COMP",VLOOKUP(C252,B.COMP!A:H,2,FALSE),VLOOKUP(C252,B.INSUMO!A:D,2,FALSE)),VLOOKUP(C252,'B. COT'!A:D,2,FALSE)),"COTAÇÃO")),VLOOKUP(C252,B.COMP!A:H,2,FALSE)))</f>
        <v>CAIXA PARA QUADRO DE COMANDO 120X80X25 CM TIPO SOBREPOR, COMPATÍVEL COM QUALQUER MARCA DE DISJUNTOR; GRAU DE PROTEÇÃO MÍNIMO, IP44; CAPACIDADE PARA, NO MÍNIMO, 50 MÓDULOS DIN; BARRAMENTO TRIFÁSICO DE 750A.</v>
      </c>
      <c r="G252" s="322" t="str">
        <f>IF(A252="","",IFERROR(IF(A252="COMPOSIÇÃO",VLOOKUP(C252,'B. COT'!A:D,3,FALSE),IFERROR(IFERROR(IF(D252="COMP",VLOOKUP(C252,B.COMP!A:H,3,FALSE),VLOOKUP(C252,B.INSUMO!A:D,7,FALSE)),VLOOKUP(C252,'B. COT'!A:D,3,FALSE)),"COTAÇÃO")),VLOOKUP(CPU!C252,B.COMP!A:H,3,FALSE)))</f>
        <v>INEL - INSTALAÇÃO ELÉTRICA</v>
      </c>
      <c r="H252" s="332" t="str">
        <f>IF(A252="","",IFERROR(IFERROR(IF(D252="COMP",VLOOKUP(C252,B.COMP!A:H,4,FALSE),VLOOKUP(C252,B.INSUMO!A:D,3,FALSE)),VLOOKUP(C252,'B. COT'!A:D,4,FALSE)),VLOOKUP(C252,B.COMP!A:H,4,FALSE)))</f>
        <v>UN</v>
      </c>
      <c r="I252" s="333">
        <v>1</v>
      </c>
      <c r="J252" s="334">
        <f>SUM(K253:K258)</f>
        <v>6005.45</v>
      </c>
      <c r="K252" s="324">
        <f t="shared" ref="K252:K258" si="61">IF(A252="","",IFERROR(TRUNC(J252*I252,2),"COTAÇÃO"))</f>
        <v>6005.45</v>
      </c>
      <c r="L252" s="325">
        <f>J252-K252</f>
        <v>0</v>
      </c>
      <c r="M252" s="191"/>
      <c r="N252" s="304">
        <f>SUM(K253:K258)</f>
        <v>6005.45</v>
      </c>
      <c r="O252" s="276">
        <f>N252-K252</f>
        <v>0</v>
      </c>
      <c r="P252" s="191"/>
    </row>
    <row r="253" spans="1:16" s="305" customFormat="1" ht="37.5" customHeight="1">
      <c r="A253" s="326" t="s">
        <v>46</v>
      </c>
      <c r="B253" s="326"/>
      <c r="C253" s="326">
        <v>88247</v>
      </c>
      <c r="D253" s="326" t="str">
        <f t="shared" ref="D253:D258" si="62">IF(A253="","",IF(A253="Composição","",IF(A253="Composição Auxiliar","COMP","INSUMO")))</f>
        <v>COMP</v>
      </c>
      <c r="E253" s="326" t="str">
        <f>IF(A253="","",IF(A253="COMPOSIÇÃO","",IFERROR(IFERROR(IF(VLOOKUP(C253,B.COMP!A:H,5,FALSE)&gt;0,"SINAPI",""),IF(VLOOKUP(C253,B.INSUMO!A:D,4,FALSE)&gt;0,"SINAPI","")),"COT")))</f>
        <v>SINAPI</v>
      </c>
      <c r="F253" s="321" t="str">
        <f>IF(A253="","",IFERROR(IF(A253="COMPOSIÇÃO",VLOOKUP(C253,'B. COT'!A:D,2,FALSE),IFERROR(IFERROR(IF(D253="COMP",VLOOKUP(C253,B.COMP!A:H,2,FALSE),VLOOKUP(C253,B.INSUMO!A:D,2,FALSE)),VLOOKUP(C253,'B. COT'!A:D,2,FALSE)),"COTAÇÃO")),VLOOKUP(C253,B.COMP!A:H,2,FALSE)))</f>
        <v>AUXILIAR DE ELETRICISTA COM ENCARGOS COMPLEMENTARES</v>
      </c>
      <c r="G253" s="322" t="str">
        <f>IF(A253="","",IFERROR(IF(A253="COMPOSIÇÃO",VLOOKUP(C253,'B. COT'!A:D,3,FALSE),IFERROR(IFERROR(IF(D253="COMP",VLOOKUP(C253,B.COMP!A:H,3,FALSE),VLOOKUP(C253,B.INSUMO!A:D,7,FALSE)),VLOOKUP(C253,'B. COT'!A:D,3,FALSE)),"COTAÇÃO")),VLOOKUP(CPU!C253,B.COMP!A:H,3,FALSE)))</f>
        <v>SERVICOS DIVERSOS</v>
      </c>
      <c r="H253" s="327" t="str">
        <f>IF(A253="","",IFERROR(IFERROR(IF(D253="COMP",VLOOKUP(C253,B.COMP!A:H,4,FALSE),VLOOKUP(C253,B.INSUMO!A:D,3,FALSE)),VLOOKUP(C253,'B. COT'!A:D,4,FALSE)),VLOOKUP(C253,B.COMP!A:H,4,FALSE)))</f>
        <v>H</v>
      </c>
      <c r="I253" s="328">
        <v>0.63839999999999997</v>
      </c>
      <c r="J253" s="329">
        <f>IFERROR(IF(D253="COMP",VLOOKUP(C253,B.COMP!A:H,5,FALSE),VLOOKUP(C253,B.INSUMO!A:D,4,FALSE)),INDEX('MAPA DE COTAÇÕES'!Print_Area,MATCH(C253,'MAPA DE COTAÇÕES'!B:B,0)+5,12))</f>
        <v>20.440000000000001</v>
      </c>
      <c r="K253" s="324">
        <f t="shared" si="61"/>
        <v>13.04</v>
      </c>
      <c r="L253" s="276"/>
      <c r="M253" s="191"/>
      <c r="N253" s="304"/>
      <c r="O253" s="276"/>
      <c r="P253" s="191"/>
    </row>
    <row r="254" spans="1:16" s="305" customFormat="1" ht="37.5" customHeight="1">
      <c r="A254" s="326" t="s">
        <v>46</v>
      </c>
      <c r="B254" s="326"/>
      <c r="C254" s="326">
        <v>88264</v>
      </c>
      <c r="D254" s="326" t="str">
        <f t="shared" si="62"/>
        <v>COMP</v>
      </c>
      <c r="E254" s="326" t="str">
        <f>IF(A254="","",IF(A254="COMPOSIÇÃO","",IFERROR(IFERROR(IF(VLOOKUP(C254,B.COMP!A:H,5,FALSE)&gt;0,"SINAPI",""),IF(VLOOKUP(C254,B.INSUMO!A:D,4,FALSE)&gt;0,"SINAPI","")),"COT")))</f>
        <v>SINAPI</v>
      </c>
      <c r="F254" s="321" t="str">
        <f>IF(A254="","",IFERROR(IF(A254="COMPOSIÇÃO",VLOOKUP(C254,'B. COT'!A:D,2,FALSE),IFERROR(IFERROR(IF(D254="COMP",VLOOKUP(C254,B.COMP!A:H,2,FALSE),VLOOKUP(C254,B.INSUMO!A:D,2,FALSE)),VLOOKUP(C254,'B. COT'!A:D,2,FALSE)),"COTAÇÃO")),VLOOKUP(C254,B.COMP!A:H,2,FALSE)))</f>
        <v>ELETRICISTA COM ENCARGOS COMPLEMENTARES</v>
      </c>
      <c r="G254" s="322" t="str">
        <f>IF(A254="","",IFERROR(IF(A254="COMPOSIÇÃO",VLOOKUP(C254,'B. COT'!A:D,3,FALSE),IFERROR(IFERROR(IF(D254="COMP",VLOOKUP(C254,B.COMP!A:H,3,FALSE),VLOOKUP(C254,B.INSUMO!A:D,7,FALSE)),VLOOKUP(C254,'B. COT'!A:D,3,FALSE)),"COTAÇÃO")),VLOOKUP(CPU!C254,B.COMP!A:H,3,FALSE)))</f>
        <v>SERVICOS DIVERSOS</v>
      </c>
      <c r="H254" s="327" t="str">
        <f>IF(A254="","",IFERROR(IFERROR(IF(D254="COMP",VLOOKUP(C254,B.COMP!A:H,4,FALSE),VLOOKUP(C254,B.INSUMO!A:D,3,FALSE)),VLOOKUP(C254,'B. COT'!A:D,4,FALSE)),VLOOKUP(C254,B.COMP!A:H,4,FALSE)))</f>
        <v>H</v>
      </c>
      <c r="I254" s="328">
        <v>0.63839999999999997</v>
      </c>
      <c r="J254" s="329">
        <f>IFERROR(IF(D254="COMP",VLOOKUP(C254,B.COMP!A:H,5,FALSE),VLOOKUP(C254,B.INSUMO!A:D,4,FALSE)),INDEX('MAPA DE COTAÇÕES'!Print_Area,MATCH(C254,'MAPA DE COTAÇÕES'!B:B,0)+5,12))</f>
        <v>24.65</v>
      </c>
      <c r="K254" s="324">
        <f t="shared" si="61"/>
        <v>15.73</v>
      </c>
      <c r="L254" s="276"/>
      <c r="M254" s="191"/>
      <c r="N254" s="304"/>
      <c r="O254" s="276"/>
      <c r="P254" s="191"/>
    </row>
    <row r="255" spans="1:16" ht="48.75" customHeight="1">
      <c r="A255" s="335" t="s">
        <v>49</v>
      </c>
      <c r="B255" s="335"/>
      <c r="C255" s="335">
        <v>11950</v>
      </c>
      <c r="D255" s="335" t="str">
        <f t="shared" si="62"/>
        <v>INSUMO</v>
      </c>
      <c r="E255" s="335" t="str">
        <f>IF(A255="","",IF(A255="COMPOSIÇÃO","",IFERROR(IFERROR(IF(VLOOKUP(C255,B.COMP!A:H,5,FALSE)&gt;0,"SINAPI",""),IF(VLOOKUP(C255,B.INSUMO!A:D,4,FALSE)&gt;0,"SINAPI","")),"COT")))</f>
        <v>SINAPI</v>
      </c>
      <c r="F255" s="321" t="str">
        <f>IF(A255="","",IFERROR(IF(A255="COMPOSIÇÃO",VLOOKUP(C255,'B. COT'!A:D,2,FALSE),IFERROR(IFERROR(IF(D255="COMP",VLOOKUP(C255,B.COMP!A:H,2,FALSE),VLOOKUP(C255,B.INSUMO!A:D,2,FALSE)),VLOOKUP(C255,'B. COT'!A:D,2,FALSE)),"COTAÇÃO")),VLOOKUP(C255,B.COMP!A:H,2,FALSE)))</f>
        <v xml:space="preserve">BUCHA DE NYLON SEM ABA S6, COM PARAFUSO DE 4,20 X 40 MM EM ACO ZINCADO COM ROSCA SOBERBA, CABECA CHATA E FENDA PHILLIPS                                                                                                                                                                                                                                                                                                                                                                                   </v>
      </c>
      <c r="G255" s="339" t="str">
        <f>IF(A255="","",IFERROR(IF(A255="COMPOSIÇÃO",VLOOKUP(C255,'B. COT'!A:D,3,FALSE),IFERROR(IFERROR(IF(D255="COMP",VLOOKUP(C255,B.COMP!A:I,3,FALSE),VLOOKUP(C255,B.INSUMO!A:H,7,FALSE)),VLOOKUP(C255,'B. COT'!A:D,3,FALSE)),"COTAÇÃO")),VLOOKUP(CPU!C255,B.COMP!A:I,3,FALSE)))</f>
        <v>MATERIAL</v>
      </c>
      <c r="H255" s="336" t="str">
        <f>IF(A255="","",IFERROR(IFERROR(IF(D255="COMP",VLOOKUP(C255,B.COMP!A:H,4,FALSE),VLOOKUP(C255,B.INSUMO!A:D,3,FALSE)),VLOOKUP(C255,'B. COT'!A:D,4,FALSE)),VLOOKUP(C255,B.COMP!A:H,4,FALSE)))</f>
        <v xml:space="preserve">UN    </v>
      </c>
      <c r="I255" s="340">
        <v>4</v>
      </c>
      <c r="J255" s="338">
        <f>IFERROR(IF(D255="COMP",VLOOKUP(C255,B.COMP!A:H,5,FALSE),VLOOKUP(C255,B.INSUMO!A:D,4,FALSE)),INDEX('MAPA DE COTAÇÕES'!Print_Area,MATCH(C255,'MAPA DE COTAÇÕES'!B:B,0)+5,12))</f>
        <v>0.24</v>
      </c>
      <c r="K255" s="324">
        <f t="shared" si="61"/>
        <v>0.96</v>
      </c>
    </row>
    <row r="256" spans="1:16" ht="48.75" customHeight="1">
      <c r="A256" s="335" t="s">
        <v>49</v>
      </c>
      <c r="B256" s="335"/>
      <c r="C256" s="335">
        <v>37558</v>
      </c>
      <c r="D256" s="335" t="str">
        <f t="shared" ref="D256" si="63">IF(A256="","",IF(A256="Composição","",IF(A256="Composição Auxiliar","COMP","INSUMO")))</f>
        <v>INSUMO</v>
      </c>
      <c r="E256" s="335" t="str">
        <f>IF(A256="","",IF(A256="COMPOSIÇÃO","",IFERROR(IFERROR(IF(VLOOKUP(C256,B.COMP!A:H,5,FALSE)&gt;0,"SINAPI",""),IF(VLOOKUP(C256,B.INSUMO!A:D,4,FALSE)&gt;0,"SINAPI","")),"COT")))</f>
        <v>SINAPI</v>
      </c>
      <c r="F256" s="321" t="str">
        <f>IF(A256="","",IFERROR(IF(A256="COMPOSIÇÃO",VLOOKUP(C256,'B. COT'!A:D,2,FALSE),IFERROR(IFERROR(IF(D256="COMP",VLOOKUP(C256,B.COMP!A:H,2,FALSE),VLOOKUP(C256,B.INSUMO!A:D,2,FALSE)),VLOOKUP(C256,'B. COT'!A:D,2,FALSE)),"COTAÇÃO")),VLOOKUP(C256,B.COMP!A:H,2,FALSE)))</f>
        <v xml:space="preserve">PLACA DE SINALIZACAO DE SEGURANCA CONTRA INCENDIO, FOTOLUMINESCENTE, RETANGULAR, *20 X 40* CM, EM PVC *2* MM ANTI-CHAMAS (SIMBOLOS, CORES E PICTOGRAMAS CONFORME NBR 16820)                                                                                                                                                                                                                                                                                                                               </v>
      </c>
      <c r="G256" s="339" t="str">
        <f>IF(A256="","",IFERROR(IF(A256="COMPOSIÇÃO",VLOOKUP(C256,'B. COT'!A:D,3,FALSE),IFERROR(IFERROR(IF(D256="COMP",VLOOKUP(C256,B.COMP!A:I,3,FALSE),VLOOKUP(C256,B.INSUMO!A:H,7,FALSE)),VLOOKUP(C256,'B. COT'!A:D,3,FALSE)),"COTAÇÃO")),VLOOKUP(CPU!C256,B.COMP!A:I,3,FALSE)))</f>
        <v>MATERIAL</v>
      </c>
      <c r="H256" s="336" t="str">
        <f>IF(A256="","",IFERROR(IFERROR(IF(D256="COMP",VLOOKUP(C256,B.COMP!A:H,4,FALSE),VLOOKUP(C256,B.INSUMO!A:D,3,FALSE)),VLOOKUP(C256,'B. COT'!A:D,4,FALSE)),VLOOKUP(C256,B.COMP!A:H,4,FALSE)))</f>
        <v xml:space="preserve">UN    </v>
      </c>
      <c r="I256" s="340">
        <v>1</v>
      </c>
      <c r="J256" s="338">
        <f>IFERROR(IF(D256="COMP",VLOOKUP(C256,B.COMP!A:H,5,FALSE),VLOOKUP(C256,B.INSUMO!A:D,4,FALSE)),INDEX('MAPA DE COTAÇÕES'!Print_Area,MATCH(C256,'MAPA DE COTAÇÕES'!B:B,0)+5,12))</f>
        <v>32.630000000000003</v>
      </c>
      <c r="K256" s="324">
        <f t="shared" ref="K256" si="64">IF(A256="","",IFERROR(TRUNC(J256*I256,2),"COTAÇÃO"))</f>
        <v>32.630000000000003</v>
      </c>
    </row>
    <row r="257" spans="1:16" ht="48.75" customHeight="1">
      <c r="A257" s="335" t="s">
        <v>49</v>
      </c>
      <c r="B257" s="335"/>
      <c r="C257" s="335" t="s">
        <v>13548</v>
      </c>
      <c r="D257" s="335" t="str">
        <f t="shared" si="62"/>
        <v>INSUMO</v>
      </c>
      <c r="E257" s="335" t="str">
        <f>IF(A257="","",IF(A257="COMPOSIÇÃO","",IFERROR(IFERROR(IF(VLOOKUP(C257,B.COMP!A:H,5,FALSE)&gt;0,"SINAPI",""),IF(VLOOKUP(C257,B.INSUMO!A:D,4,FALSE)&gt;0,"SINAPI","")),"COT")))</f>
        <v>COT</v>
      </c>
      <c r="F257" s="321" t="str">
        <f>IF(A257="","",IFERROR(IF(A257="COMPOSIÇÃO",VLOOKUP(C257,'B. COT'!A:D,2,FALSE),IFERROR(IFERROR(IF(D257="COMP",VLOOKUP(C257,B.COMP!A:H,2,FALSE),VLOOKUP(C257,B.INSUMO!A:D,2,FALSE)),VLOOKUP(C257,'B. COT'!A:D,2,FALSE)),"COTAÇÃO")),VLOOKUP(C257,B.COMP!A:H,2,FALSE)))</f>
        <v>KIT BARRAMENTO TRIFÁSICO 750A (INCLUSO BARRAMENTO NEUTRO E TERRA 750A, ISOLADORES E ACESSORIOS DE FIXAÇÃO)</v>
      </c>
      <c r="G257" s="339" t="str">
        <f>IF(A257="","",IFERROR(IF(A257="COMPOSIÇÃO",VLOOKUP(C257,'B. COT'!A:D,3,FALSE),IFERROR(IFERROR(IF(D257="COMP",VLOOKUP(C257,B.COMP!A:I,3,FALSE),VLOOKUP(C257,B.INSUMO!A:H,7,FALSE)),VLOOKUP(C257,'B. COT'!A:D,3,FALSE)),"COTAÇÃO")),VLOOKUP(CPU!C257,B.COMP!A:I,3,FALSE)))</f>
        <v>MATERIAL</v>
      </c>
      <c r="H257" s="336" t="str">
        <f>IF(A257="","",IFERROR(IFERROR(IF(D257="COMP",VLOOKUP(C257,B.COMP!A:H,4,FALSE),VLOOKUP(C257,B.INSUMO!A:D,3,FALSE)),VLOOKUP(C257,'B. COT'!A:D,4,FALSE)),VLOOKUP(C257,B.COMP!A:H,4,FALSE)))</f>
        <v>UN</v>
      </c>
      <c r="I257" s="340">
        <v>1</v>
      </c>
      <c r="J257" s="338">
        <f>IFERROR(IF(D257="COMP",VLOOKUP(C257,B.COMP!A:H,5,FALSE),VLOOKUP(C257,B.INSUMO!A:D,4,FALSE)),INDEX('MAPA DE COTAÇÕES'!Print_Area,MATCH(C257,'MAPA DE COTAÇÕES'!B:B,0)+5,12))</f>
        <v>4860.09</v>
      </c>
      <c r="K257" s="324">
        <f t="shared" si="61"/>
        <v>4860.09</v>
      </c>
    </row>
    <row r="258" spans="1:16" ht="45">
      <c r="A258" s="335" t="s">
        <v>49</v>
      </c>
      <c r="B258" s="335"/>
      <c r="C258" s="335" t="s">
        <v>13569</v>
      </c>
      <c r="D258" s="335" t="str">
        <f t="shared" si="62"/>
        <v>INSUMO</v>
      </c>
      <c r="E258" s="335" t="str">
        <f>IF(A258="","",IF(A258="COMPOSIÇÃO","",IFERROR(IFERROR(IF(VLOOKUP(C258,B.COMP!A:H,5,FALSE)&gt;0,"SINAPI",""),IF(VLOOKUP(C258,B.INSUMO!A:D,4,FALSE)&gt;0,"SINAPI","")),"COT")))</f>
        <v>COT</v>
      </c>
      <c r="F258" s="321" t="str">
        <f>IF(A258="","",IFERROR(IF(A258="COMPOSIÇÃO",VLOOKUP(C258,'B. COT'!A:D,2,FALSE),IFERROR(IFERROR(IF(D258="COMP",VLOOKUP(C258,B.COMP!A:H,2,FALSE),VLOOKUP(C258,B.INSUMO!A:D,2,FALSE)),VLOOKUP(C258,'B. COT'!A:D,2,FALSE)),"COTAÇÃO")),VLOOKUP(C258,B.COMP!A:H,2,FALSE)))</f>
        <v>CAIXA PARA QUADRO DE COMANDO 120X80X25 CM TIPO SOBREPOR, COMPATÍVEL COM QUALQUER MARCA DE DISJUNTOR; GRAU DE PROTEÇÃO MÍNIMO, IP44; CAPACIDADE PARA, NO MÍNIMO, 50 MÓDULOS DIN; BARRAMENTO TRIFÁSICO DE 750A.</v>
      </c>
      <c r="G258" s="339" t="str">
        <f>IF(A258="","",IFERROR(IF(A258="COMPOSIÇÃO",VLOOKUP(C258,'B. COT'!A:D,3,FALSE),IFERROR(IFERROR(IF(D258="COMP",VLOOKUP(C258,B.COMP!A:I,3,FALSE),VLOOKUP(C258,B.INSUMO!A:H,7,FALSE)),VLOOKUP(C258,'B. COT'!A:D,3,FALSE)),"COTAÇÃO")),VLOOKUP(CPU!C258,B.COMP!A:I,3,FALSE)))</f>
        <v>MATERIAL</v>
      </c>
      <c r="H258" s="336" t="str">
        <f>IF(A258="","",IFERROR(IFERROR(IF(D258="COMP",VLOOKUP(C258,B.COMP!A:H,4,FALSE),VLOOKUP(C258,B.INSUMO!A:D,3,FALSE)),VLOOKUP(C258,'B. COT'!A:D,4,FALSE)),VLOOKUP(C258,B.COMP!A:H,4,FALSE)))</f>
        <v>UN</v>
      </c>
      <c r="I258" s="340">
        <v>1</v>
      </c>
      <c r="J258" s="338">
        <f>IFERROR(IF(D258="COMP",VLOOKUP(C258,B.COMP!A:H,5,FALSE),VLOOKUP(C258,B.INSUMO!A:D,4,FALSE)),INDEX('MAPA DE COTAÇÕES'!Print_Area,MATCH(C258,'MAPA DE COTAÇÕES'!B:B,0)+5,12))</f>
        <v>1083</v>
      </c>
      <c r="K258" s="324">
        <f t="shared" si="61"/>
        <v>1083</v>
      </c>
    </row>
    <row r="259" spans="1:16" s="279" customFormat="1" ht="15.75">
      <c r="A259" s="341"/>
      <c r="B259" s="341"/>
      <c r="C259" s="341"/>
      <c r="D259" s="348"/>
      <c r="E259" s="348"/>
      <c r="F259" s="348" t="s">
        <v>13549</v>
      </c>
      <c r="G259" s="349"/>
      <c r="H259" s="349"/>
      <c r="I259" s="346"/>
      <c r="J259" s="347"/>
      <c r="K259" s="347"/>
      <c r="L259" s="273"/>
      <c r="M259" s="274"/>
      <c r="N259" s="275"/>
      <c r="O259" s="273"/>
      <c r="P259" s="274"/>
    </row>
    <row r="260" spans="1:16" s="305" customFormat="1" ht="44.25" customHeight="1">
      <c r="A260" s="331" t="s">
        <v>44</v>
      </c>
      <c r="B260" s="331"/>
      <c r="C260" s="331" t="s">
        <v>8232</v>
      </c>
      <c r="D260" s="331"/>
      <c r="E260" s="331"/>
      <c r="F260" s="345" t="str">
        <f>IF(A260="","",IFERROR(IF(A260="COMPOSIÇÃO",VLOOKUP(C260,'B. COT'!A:D,2,FALSE),IFERROR(IFERROR(IF(D260="COMP",VLOOKUP(C260,B.COMP!A:H,2,FALSE),VLOOKUP(C260,B.INSUMO!A:D,2,FALSE)),VLOOKUP(C260,'B. COT'!A:D,2,FALSE)),"COTAÇÃO")),VLOOKUP(C260,B.COMP!A:H,2,FALSE)))</f>
        <v>DISPOSITIVO DE PROTEÇÃO CONTRA SURTO DE TENSÃO DPS 80kA - 275v</v>
      </c>
      <c r="G260" s="322" t="str">
        <f>IF(A260="","",IFERROR(IF(A260="COMPOSIÇÃO",VLOOKUP(C260,'B. COT'!A:D,3,FALSE),IFERROR(IFERROR(IF(D260="COMP",VLOOKUP(C260,B.COMP!A:H,3,FALSE),VLOOKUP(C260,B.INSUMO!A:D,7,FALSE)),VLOOKUP(C260,'B. COT'!A:D,3,FALSE)),"COTAÇÃO")),VLOOKUP(CPU!C260,B.COMP!A:H,3,FALSE)))</f>
        <v>INES - INSTALAÇÕES ESPECIAIS</v>
      </c>
      <c r="H260" s="332" t="str">
        <f>IF(A260="","",IFERROR(IFERROR(IF(D260="COMP",VLOOKUP(C260,B.COMP!A:H,4,FALSE),VLOOKUP(C260,B.INSUMO!A:D,3,FALSE)),VLOOKUP(C260,'B. COT'!A:D,4,FALSE)),VLOOKUP(C260,B.COMP!A:H,4,FALSE)))</f>
        <v>UN</v>
      </c>
      <c r="I260" s="333">
        <v>1</v>
      </c>
      <c r="J260" s="334">
        <f>SUM(K261:K263)</f>
        <v>181.86</v>
      </c>
      <c r="K260" s="324">
        <f>IF(A260="","",IFERROR(TRUNC(J260*I260,2),"COTAÇÃO"))</f>
        <v>181.86</v>
      </c>
      <c r="L260" s="325">
        <f>J260-K260</f>
        <v>0</v>
      </c>
      <c r="M260" s="191"/>
      <c r="N260" s="304">
        <f>SUM(K261:K263)</f>
        <v>181.86</v>
      </c>
      <c r="O260" s="276">
        <f>N260-K260</f>
        <v>0</v>
      </c>
      <c r="P260" s="191"/>
    </row>
    <row r="261" spans="1:16" s="305" customFormat="1" ht="32.450000000000003" customHeight="1">
      <c r="A261" s="326" t="s">
        <v>46</v>
      </c>
      <c r="B261" s="326"/>
      <c r="C261" s="326">
        <v>88247</v>
      </c>
      <c r="D261" s="326" t="str">
        <f>IF(A261="","",IF(A261="Composição","",IF(A261="Composição Auxiliar","COMP","INSUMO")))</f>
        <v>COMP</v>
      </c>
      <c r="E261" s="326" t="str">
        <f>IF(A261="","",IF(A261="COMPOSIÇÃO","",IFERROR(IFERROR(IF(VLOOKUP(C261,B.COMP!A:H,5,FALSE)&gt;0,"SINAPI",""),IF(VLOOKUP(C261,B.INSUMO!A:D,4,FALSE)&gt;0,"SINAPI","")),"COT")))</f>
        <v>SINAPI</v>
      </c>
      <c r="F261" s="321" t="str">
        <f>IF(A261="","",IFERROR(IF(A261="COMPOSIÇÃO",VLOOKUP(C261,'B. COT'!A:D,2,FALSE),IFERROR(IFERROR(IF(D261="COMP",VLOOKUP(C261,B.COMP!A:H,2,FALSE),VLOOKUP(C261,B.INSUMO!A:D,2,FALSE)),VLOOKUP(C261,'B. COT'!A:D,2,FALSE)),"COTAÇÃO")),VLOOKUP(C261,B.COMP!A:H,2,FALSE)))</f>
        <v>AUXILIAR DE ELETRICISTA COM ENCARGOS COMPLEMENTARES</v>
      </c>
      <c r="G261" s="322" t="str">
        <f>IF(A261="","",IFERROR(IF(A261="COMPOSIÇÃO",VLOOKUP(C261,'B. COT'!A:D,3,FALSE),IFERROR(IFERROR(IF(D261="COMP",VLOOKUP(C261,B.COMP!A:H,3,FALSE),VLOOKUP(C261,B.INSUMO!A:D,7,FALSE)),VLOOKUP(C261,'B. COT'!A:D,3,FALSE)),"COTAÇÃO")),VLOOKUP(CPU!C261,B.COMP!A:H,3,FALSE)))</f>
        <v>SERVICOS DIVERSOS</v>
      </c>
      <c r="H261" s="327" t="str">
        <f>IF(A261="","",IFERROR(IFERROR(IF(D261="COMP",VLOOKUP(C261,B.COMP!A:H,4,FALSE),VLOOKUP(C261,B.INSUMO!A:D,3,FALSE)),VLOOKUP(C261,'B. COT'!A:D,4,FALSE)),VLOOKUP(C261,B.COMP!A:H,4,FALSE)))</f>
        <v>H</v>
      </c>
      <c r="I261" s="328">
        <v>0.3</v>
      </c>
      <c r="J261" s="329">
        <f>IFERROR(IF(D261="COMP",VLOOKUP(C261,B.COMP!A:H,5,FALSE),VLOOKUP(C261,B.INSUMO!A:D,4,FALSE)),INDEX('MAPA DE COTAÇÕES'!Print_Area,MATCH(C261,'MAPA DE COTAÇÕES'!B:B,0)+5,12))</f>
        <v>20.440000000000001</v>
      </c>
      <c r="K261" s="324">
        <f>IF(A261="","",IFERROR(TRUNC(J261*I261,2),"COTAÇÃO"))</f>
        <v>6.13</v>
      </c>
      <c r="L261" s="276"/>
      <c r="M261" s="191"/>
      <c r="N261" s="304"/>
      <c r="O261" s="276"/>
      <c r="P261" s="191"/>
    </row>
    <row r="262" spans="1:16" s="305" customFormat="1" ht="32.450000000000003" customHeight="1">
      <c r="A262" s="326" t="s">
        <v>46</v>
      </c>
      <c r="B262" s="326"/>
      <c r="C262" s="326">
        <v>88264</v>
      </c>
      <c r="D262" s="326" t="str">
        <f>IF(A262="","",IF(A262="Composição","",IF(A262="Composição Auxiliar","COMP","INSUMO")))</f>
        <v>COMP</v>
      </c>
      <c r="E262" s="326" t="str">
        <f>IF(A262="","",IF(A262="COMPOSIÇÃO","",IFERROR(IFERROR(IF(VLOOKUP(C262,B.COMP!A:H,5,FALSE)&gt;0,"SINAPI",""),IF(VLOOKUP(C262,B.INSUMO!A:D,4,FALSE)&gt;0,"SINAPI","")),"COT")))</f>
        <v>SINAPI</v>
      </c>
      <c r="F262" s="321" t="str">
        <f>IF(A262="","",IFERROR(IF(A262="COMPOSIÇÃO",VLOOKUP(C262,'B. COT'!A:D,2,FALSE),IFERROR(IFERROR(IF(D262="COMP",VLOOKUP(C262,B.COMP!A:H,2,FALSE),VLOOKUP(C262,B.INSUMO!A:D,2,FALSE)),VLOOKUP(C262,'B. COT'!A:D,2,FALSE)),"COTAÇÃO")),VLOOKUP(C262,B.COMP!A:H,2,FALSE)))</f>
        <v>ELETRICISTA COM ENCARGOS COMPLEMENTARES</v>
      </c>
      <c r="G262" s="322" t="str">
        <f>IF(A262="","",IFERROR(IF(A262="COMPOSIÇÃO",VLOOKUP(C262,'B. COT'!A:D,3,FALSE),IFERROR(IFERROR(IF(D262="COMP",VLOOKUP(C262,B.COMP!A:H,3,FALSE),VLOOKUP(C262,B.INSUMO!A:D,7,FALSE)),VLOOKUP(C262,'B. COT'!A:D,3,FALSE)),"COTAÇÃO")),VLOOKUP(CPU!C262,B.COMP!A:H,3,FALSE)))</f>
        <v>SERVICOS DIVERSOS</v>
      </c>
      <c r="H262" s="327" t="str">
        <f>IF(A262="","",IFERROR(IFERROR(IF(D262="COMP",VLOOKUP(C262,B.COMP!A:H,4,FALSE),VLOOKUP(C262,B.INSUMO!A:D,3,FALSE)),VLOOKUP(C262,'B. COT'!A:D,4,FALSE)),VLOOKUP(C262,B.COMP!A:H,4,FALSE)))</f>
        <v>H</v>
      </c>
      <c r="I262" s="328">
        <v>0.3</v>
      </c>
      <c r="J262" s="329">
        <f>IFERROR(IF(D262="COMP",VLOOKUP(C262,B.COMP!A:H,5,FALSE),VLOOKUP(C262,B.INSUMO!A:D,4,FALSE)),INDEX('MAPA DE COTAÇÕES'!Print_Area,MATCH(C262,'MAPA DE COTAÇÕES'!B:B,0)+5,12))</f>
        <v>24.65</v>
      </c>
      <c r="K262" s="324">
        <f>IF(A262="","",IFERROR(TRUNC(J262*I262,2),"COTAÇÃO"))</f>
        <v>7.39</v>
      </c>
      <c r="L262" s="276"/>
      <c r="M262" s="191"/>
      <c r="N262" s="304"/>
      <c r="O262" s="276"/>
      <c r="P262" s="191"/>
    </row>
    <row r="263" spans="1:16" ht="34.9" customHeight="1">
      <c r="A263" s="335" t="s">
        <v>49</v>
      </c>
      <c r="B263" s="335"/>
      <c r="C263" s="335">
        <v>39472</v>
      </c>
      <c r="D263" s="335" t="str">
        <f>IF(A263="","",IF(A263="Composição","",IF(A263="Composição Auxiliar","COMP","INSUMO")))</f>
        <v>INSUMO</v>
      </c>
      <c r="E263" s="335" t="str">
        <f>IF(A263="","",IF(A263="COMPOSIÇÃO","",IFERROR(IFERROR(IF(VLOOKUP(C263,B.COMP!A:H,5,FALSE)&gt;0,"SINAPI",""),IF(VLOOKUP(C263,B.INSUMO!A:D,4,FALSE)&gt;0,"SINAPI","")),"COT")))</f>
        <v>SINAPI</v>
      </c>
      <c r="F263" s="321" t="str">
        <f>IF(A263="","",IFERROR(IF(A263="COMPOSIÇÃO",VLOOKUP(C263,'B. COT'!A:D,2,FALSE),IFERROR(IFERROR(IF(D263="COMP",VLOOKUP(C263,B.COMP!A:H,2,FALSE),VLOOKUP(C263,B.INSUMO!A:D,2,FALSE)),VLOOKUP(C263,'B. COT'!A:D,2,FALSE)),"COTAÇÃO")),VLOOKUP(C263,B.COMP!A:H,2,FALSE)))</f>
        <v xml:space="preserve">DISPOSITIVO DPS CLASSE II, 1 POLO, TENSAO MAXIMA DE 275 V, CORRENTE MAXIMA DE *90* KA (TIPO AC)                                                                                                                                                                                                                                                                                                                                                                                                           </v>
      </c>
      <c r="G263" s="339" t="str">
        <f>IF(A263="","",IFERROR(IF(A263="COMPOSIÇÃO",VLOOKUP(C263,'B. COT'!A:D,3,FALSE),IFERROR(IFERROR(IF(D263="COMP",VLOOKUP(C263,B.COMP!A:I,3,FALSE),VLOOKUP(C263,B.INSUMO!A:H,7,FALSE)),VLOOKUP(C263,'B. COT'!A:D,3,FALSE)),"COTAÇÃO")),VLOOKUP(CPU!C263,B.COMP!A:I,3,FALSE)))</f>
        <v>MATERIAL</v>
      </c>
      <c r="H263" s="336" t="str">
        <f>IF(A263="","",IFERROR(IFERROR(IF(D263="COMP",VLOOKUP(C263,B.COMP!A:H,4,FALSE),VLOOKUP(C263,B.INSUMO!A:D,3,FALSE)),VLOOKUP(C263,'B. COT'!A:D,4,FALSE)),VLOOKUP(C263,B.COMP!A:H,4,FALSE)))</f>
        <v xml:space="preserve">UN    </v>
      </c>
      <c r="I263" s="340">
        <v>1</v>
      </c>
      <c r="J263" s="338">
        <f>IFERROR(IF(D263="COMP",VLOOKUP(C263,B.COMP!A:H,5,FALSE),VLOOKUP(C263,B.INSUMO!A:D,4,FALSE)),INDEX('MAPA DE COTAÇÕES'!Print_Area,MATCH(C263,'MAPA DE COTAÇÕES'!B:B,0)+5,12))</f>
        <v>168.34</v>
      </c>
      <c r="K263" s="324">
        <f>IF(A263="","",IFERROR(TRUNC(J263*I263,2),"COTAÇÃO"))</f>
        <v>168.34</v>
      </c>
    </row>
    <row r="264" spans="1:16" s="279" customFormat="1" ht="15.75">
      <c r="A264" s="341"/>
      <c r="B264" s="341"/>
      <c r="C264" s="341"/>
      <c r="D264" s="348"/>
      <c r="E264" s="348"/>
      <c r="F264" s="348" t="s">
        <v>14207</v>
      </c>
      <c r="G264" s="349"/>
      <c r="H264" s="349"/>
      <c r="I264" s="346"/>
      <c r="J264" s="347"/>
      <c r="K264" s="347"/>
      <c r="L264" s="273"/>
      <c r="M264" s="274"/>
      <c r="N264" s="275"/>
      <c r="O264" s="273"/>
      <c r="P264" s="274"/>
    </row>
    <row r="265" spans="1:16" s="305" customFormat="1" ht="44.25" customHeight="1">
      <c r="A265" s="331" t="s">
        <v>44</v>
      </c>
      <c r="B265" s="331"/>
      <c r="C265" s="331" t="s">
        <v>8233</v>
      </c>
      <c r="D265" s="331"/>
      <c r="E265" s="331"/>
      <c r="F265" s="345" t="str">
        <f>IF(A265="","",IFERROR(IF(A265="COMPOSIÇÃO",VLOOKUP(C265,'B. COT'!A:D,2,FALSE),IFERROR(IFERROR(IF(D265="COMP",VLOOKUP(C265,B.COMP!A:H,2,FALSE),VLOOKUP(C265,B.INSUMO!A:D,2,FALSE)),VLOOKUP(C265,'B. COT'!A:D,2,FALSE)),"COTAÇÃO")),VLOOKUP(C265,B.COMP!A:H,2,FALSE)))</f>
        <v>PAINEL MONTADO COM RELÉ MICROPROCESSADO URP 6100 - FORNECIMENTO E INSTALAÇÃO</v>
      </c>
      <c r="G265" s="322" t="str">
        <f>IF(A265="","",IFERROR(IF(A265="COMPOSIÇÃO",VLOOKUP(C265,'B. COT'!A:D,3,FALSE),IFERROR(IFERROR(IF(D265="COMP",VLOOKUP(C265,B.COMP!A:H,3,FALSE),VLOOKUP(C265,B.INSUMO!A:D,7,FALSE)),VLOOKUP(C265,'B. COT'!A:D,3,FALSE)),"COTAÇÃO")),VLOOKUP(CPU!C265,B.COMP!A:H,3,FALSE)))</f>
        <v>INEL - INSTALAÇÃO ELÉTRICA</v>
      </c>
      <c r="H265" s="332" t="str">
        <f>IF(A265="","",IFERROR(IFERROR(IF(D265="COMP",VLOOKUP(C265,B.COMP!A:H,4,FALSE),VLOOKUP(C265,B.INSUMO!A:D,3,FALSE)),VLOOKUP(C265,'B. COT'!A:D,4,FALSE)),VLOOKUP(C265,B.COMP!A:H,4,FALSE)))</f>
        <v>UN</v>
      </c>
      <c r="I265" s="333">
        <v>1</v>
      </c>
      <c r="J265" s="334">
        <f>SUM(K266:K268)</f>
        <v>20067.77</v>
      </c>
      <c r="K265" s="324">
        <f>IF(A265="","",IFERROR(TRUNC(J265*I265,2),"COTAÇÃO"))</f>
        <v>20067.77</v>
      </c>
      <c r="L265" s="325">
        <f>J265-K265</f>
        <v>0</v>
      </c>
      <c r="M265" s="191"/>
      <c r="N265" s="304">
        <f>SUM(K266:K268)</f>
        <v>20067.77</v>
      </c>
      <c r="O265" s="276">
        <f>N265-K265</f>
        <v>0</v>
      </c>
      <c r="P265" s="191"/>
    </row>
    <row r="266" spans="1:16" s="305" customFormat="1" ht="32.450000000000003" customHeight="1">
      <c r="A266" s="326" t="s">
        <v>46</v>
      </c>
      <c r="B266" s="326"/>
      <c r="C266" s="326">
        <v>88247</v>
      </c>
      <c r="D266" s="326" t="str">
        <f>IF(A266="","",IF(A266="Composição","",IF(A266="Composição Auxiliar","COMP","INSUMO")))</f>
        <v>COMP</v>
      </c>
      <c r="E266" s="326" t="str">
        <f>IF(A266="","",IF(A266="COMPOSIÇÃO","",IFERROR(IFERROR(IF(VLOOKUP(C266,B.COMP!A:H,5,FALSE)&gt;0,"SINAPI",""),IF(VLOOKUP(C266,B.INSUMO!A:D,4,FALSE)&gt;0,"SINAPI","")),"COT")))</f>
        <v>SINAPI</v>
      </c>
      <c r="F266" s="321" t="str">
        <f>IF(A266="","",IFERROR(IF(A266="COMPOSIÇÃO",VLOOKUP(C266,'B. COT'!A:D,2,FALSE),IFERROR(IFERROR(IF(D266="COMP",VLOOKUP(C266,B.COMP!A:H,2,FALSE),VLOOKUP(C266,B.INSUMO!A:D,2,FALSE)),VLOOKUP(C266,'B. COT'!A:D,2,FALSE)),"COTAÇÃO")),VLOOKUP(C266,B.COMP!A:H,2,FALSE)))</f>
        <v>AUXILIAR DE ELETRICISTA COM ENCARGOS COMPLEMENTARES</v>
      </c>
      <c r="G266" s="322" t="str">
        <f>IF(A266="","",IFERROR(IF(A266="COMPOSIÇÃO",VLOOKUP(C266,'B. COT'!A:D,3,FALSE),IFERROR(IFERROR(IF(D266="COMP",VLOOKUP(C266,B.COMP!A:H,3,FALSE),VLOOKUP(C266,B.INSUMO!A:D,7,FALSE)),VLOOKUP(C266,'B. COT'!A:D,3,FALSE)),"COTAÇÃO")),VLOOKUP(CPU!C266,B.COMP!A:H,3,FALSE)))</f>
        <v>SERVICOS DIVERSOS</v>
      </c>
      <c r="H266" s="327" t="str">
        <f>IF(A266="","",IFERROR(IFERROR(IF(D266="COMP",VLOOKUP(C266,B.COMP!A:H,4,FALSE),VLOOKUP(C266,B.INSUMO!A:D,3,FALSE)),VLOOKUP(C266,'B. COT'!A:D,4,FALSE)),VLOOKUP(C266,B.COMP!A:H,4,FALSE)))</f>
        <v>H</v>
      </c>
      <c r="I266" s="328">
        <v>0.63839999999999997</v>
      </c>
      <c r="J266" s="329">
        <f>IFERROR(IF(D266="COMP",VLOOKUP(C266,B.COMP!A:H,5,FALSE),VLOOKUP(C266,B.INSUMO!A:D,4,FALSE)),INDEX('MAPA DE COTAÇÕES'!Print_Area,MATCH(C266,'MAPA DE COTAÇÕES'!B:B,0)+5,12))</f>
        <v>20.440000000000001</v>
      </c>
      <c r="K266" s="324">
        <f>IF(A266="","",IFERROR(TRUNC(J266*I266,2),"COTAÇÃO"))</f>
        <v>13.04</v>
      </c>
      <c r="L266" s="276"/>
      <c r="M266" s="191"/>
      <c r="N266" s="304"/>
      <c r="O266" s="276"/>
      <c r="P266" s="191"/>
    </row>
    <row r="267" spans="1:16" s="305" customFormat="1" ht="32.450000000000003" customHeight="1">
      <c r="A267" s="326" t="s">
        <v>46</v>
      </c>
      <c r="B267" s="326"/>
      <c r="C267" s="326">
        <v>88264</v>
      </c>
      <c r="D267" s="326" t="str">
        <f>IF(A267="","",IF(A267="Composição","",IF(A267="Composição Auxiliar","COMP","INSUMO")))</f>
        <v>COMP</v>
      </c>
      <c r="E267" s="326" t="str">
        <f>IF(A267="","",IF(A267="COMPOSIÇÃO","",IFERROR(IFERROR(IF(VLOOKUP(C267,B.COMP!A:H,5,FALSE)&gt;0,"SINAPI",""),IF(VLOOKUP(C267,B.INSUMO!A:D,4,FALSE)&gt;0,"SINAPI","")),"COT")))</f>
        <v>SINAPI</v>
      </c>
      <c r="F267" s="321" t="str">
        <f>IF(A267="","",IFERROR(IF(A267="COMPOSIÇÃO",VLOOKUP(C267,'B. COT'!A:D,2,FALSE),IFERROR(IFERROR(IF(D267="COMP",VLOOKUP(C267,B.COMP!A:H,2,FALSE),VLOOKUP(C267,B.INSUMO!A:D,2,FALSE)),VLOOKUP(C267,'B. COT'!A:D,2,FALSE)),"COTAÇÃO")),VLOOKUP(C267,B.COMP!A:H,2,FALSE)))</f>
        <v>ELETRICISTA COM ENCARGOS COMPLEMENTARES</v>
      </c>
      <c r="G267" s="322" t="str">
        <f>IF(A267="","",IFERROR(IF(A267="COMPOSIÇÃO",VLOOKUP(C267,'B. COT'!A:D,3,FALSE),IFERROR(IFERROR(IF(D267="COMP",VLOOKUP(C267,B.COMP!A:H,3,FALSE),VLOOKUP(C267,B.INSUMO!A:D,7,FALSE)),VLOOKUP(C267,'B. COT'!A:D,3,FALSE)),"COTAÇÃO")),VLOOKUP(CPU!C267,B.COMP!A:H,3,FALSE)))</f>
        <v>SERVICOS DIVERSOS</v>
      </c>
      <c r="H267" s="327" t="str">
        <f>IF(A267="","",IFERROR(IFERROR(IF(D267="COMP",VLOOKUP(C267,B.COMP!A:H,4,FALSE),VLOOKUP(C267,B.INSUMO!A:D,3,FALSE)),VLOOKUP(C267,'B. COT'!A:D,4,FALSE)),VLOOKUP(C267,B.COMP!A:H,4,FALSE)))</f>
        <v>H</v>
      </c>
      <c r="I267" s="328">
        <v>0.63839999999999997</v>
      </c>
      <c r="J267" s="329">
        <f>IFERROR(IF(D267="COMP",VLOOKUP(C267,B.COMP!A:H,5,FALSE),VLOOKUP(C267,B.INSUMO!A:D,4,FALSE)),INDEX('MAPA DE COTAÇÕES'!Print_Area,MATCH(C267,'MAPA DE COTAÇÕES'!B:B,0)+5,12))</f>
        <v>24.65</v>
      </c>
      <c r="K267" s="324">
        <f>IF(A267="","",IFERROR(TRUNC(J267*I267,2),"COTAÇÃO"))</f>
        <v>15.73</v>
      </c>
      <c r="L267" s="276"/>
      <c r="M267" s="191"/>
      <c r="N267" s="304"/>
      <c r="O267" s="276"/>
      <c r="P267" s="191"/>
    </row>
    <row r="268" spans="1:16" ht="34.9" customHeight="1">
      <c r="A268" s="335" t="s">
        <v>49</v>
      </c>
      <c r="B268" s="335"/>
      <c r="C268" s="335" t="s">
        <v>14283</v>
      </c>
      <c r="D268" s="335" t="str">
        <f>IF(A268="","",IF(A268="Composição","",IF(A268="Composição Auxiliar","COMP","INSUMO")))</f>
        <v>INSUMO</v>
      </c>
      <c r="E268" s="335" t="str">
        <f>IF(A268="","",IF(A268="COMPOSIÇÃO","",IFERROR(IFERROR(IF(VLOOKUP(C268,B.COMP!A:H,5,FALSE)&gt;0,"SINAPI",""),IF(VLOOKUP(C268,B.INSUMO!A:D,4,FALSE)&gt;0,"SINAPI","")),"COT")))</f>
        <v>COT</v>
      </c>
      <c r="F268" s="321" t="str">
        <f>IF(A268="","",IFERROR(IF(A268="COMPOSIÇÃO",VLOOKUP(C268,'B. COT'!A:D,2,FALSE),IFERROR(IFERROR(IF(D268="COMP",VLOOKUP(C268,B.COMP!A:H,2,FALSE),VLOOKUP(C268,B.INSUMO!A:D,2,FALSE)),VLOOKUP(C268,'B. COT'!A:D,2,FALSE)),"COTAÇÃO")),VLOOKUP(C268,B.COMP!A:H,2,FALSE)))</f>
        <v xml:space="preserve">PAINEL MONTADO COM RELÉ MICROPROCESSADO URP 6100 </v>
      </c>
      <c r="G268" s="339" t="str">
        <f>IF(A268="","",IFERROR(IF(A268="COMPOSIÇÃO",VLOOKUP(C268,'B. COT'!A:D,3,FALSE),IFERROR(IFERROR(IF(D268="COMP",VLOOKUP(C268,B.COMP!A:I,3,FALSE),VLOOKUP(C268,B.INSUMO!A:H,7,FALSE)),VLOOKUP(C268,'B. COT'!A:D,3,FALSE)),"COTAÇÃO")),VLOOKUP(CPU!C268,B.COMP!A:I,3,FALSE)))</f>
        <v>MATERIAL</v>
      </c>
      <c r="H268" s="336" t="str">
        <f>IF(A268="","",IFERROR(IFERROR(IF(D268="COMP",VLOOKUP(C268,B.COMP!A:H,4,FALSE),VLOOKUP(C268,B.INSUMO!A:D,3,FALSE)),VLOOKUP(C268,'B. COT'!A:D,4,FALSE)),VLOOKUP(C268,B.COMP!A:H,4,FALSE)))</f>
        <v>UN</v>
      </c>
      <c r="I268" s="340">
        <v>1</v>
      </c>
      <c r="J268" s="338">
        <f>IFERROR(IF(D268="COMP",VLOOKUP(C268,B.COMP!A:H,5,FALSE),VLOOKUP(C268,B.INSUMO!A:D,4,FALSE)),INDEX('MAPA DE COTAÇÕES'!Print_Area,MATCH(C268,'MAPA DE COTAÇÕES'!B:B,0)+5,12))</f>
        <v>20039</v>
      </c>
      <c r="K268" s="324">
        <f>IF(A268="","",IFERROR(TRUNC(J268*I268,2),"COTAÇÃO"))</f>
        <v>20039</v>
      </c>
    </row>
    <row r="269" spans="1:16" s="279" customFormat="1" ht="15.75">
      <c r="A269" s="341"/>
      <c r="B269" s="341"/>
      <c r="C269" s="341"/>
      <c r="D269" s="348"/>
      <c r="E269" s="348"/>
      <c r="F269" s="348" t="s">
        <v>13549</v>
      </c>
      <c r="G269" s="349"/>
      <c r="H269" s="349"/>
      <c r="I269" s="346"/>
      <c r="J269" s="347"/>
      <c r="K269" s="347"/>
      <c r="L269" s="273"/>
      <c r="M269" s="274"/>
      <c r="N269" s="275"/>
      <c r="O269" s="273"/>
      <c r="P269" s="274"/>
    </row>
    <row r="270" spans="1:16" s="305" customFormat="1" ht="44.25" customHeight="1">
      <c r="A270" s="331" t="s">
        <v>44</v>
      </c>
      <c r="B270" s="331"/>
      <c r="C270" s="331" t="s">
        <v>13536</v>
      </c>
      <c r="D270" s="331"/>
      <c r="E270" s="331"/>
      <c r="F270" s="345" t="str">
        <f>IF(A270="","",IFERROR(IF(A270="COMPOSIÇÃO",VLOOKUP(C270,'B. COT'!A:D,2,FALSE),IFERROR(IFERROR(IF(D270="COMP",VLOOKUP(C270,B.COMP!A:H,2,FALSE),VLOOKUP(C270,B.INSUMO!A:D,2,FALSE)),VLOOKUP(C270,'B. COT'!A:D,2,FALSE)),"COTAÇÃO")),VLOOKUP(C270,B.COMP!A:H,2,FALSE)))</f>
        <v>DISJUNTOR TERMOMAGNÉTICO TRIPOLAR, CORRENTE NOMINAL DE 500A - FORNECIMENTO E INSTALAÇÃO</v>
      </c>
      <c r="G270" s="322" t="str">
        <f>IF(A270="","",IFERROR(IF(A270="COMPOSIÇÃO",VLOOKUP(C270,'B. COT'!A:D,3,FALSE),IFERROR(IFERROR(IF(D270="COMP",VLOOKUP(C270,B.COMP!A:H,3,FALSE),VLOOKUP(C270,B.INSUMO!A:D,7,FALSE)),VLOOKUP(C270,'B. COT'!A:D,3,FALSE)),"COTAÇÃO")),VLOOKUP(CPU!C270,B.COMP!A:H,3,FALSE)))</f>
        <v>INEL - INSTALAÇÃO ELÉTRICA</v>
      </c>
      <c r="H270" s="332" t="str">
        <f>IF(A270="","",IFERROR(IFERROR(IF(D270="COMP",VLOOKUP(C270,B.COMP!A:H,4,FALSE),VLOOKUP(C270,B.INSUMO!A:D,3,FALSE)),VLOOKUP(C270,'B. COT'!A:D,4,FALSE)),VLOOKUP(C270,B.COMP!A:H,4,FALSE)))</f>
        <v>UN</v>
      </c>
      <c r="I270" s="333">
        <v>1</v>
      </c>
      <c r="J270" s="334">
        <f>SUM(K271:K274)</f>
        <v>2043.3500000000001</v>
      </c>
      <c r="K270" s="324">
        <f>IF(A270="","",IFERROR(TRUNC(J270*I270,2),"COTAÇÃO"))</f>
        <v>2043.35</v>
      </c>
      <c r="L270" s="325">
        <f>J270-K270</f>
        <v>0</v>
      </c>
      <c r="M270" s="191"/>
      <c r="N270" s="304">
        <f>SUM(K271:K274)</f>
        <v>2043.3500000000001</v>
      </c>
      <c r="O270" s="276">
        <f>N270-K270</f>
        <v>0</v>
      </c>
      <c r="P270" s="191"/>
    </row>
    <row r="271" spans="1:16" s="305" customFormat="1" ht="32.450000000000003" customHeight="1">
      <c r="A271" s="326" t="s">
        <v>46</v>
      </c>
      <c r="B271" s="326"/>
      <c r="C271" s="326">
        <v>88247</v>
      </c>
      <c r="D271" s="326" t="str">
        <f>IF(A271="","",IF(A271="Composição","",IF(A271="Composição Auxiliar","COMP","INSUMO")))</f>
        <v>COMP</v>
      </c>
      <c r="E271" s="326" t="str">
        <f>IF(A271="","",IF(A271="COMPOSIÇÃO","",IFERROR(IFERROR(IF(VLOOKUP(C271,B.COMP!A:H,5,FALSE)&gt;0,"SINAPI",""),IF(VLOOKUP(C271,B.INSUMO!A:D,4,FALSE)&gt;0,"SINAPI","")),"COT")))</f>
        <v>SINAPI</v>
      </c>
      <c r="F271" s="321" t="str">
        <f>IF(A271="","",IFERROR(IF(A271="COMPOSIÇÃO",VLOOKUP(C271,'B. COT'!A:D,2,FALSE),IFERROR(IFERROR(IF(D271="COMP",VLOOKUP(C271,B.COMP!A:H,2,FALSE),VLOOKUP(C271,B.INSUMO!A:D,2,FALSE)),VLOOKUP(C271,'B. COT'!A:D,2,FALSE)),"COTAÇÃO")),VLOOKUP(C271,B.COMP!A:H,2,FALSE)))</f>
        <v>AUXILIAR DE ELETRICISTA COM ENCARGOS COMPLEMENTARES</v>
      </c>
      <c r="G271" s="322" t="str">
        <f>IF(A271="","",IFERROR(IF(A271="COMPOSIÇÃO",VLOOKUP(C271,'B. COT'!A:D,3,FALSE),IFERROR(IFERROR(IF(D271="COMP",VLOOKUP(C271,B.COMP!A:H,3,FALSE),VLOOKUP(C271,B.INSUMO!A:D,7,FALSE)),VLOOKUP(C271,'B. COT'!A:D,3,FALSE)),"COTAÇÃO")),VLOOKUP(CPU!C271,B.COMP!A:H,3,FALSE)))</f>
        <v>SERVICOS DIVERSOS</v>
      </c>
      <c r="H271" s="327" t="str">
        <f>IF(A271="","",IFERROR(IFERROR(IF(D271="COMP",VLOOKUP(C271,B.COMP!A:H,4,FALSE),VLOOKUP(C271,B.INSUMO!A:D,3,FALSE)),VLOOKUP(C271,'B. COT'!A:D,4,FALSE)),VLOOKUP(C271,B.COMP!A:H,4,FALSE)))</f>
        <v>H</v>
      </c>
      <c r="I271" s="328">
        <v>1.3231999999999999</v>
      </c>
      <c r="J271" s="329">
        <f>IFERROR(IF(D271="COMP",VLOOKUP(C271,B.COMP!A:H,5,FALSE),VLOOKUP(C271,B.INSUMO!A:D,4,FALSE)),INDEX('MAPA DE COTAÇÕES'!Print_Area,MATCH(C271,'MAPA DE COTAÇÕES'!B:B,0)+5,12))</f>
        <v>20.440000000000001</v>
      </c>
      <c r="K271" s="324">
        <f>IF(A271="","",IFERROR(TRUNC(J271*I271,2),"COTAÇÃO"))</f>
        <v>27.04</v>
      </c>
      <c r="L271" s="276"/>
      <c r="M271" s="191"/>
      <c r="N271" s="304"/>
      <c r="O271" s="276"/>
      <c r="P271" s="191"/>
    </row>
    <row r="272" spans="1:16" s="305" customFormat="1" ht="32.450000000000003" customHeight="1">
      <c r="A272" s="326" t="s">
        <v>46</v>
      </c>
      <c r="B272" s="326"/>
      <c r="C272" s="326">
        <v>88264</v>
      </c>
      <c r="D272" s="326" t="str">
        <f>IF(A272="","",IF(A272="Composição","",IF(A272="Composição Auxiliar","COMP","INSUMO")))</f>
        <v>COMP</v>
      </c>
      <c r="E272" s="326" t="str">
        <f>IF(A272="","",IF(A272="COMPOSIÇÃO","",IFERROR(IFERROR(IF(VLOOKUP(C272,B.COMP!A:H,5,FALSE)&gt;0,"SINAPI",""),IF(VLOOKUP(C272,B.INSUMO!A:D,4,FALSE)&gt;0,"SINAPI","")),"COT")))</f>
        <v>SINAPI</v>
      </c>
      <c r="F272" s="321" t="str">
        <f>IF(A272="","",IFERROR(IF(A272="COMPOSIÇÃO",VLOOKUP(C272,'B. COT'!A:D,2,FALSE),IFERROR(IFERROR(IF(D272="COMP",VLOOKUP(C272,B.COMP!A:H,2,FALSE),VLOOKUP(C272,B.INSUMO!A:D,2,FALSE)),VLOOKUP(C272,'B. COT'!A:D,2,FALSE)),"COTAÇÃO")),VLOOKUP(C272,B.COMP!A:H,2,FALSE)))</f>
        <v>ELETRICISTA COM ENCARGOS COMPLEMENTARES</v>
      </c>
      <c r="G272" s="322" t="str">
        <f>IF(A272="","",IFERROR(IF(A272="COMPOSIÇÃO",VLOOKUP(C272,'B. COT'!A:D,3,FALSE),IFERROR(IFERROR(IF(D272="COMP",VLOOKUP(C272,B.COMP!A:H,3,FALSE),VLOOKUP(C272,B.INSUMO!A:D,7,FALSE)),VLOOKUP(C272,'B. COT'!A:D,3,FALSE)),"COTAÇÃO")),VLOOKUP(CPU!C272,B.COMP!A:H,3,FALSE)))</f>
        <v>SERVICOS DIVERSOS</v>
      </c>
      <c r="H272" s="327" t="str">
        <f>IF(A272="","",IFERROR(IFERROR(IF(D272="COMP",VLOOKUP(C272,B.COMP!A:H,4,FALSE),VLOOKUP(C272,B.INSUMO!A:D,3,FALSE)),VLOOKUP(C272,'B. COT'!A:D,4,FALSE)),VLOOKUP(C272,B.COMP!A:H,4,FALSE)))</f>
        <v>H</v>
      </c>
      <c r="I272" s="328">
        <v>1.3231999999999999</v>
      </c>
      <c r="J272" s="329">
        <f>IFERROR(IF(D272="COMP",VLOOKUP(C272,B.COMP!A:H,5,FALSE),VLOOKUP(C272,B.INSUMO!A:D,4,FALSE)),INDEX('MAPA DE COTAÇÕES'!Print_Area,MATCH(C272,'MAPA DE COTAÇÕES'!B:B,0)+5,12))</f>
        <v>24.65</v>
      </c>
      <c r="K272" s="324">
        <f>IF(A272="","",IFERROR(TRUNC(J272*I272,2),"COTAÇÃO"))</f>
        <v>32.61</v>
      </c>
      <c r="L272" s="276"/>
      <c r="M272" s="191"/>
      <c r="N272" s="304"/>
      <c r="O272" s="276"/>
      <c r="P272" s="191"/>
    </row>
    <row r="273" spans="1:16" ht="34.9" customHeight="1">
      <c r="A273" s="335" t="s">
        <v>49</v>
      </c>
      <c r="B273" s="335"/>
      <c r="C273" s="335">
        <v>1581</v>
      </c>
      <c r="D273" s="335" t="str">
        <f>IF(A273="","",IF(A273="Composição","",IF(A273="Composição Auxiliar","COMP","INSUMO")))</f>
        <v>INSUMO</v>
      </c>
      <c r="E273" s="335" t="str">
        <f>IF(A273="","",IF(A273="COMPOSIÇÃO","",IFERROR(IFERROR(IF(VLOOKUP(C273,B.COMP!A:H,5,FALSE)&gt;0,"SINAPI",""),IF(VLOOKUP(C273,B.INSUMO!A:D,4,FALSE)&gt;0,"SINAPI","")),"COT")))</f>
        <v>SINAPI</v>
      </c>
      <c r="F273" s="321" t="str">
        <f>IF(A273="","",IFERROR(IF(A273="COMPOSIÇÃO",VLOOKUP(C273,'B. COT'!A:D,2,FALSE),IFERROR(IFERROR(IF(D273="COMP",VLOOKUP(C273,B.COMP!A:H,2,FALSE),VLOOKUP(C273,B.INSUMO!A:D,2,FALSE)),VLOOKUP(C273,'B. COT'!A:D,2,FALSE)),"COTAÇÃO")),VLOOKUP(C273,B.COMP!A:H,2,FALSE)))</f>
        <v xml:space="preserve">TERMINAL A COMPRESSAO EM COBRE ESTANHADO PARA CABO 120 MM2, 1 FURO E 1 COMPRESSAO, PARA PARAFUSO DE FIXACAO M12                                                                                                                                                                                                                                                                                                                                                                                           </v>
      </c>
      <c r="G273" s="339" t="str">
        <f>IF(A273="","",IFERROR(IF(A273="COMPOSIÇÃO",VLOOKUP(C273,'B. COT'!A:D,3,FALSE),IFERROR(IFERROR(IF(D273="COMP",VLOOKUP(C273,B.COMP!A:I,3,FALSE),VLOOKUP(C273,B.INSUMO!A:H,7,FALSE)),VLOOKUP(C273,'B. COT'!A:D,3,FALSE)),"COTAÇÃO")),VLOOKUP(CPU!C273,B.COMP!A:I,3,FALSE)))</f>
        <v>MATERIAL</v>
      </c>
      <c r="H273" s="336" t="str">
        <f>IF(A273="","",IFERROR(IFERROR(IF(D273="COMP",VLOOKUP(C273,B.COMP!A:H,4,FALSE),VLOOKUP(C273,B.INSUMO!A:D,3,FALSE)),VLOOKUP(C273,'B. COT'!A:D,4,FALSE)),VLOOKUP(C273,B.COMP!A:H,4,FALSE)))</f>
        <v xml:space="preserve">UN    </v>
      </c>
      <c r="I273" s="340">
        <v>3</v>
      </c>
      <c r="J273" s="338">
        <f>IFERROR(IF(D273="COMP",VLOOKUP(C273,B.COMP!A:H,5,FALSE),VLOOKUP(C273,B.INSUMO!A:D,4,FALSE)),INDEX('MAPA DE COTAÇÕES'!Print_Area,MATCH(C273,'MAPA DE COTAÇÕES'!B:B,0)+5,12))</f>
        <v>13.01</v>
      </c>
      <c r="K273" s="324">
        <f>IF(A273="","",IFERROR(TRUNC(J273*I273,2),"COTAÇÃO"))</f>
        <v>39.03</v>
      </c>
    </row>
    <row r="274" spans="1:16" ht="34.9" customHeight="1">
      <c r="A274" s="335" t="s">
        <v>49</v>
      </c>
      <c r="B274" s="335"/>
      <c r="C274" s="335">
        <v>2376</v>
      </c>
      <c r="D274" s="335" t="str">
        <f>IF(A274="","",IF(A274="Composição","",IF(A274="Composição Auxiliar","COMP","INSUMO")))</f>
        <v>INSUMO</v>
      </c>
      <c r="E274" s="335" t="str">
        <f>IF(A274="","",IF(A274="COMPOSIÇÃO","",IFERROR(IFERROR(IF(VLOOKUP(C274,B.COMP!A:H,5,FALSE)&gt;0,"SINAPI",""),IF(VLOOKUP(C274,B.INSUMO!A:D,4,FALSE)&gt;0,"SINAPI","")),"COT")))</f>
        <v>SINAPI</v>
      </c>
      <c r="F274" s="321" t="str">
        <f>IF(A274="","",IFERROR(IF(A274="COMPOSIÇÃO",VLOOKUP(C274,'B. COT'!A:D,2,FALSE),IFERROR(IFERROR(IF(D274="COMP",VLOOKUP(C274,B.COMP!A:H,2,FALSE),VLOOKUP(C274,B.INSUMO!A:D,2,FALSE)),VLOOKUP(C274,'B. COT'!A:D,2,FALSE)),"COTAÇÃO")),VLOOKUP(C274,B.COMP!A:H,2,FALSE)))</f>
        <v xml:space="preserve">DISJUNTOR TERMOMAGNETICO TRIPOLAR 600 A / 600 V, TIPO LXD / ICC - 40 KA                                                                                                                                                                                                                                                                                                                                                                                                                                   </v>
      </c>
      <c r="G274" s="339" t="str">
        <f>IF(A274="","",IFERROR(IF(A274="COMPOSIÇÃO",VLOOKUP(C274,'B. COT'!A:D,3,FALSE),IFERROR(IFERROR(IF(D274="COMP",VLOOKUP(C274,B.COMP!A:I,3,FALSE),VLOOKUP(C274,B.INSUMO!A:H,7,FALSE)),VLOOKUP(C274,'B. COT'!A:D,3,FALSE)),"COTAÇÃO")),VLOOKUP(CPU!C274,B.COMP!A:I,3,FALSE)))</f>
        <v>MATERIAL</v>
      </c>
      <c r="H274" s="336" t="str">
        <f>IF(A274="","",IFERROR(IFERROR(IF(D274="COMP",VLOOKUP(C274,B.COMP!A:H,4,FALSE),VLOOKUP(C274,B.INSUMO!A:D,3,FALSE)),VLOOKUP(C274,'B. COT'!A:D,4,FALSE)),VLOOKUP(C274,B.COMP!A:H,4,FALSE)))</f>
        <v xml:space="preserve">UN    </v>
      </c>
      <c r="I274" s="340">
        <v>1</v>
      </c>
      <c r="J274" s="338">
        <f>IFERROR(IF(D274="COMP",VLOOKUP(C274,B.COMP!A:H,5,FALSE),VLOOKUP(C274,B.INSUMO!A:D,4,FALSE)),INDEX('MAPA DE COTAÇÕES'!Print_Area,MATCH(C274,'MAPA DE COTAÇÕES'!B:B,0)+5,12))</f>
        <v>1944.67</v>
      </c>
      <c r="K274" s="324">
        <f>IF(A274="","",IFERROR(TRUNC(J274*I274,2),"COTAÇÃO"))</f>
        <v>1944.67</v>
      </c>
    </row>
    <row r="275" spans="1:16" s="279" customFormat="1" ht="15.75">
      <c r="A275" s="341"/>
      <c r="B275" s="341"/>
      <c r="C275" s="341"/>
      <c r="D275" s="348"/>
      <c r="E275" s="348"/>
      <c r="F275" s="348" t="s">
        <v>13538</v>
      </c>
      <c r="G275" s="349"/>
      <c r="H275" s="349"/>
      <c r="I275" s="346"/>
      <c r="J275" s="347"/>
      <c r="K275" s="347"/>
      <c r="L275" s="273"/>
      <c r="M275" s="274"/>
      <c r="N275" s="275"/>
      <c r="O275" s="273"/>
      <c r="P275" s="274"/>
    </row>
    <row r="276" spans="1:16" s="305" customFormat="1" ht="44.25" customHeight="1">
      <c r="A276" s="331" t="s">
        <v>44</v>
      </c>
      <c r="B276" s="331"/>
      <c r="C276" s="331" t="s">
        <v>14215</v>
      </c>
      <c r="D276" s="331"/>
      <c r="E276" s="331"/>
      <c r="F276" s="345" t="str">
        <f>IF(A276="","",IFERROR(IF(A276="COMPOSIÇÃO",VLOOKUP(C276,'B. COT'!A:D,2,FALSE),IFERROR(IFERROR(IF(D276="COMP",VLOOKUP(C276,B.COMP!A:H,2,FALSE),VLOOKUP(C276,B.INSUMO!A:D,2,FALSE)),VLOOKUP(C276,'B. COT'!A:D,2,FALSE)),"COTAÇÃO")),VLOOKUP(C276,B.COMP!A:H,2,FALSE)))</f>
        <v>FORNECIMENTO E INSTALAÇÃO DE GRADIL METÁLICO  EM TELA ARTISTICA (MODULO 1,45X2,00 M) COM PORTA PARA ACESSO 1,50X2,00 M.</v>
      </c>
      <c r="G276" s="322" t="str">
        <f>IF(A276="","",IFERROR(IF(A276="COMPOSIÇÃO",VLOOKUP(C276,'B. COT'!A:D,3,FALSE),IFERROR(IFERROR(IF(D276="COMP",VLOOKUP(C276,B.COMP!A:H,3,FALSE),VLOOKUP(C276,B.INSUMO!A:D,7,FALSE)),VLOOKUP(C276,'B. COT'!A:D,3,FALSE)),"COTAÇÃO")),VLOOKUP(CPU!C276,B.COMP!A:H,3,FALSE)))</f>
        <v>COM - COMPLEMENTAR</v>
      </c>
      <c r="H276" s="332" t="str">
        <f>IF(A276="","",IFERROR(IFERROR(IF(D276="COMP",VLOOKUP(C276,B.COMP!A:H,4,FALSE),VLOOKUP(C276,B.INSUMO!A:D,3,FALSE)),VLOOKUP(C276,'B. COT'!A:D,4,FALSE)),VLOOKUP(C276,B.COMP!A:H,4,FALSE)))</f>
        <v>M2</v>
      </c>
      <c r="I276" s="333">
        <v>1</v>
      </c>
      <c r="J276" s="334">
        <f>SUM(K277:K280)</f>
        <v>214.72</v>
      </c>
      <c r="K276" s="324">
        <f>IF(A276="","",IFERROR(TRUNC(J276*I276,2),"COTAÇÃO"))</f>
        <v>214.72</v>
      </c>
      <c r="L276" s="325">
        <f>J276-K276</f>
        <v>0</v>
      </c>
      <c r="M276" s="191"/>
      <c r="N276" s="304">
        <f>SUM(K277:K280)</f>
        <v>214.72</v>
      </c>
      <c r="O276" s="276">
        <f>N276-K276</f>
        <v>0</v>
      </c>
      <c r="P276" s="191"/>
    </row>
    <row r="277" spans="1:16" s="305" customFormat="1" ht="32.450000000000003" customHeight="1">
      <c r="A277" s="326" t="s">
        <v>46</v>
      </c>
      <c r="B277" s="326"/>
      <c r="C277" s="478">
        <v>88315</v>
      </c>
      <c r="D277" s="326" t="str">
        <f>IF(A277="","",IF(A277="Composição","",IF(A277="Composição Auxiliar","COMP","INSUMO")))</f>
        <v>COMP</v>
      </c>
      <c r="E277" s="326" t="str">
        <f>IF(A277="","",IF(A277="COMPOSIÇÃO","",IFERROR(IFERROR(IF(VLOOKUP(C277,B.COMP!A:H,5,FALSE)&gt;0,"SINAPI",""),IF(VLOOKUP(C277,B.INSUMO!A:D,4,FALSE)&gt;0,"SINAPI","")),"COT")))</f>
        <v>SINAPI</v>
      </c>
      <c r="F277" s="321" t="str">
        <f>IF(A277="","",IFERROR(IF(A277="COMPOSIÇÃO",VLOOKUP(C277,'B. COT'!A:D,2,FALSE),IFERROR(IFERROR(IF(D277="COMP",VLOOKUP(C277,B.COMP!A:H,2,FALSE),VLOOKUP(C277,B.INSUMO!A:D,2,FALSE)),VLOOKUP(C277,'B. COT'!A:D,2,FALSE)),"COTAÇÃO")),VLOOKUP(C277,B.COMP!A:H,2,FALSE)))</f>
        <v>SERRALHEIRO COM ENCARGOS COMPLEMENTARES</v>
      </c>
      <c r="G277" s="322" t="str">
        <f>IF(A277="","",IFERROR(IF(A277="COMPOSIÇÃO",VLOOKUP(C277,'B. COT'!A:D,3,FALSE),IFERROR(IFERROR(IF(D277="COMP",VLOOKUP(C277,B.COMP!A:H,3,FALSE),VLOOKUP(C277,B.INSUMO!A:D,7,FALSE)),VLOOKUP(C277,'B. COT'!A:D,3,FALSE)),"COTAÇÃO")),VLOOKUP(CPU!C277,B.COMP!A:H,3,FALSE)))</f>
        <v>SERVICOS DIVERSOS</v>
      </c>
      <c r="H277" s="327" t="str">
        <f>IF(A277="","",IFERROR(IFERROR(IF(D277="COMP",VLOOKUP(C277,B.COMP!A:H,4,FALSE),VLOOKUP(C277,B.INSUMO!A:D,3,FALSE)),VLOOKUP(C277,'B. COT'!A:D,4,FALSE)),VLOOKUP(C277,B.COMP!A:H,4,FALSE)))</f>
        <v>H</v>
      </c>
      <c r="I277" s="480">
        <v>0.9</v>
      </c>
      <c r="J277" s="329">
        <f>IFERROR(IF(D277="COMP",VLOOKUP(C277,B.COMP!A:H,5,FALSE),VLOOKUP(C277,B.INSUMO!A:D,4,FALSE)),INDEX('MAPA DE COTAÇÕES'!Print_Area,MATCH(C277,'MAPA DE COTAÇÕES'!B:B,0)+5,12))</f>
        <v>24.1</v>
      </c>
      <c r="K277" s="324">
        <f>IF(A277="","",IFERROR(TRUNC(J277*I277,2),"COTAÇÃO"))</f>
        <v>21.69</v>
      </c>
      <c r="L277" s="276"/>
      <c r="M277" s="191"/>
      <c r="N277" s="304"/>
      <c r="O277" s="276"/>
      <c r="P277" s="191"/>
    </row>
    <row r="278" spans="1:16" s="305" customFormat="1" ht="32.450000000000003" customHeight="1">
      <c r="A278" s="326" t="s">
        <v>46</v>
      </c>
      <c r="B278" s="326"/>
      <c r="C278" s="478">
        <v>88316</v>
      </c>
      <c r="D278" s="326" t="str">
        <f>IF(A278="","",IF(A278="Composição","",IF(A278="Composição Auxiliar","COMP","INSUMO")))</f>
        <v>COMP</v>
      </c>
      <c r="E278" s="326" t="str">
        <f>IF(A278="","",IF(A278="COMPOSIÇÃO","",IFERROR(IFERROR(IF(VLOOKUP(C278,B.COMP!A:H,5,FALSE)&gt;0,"SINAPI",""),IF(VLOOKUP(C278,B.INSUMO!A:D,4,FALSE)&gt;0,"SINAPI","")),"COT")))</f>
        <v>SINAPI</v>
      </c>
      <c r="F278" s="321" t="str">
        <f>IF(A278="","",IFERROR(IF(A278="COMPOSIÇÃO",VLOOKUP(C278,'B. COT'!A:D,2,FALSE),IFERROR(IFERROR(IF(D278="COMP",VLOOKUP(C278,B.COMP!A:H,2,FALSE),VLOOKUP(C278,B.INSUMO!A:D,2,FALSE)),VLOOKUP(C278,'B. COT'!A:D,2,FALSE)),"COTAÇÃO")),VLOOKUP(C278,B.COMP!A:H,2,FALSE)))</f>
        <v>SERVENTE COM ENCARGOS COMPLEMENTARES</v>
      </c>
      <c r="G278" s="322" t="str">
        <f>IF(A278="","",IFERROR(IF(A278="COMPOSIÇÃO",VLOOKUP(C278,'B. COT'!A:D,3,FALSE),IFERROR(IFERROR(IF(D278="COMP",VLOOKUP(C278,B.COMP!A:H,3,FALSE),VLOOKUP(C278,B.INSUMO!A:D,7,FALSE)),VLOOKUP(C278,'B. COT'!A:D,3,FALSE)),"COTAÇÃO")),VLOOKUP(CPU!C278,B.COMP!A:H,3,FALSE)))</f>
        <v>SERVICOS DIVERSOS</v>
      </c>
      <c r="H278" s="327" t="str">
        <f>IF(A278="","",IFERROR(IFERROR(IF(D278="COMP",VLOOKUP(C278,B.COMP!A:H,4,FALSE),VLOOKUP(C278,B.INSUMO!A:D,3,FALSE)),VLOOKUP(C278,'B. COT'!A:D,4,FALSE)),VLOOKUP(C278,B.COMP!A:H,4,FALSE)))</f>
        <v>H</v>
      </c>
      <c r="I278" s="480">
        <v>0.9</v>
      </c>
      <c r="J278" s="329">
        <f>IFERROR(IF(D278="COMP",VLOOKUP(C278,B.COMP!A:H,5,FALSE),VLOOKUP(C278,B.INSUMO!A:D,4,FALSE)),INDEX('MAPA DE COTAÇÕES'!Print_Area,MATCH(C278,'MAPA DE COTAÇÕES'!B:B,0)+5,12))</f>
        <v>19.27</v>
      </c>
      <c r="K278" s="324">
        <f>IF(A278="","",IFERROR(TRUNC(J278*I278,2),"COTAÇÃO"))</f>
        <v>17.34</v>
      </c>
      <c r="L278" s="276"/>
      <c r="M278" s="191"/>
      <c r="N278" s="304"/>
      <c r="O278" s="276"/>
      <c r="P278" s="191"/>
    </row>
    <row r="279" spans="1:16" s="305" customFormat="1" ht="32.450000000000003" customHeight="1">
      <c r="A279" s="326" t="s">
        <v>46</v>
      </c>
      <c r="B279" s="326"/>
      <c r="C279" s="478">
        <v>94962</v>
      </c>
      <c r="D279" s="326" t="str">
        <f>IF(A279="","",IF(A279="Composição","",IF(A279="Composição Auxiliar","COMP","INSUMO")))</f>
        <v>COMP</v>
      </c>
      <c r="E279" s="326" t="str">
        <f>IF(A279="","",IF(A279="COMPOSIÇÃO","",IFERROR(IFERROR(IF(VLOOKUP(C279,B.COMP!A:H,5,FALSE)&gt;0,"SINAPI",""),IF(VLOOKUP(C279,B.INSUMO!A:D,4,FALSE)&gt;0,"SINAPI","")),"COT")))</f>
        <v>SINAPI</v>
      </c>
      <c r="F279" s="321" t="str">
        <f>IF(A279="","",IFERROR(IF(A279="COMPOSIÇÃO",VLOOKUP(C279,'B. COT'!A:D,2,FALSE),IFERROR(IFERROR(IF(D279="COMP",VLOOKUP(C279,B.COMP!A:H,2,FALSE),VLOOKUP(C279,B.INSUMO!A:D,2,FALSE)),VLOOKUP(C279,'B. COT'!A:D,2,FALSE)),"COTAÇÃO")),VLOOKUP(C279,B.COMP!A:H,2,FALSE)))</f>
        <v>CONCRETO MAGRO PARA LASTRO, TRAÇO 1:4,5:4,5 (EM MASSA SECA DE CIMENTO/ AREIA MÉDIA/ BRITA 1) - PREPARO MECÂNICO COM BETONEIRA 400 L. AF_05/2021</v>
      </c>
      <c r="G279" s="322" t="str">
        <f>IF(A279="","",IFERROR(IF(A279="COMPOSIÇÃO",VLOOKUP(C279,'B. COT'!A:D,3,FALSE),IFERROR(IFERROR(IF(D279="COMP",VLOOKUP(C279,B.COMP!A:H,3,FALSE),VLOOKUP(C279,B.INSUMO!A:D,7,FALSE)),VLOOKUP(C279,'B. COT'!A:D,3,FALSE)),"COTAÇÃO")),VLOOKUP(CPU!C279,B.COMP!A:H,3,FALSE)))</f>
        <v>FUNDACOES E ESTRUTURAS</v>
      </c>
      <c r="H279" s="327" t="str">
        <f>IF(A279="","",IFERROR(IFERROR(IF(D279="COMP",VLOOKUP(C279,B.COMP!A:H,4,FALSE),VLOOKUP(C279,B.INSUMO!A:D,3,FALSE)),VLOOKUP(C279,'B. COT'!A:D,4,FALSE)),VLOOKUP(C279,B.COMP!A:H,4,FALSE)))</f>
        <v>M3</v>
      </c>
      <c r="I279" s="480">
        <v>4.4999999999999997E-3</v>
      </c>
      <c r="J279" s="329">
        <f>IFERROR(IF(D279="COMP",VLOOKUP(C279,B.COMP!A:H,5,FALSE),VLOOKUP(C279,B.INSUMO!A:D,4,FALSE)),INDEX('MAPA DE COTAÇÕES'!Print_Area,MATCH(C279,'MAPA DE COTAÇÕES'!B:B,0)+5,12))</f>
        <v>368.8</v>
      </c>
      <c r="K279" s="324">
        <f>IF(A279="","",IFERROR(TRUNC(J279*I279,2),"COTAÇÃO"))</f>
        <v>1.65</v>
      </c>
      <c r="L279" s="276"/>
      <c r="M279" s="191"/>
      <c r="N279" s="304"/>
      <c r="O279" s="276"/>
      <c r="P279" s="191"/>
    </row>
    <row r="280" spans="1:16" ht="34.9" customHeight="1">
      <c r="A280" s="335" t="s">
        <v>49</v>
      </c>
      <c r="B280" s="335"/>
      <c r="C280" s="335" t="s">
        <v>14218</v>
      </c>
      <c r="D280" s="335" t="str">
        <f>IF(A280="","",IF(A280="Composição","",IF(A280="Composição Auxiliar","COMP","INSUMO")))</f>
        <v>INSUMO</v>
      </c>
      <c r="E280" s="335" t="str">
        <f>IF(A280="","",IF(A280="COMPOSIÇÃO","",IFERROR(IFERROR(IF(VLOOKUP(C280,B.COMP!A:H,5,FALSE)&gt;0,"SINAPI",""),IF(VLOOKUP(C280,B.INSUMO!A:D,4,FALSE)&gt;0,"SINAPI","")),"COT")))</f>
        <v>COT</v>
      </c>
      <c r="F280" s="321" t="str">
        <f>IF(A280="","",IFERROR(IF(A280="COMPOSIÇÃO",VLOOKUP(C280,'B. COT'!A:D,2,FALSE),IFERROR(IFERROR(IF(D280="COMP",VLOOKUP(C280,B.COMP!A:H,2,FALSE),VLOOKUP(C280,B.INSUMO!A:D,2,FALSE)),VLOOKUP(C280,'B. COT'!A:D,2,FALSE)),"COTAÇÃO")),VLOOKUP(C280,B.COMP!A:H,2,FALSE)))</f>
        <v xml:space="preserve">FORNECIMENTO E INSTALAÇÃO DE GRADIL METÁLICO  EM TELA ARTISTICA (MODULO 1,45X2,00 M) COM PORTA PARA ACESSO 1,50X2,00 M </v>
      </c>
      <c r="G280" s="339" t="str">
        <f>IF(A280="","",IFERROR(IF(A280="COMPOSIÇÃO",VLOOKUP(C280,'B. COT'!A:D,3,FALSE),IFERROR(IFERROR(IF(D280="COMP",VLOOKUP(C280,B.COMP!A:I,3,FALSE),VLOOKUP(C280,B.INSUMO!A:H,7,FALSE)),VLOOKUP(C280,'B. COT'!A:D,3,FALSE)),"COTAÇÃO")),VLOOKUP(CPU!C280,B.COMP!A:I,3,FALSE)))</f>
        <v>MATERIAL</v>
      </c>
      <c r="H280" s="336" t="str">
        <f>IF(A280="","",IFERROR(IFERROR(IF(D280="COMP",VLOOKUP(C280,B.COMP!A:H,4,FALSE),VLOOKUP(C280,B.INSUMO!A:D,3,FALSE)),VLOOKUP(C280,'B. COT'!A:D,4,FALSE)),VLOOKUP(C280,B.COMP!A:H,4,FALSE)))</f>
        <v>M2</v>
      </c>
      <c r="I280" s="481">
        <v>1.01</v>
      </c>
      <c r="J280" s="338">
        <f>IFERROR(IF(D280="COMP",VLOOKUP(C280,B.COMP!A:H,5,FALSE),VLOOKUP(C280,B.INSUMO!A:D,4,FALSE)),INDEX('MAPA DE COTAÇÕES'!Print_Area,MATCH(C280,'MAPA DE COTAÇÕES'!B:B,0)+5,12))</f>
        <v>172.32</v>
      </c>
      <c r="K280" s="324">
        <f>IF(A280="","",IFERROR(TRUNC(J280*I280,2),"COTAÇÃO"))</f>
        <v>174.04</v>
      </c>
    </row>
    <row r="281" spans="1:16" s="279" customFormat="1" ht="15.75">
      <c r="A281" s="341"/>
      <c r="B281" s="341"/>
      <c r="C281" s="341"/>
      <c r="D281" s="348"/>
      <c r="E281" s="348"/>
      <c r="F281" s="479" t="s">
        <v>14219</v>
      </c>
      <c r="G281" s="349"/>
      <c r="H281" s="349"/>
      <c r="I281" s="346"/>
      <c r="J281" s="347"/>
      <c r="K281" s="347"/>
      <c r="L281" s="273"/>
      <c r="M281" s="274"/>
      <c r="N281" s="275"/>
      <c r="O281" s="273"/>
      <c r="P281" s="274"/>
    </row>
    <row r="282" spans="1:16" s="305" customFormat="1" ht="44.25" customHeight="1">
      <c r="A282" s="331" t="s">
        <v>44</v>
      </c>
      <c r="B282" s="331"/>
      <c r="C282" s="331" t="s">
        <v>14142</v>
      </c>
      <c r="D282" s="331"/>
      <c r="E282" s="331"/>
      <c r="F282" s="345" t="str">
        <f>IF(A282="","",IFERROR(IF(A282="COMPOSIÇÃO",VLOOKUP(C282,'B. COT'!A:D,2,FALSE),IFERROR(IFERROR(IF(D282="COMP",VLOOKUP(C282,B.COMP!A:H,2,FALSE),VLOOKUP(C282,B.INSUMO!A:D,2,FALSE)),VLOOKUP(C282,'B. COT'!A:D,2,FALSE)),"COTAÇÃO")),VLOOKUP(C282,B.COMP!A:H,2,FALSE)))</f>
        <v>DISJUNTOR EASYPACK EVOLIS VACUO 17,5KV 630A/1250A 25KA OU EQUIVALENTE - FORNECIMENTO E INSTALAÇÃO</v>
      </c>
      <c r="G282" s="322" t="str">
        <f>IF(A282="","",IFERROR(IF(A282="COMPOSIÇÃO",VLOOKUP(C282,'B. COT'!A:D,3,FALSE),IFERROR(IFERROR(IF(D282="COMP",VLOOKUP(C282,B.COMP!A:H,3,FALSE),VLOOKUP(C282,B.INSUMO!A:D,7,FALSE)),VLOOKUP(C282,'B. COT'!A:D,3,FALSE)),"COTAÇÃO")),VLOOKUP(CPU!C282,B.COMP!A:H,3,FALSE)))</f>
        <v>INEL - INSTALAÇÃO ELÉTRICA</v>
      </c>
      <c r="H282" s="332" t="str">
        <f>IF(A282="","",IFERROR(IFERROR(IF(D282="COMP",VLOOKUP(C282,B.COMP!A:H,4,FALSE),VLOOKUP(C282,B.INSUMO!A:D,3,FALSE)),VLOOKUP(C282,'B. COT'!A:D,4,FALSE)),VLOOKUP(C282,B.COMP!A:H,4,FALSE)))</f>
        <v>UN</v>
      </c>
      <c r="I282" s="333">
        <v>1</v>
      </c>
      <c r="J282" s="334">
        <f>SUM(K283:K286)</f>
        <v>26388.68</v>
      </c>
      <c r="K282" s="324">
        <f>IF(A282="","",IFERROR(TRUNC(J282*I282,2),"COTAÇÃO"))</f>
        <v>26388.68</v>
      </c>
      <c r="L282" s="325">
        <f>J282-K282</f>
        <v>0</v>
      </c>
      <c r="M282" s="191"/>
      <c r="N282" s="304">
        <f>SUM(K283:K286)</f>
        <v>26388.68</v>
      </c>
      <c r="O282" s="276">
        <f>N282-K282</f>
        <v>0</v>
      </c>
      <c r="P282" s="191"/>
    </row>
    <row r="283" spans="1:16" s="305" customFormat="1" ht="32.450000000000003" customHeight="1">
      <c r="A283" s="326" t="s">
        <v>46</v>
      </c>
      <c r="B283" s="326"/>
      <c r="C283" s="326">
        <v>88247</v>
      </c>
      <c r="D283" s="326" t="str">
        <f>IF(A283="","",IF(A283="Composição","",IF(A283="Composição Auxiliar","COMP","INSUMO")))</f>
        <v>COMP</v>
      </c>
      <c r="E283" s="326" t="str">
        <f>IF(A283="","",IF(A283="COMPOSIÇÃO","",IFERROR(IFERROR(IF(VLOOKUP(C283,B.COMP!A:H,5,FALSE)&gt;0,"SINAPI",""),IF(VLOOKUP(C283,B.INSUMO!A:D,4,FALSE)&gt;0,"SINAPI","")),"COT")))</f>
        <v>SINAPI</v>
      </c>
      <c r="F283" s="321" t="str">
        <f>IF(A283="","",IFERROR(IF(A283="COMPOSIÇÃO",VLOOKUP(C283,'B. COT'!A:D,2,FALSE),IFERROR(IFERROR(IF(D283="COMP",VLOOKUP(C283,B.COMP!A:H,2,FALSE),VLOOKUP(C283,B.INSUMO!A:D,2,FALSE)),VLOOKUP(C283,'B. COT'!A:D,2,FALSE)),"COTAÇÃO")),VLOOKUP(C283,B.COMP!A:H,2,FALSE)))</f>
        <v>AUXILIAR DE ELETRICISTA COM ENCARGOS COMPLEMENTARES</v>
      </c>
      <c r="G283" s="322" t="str">
        <f>IF(A283="","",IFERROR(IF(A283="COMPOSIÇÃO",VLOOKUP(C283,'B. COT'!A:D,3,FALSE),IFERROR(IFERROR(IF(D283="COMP",VLOOKUP(C283,B.COMP!A:H,3,FALSE),VLOOKUP(C283,B.INSUMO!A:D,7,FALSE)),VLOOKUP(C283,'B. COT'!A:D,3,FALSE)),"COTAÇÃO")),VLOOKUP(CPU!C283,B.COMP!A:H,3,FALSE)))</f>
        <v>SERVICOS DIVERSOS</v>
      </c>
      <c r="H283" s="327" t="str">
        <f>IF(A283="","",IFERROR(IFERROR(IF(D283="COMP",VLOOKUP(C283,B.COMP!A:H,4,FALSE),VLOOKUP(C283,B.INSUMO!A:D,3,FALSE)),VLOOKUP(C283,'B. COT'!A:D,4,FALSE)),VLOOKUP(C283,B.COMP!A:H,4,FALSE)))</f>
        <v>H</v>
      </c>
      <c r="I283" s="328">
        <v>1.3231999999999999</v>
      </c>
      <c r="J283" s="329">
        <f>IFERROR(IF(D283="COMP",VLOOKUP(C283,B.COMP!A:H,5,FALSE),VLOOKUP(C283,B.INSUMO!A:D,4,FALSE)),INDEX('MAPA DE COTAÇÕES'!Print_Area,MATCH(C283,'MAPA DE COTAÇÕES'!B:B,0)+5,12))</f>
        <v>20.440000000000001</v>
      </c>
      <c r="K283" s="324">
        <f>IF(A283="","",IFERROR(TRUNC(J283*I283,2),"COTAÇÃO"))</f>
        <v>27.04</v>
      </c>
      <c r="L283" s="276"/>
      <c r="M283" s="191"/>
      <c r="N283" s="304"/>
      <c r="O283" s="276"/>
      <c r="P283" s="191"/>
    </row>
    <row r="284" spans="1:16" s="305" customFormat="1" ht="32.450000000000003" customHeight="1">
      <c r="A284" s="326" t="s">
        <v>46</v>
      </c>
      <c r="B284" s="326"/>
      <c r="C284" s="326">
        <v>88264</v>
      </c>
      <c r="D284" s="326" t="str">
        <f>IF(A284="","",IF(A284="Composição","",IF(A284="Composição Auxiliar","COMP","INSUMO")))</f>
        <v>COMP</v>
      </c>
      <c r="E284" s="326" t="str">
        <f>IF(A284="","",IF(A284="COMPOSIÇÃO","",IFERROR(IFERROR(IF(VLOOKUP(C284,B.COMP!A:H,5,FALSE)&gt;0,"SINAPI",""),IF(VLOOKUP(C284,B.INSUMO!A:D,4,FALSE)&gt;0,"SINAPI","")),"COT")))</f>
        <v>SINAPI</v>
      </c>
      <c r="F284" s="321" t="str">
        <f>IF(A284="","",IFERROR(IF(A284="COMPOSIÇÃO",VLOOKUP(C284,'B. COT'!A:D,2,FALSE),IFERROR(IFERROR(IF(D284="COMP",VLOOKUP(C284,B.COMP!A:H,2,FALSE),VLOOKUP(C284,B.INSUMO!A:D,2,FALSE)),VLOOKUP(C284,'B. COT'!A:D,2,FALSE)),"COTAÇÃO")),VLOOKUP(C284,B.COMP!A:H,2,FALSE)))</f>
        <v>ELETRICISTA COM ENCARGOS COMPLEMENTARES</v>
      </c>
      <c r="G284" s="322" t="str">
        <f>IF(A284="","",IFERROR(IF(A284="COMPOSIÇÃO",VLOOKUP(C284,'B. COT'!A:D,3,FALSE),IFERROR(IFERROR(IF(D284="COMP",VLOOKUP(C284,B.COMP!A:H,3,FALSE),VLOOKUP(C284,B.INSUMO!A:D,7,FALSE)),VLOOKUP(C284,'B. COT'!A:D,3,FALSE)),"COTAÇÃO")),VLOOKUP(CPU!C284,B.COMP!A:H,3,FALSE)))</f>
        <v>SERVICOS DIVERSOS</v>
      </c>
      <c r="H284" s="327" t="str">
        <f>IF(A284="","",IFERROR(IFERROR(IF(D284="COMP",VLOOKUP(C284,B.COMP!A:H,4,FALSE),VLOOKUP(C284,B.INSUMO!A:D,3,FALSE)),VLOOKUP(C284,'B. COT'!A:D,4,FALSE)),VLOOKUP(C284,B.COMP!A:H,4,FALSE)))</f>
        <v>H</v>
      </c>
      <c r="I284" s="328">
        <v>1.3231999999999999</v>
      </c>
      <c r="J284" s="329">
        <f>IFERROR(IF(D284="COMP",VLOOKUP(C284,B.COMP!A:H,5,FALSE),VLOOKUP(C284,B.INSUMO!A:D,4,FALSE)),INDEX('MAPA DE COTAÇÕES'!Print_Area,MATCH(C284,'MAPA DE COTAÇÕES'!B:B,0)+5,12))</f>
        <v>24.65</v>
      </c>
      <c r="K284" s="324">
        <f>IF(A284="","",IFERROR(TRUNC(J284*I284,2),"COTAÇÃO"))</f>
        <v>32.61</v>
      </c>
      <c r="L284" s="276"/>
      <c r="M284" s="191"/>
      <c r="N284" s="304"/>
      <c r="O284" s="276"/>
      <c r="P284" s="191"/>
    </row>
    <row r="285" spans="1:16" ht="34.9" customHeight="1">
      <c r="A285" s="335" t="s">
        <v>49</v>
      </c>
      <c r="B285" s="335"/>
      <c r="C285" s="335">
        <v>1581</v>
      </c>
      <c r="D285" s="335" t="str">
        <f>IF(A285="","",IF(A285="Composição","",IF(A285="Composição Auxiliar","COMP","INSUMO")))</f>
        <v>INSUMO</v>
      </c>
      <c r="E285" s="335" t="str">
        <f>IF(A285="","",IF(A285="COMPOSIÇÃO","",IFERROR(IFERROR(IF(VLOOKUP(C285,B.COMP!A:H,5,FALSE)&gt;0,"SINAPI",""),IF(VLOOKUP(C285,B.INSUMO!A:D,4,FALSE)&gt;0,"SINAPI","")),"COT")))</f>
        <v>SINAPI</v>
      </c>
      <c r="F285" s="321" t="str">
        <f>IF(A285="","",IFERROR(IF(A285="COMPOSIÇÃO",VLOOKUP(C285,'B. COT'!A:D,2,FALSE),IFERROR(IFERROR(IF(D285="COMP",VLOOKUP(C285,B.COMP!A:H,2,FALSE),VLOOKUP(C285,B.INSUMO!A:D,2,FALSE)),VLOOKUP(C285,'B. COT'!A:D,2,FALSE)),"COTAÇÃO")),VLOOKUP(C285,B.COMP!A:H,2,FALSE)))</f>
        <v xml:space="preserve">TERMINAL A COMPRESSAO EM COBRE ESTANHADO PARA CABO 120 MM2, 1 FURO E 1 COMPRESSAO, PARA PARAFUSO DE FIXACAO M12                                                                                                                                                                                                                                                                                                                                                                                           </v>
      </c>
      <c r="G285" s="339" t="str">
        <f>IF(A285="","",IFERROR(IF(A285="COMPOSIÇÃO",VLOOKUP(C285,'B. COT'!A:D,3,FALSE),IFERROR(IFERROR(IF(D285="COMP",VLOOKUP(C285,B.COMP!A:I,3,FALSE),VLOOKUP(C285,B.INSUMO!A:H,7,FALSE)),VLOOKUP(C285,'B. COT'!A:D,3,FALSE)),"COTAÇÃO")),VLOOKUP(CPU!C285,B.COMP!A:I,3,FALSE)))</f>
        <v>MATERIAL</v>
      </c>
      <c r="H285" s="336" t="str">
        <f>IF(A285="","",IFERROR(IFERROR(IF(D285="COMP",VLOOKUP(C285,B.COMP!A:H,4,FALSE),VLOOKUP(C285,B.INSUMO!A:D,3,FALSE)),VLOOKUP(C285,'B. COT'!A:D,4,FALSE)),VLOOKUP(C285,B.COMP!A:H,4,FALSE)))</f>
        <v xml:space="preserve">UN    </v>
      </c>
      <c r="I285" s="340">
        <v>3</v>
      </c>
      <c r="J285" s="338">
        <f>IFERROR(IF(D285="COMP",VLOOKUP(C285,B.COMP!A:H,5,FALSE),VLOOKUP(C285,B.INSUMO!A:D,4,FALSE)),INDEX('MAPA DE COTAÇÕES'!Print_Area,MATCH(C285,'MAPA DE COTAÇÕES'!B:B,0)+5,12))</f>
        <v>13.01</v>
      </c>
      <c r="K285" s="324">
        <f>IF(A285="","",IFERROR(TRUNC(J285*I285,2),"COTAÇÃO"))</f>
        <v>39.03</v>
      </c>
    </row>
    <row r="286" spans="1:16" ht="34.9" customHeight="1">
      <c r="A286" s="335" t="s">
        <v>49</v>
      </c>
      <c r="B286" s="335"/>
      <c r="C286" s="335" t="s">
        <v>14420</v>
      </c>
      <c r="D286" s="335" t="str">
        <f>IF(A286="","",IF(A286="Composição","",IF(A286="Composição Auxiliar","COMP","INSUMO")))</f>
        <v>INSUMO</v>
      </c>
      <c r="E286" s="335" t="str">
        <f>IF(A286="","",IF(A286="COMPOSIÇÃO","",IFERROR(IFERROR(IF(VLOOKUP(C286,B.COMP!A:H,5,FALSE)&gt;0,"SINAPI",""),IF(VLOOKUP(C286,B.INSUMO!A:D,4,FALSE)&gt;0,"SINAPI","")),"COT")))</f>
        <v>COT</v>
      </c>
      <c r="F286" s="321" t="str">
        <f>IF(A286="","",IFERROR(IF(A286="COMPOSIÇÃO",VLOOKUP(C286,'B. COT'!A:D,2,FALSE),IFERROR(IFERROR(IF(D286="COMP",VLOOKUP(C286,B.COMP!A:H,2,FALSE),VLOOKUP(C286,B.INSUMO!A:D,2,FALSE)),VLOOKUP(C286,'B. COT'!A:D,2,FALSE)),"COTAÇÃO")),VLOOKUP(C286,B.COMP!A:H,2,FALSE)))</f>
        <v>DISJUNTOR EASYPACK EVOLIS VACUO 17,5KV 630A/1250A 25KA OU EQUIVALENTE</v>
      </c>
      <c r="G286" s="339" t="str">
        <f>IF(A286="","",IFERROR(IF(A286="COMPOSIÇÃO",VLOOKUP(C286,'B. COT'!A:D,3,FALSE),IFERROR(IFERROR(IF(D286="COMP",VLOOKUP(C286,B.COMP!A:I,3,FALSE),VLOOKUP(C286,B.INSUMO!A:H,7,FALSE)),VLOOKUP(C286,'B. COT'!A:D,3,FALSE)),"COTAÇÃO")),VLOOKUP(CPU!C286,B.COMP!A:I,3,FALSE)))</f>
        <v>MATERIAL</v>
      </c>
      <c r="H286" s="336" t="str">
        <f>IF(A286="","",IFERROR(IFERROR(IF(D286="COMP",VLOOKUP(C286,B.COMP!A:H,4,FALSE),VLOOKUP(C286,B.INSUMO!A:D,3,FALSE)),VLOOKUP(C286,'B. COT'!A:D,4,FALSE)),VLOOKUP(C286,B.COMP!A:H,4,FALSE)))</f>
        <v>UN</v>
      </c>
      <c r="I286" s="340">
        <v>1</v>
      </c>
      <c r="J286" s="338">
        <f>IFERROR(IF(D286="COMP",VLOOKUP(C286,B.COMP!A:H,5,FALSE),VLOOKUP(C286,B.INSUMO!A:D,4,FALSE)),INDEX('MAPA DE COTAÇÕES'!Print_Area,MATCH(C286,'MAPA DE COTAÇÕES'!B:B,0)+5,12))</f>
        <v>26290</v>
      </c>
      <c r="K286" s="324">
        <f>IF(A286="","",IFERROR(TRUNC(J286*I286,2),"COTAÇÃO"))</f>
        <v>26290</v>
      </c>
    </row>
    <row r="287" spans="1:16" s="279" customFormat="1" ht="15.75">
      <c r="A287" s="341"/>
      <c r="B287" s="341"/>
      <c r="C287" s="341"/>
      <c r="D287" s="348"/>
      <c r="E287" s="348"/>
      <c r="F287" s="348" t="s">
        <v>13538</v>
      </c>
      <c r="G287" s="349"/>
      <c r="H287" s="349"/>
      <c r="I287" s="346"/>
      <c r="J287" s="347"/>
      <c r="K287" s="347"/>
      <c r="L287" s="273"/>
      <c r="M287" s="274"/>
      <c r="N287" s="275"/>
      <c r="O287" s="273"/>
      <c r="P287" s="274"/>
    </row>
    <row r="288" spans="1:16" s="305" customFormat="1" ht="44.25" customHeight="1">
      <c r="A288" s="331" t="s">
        <v>44</v>
      </c>
      <c r="B288" s="331"/>
      <c r="C288" s="331" t="s">
        <v>14137</v>
      </c>
      <c r="D288" s="331"/>
      <c r="E288" s="331"/>
      <c r="F288" s="345" t="str">
        <f>IF(A288="","",IFERROR(IF(A288="COMPOSIÇÃO",VLOOKUP(C288,'B. COT'!A:D,2,FALSE),IFERROR(IFERROR(IF(D288="COMP",VLOOKUP(C288,B.COMP!A:H,2,FALSE),VLOOKUP(C288,B.INSUMO!A:D,2,FALSE)),VLOOKUP(C288,'B. COT'!A:D,2,FALSE)),"COTAÇÃO")),VLOOKUP(C288,B.COMP!A:H,2,FALSE)))</f>
        <v>TRANSFORMADOR DE CORRENTE TC TIPO JANELA 200/5A - FORNECIMENTO E INSTALAÇÃO</v>
      </c>
      <c r="G288" s="322" t="str">
        <f>IF(A288="","",IFERROR(IF(A288="COMPOSIÇÃO",VLOOKUP(C288,'B. COT'!A:D,3,FALSE),IFERROR(IFERROR(IF(D288="COMP",VLOOKUP(C288,B.COMP!A:H,3,FALSE),VLOOKUP(C288,B.INSUMO!A:D,7,FALSE)),VLOOKUP(C288,'B. COT'!A:D,3,FALSE)),"COTAÇÃO")),VLOOKUP(CPU!C288,B.COMP!A:H,3,FALSE)))</f>
        <v>INEL - INSTALAÇÃO ELÉTRICA</v>
      </c>
      <c r="H288" s="332" t="str">
        <f>IF(A288="","",IFERROR(IFERROR(IF(D288="COMP",VLOOKUP(C288,B.COMP!A:H,4,FALSE),VLOOKUP(C288,B.INSUMO!A:D,3,FALSE)),VLOOKUP(C288,'B. COT'!A:D,4,FALSE)),VLOOKUP(C288,B.COMP!A:H,4,FALSE)))</f>
        <v>UN</v>
      </c>
      <c r="I288" s="333">
        <v>1</v>
      </c>
      <c r="J288" s="334">
        <f>SUM(K289:K291)</f>
        <v>1469.65</v>
      </c>
      <c r="K288" s="324">
        <f>IF(A288="","",IFERROR(TRUNC(J288*I288,2),"COTAÇÃO"))</f>
        <v>1469.65</v>
      </c>
      <c r="L288" s="325">
        <f>J288-K288</f>
        <v>0</v>
      </c>
      <c r="M288" s="191"/>
      <c r="N288" s="304">
        <f>SUM(K289:K291)</f>
        <v>1469.65</v>
      </c>
      <c r="O288" s="276">
        <f>N288-K288</f>
        <v>0</v>
      </c>
      <c r="P288" s="191"/>
    </row>
    <row r="289" spans="1:16" s="305" customFormat="1" ht="32.450000000000003" customHeight="1">
      <c r="A289" s="326" t="s">
        <v>46</v>
      </c>
      <c r="B289" s="326"/>
      <c r="C289" s="326">
        <v>88247</v>
      </c>
      <c r="D289" s="326" t="str">
        <f>IF(A289="","",IF(A289="Composição","",IF(A289="Composição Auxiliar","COMP","INSUMO")))</f>
        <v>COMP</v>
      </c>
      <c r="E289" s="326" t="str">
        <f>IF(A289="","",IF(A289="COMPOSIÇÃO","",IFERROR(IFERROR(IF(VLOOKUP(C289,B.COMP!A:H,5,FALSE)&gt;0,"SINAPI",""),IF(VLOOKUP(C289,B.INSUMO!A:D,4,FALSE)&gt;0,"SINAPI","")),"COT")))</f>
        <v>SINAPI</v>
      </c>
      <c r="F289" s="321" t="str">
        <f>IF(A289="","",IFERROR(IF(A289="COMPOSIÇÃO",VLOOKUP(C289,'B. COT'!A:D,2,FALSE),IFERROR(IFERROR(IF(D289="COMP",VLOOKUP(C289,B.COMP!A:H,2,FALSE),VLOOKUP(C289,B.INSUMO!A:D,2,FALSE)),VLOOKUP(C289,'B. COT'!A:D,2,FALSE)),"COTAÇÃO")),VLOOKUP(C289,B.COMP!A:H,2,FALSE)))</f>
        <v>AUXILIAR DE ELETRICISTA COM ENCARGOS COMPLEMENTARES</v>
      </c>
      <c r="G289" s="322" t="str">
        <f>IF(A289="","",IFERROR(IF(A289="COMPOSIÇÃO",VLOOKUP(C289,'B. COT'!A:D,3,FALSE),IFERROR(IFERROR(IF(D289="COMP",VLOOKUP(C289,B.COMP!A:H,3,FALSE),VLOOKUP(C289,B.INSUMO!A:D,7,FALSE)),VLOOKUP(C289,'B. COT'!A:D,3,FALSE)),"COTAÇÃO")),VLOOKUP(CPU!C289,B.COMP!A:H,3,FALSE)))</f>
        <v>SERVICOS DIVERSOS</v>
      </c>
      <c r="H289" s="327" t="str">
        <f>IF(A289="","",IFERROR(IFERROR(IF(D289="COMP",VLOOKUP(C289,B.COMP!A:H,4,FALSE),VLOOKUP(C289,B.INSUMO!A:D,3,FALSE)),VLOOKUP(C289,'B. COT'!A:D,4,FALSE)),VLOOKUP(C289,B.COMP!A:H,4,FALSE)))</f>
        <v>H</v>
      </c>
      <c r="I289" s="328">
        <v>1.3231999999999999</v>
      </c>
      <c r="J289" s="329">
        <f>IFERROR(IF(D289="COMP",VLOOKUP(C289,B.COMP!A:H,5,FALSE),VLOOKUP(C289,B.INSUMO!A:D,4,FALSE)),INDEX('MAPA DE COTAÇÕES'!Print_Area,MATCH(C289,'MAPA DE COTAÇÕES'!B:B,0)+5,12))</f>
        <v>20.440000000000001</v>
      </c>
      <c r="K289" s="324">
        <f>IF(A289="","",IFERROR(TRUNC(J289*I289,2),"COTAÇÃO"))</f>
        <v>27.04</v>
      </c>
      <c r="L289" s="276"/>
      <c r="M289" s="191"/>
      <c r="N289" s="304"/>
      <c r="O289" s="276"/>
      <c r="P289" s="191"/>
    </row>
    <row r="290" spans="1:16" s="305" customFormat="1" ht="32.450000000000003" customHeight="1">
      <c r="A290" s="326" t="s">
        <v>46</v>
      </c>
      <c r="B290" s="326"/>
      <c r="C290" s="326">
        <v>88264</v>
      </c>
      <c r="D290" s="326" t="str">
        <f>IF(A290="","",IF(A290="Composição","",IF(A290="Composição Auxiliar","COMP","INSUMO")))</f>
        <v>COMP</v>
      </c>
      <c r="E290" s="326" t="str">
        <f>IF(A290="","",IF(A290="COMPOSIÇÃO","",IFERROR(IFERROR(IF(VLOOKUP(C290,B.COMP!A:H,5,FALSE)&gt;0,"SINAPI",""),IF(VLOOKUP(C290,B.INSUMO!A:D,4,FALSE)&gt;0,"SINAPI","")),"COT")))</f>
        <v>SINAPI</v>
      </c>
      <c r="F290" s="321" t="str">
        <f>IF(A290="","",IFERROR(IF(A290="COMPOSIÇÃO",VLOOKUP(C290,'B. COT'!A:D,2,FALSE),IFERROR(IFERROR(IF(D290="COMP",VLOOKUP(C290,B.COMP!A:H,2,FALSE),VLOOKUP(C290,B.INSUMO!A:D,2,FALSE)),VLOOKUP(C290,'B. COT'!A:D,2,FALSE)),"COTAÇÃO")),VLOOKUP(C290,B.COMP!A:H,2,FALSE)))</f>
        <v>ELETRICISTA COM ENCARGOS COMPLEMENTARES</v>
      </c>
      <c r="G290" s="322" t="str">
        <f>IF(A290="","",IFERROR(IF(A290="COMPOSIÇÃO",VLOOKUP(C290,'B. COT'!A:D,3,FALSE),IFERROR(IFERROR(IF(D290="COMP",VLOOKUP(C290,B.COMP!A:H,3,FALSE),VLOOKUP(C290,B.INSUMO!A:D,7,FALSE)),VLOOKUP(C290,'B. COT'!A:D,3,FALSE)),"COTAÇÃO")),VLOOKUP(CPU!C290,B.COMP!A:H,3,FALSE)))</f>
        <v>SERVICOS DIVERSOS</v>
      </c>
      <c r="H290" s="327" t="str">
        <f>IF(A290="","",IFERROR(IFERROR(IF(D290="COMP",VLOOKUP(C290,B.COMP!A:H,4,FALSE),VLOOKUP(C290,B.INSUMO!A:D,3,FALSE)),VLOOKUP(C290,'B. COT'!A:D,4,FALSE)),VLOOKUP(C290,B.COMP!A:H,4,FALSE)))</f>
        <v>H</v>
      </c>
      <c r="I290" s="328">
        <v>1.3231999999999999</v>
      </c>
      <c r="J290" s="329">
        <f>IFERROR(IF(D290="COMP",VLOOKUP(C290,B.COMP!A:H,5,FALSE),VLOOKUP(C290,B.INSUMO!A:D,4,FALSE)),INDEX('MAPA DE COTAÇÕES'!Print_Area,MATCH(C290,'MAPA DE COTAÇÕES'!B:B,0)+5,12))</f>
        <v>24.65</v>
      </c>
      <c r="K290" s="324">
        <f>IF(A290="","",IFERROR(TRUNC(J290*I290,2),"COTAÇÃO"))</f>
        <v>32.61</v>
      </c>
      <c r="L290" s="276"/>
      <c r="M290" s="191"/>
      <c r="N290" s="304"/>
      <c r="O290" s="276"/>
      <c r="P290" s="191"/>
    </row>
    <row r="291" spans="1:16" ht="34.9" customHeight="1">
      <c r="A291" s="335" t="s">
        <v>49</v>
      </c>
      <c r="B291" s="335"/>
      <c r="C291" s="335" t="s">
        <v>14422</v>
      </c>
      <c r="D291" s="335" t="str">
        <f>IF(A291="","",IF(A291="Composição","",IF(A291="Composição Auxiliar","COMP","INSUMO")))</f>
        <v>INSUMO</v>
      </c>
      <c r="E291" s="335" t="str">
        <f>IF(A291="","",IF(A291="COMPOSIÇÃO","",IFERROR(IFERROR(IF(VLOOKUP(C291,B.COMP!A:H,5,FALSE)&gt;0,"SINAPI",""),IF(VLOOKUP(C291,B.INSUMO!A:D,4,FALSE)&gt;0,"SINAPI","")),"COT")))</f>
        <v>COT</v>
      </c>
      <c r="F291" s="321" t="str">
        <f>IF(A291="","",IFERROR(IF(A291="COMPOSIÇÃO",VLOOKUP(C291,'B. COT'!A:D,2,FALSE),IFERROR(IFERROR(IF(D291="COMP",VLOOKUP(C291,B.COMP!A:H,2,FALSE),VLOOKUP(C291,B.INSUMO!A:D,2,FALSE)),VLOOKUP(C291,'B. COT'!A:D,2,FALSE)),"COTAÇÃO")),VLOOKUP(C291,B.COMP!A:H,2,FALSE)))</f>
        <v>TRANSFORMADOR DE CORRENTE TC TIPO JANELA 200/5A.</v>
      </c>
      <c r="G291" s="339" t="str">
        <f>IF(A291="","",IFERROR(IF(A291="COMPOSIÇÃO",VLOOKUP(C291,'B. COT'!A:D,3,FALSE),IFERROR(IFERROR(IF(D291="COMP",VLOOKUP(C291,B.COMP!A:I,3,FALSE),VLOOKUP(C291,B.INSUMO!A:H,7,FALSE)),VLOOKUP(C291,'B. COT'!A:D,3,FALSE)),"COTAÇÃO")),VLOOKUP(CPU!C291,B.COMP!A:I,3,FALSE)))</f>
        <v>MATERIAL</v>
      </c>
      <c r="H291" s="336" t="str">
        <f>IF(A291="","",IFERROR(IFERROR(IF(D291="COMP",VLOOKUP(C291,B.COMP!A:H,4,FALSE),VLOOKUP(C291,B.INSUMO!A:D,3,FALSE)),VLOOKUP(C291,'B. COT'!A:D,4,FALSE)),VLOOKUP(C291,B.COMP!A:H,4,FALSE)))</f>
        <v>UN</v>
      </c>
      <c r="I291" s="340">
        <v>1</v>
      </c>
      <c r="J291" s="338">
        <f>IFERROR(IF(D291="COMP",VLOOKUP(C291,B.COMP!A:H,5,FALSE),VLOOKUP(C291,B.INSUMO!A:D,4,FALSE)),INDEX('MAPA DE COTAÇÕES'!Print_Area,MATCH(C291,'MAPA DE COTAÇÕES'!B:B,0)+5,12))</f>
        <v>1410</v>
      </c>
      <c r="K291" s="324">
        <f>IF(A291="","",IFERROR(TRUNC(J291*I291,2),"COTAÇÃO"))</f>
        <v>1410</v>
      </c>
    </row>
    <row r="292" spans="1:16" s="279" customFormat="1" ht="15.75">
      <c r="A292" s="341"/>
      <c r="B292" s="341"/>
      <c r="C292" s="341"/>
      <c r="D292" s="348"/>
      <c r="E292" s="348"/>
      <c r="F292" s="348" t="s">
        <v>13538</v>
      </c>
      <c r="G292" s="349"/>
      <c r="H292" s="349"/>
      <c r="I292" s="346"/>
      <c r="J292" s="347"/>
      <c r="K292" s="347"/>
      <c r="L292" s="273"/>
      <c r="M292" s="274"/>
      <c r="N292" s="275"/>
      <c r="O292" s="273"/>
      <c r="P292" s="274"/>
    </row>
    <row r="293" spans="1:16" s="279" customFormat="1" ht="15.75">
      <c r="A293" s="283"/>
      <c r="B293" s="283"/>
      <c r="C293" s="285"/>
      <c r="D293" s="285"/>
      <c r="E293" s="285"/>
      <c r="H293" s="353"/>
      <c r="I293" s="354"/>
      <c r="J293" s="355"/>
      <c r="K293" s="355"/>
      <c r="L293" s="273"/>
      <c r="M293" s="274"/>
      <c r="N293" s="275"/>
      <c r="O293" s="273"/>
      <c r="P293" s="274"/>
    </row>
    <row r="294" spans="1:16" s="279" customFormat="1">
      <c r="A294" s="299"/>
      <c r="B294" s="298"/>
      <c r="H294" s="353"/>
      <c r="I294" s="354"/>
      <c r="J294" s="355"/>
      <c r="K294" s="355"/>
      <c r="L294" s="273"/>
      <c r="M294" s="274"/>
      <c r="N294" s="275"/>
      <c r="O294" s="273"/>
      <c r="P294" s="274"/>
    </row>
    <row r="295" spans="1:16" s="279" customFormat="1">
      <c r="A295" s="299"/>
      <c r="B295" s="298"/>
      <c r="H295" s="353"/>
      <c r="I295" s="354"/>
      <c r="J295" s="355"/>
      <c r="K295" s="355"/>
      <c r="L295" s="273"/>
      <c r="M295" s="274"/>
      <c r="N295" s="275"/>
      <c r="O295" s="273"/>
      <c r="P295" s="274"/>
    </row>
    <row r="296" spans="1:16" s="279" customFormat="1">
      <c r="A296" s="299"/>
      <c r="B296" s="298"/>
      <c r="H296" s="353"/>
      <c r="I296" s="354"/>
      <c r="J296" s="355"/>
      <c r="K296" s="355"/>
      <c r="L296" s="273"/>
      <c r="M296" s="274"/>
      <c r="N296" s="275"/>
      <c r="O296" s="273"/>
      <c r="P296" s="274"/>
    </row>
    <row r="297" spans="1:16" s="279" customFormat="1">
      <c r="A297" s="299"/>
      <c r="B297" s="298"/>
      <c r="H297" s="353"/>
      <c r="I297" s="354"/>
      <c r="J297" s="355"/>
      <c r="K297" s="355"/>
      <c r="L297" s="273"/>
      <c r="M297" s="274"/>
      <c r="N297" s="275"/>
      <c r="O297" s="273"/>
      <c r="P297" s="274"/>
    </row>
    <row r="298" spans="1:16" s="279" customFormat="1">
      <c r="A298" s="299"/>
      <c r="B298" s="298"/>
      <c r="H298" s="353"/>
      <c r="I298" s="354"/>
      <c r="J298" s="355"/>
      <c r="K298" s="355"/>
      <c r="L298" s="273"/>
      <c r="M298" s="274"/>
      <c r="N298" s="275"/>
      <c r="O298" s="273"/>
      <c r="P298" s="274"/>
    </row>
    <row r="299" spans="1:16" s="279" customFormat="1" ht="15.75">
      <c r="A299" s="859" t="s">
        <v>7</v>
      </c>
      <c r="B299" s="859"/>
      <c r="C299" s="859"/>
      <c r="D299" s="859"/>
      <c r="E299" s="859"/>
      <c r="F299" s="859"/>
      <c r="G299" s="859"/>
      <c r="H299" s="859"/>
      <c r="I299" s="859"/>
      <c r="J299" s="859"/>
      <c r="K299" s="859"/>
      <c r="L299" s="273"/>
      <c r="M299" s="274"/>
      <c r="N299" s="275"/>
      <c r="O299" s="273"/>
      <c r="P299" s="274"/>
    </row>
    <row r="300" spans="1:16" s="279" customFormat="1" ht="15.75">
      <c r="A300" s="859" t="s">
        <v>14555</v>
      </c>
      <c r="B300" s="859"/>
      <c r="C300" s="859"/>
      <c r="D300" s="283"/>
      <c r="E300" s="283"/>
      <c r="F300" s="283"/>
      <c r="G300" s="283"/>
      <c r="H300" s="356"/>
      <c r="I300" s="357"/>
      <c r="J300" s="284"/>
      <c r="K300" s="284"/>
      <c r="L300" s="273"/>
      <c r="M300" s="274"/>
      <c r="N300" s="275"/>
      <c r="O300" s="273"/>
      <c r="P300" s="274"/>
    </row>
    <row r="301" spans="1:16" s="279" customFormat="1" ht="22.5" customHeight="1">
      <c r="A301" s="859" t="s">
        <v>14556</v>
      </c>
      <c r="B301" s="859"/>
      <c r="C301" s="859"/>
      <c r="D301" s="283"/>
      <c r="E301" s="283"/>
      <c r="F301" s="283"/>
      <c r="G301" s="283"/>
      <c r="H301" s="356"/>
      <c r="I301" s="357"/>
      <c r="J301" s="284"/>
      <c r="K301" s="284"/>
      <c r="L301" s="273"/>
      <c r="M301" s="274"/>
      <c r="N301" s="275"/>
      <c r="O301" s="273"/>
      <c r="P301" s="274"/>
    </row>
    <row r="302" spans="1:16" s="279" customFormat="1">
      <c r="A302" s="299"/>
      <c r="B302" s="298"/>
      <c r="H302" s="353"/>
      <c r="I302" s="354"/>
      <c r="J302" s="355"/>
      <c r="K302" s="355"/>
      <c r="L302" s="273"/>
      <c r="M302" s="274"/>
      <c r="N302" s="275"/>
      <c r="O302" s="273"/>
      <c r="P302" s="274"/>
    </row>
    <row r="303" spans="1:16" s="279" customFormat="1">
      <c r="A303" s="299"/>
      <c r="B303" s="298"/>
      <c r="H303" s="353"/>
      <c r="I303" s="354"/>
      <c r="J303" s="355"/>
      <c r="K303" s="355"/>
      <c r="L303" s="273"/>
      <c r="M303" s="274"/>
      <c r="N303" s="275"/>
      <c r="O303" s="273"/>
      <c r="P303" s="274"/>
    </row>
    <row r="304" spans="1:16" s="279" customFormat="1">
      <c r="A304" s="299"/>
      <c r="B304" s="298"/>
      <c r="H304" s="353"/>
      <c r="I304" s="354"/>
      <c r="J304" s="355"/>
      <c r="K304" s="355"/>
      <c r="L304" s="273"/>
      <c r="M304" s="274"/>
      <c r="N304" s="275"/>
      <c r="O304" s="273"/>
      <c r="P304" s="274"/>
    </row>
  </sheetData>
  <mergeCells count="6">
    <mergeCell ref="A300:C300"/>
    <mergeCell ref="A301:C301"/>
    <mergeCell ref="A12:J12"/>
    <mergeCell ref="A1:K1"/>
    <mergeCell ref="A299:K299"/>
    <mergeCell ref="G10:J10"/>
  </mergeCells>
  <conditionalFormatting sqref="A18:F18 H18:K18">
    <cfRule type="expression" dxfId="11715" priority="105564">
      <formula>$A18="Insumo da Composição"</formula>
    </cfRule>
    <cfRule type="expression" dxfId="11714" priority="105562">
      <formula>$A18="Composição Auxiliar"</formula>
    </cfRule>
    <cfRule type="expression" dxfId="11713" priority="105561">
      <formula>A18="COTAÇÃO"</formula>
    </cfRule>
    <cfRule type="expression" dxfId="11712" priority="105560">
      <formula>A18="NÃO TEM"</formula>
    </cfRule>
    <cfRule type="expression" dxfId="11711" priority="105559">
      <formula>CONCATENATE($A18,$B18,$C18)=""</formula>
    </cfRule>
    <cfRule type="expression" dxfId="11710" priority="105563">
      <formula>$A18="Composição"</formula>
    </cfRule>
  </conditionalFormatting>
  <conditionalFormatting sqref="A20:G20">
    <cfRule type="expression" dxfId="11709" priority="70648">
      <formula>CONCATENATE($A20,$B20,$C20)=""</formula>
    </cfRule>
    <cfRule type="expression" dxfId="11708" priority="70653">
      <formula>$A20="Insumo da Composição"</formula>
    </cfRule>
    <cfRule type="expression" dxfId="11707" priority="70652">
      <formula>$A20="Composição"</formula>
    </cfRule>
    <cfRule type="expression" dxfId="11706" priority="70651">
      <formula>$A20="Composição Auxiliar"</formula>
    </cfRule>
    <cfRule type="expression" dxfId="11705" priority="70650">
      <formula>A20="COTAÇÃO"</formula>
    </cfRule>
    <cfRule type="expression" dxfId="11704" priority="70649">
      <formula>A20="NÃO TEM"</formula>
    </cfRule>
  </conditionalFormatting>
  <conditionalFormatting sqref="A15:K15">
    <cfRule type="expression" dxfId="11703" priority="369920">
      <formula>$A15="Insumo da Composição"</formula>
    </cfRule>
    <cfRule type="expression" dxfId="11702" priority="369919">
      <formula>$A15="Composição"</formula>
    </cfRule>
    <cfRule type="expression" dxfId="11701" priority="369918">
      <formula>$A15="Composição Auxiliar"</formula>
    </cfRule>
    <cfRule type="expression" dxfId="11700" priority="369917">
      <formula>A15="COTAÇÃO"</formula>
    </cfRule>
    <cfRule type="expression" dxfId="11699" priority="369916">
      <formula>A15="NÃO TEM"</formula>
    </cfRule>
    <cfRule type="expression" dxfId="11698" priority="369915">
      <formula>CONCATENATE($A15,$B15,$C15)=""</formula>
    </cfRule>
  </conditionalFormatting>
  <conditionalFormatting sqref="A17:K19 A21:E21 G21:K21 F24:G24 K24 F263:F264 G264 F274:F275 G275">
    <cfRule type="expression" dxfId="11697" priority="384403">
      <formula>CONCATENATE($A17,$B17,$C17)=""</formula>
    </cfRule>
  </conditionalFormatting>
  <conditionalFormatting sqref="A17:K19 A21:E21 G21:K21 F24:G24 K24 F246:G263 F263:F264 G264 F270:G274 F274:F275 G275">
    <cfRule type="expression" dxfId="11696" priority="384407">
      <formula>$A17="Composição"</formula>
    </cfRule>
    <cfRule type="expression" dxfId="11695" priority="384406">
      <formula>$A17="Composição Auxiliar"</formula>
    </cfRule>
    <cfRule type="expression" dxfId="11694" priority="384405">
      <formula>A17="COTAÇÃO"</formula>
    </cfRule>
    <cfRule type="expression" dxfId="11693" priority="384404">
      <formula>A17="NÃO TEM"</formula>
    </cfRule>
    <cfRule type="expression" dxfId="11692" priority="384408">
      <formula>$A17="Insumo da Composição"</formula>
    </cfRule>
  </conditionalFormatting>
  <conditionalFormatting sqref="C29">
    <cfRule type="expression" dxfId="11691" priority="6699">
      <formula>C29="COTAÇÃO"</formula>
    </cfRule>
    <cfRule type="expression" dxfId="11690" priority="6698">
      <formula>C29="NÃO TEM"</formula>
    </cfRule>
    <cfRule type="expression" dxfId="11689" priority="6697">
      <formula>CONCATENATE($A29,$B29,$C29)=""</formula>
    </cfRule>
    <cfRule type="expression" dxfId="11688" priority="6696">
      <formula>$A29="Insumo da Composição"</formula>
    </cfRule>
    <cfRule type="expression" dxfId="11687" priority="6695">
      <formula>$A29="Composição"</formula>
    </cfRule>
    <cfRule type="expression" dxfId="11686" priority="6693">
      <formula>C29="COTAÇÃO"</formula>
    </cfRule>
    <cfRule type="expression" dxfId="11685" priority="6692">
      <formula>C29="NÃO TEM"</formula>
    </cfRule>
    <cfRule type="expression" dxfId="11684" priority="6691">
      <formula>CONCATENATE($A29,#REF!,$B29)=""</formula>
    </cfRule>
    <cfRule type="expression" dxfId="11683" priority="6694">
      <formula>$A29="Composição Auxiliar"</formula>
    </cfRule>
    <cfRule type="expression" dxfId="11682" priority="6702">
      <formula>$A29="Insumo da Composição"</formula>
    </cfRule>
    <cfRule type="expression" dxfId="11681" priority="6701">
      <formula>$A29="Composição"</formula>
    </cfRule>
    <cfRule type="expression" dxfId="11680" priority="6700">
      <formula>$A29="Composição Auxiliar"</formula>
    </cfRule>
  </conditionalFormatting>
  <conditionalFormatting sqref="C31:C32">
    <cfRule type="expression" dxfId="11679" priority="6677">
      <formula>$A31="Composição"</formula>
    </cfRule>
    <cfRule type="expression" dxfId="11678" priority="6676">
      <formula>$A31="Composição Auxiliar"</formula>
    </cfRule>
    <cfRule type="expression" dxfId="11677" priority="6675">
      <formula>C31="COTAÇÃO"</formula>
    </cfRule>
    <cfRule type="expression" dxfId="11676" priority="6673">
      <formula>CONCATENATE($A31,$B31,$C31)=""</formula>
    </cfRule>
    <cfRule type="expression" dxfId="11675" priority="6674">
      <formula>C31="NÃO TEM"</formula>
    </cfRule>
    <cfRule type="expression" dxfId="11674" priority="6678">
      <formula>$A31="Insumo da Composição"</formula>
    </cfRule>
  </conditionalFormatting>
  <conditionalFormatting sqref="C31:C39">
    <cfRule type="expression" dxfId="11673" priority="6638">
      <formula>C31="NÃO TEM"</formula>
    </cfRule>
    <cfRule type="expression" dxfId="11672" priority="6639">
      <formula>C31="COTAÇÃO"</formula>
    </cfRule>
    <cfRule type="expression" dxfId="11671" priority="6640">
      <formula>$A31="Composição Auxiliar"</formula>
    </cfRule>
    <cfRule type="expression" dxfId="11670" priority="6641">
      <formula>$A31="Composição"</formula>
    </cfRule>
    <cfRule type="expression" dxfId="11669" priority="6642">
      <formula>$A31="Insumo da Composição"</formula>
    </cfRule>
  </conditionalFormatting>
  <conditionalFormatting sqref="C31:C47">
    <cfRule type="expression" dxfId="11668" priority="6595">
      <formula>CONCATENATE($A31,#REF!,$B31)=""</formula>
    </cfRule>
  </conditionalFormatting>
  <conditionalFormatting sqref="C33:C34">
    <cfRule type="expression" dxfId="11667" priority="6632">
      <formula>C33="NÃO TEM"</formula>
    </cfRule>
    <cfRule type="expression" dxfId="11666" priority="6633">
      <formula>C33="COTAÇÃO"</formula>
    </cfRule>
    <cfRule type="expression" dxfId="11665" priority="6634">
      <formula>$A33="Composição Auxiliar"</formula>
    </cfRule>
    <cfRule type="expression" dxfId="11664" priority="6635">
      <formula>$A33="Composição"</formula>
    </cfRule>
    <cfRule type="expression" dxfId="11663" priority="6637">
      <formula>CONCATENATE($A33,$B33,$C33)=""</formula>
    </cfRule>
    <cfRule type="expression" dxfId="11662" priority="6636">
      <formula>$A33="Insumo da Composição"</formula>
    </cfRule>
  </conditionalFormatting>
  <conditionalFormatting sqref="C35:C39">
    <cfRule type="expression" dxfId="11661" priority="6668">
      <formula>C35="NÃO TEM"</formula>
    </cfRule>
    <cfRule type="expression" dxfId="11660" priority="6670">
      <formula>$A35="Composição Auxiliar"</formula>
    </cfRule>
    <cfRule type="expression" dxfId="11659" priority="6671">
      <formula>$A35="Composição"</formula>
    </cfRule>
    <cfRule type="expression" dxfId="11658" priority="6667">
      <formula>CONCATENATE($A35,$B35,$C35)=""</formula>
    </cfRule>
    <cfRule type="expression" dxfId="11657" priority="6669">
      <formula>C35="COTAÇÃO"</formula>
    </cfRule>
    <cfRule type="expression" dxfId="11656" priority="6672">
      <formula>$A35="Insumo da Composição"</formula>
    </cfRule>
  </conditionalFormatting>
  <conditionalFormatting sqref="C40:C44">
    <cfRule type="expression" dxfId="11655" priority="6620">
      <formula>C40="NÃO TEM"</formula>
    </cfRule>
    <cfRule type="expression" dxfId="11654" priority="6619">
      <formula>CONCATENATE($A40,$B40,$C40)=""</formula>
    </cfRule>
    <cfRule type="expression" dxfId="11653" priority="6624">
      <formula>$A40="Insumo da Composição"</formula>
    </cfRule>
    <cfRule type="expression" dxfId="11652" priority="6623">
      <formula>$A40="Composição"</formula>
    </cfRule>
    <cfRule type="expression" dxfId="11651" priority="6622">
      <formula>$A40="Composição Auxiliar"</formula>
    </cfRule>
    <cfRule type="expression" dxfId="11650" priority="6621">
      <formula>C40="COTAÇÃO"</formula>
    </cfRule>
  </conditionalFormatting>
  <conditionalFormatting sqref="C40:C47">
    <cfRule type="expression" dxfId="11649" priority="6605">
      <formula>$A40="Composição"</formula>
    </cfRule>
    <cfRule type="expression" dxfId="11648" priority="6604">
      <formula>$A40="Composição Auxiliar"</formula>
    </cfRule>
    <cfRule type="expression" dxfId="11647" priority="6603">
      <formula>C40="COTAÇÃO"</formula>
    </cfRule>
    <cfRule type="expression" dxfId="11646" priority="6602">
      <formula>C40="NÃO TEM"</formula>
    </cfRule>
    <cfRule type="expression" dxfId="11645" priority="6606">
      <formula>$A40="Insumo da Composição"</formula>
    </cfRule>
  </conditionalFormatting>
  <conditionalFormatting sqref="C45:C47">
    <cfRule type="expression" dxfId="11644" priority="6596">
      <formula>C45="NÃO TEM"</formula>
    </cfRule>
    <cfRule type="expression" dxfId="11643" priority="6601">
      <formula>CONCATENATE($A45,$B45,$C45)=""</formula>
    </cfRule>
    <cfRule type="expression" dxfId="11642" priority="6599">
      <formula>$A45="Composição"</formula>
    </cfRule>
    <cfRule type="expression" dxfId="11641" priority="6598">
      <formula>$A45="Composição Auxiliar"</formula>
    </cfRule>
    <cfRule type="expression" dxfId="11640" priority="6597">
      <formula>C45="COTAÇÃO"</formula>
    </cfRule>
    <cfRule type="expression" dxfId="11639" priority="6600">
      <formula>$A45="Insumo da Composição"</formula>
    </cfRule>
  </conditionalFormatting>
  <conditionalFormatting sqref="C50">
    <cfRule type="expression" dxfId="11638" priority="192">
      <formula>$A50="Insumo da Composição"</formula>
    </cfRule>
    <cfRule type="expression" dxfId="11637" priority="162">
      <formula>$A50="Insumo da Composição"</formula>
    </cfRule>
    <cfRule type="expression" dxfId="11636" priority="161">
      <formula>$A50="Composição"</formula>
    </cfRule>
    <cfRule type="expression" dxfId="11635" priority="160">
      <formula>$A50="Composição Auxiliar"</formula>
    </cfRule>
    <cfRule type="expression" dxfId="11634" priority="159">
      <formula>C50="COTAÇÃO"</formula>
    </cfRule>
    <cfRule type="expression" dxfId="11633" priority="158">
      <formula>C50="NÃO TEM"</formula>
    </cfRule>
    <cfRule type="expression" dxfId="11632" priority="157">
      <formula>CONCATENATE($A50,#REF!,$B50)=""</formula>
    </cfRule>
    <cfRule type="expression" dxfId="11631" priority="190">
      <formula>$A50="Composição Auxiliar"</formula>
    </cfRule>
    <cfRule type="expression" dxfId="11630" priority="191">
      <formula>$A50="Composição"</formula>
    </cfRule>
    <cfRule type="expression" dxfId="11629" priority="189">
      <formula>C50="COTAÇÃO"</formula>
    </cfRule>
    <cfRule type="expression" dxfId="11628" priority="188">
      <formula>C50="NÃO TEM"</formula>
    </cfRule>
    <cfRule type="expression" dxfId="11627" priority="187">
      <formula>CONCATENATE($A50,$B50,$C50)=""</formula>
    </cfRule>
  </conditionalFormatting>
  <conditionalFormatting sqref="F31:F47">
    <cfRule type="expression" dxfId="11626" priority="6783">
      <formula>F31="COTAÇÃO"</formula>
    </cfRule>
    <cfRule type="expression" dxfId="11625" priority="6784">
      <formula>$A31="Composição Auxiliar"</formula>
    </cfRule>
    <cfRule type="expression" dxfId="11624" priority="6785">
      <formula>$A31="Composição"</formula>
    </cfRule>
    <cfRule type="expression" dxfId="11623" priority="6786">
      <formula>$A31="Insumo da Composição"</formula>
    </cfRule>
    <cfRule type="expression" dxfId="11622" priority="6781">
      <formula>CONCATENATE($A31,$B31,$C31)=""</formula>
    </cfRule>
    <cfRule type="expression" dxfId="11621" priority="6782">
      <formula>F31="NÃO TEM"</formula>
    </cfRule>
  </conditionalFormatting>
  <conditionalFormatting sqref="F50">
    <cfRule type="expression" dxfId="11620" priority="504">
      <formula>$A50="Insumo da Composição"</formula>
    </cfRule>
    <cfRule type="expression" dxfId="11619" priority="501">
      <formula>F50="COTAÇÃO"</formula>
    </cfRule>
    <cfRule type="expression" dxfId="11618" priority="500">
      <formula>F50="NÃO TEM"</formula>
    </cfRule>
    <cfRule type="expression" dxfId="11617" priority="499">
      <formula>CONCATENATE($A50,$B50,$C50)=""</formula>
    </cfRule>
    <cfRule type="expression" dxfId="11616" priority="503">
      <formula>$A50="Composição"</formula>
    </cfRule>
    <cfRule type="expression" dxfId="11615" priority="502">
      <formula>$A50="Composição Auxiliar"</formula>
    </cfRule>
  </conditionalFormatting>
  <conditionalFormatting sqref="F28:G47">
    <cfRule type="expression" dxfId="11614" priority="6788">
      <formula>F28="NÃO TEM"</formula>
    </cfRule>
    <cfRule type="expression" dxfId="11613" priority="6787">
      <formula>CONCATENATE($A28,$B28,$C28)=""</formula>
    </cfRule>
    <cfRule type="expression" dxfId="11612" priority="6790">
      <formula>$A28="Composição Auxiliar"</formula>
    </cfRule>
    <cfRule type="expression" dxfId="11611" priority="6792">
      <formula>$A28="Insumo da Composição"</formula>
    </cfRule>
    <cfRule type="expression" dxfId="11610" priority="6791">
      <formula>$A28="Composição"</formula>
    </cfRule>
    <cfRule type="expression" dxfId="11609" priority="6789">
      <formula>F28="COTAÇÃO"</formula>
    </cfRule>
  </conditionalFormatting>
  <conditionalFormatting sqref="F49:G50">
    <cfRule type="expression" dxfId="11608" priority="507">
      <formula>F49="COTAÇÃO"</formula>
    </cfRule>
    <cfRule type="expression" dxfId="11607" priority="506">
      <formula>F49="NÃO TEM"</formula>
    </cfRule>
    <cfRule type="expression" dxfId="11606" priority="505">
      <formula>CONCATENATE($A49,$B49,$C49)=""</formula>
    </cfRule>
    <cfRule type="expression" dxfId="11605" priority="510">
      <formula>$A49="Insumo da Composição"</formula>
    </cfRule>
    <cfRule type="expression" dxfId="11604" priority="509">
      <formula>$A49="Composição"</formula>
    </cfRule>
    <cfRule type="expression" dxfId="11603" priority="508">
      <formula>$A49="Composição Auxiliar"</formula>
    </cfRule>
  </conditionalFormatting>
  <conditionalFormatting sqref="F53:G245">
    <cfRule type="expression" dxfId="11602" priority="570">
      <formula>$A53="Insumo da Composição"</formula>
    </cfRule>
    <cfRule type="expression" dxfId="11601" priority="569">
      <formula>$A53="Composição"</formula>
    </cfRule>
    <cfRule type="expression" dxfId="11600" priority="568">
      <formula>$A53="Composição Auxiliar"</formula>
    </cfRule>
    <cfRule type="expression" dxfId="11599" priority="567">
      <formula>F53="COTAÇÃO"</formula>
    </cfRule>
    <cfRule type="expression" dxfId="11598" priority="566">
      <formula>F53="NÃO TEM"</formula>
    </cfRule>
  </conditionalFormatting>
  <conditionalFormatting sqref="F53:G263">
    <cfRule type="expression" dxfId="11597" priority="565">
      <formula>CONCATENATE($A53,$B53,$C53)=""</formula>
    </cfRule>
  </conditionalFormatting>
  <conditionalFormatting sqref="F265:G269">
    <cfRule type="expression" dxfId="11596" priority="3">
      <formula>F265="COTAÇÃO"</formula>
    </cfRule>
    <cfRule type="expression" dxfId="11595" priority="4">
      <formula>$A265="Composição Auxiliar"</formula>
    </cfRule>
    <cfRule type="expression" dxfId="11594" priority="5">
      <formula>$A265="Composição"</formula>
    </cfRule>
    <cfRule type="expression" dxfId="11593" priority="6">
      <formula>$A265="Insumo da Composição"</formula>
    </cfRule>
    <cfRule type="expression" dxfId="11592" priority="2">
      <formula>F265="NÃO TEM"</formula>
    </cfRule>
  </conditionalFormatting>
  <conditionalFormatting sqref="F265:G274">
    <cfRule type="expression" dxfId="11591" priority="1">
      <formula>CONCATENATE($A265,$B265,$C265)=""</formula>
    </cfRule>
  </conditionalFormatting>
  <conditionalFormatting sqref="F276:G292">
    <cfRule type="expression" dxfId="11590" priority="532">
      <formula>$A276="Composição Auxiliar"</formula>
    </cfRule>
    <cfRule type="expression" dxfId="11589" priority="533">
      <formula>$A276="Composição"</formula>
    </cfRule>
    <cfRule type="expression" dxfId="11588" priority="530">
      <formula>F276="NÃO TEM"</formula>
    </cfRule>
    <cfRule type="expression" dxfId="11587" priority="529">
      <formula>CONCATENATE($A276,$B276,$C276)=""</formula>
    </cfRule>
    <cfRule type="expression" dxfId="11586" priority="531">
      <formula>F276="COTAÇÃO"</formula>
    </cfRule>
    <cfRule type="expression" dxfId="11585" priority="534">
      <formula>$A276="Insumo da Composição"</formula>
    </cfRule>
  </conditionalFormatting>
  <conditionalFormatting sqref="H20:K20">
    <cfRule type="expression" dxfId="11584" priority="70664">
      <formula>$A20="Composição Auxiliar"</formula>
    </cfRule>
    <cfRule type="expression" dxfId="11583" priority="70665">
      <formula>$A20="Composição"</formula>
    </cfRule>
    <cfRule type="expression" dxfId="11582" priority="70666">
      <formula>$A20="Insumo da Composição"</formula>
    </cfRule>
    <cfRule type="expression" dxfId="11581" priority="70661">
      <formula>CONCATENATE($A20,$B20,$C20)=""</formula>
    </cfRule>
    <cfRule type="expression" dxfId="11580" priority="70662">
      <formula>H20="NÃO TEM"</formula>
    </cfRule>
    <cfRule type="expression" dxfId="11579" priority="70663">
      <formula>H20="COTAÇÃO"</formula>
    </cfRule>
  </conditionalFormatting>
  <conditionalFormatting sqref="I19:I20">
    <cfRule type="expression" dxfId="11578" priority="70656">
      <formula>I19="COTAÇÃO"</formula>
    </cfRule>
    <cfRule type="expression" dxfId="11577" priority="70655">
      <formula>I19="NÃO TEM"</formula>
    </cfRule>
    <cfRule type="expression" dxfId="11576" priority="70659">
      <formula>$A19="Insumo da Composição"</formula>
    </cfRule>
    <cfRule type="expression" dxfId="11575" priority="70658">
      <formula>$A19="Composição"</formula>
    </cfRule>
    <cfRule type="expression" dxfId="11574" priority="70657">
      <formula>$A19="Composição Auxiliar"</formula>
    </cfRule>
    <cfRule type="expression" dxfId="11573" priority="70654">
      <formula>CONCATENATE($A19,#REF!,$B19)=""</formula>
    </cfRule>
  </conditionalFormatting>
  <conditionalFormatting sqref="I29:I30">
    <cfRule type="expression" dxfId="11572" priority="6593">
      <formula>$A29="Composição"</formula>
    </cfRule>
    <cfRule type="expression" dxfId="11571" priority="6589">
      <formula>CONCATENATE($A29,$B29,$C29)=""</formula>
    </cfRule>
    <cfRule type="expression" dxfId="11570" priority="6594">
      <formula>$A29="Insumo da Composição"</formula>
    </cfRule>
    <cfRule type="expression" dxfId="11569" priority="6592">
      <formula>$A29="Composição Auxiliar"</formula>
    </cfRule>
    <cfRule type="expression" dxfId="11568" priority="6591">
      <formula>I29="COTAÇÃO"</formula>
    </cfRule>
    <cfRule type="expression" dxfId="11567" priority="6590">
      <formula>I29="NÃO TEM"</formula>
    </cfRule>
  </conditionalFormatting>
  <conditionalFormatting sqref="I29:I44">
    <cfRule type="expression" dxfId="11566" priority="6550">
      <formula>$A29="Composição Auxiliar"</formula>
    </cfRule>
    <cfRule type="expression" dxfId="11565" priority="6551">
      <formula>$A29="Composição"</formula>
    </cfRule>
    <cfRule type="expression" dxfId="11564" priority="6552">
      <formula>$A29="Insumo da Composição"</formula>
    </cfRule>
    <cfRule type="expression" dxfId="11563" priority="6549">
      <formula>I29="COTAÇÃO"</formula>
    </cfRule>
    <cfRule type="expression" dxfId="11562" priority="6548">
      <formula>I29="NÃO TEM"</formula>
    </cfRule>
  </conditionalFormatting>
  <conditionalFormatting sqref="I29:I47">
    <cfRule type="expression" dxfId="11561" priority="6511">
      <formula>CONCATENATE($A29,#REF!,$B29)=""</formula>
    </cfRule>
  </conditionalFormatting>
  <conditionalFormatting sqref="I31:I44">
    <cfRule type="expression" dxfId="11560" priority="6547">
      <formula>CONCATENATE($A31,$B31,$C31)=""</formula>
    </cfRule>
  </conditionalFormatting>
  <conditionalFormatting sqref="I31:I47">
    <cfRule type="expression" dxfId="11559" priority="6518">
      <formula>I31="NÃO TEM"</formula>
    </cfRule>
    <cfRule type="expression" dxfId="11558" priority="6522">
      <formula>$A31="Insumo da Composição"</formula>
    </cfRule>
    <cfRule type="expression" dxfId="11557" priority="6521">
      <formula>$A31="Composição"</formula>
    </cfRule>
    <cfRule type="expression" dxfId="11556" priority="6519">
      <formula>I31="COTAÇÃO"</formula>
    </cfRule>
    <cfRule type="expression" dxfId="11555" priority="6520">
      <formula>$A31="Composição Auxiliar"</formula>
    </cfRule>
  </conditionalFormatting>
  <conditionalFormatting sqref="I45:I47">
    <cfRule type="expression" dxfId="11554" priority="6512">
      <formula>I45="NÃO TEM"</formula>
    </cfRule>
    <cfRule type="expression" dxfId="11553" priority="6517">
      <formula>CONCATENATE($A45,$B45,$C45)=""</formula>
    </cfRule>
    <cfRule type="expression" dxfId="11552" priority="6513">
      <formula>I45="COTAÇÃO"</formula>
    </cfRule>
    <cfRule type="expression" dxfId="11551" priority="6514">
      <formula>$A45="Composição Auxiliar"</formula>
    </cfRule>
    <cfRule type="expression" dxfId="11550" priority="6515">
      <formula>$A45="Composição"</formula>
    </cfRule>
    <cfRule type="expression" dxfId="11549" priority="6516">
      <formula>$A45="Insumo da Composição"</formula>
    </cfRule>
  </conditionalFormatting>
  <conditionalFormatting sqref="I50">
    <cfRule type="expression" dxfId="11548" priority="54">
      <formula>$A50="Insumo da Composição"</formula>
    </cfRule>
    <cfRule type="expression" dxfId="11547" priority="53">
      <formula>$A50="Composição"</formula>
    </cfRule>
    <cfRule type="expression" dxfId="11546" priority="51">
      <formula>I50="COTAÇÃO"</formula>
    </cfRule>
    <cfRule type="expression" dxfId="11545" priority="50">
      <formula>I50="NÃO TEM"</formula>
    </cfRule>
    <cfRule type="expression" dxfId="11544" priority="49">
      <formula>CONCATENATE($A50,$B50,$C50)=""</formula>
    </cfRule>
    <cfRule type="expression" dxfId="11543" priority="48">
      <formula>$A50="Insumo da Composição"</formula>
    </cfRule>
    <cfRule type="expression" dxfId="11542" priority="47">
      <formula>$A50="Composição"</formula>
    </cfRule>
    <cfRule type="expression" dxfId="11541" priority="46">
      <formula>$A50="Composição Auxiliar"</formula>
    </cfRule>
    <cfRule type="expression" dxfId="11540" priority="45">
      <formula>I50="COTAÇÃO"</formula>
    </cfRule>
    <cfRule type="expression" dxfId="11539" priority="44">
      <formula>I50="NÃO TEM"</formula>
    </cfRule>
    <cfRule type="expression" dxfId="11538" priority="43">
      <formula>CONCATENATE($A50,#REF!,$B50)=""</formula>
    </cfRule>
    <cfRule type="expression" dxfId="11537" priority="52">
      <formula>$A50="Composição Auxiliar"</formula>
    </cfRule>
  </conditionalFormatting>
  <conditionalFormatting sqref="J11:J21 J1:J6 J293:J298 J300:J1048576">
    <cfRule type="expression" dxfId="11536" priority="384402">
      <formula>J1=0</formula>
    </cfRule>
  </conditionalFormatting>
  <conditionalFormatting sqref="K28:K47">
    <cfRule type="expression" dxfId="11535" priority="6778">
      <formula>$A28="Composição Auxiliar"</formula>
    </cfRule>
    <cfRule type="expression" dxfId="11534" priority="6775">
      <formula>CONCATENATE($A28,$B28,$C28)=""</formula>
    </cfRule>
    <cfRule type="expression" dxfId="11533" priority="6776">
      <formula>K28="NÃO TEM"</formula>
    </cfRule>
    <cfRule type="expression" dxfId="11532" priority="6779">
      <formula>$A28="Composição"</formula>
    </cfRule>
    <cfRule type="expression" dxfId="11531" priority="6780">
      <formula>$A28="Insumo da Composição"</formula>
    </cfRule>
    <cfRule type="expression" dxfId="11530" priority="6777">
      <formula>K28="COTAÇÃO"</formula>
    </cfRule>
  </conditionalFormatting>
  <conditionalFormatting sqref="K49:K50">
    <cfRule type="expression" dxfId="11529" priority="498">
      <formula>$A49="Insumo da Composição"</formula>
    </cfRule>
    <cfRule type="expression" dxfId="11528" priority="497">
      <formula>$A49="Composição"</formula>
    </cfRule>
    <cfRule type="expression" dxfId="11527" priority="496">
      <formula>$A49="Composição Auxiliar"</formula>
    </cfRule>
    <cfRule type="expression" dxfId="11526" priority="495">
      <formula>K49="COTAÇÃO"</formula>
    </cfRule>
    <cfRule type="expression" dxfId="11525" priority="494">
      <formula>K49="NÃO TEM"</formula>
    </cfRule>
    <cfRule type="expression" dxfId="11524" priority="493">
      <formula>CONCATENATE($A49,$B49,$C49)=""</formula>
    </cfRule>
  </conditionalFormatting>
  <conditionalFormatting sqref="K53:K292">
    <cfRule type="expression" dxfId="11523" priority="8">
      <formula>K53="NÃO TEM"</formula>
    </cfRule>
    <cfRule type="expression" dxfId="11522" priority="9">
      <formula>K53="COTAÇÃO"</formula>
    </cfRule>
    <cfRule type="expression" dxfId="11521" priority="7">
      <formula>CONCATENATE($A53,$B53,$C53)=""</formula>
    </cfRule>
    <cfRule type="expression" dxfId="11520" priority="11">
      <formula>$A53="Composição"</formula>
    </cfRule>
    <cfRule type="expression" dxfId="11519" priority="10">
      <formula>$A53="Composição Auxiliar"</formula>
    </cfRule>
    <cfRule type="expression" dxfId="11518" priority="12">
      <formula>$A53="Insumo da Composição"</formula>
    </cfRule>
  </conditionalFormatting>
  <printOptions horizontalCentered="1"/>
  <pageMargins left="0.47244094488188981" right="0.47244094488188981" top="0.47244094488188981" bottom="0.47244094488188981" header="0.19685039370078741" footer="0.19685039370078741"/>
  <pageSetup paperSize="9" scale="21" fitToHeight="0" orientation="landscape" r:id="rId1"/>
  <headerFooter>
    <oddFooter>&amp;R&amp;"-,Negrito"&amp;A-&amp;P/&amp;N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4"/>
  <dimension ref="A3:P76"/>
  <sheetViews>
    <sheetView view="pageBreakPreview" topLeftCell="A18" zoomScale="60" zoomScaleNormal="100" workbookViewId="0">
      <selection activeCell="B18" sqref="B18"/>
    </sheetView>
  </sheetViews>
  <sheetFormatPr defaultColWidth="9.42578125" defaultRowHeight="20.25"/>
  <cols>
    <col min="1" max="1" width="20.42578125" style="8" bestFit="1" customWidth="1"/>
    <col min="2" max="2" width="67" style="8" customWidth="1"/>
    <col min="3" max="11" width="9.42578125" style="8"/>
    <col min="12" max="12" width="10.85546875" style="8" customWidth="1"/>
    <col min="13" max="13" width="0.140625" style="8" customWidth="1"/>
    <col min="14" max="16" width="9.42578125" style="8"/>
    <col min="17" max="16384" width="9.42578125" style="9"/>
  </cols>
  <sheetData>
    <row r="3" spans="1:13">
      <c r="E3" s="12"/>
      <c r="H3" s="12"/>
    </row>
    <row r="4" spans="1:13" ht="27.75">
      <c r="A4" s="810" t="str">
        <f>'CAP4'!A4:M4</f>
        <v>JUSTIÇA FEDERAL NA PARAÍBA</v>
      </c>
      <c r="B4" s="810"/>
      <c r="C4" s="810"/>
      <c r="D4" s="810"/>
      <c r="E4" s="810"/>
      <c r="F4" s="810"/>
      <c r="G4" s="810"/>
      <c r="H4" s="810"/>
      <c r="I4" s="810"/>
      <c r="J4" s="810"/>
      <c r="K4" s="810"/>
      <c r="L4" s="810"/>
      <c r="M4" s="810"/>
    </row>
    <row r="6" spans="1:13">
      <c r="F6" s="12"/>
    </row>
    <row r="24" spans="1:13">
      <c r="A24" s="9"/>
      <c r="B24" s="9"/>
      <c r="C24" s="9"/>
      <c r="D24" s="9"/>
      <c r="E24" s="9"/>
      <c r="F24" s="9"/>
      <c r="G24" s="9"/>
      <c r="H24" s="9"/>
      <c r="I24" s="9"/>
      <c r="J24" s="9"/>
      <c r="K24" s="9"/>
      <c r="L24" s="9"/>
      <c r="M24" s="9"/>
    </row>
    <row r="25" spans="1:13">
      <c r="A25" s="13"/>
      <c r="B25" s="800"/>
      <c r="C25" s="800"/>
      <c r="D25" s="800"/>
      <c r="E25" s="800"/>
      <c r="F25" s="800"/>
      <c r="G25" s="800"/>
      <c r="H25" s="800"/>
      <c r="I25" s="800"/>
      <c r="J25" s="800"/>
    </row>
    <row r="27" spans="1:13" ht="34.5" thickBot="1">
      <c r="A27" s="801" t="s">
        <v>2155</v>
      </c>
      <c r="B27" s="801"/>
      <c r="C27" s="801"/>
      <c r="D27" s="801"/>
      <c r="E27" s="801"/>
      <c r="F27" s="801"/>
      <c r="G27" s="801"/>
      <c r="H27" s="801"/>
      <c r="I27" s="801"/>
      <c r="J27" s="801"/>
      <c r="K27" s="801"/>
      <c r="L27" s="801"/>
      <c r="M27" s="801"/>
    </row>
    <row r="28" spans="1:13" ht="21" thickTop="1">
      <c r="B28" s="800"/>
      <c r="C28" s="800"/>
      <c r="D28" s="800"/>
      <c r="E28" s="800"/>
      <c r="F28" s="800"/>
      <c r="G28" s="800"/>
      <c r="H28" s="800"/>
      <c r="I28" s="800"/>
      <c r="J28" s="800"/>
      <c r="K28" s="800"/>
    </row>
    <row r="29" spans="1:13">
      <c r="A29" s="12"/>
      <c r="B29" s="12"/>
    </row>
    <row r="37" spans="1:13" ht="26.25">
      <c r="A37" s="14"/>
      <c r="B37" s="804"/>
      <c r="C37" s="804"/>
      <c r="D37" s="804"/>
      <c r="E37" s="804"/>
      <c r="F37" s="804"/>
      <c r="G37" s="804"/>
      <c r="H37" s="804"/>
      <c r="I37" s="804"/>
      <c r="J37" s="804"/>
      <c r="K37" s="804"/>
      <c r="L37" s="804"/>
      <c r="M37" s="804"/>
    </row>
    <row r="38" spans="1:13" ht="35.25" customHeight="1">
      <c r="A38" s="14"/>
      <c r="B38" s="804"/>
      <c r="C38" s="804"/>
      <c r="D38" s="804"/>
      <c r="E38" s="804"/>
      <c r="F38" s="804"/>
      <c r="G38" s="804"/>
      <c r="H38" s="804"/>
      <c r="I38" s="804"/>
      <c r="J38" s="804"/>
      <c r="K38" s="804"/>
      <c r="L38" s="804"/>
      <c r="M38" s="804"/>
    </row>
    <row r="39" spans="1:13" ht="26.25">
      <c r="A39" s="14"/>
      <c r="B39" s="804"/>
      <c r="C39" s="804"/>
      <c r="D39" s="804"/>
      <c r="E39" s="804"/>
      <c r="F39" s="804"/>
      <c r="G39" s="804"/>
      <c r="H39" s="804"/>
      <c r="I39" s="804"/>
      <c r="J39" s="804"/>
      <c r="K39" s="804"/>
      <c r="L39" s="804"/>
      <c r="M39" s="804"/>
    </row>
    <row r="41" spans="1:13" ht="26.25">
      <c r="A41" s="14"/>
      <c r="B41" s="804"/>
      <c r="C41" s="804"/>
      <c r="D41" s="804"/>
      <c r="E41" s="804"/>
      <c r="F41" s="804"/>
      <c r="G41" s="804"/>
      <c r="H41" s="804"/>
      <c r="I41" s="804"/>
      <c r="J41" s="804"/>
      <c r="K41" s="804"/>
      <c r="L41" s="804"/>
      <c r="M41" s="804"/>
    </row>
    <row r="42" spans="1:13" ht="26.25">
      <c r="A42" s="14"/>
      <c r="B42" s="804"/>
      <c r="C42" s="804"/>
      <c r="D42" s="804"/>
      <c r="E42" s="804"/>
      <c r="F42" s="804"/>
      <c r="G42" s="804"/>
      <c r="H42" s="804"/>
      <c r="I42" s="804"/>
      <c r="J42" s="804"/>
      <c r="K42" s="804"/>
      <c r="L42" s="804"/>
      <c r="M42" s="804"/>
    </row>
    <row r="43" spans="1:13" ht="33.75" customHeight="1">
      <c r="A43" s="14"/>
      <c r="B43" s="804"/>
      <c r="C43" s="804"/>
      <c r="D43" s="804"/>
      <c r="E43" s="804"/>
      <c r="F43" s="804"/>
      <c r="G43" s="804"/>
      <c r="H43" s="804"/>
      <c r="I43" s="804"/>
      <c r="J43" s="804"/>
      <c r="K43" s="804"/>
      <c r="L43" s="804"/>
      <c r="M43" s="804"/>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5">
    <tabColor theme="0" tint="-0.249977111117893"/>
    <pageSetUpPr fitToPage="1"/>
  </sheetPr>
  <dimension ref="A1:AL362"/>
  <sheetViews>
    <sheetView view="pageBreakPreview" zoomScale="55" zoomScaleNormal="80" zoomScaleSheetLayoutView="55" workbookViewId="0">
      <selection activeCell="A268" sqref="A268:C268"/>
    </sheetView>
  </sheetViews>
  <sheetFormatPr defaultColWidth="9.140625" defaultRowHeight="15"/>
  <cols>
    <col min="1" max="1" width="21.85546875" style="183" customWidth="1"/>
    <col min="2" max="2" width="27.7109375" style="183" customWidth="1"/>
    <col min="3" max="3" width="79.7109375" style="183" customWidth="1"/>
    <col min="4" max="4" width="12.42578125" style="183" customWidth="1"/>
    <col min="5" max="5" width="19.85546875" style="183" customWidth="1"/>
    <col min="6" max="6" width="38.85546875" style="188" customWidth="1"/>
    <col min="7" max="7" width="39.28515625" style="200" customWidth="1"/>
    <col min="8" max="8" width="38" style="200" customWidth="1"/>
    <col min="9" max="9" width="17.7109375" style="201" customWidth="1"/>
    <col min="10" max="10" width="16.140625" style="201" customWidth="1"/>
    <col min="11" max="11" width="12.85546875" style="201" customWidth="1"/>
    <col min="12" max="12" width="19.85546875" style="183" customWidth="1"/>
    <col min="13" max="13" width="8.42578125" style="183" customWidth="1"/>
    <col min="14" max="14" width="12.42578125" style="183" customWidth="1"/>
    <col min="15" max="15" width="77.85546875" style="183" customWidth="1"/>
    <col min="16" max="35" width="12.42578125" style="183" customWidth="1"/>
    <col min="36" max="36" width="1.42578125" style="183" customWidth="1"/>
    <col min="37" max="38" width="12.42578125" style="183" customWidth="1"/>
    <col min="39" max="16384" width="9.140625" style="183"/>
  </cols>
  <sheetData>
    <row r="1" spans="1:38" s="2" customFormat="1" ht="15.75">
      <c r="A1" s="270"/>
      <c r="D1" s="194"/>
      <c r="E1" s="194"/>
      <c r="M1" s="205"/>
      <c r="N1" s="205"/>
      <c r="O1" s="205"/>
      <c r="P1" s="203"/>
      <c r="Q1" s="203"/>
      <c r="R1" s="204"/>
      <c r="S1" s="4"/>
      <c r="T1" s="4"/>
      <c r="U1" s="4"/>
      <c r="V1" s="4"/>
      <c r="W1" s="4"/>
      <c r="X1" s="4"/>
      <c r="Y1" s="4"/>
      <c r="Z1" s="4"/>
      <c r="AA1" s="4"/>
      <c r="AB1" s="4"/>
      <c r="AC1" s="4"/>
    </row>
    <row r="2" spans="1:38" s="2" customFormat="1" ht="15.75">
      <c r="A2" s="40" t="str">
        <f>RESUMO!A2</f>
        <v xml:space="preserve">CONTRATANTE: </v>
      </c>
      <c r="B2" s="40" t="str">
        <f>RESUMO!B2</f>
        <v>JUSTIÇA FEDERAL NA PARAÍBA</v>
      </c>
      <c r="D2" s="194"/>
      <c r="E2" s="194"/>
      <c r="M2" s="205"/>
      <c r="N2" s="205"/>
      <c r="O2" s="205"/>
      <c r="P2" s="203"/>
      <c r="Q2" s="203"/>
      <c r="R2" s="204"/>
      <c r="S2" s="4"/>
      <c r="T2" s="4"/>
      <c r="U2" s="4"/>
      <c r="V2" s="4"/>
      <c r="W2" s="4"/>
      <c r="X2" s="4"/>
      <c r="Y2" s="4"/>
      <c r="Z2" s="4"/>
      <c r="AA2" s="4"/>
      <c r="AB2" s="4"/>
      <c r="AC2" s="4"/>
    </row>
    <row r="3" spans="1:38" s="2" customFormat="1" ht="15.75">
      <c r="A3" s="40" t="str">
        <f>RESUMO!A3</f>
        <v>CONTRATADA:</v>
      </c>
      <c r="B3" s="40" t="str">
        <f>RESUMO!B3</f>
        <v>VIVAN INSTALACAO ELETRICA LTDA</v>
      </c>
      <c r="D3" s="194"/>
      <c r="E3" s="194"/>
      <c r="M3" s="205"/>
      <c r="N3" s="205"/>
      <c r="O3" s="225"/>
      <c r="P3" s="203"/>
      <c r="Q3" s="203"/>
      <c r="R3" s="204"/>
      <c r="S3" s="4"/>
      <c r="T3" s="4"/>
      <c r="U3" s="4"/>
      <c r="V3" s="4"/>
      <c r="W3" s="4"/>
      <c r="X3" s="4"/>
      <c r="Y3" s="4"/>
      <c r="Z3" s="4"/>
      <c r="AA3" s="4"/>
      <c r="AB3" s="4"/>
      <c r="AC3" s="4"/>
    </row>
    <row r="4" spans="1:38" s="2" customFormat="1" ht="15.75">
      <c r="A4" s="40" t="str">
        <f>RESUMO!A5</f>
        <v xml:space="preserve">OBRA:  </v>
      </c>
      <c r="B4" s="40" t="str">
        <f>RESUMO!B5</f>
        <v>MICROGERAÇÃO DISTRIBUÍDA DO TIPO FOTOVOLTAICA ON-GRID DOS EDIFÍCIOS DA SUBSEÇÃO JUDICIÁRIA DE CAMPINA GRANDE, PARAÍBA</v>
      </c>
      <c r="D4" s="194"/>
      <c r="E4" s="194"/>
      <c r="F4" s="180"/>
    </row>
    <row r="5" spans="1:38" s="2" customFormat="1" ht="15.75">
      <c r="A5" s="40" t="str">
        <f>RESUMO!A6</f>
        <v xml:space="preserve">ENDEREÇO: </v>
      </c>
      <c r="B5" s="40" t="str">
        <f>RESUMO!B6</f>
        <v>R.EDGAR VILARIM MEIRA - ESTAÇÃO VELHA, CAMPINA GRANDE - PB, 58410-052</v>
      </c>
      <c r="C5" s="40"/>
      <c r="D5" s="40"/>
      <c r="E5" s="40"/>
      <c r="F5" s="40"/>
      <c r="G5" s="40"/>
      <c r="H5" s="40"/>
      <c r="I5" s="40"/>
      <c r="J5" s="40"/>
      <c r="K5" s="40"/>
      <c r="L5" s="40"/>
      <c r="M5" s="205"/>
      <c r="N5" s="205"/>
      <c r="O5" s="205"/>
      <c r="P5" s="203"/>
      <c r="Q5" s="203"/>
      <c r="R5" s="204"/>
      <c r="S5" s="4"/>
      <c r="T5" s="4"/>
      <c r="U5" s="4"/>
      <c r="V5" s="4"/>
      <c r="W5" s="4"/>
      <c r="X5" s="4"/>
      <c r="Y5" s="4"/>
      <c r="Z5" s="4"/>
      <c r="AA5" s="4"/>
      <c r="AB5" s="4"/>
      <c r="AC5" s="4"/>
    </row>
    <row r="6" spans="1:38" s="2" customFormat="1" ht="16.5" thickBot="1">
      <c r="C6" s="186"/>
      <c r="D6" s="210"/>
      <c r="E6" s="210"/>
      <c r="F6" s="211"/>
      <c r="G6" s="206"/>
      <c r="H6" s="206"/>
      <c r="I6" s="206"/>
      <c r="J6" s="206"/>
      <c r="K6" s="211"/>
      <c r="L6" s="211"/>
      <c r="M6" s="205"/>
      <c r="N6" s="205"/>
      <c r="O6" s="205"/>
      <c r="P6" s="203"/>
      <c r="Q6" s="203"/>
      <c r="R6" s="204"/>
      <c r="S6" s="4"/>
      <c r="T6" s="4"/>
      <c r="U6" s="4"/>
      <c r="V6" s="4"/>
      <c r="W6" s="4"/>
      <c r="X6" s="4"/>
      <c r="Y6" s="4"/>
      <c r="Z6" s="4"/>
      <c r="AA6" s="4"/>
      <c r="AB6" s="4"/>
      <c r="AC6" s="4"/>
    </row>
    <row r="7" spans="1:38" s="2" customFormat="1" ht="12.75" customHeight="1">
      <c r="C7" s="226"/>
      <c r="D7" s="207"/>
      <c r="E7" s="207"/>
      <c r="F7" s="208"/>
      <c r="G7" s="227" t="s">
        <v>8</v>
      </c>
      <c r="H7" s="228"/>
      <c r="I7" s="229">
        <f>SINTÉTICA!H6</f>
        <v>0.69750000000000001</v>
      </c>
      <c r="J7" s="229">
        <f>SINTÉTICA!I6</f>
        <v>1.1341999999999999</v>
      </c>
      <c r="K7" s="230"/>
      <c r="M7" s="205"/>
      <c r="N7" s="205"/>
      <c r="O7" s="205"/>
      <c r="P7" s="203"/>
      <c r="Q7" s="203"/>
      <c r="R7" s="204"/>
      <c r="S7" s="4"/>
      <c r="T7" s="4"/>
      <c r="U7" s="4"/>
      <c r="V7" s="4"/>
      <c r="W7" s="4"/>
      <c r="X7" s="4"/>
      <c r="Y7" s="4"/>
      <c r="Z7" s="4"/>
      <c r="AA7" s="4"/>
      <c r="AB7" s="4"/>
      <c r="AC7" s="4"/>
    </row>
    <row r="8" spans="1:38" s="2" customFormat="1" ht="15.75">
      <c r="C8" s="231"/>
      <c r="D8" s="209"/>
      <c r="E8" s="209"/>
      <c r="F8" s="208"/>
      <c r="G8" s="227" t="s">
        <v>75</v>
      </c>
      <c r="H8" s="228"/>
      <c r="I8" s="232">
        <f>SINTÉTICA!H7</f>
        <v>0.22869999999999999</v>
      </c>
      <c r="J8" s="232"/>
      <c r="K8" s="192"/>
      <c r="M8" s="205"/>
      <c r="N8" s="205"/>
      <c r="O8" s="205"/>
      <c r="P8" s="203"/>
      <c r="Q8" s="203"/>
      <c r="R8" s="204"/>
      <c r="S8" s="4"/>
      <c r="T8" s="4"/>
      <c r="U8" s="4"/>
      <c r="V8" s="4"/>
      <c r="W8" s="4"/>
      <c r="X8" s="4"/>
      <c r="Y8" s="4"/>
      <c r="Z8" s="4"/>
      <c r="AA8" s="4"/>
      <c r="AB8" s="4"/>
      <c r="AC8" s="4"/>
    </row>
    <row r="9" spans="1:38" s="2" customFormat="1" ht="16.5" thickBot="1">
      <c r="C9" s="4"/>
      <c r="D9" s="3"/>
      <c r="E9" s="3"/>
      <c r="F9" s="185"/>
      <c r="G9" s="233" t="s">
        <v>76</v>
      </c>
      <c r="H9" s="228"/>
      <c r="I9" s="234">
        <f>SINTÉTICA!H8</f>
        <v>0.1527</v>
      </c>
      <c r="J9" s="234"/>
      <c r="K9" s="230"/>
      <c r="M9" s="205"/>
      <c r="N9" s="205"/>
      <c r="O9" s="205"/>
      <c r="P9" s="203"/>
      <c r="Q9" s="203"/>
      <c r="R9" s="204"/>
      <c r="S9" s="4"/>
      <c r="T9" s="4"/>
      <c r="U9" s="4"/>
      <c r="V9" s="4"/>
      <c r="W9" s="4"/>
      <c r="X9" s="4"/>
      <c r="Y9" s="4"/>
      <c r="Z9" s="4"/>
      <c r="AA9" s="4"/>
      <c r="AB9" s="4"/>
      <c r="AC9" s="4"/>
    </row>
    <row r="10" spans="1:38" s="2" customFormat="1" ht="43.9" customHeight="1" thickBot="1">
      <c r="C10" s="4"/>
      <c r="D10" s="3"/>
      <c r="E10" s="3"/>
      <c r="F10" s="185"/>
      <c r="G10" s="884" t="str">
        <f>SINTÉTICA!G9</f>
        <v>SINAPI-PB REFERÊNCIA DEZEMBRO -2023, NÃO DESONERADO, MÊS DE ELABORAÇÃO FEVEREIRO - 2024</v>
      </c>
      <c r="H10" s="884"/>
      <c r="I10" s="884"/>
      <c r="J10" s="885"/>
      <c r="K10" s="230"/>
      <c r="L10" s="193"/>
      <c r="M10" s="205"/>
      <c r="N10" s="205"/>
      <c r="O10" s="205"/>
      <c r="P10" s="203"/>
      <c r="Q10" s="203"/>
      <c r="R10" s="204"/>
      <c r="S10" s="4"/>
      <c r="T10" s="4"/>
      <c r="U10" s="4"/>
      <c r="V10" s="4"/>
      <c r="W10" s="4"/>
      <c r="X10" s="4"/>
      <c r="Y10" s="4"/>
      <c r="Z10" s="4"/>
      <c r="AA10" s="4"/>
      <c r="AB10" s="4"/>
      <c r="AC10" s="4"/>
    </row>
    <row r="11" spans="1:38" s="2" customFormat="1" ht="15.75">
      <c r="A11" s="186"/>
      <c r="B11" s="186"/>
      <c r="C11" s="186"/>
      <c r="D11" s="186"/>
      <c r="E11" s="186"/>
      <c r="F11" s="186"/>
      <c r="G11" s="186"/>
      <c r="H11" s="186"/>
      <c r="I11" s="186"/>
      <c r="J11" s="186"/>
      <c r="K11" s="186"/>
      <c r="L11" s="186"/>
      <c r="M11" s="205"/>
      <c r="N11" s="205"/>
      <c r="O11" s="205"/>
      <c r="P11" s="203"/>
      <c r="Q11" s="203"/>
      <c r="R11" s="235"/>
      <c r="S11" s="4"/>
      <c r="T11" s="4"/>
      <c r="U11" s="4"/>
      <c r="V11" s="4"/>
      <c r="W11" s="4"/>
      <c r="X11" s="4"/>
      <c r="Y11" s="4"/>
      <c r="Z11" s="4"/>
      <c r="AA11" s="4"/>
      <c r="AB11" s="4"/>
      <c r="AC11" s="4"/>
    </row>
    <row r="12" spans="1:38" ht="18" customHeight="1">
      <c r="A12" s="886" t="s">
        <v>119</v>
      </c>
      <c r="B12" s="886"/>
      <c r="C12" s="886"/>
      <c r="D12" s="886"/>
      <c r="E12" s="886"/>
      <c r="F12" s="886"/>
      <c r="G12" s="886"/>
      <c r="H12" s="886"/>
      <c r="I12" s="886"/>
      <c r="J12" s="886"/>
      <c r="K12" s="886"/>
      <c r="L12" s="886"/>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row>
    <row r="13" spans="1:38" s="4" customFormat="1"/>
    <row r="14" spans="1:38" s="182" customFormat="1" ht="15.75">
      <c r="A14" s="236" t="s">
        <v>32</v>
      </c>
      <c r="B14" s="237" t="s">
        <v>2137</v>
      </c>
      <c r="C14" s="238" t="s">
        <v>286</v>
      </c>
      <c r="D14" s="239" t="s">
        <v>17</v>
      </c>
      <c r="E14" s="240" t="s">
        <v>2138</v>
      </c>
      <c r="F14" s="241" t="s">
        <v>2139</v>
      </c>
      <c r="G14" s="242" t="s">
        <v>2140</v>
      </c>
      <c r="H14" s="242" t="s">
        <v>2141</v>
      </c>
      <c r="I14" s="243"/>
      <c r="J14" s="243"/>
      <c r="K14" s="244"/>
      <c r="L14" s="245" t="s">
        <v>12</v>
      </c>
      <c r="M14" s="244"/>
    </row>
    <row r="15" spans="1:38" s="181" customFormat="1">
      <c r="A15" s="196"/>
      <c r="B15" s="196"/>
      <c r="C15" s="197"/>
      <c r="D15" s="198"/>
      <c r="E15" s="198"/>
      <c r="F15" s="199"/>
      <c r="G15" s="198"/>
      <c r="H15" s="199"/>
      <c r="I15" s="199"/>
      <c r="J15" s="199"/>
      <c r="K15" s="198"/>
      <c r="L15" s="199"/>
      <c r="M15" s="198"/>
    </row>
    <row r="16" spans="1:38" s="250" customFormat="1" ht="15.75">
      <c r="A16" s="246"/>
      <c r="B16" s="247"/>
      <c r="C16" s="248"/>
      <c r="D16" s="248" t="s">
        <v>3</v>
      </c>
      <c r="E16" s="248"/>
      <c r="F16" s="248"/>
      <c r="G16" s="248"/>
      <c r="H16" s="248"/>
      <c r="I16" s="248"/>
      <c r="J16" s="246"/>
      <c r="K16" s="246"/>
      <c r="L16" s="246"/>
      <c r="M16" s="249"/>
      <c r="N16" s="249"/>
      <c r="O16" s="249"/>
      <c r="P16" s="249"/>
      <c r="Q16" s="249"/>
      <c r="R16" s="249"/>
      <c r="S16" s="249"/>
      <c r="T16" s="249"/>
      <c r="U16" s="249"/>
      <c r="V16" s="249"/>
      <c r="W16" s="249"/>
      <c r="X16" s="249"/>
      <c r="Y16" s="249"/>
      <c r="Z16" s="249"/>
      <c r="AA16" s="249"/>
      <c r="AB16" s="249"/>
    </row>
    <row r="17" spans="1:28" s="181" customFormat="1" ht="16.5" thickBot="1">
      <c r="A17" s="196"/>
      <c r="B17" s="196"/>
      <c r="C17" s="251"/>
      <c r="D17" s="252"/>
      <c r="E17" s="252"/>
      <c r="F17" s="253"/>
      <c r="G17" s="253"/>
      <c r="H17" s="253"/>
      <c r="I17" s="199"/>
      <c r="J17" s="199"/>
      <c r="K17" s="254"/>
      <c r="L17" s="253"/>
      <c r="M17" s="198"/>
    </row>
    <row r="18" spans="1:28" s="181" customFormat="1" ht="15.75">
      <c r="A18" s="871">
        <v>1</v>
      </c>
      <c r="B18" s="874" t="str">
        <f>INDEX(Plan15!A:B,M18,2)</f>
        <v>A0010</v>
      </c>
      <c r="C18" s="877" t="str">
        <f>VLOOKUP(B18,Plan15!B:C,2,FALSE)</f>
        <v>TAXAS CREA - ART EXECUÇÃO DE OBRA - EMPRESA CONTRATADA</v>
      </c>
      <c r="D18" s="880" t="str">
        <f>VLOOKUP(C18,Plan15!C:D,2,FALSE)</f>
        <v>UN</v>
      </c>
      <c r="E18" s="255" t="s">
        <v>1870</v>
      </c>
      <c r="F18" s="460" t="s">
        <v>14197</v>
      </c>
      <c r="G18" s="461"/>
      <c r="H18" s="461"/>
      <c r="I18" s="199"/>
      <c r="J18" s="199"/>
      <c r="L18" s="256"/>
      <c r="M18" s="257">
        <v>1</v>
      </c>
    </row>
    <row r="19" spans="1:28" s="181" customFormat="1">
      <c r="A19" s="872"/>
      <c r="B19" s="875"/>
      <c r="C19" s="878"/>
      <c r="D19" s="881"/>
      <c r="E19" s="258" t="s">
        <v>1871</v>
      </c>
      <c r="F19" s="462" t="s">
        <v>4164</v>
      </c>
      <c r="G19" s="461"/>
      <c r="H19" s="461"/>
      <c r="I19" s="199"/>
      <c r="J19" s="199"/>
      <c r="L19" s="259"/>
      <c r="M19" s="198"/>
    </row>
    <row r="20" spans="1:28" s="181" customFormat="1">
      <c r="A20" s="872"/>
      <c r="B20" s="875"/>
      <c r="C20" s="878"/>
      <c r="D20" s="881"/>
      <c r="E20" s="258" t="s">
        <v>1855</v>
      </c>
      <c r="F20" s="471" t="s">
        <v>14200</v>
      </c>
      <c r="G20" s="461"/>
      <c r="H20" s="461"/>
      <c r="I20" s="199"/>
      <c r="J20" s="199"/>
      <c r="L20" s="259"/>
      <c r="M20" s="198"/>
    </row>
    <row r="21" spans="1:28" s="181" customFormat="1" ht="18" customHeight="1">
      <c r="A21" s="872"/>
      <c r="B21" s="875"/>
      <c r="C21" s="878"/>
      <c r="D21" s="881"/>
      <c r="E21" s="258" t="s">
        <v>1874</v>
      </c>
      <c r="F21" s="462" t="s">
        <v>14198</v>
      </c>
      <c r="G21" s="461"/>
      <c r="H21" s="461"/>
      <c r="I21" s="199"/>
      <c r="J21" s="199"/>
      <c r="L21" s="260"/>
      <c r="M21" s="257"/>
    </row>
    <row r="22" spans="1:28" s="181" customFormat="1">
      <c r="A22" s="872"/>
      <c r="B22" s="875"/>
      <c r="C22" s="878"/>
      <c r="D22" s="881"/>
      <c r="E22" s="258" t="s">
        <v>1873</v>
      </c>
      <c r="F22" s="484" t="s">
        <v>14199</v>
      </c>
      <c r="G22" s="461"/>
      <c r="H22" s="461"/>
      <c r="I22" s="199"/>
      <c r="J22" s="199"/>
      <c r="L22" s="260"/>
      <c r="M22" s="198"/>
    </row>
    <row r="23" spans="1:28" s="181" customFormat="1" ht="16.5" thickBot="1">
      <c r="A23" s="873"/>
      <c r="B23" s="876"/>
      <c r="C23" s="879"/>
      <c r="D23" s="882"/>
      <c r="E23" s="261" t="s">
        <v>1872</v>
      </c>
      <c r="F23" s="463">
        <v>289.39</v>
      </c>
      <c r="G23" s="461"/>
      <c r="H23" s="461"/>
      <c r="I23" s="199"/>
      <c r="J23" s="199"/>
      <c r="L23" s="262">
        <f>MIN(F23:H23)</f>
        <v>289.39</v>
      </c>
      <c r="M23" s="198"/>
    </row>
    <row r="24" spans="1:28" s="181" customFormat="1" ht="15.75">
      <c r="A24" s="196"/>
      <c r="B24" s="196"/>
      <c r="C24" s="251"/>
      <c r="D24" s="196"/>
      <c r="E24" s="263"/>
      <c r="F24" s="464"/>
      <c r="G24" s="461"/>
      <c r="H24" s="461"/>
      <c r="I24" s="199"/>
      <c r="J24" s="199"/>
      <c r="L24" s="632"/>
      <c r="M24" s="198"/>
    </row>
    <row r="25" spans="1:28" s="250" customFormat="1" ht="15.75">
      <c r="A25" s="246"/>
      <c r="B25" s="247"/>
      <c r="C25" s="248"/>
      <c r="D25" s="248" t="s">
        <v>3062</v>
      </c>
      <c r="E25" s="248"/>
      <c r="F25" s="248"/>
      <c r="G25" s="248"/>
      <c r="H25" s="248"/>
      <c r="I25" s="248"/>
      <c r="J25" s="246"/>
      <c r="K25" s="246"/>
      <c r="L25" s="246"/>
      <c r="M25" s="249"/>
      <c r="N25" s="249"/>
      <c r="O25" s="249"/>
      <c r="P25" s="249"/>
      <c r="Q25" s="249"/>
      <c r="R25" s="249"/>
      <c r="S25" s="249"/>
      <c r="T25" s="249"/>
      <c r="U25" s="249"/>
      <c r="V25" s="249"/>
      <c r="W25" s="249"/>
      <c r="X25" s="249"/>
      <c r="Y25" s="249"/>
      <c r="Z25" s="249"/>
      <c r="AA25" s="249"/>
      <c r="AB25" s="249"/>
    </row>
    <row r="26" spans="1:28" s="181" customFormat="1" ht="16.5" thickBot="1">
      <c r="A26" s="196"/>
      <c r="B26" s="196"/>
      <c r="C26" s="251"/>
      <c r="D26" s="252"/>
      <c r="E26" s="252"/>
      <c r="F26" s="464"/>
      <c r="G26" s="464"/>
      <c r="H26" s="464"/>
      <c r="I26" s="199"/>
      <c r="J26" s="199"/>
      <c r="K26" s="254"/>
      <c r="L26" s="253"/>
      <c r="M26" s="198"/>
    </row>
    <row r="27" spans="1:28" s="181" customFormat="1" ht="15.75" customHeight="1">
      <c r="A27" s="871">
        <f>A18+1</f>
        <v>2</v>
      </c>
      <c r="B27" s="874" t="str">
        <f>INDEX(Plan15!A:B,M27,2)</f>
        <v>A020</v>
      </c>
      <c r="C27" s="877" t="str">
        <f>VLOOKUP(B27,Plan15!B:C,2,FALSE)</f>
        <v>ALUGUEL DE CONTAINER - ALMOXARIFADO SEM BANHEIRO - 6,00 X 2,40 M.</v>
      </c>
      <c r="D27" s="880" t="str">
        <f>VLOOKUP(C27,Plan15!C:D,2,FALSE)</f>
        <v>UN</v>
      </c>
      <c r="E27" s="255" t="s">
        <v>1870</v>
      </c>
      <c r="F27" s="460" t="s">
        <v>14275</v>
      </c>
      <c r="G27" s="638" t="s">
        <v>14277</v>
      </c>
      <c r="H27" s="633"/>
      <c r="I27" s="199"/>
      <c r="J27" s="199"/>
      <c r="L27" s="256"/>
      <c r="M27" s="257">
        <v>92</v>
      </c>
    </row>
    <row r="28" spans="1:28" s="181" customFormat="1">
      <c r="A28" s="872"/>
      <c r="B28" s="875"/>
      <c r="C28" s="878"/>
      <c r="D28" s="881"/>
      <c r="E28" s="258" t="s">
        <v>1871</v>
      </c>
      <c r="F28" s="462" t="s">
        <v>4164</v>
      </c>
      <c r="G28" s="643" t="s">
        <v>14278</v>
      </c>
      <c r="H28" s="634"/>
      <c r="I28" s="199"/>
      <c r="J28" s="199"/>
      <c r="L28" s="259"/>
      <c r="M28" s="198"/>
    </row>
    <row r="29" spans="1:28" s="181" customFormat="1">
      <c r="A29" s="872"/>
      <c r="B29" s="875"/>
      <c r="C29" s="878"/>
      <c r="D29" s="881"/>
      <c r="E29" s="258" t="s">
        <v>1855</v>
      </c>
      <c r="F29" s="470">
        <v>45350</v>
      </c>
      <c r="G29" s="639">
        <v>45350</v>
      </c>
      <c r="H29" s="635"/>
      <c r="I29" s="199"/>
      <c r="J29" s="199"/>
      <c r="L29" s="259"/>
      <c r="M29" s="198"/>
    </row>
    <row r="30" spans="1:28" s="181" customFormat="1" ht="18" customHeight="1">
      <c r="A30" s="872"/>
      <c r="B30" s="875"/>
      <c r="C30" s="878"/>
      <c r="D30" s="881"/>
      <c r="E30" s="258" t="s">
        <v>1874</v>
      </c>
      <c r="F30" s="462" t="s">
        <v>4164</v>
      </c>
      <c r="G30" s="640" t="s">
        <v>4164</v>
      </c>
      <c r="H30" s="634"/>
      <c r="I30" s="199"/>
      <c r="J30" s="199"/>
      <c r="L30" s="260"/>
      <c r="M30" s="257"/>
    </row>
    <row r="31" spans="1:28" s="181" customFormat="1">
      <c r="A31" s="872"/>
      <c r="B31" s="875"/>
      <c r="C31" s="878"/>
      <c r="D31" s="881"/>
      <c r="E31" s="258" t="s">
        <v>1873</v>
      </c>
      <c r="F31" s="462" t="s">
        <v>14276</v>
      </c>
      <c r="G31" s="641" t="s">
        <v>14279</v>
      </c>
      <c r="H31" s="636"/>
      <c r="I31" s="199"/>
      <c r="J31" s="199"/>
      <c r="L31" s="260"/>
      <c r="M31" s="198"/>
    </row>
    <row r="32" spans="1:28" s="181" customFormat="1" ht="16.5" thickBot="1">
      <c r="A32" s="873"/>
      <c r="B32" s="876"/>
      <c r="C32" s="879"/>
      <c r="D32" s="882"/>
      <c r="E32" s="261" t="s">
        <v>1872</v>
      </c>
      <c r="F32" s="463">
        <v>400</v>
      </c>
      <c r="G32" s="642">
        <v>400</v>
      </c>
      <c r="H32" s="637"/>
      <c r="I32" s="199"/>
      <c r="J32" s="199"/>
      <c r="L32" s="262">
        <f>MIN(F32:H32)</f>
        <v>400</v>
      </c>
      <c r="M32" s="198"/>
    </row>
    <row r="33" spans="1:28" s="181" customFormat="1" ht="15.75">
      <c r="A33" s="196"/>
      <c r="B33" s="196"/>
      <c r="C33" s="251"/>
      <c r="D33" s="196"/>
      <c r="E33" s="263"/>
      <c r="F33" s="464"/>
      <c r="G33" s="464"/>
      <c r="H33" s="464"/>
      <c r="I33" s="199"/>
      <c r="J33" s="199"/>
      <c r="L33" s="253"/>
      <c r="M33" s="198"/>
    </row>
    <row r="34" spans="1:28" s="250" customFormat="1" ht="15.75">
      <c r="A34" s="246"/>
      <c r="B34" s="247"/>
      <c r="C34" s="248"/>
      <c r="D34" s="248" t="s">
        <v>13796</v>
      </c>
      <c r="E34" s="248"/>
      <c r="F34" s="469"/>
      <c r="G34" s="469"/>
      <c r="H34" s="469"/>
      <c r="I34" s="248"/>
      <c r="J34" s="246"/>
      <c r="K34" s="246"/>
      <c r="L34" s="246"/>
      <c r="M34" s="249"/>
      <c r="N34" s="249"/>
      <c r="O34" s="249"/>
      <c r="P34" s="249"/>
      <c r="Q34" s="249"/>
      <c r="R34" s="249"/>
      <c r="S34" s="249"/>
      <c r="T34" s="249"/>
      <c r="U34" s="249"/>
      <c r="V34" s="249"/>
      <c r="W34" s="249"/>
      <c r="X34" s="249"/>
      <c r="Y34" s="249"/>
      <c r="Z34" s="249"/>
      <c r="AA34" s="249"/>
      <c r="AB34" s="249"/>
    </row>
    <row r="35" spans="1:28" s="181" customFormat="1" ht="15.75" thickBot="1">
      <c r="A35" s="196"/>
      <c r="B35" s="196"/>
      <c r="C35" s="251"/>
      <c r="D35" s="252"/>
      <c r="E35" s="252"/>
      <c r="F35" s="459"/>
      <c r="G35" s="459"/>
      <c r="H35" s="459"/>
      <c r="I35" s="199"/>
      <c r="J35" s="199"/>
      <c r="K35" s="264"/>
      <c r="L35" s="223"/>
      <c r="M35" s="198"/>
    </row>
    <row r="36" spans="1:28" s="181" customFormat="1" ht="15.75">
      <c r="A36" s="871">
        <f>A27+1</f>
        <v>3</v>
      </c>
      <c r="B36" s="874" t="str">
        <f>INDEX(Plan15!A:B,M36,2)</f>
        <v>E-015.59</v>
      </c>
      <c r="C36" s="877" t="str">
        <f>VLOOKUP(B36,Plan15!B:C,2,FALSE)</f>
        <v>GRAMPO TERMINAL PARA FIXAÇÃO NAS EXTREMIDADES DOS MÓDULOS</v>
      </c>
      <c r="D36" s="880" t="str">
        <f>VLOOKUP(C36,Plan15!C:D,2,FALSE)</f>
        <v>UN</v>
      </c>
      <c r="E36" s="267" t="s">
        <v>1870</v>
      </c>
      <c r="F36" s="465" t="s">
        <v>14153</v>
      </c>
      <c r="G36" s="465" t="s">
        <v>14158</v>
      </c>
      <c r="H36" s="465" t="s">
        <v>14226</v>
      </c>
      <c r="I36" s="199"/>
      <c r="J36" s="199"/>
      <c r="K36" s="198"/>
      <c r="L36" s="256"/>
      <c r="M36" s="257">
        <v>44</v>
      </c>
    </row>
    <row r="37" spans="1:28" s="181" customFormat="1">
      <c r="A37" s="872"/>
      <c r="B37" s="875"/>
      <c r="C37" s="878"/>
      <c r="D37" s="881"/>
      <c r="E37" s="258" t="s">
        <v>1871</v>
      </c>
      <c r="F37" s="466" t="s">
        <v>14154</v>
      </c>
      <c r="G37" s="466" t="s">
        <v>14159</v>
      </c>
      <c r="H37" s="466" t="s">
        <v>14227</v>
      </c>
      <c r="I37" s="199"/>
      <c r="J37" s="199"/>
      <c r="K37" s="198"/>
      <c r="L37" s="259"/>
      <c r="M37" s="257"/>
    </row>
    <row r="38" spans="1:28" s="181" customFormat="1">
      <c r="A38" s="872"/>
      <c r="B38" s="875"/>
      <c r="C38" s="878"/>
      <c r="D38" s="881"/>
      <c r="E38" s="258" t="s">
        <v>1855</v>
      </c>
      <c r="F38" s="467" t="s">
        <v>14155</v>
      </c>
      <c r="G38" s="467" t="s">
        <v>14160</v>
      </c>
      <c r="H38" s="467" t="s">
        <v>14228</v>
      </c>
      <c r="I38" s="199"/>
      <c r="J38" s="199"/>
      <c r="K38" s="198"/>
      <c r="L38" s="259"/>
      <c r="M38" s="257"/>
    </row>
    <row r="39" spans="1:28" s="181" customFormat="1" ht="18" customHeight="1">
      <c r="A39" s="872"/>
      <c r="B39" s="875"/>
      <c r="C39" s="878"/>
      <c r="D39" s="881"/>
      <c r="E39" s="258" t="s">
        <v>1874</v>
      </c>
      <c r="F39" s="467" t="s">
        <v>14156</v>
      </c>
      <c r="G39" s="466" t="s">
        <v>14161</v>
      </c>
      <c r="H39" s="467" t="s">
        <v>14169</v>
      </c>
      <c r="I39" s="199"/>
      <c r="J39" s="199"/>
      <c r="K39" s="198"/>
      <c r="L39" s="260"/>
      <c r="M39" s="257"/>
    </row>
    <row r="40" spans="1:28" s="181" customFormat="1" ht="18" customHeight="1">
      <c r="A40" s="872"/>
      <c r="B40" s="875"/>
      <c r="C40" s="878"/>
      <c r="D40" s="881"/>
      <c r="E40" s="258" t="s">
        <v>1873</v>
      </c>
      <c r="F40" s="467" t="s">
        <v>14157</v>
      </c>
      <c r="G40" s="467" t="s">
        <v>14162</v>
      </c>
      <c r="H40" s="467" t="s">
        <v>14229</v>
      </c>
      <c r="I40" s="199"/>
      <c r="J40" s="199"/>
      <c r="K40" s="198"/>
      <c r="L40" s="266"/>
      <c r="M40" s="265"/>
    </row>
    <row r="41" spans="1:28" s="181" customFormat="1" ht="18" customHeight="1" thickBot="1">
      <c r="A41" s="873"/>
      <c r="B41" s="876"/>
      <c r="C41" s="879"/>
      <c r="D41" s="882"/>
      <c r="E41" s="261" t="s">
        <v>1872</v>
      </c>
      <c r="F41" s="468">
        <v>9.9</v>
      </c>
      <c r="G41" s="468">
        <v>6.75</v>
      </c>
      <c r="H41" s="468">
        <v>13.72</v>
      </c>
      <c r="I41" s="199"/>
      <c r="J41" s="199"/>
      <c r="K41" s="198"/>
      <c r="L41" s="262">
        <f>MIN(F41:H41)</f>
        <v>6.75</v>
      </c>
      <c r="M41" s="265"/>
    </row>
    <row r="42" spans="1:28" s="181" customFormat="1" ht="15.75" thickBot="1">
      <c r="A42" s="196"/>
      <c r="B42" s="196"/>
      <c r="C42" s="251"/>
      <c r="D42" s="252"/>
      <c r="E42" s="252"/>
      <c r="F42" s="459"/>
      <c r="G42" s="459"/>
      <c r="H42" s="459"/>
      <c r="I42" s="199"/>
      <c r="J42" s="199"/>
      <c r="K42" s="264"/>
      <c r="L42" s="223"/>
      <c r="M42" s="198"/>
    </row>
    <row r="43" spans="1:28" s="181" customFormat="1" ht="15.75">
      <c r="A43" s="871">
        <f>A36+1</f>
        <v>4</v>
      </c>
      <c r="B43" s="874" t="str">
        <f>INDEX(Plan15!A:B,M43,2)</f>
        <v>E-015.60</v>
      </c>
      <c r="C43" s="877" t="str">
        <f>VLOOKUP(B43,Plan15!B:C,2,FALSE)</f>
        <v>GRAMPO INTERMEDIÁRIO PARA FIXAÇÃO ENTRE PAINÉIS</v>
      </c>
      <c r="D43" s="880" t="str">
        <f>VLOOKUP(C43,Plan15!C:D,2,FALSE)</f>
        <v>UN</v>
      </c>
      <c r="E43" s="267" t="s">
        <v>1870</v>
      </c>
      <c r="F43" s="465" t="s">
        <v>14153</v>
      </c>
      <c r="G43" s="465" t="s">
        <v>14158</v>
      </c>
      <c r="H43" s="465" t="s">
        <v>14226</v>
      </c>
      <c r="I43" s="199"/>
      <c r="J43" s="199"/>
      <c r="K43" s="198"/>
      <c r="L43" s="256"/>
      <c r="M43" s="257">
        <v>45</v>
      </c>
    </row>
    <row r="44" spans="1:28" s="181" customFormat="1">
      <c r="A44" s="872"/>
      <c r="B44" s="875"/>
      <c r="C44" s="878"/>
      <c r="D44" s="881"/>
      <c r="E44" s="258" t="s">
        <v>1871</v>
      </c>
      <c r="F44" s="466" t="s">
        <v>14154</v>
      </c>
      <c r="G44" s="466" t="s">
        <v>14159</v>
      </c>
      <c r="H44" s="466" t="s">
        <v>14227</v>
      </c>
      <c r="I44" s="199"/>
      <c r="J44" s="199"/>
      <c r="K44" s="198"/>
      <c r="L44" s="259"/>
      <c r="M44" s="257"/>
    </row>
    <row r="45" spans="1:28" s="181" customFormat="1">
      <c r="A45" s="872"/>
      <c r="B45" s="875"/>
      <c r="C45" s="878"/>
      <c r="D45" s="881"/>
      <c r="E45" s="258" t="s">
        <v>1855</v>
      </c>
      <c r="F45" s="467" t="s">
        <v>14155</v>
      </c>
      <c r="G45" s="467" t="s">
        <v>14160</v>
      </c>
      <c r="H45" s="467" t="s">
        <v>14228</v>
      </c>
      <c r="I45" s="199"/>
      <c r="J45" s="199"/>
      <c r="K45" s="198"/>
      <c r="L45" s="259"/>
      <c r="M45" s="257"/>
    </row>
    <row r="46" spans="1:28" s="181" customFormat="1" ht="18" customHeight="1">
      <c r="A46" s="872"/>
      <c r="B46" s="875"/>
      <c r="C46" s="878"/>
      <c r="D46" s="881"/>
      <c r="E46" s="258" t="s">
        <v>1874</v>
      </c>
      <c r="F46" s="467" t="s">
        <v>14156</v>
      </c>
      <c r="G46" s="466" t="s">
        <v>14161</v>
      </c>
      <c r="H46" s="467" t="s">
        <v>14169</v>
      </c>
      <c r="I46" s="199"/>
      <c r="J46" s="199"/>
      <c r="K46" s="198"/>
      <c r="L46" s="260"/>
      <c r="M46" s="257"/>
    </row>
    <row r="47" spans="1:28" s="181" customFormat="1" ht="18" customHeight="1">
      <c r="A47" s="872"/>
      <c r="B47" s="875"/>
      <c r="C47" s="878"/>
      <c r="D47" s="881"/>
      <c r="E47" s="258" t="s">
        <v>1873</v>
      </c>
      <c r="F47" s="467" t="s">
        <v>14157</v>
      </c>
      <c r="G47" s="467" t="s">
        <v>14162</v>
      </c>
      <c r="H47" s="467" t="s">
        <v>14229</v>
      </c>
      <c r="I47" s="199"/>
      <c r="J47" s="199"/>
      <c r="K47" s="198"/>
      <c r="L47" s="266"/>
      <c r="M47" s="265"/>
    </row>
    <row r="48" spans="1:28" s="181" customFormat="1" ht="18" customHeight="1" thickBot="1">
      <c r="A48" s="873"/>
      <c r="B48" s="876"/>
      <c r="C48" s="879"/>
      <c r="D48" s="882"/>
      <c r="E48" s="261" t="s">
        <v>1872</v>
      </c>
      <c r="F48" s="468">
        <v>12.9</v>
      </c>
      <c r="G48" s="468">
        <v>6.75</v>
      </c>
      <c r="H48" s="468">
        <v>13.08</v>
      </c>
      <c r="I48" s="199"/>
      <c r="J48" s="199"/>
      <c r="K48" s="198"/>
      <c r="L48" s="262">
        <f>MIN(F48:H48)</f>
        <v>6.75</v>
      </c>
      <c r="M48" s="265"/>
    </row>
    <row r="49" spans="1:13" s="181" customFormat="1" ht="15.75" thickBot="1">
      <c r="A49" s="196"/>
      <c r="B49" s="196"/>
      <c r="C49" s="251"/>
      <c r="D49" s="252"/>
      <c r="E49" s="252"/>
      <c r="F49" s="459"/>
      <c r="G49" s="459"/>
      <c r="H49" s="459"/>
      <c r="I49" s="199"/>
      <c r="J49" s="199"/>
      <c r="K49" s="264"/>
      <c r="L49" s="223"/>
      <c r="M49" s="198"/>
    </row>
    <row r="50" spans="1:13" s="181" customFormat="1" ht="15.75">
      <c r="A50" s="871">
        <f>A43+1</f>
        <v>5</v>
      </c>
      <c r="B50" s="874" t="str">
        <f>INDEX(Plan15!A:B,M50,2)</f>
        <v>E-015.61</v>
      </c>
      <c r="C50" s="877" t="str">
        <f>VLOOKUP(B50,Plan15!B:C,2,FALSE)</f>
        <v>PERFIL SUPORTE EM ALUMÍNIO PARA FIXAÇÃO, EM SUPORTE RETO OU GANCHO AJUSTÁVEL</v>
      </c>
      <c r="D50" s="880" t="str">
        <f>VLOOKUP(C50,Plan15!C:D,2,FALSE)</f>
        <v>M</v>
      </c>
      <c r="E50" s="267" t="s">
        <v>1870</v>
      </c>
      <c r="F50" s="465" t="s">
        <v>14153</v>
      </c>
      <c r="G50" s="465" t="s">
        <v>14158</v>
      </c>
      <c r="H50" s="465" t="s">
        <v>14226</v>
      </c>
      <c r="I50" s="199"/>
      <c r="J50" s="199"/>
      <c r="K50" s="198"/>
      <c r="L50" s="256"/>
      <c r="M50" s="257">
        <v>46</v>
      </c>
    </row>
    <row r="51" spans="1:13" s="181" customFormat="1">
      <c r="A51" s="872"/>
      <c r="B51" s="875"/>
      <c r="C51" s="878"/>
      <c r="D51" s="881"/>
      <c r="E51" s="258" t="s">
        <v>1871</v>
      </c>
      <c r="F51" s="466" t="s">
        <v>14154</v>
      </c>
      <c r="G51" s="466" t="s">
        <v>14159</v>
      </c>
      <c r="H51" s="466" t="s">
        <v>14227</v>
      </c>
      <c r="I51" s="199"/>
      <c r="J51" s="199"/>
      <c r="K51" s="198"/>
      <c r="L51" s="259"/>
      <c r="M51" s="257"/>
    </row>
    <row r="52" spans="1:13" s="181" customFormat="1">
      <c r="A52" s="872"/>
      <c r="B52" s="875"/>
      <c r="C52" s="878"/>
      <c r="D52" s="881"/>
      <c r="E52" s="258" t="s">
        <v>1855</v>
      </c>
      <c r="F52" s="467" t="s">
        <v>14155</v>
      </c>
      <c r="G52" s="467" t="s">
        <v>14160</v>
      </c>
      <c r="H52" s="467" t="s">
        <v>14228</v>
      </c>
      <c r="I52" s="199"/>
      <c r="J52" s="199"/>
      <c r="K52" s="198"/>
      <c r="L52" s="259"/>
      <c r="M52" s="257"/>
    </row>
    <row r="53" spans="1:13" s="181" customFormat="1" ht="18" customHeight="1">
      <c r="A53" s="872"/>
      <c r="B53" s="875"/>
      <c r="C53" s="878"/>
      <c r="D53" s="881"/>
      <c r="E53" s="258" t="s">
        <v>1874</v>
      </c>
      <c r="F53" s="467" t="s">
        <v>14156</v>
      </c>
      <c r="G53" s="466" t="s">
        <v>14161</v>
      </c>
      <c r="H53" s="467" t="s">
        <v>14169</v>
      </c>
      <c r="I53" s="199"/>
      <c r="J53" s="199"/>
      <c r="K53" s="198"/>
      <c r="L53" s="260"/>
      <c r="M53" s="257"/>
    </row>
    <row r="54" spans="1:13" s="181" customFormat="1" ht="18" customHeight="1">
      <c r="A54" s="872"/>
      <c r="B54" s="875"/>
      <c r="C54" s="878"/>
      <c r="D54" s="881"/>
      <c r="E54" s="258" t="s">
        <v>1873</v>
      </c>
      <c r="F54" s="467" t="s">
        <v>14157</v>
      </c>
      <c r="G54" s="467" t="s">
        <v>14162</v>
      </c>
      <c r="H54" s="467" t="s">
        <v>14229</v>
      </c>
      <c r="I54" s="199"/>
      <c r="J54" s="199"/>
      <c r="K54" s="198"/>
      <c r="L54" s="266"/>
      <c r="M54" s="265"/>
    </row>
    <row r="55" spans="1:13" s="181" customFormat="1" ht="18" customHeight="1" thickBot="1">
      <c r="A55" s="873"/>
      <c r="B55" s="876"/>
      <c r="C55" s="879"/>
      <c r="D55" s="882"/>
      <c r="E55" s="261" t="s">
        <v>1872</v>
      </c>
      <c r="F55" s="468">
        <v>37.450000000000003</v>
      </c>
      <c r="G55" s="468">
        <v>20.38</v>
      </c>
      <c r="H55" s="468">
        <v>37.479999999999997</v>
      </c>
      <c r="I55" s="199"/>
      <c r="J55" s="199"/>
      <c r="K55" s="198"/>
      <c r="L55" s="262">
        <f>MIN(F55:H55)</f>
        <v>20.38</v>
      </c>
      <c r="M55" s="265"/>
    </row>
    <row r="56" spans="1:13" s="181" customFormat="1" ht="15.75" thickBot="1">
      <c r="A56" s="196"/>
      <c r="B56" s="196"/>
      <c r="C56" s="251"/>
      <c r="D56" s="252"/>
      <c r="E56" s="252"/>
      <c r="F56" s="459"/>
      <c r="G56" s="459"/>
      <c r="H56" s="459"/>
      <c r="I56" s="199"/>
      <c r="J56" s="199"/>
      <c r="K56" s="264"/>
      <c r="L56" s="223"/>
      <c r="M56" s="198"/>
    </row>
    <row r="57" spans="1:13" s="181" customFormat="1" ht="15.75">
      <c r="A57" s="871">
        <f>A50+1</f>
        <v>6</v>
      </c>
      <c r="B57" s="874" t="str">
        <f>INDEX(Plan15!A:B,M57,2)</f>
        <v>E-015.63</v>
      </c>
      <c r="C57" s="877" t="str">
        <f>VLOOKUP(B57,Plan15!B:C,2,FALSE)</f>
        <v>JUNÇÃO EM U PARA UNIR PERFIS, EM ALUMÍNIO.</v>
      </c>
      <c r="D57" s="880" t="str">
        <f>VLOOKUP(C57,Plan15!C:D,2,FALSE)</f>
        <v>UN</v>
      </c>
      <c r="E57" s="267" t="s">
        <v>1870</v>
      </c>
      <c r="F57" s="465" t="s">
        <v>14153</v>
      </c>
      <c r="G57" s="465" t="s">
        <v>14158</v>
      </c>
      <c r="H57" s="465" t="s">
        <v>14226</v>
      </c>
      <c r="I57" s="199"/>
      <c r="J57" s="199"/>
      <c r="K57" s="198"/>
      <c r="L57" s="256"/>
      <c r="M57" s="257">
        <v>48</v>
      </c>
    </row>
    <row r="58" spans="1:13" s="181" customFormat="1">
      <c r="A58" s="872"/>
      <c r="B58" s="875"/>
      <c r="C58" s="878"/>
      <c r="D58" s="881"/>
      <c r="E58" s="258" t="s">
        <v>1871</v>
      </c>
      <c r="F58" s="466" t="s">
        <v>14154</v>
      </c>
      <c r="G58" s="466" t="s">
        <v>14159</v>
      </c>
      <c r="H58" s="466" t="s">
        <v>14227</v>
      </c>
      <c r="I58" s="199"/>
      <c r="J58" s="199"/>
      <c r="K58" s="198"/>
      <c r="L58" s="259"/>
      <c r="M58" s="257"/>
    </row>
    <row r="59" spans="1:13" s="181" customFormat="1">
      <c r="A59" s="872"/>
      <c r="B59" s="875"/>
      <c r="C59" s="878"/>
      <c r="D59" s="881"/>
      <c r="E59" s="258" t="s">
        <v>1855</v>
      </c>
      <c r="F59" s="467" t="s">
        <v>14155</v>
      </c>
      <c r="G59" s="467" t="s">
        <v>14160</v>
      </c>
      <c r="H59" s="467" t="s">
        <v>14228</v>
      </c>
      <c r="I59" s="199"/>
      <c r="J59" s="199"/>
      <c r="K59" s="198"/>
      <c r="L59" s="259"/>
      <c r="M59" s="257"/>
    </row>
    <row r="60" spans="1:13" s="181" customFormat="1" ht="18" customHeight="1">
      <c r="A60" s="872"/>
      <c r="B60" s="875"/>
      <c r="C60" s="878"/>
      <c r="D60" s="881"/>
      <c r="E60" s="258" t="s">
        <v>1874</v>
      </c>
      <c r="F60" s="467" t="s">
        <v>14156</v>
      </c>
      <c r="G60" s="466" t="s">
        <v>14161</v>
      </c>
      <c r="H60" s="467" t="s">
        <v>14169</v>
      </c>
      <c r="I60" s="199"/>
      <c r="J60" s="199"/>
      <c r="K60" s="198"/>
      <c r="L60" s="260"/>
      <c r="M60" s="257"/>
    </row>
    <row r="61" spans="1:13" s="181" customFormat="1" ht="18" customHeight="1">
      <c r="A61" s="872"/>
      <c r="B61" s="875"/>
      <c r="C61" s="878"/>
      <c r="D61" s="881"/>
      <c r="E61" s="258" t="s">
        <v>1873</v>
      </c>
      <c r="F61" s="467" t="s">
        <v>14157</v>
      </c>
      <c r="G61" s="467" t="s">
        <v>14162</v>
      </c>
      <c r="H61" s="467" t="s">
        <v>14229</v>
      </c>
      <c r="I61" s="199"/>
      <c r="J61" s="199"/>
      <c r="K61" s="198"/>
      <c r="L61" s="266"/>
      <c r="M61" s="265"/>
    </row>
    <row r="62" spans="1:13" s="181" customFormat="1" ht="18" customHeight="1" thickBot="1">
      <c r="A62" s="873"/>
      <c r="B62" s="876"/>
      <c r="C62" s="879"/>
      <c r="D62" s="882"/>
      <c r="E62" s="261" t="s">
        <v>1872</v>
      </c>
      <c r="F62" s="468">
        <v>19.899999999999999</v>
      </c>
      <c r="G62" s="468">
        <v>12.54</v>
      </c>
      <c r="H62" s="468">
        <v>19.899999999999999</v>
      </c>
      <c r="I62" s="199"/>
      <c r="J62" s="199"/>
      <c r="K62" s="198"/>
      <c r="L62" s="262">
        <f>MIN(F62:H62)</f>
        <v>12.54</v>
      </c>
      <c r="M62" s="265"/>
    </row>
    <row r="63" spans="1:13" s="181" customFormat="1" ht="15.75" thickBot="1">
      <c r="A63" s="196"/>
      <c r="B63" s="196"/>
      <c r="C63" s="251"/>
      <c r="D63" s="252"/>
      <c r="E63" s="252"/>
      <c r="F63" s="459"/>
      <c r="G63" s="459"/>
      <c r="H63" s="459"/>
      <c r="I63" s="199"/>
      <c r="J63" s="199"/>
      <c r="K63" s="264"/>
      <c r="L63" s="223"/>
      <c r="M63" s="198"/>
    </row>
    <row r="64" spans="1:13" s="181" customFormat="1" ht="15.75">
      <c r="A64" s="871">
        <f>A57+1</f>
        <v>7</v>
      </c>
      <c r="B64" s="874" t="str">
        <f>INDEX(Plan15!A:B,M64,2)</f>
        <v>E-015.64</v>
      </c>
      <c r="C64" s="877" t="str">
        <f>VLOOKUP(B64,Plan15!B:C,2,FALSE)</f>
        <v xml:space="preserve">PAINEL SOLAR (MODULO FOTOVOLTAICO) 600W </v>
      </c>
      <c r="D64" s="880" t="str">
        <f>VLOOKUP(C64,Plan15!C:D,2,FALSE)</f>
        <v>UN</v>
      </c>
      <c r="E64" s="267" t="s">
        <v>1870</v>
      </c>
      <c r="F64" s="465" t="s">
        <v>14153</v>
      </c>
      <c r="G64" s="465" t="s">
        <v>14158</v>
      </c>
      <c r="H64" s="465" t="s">
        <v>14211</v>
      </c>
      <c r="I64" s="199"/>
      <c r="J64" s="199"/>
      <c r="K64" s="198"/>
      <c r="L64" s="256"/>
      <c r="M64" s="257">
        <v>49</v>
      </c>
    </row>
    <row r="65" spans="1:13" s="181" customFormat="1">
      <c r="A65" s="872"/>
      <c r="B65" s="875"/>
      <c r="C65" s="878"/>
      <c r="D65" s="881"/>
      <c r="E65" s="258" t="s">
        <v>1871</v>
      </c>
      <c r="F65" s="466" t="s">
        <v>14154</v>
      </c>
      <c r="G65" s="466" t="s">
        <v>14159</v>
      </c>
      <c r="H65" s="466" t="s">
        <v>14212</v>
      </c>
      <c r="I65" s="199"/>
      <c r="J65" s="199"/>
      <c r="K65" s="198"/>
      <c r="L65" s="259"/>
      <c r="M65" s="257"/>
    </row>
    <row r="66" spans="1:13" s="181" customFormat="1">
      <c r="A66" s="872"/>
      <c r="B66" s="875"/>
      <c r="C66" s="878"/>
      <c r="D66" s="881"/>
      <c r="E66" s="258" t="s">
        <v>1855</v>
      </c>
      <c r="F66" s="467" t="s">
        <v>14155</v>
      </c>
      <c r="G66" s="467" t="s">
        <v>14160</v>
      </c>
      <c r="H66" s="467" t="s">
        <v>14213</v>
      </c>
      <c r="I66" s="199"/>
      <c r="J66" s="199"/>
      <c r="K66" s="198"/>
      <c r="L66" s="259"/>
      <c r="M66" s="257"/>
    </row>
    <row r="67" spans="1:13" s="181" customFormat="1" ht="18" customHeight="1">
      <c r="A67" s="872"/>
      <c r="B67" s="875"/>
      <c r="C67" s="878"/>
      <c r="D67" s="881"/>
      <c r="E67" s="258" t="s">
        <v>1874</v>
      </c>
      <c r="F67" s="467" t="s">
        <v>14156</v>
      </c>
      <c r="G67" s="466" t="s">
        <v>14161</v>
      </c>
      <c r="H67" s="466" t="s">
        <v>14169</v>
      </c>
      <c r="I67" s="199"/>
      <c r="J67" s="199"/>
      <c r="K67" s="198"/>
      <c r="L67" s="260"/>
      <c r="M67" s="257"/>
    </row>
    <row r="68" spans="1:13" s="181" customFormat="1" ht="18" customHeight="1">
      <c r="A68" s="872"/>
      <c r="B68" s="875"/>
      <c r="C68" s="878"/>
      <c r="D68" s="881"/>
      <c r="E68" s="258" t="s">
        <v>1873</v>
      </c>
      <c r="F68" s="467" t="s">
        <v>14157</v>
      </c>
      <c r="G68" s="467" t="s">
        <v>14162</v>
      </c>
      <c r="H68" s="467" t="s">
        <v>14214</v>
      </c>
      <c r="I68" s="199"/>
      <c r="J68" s="199"/>
      <c r="K68" s="198"/>
      <c r="L68" s="266"/>
      <c r="M68" s="265"/>
    </row>
    <row r="69" spans="1:13" s="181" customFormat="1" ht="18" customHeight="1" thickBot="1">
      <c r="A69" s="873"/>
      <c r="B69" s="876"/>
      <c r="C69" s="879"/>
      <c r="D69" s="882"/>
      <c r="E69" s="261" t="s">
        <v>1872</v>
      </c>
      <c r="F69" s="468">
        <v>875.26</v>
      </c>
      <c r="G69" s="468">
        <v>984.4</v>
      </c>
      <c r="H69" s="468">
        <v>692</v>
      </c>
      <c r="I69" s="199"/>
      <c r="J69" s="199"/>
      <c r="K69" s="198"/>
      <c r="L69" s="262">
        <f>MIN(F69:H69)</f>
        <v>692</v>
      </c>
      <c r="M69" s="265"/>
    </row>
    <row r="70" spans="1:13" s="181" customFormat="1" ht="15.75" thickBot="1">
      <c r="A70" s="196"/>
      <c r="B70" s="196"/>
      <c r="C70" s="251"/>
      <c r="D70" s="252"/>
      <c r="E70" s="252"/>
      <c r="F70" s="459"/>
      <c r="G70" s="459"/>
      <c r="H70" s="459"/>
      <c r="I70" s="199"/>
      <c r="J70" s="199"/>
      <c r="K70" s="264"/>
      <c r="L70" s="223"/>
      <c r="M70" s="198"/>
    </row>
    <row r="71" spans="1:13" s="181" customFormat="1" ht="15.75">
      <c r="A71" s="871">
        <f>A64+1</f>
        <v>8</v>
      </c>
      <c r="B71" s="874" t="str">
        <f>INDEX(Plan15!A:B,M71,2)</f>
        <v>E-015.65</v>
      </c>
      <c r="C71" s="877" t="str">
        <f>VLOOKUP(B71,Plan15!B:C,2,FALSE)</f>
        <v>SENSOR DE IRRADIÂNCIA E VENTO</v>
      </c>
      <c r="D71" s="880" t="str">
        <f>VLOOKUP(C71,Plan15!C:D,2,FALSE)</f>
        <v>UN</v>
      </c>
      <c r="E71" s="267" t="s">
        <v>1870</v>
      </c>
      <c r="F71" s="465" t="s">
        <v>14167</v>
      </c>
      <c r="G71" s="465" t="s">
        <v>14185</v>
      </c>
      <c r="H71" s="465"/>
      <c r="I71" s="199"/>
      <c r="J71" s="199"/>
      <c r="K71" s="198"/>
      <c r="L71" s="256"/>
      <c r="M71" s="257">
        <v>50</v>
      </c>
    </row>
    <row r="72" spans="1:13" s="181" customFormat="1">
      <c r="A72" s="872"/>
      <c r="B72" s="875"/>
      <c r="C72" s="878"/>
      <c r="D72" s="881"/>
      <c r="E72" s="258" t="s">
        <v>1871</v>
      </c>
      <c r="F72" s="466" t="s">
        <v>14168</v>
      </c>
      <c r="G72" s="466" t="s">
        <v>14186</v>
      </c>
      <c r="H72" s="466"/>
      <c r="I72" s="199"/>
      <c r="J72" s="199"/>
      <c r="K72" s="198"/>
      <c r="L72" s="259"/>
      <c r="M72" s="257"/>
    </row>
    <row r="73" spans="1:13" s="181" customFormat="1">
      <c r="A73" s="872"/>
      <c r="B73" s="875"/>
      <c r="C73" s="878"/>
      <c r="D73" s="881"/>
      <c r="E73" s="258" t="s">
        <v>1855</v>
      </c>
      <c r="F73" s="467" t="s">
        <v>14155</v>
      </c>
      <c r="G73" s="467" t="s">
        <v>14178</v>
      </c>
      <c r="H73" s="467"/>
      <c r="I73" s="199"/>
      <c r="J73" s="199"/>
      <c r="K73" s="198"/>
      <c r="L73" s="259"/>
      <c r="M73" s="257"/>
    </row>
    <row r="74" spans="1:13" s="181" customFormat="1" ht="18" customHeight="1">
      <c r="A74" s="872"/>
      <c r="B74" s="875"/>
      <c r="C74" s="878"/>
      <c r="D74" s="881"/>
      <c r="E74" s="258" t="s">
        <v>1874</v>
      </c>
      <c r="F74" s="467" t="s">
        <v>14169</v>
      </c>
      <c r="G74" s="466" t="s">
        <v>14187</v>
      </c>
      <c r="H74" s="466"/>
      <c r="I74" s="199"/>
      <c r="J74" s="199"/>
      <c r="K74" s="198"/>
      <c r="L74" s="260"/>
      <c r="M74" s="257"/>
    </row>
    <row r="75" spans="1:13" s="181" customFormat="1" ht="18" customHeight="1">
      <c r="A75" s="872"/>
      <c r="B75" s="875"/>
      <c r="C75" s="878"/>
      <c r="D75" s="881"/>
      <c r="E75" s="258" t="s">
        <v>1873</v>
      </c>
      <c r="F75" s="467" t="s">
        <v>14170</v>
      </c>
      <c r="G75" s="467" t="s">
        <v>14188</v>
      </c>
      <c r="H75" s="467"/>
      <c r="I75" s="199"/>
      <c r="J75" s="199"/>
      <c r="K75" s="198"/>
      <c r="L75" s="266"/>
      <c r="M75" s="265"/>
    </row>
    <row r="76" spans="1:13" s="181" customFormat="1" ht="18" customHeight="1" thickBot="1">
      <c r="A76" s="873"/>
      <c r="B76" s="876"/>
      <c r="C76" s="879"/>
      <c r="D76" s="882"/>
      <c r="E76" s="261" t="s">
        <v>1872</v>
      </c>
      <c r="F76" s="468">
        <v>1962.14</v>
      </c>
      <c r="G76" s="468">
        <v>2007.55</v>
      </c>
      <c r="H76" s="468"/>
      <c r="I76" s="199"/>
      <c r="J76" s="199"/>
      <c r="K76" s="198"/>
      <c r="L76" s="262">
        <f>MIN(F76:H76)</f>
        <v>1962.14</v>
      </c>
      <c r="M76" s="265"/>
    </row>
    <row r="77" spans="1:13" s="181" customFormat="1" ht="15.75" thickBot="1">
      <c r="A77" s="196"/>
      <c r="B77" s="196"/>
      <c r="C77" s="251"/>
      <c r="D77" s="252"/>
      <c r="E77" s="252"/>
      <c r="F77" s="459"/>
      <c r="G77" s="459"/>
      <c r="H77" s="459"/>
      <c r="I77" s="199"/>
      <c r="J77" s="199"/>
      <c r="K77" s="264"/>
      <c r="L77" s="223"/>
      <c r="M77" s="198"/>
    </row>
    <row r="78" spans="1:13" s="181" customFormat="1" ht="15.75">
      <c r="A78" s="871">
        <f>A71+1</f>
        <v>9</v>
      </c>
      <c r="B78" s="874" t="str">
        <f>INDEX(Plan15!A:B,M78,2)</f>
        <v>E-015.65B</v>
      </c>
      <c r="C78" s="877" t="str">
        <f>VLOOKUP(B78,Plan15!B:C,2,FALSE)</f>
        <v>SENSOR  DE TEMPERATURA</v>
      </c>
      <c r="D78" s="880" t="str">
        <f>VLOOKUP(C78,Plan15!C:D,2,FALSE)</f>
        <v>UN</v>
      </c>
      <c r="E78" s="267" t="s">
        <v>1870</v>
      </c>
      <c r="F78" s="465" t="s">
        <v>14167</v>
      </c>
      <c r="G78" s="465" t="s">
        <v>14185</v>
      </c>
      <c r="H78" s="465"/>
      <c r="I78" s="199"/>
      <c r="J78" s="199"/>
      <c r="K78" s="198"/>
      <c r="L78" s="256"/>
      <c r="M78" s="257">
        <v>90</v>
      </c>
    </row>
    <row r="79" spans="1:13" s="181" customFormat="1">
      <c r="A79" s="872"/>
      <c r="B79" s="875"/>
      <c r="C79" s="878"/>
      <c r="D79" s="881"/>
      <c r="E79" s="258" t="s">
        <v>1871</v>
      </c>
      <c r="F79" s="466" t="s">
        <v>14168</v>
      </c>
      <c r="G79" s="466" t="s">
        <v>14186</v>
      </c>
      <c r="H79" s="466"/>
      <c r="I79" s="199"/>
      <c r="J79" s="199"/>
      <c r="K79" s="198"/>
      <c r="L79" s="259"/>
      <c r="M79" s="257"/>
    </row>
    <row r="80" spans="1:13" s="181" customFormat="1">
      <c r="A80" s="872"/>
      <c r="B80" s="875"/>
      <c r="C80" s="878"/>
      <c r="D80" s="881"/>
      <c r="E80" s="258" t="s">
        <v>1855</v>
      </c>
      <c r="F80" s="467" t="s">
        <v>14155</v>
      </c>
      <c r="G80" s="467" t="s">
        <v>14178</v>
      </c>
      <c r="H80" s="467"/>
      <c r="I80" s="199"/>
      <c r="J80" s="199"/>
      <c r="K80" s="198"/>
      <c r="L80" s="259"/>
      <c r="M80" s="257"/>
    </row>
    <row r="81" spans="1:13" s="181" customFormat="1" ht="18" customHeight="1">
      <c r="A81" s="872"/>
      <c r="B81" s="875"/>
      <c r="C81" s="878"/>
      <c r="D81" s="881"/>
      <c r="E81" s="258" t="s">
        <v>1874</v>
      </c>
      <c r="F81" s="467" t="s">
        <v>14169</v>
      </c>
      <c r="G81" s="466" t="s">
        <v>14187</v>
      </c>
      <c r="H81" s="466"/>
      <c r="I81" s="199"/>
      <c r="J81" s="199"/>
      <c r="K81" s="198"/>
      <c r="L81" s="260"/>
      <c r="M81" s="257"/>
    </row>
    <row r="82" spans="1:13" s="181" customFormat="1" ht="18" customHeight="1">
      <c r="A82" s="872"/>
      <c r="B82" s="875"/>
      <c r="C82" s="878"/>
      <c r="D82" s="881"/>
      <c r="E82" s="258" t="s">
        <v>1873</v>
      </c>
      <c r="F82" s="467" t="s">
        <v>14170</v>
      </c>
      <c r="G82" s="467" t="s">
        <v>14188</v>
      </c>
      <c r="H82" s="467"/>
      <c r="I82" s="199"/>
      <c r="J82" s="199"/>
      <c r="K82" s="198"/>
      <c r="L82" s="266"/>
      <c r="M82" s="265"/>
    </row>
    <row r="83" spans="1:13" s="181" customFormat="1" ht="18" customHeight="1" thickBot="1">
      <c r="A83" s="873"/>
      <c r="B83" s="876"/>
      <c r="C83" s="879"/>
      <c r="D83" s="882"/>
      <c r="E83" s="261" t="s">
        <v>1872</v>
      </c>
      <c r="F83" s="468">
        <v>1281.8</v>
      </c>
      <c r="G83" s="468">
        <v>1477</v>
      </c>
      <c r="H83" s="468"/>
      <c r="I83" s="199"/>
      <c r="J83" s="199"/>
      <c r="K83" s="198"/>
      <c r="L83" s="262">
        <f>MIN(F83:H83)</f>
        <v>1281.8</v>
      </c>
      <c r="M83" s="265"/>
    </row>
    <row r="84" spans="1:13" s="181" customFormat="1" ht="15.75" thickBot="1">
      <c r="A84" s="196"/>
      <c r="B84" s="196"/>
      <c r="C84" s="251"/>
      <c r="D84" s="252"/>
      <c r="E84" s="252"/>
      <c r="F84" s="459"/>
      <c r="G84" s="459"/>
      <c r="H84" s="459"/>
      <c r="I84" s="199"/>
      <c r="J84" s="199"/>
      <c r="K84" s="264"/>
      <c r="L84" s="223"/>
      <c r="M84" s="198"/>
    </row>
    <row r="85" spans="1:13" s="181" customFormat="1" ht="15.75">
      <c r="A85" s="871">
        <f>A78+1</f>
        <v>10</v>
      </c>
      <c r="B85" s="874" t="str">
        <f>INDEX(Plan15!A:B,M85,2)</f>
        <v>E-015.50</v>
      </c>
      <c r="C85" s="877" t="str">
        <f>VLOOKUP(B85,Plan15!B:C,2,FALSE)</f>
        <v>INVERSOR FOTOVOLTAICO SE100K SYNERGY OU SIMILAR</v>
      </c>
      <c r="D85" s="880" t="str">
        <f>VLOOKUP(C85,Plan15!C:D,2,FALSE)</f>
        <v>UN</v>
      </c>
      <c r="E85" s="267" t="s">
        <v>1870</v>
      </c>
      <c r="F85" s="465" t="s">
        <v>14172</v>
      </c>
      <c r="G85" s="465" t="s">
        <v>14185</v>
      </c>
      <c r="H85" s="465" t="s">
        <v>14241</v>
      </c>
      <c r="I85" s="199"/>
      <c r="J85" s="199"/>
      <c r="K85" s="198"/>
      <c r="L85" s="256"/>
      <c r="M85" s="257">
        <v>51</v>
      </c>
    </row>
    <row r="86" spans="1:13" s="181" customFormat="1">
      <c r="A86" s="872"/>
      <c r="B86" s="875"/>
      <c r="C86" s="878"/>
      <c r="D86" s="881"/>
      <c r="E86" s="258" t="s">
        <v>1871</v>
      </c>
      <c r="F86" s="466" t="s">
        <v>14173</v>
      </c>
      <c r="G86" s="466" t="s">
        <v>14186</v>
      </c>
      <c r="H86" s="466" t="s">
        <v>14242</v>
      </c>
      <c r="I86" s="199"/>
      <c r="J86" s="199"/>
      <c r="K86" s="198"/>
      <c r="L86" s="259"/>
      <c r="M86" s="257"/>
    </row>
    <row r="87" spans="1:13" s="181" customFormat="1">
      <c r="A87" s="872"/>
      <c r="B87" s="875"/>
      <c r="C87" s="878"/>
      <c r="D87" s="881"/>
      <c r="E87" s="258" t="s">
        <v>1855</v>
      </c>
      <c r="F87" s="467" t="s">
        <v>14155</v>
      </c>
      <c r="G87" s="467" t="s">
        <v>14178</v>
      </c>
      <c r="H87" s="467" t="s">
        <v>14228</v>
      </c>
      <c r="I87" s="199"/>
      <c r="J87" s="199"/>
      <c r="K87" s="198"/>
      <c r="L87" s="259"/>
      <c r="M87" s="257"/>
    </row>
    <row r="88" spans="1:13" s="181" customFormat="1" ht="18" customHeight="1">
      <c r="A88" s="872"/>
      <c r="B88" s="875"/>
      <c r="C88" s="878"/>
      <c r="D88" s="881"/>
      <c r="E88" s="258" t="s">
        <v>1874</v>
      </c>
      <c r="F88" s="467" t="s">
        <v>14174</v>
      </c>
      <c r="G88" s="466" t="s">
        <v>14187</v>
      </c>
      <c r="H88" s="466" t="s">
        <v>14169</v>
      </c>
      <c r="I88" s="199"/>
      <c r="J88" s="199"/>
      <c r="K88" s="198"/>
      <c r="L88" s="260"/>
      <c r="M88" s="257"/>
    </row>
    <row r="89" spans="1:13" s="181" customFormat="1" ht="18" customHeight="1">
      <c r="A89" s="872"/>
      <c r="B89" s="875"/>
      <c r="C89" s="878"/>
      <c r="D89" s="881"/>
      <c r="E89" s="258" t="s">
        <v>1873</v>
      </c>
      <c r="F89" s="467" t="s">
        <v>14175</v>
      </c>
      <c r="G89" s="467" t="s">
        <v>14188</v>
      </c>
      <c r="H89" s="467" t="s">
        <v>14243</v>
      </c>
      <c r="I89" s="199"/>
      <c r="J89" s="199"/>
      <c r="K89" s="198"/>
      <c r="L89" s="266"/>
      <c r="M89" s="265"/>
    </row>
    <row r="90" spans="1:13" s="181" customFormat="1" ht="18" customHeight="1" thickBot="1">
      <c r="A90" s="873"/>
      <c r="B90" s="876"/>
      <c r="C90" s="879"/>
      <c r="D90" s="882"/>
      <c r="E90" s="261" t="s">
        <v>1872</v>
      </c>
      <c r="F90" s="468">
        <v>7401</v>
      </c>
      <c r="G90" s="468">
        <v>11702.22</v>
      </c>
      <c r="H90" s="468">
        <v>11958</v>
      </c>
      <c r="I90" s="199"/>
      <c r="J90" s="199"/>
      <c r="K90" s="198"/>
      <c r="L90" s="262">
        <f>MIN(F90:H90)</f>
        <v>7401</v>
      </c>
      <c r="M90" s="265"/>
    </row>
    <row r="91" spans="1:13" s="181" customFormat="1" ht="15.75" thickBot="1">
      <c r="A91" s="196"/>
      <c r="B91" s="196"/>
      <c r="C91" s="251"/>
      <c r="D91" s="252"/>
      <c r="E91" s="252"/>
      <c r="F91" s="459"/>
      <c r="G91" s="459"/>
      <c r="H91" s="459"/>
      <c r="I91" s="199"/>
      <c r="J91" s="199"/>
      <c r="K91" s="264"/>
      <c r="L91" s="223"/>
      <c r="M91" s="198"/>
    </row>
    <row r="92" spans="1:13" s="181" customFormat="1" ht="15.75">
      <c r="A92" s="871">
        <f>A85+1</f>
        <v>11</v>
      </c>
      <c r="B92" s="874" t="str">
        <f>INDEX(Plan15!A:B,M92,2)</f>
        <v>E-015.51</v>
      </c>
      <c r="C92" s="877" t="str">
        <f>VLOOKUP(B92,Plan15!B:C,2,FALSE)</f>
        <v>INVERSOR FOTOVOLTAICO SE33,3K SYNERGY OU SIMILAR</v>
      </c>
      <c r="D92" s="880" t="str">
        <f>VLOOKUP(C92,Plan15!C:D,2,FALSE)</f>
        <v>UN</v>
      </c>
      <c r="E92" s="267" t="s">
        <v>1870</v>
      </c>
      <c r="F92" s="465" t="s">
        <v>14172</v>
      </c>
      <c r="G92" s="465" t="s">
        <v>14185</v>
      </c>
      <c r="H92" s="465" t="s">
        <v>14241</v>
      </c>
      <c r="I92" s="199"/>
      <c r="J92" s="199"/>
      <c r="K92" s="198"/>
      <c r="L92" s="256"/>
      <c r="M92" s="257">
        <v>52</v>
      </c>
    </row>
    <row r="93" spans="1:13" s="181" customFormat="1">
      <c r="A93" s="872"/>
      <c r="B93" s="875"/>
      <c r="C93" s="878"/>
      <c r="D93" s="881"/>
      <c r="E93" s="258" t="s">
        <v>1871</v>
      </c>
      <c r="F93" s="466" t="s">
        <v>14173</v>
      </c>
      <c r="G93" s="466" t="s">
        <v>14186</v>
      </c>
      <c r="H93" s="466" t="s">
        <v>14242</v>
      </c>
      <c r="I93" s="199"/>
      <c r="J93" s="199"/>
      <c r="K93" s="198"/>
      <c r="L93" s="259"/>
      <c r="M93" s="257"/>
    </row>
    <row r="94" spans="1:13" s="181" customFormat="1">
      <c r="A94" s="872"/>
      <c r="B94" s="875"/>
      <c r="C94" s="878"/>
      <c r="D94" s="881"/>
      <c r="E94" s="258" t="s">
        <v>1855</v>
      </c>
      <c r="F94" s="467" t="s">
        <v>14155</v>
      </c>
      <c r="G94" s="467" t="s">
        <v>14178</v>
      </c>
      <c r="H94" s="467" t="s">
        <v>14228</v>
      </c>
      <c r="I94" s="199"/>
      <c r="J94" s="199"/>
      <c r="K94" s="198"/>
      <c r="L94" s="259"/>
      <c r="M94" s="257"/>
    </row>
    <row r="95" spans="1:13" s="181" customFormat="1" ht="18" customHeight="1">
      <c r="A95" s="872"/>
      <c r="B95" s="875"/>
      <c r="C95" s="878"/>
      <c r="D95" s="881"/>
      <c r="E95" s="258" t="s">
        <v>1874</v>
      </c>
      <c r="F95" s="467" t="s">
        <v>14174</v>
      </c>
      <c r="G95" s="466" t="s">
        <v>14187</v>
      </c>
      <c r="H95" s="466" t="s">
        <v>14169</v>
      </c>
      <c r="I95" s="199"/>
      <c r="J95" s="199"/>
      <c r="K95" s="198"/>
      <c r="L95" s="260"/>
      <c r="M95" s="257"/>
    </row>
    <row r="96" spans="1:13" s="181" customFormat="1" ht="18" customHeight="1">
      <c r="A96" s="872"/>
      <c r="B96" s="875"/>
      <c r="C96" s="878"/>
      <c r="D96" s="881"/>
      <c r="E96" s="258" t="s">
        <v>1873</v>
      </c>
      <c r="F96" s="467" t="s">
        <v>14175</v>
      </c>
      <c r="G96" s="467" t="s">
        <v>14188</v>
      </c>
      <c r="H96" s="467" t="s">
        <v>14243</v>
      </c>
      <c r="I96" s="199"/>
      <c r="J96" s="199"/>
      <c r="K96" s="198"/>
      <c r="L96" s="266"/>
      <c r="M96" s="265"/>
    </row>
    <row r="97" spans="1:13" s="181" customFormat="1" ht="18" customHeight="1" thickBot="1">
      <c r="A97" s="873"/>
      <c r="B97" s="876"/>
      <c r="C97" s="879"/>
      <c r="D97" s="882"/>
      <c r="E97" s="261" t="s">
        <v>1872</v>
      </c>
      <c r="F97" s="468">
        <v>11912</v>
      </c>
      <c r="G97" s="468">
        <v>19154.8</v>
      </c>
      <c r="H97" s="468">
        <v>29295</v>
      </c>
      <c r="I97" s="199"/>
      <c r="J97" s="199"/>
      <c r="K97" s="198"/>
      <c r="L97" s="262">
        <f>MIN(F97:H97)</f>
        <v>11912</v>
      </c>
      <c r="M97" s="265"/>
    </row>
    <row r="98" spans="1:13" s="181" customFormat="1" ht="15.75" thickBot="1">
      <c r="A98" s="196"/>
      <c r="B98" s="196"/>
      <c r="C98" s="251"/>
      <c r="D98" s="252"/>
      <c r="E98" s="252"/>
      <c r="F98" s="459"/>
      <c r="G98" s="459"/>
      <c r="H98" s="459"/>
      <c r="I98" s="199"/>
      <c r="J98" s="199"/>
      <c r="K98" s="264"/>
      <c r="L98" s="223"/>
      <c r="M98" s="198"/>
    </row>
    <row r="99" spans="1:13" s="181" customFormat="1" ht="15.75">
      <c r="A99" s="871">
        <f>A92+1</f>
        <v>12</v>
      </c>
      <c r="B99" s="874" t="str">
        <f>INDEX(Plan15!A:B,M99,2)</f>
        <v>E-015.66</v>
      </c>
      <c r="C99" s="877" t="str">
        <f>VLOOKUP(B99,Plan15!B:C,2,FALSE)</f>
        <v xml:space="preserve">OTIMIZADOR  DE POTÊNCIA SOLAR EDGE OU EQUIVALENTE </v>
      </c>
      <c r="D99" s="880" t="str">
        <f>VLOOKUP(C99,Plan15!C:D,2,FALSE)</f>
        <v>UN</v>
      </c>
      <c r="E99" s="267" t="s">
        <v>1870</v>
      </c>
      <c r="F99" s="465"/>
      <c r="G99" s="465" t="s">
        <v>14185</v>
      </c>
      <c r="H99" s="465"/>
      <c r="I99" s="199"/>
      <c r="J99" s="199"/>
      <c r="K99" s="198"/>
      <c r="L99" s="256"/>
      <c r="M99" s="257">
        <v>53</v>
      </c>
    </row>
    <row r="100" spans="1:13" s="181" customFormat="1">
      <c r="A100" s="872"/>
      <c r="B100" s="875"/>
      <c r="C100" s="878"/>
      <c r="D100" s="881"/>
      <c r="E100" s="258" t="s">
        <v>1871</v>
      </c>
      <c r="F100" s="466"/>
      <c r="G100" s="466" t="s">
        <v>14186</v>
      </c>
      <c r="H100" s="466"/>
      <c r="I100" s="199"/>
      <c r="J100" s="199"/>
      <c r="K100" s="198"/>
      <c r="L100" s="259"/>
      <c r="M100" s="257"/>
    </row>
    <row r="101" spans="1:13" s="181" customFormat="1">
      <c r="A101" s="872"/>
      <c r="B101" s="875"/>
      <c r="C101" s="878"/>
      <c r="D101" s="881"/>
      <c r="E101" s="258" t="s">
        <v>1855</v>
      </c>
      <c r="F101" s="467"/>
      <c r="G101" s="467" t="s">
        <v>14178</v>
      </c>
      <c r="H101" s="467"/>
      <c r="I101" s="199"/>
      <c r="J101" s="199"/>
      <c r="K101" s="198"/>
      <c r="L101" s="259"/>
      <c r="M101" s="257"/>
    </row>
    <row r="102" spans="1:13" s="181" customFormat="1" ht="18" customHeight="1">
      <c r="A102" s="872"/>
      <c r="B102" s="875"/>
      <c r="C102" s="878"/>
      <c r="D102" s="881"/>
      <c r="E102" s="258" t="s">
        <v>1874</v>
      </c>
      <c r="F102" s="467"/>
      <c r="G102" s="466" t="s">
        <v>14187</v>
      </c>
      <c r="H102" s="466"/>
      <c r="I102" s="199"/>
      <c r="J102" s="199"/>
      <c r="K102" s="198"/>
      <c r="L102" s="260"/>
      <c r="M102" s="257"/>
    </row>
    <row r="103" spans="1:13" s="181" customFormat="1" ht="18" customHeight="1">
      <c r="A103" s="872"/>
      <c r="B103" s="875"/>
      <c r="C103" s="878"/>
      <c r="D103" s="881"/>
      <c r="E103" s="258" t="s">
        <v>1873</v>
      </c>
      <c r="F103" s="467"/>
      <c r="G103" s="467" t="s">
        <v>14188</v>
      </c>
      <c r="H103" s="467"/>
      <c r="I103" s="199"/>
      <c r="J103" s="199"/>
      <c r="K103" s="198"/>
      <c r="L103" s="266"/>
      <c r="M103" s="265"/>
    </row>
    <row r="104" spans="1:13" s="181" customFormat="1" ht="18" customHeight="1" thickBot="1">
      <c r="A104" s="873"/>
      <c r="B104" s="876"/>
      <c r="C104" s="879"/>
      <c r="D104" s="882"/>
      <c r="E104" s="261" t="s">
        <v>1872</v>
      </c>
      <c r="F104" s="468"/>
      <c r="G104" s="468">
        <v>688.5</v>
      </c>
      <c r="H104" s="468"/>
      <c r="I104" s="199"/>
      <c r="J104" s="199"/>
      <c r="K104" s="198"/>
      <c r="L104" s="262">
        <f>MIN(F104:H104)</f>
        <v>688.5</v>
      </c>
      <c r="M104" s="265"/>
    </row>
    <row r="105" spans="1:13" s="181" customFormat="1" ht="15.75" thickBot="1">
      <c r="A105" s="196"/>
      <c r="B105" s="196"/>
      <c r="C105" s="251"/>
      <c r="D105" s="252"/>
      <c r="E105" s="252"/>
      <c r="F105" s="459"/>
      <c r="G105" s="459"/>
      <c r="H105" s="459"/>
      <c r="I105" s="199"/>
      <c r="J105" s="199"/>
      <c r="K105" s="264"/>
      <c r="L105" s="223"/>
      <c r="M105" s="198"/>
    </row>
    <row r="106" spans="1:13" s="181" customFormat="1" ht="15.75">
      <c r="A106" s="871">
        <f>A99+1</f>
        <v>13</v>
      </c>
      <c r="B106" s="874" t="str">
        <f>INDEX(Plan15!A:B,M106,2)</f>
        <v>E-015.53</v>
      </c>
      <c r="C106" s="877" t="str">
        <f>VLOOKUP(B106,Plan15!B:C,2,FALSE)</f>
        <v>CABO SOLAR 6mm² - VERMELHO 1,8 kV</v>
      </c>
      <c r="D106" s="880" t="str">
        <f>VLOOKUP(C106,Plan15!C:D,2,FALSE)</f>
        <v>M</v>
      </c>
      <c r="E106" s="267" t="s">
        <v>1870</v>
      </c>
      <c r="F106" s="465" t="s">
        <v>14153</v>
      </c>
      <c r="G106" s="465" t="s">
        <v>14158</v>
      </c>
      <c r="H106" s="465" t="s">
        <v>14226</v>
      </c>
      <c r="I106" s="199"/>
      <c r="J106" s="199"/>
      <c r="K106" s="198"/>
      <c r="L106" s="256"/>
      <c r="M106" s="257">
        <v>54</v>
      </c>
    </row>
    <row r="107" spans="1:13" s="181" customFormat="1">
      <c r="A107" s="872"/>
      <c r="B107" s="875"/>
      <c r="C107" s="878"/>
      <c r="D107" s="881"/>
      <c r="E107" s="258" t="s">
        <v>1871</v>
      </c>
      <c r="F107" s="466" t="s">
        <v>14154</v>
      </c>
      <c r="G107" s="466" t="s">
        <v>14159</v>
      </c>
      <c r="H107" s="466" t="s">
        <v>14227</v>
      </c>
      <c r="I107" s="199"/>
      <c r="J107" s="199"/>
      <c r="K107" s="198"/>
      <c r="L107" s="259"/>
      <c r="M107" s="257"/>
    </row>
    <row r="108" spans="1:13" s="181" customFormat="1">
      <c r="A108" s="872"/>
      <c r="B108" s="875"/>
      <c r="C108" s="878"/>
      <c r="D108" s="881"/>
      <c r="E108" s="258" t="s">
        <v>1855</v>
      </c>
      <c r="F108" s="467" t="s">
        <v>14155</v>
      </c>
      <c r="G108" s="467" t="s">
        <v>14160</v>
      </c>
      <c r="H108" s="467" t="s">
        <v>14228</v>
      </c>
      <c r="I108" s="199"/>
      <c r="J108" s="199"/>
      <c r="K108" s="198"/>
      <c r="L108" s="259"/>
      <c r="M108" s="257"/>
    </row>
    <row r="109" spans="1:13" s="181" customFormat="1" ht="18" customHeight="1">
      <c r="A109" s="872"/>
      <c r="B109" s="875"/>
      <c r="C109" s="878"/>
      <c r="D109" s="881"/>
      <c r="E109" s="258" t="s">
        <v>1874</v>
      </c>
      <c r="F109" s="467" t="s">
        <v>14156</v>
      </c>
      <c r="G109" s="466" t="s">
        <v>14161</v>
      </c>
      <c r="H109" s="467" t="s">
        <v>14169</v>
      </c>
      <c r="I109" s="199"/>
      <c r="J109" s="199"/>
      <c r="K109" s="198"/>
      <c r="L109" s="260"/>
      <c r="M109" s="257"/>
    </row>
    <row r="110" spans="1:13" s="181" customFormat="1" ht="18" customHeight="1">
      <c r="A110" s="872"/>
      <c r="B110" s="875"/>
      <c r="C110" s="878"/>
      <c r="D110" s="881"/>
      <c r="E110" s="258" t="s">
        <v>1873</v>
      </c>
      <c r="F110" s="467" t="s">
        <v>14157</v>
      </c>
      <c r="G110" s="467" t="s">
        <v>14162</v>
      </c>
      <c r="H110" s="467" t="s">
        <v>14229</v>
      </c>
      <c r="I110" s="199"/>
      <c r="J110" s="199"/>
      <c r="K110" s="198"/>
      <c r="L110" s="266"/>
      <c r="M110" s="265"/>
    </row>
    <row r="111" spans="1:13" s="181" customFormat="1" ht="18" customHeight="1" thickBot="1">
      <c r="A111" s="873"/>
      <c r="B111" s="876"/>
      <c r="C111" s="879"/>
      <c r="D111" s="882"/>
      <c r="E111" s="261" t="s">
        <v>1872</v>
      </c>
      <c r="F111" s="468">
        <v>6.99</v>
      </c>
      <c r="G111" s="468">
        <v>3.7</v>
      </c>
      <c r="H111" s="468">
        <v>9.98</v>
      </c>
      <c r="I111" s="199"/>
      <c r="J111" s="199"/>
      <c r="K111" s="198"/>
      <c r="L111" s="262">
        <f>MIN(F111:H111)</f>
        <v>3.7</v>
      </c>
      <c r="M111" s="265"/>
    </row>
    <row r="112" spans="1:13" s="181" customFormat="1" ht="15.75" thickBot="1">
      <c r="A112" s="196"/>
      <c r="B112" s="196"/>
      <c r="C112" s="251"/>
      <c r="D112" s="252"/>
      <c r="E112" s="252"/>
      <c r="F112" s="459"/>
      <c r="G112" s="459"/>
      <c r="H112" s="459"/>
      <c r="I112" s="199"/>
      <c r="J112" s="199"/>
      <c r="K112" s="264"/>
      <c r="L112" s="223"/>
      <c r="M112" s="198"/>
    </row>
    <row r="113" spans="1:13" s="181" customFormat="1" ht="15.75">
      <c r="A113" s="871">
        <f>A106+1</f>
        <v>14</v>
      </c>
      <c r="B113" s="874" t="str">
        <f>INDEX(Plan15!A:B,M113,2)</f>
        <v>E-015.54</v>
      </c>
      <c r="C113" s="877" t="str">
        <f>VLOOKUP(B113,Plan15!B:C,2,FALSE)</f>
        <v>CABO SOLAR 6mm² - PRETO 1,8 kV</v>
      </c>
      <c r="D113" s="880" t="str">
        <f>VLOOKUP(C113,Plan15!C:D,2,FALSE)</f>
        <v>M</v>
      </c>
      <c r="E113" s="267" t="s">
        <v>1870</v>
      </c>
      <c r="F113" s="465" t="s">
        <v>14153</v>
      </c>
      <c r="G113" s="465" t="s">
        <v>14158</v>
      </c>
      <c r="H113" s="465" t="s">
        <v>14226</v>
      </c>
      <c r="I113" s="199"/>
      <c r="J113" s="199"/>
      <c r="K113" s="198"/>
      <c r="L113" s="256"/>
      <c r="M113" s="257">
        <v>55</v>
      </c>
    </row>
    <row r="114" spans="1:13" s="181" customFormat="1">
      <c r="A114" s="872"/>
      <c r="B114" s="875"/>
      <c r="C114" s="878"/>
      <c r="D114" s="881"/>
      <c r="E114" s="258" t="s">
        <v>1871</v>
      </c>
      <c r="F114" s="466" t="s">
        <v>14154</v>
      </c>
      <c r="G114" s="466" t="s">
        <v>14159</v>
      </c>
      <c r="H114" s="466" t="s">
        <v>14227</v>
      </c>
      <c r="I114" s="199"/>
      <c r="J114" s="199"/>
      <c r="K114" s="198"/>
      <c r="L114" s="259"/>
      <c r="M114" s="257"/>
    </row>
    <row r="115" spans="1:13" s="181" customFormat="1">
      <c r="A115" s="872"/>
      <c r="B115" s="875"/>
      <c r="C115" s="878"/>
      <c r="D115" s="881"/>
      <c r="E115" s="258" t="s">
        <v>1855</v>
      </c>
      <c r="F115" s="467" t="s">
        <v>14155</v>
      </c>
      <c r="G115" s="467" t="s">
        <v>14160</v>
      </c>
      <c r="H115" s="467" t="s">
        <v>14228</v>
      </c>
      <c r="I115" s="199"/>
      <c r="J115" s="199"/>
      <c r="K115" s="198"/>
      <c r="L115" s="259"/>
      <c r="M115" s="257"/>
    </row>
    <row r="116" spans="1:13" s="181" customFormat="1" ht="18" customHeight="1">
      <c r="A116" s="872"/>
      <c r="B116" s="875"/>
      <c r="C116" s="878"/>
      <c r="D116" s="881"/>
      <c r="E116" s="258" t="s">
        <v>1874</v>
      </c>
      <c r="F116" s="467" t="s">
        <v>14156</v>
      </c>
      <c r="G116" s="466" t="s">
        <v>14161</v>
      </c>
      <c r="H116" s="467" t="s">
        <v>14169</v>
      </c>
      <c r="I116" s="199"/>
      <c r="J116" s="199"/>
      <c r="K116" s="198"/>
      <c r="L116" s="260"/>
      <c r="M116" s="257"/>
    </row>
    <row r="117" spans="1:13" s="181" customFormat="1" ht="18" customHeight="1">
      <c r="A117" s="872"/>
      <c r="B117" s="875"/>
      <c r="C117" s="878"/>
      <c r="D117" s="881"/>
      <c r="E117" s="258" t="s">
        <v>1873</v>
      </c>
      <c r="F117" s="467" t="s">
        <v>14157</v>
      </c>
      <c r="G117" s="467" t="s">
        <v>14162</v>
      </c>
      <c r="H117" s="467" t="s">
        <v>14229</v>
      </c>
      <c r="I117" s="199"/>
      <c r="J117" s="199"/>
      <c r="K117" s="198"/>
      <c r="L117" s="266"/>
      <c r="M117" s="265"/>
    </row>
    <row r="118" spans="1:13" s="181" customFormat="1" ht="18" customHeight="1" thickBot="1">
      <c r="A118" s="873"/>
      <c r="B118" s="876"/>
      <c r="C118" s="879"/>
      <c r="D118" s="882"/>
      <c r="E118" s="261" t="s">
        <v>1872</v>
      </c>
      <c r="F118" s="468">
        <v>6.99</v>
      </c>
      <c r="G118" s="468">
        <v>3.7</v>
      </c>
      <c r="H118" s="468">
        <v>9.98</v>
      </c>
      <c r="I118" s="199"/>
      <c r="J118" s="199"/>
      <c r="K118" s="198"/>
      <c r="L118" s="262">
        <f>MIN(F118:H118)</f>
        <v>3.7</v>
      </c>
      <c r="M118" s="265"/>
    </row>
    <row r="119" spans="1:13" s="181" customFormat="1" ht="15.75" thickBot="1">
      <c r="A119" s="196"/>
      <c r="B119" s="196"/>
      <c r="C119" s="251"/>
      <c r="D119" s="252"/>
      <c r="E119" s="252"/>
      <c r="F119" s="459"/>
      <c r="G119" s="459"/>
      <c r="H119" s="459"/>
      <c r="I119" s="199"/>
      <c r="J119" s="199"/>
      <c r="K119" s="264"/>
      <c r="L119" s="223"/>
      <c r="M119" s="198"/>
    </row>
    <row r="120" spans="1:13" s="181" customFormat="1" ht="15.75">
      <c r="A120" s="871">
        <f>A113+1</f>
        <v>15</v>
      </c>
      <c r="B120" s="874" t="str">
        <f>INDEX(Plan15!A:B,M120,2)</f>
        <v>E-015.55</v>
      </c>
      <c r="C120" s="877" t="str">
        <f>VLOOKUP(B120,Plan15!B:C,2,FALSE)</f>
        <v>CABO SOLAR 6mm² - VERDE 1,8 kV</v>
      </c>
      <c r="D120" s="880" t="str">
        <f>VLOOKUP(C120,Plan15!C:D,2,FALSE)</f>
        <v>M</v>
      </c>
      <c r="E120" s="267" t="s">
        <v>1870</v>
      </c>
      <c r="F120" s="465" t="s">
        <v>14153</v>
      </c>
      <c r="G120" s="465" t="s">
        <v>14158</v>
      </c>
      <c r="H120" s="465" t="s">
        <v>14226</v>
      </c>
      <c r="I120" s="199"/>
      <c r="J120" s="199"/>
      <c r="K120" s="198"/>
      <c r="L120" s="256"/>
      <c r="M120" s="257">
        <v>56</v>
      </c>
    </row>
    <row r="121" spans="1:13" s="181" customFormat="1">
      <c r="A121" s="872"/>
      <c r="B121" s="875"/>
      <c r="C121" s="878"/>
      <c r="D121" s="881"/>
      <c r="E121" s="258" t="s">
        <v>1871</v>
      </c>
      <c r="F121" s="466" t="s">
        <v>14154</v>
      </c>
      <c r="G121" s="466" t="s">
        <v>14159</v>
      </c>
      <c r="H121" s="466" t="s">
        <v>14227</v>
      </c>
      <c r="I121" s="199"/>
      <c r="J121" s="199"/>
      <c r="K121" s="198"/>
      <c r="L121" s="259"/>
      <c r="M121" s="257"/>
    </row>
    <row r="122" spans="1:13" s="181" customFormat="1">
      <c r="A122" s="872"/>
      <c r="B122" s="875"/>
      <c r="C122" s="878"/>
      <c r="D122" s="881"/>
      <c r="E122" s="258" t="s">
        <v>1855</v>
      </c>
      <c r="F122" s="467" t="s">
        <v>14155</v>
      </c>
      <c r="G122" s="467" t="s">
        <v>14160</v>
      </c>
      <c r="H122" s="467" t="s">
        <v>14228</v>
      </c>
      <c r="I122" s="199"/>
      <c r="J122" s="199"/>
      <c r="K122" s="198"/>
      <c r="L122" s="259"/>
      <c r="M122" s="257"/>
    </row>
    <row r="123" spans="1:13" s="181" customFormat="1" ht="18" customHeight="1">
      <c r="A123" s="872"/>
      <c r="B123" s="875"/>
      <c r="C123" s="878"/>
      <c r="D123" s="881"/>
      <c r="E123" s="258" t="s">
        <v>1874</v>
      </c>
      <c r="F123" s="467" t="s">
        <v>14156</v>
      </c>
      <c r="G123" s="466" t="s">
        <v>14161</v>
      </c>
      <c r="H123" s="467" t="s">
        <v>14169</v>
      </c>
      <c r="I123" s="199"/>
      <c r="J123" s="199"/>
      <c r="K123" s="198"/>
      <c r="L123" s="260"/>
      <c r="M123" s="257"/>
    </row>
    <row r="124" spans="1:13" s="181" customFormat="1" ht="18" customHeight="1">
      <c r="A124" s="872"/>
      <c r="B124" s="875"/>
      <c r="C124" s="878"/>
      <c r="D124" s="881"/>
      <c r="E124" s="258" t="s">
        <v>1873</v>
      </c>
      <c r="F124" s="467" t="s">
        <v>14157</v>
      </c>
      <c r="G124" s="467" t="s">
        <v>14162</v>
      </c>
      <c r="H124" s="467" t="s">
        <v>14229</v>
      </c>
      <c r="I124" s="199"/>
      <c r="J124" s="199"/>
      <c r="K124" s="198"/>
      <c r="L124" s="266"/>
      <c r="M124" s="265"/>
    </row>
    <row r="125" spans="1:13" s="181" customFormat="1" ht="18" customHeight="1" thickBot="1">
      <c r="A125" s="873"/>
      <c r="B125" s="876"/>
      <c r="C125" s="879"/>
      <c r="D125" s="882"/>
      <c r="E125" s="261" t="s">
        <v>1872</v>
      </c>
      <c r="F125" s="468">
        <v>6.99</v>
      </c>
      <c r="G125" s="468">
        <v>3.7</v>
      </c>
      <c r="H125" s="468">
        <v>9.98</v>
      </c>
      <c r="I125" s="199"/>
      <c r="J125" s="199"/>
      <c r="K125" s="198"/>
      <c r="L125" s="262">
        <f>MIN(F125:H125)</f>
        <v>3.7</v>
      </c>
      <c r="M125" s="265"/>
    </row>
    <row r="126" spans="1:13" s="181" customFormat="1" ht="15.75" thickBot="1">
      <c r="A126" s="196"/>
      <c r="B126" s="196"/>
      <c r="C126" s="251"/>
      <c r="D126" s="252"/>
      <c r="E126" s="252"/>
      <c r="F126" s="459"/>
      <c r="G126" s="459"/>
      <c r="H126" s="459"/>
      <c r="I126" s="199"/>
      <c r="J126" s="199"/>
      <c r="K126" s="264"/>
      <c r="L126" s="223"/>
      <c r="M126" s="198"/>
    </row>
    <row r="127" spans="1:13" s="181" customFormat="1" ht="15.75">
      <c r="A127" s="871">
        <f>A120+1</f>
        <v>16</v>
      </c>
      <c r="B127" s="874" t="str">
        <f>INDEX(Plan15!A:B,M127,2)</f>
        <v>E-015.71</v>
      </c>
      <c r="C127" s="877" t="str">
        <f>VLOOKUP(B127,Plan15!B:C,2,FALSE)</f>
        <v>CONECTOR MC4 ACOPLADOR MACHO E FÊMEA</v>
      </c>
      <c r="D127" s="880" t="str">
        <f>VLOOKUP(C127,Plan15!C:D,2,FALSE)</f>
        <v>UN</v>
      </c>
      <c r="E127" s="267" t="s">
        <v>1870</v>
      </c>
      <c r="F127" s="465" t="s">
        <v>14153</v>
      </c>
      <c r="G127" s="465"/>
      <c r="H127" s="465" t="s">
        <v>14226</v>
      </c>
      <c r="I127" s="199"/>
      <c r="J127" s="199"/>
      <c r="K127" s="198"/>
      <c r="L127" s="256"/>
      <c r="M127" s="257">
        <v>57</v>
      </c>
    </row>
    <row r="128" spans="1:13" s="181" customFormat="1">
      <c r="A128" s="872"/>
      <c r="B128" s="875"/>
      <c r="C128" s="878"/>
      <c r="D128" s="881"/>
      <c r="E128" s="258" t="s">
        <v>1871</v>
      </c>
      <c r="F128" s="466" t="s">
        <v>14154</v>
      </c>
      <c r="G128" s="466"/>
      <c r="H128" s="466" t="s">
        <v>14227</v>
      </c>
      <c r="I128" s="199"/>
      <c r="J128" s="199"/>
      <c r="K128" s="198"/>
      <c r="L128" s="259"/>
      <c r="M128" s="257"/>
    </row>
    <row r="129" spans="1:13" s="181" customFormat="1">
      <c r="A129" s="872"/>
      <c r="B129" s="875"/>
      <c r="C129" s="878"/>
      <c r="D129" s="881"/>
      <c r="E129" s="258" t="s">
        <v>1855</v>
      </c>
      <c r="F129" s="467" t="s">
        <v>14155</v>
      </c>
      <c r="G129" s="467"/>
      <c r="H129" s="467" t="s">
        <v>14228</v>
      </c>
      <c r="I129" s="199"/>
      <c r="J129" s="199"/>
      <c r="K129" s="198"/>
      <c r="L129" s="259"/>
      <c r="M129" s="257"/>
    </row>
    <row r="130" spans="1:13" s="181" customFormat="1" ht="18" customHeight="1">
      <c r="A130" s="872"/>
      <c r="B130" s="875"/>
      <c r="C130" s="878"/>
      <c r="D130" s="881"/>
      <c r="E130" s="258" t="s">
        <v>1874</v>
      </c>
      <c r="F130" s="467" t="s">
        <v>14156</v>
      </c>
      <c r="G130" s="466"/>
      <c r="H130" s="467" t="s">
        <v>14169</v>
      </c>
      <c r="I130" s="199"/>
      <c r="J130" s="199"/>
      <c r="K130" s="198"/>
      <c r="L130" s="260"/>
      <c r="M130" s="257"/>
    </row>
    <row r="131" spans="1:13" s="181" customFormat="1" ht="18" customHeight="1">
      <c r="A131" s="872"/>
      <c r="B131" s="875"/>
      <c r="C131" s="878"/>
      <c r="D131" s="881"/>
      <c r="E131" s="258" t="s">
        <v>1873</v>
      </c>
      <c r="F131" s="467" t="s">
        <v>14157</v>
      </c>
      <c r="G131" s="467"/>
      <c r="H131" s="467" t="s">
        <v>14229</v>
      </c>
      <c r="I131" s="199"/>
      <c r="J131" s="199"/>
      <c r="K131" s="198"/>
      <c r="L131" s="266"/>
      <c r="M131" s="265"/>
    </row>
    <row r="132" spans="1:13" s="181" customFormat="1" ht="18" customHeight="1" thickBot="1">
      <c r="A132" s="873"/>
      <c r="B132" s="876"/>
      <c r="C132" s="879"/>
      <c r="D132" s="882"/>
      <c r="E132" s="261" t="s">
        <v>1872</v>
      </c>
      <c r="F132" s="468">
        <v>10.9</v>
      </c>
      <c r="G132" s="468"/>
      <c r="H132" s="468">
        <v>19.95</v>
      </c>
      <c r="I132" s="199"/>
      <c r="J132" s="199"/>
      <c r="K132" s="198"/>
      <c r="L132" s="262">
        <f>MIN(F132:H132)</f>
        <v>10.9</v>
      </c>
      <c r="M132" s="265"/>
    </row>
    <row r="133" spans="1:13" s="181" customFormat="1" ht="15.75" thickBot="1">
      <c r="A133" s="196"/>
      <c r="B133" s="196"/>
      <c r="C133" s="251"/>
      <c r="D133" s="252"/>
      <c r="E133" s="252"/>
      <c r="F133" s="459"/>
      <c r="G133" s="459"/>
      <c r="H133" s="459"/>
      <c r="I133" s="199"/>
      <c r="J133" s="199"/>
      <c r="K133" s="264"/>
      <c r="L133" s="223"/>
      <c r="M133" s="198"/>
    </row>
    <row r="134" spans="1:13" s="181" customFormat="1" ht="15.75">
      <c r="A134" s="871">
        <f>A127+1</f>
        <v>17</v>
      </c>
      <c r="B134" s="874" t="str">
        <f>INDEX(Plan15!A:B,M134,2)</f>
        <v>E-015.72</v>
      </c>
      <c r="C134" s="877" t="str">
        <f>VLOOKUP(B134,Plan15!B:C,2,FALSE)</f>
        <v>CABEÇOTE EM ALUMINIO FUNDIDO 1.1/2.</v>
      </c>
      <c r="D134" s="880" t="str">
        <f>VLOOKUP(C134,Plan15!C:D,2,FALSE)</f>
        <v>UN</v>
      </c>
      <c r="E134" s="267" t="s">
        <v>1870</v>
      </c>
      <c r="F134" s="465" t="s">
        <v>14237</v>
      </c>
      <c r="G134" s="465" t="s">
        <v>14189</v>
      </c>
      <c r="H134" s="465" t="s">
        <v>14233</v>
      </c>
      <c r="I134" s="199"/>
      <c r="J134" s="199"/>
      <c r="K134" s="198"/>
      <c r="L134" s="256"/>
      <c r="M134" s="257">
        <v>58</v>
      </c>
    </row>
    <row r="135" spans="1:13" s="181" customFormat="1">
      <c r="A135" s="872"/>
      <c r="B135" s="875"/>
      <c r="C135" s="878"/>
      <c r="D135" s="881"/>
      <c r="E135" s="258" t="s">
        <v>1871</v>
      </c>
      <c r="F135" s="466" t="s">
        <v>14238</v>
      </c>
      <c r="G135" s="466" t="s">
        <v>14190</v>
      </c>
      <c r="H135" s="466" t="s">
        <v>14234</v>
      </c>
      <c r="I135" s="199"/>
      <c r="J135" s="199"/>
      <c r="K135" s="198"/>
      <c r="L135" s="259"/>
      <c r="M135" s="257"/>
    </row>
    <row r="136" spans="1:13" s="181" customFormat="1">
      <c r="A136" s="872"/>
      <c r="B136" s="875"/>
      <c r="C136" s="878"/>
      <c r="D136" s="881"/>
      <c r="E136" s="258" t="s">
        <v>1855</v>
      </c>
      <c r="F136" s="467" t="s">
        <v>14178</v>
      </c>
      <c r="G136" s="467" t="s">
        <v>14178</v>
      </c>
      <c r="H136" s="467" t="s">
        <v>14213</v>
      </c>
      <c r="I136" s="199"/>
      <c r="J136" s="199"/>
      <c r="K136" s="198"/>
      <c r="L136" s="259"/>
      <c r="M136" s="257"/>
    </row>
    <row r="137" spans="1:13" s="181" customFormat="1" ht="18" customHeight="1">
      <c r="A137" s="872"/>
      <c r="B137" s="875"/>
      <c r="C137" s="878"/>
      <c r="D137" s="881"/>
      <c r="E137" s="258" t="s">
        <v>1874</v>
      </c>
      <c r="F137" s="467" t="s">
        <v>14239</v>
      </c>
      <c r="G137" s="466" t="s">
        <v>14191</v>
      </c>
      <c r="H137" s="466" t="s">
        <v>14235</v>
      </c>
      <c r="I137" s="199"/>
      <c r="J137" s="199"/>
      <c r="K137" s="198"/>
      <c r="L137" s="260"/>
      <c r="M137" s="257"/>
    </row>
    <row r="138" spans="1:13" s="181" customFormat="1" ht="18" customHeight="1">
      <c r="A138" s="872"/>
      <c r="B138" s="875"/>
      <c r="C138" s="878"/>
      <c r="D138" s="881"/>
      <c r="E138" s="258" t="s">
        <v>1873</v>
      </c>
      <c r="F138" s="467" t="s">
        <v>14240</v>
      </c>
      <c r="G138" s="467" t="s">
        <v>14192</v>
      </c>
      <c r="H138" s="467" t="s">
        <v>14236</v>
      </c>
      <c r="I138" s="199"/>
      <c r="J138" s="199"/>
      <c r="K138" s="198"/>
      <c r="L138" s="266"/>
      <c r="M138" s="265"/>
    </row>
    <row r="139" spans="1:13" s="181" customFormat="1" ht="18" customHeight="1" thickBot="1">
      <c r="A139" s="873"/>
      <c r="B139" s="876"/>
      <c r="C139" s="879"/>
      <c r="D139" s="882"/>
      <c r="E139" s="261" t="s">
        <v>1872</v>
      </c>
      <c r="F139" s="468">
        <v>7.5</v>
      </c>
      <c r="G139" s="468">
        <v>13.13</v>
      </c>
      <c r="H139" s="468">
        <v>9.9</v>
      </c>
      <c r="I139" s="199"/>
      <c r="J139" s="199"/>
      <c r="K139" s="198"/>
      <c r="L139" s="262">
        <f>MIN(F139:H139)</f>
        <v>7.5</v>
      </c>
      <c r="M139" s="265"/>
    </row>
    <row r="140" spans="1:13" s="181" customFormat="1" ht="15.75" thickBot="1">
      <c r="A140" s="196"/>
      <c r="B140" s="196"/>
      <c r="C140" s="251"/>
      <c r="D140" s="252"/>
      <c r="E140" s="252"/>
      <c r="F140" s="459"/>
      <c r="G140" s="459"/>
      <c r="H140" s="459"/>
      <c r="I140" s="199"/>
      <c r="J140" s="199"/>
      <c r="K140" s="264"/>
      <c r="L140" s="223"/>
      <c r="M140" s="198"/>
    </row>
    <row r="141" spans="1:13" s="181" customFormat="1" ht="15.75">
      <c r="A141" s="871">
        <f>A134+1</f>
        <v>18</v>
      </c>
      <c r="B141" s="874" t="str">
        <f>INDEX(Plan15!A:B,M141,2)</f>
        <v>E-015.16742</v>
      </c>
      <c r="C141" s="877" t="str">
        <f>VLOOKUP(B141,Plan15!B:C,2,FALSE)</f>
        <v>ELETROCALHA LISA OU PERFURADA EM AÇO GALVANIZADO, LARGURA DE 100MM E ALTURA DE 100MM</v>
      </c>
      <c r="D141" s="880" t="str">
        <f>VLOOKUP(C141,Plan15!C:D,2,FALSE)</f>
        <v>M</v>
      </c>
      <c r="E141" s="267" t="s">
        <v>1870</v>
      </c>
      <c r="F141" s="465" t="s">
        <v>14176</v>
      </c>
      <c r="G141" s="465" t="s">
        <v>14189</v>
      </c>
      <c r="H141" s="465" t="s">
        <v>14233</v>
      </c>
      <c r="I141" s="199"/>
      <c r="J141" s="199"/>
      <c r="K141" s="198"/>
      <c r="L141" s="256"/>
      <c r="M141" s="257">
        <v>59</v>
      </c>
    </row>
    <row r="142" spans="1:13" s="181" customFormat="1">
      <c r="A142" s="872"/>
      <c r="B142" s="875"/>
      <c r="C142" s="878"/>
      <c r="D142" s="881"/>
      <c r="E142" s="258" t="s">
        <v>1871</v>
      </c>
      <c r="F142" s="466" t="s">
        <v>14177</v>
      </c>
      <c r="G142" s="466" t="s">
        <v>14190</v>
      </c>
      <c r="H142" s="466" t="s">
        <v>14234</v>
      </c>
      <c r="I142" s="199"/>
      <c r="J142" s="199"/>
      <c r="K142" s="198"/>
      <c r="L142" s="259"/>
      <c r="M142" s="257"/>
    </row>
    <row r="143" spans="1:13" s="181" customFormat="1">
      <c r="A143" s="872"/>
      <c r="B143" s="875"/>
      <c r="C143" s="878"/>
      <c r="D143" s="881"/>
      <c r="E143" s="258" t="s">
        <v>1855</v>
      </c>
      <c r="F143" s="467" t="s">
        <v>14178</v>
      </c>
      <c r="G143" s="467" t="s">
        <v>14178</v>
      </c>
      <c r="H143" s="467" t="s">
        <v>14213</v>
      </c>
      <c r="I143" s="199"/>
      <c r="J143" s="199"/>
      <c r="K143" s="198"/>
      <c r="L143" s="259"/>
      <c r="M143" s="257"/>
    </row>
    <row r="144" spans="1:13" s="181" customFormat="1" ht="18" customHeight="1">
      <c r="A144" s="872"/>
      <c r="B144" s="875"/>
      <c r="C144" s="878"/>
      <c r="D144" s="881"/>
      <c r="E144" s="258" t="s">
        <v>1874</v>
      </c>
      <c r="F144" s="467" t="s">
        <v>14179</v>
      </c>
      <c r="G144" s="466" t="s">
        <v>14191</v>
      </c>
      <c r="H144" s="466" t="s">
        <v>14235</v>
      </c>
      <c r="I144" s="199"/>
      <c r="J144" s="199"/>
      <c r="K144" s="198"/>
      <c r="L144" s="260"/>
      <c r="M144" s="257"/>
    </row>
    <row r="145" spans="1:13" s="181" customFormat="1" ht="18" customHeight="1">
      <c r="A145" s="872"/>
      <c r="B145" s="875"/>
      <c r="C145" s="878"/>
      <c r="D145" s="881"/>
      <c r="E145" s="258" t="s">
        <v>1873</v>
      </c>
      <c r="F145" s="467" t="s">
        <v>14180</v>
      </c>
      <c r="G145" s="467" t="s">
        <v>14192</v>
      </c>
      <c r="H145" s="467" t="s">
        <v>14236</v>
      </c>
      <c r="I145" s="199"/>
      <c r="J145" s="199"/>
      <c r="K145" s="198"/>
      <c r="L145" s="266"/>
      <c r="M145" s="265"/>
    </row>
    <row r="146" spans="1:13" s="181" customFormat="1" ht="18" customHeight="1" thickBot="1">
      <c r="A146" s="873"/>
      <c r="B146" s="876"/>
      <c r="C146" s="879"/>
      <c r="D146" s="882"/>
      <c r="E146" s="261" t="s">
        <v>1872</v>
      </c>
      <c r="F146" s="468">
        <v>18.72</v>
      </c>
      <c r="G146" s="468">
        <v>35.090000000000003</v>
      </c>
      <c r="H146" s="468">
        <v>27.75</v>
      </c>
      <c r="I146" s="199"/>
      <c r="J146" s="199"/>
      <c r="K146" s="198"/>
      <c r="L146" s="262">
        <f>MIN(F146:H146)</f>
        <v>18.72</v>
      </c>
      <c r="M146" s="265"/>
    </row>
    <row r="147" spans="1:13" s="181" customFormat="1" ht="15.75" thickBot="1">
      <c r="A147" s="196"/>
      <c r="B147" s="196"/>
      <c r="C147" s="251"/>
      <c r="D147" s="252"/>
      <c r="E147" s="252"/>
      <c r="F147" s="459"/>
      <c r="G147" s="459"/>
      <c r="H147" s="459"/>
      <c r="I147" s="199"/>
      <c r="J147" s="199"/>
      <c r="K147" s="264"/>
      <c r="L147" s="223"/>
      <c r="M147" s="198"/>
    </row>
    <row r="148" spans="1:13" s="181" customFormat="1" ht="15.75">
      <c r="A148" s="871">
        <f>A141+1</f>
        <v>19</v>
      </c>
      <c r="B148" s="874" t="str">
        <f>INDEX(Plan15!A:B,M148,2)</f>
        <v>E-015.16742A</v>
      </c>
      <c r="C148" s="877" t="str">
        <f>VLOOKUP(B148,Plan15!B:C,2,FALSE)</f>
        <v>TAMPA PARA ELETROCALHA LISA OU PERFURADA EM AÇO GALVANIZADO, LARGURA DE 100MM E ALTURA DE 100MM</v>
      </c>
      <c r="D148" s="880" t="str">
        <f>VLOOKUP(C148,Plan15!C:D,2,FALSE)</f>
        <v>M</v>
      </c>
      <c r="E148" s="267" t="s">
        <v>1870</v>
      </c>
      <c r="F148" s="465" t="s">
        <v>14176</v>
      </c>
      <c r="G148" s="465" t="s">
        <v>14189</v>
      </c>
      <c r="H148" s="465" t="s">
        <v>14233</v>
      </c>
      <c r="I148" s="199"/>
      <c r="J148" s="199"/>
      <c r="K148" s="198"/>
      <c r="L148" s="256"/>
      <c r="M148" s="257">
        <v>60</v>
      </c>
    </row>
    <row r="149" spans="1:13" s="181" customFormat="1">
      <c r="A149" s="872"/>
      <c r="B149" s="875"/>
      <c r="C149" s="878"/>
      <c r="D149" s="881"/>
      <c r="E149" s="258" t="s">
        <v>1871</v>
      </c>
      <c r="F149" s="466" t="s">
        <v>14177</v>
      </c>
      <c r="G149" s="466" t="s">
        <v>14190</v>
      </c>
      <c r="H149" s="466" t="s">
        <v>14234</v>
      </c>
      <c r="I149" s="199"/>
      <c r="J149" s="199"/>
      <c r="K149" s="198"/>
      <c r="L149" s="259"/>
      <c r="M149" s="257"/>
    </row>
    <row r="150" spans="1:13" s="181" customFormat="1">
      <c r="A150" s="872"/>
      <c r="B150" s="875"/>
      <c r="C150" s="878"/>
      <c r="D150" s="881"/>
      <c r="E150" s="258" t="s">
        <v>1855</v>
      </c>
      <c r="F150" s="467" t="s">
        <v>14178</v>
      </c>
      <c r="G150" s="467" t="s">
        <v>14178</v>
      </c>
      <c r="H150" s="467" t="s">
        <v>14213</v>
      </c>
      <c r="I150" s="199"/>
      <c r="J150" s="199"/>
      <c r="K150" s="198"/>
      <c r="L150" s="259"/>
      <c r="M150" s="257"/>
    </row>
    <row r="151" spans="1:13" s="181" customFormat="1" ht="18" customHeight="1">
      <c r="A151" s="872"/>
      <c r="B151" s="875"/>
      <c r="C151" s="878"/>
      <c r="D151" s="881"/>
      <c r="E151" s="258" t="s">
        <v>1874</v>
      </c>
      <c r="F151" s="467" t="s">
        <v>14179</v>
      </c>
      <c r="G151" s="466" t="s">
        <v>14191</v>
      </c>
      <c r="H151" s="466" t="s">
        <v>14235</v>
      </c>
      <c r="I151" s="199"/>
      <c r="J151" s="199"/>
      <c r="K151" s="198"/>
      <c r="L151" s="260"/>
      <c r="M151" s="257"/>
    </row>
    <row r="152" spans="1:13" s="181" customFormat="1" ht="18" customHeight="1">
      <c r="A152" s="872"/>
      <c r="B152" s="875"/>
      <c r="C152" s="878"/>
      <c r="D152" s="881"/>
      <c r="E152" s="258" t="s">
        <v>1873</v>
      </c>
      <c r="F152" s="467" t="s">
        <v>14180</v>
      </c>
      <c r="G152" s="467" t="s">
        <v>14192</v>
      </c>
      <c r="H152" s="467" t="s">
        <v>14236</v>
      </c>
      <c r="I152" s="199"/>
      <c r="J152" s="199"/>
      <c r="K152" s="198"/>
      <c r="L152" s="266"/>
      <c r="M152" s="265"/>
    </row>
    <row r="153" spans="1:13" s="181" customFormat="1" ht="18" customHeight="1" thickBot="1">
      <c r="A153" s="873"/>
      <c r="B153" s="876"/>
      <c r="C153" s="879"/>
      <c r="D153" s="882"/>
      <c r="E153" s="261" t="s">
        <v>1872</v>
      </c>
      <c r="F153" s="468">
        <v>5.76</v>
      </c>
      <c r="G153" s="468">
        <v>6</v>
      </c>
      <c r="H153" s="468">
        <v>8.77</v>
      </c>
      <c r="I153" s="199"/>
      <c r="J153" s="199"/>
      <c r="K153" s="198"/>
      <c r="L153" s="262">
        <f>MIN(F153:H153)</f>
        <v>5.76</v>
      </c>
      <c r="M153" s="265"/>
    </row>
    <row r="154" spans="1:13" s="181" customFormat="1" ht="15.75" thickBot="1">
      <c r="A154" s="196"/>
      <c r="B154" s="196"/>
      <c r="C154" s="251"/>
      <c r="D154" s="252"/>
      <c r="E154" s="252"/>
      <c r="F154" s="459"/>
      <c r="G154" s="459"/>
      <c r="H154" s="459"/>
      <c r="I154" s="199"/>
      <c r="J154" s="199"/>
      <c r="K154" s="264"/>
      <c r="L154" s="223"/>
      <c r="M154" s="198"/>
    </row>
    <row r="155" spans="1:13" s="181" customFormat="1" ht="15.75">
      <c r="A155" s="871">
        <f>A148+1</f>
        <v>20</v>
      </c>
      <c r="B155" s="874" t="str">
        <f>INDEX(Plan15!A:B,M155,2)</f>
        <v>E-015.74</v>
      </c>
      <c r="C155" s="877" t="str">
        <f>VLOOKUP(B155,Plan15!B:C,2,FALSE)</f>
        <v>EMENDA PARA ELETROCALHA LISA OU PERFURADA EM AÇO GALVANIZADO, LARGURA DE 100MM E ALTURA DE 100MM.</v>
      </c>
      <c r="D155" s="880" t="str">
        <f>VLOOKUP(C155,Plan15!C:D,2,FALSE)</f>
        <v>UN</v>
      </c>
      <c r="E155" s="267" t="s">
        <v>1870</v>
      </c>
      <c r="F155" s="465" t="s">
        <v>14176</v>
      </c>
      <c r="G155" s="465" t="s">
        <v>14189</v>
      </c>
      <c r="H155" s="465" t="s">
        <v>14233</v>
      </c>
      <c r="I155" s="199"/>
      <c r="J155" s="199"/>
      <c r="K155" s="198"/>
      <c r="L155" s="256"/>
      <c r="M155" s="257">
        <v>61</v>
      </c>
    </row>
    <row r="156" spans="1:13" s="181" customFormat="1">
      <c r="A156" s="872"/>
      <c r="B156" s="875"/>
      <c r="C156" s="878"/>
      <c r="D156" s="881"/>
      <c r="E156" s="258" t="s">
        <v>1871</v>
      </c>
      <c r="F156" s="466" t="s">
        <v>14177</v>
      </c>
      <c r="G156" s="466" t="s">
        <v>14190</v>
      </c>
      <c r="H156" s="466" t="s">
        <v>14234</v>
      </c>
      <c r="I156" s="199"/>
      <c r="J156" s="199"/>
      <c r="K156" s="198"/>
      <c r="L156" s="259"/>
      <c r="M156" s="257"/>
    </row>
    <row r="157" spans="1:13" s="181" customFormat="1">
      <c r="A157" s="872"/>
      <c r="B157" s="875"/>
      <c r="C157" s="878"/>
      <c r="D157" s="881"/>
      <c r="E157" s="258" t="s">
        <v>1855</v>
      </c>
      <c r="F157" s="467" t="s">
        <v>14178</v>
      </c>
      <c r="G157" s="467" t="s">
        <v>14178</v>
      </c>
      <c r="H157" s="467" t="s">
        <v>14213</v>
      </c>
      <c r="I157" s="199"/>
      <c r="J157" s="199"/>
      <c r="K157" s="198"/>
      <c r="L157" s="259"/>
      <c r="M157" s="257"/>
    </row>
    <row r="158" spans="1:13" s="181" customFormat="1" ht="18" customHeight="1">
      <c r="A158" s="872"/>
      <c r="B158" s="875"/>
      <c r="C158" s="878"/>
      <c r="D158" s="881"/>
      <c r="E158" s="258" t="s">
        <v>1874</v>
      </c>
      <c r="F158" s="467" t="s">
        <v>14179</v>
      </c>
      <c r="G158" s="466" t="s">
        <v>14191</v>
      </c>
      <c r="H158" s="466" t="s">
        <v>14235</v>
      </c>
      <c r="I158" s="199"/>
      <c r="J158" s="199"/>
      <c r="K158" s="198"/>
      <c r="L158" s="260"/>
      <c r="M158" s="257"/>
    </row>
    <row r="159" spans="1:13" s="181" customFormat="1" ht="18" customHeight="1">
      <c r="A159" s="872"/>
      <c r="B159" s="875"/>
      <c r="C159" s="878"/>
      <c r="D159" s="881"/>
      <c r="E159" s="258" t="s">
        <v>1873</v>
      </c>
      <c r="F159" s="467" t="s">
        <v>14180</v>
      </c>
      <c r="G159" s="467" t="s">
        <v>14192</v>
      </c>
      <c r="H159" s="467" t="s">
        <v>14236</v>
      </c>
      <c r="I159" s="199"/>
      <c r="J159" s="199"/>
      <c r="K159" s="198"/>
      <c r="L159" s="266"/>
      <c r="M159" s="265"/>
    </row>
    <row r="160" spans="1:13" s="181" customFormat="1" ht="18" customHeight="1" thickBot="1">
      <c r="A160" s="873"/>
      <c r="B160" s="876"/>
      <c r="C160" s="879"/>
      <c r="D160" s="882"/>
      <c r="E160" s="261" t="s">
        <v>1872</v>
      </c>
      <c r="F160" s="468">
        <v>3.2</v>
      </c>
      <c r="G160" s="468">
        <v>4.88</v>
      </c>
      <c r="H160" s="468">
        <v>4.5</v>
      </c>
      <c r="I160" s="199"/>
      <c r="J160" s="199"/>
      <c r="K160" s="198"/>
      <c r="L160" s="262">
        <f>MIN(F160:H160)</f>
        <v>3.2</v>
      </c>
      <c r="M160" s="265"/>
    </row>
    <row r="161" spans="1:13" s="181" customFormat="1" ht="15.75" thickBot="1">
      <c r="A161" s="196"/>
      <c r="B161" s="196"/>
      <c r="C161" s="251"/>
      <c r="D161" s="252"/>
      <c r="E161" s="252"/>
      <c r="F161" s="459"/>
      <c r="G161" s="459"/>
      <c r="H161" s="459"/>
      <c r="I161" s="199"/>
      <c r="J161" s="199"/>
      <c r="K161" s="264"/>
      <c r="L161" s="223"/>
      <c r="M161" s="198"/>
    </row>
    <row r="162" spans="1:13" s="181" customFormat="1" ht="15.75">
      <c r="A162" s="871">
        <f>A155+1</f>
        <v>21</v>
      </c>
      <c r="B162" s="874" t="str">
        <f>INDEX(Plan15!A:B,M162,2)</f>
        <v>E-015.16741A</v>
      </c>
      <c r="C162" s="877" t="str">
        <f>VLOOKUP(B162,Plan15!B:C,2,FALSE)</f>
        <v>TALA PARA EMENDA DE ELTROCALHA LISA OU PERFURADA</v>
      </c>
      <c r="D162" s="880" t="str">
        <f>VLOOKUP(C162,Plan15!C:D,2,FALSE)</f>
        <v>UN</v>
      </c>
      <c r="E162" s="267" t="s">
        <v>1870</v>
      </c>
      <c r="F162" s="465" t="s">
        <v>14176</v>
      </c>
      <c r="G162" s="465" t="s">
        <v>14189</v>
      </c>
      <c r="H162" s="465" t="s">
        <v>14233</v>
      </c>
      <c r="I162" s="199"/>
      <c r="J162" s="199"/>
      <c r="K162" s="198"/>
      <c r="L162" s="256"/>
      <c r="M162" s="257">
        <v>62</v>
      </c>
    </row>
    <row r="163" spans="1:13" s="181" customFormat="1">
      <c r="A163" s="872"/>
      <c r="B163" s="875"/>
      <c r="C163" s="878"/>
      <c r="D163" s="881"/>
      <c r="E163" s="258" t="s">
        <v>1871</v>
      </c>
      <c r="F163" s="466" t="s">
        <v>14177</v>
      </c>
      <c r="G163" s="466" t="s">
        <v>14190</v>
      </c>
      <c r="H163" s="466" t="s">
        <v>14234</v>
      </c>
      <c r="I163" s="199"/>
      <c r="J163" s="199"/>
      <c r="K163" s="198"/>
      <c r="L163" s="259"/>
      <c r="M163" s="257"/>
    </row>
    <row r="164" spans="1:13" s="181" customFormat="1">
      <c r="A164" s="872"/>
      <c r="B164" s="875"/>
      <c r="C164" s="878"/>
      <c r="D164" s="881"/>
      <c r="E164" s="258" t="s">
        <v>1855</v>
      </c>
      <c r="F164" s="467" t="s">
        <v>14178</v>
      </c>
      <c r="G164" s="467" t="s">
        <v>14178</v>
      </c>
      <c r="H164" s="467" t="s">
        <v>14213</v>
      </c>
      <c r="I164" s="199"/>
      <c r="J164" s="199"/>
      <c r="K164" s="198"/>
      <c r="L164" s="259"/>
      <c r="M164" s="257"/>
    </row>
    <row r="165" spans="1:13" s="181" customFormat="1" ht="18" customHeight="1">
      <c r="A165" s="872"/>
      <c r="B165" s="875"/>
      <c r="C165" s="878"/>
      <c r="D165" s="881"/>
      <c r="E165" s="258" t="s">
        <v>1874</v>
      </c>
      <c r="F165" s="467" t="s">
        <v>14179</v>
      </c>
      <c r="G165" s="466" t="s">
        <v>14191</v>
      </c>
      <c r="H165" s="466" t="s">
        <v>14235</v>
      </c>
      <c r="I165" s="199"/>
      <c r="J165" s="199"/>
      <c r="K165" s="198"/>
      <c r="L165" s="260"/>
      <c r="M165" s="257"/>
    </row>
    <row r="166" spans="1:13" s="181" customFormat="1" ht="18" customHeight="1">
      <c r="A166" s="872"/>
      <c r="B166" s="875"/>
      <c r="C166" s="878"/>
      <c r="D166" s="881"/>
      <c r="E166" s="258" t="s">
        <v>1873</v>
      </c>
      <c r="F166" s="467" t="s">
        <v>14180</v>
      </c>
      <c r="G166" s="467" t="s">
        <v>14192</v>
      </c>
      <c r="H166" s="467" t="s">
        <v>14236</v>
      </c>
      <c r="I166" s="199"/>
      <c r="J166" s="199"/>
      <c r="K166" s="198"/>
      <c r="L166" s="266"/>
      <c r="M166" s="265"/>
    </row>
    <row r="167" spans="1:13" s="181" customFormat="1" ht="18" customHeight="1" thickBot="1">
      <c r="A167" s="873"/>
      <c r="B167" s="876"/>
      <c r="C167" s="879"/>
      <c r="D167" s="882"/>
      <c r="E167" s="261" t="s">
        <v>1872</v>
      </c>
      <c r="F167" s="468">
        <v>1</v>
      </c>
      <c r="G167" s="468">
        <v>2.4</v>
      </c>
      <c r="H167" s="468">
        <v>1.1000000000000001</v>
      </c>
      <c r="I167" s="199"/>
      <c r="J167" s="199"/>
      <c r="K167" s="198"/>
      <c r="L167" s="262">
        <f>MIN(F167:H167)</f>
        <v>1</v>
      </c>
      <c r="M167" s="265"/>
    </row>
    <row r="168" spans="1:13" s="181" customFormat="1" ht="15.75" thickBot="1">
      <c r="A168" s="196"/>
      <c r="B168" s="196"/>
      <c r="C168" s="251"/>
      <c r="D168" s="252"/>
      <c r="E168" s="252"/>
      <c r="F168" s="459"/>
      <c r="G168" s="459"/>
      <c r="H168" s="459"/>
      <c r="I168" s="199"/>
      <c r="J168" s="199"/>
      <c r="K168" s="264"/>
      <c r="L168" s="223"/>
      <c r="M168" s="198"/>
    </row>
    <row r="169" spans="1:13" s="181" customFormat="1" ht="15.75">
      <c r="A169" s="871">
        <f>A162+1</f>
        <v>22</v>
      </c>
      <c r="B169" s="874" t="str">
        <f>INDEX(Plan15!A:B,M169,2)</f>
        <v>E-015.16741B</v>
      </c>
      <c r="C169" s="877" t="str">
        <f>VLOOKUP(B169,Plan15!B:C,2,FALSE)</f>
        <v>PARAFUSO CABEÇA LENTILHA 1/4" X 3/4"</v>
      </c>
      <c r="D169" s="880" t="str">
        <f>VLOOKUP(C169,Plan15!C:D,2,FALSE)</f>
        <v>UN</v>
      </c>
      <c r="E169" s="267" t="s">
        <v>1870</v>
      </c>
      <c r="F169" s="465" t="s">
        <v>14176</v>
      </c>
      <c r="G169" s="465" t="s">
        <v>14237</v>
      </c>
      <c r="H169" s="465" t="s">
        <v>14233</v>
      </c>
      <c r="I169" s="199"/>
      <c r="J169" s="199"/>
      <c r="K169" s="198"/>
      <c r="L169" s="256"/>
      <c r="M169" s="257">
        <v>63</v>
      </c>
    </row>
    <row r="170" spans="1:13" s="181" customFormat="1">
      <c r="A170" s="872"/>
      <c r="B170" s="875"/>
      <c r="C170" s="878"/>
      <c r="D170" s="881"/>
      <c r="E170" s="258" t="s">
        <v>1871</v>
      </c>
      <c r="F170" s="466" t="s">
        <v>14177</v>
      </c>
      <c r="G170" s="466" t="s">
        <v>14238</v>
      </c>
      <c r="H170" s="466" t="s">
        <v>14234</v>
      </c>
      <c r="I170" s="199"/>
      <c r="J170" s="199"/>
      <c r="K170" s="198"/>
      <c r="L170" s="259"/>
      <c r="M170" s="257"/>
    </row>
    <row r="171" spans="1:13" s="181" customFormat="1">
      <c r="A171" s="872"/>
      <c r="B171" s="875"/>
      <c r="C171" s="878"/>
      <c r="D171" s="881"/>
      <c r="E171" s="258" t="s">
        <v>1855</v>
      </c>
      <c r="F171" s="467" t="s">
        <v>14178</v>
      </c>
      <c r="G171" s="467" t="s">
        <v>14178</v>
      </c>
      <c r="H171" s="467" t="s">
        <v>14213</v>
      </c>
      <c r="I171" s="199"/>
      <c r="J171" s="199"/>
      <c r="K171" s="198"/>
      <c r="L171" s="259"/>
      <c r="M171" s="257"/>
    </row>
    <row r="172" spans="1:13" s="181" customFormat="1" ht="18" customHeight="1">
      <c r="A172" s="872"/>
      <c r="B172" s="875"/>
      <c r="C172" s="878"/>
      <c r="D172" s="881"/>
      <c r="E172" s="258" t="s">
        <v>1874</v>
      </c>
      <c r="F172" s="467" t="s">
        <v>14179</v>
      </c>
      <c r="G172" s="467" t="s">
        <v>14239</v>
      </c>
      <c r="H172" s="466" t="s">
        <v>14235</v>
      </c>
      <c r="I172" s="199"/>
      <c r="J172" s="199"/>
      <c r="K172" s="198"/>
      <c r="L172" s="260"/>
      <c r="M172" s="257"/>
    </row>
    <row r="173" spans="1:13" s="181" customFormat="1" ht="18" customHeight="1">
      <c r="A173" s="872"/>
      <c r="B173" s="875"/>
      <c r="C173" s="878"/>
      <c r="D173" s="881"/>
      <c r="E173" s="258" t="s">
        <v>1873</v>
      </c>
      <c r="F173" s="467" t="s">
        <v>14180</v>
      </c>
      <c r="G173" s="467" t="s">
        <v>14240</v>
      </c>
      <c r="H173" s="467" t="s">
        <v>14236</v>
      </c>
      <c r="I173" s="199"/>
      <c r="J173" s="199"/>
      <c r="K173" s="198"/>
      <c r="L173" s="266"/>
      <c r="M173" s="265"/>
    </row>
    <row r="174" spans="1:13" s="181" customFormat="1" ht="18" customHeight="1" thickBot="1">
      <c r="A174" s="873"/>
      <c r="B174" s="876"/>
      <c r="C174" s="879"/>
      <c r="D174" s="882"/>
      <c r="E174" s="261" t="s">
        <v>1872</v>
      </c>
      <c r="F174" s="468">
        <v>0.52</v>
      </c>
      <c r="G174" s="468">
        <v>1.95</v>
      </c>
      <c r="H174" s="468">
        <v>0.52</v>
      </c>
      <c r="I174" s="199"/>
      <c r="J174" s="199"/>
      <c r="K174" s="198"/>
      <c r="L174" s="262">
        <f>MIN(F174:H174)</f>
        <v>0.52</v>
      </c>
      <c r="M174" s="265"/>
    </row>
    <row r="175" spans="1:13" s="181" customFormat="1" ht="15.75" thickBot="1">
      <c r="A175" s="196"/>
      <c r="B175" s="196"/>
      <c r="C175" s="251"/>
      <c r="D175" s="252"/>
      <c r="E175" s="252"/>
      <c r="F175" s="459"/>
      <c r="G175" s="459"/>
      <c r="H175" s="459"/>
      <c r="I175" s="199"/>
      <c r="J175" s="199"/>
      <c r="K175" s="264"/>
      <c r="L175" s="223"/>
      <c r="M175" s="198"/>
    </row>
    <row r="176" spans="1:13" s="181" customFormat="1" ht="15.75">
      <c r="A176" s="871">
        <f>A169+1</f>
        <v>23</v>
      </c>
      <c r="B176" s="874" t="str">
        <f>INDEX(Plan15!A:B,M176,2)</f>
        <v>E-015.77</v>
      </c>
      <c r="C176" s="877" t="str">
        <f>VLOOKUP(B176,Plan15!B:C,2,FALSE)</f>
        <v>ELETRODUTO DE AÇO GALVANIZADO, CLASSE LEVE, DN 50 MM (2").</v>
      </c>
      <c r="D176" s="880" t="str">
        <f>VLOOKUP(C176,Plan15!C:D,2,FALSE)</f>
        <v>M</v>
      </c>
      <c r="E176" s="267" t="s">
        <v>1870</v>
      </c>
      <c r="F176" s="465" t="s">
        <v>14237</v>
      </c>
      <c r="G176" s="465" t="s">
        <v>14189</v>
      </c>
      <c r="H176" s="465" t="s">
        <v>14233</v>
      </c>
      <c r="I176" s="199"/>
      <c r="J176" s="199"/>
      <c r="K176" s="198"/>
      <c r="L176" s="256"/>
      <c r="M176" s="257">
        <v>64</v>
      </c>
    </row>
    <row r="177" spans="1:15" s="181" customFormat="1">
      <c r="A177" s="872"/>
      <c r="B177" s="875"/>
      <c r="C177" s="878"/>
      <c r="D177" s="881"/>
      <c r="E177" s="258" t="s">
        <v>1871</v>
      </c>
      <c r="F177" s="466" t="s">
        <v>14238</v>
      </c>
      <c r="G177" s="466" t="s">
        <v>14190</v>
      </c>
      <c r="H177" s="466" t="s">
        <v>14234</v>
      </c>
      <c r="I177" s="199"/>
      <c r="J177" s="199"/>
      <c r="K177" s="198"/>
      <c r="L177" s="259"/>
      <c r="M177" s="257"/>
    </row>
    <row r="178" spans="1:15" s="181" customFormat="1">
      <c r="A178" s="872"/>
      <c r="B178" s="875"/>
      <c r="C178" s="878"/>
      <c r="D178" s="881"/>
      <c r="E178" s="258" t="s">
        <v>1855</v>
      </c>
      <c r="F178" s="467" t="s">
        <v>14178</v>
      </c>
      <c r="G178" s="467" t="s">
        <v>14178</v>
      </c>
      <c r="H178" s="467" t="s">
        <v>14213</v>
      </c>
      <c r="I178" s="199"/>
      <c r="J178" s="199"/>
      <c r="K178" s="198"/>
      <c r="L178" s="259"/>
      <c r="M178" s="257"/>
    </row>
    <row r="179" spans="1:15" s="181" customFormat="1" ht="18" customHeight="1">
      <c r="A179" s="872"/>
      <c r="B179" s="875"/>
      <c r="C179" s="878"/>
      <c r="D179" s="881"/>
      <c r="E179" s="258" t="s">
        <v>1874</v>
      </c>
      <c r="F179" s="467" t="s">
        <v>14239</v>
      </c>
      <c r="G179" s="466" t="s">
        <v>14191</v>
      </c>
      <c r="H179" s="466" t="s">
        <v>14235</v>
      </c>
      <c r="I179" s="199"/>
      <c r="J179" s="199"/>
      <c r="K179" s="198"/>
      <c r="L179" s="260"/>
      <c r="M179" s="257"/>
    </row>
    <row r="180" spans="1:15" s="181" customFormat="1" ht="18" customHeight="1">
      <c r="A180" s="872"/>
      <c r="B180" s="875"/>
      <c r="C180" s="878"/>
      <c r="D180" s="881"/>
      <c r="E180" s="258" t="s">
        <v>1873</v>
      </c>
      <c r="F180" s="467" t="s">
        <v>14240</v>
      </c>
      <c r="G180" s="467" t="s">
        <v>14192</v>
      </c>
      <c r="H180" s="467" t="s">
        <v>14236</v>
      </c>
      <c r="I180" s="199"/>
      <c r="J180" s="199"/>
      <c r="K180" s="198"/>
      <c r="L180" s="266"/>
      <c r="M180" s="265"/>
    </row>
    <row r="181" spans="1:15" s="181" customFormat="1" ht="18" customHeight="1" thickBot="1">
      <c r="A181" s="873"/>
      <c r="B181" s="876"/>
      <c r="C181" s="879"/>
      <c r="D181" s="882"/>
      <c r="E181" s="261" t="s">
        <v>1872</v>
      </c>
      <c r="F181" s="468">
        <v>46.33</v>
      </c>
      <c r="G181" s="468">
        <v>98.73</v>
      </c>
      <c r="H181" s="468">
        <v>95.03</v>
      </c>
      <c r="I181" s="199"/>
      <c r="J181" s="199"/>
      <c r="K181" s="198"/>
      <c r="L181" s="262">
        <f>MIN(F181:H181)</f>
        <v>46.33</v>
      </c>
      <c r="M181" s="265"/>
    </row>
    <row r="182" spans="1:15" s="181" customFormat="1" ht="15.75" thickBot="1">
      <c r="A182" s="196"/>
      <c r="B182" s="196"/>
      <c r="C182" s="251"/>
      <c r="D182" s="252"/>
      <c r="E182" s="252"/>
      <c r="F182" s="459"/>
      <c r="G182" s="459"/>
      <c r="H182" s="459"/>
      <c r="I182" s="199"/>
      <c r="J182" s="199"/>
      <c r="K182" s="264"/>
      <c r="L182" s="223"/>
      <c r="M182" s="198"/>
    </row>
    <row r="183" spans="1:15" s="181" customFormat="1" ht="15.75">
      <c r="A183" s="871">
        <f>A176+1</f>
        <v>24</v>
      </c>
      <c r="B183" s="874" t="str">
        <f>INDEX(Plan15!A:B,M183,2)</f>
        <v>E-015.78</v>
      </c>
      <c r="C183" s="877" t="str">
        <f>VLOOKUP(B183,Plan15!B:C,2,FALSE)</f>
        <v>CURVA 135 GRAUS PARA ELETRODUTO, AÇO GALVANIZADO, ROSCÁVEL, DN 2".</v>
      </c>
      <c r="D183" s="880" t="str">
        <f>VLOOKUP(C183,Plan15!C:D,2,FALSE)</f>
        <v>UN</v>
      </c>
      <c r="E183" s="267" t="s">
        <v>1870</v>
      </c>
      <c r="F183" s="465" t="s">
        <v>14237</v>
      </c>
      <c r="G183" s="465" t="s">
        <v>14189</v>
      </c>
      <c r="H183" s="465" t="s">
        <v>14233</v>
      </c>
      <c r="I183" s="199"/>
      <c r="J183" s="199"/>
      <c r="K183" s="198"/>
      <c r="L183" s="256"/>
      <c r="M183" s="257">
        <v>65</v>
      </c>
    </row>
    <row r="184" spans="1:15" s="181" customFormat="1">
      <c r="A184" s="872"/>
      <c r="B184" s="875"/>
      <c r="C184" s="878"/>
      <c r="D184" s="881"/>
      <c r="E184" s="258" t="s">
        <v>1871</v>
      </c>
      <c r="F184" s="466" t="s">
        <v>14238</v>
      </c>
      <c r="G184" s="466" t="s">
        <v>14190</v>
      </c>
      <c r="H184" s="466" t="s">
        <v>14234</v>
      </c>
      <c r="I184" s="199"/>
      <c r="J184" s="199"/>
      <c r="K184" s="198"/>
      <c r="L184" s="259"/>
      <c r="M184" s="257"/>
    </row>
    <row r="185" spans="1:15" s="181" customFormat="1">
      <c r="A185" s="872"/>
      <c r="B185" s="875"/>
      <c r="C185" s="878"/>
      <c r="D185" s="881"/>
      <c r="E185" s="258" t="s">
        <v>1855</v>
      </c>
      <c r="F185" s="467" t="s">
        <v>14178</v>
      </c>
      <c r="G185" s="467" t="s">
        <v>14178</v>
      </c>
      <c r="H185" s="467" t="s">
        <v>14213</v>
      </c>
      <c r="I185" s="199"/>
      <c r="J185" s="199"/>
      <c r="K185" s="198"/>
      <c r="L185" s="259"/>
      <c r="M185" s="257"/>
    </row>
    <row r="186" spans="1:15" s="181" customFormat="1" ht="18" customHeight="1">
      <c r="A186" s="872"/>
      <c r="B186" s="875"/>
      <c r="C186" s="878"/>
      <c r="D186" s="881"/>
      <c r="E186" s="258" t="s">
        <v>1874</v>
      </c>
      <c r="F186" s="467" t="s">
        <v>14239</v>
      </c>
      <c r="G186" s="466" t="s">
        <v>14191</v>
      </c>
      <c r="H186" s="466" t="s">
        <v>14235</v>
      </c>
      <c r="I186" s="199"/>
      <c r="J186" s="199"/>
      <c r="K186" s="198"/>
      <c r="L186" s="260"/>
      <c r="M186" s="257"/>
      <c r="O186" s="624"/>
    </row>
    <row r="187" spans="1:15" s="181" customFormat="1" ht="18" customHeight="1">
      <c r="A187" s="872"/>
      <c r="B187" s="875"/>
      <c r="C187" s="878"/>
      <c r="D187" s="881"/>
      <c r="E187" s="258" t="s">
        <v>1873</v>
      </c>
      <c r="F187" s="467" t="s">
        <v>14240</v>
      </c>
      <c r="G187" s="467" t="s">
        <v>14192</v>
      </c>
      <c r="H187" s="467" t="s">
        <v>14236</v>
      </c>
      <c r="I187" s="199"/>
      <c r="J187" s="199"/>
      <c r="K187" s="198"/>
      <c r="L187" s="266"/>
      <c r="M187" s="265"/>
      <c r="O187" s="625"/>
    </row>
    <row r="188" spans="1:15" s="181" customFormat="1" ht="18" customHeight="1" thickBot="1">
      <c r="A188" s="873"/>
      <c r="B188" s="876"/>
      <c r="C188" s="879"/>
      <c r="D188" s="882"/>
      <c r="E188" s="261" t="s">
        <v>1872</v>
      </c>
      <c r="F188" s="468">
        <v>42.5</v>
      </c>
      <c r="G188" s="468">
        <v>33.450000000000003</v>
      </c>
      <c r="H188" s="468">
        <v>29.43</v>
      </c>
      <c r="I188" s="199"/>
      <c r="J188" s="199"/>
      <c r="K188" s="198"/>
      <c r="L188" s="262">
        <f>MIN(F188:H188)</f>
        <v>29.43</v>
      </c>
      <c r="M188" s="265"/>
      <c r="O188" s="625"/>
    </row>
    <row r="189" spans="1:15" s="181" customFormat="1" ht="15.75" thickBot="1">
      <c r="A189" s="196"/>
      <c r="B189" s="196"/>
      <c r="C189" s="251"/>
      <c r="D189" s="252"/>
      <c r="E189" s="252"/>
      <c r="F189" s="459"/>
      <c r="G189" s="459"/>
      <c r="H189" s="459"/>
      <c r="I189" s="199"/>
      <c r="J189" s="199"/>
      <c r="K189" s="264"/>
      <c r="L189" s="223"/>
      <c r="M189" s="198"/>
      <c r="O189" s="625"/>
    </row>
    <row r="190" spans="1:15" s="181" customFormat="1" ht="15.75">
      <c r="A190" s="871">
        <f>A183+1</f>
        <v>25</v>
      </c>
      <c r="B190" s="874" t="str">
        <f>INDEX(Plan15!A:B,M190,2)</f>
        <v>E-015.79</v>
      </c>
      <c r="C190" s="877" t="str">
        <f>VLOOKUP(B190,Plan15!B:C,2,FALSE)</f>
        <v>TERMINAL PARA ELETROCALHA PERFURADA EM AÇO PERFURADA EM AÇO GALVANIZADO, LARGURA DE 100MM E ALTURA DE 100MM</v>
      </c>
      <c r="D190" s="880" t="str">
        <f>VLOOKUP(C190,Plan15!C:D,2,FALSE)</f>
        <v>UN</v>
      </c>
      <c r="E190" s="267" t="s">
        <v>1870</v>
      </c>
      <c r="F190" s="465" t="s">
        <v>14176</v>
      </c>
      <c r="G190" s="465" t="s">
        <v>14189</v>
      </c>
      <c r="H190" s="465" t="s">
        <v>14233</v>
      </c>
      <c r="I190" s="199"/>
      <c r="J190" s="199"/>
      <c r="K190" s="198"/>
      <c r="L190" s="256"/>
      <c r="M190" s="257">
        <v>66</v>
      </c>
      <c r="O190" s="624"/>
    </row>
    <row r="191" spans="1:15" s="181" customFormat="1">
      <c r="A191" s="872"/>
      <c r="B191" s="875"/>
      <c r="C191" s="878"/>
      <c r="D191" s="881"/>
      <c r="E191" s="258" t="s">
        <v>1871</v>
      </c>
      <c r="F191" s="466" t="s">
        <v>14177</v>
      </c>
      <c r="G191" s="466" t="s">
        <v>14190</v>
      </c>
      <c r="H191" s="466" t="s">
        <v>14234</v>
      </c>
      <c r="I191" s="199"/>
      <c r="J191" s="199"/>
      <c r="K191" s="198"/>
      <c r="L191" s="259"/>
      <c r="M191" s="257"/>
      <c r="O191" s="624"/>
    </row>
    <row r="192" spans="1:15" s="181" customFormat="1">
      <c r="A192" s="872"/>
      <c r="B192" s="875"/>
      <c r="C192" s="878"/>
      <c r="D192" s="881"/>
      <c r="E192" s="258" t="s">
        <v>1855</v>
      </c>
      <c r="F192" s="467" t="s">
        <v>14178</v>
      </c>
      <c r="G192" s="467" t="s">
        <v>14178</v>
      </c>
      <c r="H192" s="467" t="s">
        <v>14213</v>
      </c>
      <c r="I192" s="199"/>
      <c r="J192" s="199"/>
      <c r="K192" s="198"/>
      <c r="L192" s="259"/>
      <c r="M192" s="257"/>
      <c r="O192" s="625"/>
    </row>
    <row r="193" spans="1:15" s="181" customFormat="1" ht="18" customHeight="1">
      <c r="A193" s="872"/>
      <c r="B193" s="875"/>
      <c r="C193" s="878"/>
      <c r="D193" s="881"/>
      <c r="E193" s="258" t="s">
        <v>1874</v>
      </c>
      <c r="F193" s="467" t="s">
        <v>14179</v>
      </c>
      <c r="G193" s="466" t="s">
        <v>14191</v>
      </c>
      <c r="H193" s="466" t="s">
        <v>14235</v>
      </c>
      <c r="I193" s="199"/>
      <c r="J193" s="199"/>
      <c r="K193" s="198"/>
      <c r="L193" s="260"/>
      <c r="M193" s="257"/>
      <c r="O193" s="624"/>
    </row>
    <row r="194" spans="1:15" s="181" customFormat="1" ht="18" customHeight="1">
      <c r="A194" s="872"/>
      <c r="B194" s="875"/>
      <c r="C194" s="878"/>
      <c r="D194" s="881"/>
      <c r="E194" s="258" t="s">
        <v>1873</v>
      </c>
      <c r="F194" s="467" t="s">
        <v>14180</v>
      </c>
      <c r="G194" s="467" t="s">
        <v>14192</v>
      </c>
      <c r="H194" s="467" t="s">
        <v>14236</v>
      </c>
      <c r="I194" s="199"/>
      <c r="J194" s="199"/>
      <c r="K194" s="198"/>
      <c r="L194" s="266"/>
      <c r="M194" s="265"/>
      <c r="O194" s="625"/>
    </row>
    <row r="195" spans="1:15" s="181" customFormat="1" ht="18" customHeight="1" thickBot="1">
      <c r="A195" s="873"/>
      <c r="B195" s="876"/>
      <c r="C195" s="879"/>
      <c r="D195" s="882"/>
      <c r="E195" s="261" t="s">
        <v>1872</v>
      </c>
      <c r="F195" s="468">
        <v>2</v>
      </c>
      <c r="G195" s="468">
        <v>8.5</v>
      </c>
      <c r="H195" s="468">
        <v>4.45</v>
      </c>
      <c r="I195" s="199"/>
      <c r="J195" s="199"/>
      <c r="K195" s="198"/>
      <c r="L195" s="262">
        <f>MIN(F195:H195)</f>
        <v>2</v>
      </c>
      <c r="M195" s="265"/>
      <c r="O195" s="625"/>
    </row>
    <row r="196" spans="1:15" s="181" customFormat="1" ht="15.75" thickBot="1">
      <c r="A196" s="196"/>
      <c r="B196" s="196"/>
      <c r="C196" s="251"/>
      <c r="D196" s="252"/>
      <c r="E196" s="252"/>
      <c r="F196" s="459"/>
      <c r="G196" s="459"/>
      <c r="H196" s="459"/>
      <c r="I196" s="199"/>
      <c r="J196" s="199"/>
      <c r="K196" s="264"/>
      <c r="L196" s="223"/>
      <c r="M196" s="198"/>
      <c r="O196" s="625"/>
    </row>
    <row r="197" spans="1:15" s="181" customFormat="1" ht="15.75">
      <c r="A197" s="871">
        <f>A190+1</f>
        <v>26</v>
      </c>
      <c r="B197" s="874" t="str">
        <f>INDEX(Plan15!A:B,M197,2)</f>
        <v>E-015.45</v>
      </c>
      <c r="C197" s="877" t="str">
        <f>VLOOKUP(B197,Plan15!B:C,2,FALSE)</f>
        <v>QUADRO DE COMANDO 120X80X25 CM TIPO SOBREPOR, COMPATÍVEL COM QUALQUER MARCA DE DISJUNTOR; GRAU DE PROTEÇÃO MÍNIMO, IP44; CAPACIDADE PARA, NO MÍNIMO, 50 MÓDULOS DIN; BARRAMENTO TRIFÁSICO DE 750A.</v>
      </c>
      <c r="D197" s="880" t="str">
        <f>VLOOKUP(C197,Plan15!C:D,2,FALSE)</f>
        <v>UN</v>
      </c>
      <c r="E197" s="267" t="s">
        <v>1870</v>
      </c>
      <c r="F197" s="465" t="s">
        <v>14181</v>
      </c>
      <c r="G197" s="465" t="s">
        <v>14189</v>
      </c>
      <c r="H197" s="465" t="s">
        <v>14233</v>
      </c>
      <c r="I197" s="199"/>
      <c r="J197" s="199"/>
      <c r="K197" s="198"/>
      <c r="L197" s="256"/>
      <c r="M197" s="257">
        <v>67</v>
      </c>
      <c r="O197" s="625"/>
    </row>
    <row r="198" spans="1:15" s="181" customFormat="1">
      <c r="A198" s="872"/>
      <c r="B198" s="875"/>
      <c r="C198" s="878"/>
      <c r="D198" s="881"/>
      <c r="E198" s="258" t="s">
        <v>1871</v>
      </c>
      <c r="F198" s="466" t="s">
        <v>14182</v>
      </c>
      <c r="G198" s="466" t="s">
        <v>14190</v>
      </c>
      <c r="H198" s="466" t="s">
        <v>14234</v>
      </c>
      <c r="I198" s="199"/>
      <c r="J198" s="199"/>
      <c r="K198" s="198"/>
      <c r="L198" s="259"/>
      <c r="M198" s="257"/>
      <c r="O198" s="195"/>
    </row>
    <row r="199" spans="1:15" s="181" customFormat="1">
      <c r="A199" s="872"/>
      <c r="B199" s="875"/>
      <c r="C199" s="878"/>
      <c r="D199" s="881"/>
      <c r="E199" s="258" t="s">
        <v>1855</v>
      </c>
      <c r="F199" s="467" t="s">
        <v>14178</v>
      </c>
      <c r="G199" s="467" t="s">
        <v>14178</v>
      </c>
      <c r="H199" s="467" t="s">
        <v>14213</v>
      </c>
      <c r="I199" s="199"/>
      <c r="J199" s="199"/>
      <c r="K199" s="198"/>
      <c r="L199" s="259"/>
      <c r="M199" s="257"/>
    </row>
    <row r="200" spans="1:15" s="181" customFormat="1" ht="18" customHeight="1">
      <c r="A200" s="872"/>
      <c r="B200" s="875"/>
      <c r="C200" s="878"/>
      <c r="D200" s="881"/>
      <c r="E200" s="258" t="s">
        <v>1874</v>
      </c>
      <c r="F200" s="467" t="s">
        <v>14183</v>
      </c>
      <c r="G200" s="466" t="s">
        <v>14191</v>
      </c>
      <c r="H200" s="466" t="s">
        <v>14235</v>
      </c>
      <c r="I200" s="199"/>
      <c r="J200" s="199"/>
      <c r="K200" s="198"/>
      <c r="L200" s="260"/>
      <c r="M200" s="257"/>
    </row>
    <row r="201" spans="1:15" s="181" customFormat="1" ht="18" customHeight="1">
      <c r="A201" s="872"/>
      <c r="B201" s="875"/>
      <c r="C201" s="878"/>
      <c r="D201" s="881"/>
      <c r="E201" s="258" t="s">
        <v>1873</v>
      </c>
      <c r="F201" s="467" t="s">
        <v>14184</v>
      </c>
      <c r="G201" s="467" t="s">
        <v>14192</v>
      </c>
      <c r="H201" s="467" t="s">
        <v>14236</v>
      </c>
      <c r="I201" s="199"/>
      <c r="J201" s="199"/>
      <c r="K201" s="198"/>
      <c r="L201" s="266"/>
      <c r="M201" s="265"/>
    </row>
    <row r="202" spans="1:15" s="181" customFormat="1" ht="18" customHeight="1" thickBot="1">
      <c r="A202" s="873"/>
      <c r="B202" s="876"/>
      <c r="C202" s="879"/>
      <c r="D202" s="882"/>
      <c r="E202" s="261" t="s">
        <v>1872</v>
      </c>
      <c r="F202" s="468">
        <v>1083</v>
      </c>
      <c r="G202" s="468">
        <v>1100.99</v>
      </c>
      <c r="H202" s="468">
        <v>1162.5</v>
      </c>
      <c r="I202" s="199"/>
      <c r="J202" s="199"/>
      <c r="K202" s="198"/>
      <c r="L202" s="262">
        <f>MIN(F202:H202)</f>
        <v>1083</v>
      </c>
      <c r="M202" s="265"/>
    </row>
    <row r="203" spans="1:15" s="181" customFormat="1" ht="15.75" thickBot="1">
      <c r="A203" s="196"/>
      <c r="B203" s="196"/>
      <c r="C203" s="251"/>
      <c r="D203" s="252"/>
      <c r="E203" s="252"/>
      <c r="F203" s="459"/>
      <c r="G203" s="459"/>
      <c r="H203" s="459"/>
      <c r="I203" s="199"/>
      <c r="J203" s="199"/>
      <c r="K203" s="264"/>
      <c r="L203" s="223"/>
      <c r="M203" s="198"/>
    </row>
    <row r="204" spans="1:15" s="181" customFormat="1" ht="15.75">
      <c r="A204" s="871">
        <f>A197+1</f>
        <v>27</v>
      </c>
      <c r="B204" s="874" t="str">
        <f>INDEX(Plan15!A:B,M204,2)</f>
        <v>E-015.26A</v>
      </c>
      <c r="C204" s="877" t="str">
        <f>VLOOKUP(B204,Plan15!B:C,2,FALSE)</f>
        <v>KIT BARRAMENTO TRIFÁSICO 750A (INCLUSO BARRAMENTO NEUTRO E TERRA 750A, ISOLADORES E ACESSORIOS DE FIXAÇÃO)</v>
      </c>
      <c r="D204" s="880" t="str">
        <f>VLOOKUP(C204,Plan15!C:D,2,FALSE)</f>
        <v>UN</v>
      </c>
      <c r="E204" s="267" t="s">
        <v>1870</v>
      </c>
      <c r="F204" s="465"/>
      <c r="G204" s="465" t="s">
        <v>14189</v>
      </c>
      <c r="H204" s="465" t="s">
        <v>14233</v>
      </c>
      <c r="I204" s="199"/>
      <c r="J204" s="199"/>
      <c r="K204" s="198"/>
      <c r="L204" s="256"/>
      <c r="M204" s="257">
        <v>68</v>
      </c>
    </row>
    <row r="205" spans="1:15" s="181" customFormat="1">
      <c r="A205" s="872"/>
      <c r="B205" s="875"/>
      <c r="C205" s="878"/>
      <c r="D205" s="881"/>
      <c r="E205" s="258" t="s">
        <v>1871</v>
      </c>
      <c r="F205" s="466"/>
      <c r="G205" s="466" t="s">
        <v>14190</v>
      </c>
      <c r="H205" s="466" t="s">
        <v>14234</v>
      </c>
      <c r="I205" s="199"/>
      <c r="J205" s="199"/>
      <c r="K205" s="198"/>
      <c r="L205" s="259"/>
      <c r="M205" s="257"/>
    </row>
    <row r="206" spans="1:15" s="181" customFormat="1">
      <c r="A206" s="872"/>
      <c r="B206" s="875"/>
      <c r="C206" s="878"/>
      <c r="D206" s="881"/>
      <c r="E206" s="258" t="s">
        <v>1855</v>
      </c>
      <c r="F206" s="467"/>
      <c r="G206" s="467" t="s">
        <v>14178</v>
      </c>
      <c r="H206" s="467" t="s">
        <v>14213</v>
      </c>
      <c r="I206" s="199"/>
      <c r="J206" s="199"/>
      <c r="K206" s="198"/>
      <c r="L206" s="259"/>
      <c r="M206" s="257"/>
      <c r="O206" s="626"/>
    </row>
    <row r="207" spans="1:15" s="181" customFormat="1" ht="18" customHeight="1">
      <c r="A207" s="872"/>
      <c r="B207" s="875"/>
      <c r="C207" s="878"/>
      <c r="D207" s="881"/>
      <c r="E207" s="258" t="s">
        <v>1874</v>
      </c>
      <c r="F207" s="467"/>
      <c r="G207" s="466" t="s">
        <v>14191</v>
      </c>
      <c r="H207" s="466" t="s">
        <v>14235</v>
      </c>
      <c r="I207" s="199"/>
      <c r="J207" s="199"/>
      <c r="K207" s="198"/>
      <c r="L207" s="260"/>
      <c r="M207" s="257"/>
      <c r="O207" s="626"/>
    </row>
    <row r="208" spans="1:15" s="181" customFormat="1" ht="18" customHeight="1">
      <c r="A208" s="872"/>
      <c r="B208" s="875"/>
      <c r="C208" s="878"/>
      <c r="D208" s="881"/>
      <c r="E208" s="258" t="s">
        <v>1873</v>
      </c>
      <c r="F208" s="467"/>
      <c r="G208" s="467" t="s">
        <v>14192</v>
      </c>
      <c r="H208" s="467" t="s">
        <v>14236</v>
      </c>
      <c r="I208" s="199"/>
      <c r="J208" s="199"/>
      <c r="K208" s="198"/>
      <c r="L208" s="266"/>
      <c r="M208" s="265"/>
      <c r="O208" s="627"/>
    </row>
    <row r="209" spans="1:16" s="181" customFormat="1" ht="18" customHeight="1" thickBot="1">
      <c r="A209" s="873"/>
      <c r="B209" s="876"/>
      <c r="C209" s="879"/>
      <c r="D209" s="882"/>
      <c r="E209" s="261" t="s">
        <v>1872</v>
      </c>
      <c r="F209" s="468"/>
      <c r="G209" s="468">
        <v>6890.8</v>
      </c>
      <c r="H209" s="468">
        <v>4860.09</v>
      </c>
      <c r="I209" s="199"/>
      <c r="J209" s="199"/>
      <c r="K209" s="198"/>
      <c r="L209" s="262">
        <f>MIN(F209:H209)</f>
        <v>4860.09</v>
      </c>
      <c r="M209" s="265"/>
      <c r="O209" s="627"/>
    </row>
    <row r="210" spans="1:16" s="181" customFormat="1" ht="15.75" thickBot="1">
      <c r="A210" s="196"/>
      <c r="B210" s="196"/>
      <c r="C210" s="251"/>
      <c r="D210" s="252"/>
      <c r="E210" s="252"/>
      <c r="F210" s="459"/>
      <c r="G210" s="459"/>
      <c r="H210" s="459"/>
      <c r="I210" s="199"/>
      <c r="J210" s="199"/>
      <c r="K210" s="264"/>
      <c r="L210" s="223"/>
      <c r="M210" s="198"/>
      <c r="O210" s="626"/>
    </row>
    <row r="211" spans="1:16" s="181" customFormat="1" ht="15.75">
      <c r="A211" s="871">
        <f>A204+1</f>
        <v>28</v>
      </c>
      <c r="B211" s="874" t="str">
        <f>INDEX(Plan15!A:B,M211,2)</f>
        <v>E-015.82</v>
      </c>
      <c r="C211" s="877" t="str">
        <f>VLOOKUP(B211,Plan15!B:C,2,FALSE)</f>
        <v>TAMPA REFORCADA EM FºFº COM ESCOTILHA, REF. TEL-536 OU EQUIVALENTE TÉCNICO PARA CAIXA DE INSPEÇÃO COM DIAMETRO 300MM</v>
      </c>
      <c r="D211" s="880" t="str">
        <f>VLOOKUP(C211,Plan15!C:D,2,FALSE)</f>
        <v>UN</v>
      </c>
      <c r="E211" s="267" t="s">
        <v>1870</v>
      </c>
      <c r="F211" s="465" t="s">
        <v>14193</v>
      </c>
      <c r="G211" s="465" t="s">
        <v>14257</v>
      </c>
      <c r="H211" s="465"/>
      <c r="I211" s="199"/>
      <c r="J211" s="199"/>
      <c r="K211" s="198"/>
      <c r="L211" s="256"/>
      <c r="M211" s="257">
        <v>69</v>
      </c>
      <c r="O211" s="628"/>
      <c r="P211" s="629"/>
    </row>
    <row r="212" spans="1:16" s="181" customFormat="1">
      <c r="A212" s="872"/>
      <c r="B212" s="875"/>
      <c r="C212" s="878"/>
      <c r="D212" s="881"/>
      <c r="E212" s="258" t="s">
        <v>1871</v>
      </c>
      <c r="F212" s="466" t="s">
        <v>14194</v>
      </c>
      <c r="G212" s="466" t="s">
        <v>14258</v>
      </c>
      <c r="H212" s="466"/>
      <c r="I212" s="199"/>
      <c r="J212" s="199"/>
      <c r="K212" s="198"/>
      <c r="L212" s="259"/>
      <c r="M212" s="257"/>
      <c r="O212" s="630"/>
      <c r="P212" s="629"/>
    </row>
    <row r="213" spans="1:16" s="181" customFormat="1">
      <c r="A213" s="872"/>
      <c r="B213" s="875"/>
      <c r="C213" s="878"/>
      <c r="D213" s="881"/>
      <c r="E213" s="258" t="s">
        <v>1855</v>
      </c>
      <c r="F213" s="467" t="s">
        <v>14178</v>
      </c>
      <c r="G213" s="467" t="s">
        <v>14213</v>
      </c>
      <c r="H213" s="467"/>
      <c r="I213" s="199"/>
      <c r="J213" s="199"/>
      <c r="K213" s="198"/>
      <c r="L213" s="259"/>
      <c r="M213" s="257"/>
      <c r="O213" s="630"/>
    </row>
    <row r="214" spans="1:16" s="181" customFormat="1" ht="18" customHeight="1">
      <c r="A214" s="872"/>
      <c r="B214" s="875"/>
      <c r="C214" s="878"/>
      <c r="D214" s="881"/>
      <c r="E214" s="258" t="s">
        <v>1874</v>
      </c>
      <c r="F214" s="467" t="s">
        <v>14195</v>
      </c>
      <c r="G214" s="466" t="s">
        <v>14259</v>
      </c>
      <c r="H214" s="466"/>
      <c r="I214" s="199"/>
      <c r="J214" s="199"/>
      <c r="K214" s="198"/>
      <c r="L214" s="260"/>
      <c r="M214" s="257"/>
      <c r="O214" s="195"/>
    </row>
    <row r="215" spans="1:16" s="181" customFormat="1" ht="18" customHeight="1">
      <c r="A215" s="872"/>
      <c r="B215" s="875"/>
      <c r="C215" s="878"/>
      <c r="D215" s="881"/>
      <c r="E215" s="258" t="s">
        <v>1873</v>
      </c>
      <c r="F215" s="467" t="s">
        <v>14196</v>
      </c>
      <c r="G215" s="467" t="s">
        <v>14260</v>
      </c>
      <c r="H215" s="467"/>
      <c r="I215" s="199"/>
      <c r="J215" s="199"/>
      <c r="K215" s="198"/>
      <c r="L215" s="266"/>
      <c r="M215" s="265"/>
      <c r="O215" s="195"/>
    </row>
    <row r="216" spans="1:16" s="181" customFormat="1" ht="18" customHeight="1" thickBot="1">
      <c r="A216" s="873"/>
      <c r="B216" s="876"/>
      <c r="C216" s="879"/>
      <c r="D216" s="882"/>
      <c r="E216" s="261" t="s">
        <v>1872</v>
      </c>
      <c r="F216" s="468">
        <v>109.55</v>
      </c>
      <c r="G216" s="468">
        <v>95.8</v>
      </c>
      <c r="H216" s="468"/>
      <c r="I216" s="199"/>
      <c r="J216" s="199"/>
      <c r="K216" s="198"/>
      <c r="L216" s="262">
        <f>MIN(F216:H216)</f>
        <v>95.8</v>
      </c>
      <c r="M216" s="265"/>
      <c r="O216" s="195"/>
    </row>
    <row r="217" spans="1:16" s="181" customFormat="1" ht="15.75" thickBot="1">
      <c r="A217" s="196"/>
      <c r="B217" s="196"/>
      <c r="C217" s="251"/>
      <c r="D217" s="252"/>
      <c r="E217" s="252"/>
      <c r="F217" s="459"/>
      <c r="G217" s="459"/>
      <c r="H217" s="459"/>
      <c r="I217" s="199"/>
      <c r="J217" s="199"/>
      <c r="K217" s="264"/>
      <c r="L217" s="223"/>
      <c r="M217" s="198"/>
      <c r="O217" s="195"/>
    </row>
    <row r="218" spans="1:16" s="181" customFormat="1" ht="15.75">
      <c r="A218" s="871">
        <f>A211+1</f>
        <v>29</v>
      </c>
      <c r="B218" s="874" t="str">
        <f>INDEX(Plan15!A:B,M218,2)</f>
        <v>E-015.83</v>
      </c>
      <c r="C218" s="877" t="str">
        <f>VLOOKUP(B218,Plan15!B:C,2,FALSE)</f>
        <v>CONECTOR CABO-HASTE EM BRONZE NATURAL PARA 2 CABOS COBRE DE 16 MM² A 70 MM² COM GRAMPO "U" E PORCAS DE AÇO</v>
      </c>
      <c r="D218" s="880" t="str">
        <f>VLOOKUP(C218,Plan15!C:D,2,FALSE)</f>
        <v>UN</v>
      </c>
      <c r="E218" s="267" t="s">
        <v>1870</v>
      </c>
      <c r="F218" s="465" t="s">
        <v>14193</v>
      </c>
      <c r="G218" s="465" t="s">
        <v>14257</v>
      </c>
      <c r="H218" s="465"/>
      <c r="I218" s="199"/>
      <c r="J218" s="199"/>
      <c r="K218" s="198"/>
      <c r="L218" s="256"/>
      <c r="M218" s="257">
        <v>70</v>
      </c>
      <c r="O218" s="195"/>
    </row>
    <row r="219" spans="1:16" s="181" customFormat="1">
      <c r="A219" s="872"/>
      <c r="B219" s="875"/>
      <c r="C219" s="878"/>
      <c r="D219" s="881"/>
      <c r="E219" s="258" t="s">
        <v>1871</v>
      </c>
      <c r="F219" s="466" t="s">
        <v>14194</v>
      </c>
      <c r="G219" s="466" t="s">
        <v>14258</v>
      </c>
      <c r="H219" s="466"/>
      <c r="I219" s="199"/>
      <c r="J219" s="199"/>
      <c r="K219" s="198"/>
      <c r="L219" s="259"/>
      <c r="M219" s="257"/>
      <c r="O219" s="195"/>
    </row>
    <row r="220" spans="1:16" s="181" customFormat="1">
      <c r="A220" s="872"/>
      <c r="B220" s="875"/>
      <c r="C220" s="878"/>
      <c r="D220" s="881"/>
      <c r="E220" s="258" t="s">
        <v>1855</v>
      </c>
      <c r="F220" s="467" t="s">
        <v>14178</v>
      </c>
      <c r="G220" s="467" t="s">
        <v>14213</v>
      </c>
      <c r="H220" s="467"/>
      <c r="I220" s="199"/>
      <c r="J220" s="199"/>
      <c r="K220" s="198"/>
      <c r="L220" s="259"/>
      <c r="M220" s="257"/>
    </row>
    <row r="221" spans="1:16" s="181" customFormat="1" ht="18" customHeight="1">
      <c r="A221" s="872"/>
      <c r="B221" s="875"/>
      <c r="C221" s="878"/>
      <c r="D221" s="881"/>
      <c r="E221" s="258" t="s">
        <v>1874</v>
      </c>
      <c r="F221" s="467" t="s">
        <v>14195</v>
      </c>
      <c r="G221" s="466" t="s">
        <v>14259</v>
      </c>
      <c r="H221" s="466"/>
      <c r="I221" s="199"/>
      <c r="J221" s="199"/>
      <c r="K221" s="198"/>
      <c r="L221" s="260"/>
      <c r="M221" s="257"/>
    </row>
    <row r="222" spans="1:16" s="181" customFormat="1" ht="18" customHeight="1">
      <c r="A222" s="872"/>
      <c r="B222" s="875"/>
      <c r="C222" s="878"/>
      <c r="D222" s="881"/>
      <c r="E222" s="258" t="s">
        <v>1873</v>
      </c>
      <c r="F222" s="467" t="s">
        <v>14196</v>
      </c>
      <c r="G222" s="467" t="s">
        <v>14260</v>
      </c>
      <c r="H222" s="467"/>
      <c r="I222" s="199"/>
      <c r="J222" s="199"/>
      <c r="K222" s="198"/>
      <c r="L222" s="266"/>
      <c r="M222" s="265"/>
    </row>
    <row r="223" spans="1:16" s="181" customFormat="1" ht="18" customHeight="1" thickBot="1">
      <c r="A223" s="873"/>
      <c r="B223" s="876"/>
      <c r="C223" s="879"/>
      <c r="D223" s="882"/>
      <c r="E223" s="261" t="s">
        <v>1872</v>
      </c>
      <c r="F223" s="468">
        <v>58</v>
      </c>
      <c r="G223" s="468">
        <v>42.86</v>
      </c>
      <c r="H223" s="468"/>
      <c r="I223" s="199"/>
      <c r="J223" s="199"/>
      <c r="K223" s="198"/>
      <c r="L223" s="262">
        <f>MIN(F223:H223)</f>
        <v>42.86</v>
      </c>
      <c r="M223" s="265"/>
    </row>
    <row r="224" spans="1:16" s="181" customFormat="1" ht="15.75" thickBot="1">
      <c r="A224" s="196"/>
      <c r="B224" s="196"/>
      <c r="C224" s="251"/>
      <c r="D224" s="252"/>
      <c r="E224" s="252"/>
      <c r="F224" s="459"/>
      <c r="G224" s="459"/>
      <c r="H224" s="459"/>
      <c r="I224" s="199"/>
      <c r="J224" s="199"/>
      <c r="K224" s="264"/>
      <c r="L224" s="223"/>
      <c r="M224" s="198"/>
    </row>
    <row r="225" spans="1:15" s="181" customFormat="1" ht="15.75">
      <c r="A225" s="871">
        <f>A218+1</f>
        <v>30</v>
      </c>
      <c r="B225" s="874" t="str">
        <f>INDEX(Plan15!A:B,M225,2)</f>
        <v>E-015.16725</v>
      </c>
      <c r="C225" s="877" t="str">
        <f>VLOOKUP(B225,Plan15!B:C,2,FALSE)</f>
        <v>LUMINÁRIA LED PAINEL 48W</v>
      </c>
      <c r="D225" s="880" t="str">
        <f>VLOOKUP(C225,Plan15!C:D,2,FALSE)</f>
        <v>UN</v>
      </c>
      <c r="E225" s="267" t="s">
        <v>1870</v>
      </c>
      <c r="F225" s="465" t="s">
        <v>14251</v>
      </c>
      <c r="G225" s="465" t="s">
        <v>14254</v>
      </c>
      <c r="H225" s="465" t="s">
        <v>14233</v>
      </c>
      <c r="I225" s="199"/>
      <c r="J225" s="199"/>
      <c r="K225" s="198"/>
      <c r="L225" s="256"/>
      <c r="M225" s="257">
        <v>81</v>
      </c>
      <c r="O225" s="195"/>
    </row>
    <row r="226" spans="1:15" s="181" customFormat="1">
      <c r="A226" s="872"/>
      <c r="B226" s="875"/>
      <c r="C226" s="878"/>
      <c r="D226" s="881"/>
      <c r="E226" s="258" t="s">
        <v>1871</v>
      </c>
      <c r="F226" s="466" t="s">
        <v>14252</v>
      </c>
      <c r="G226" s="466" t="s">
        <v>14255</v>
      </c>
      <c r="H226" s="466" t="s">
        <v>14234</v>
      </c>
      <c r="I226" s="199"/>
      <c r="J226" s="199"/>
      <c r="K226" s="198"/>
      <c r="L226" s="259"/>
      <c r="M226" s="257"/>
      <c r="O226" s="195"/>
    </row>
    <row r="227" spans="1:15" s="181" customFormat="1">
      <c r="A227" s="872"/>
      <c r="B227" s="875"/>
      <c r="C227" s="878"/>
      <c r="D227" s="881"/>
      <c r="E227" s="258" t="s">
        <v>1855</v>
      </c>
      <c r="F227" s="467" t="s">
        <v>14228</v>
      </c>
      <c r="G227" s="467" t="s">
        <v>14228</v>
      </c>
      <c r="H227" s="467" t="s">
        <v>14213</v>
      </c>
      <c r="I227" s="199"/>
      <c r="J227" s="199"/>
      <c r="K227" s="198"/>
      <c r="L227" s="259"/>
      <c r="M227" s="257"/>
    </row>
    <row r="228" spans="1:15" s="181" customFormat="1" ht="18" customHeight="1">
      <c r="A228" s="872"/>
      <c r="B228" s="875"/>
      <c r="C228" s="878"/>
      <c r="D228" s="881"/>
      <c r="E228" s="258" t="s">
        <v>1874</v>
      </c>
      <c r="F228" s="467" t="s">
        <v>14169</v>
      </c>
      <c r="G228" s="466" t="s">
        <v>14169</v>
      </c>
      <c r="H228" s="466" t="s">
        <v>14235</v>
      </c>
      <c r="I228" s="199"/>
      <c r="J228" s="199"/>
      <c r="K228" s="198"/>
      <c r="L228" s="260"/>
      <c r="M228" s="257"/>
    </row>
    <row r="229" spans="1:15" s="181" customFormat="1" ht="18" customHeight="1">
      <c r="A229" s="872"/>
      <c r="B229" s="875"/>
      <c r="C229" s="878"/>
      <c r="D229" s="881"/>
      <c r="E229" s="258" t="s">
        <v>1873</v>
      </c>
      <c r="F229" s="467" t="s">
        <v>14253</v>
      </c>
      <c r="G229" s="467" t="s">
        <v>14256</v>
      </c>
      <c r="H229" s="467" t="s">
        <v>14236</v>
      </c>
      <c r="I229" s="199"/>
      <c r="J229" s="199"/>
      <c r="K229" s="198"/>
      <c r="L229" s="266"/>
      <c r="M229" s="265"/>
    </row>
    <row r="230" spans="1:15" s="181" customFormat="1" ht="18" customHeight="1" thickBot="1">
      <c r="A230" s="873"/>
      <c r="B230" s="876"/>
      <c r="C230" s="879"/>
      <c r="D230" s="882"/>
      <c r="E230" s="261" t="s">
        <v>1872</v>
      </c>
      <c r="F230" s="468">
        <v>179.28</v>
      </c>
      <c r="G230" s="468">
        <f>167.9+29.76</f>
        <v>197.66</v>
      </c>
      <c r="H230" s="468">
        <v>260.5</v>
      </c>
      <c r="I230" s="199"/>
      <c r="J230" s="199"/>
      <c r="K230" s="198"/>
      <c r="L230" s="262">
        <f>MIN(F230:H230)</f>
        <v>179.28</v>
      </c>
      <c r="M230" s="265"/>
    </row>
    <row r="231" spans="1:15" s="181" customFormat="1" ht="15.75" thickBot="1">
      <c r="A231" s="196"/>
      <c r="B231" s="196"/>
      <c r="C231" s="251"/>
      <c r="D231" s="252"/>
      <c r="E231" s="252"/>
      <c r="F231" s="459"/>
      <c r="G231" s="459"/>
      <c r="H231" s="459"/>
      <c r="I231" s="199"/>
      <c r="J231" s="199"/>
      <c r="K231" s="264"/>
      <c r="L231" s="223"/>
      <c r="M231" s="198"/>
    </row>
    <row r="232" spans="1:15" s="181" customFormat="1" ht="15.75">
      <c r="A232" s="871">
        <f>A225+1</f>
        <v>31</v>
      </c>
      <c r="B232" s="874" t="str">
        <f>INDEX(Plan15!A:B,M232,2)</f>
        <v>E-022.010</v>
      </c>
      <c r="C232" s="877" t="str">
        <f>VLOOKUP(B232,Plan15!B:C,2,FALSE)</f>
        <v xml:space="preserve">GRADIL METÁLICO  EM TELA ARTISTICA (MODULO 1,45X2,00 M) COM PORTA PARA ACESSO 1,50X2,00 M </v>
      </c>
      <c r="D232" s="880" t="str">
        <f>VLOOKUP(C232,Plan15!C:D,2,FALSE)</f>
        <v>M2</v>
      </c>
      <c r="E232" s="267" t="s">
        <v>1870</v>
      </c>
      <c r="F232" s="465" t="s">
        <v>14244</v>
      </c>
      <c r="G232" s="465" t="s">
        <v>14248</v>
      </c>
      <c r="H232" s="465"/>
      <c r="I232" s="199"/>
      <c r="J232" s="199"/>
      <c r="K232" s="198"/>
      <c r="L232" s="256"/>
      <c r="M232" s="257">
        <v>91</v>
      </c>
      <c r="O232" s="195"/>
    </row>
    <row r="233" spans="1:15" s="181" customFormat="1">
      <c r="A233" s="872"/>
      <c r="B233" s="875"/>
      <c r="C233" s="878"/>
      <c r="D233" s="881"/>
      <c r="E233" s="258" t="s">
        <v>1871</v>
      </c>
      <c r="F233" s="466" t="s">
        <v>14245</v>
      </c>
      <c r="G233" s="466" t="s">
        <v>14249</v>
      </c>
      <c r="H233" s="466"/>
      <c r="I233" s="199"/>
      <c r="J233" s="199"/>
      <c r="K233" s="198"/>
      <c r="L233" s="259"/>
      <c r="M233" s="257"/>
      <c r="O233" s="195"/>
    </row>
    <row r="234" spans="1:15" s="181" customFormat="1">
      <c r="A234" s="872"/>
      <c r="B234" s="875"/>
      <c r="C234" s="878"/>
      <c r="D234" s="881"/>
      <c r="E234" s="258" t="s">
        <v>1855</v>
      </c>
      <c r="F234" s="467" t="s">
        <v>14228</v>
      </c>
      <c r="G234" s="467" t="s">
        <v>14213</v>
      </c>
      <c r="H234" s="467"/>
      <c r="I234" s="199"/>
      <c r="J234" s="199"/>
      <c r="K234" s="198"/>
      <c r="L234" s="259"/>
      <c r="M234" s="257"/>
    </row>
    <row r="235" spans="1:15" s="181" customFormat="1" ht="18" customHeight="1">
      <c r="A235" s="872"/>
      <c r="B235" s="875"/>
      <c r="C235" s="878"/>
      <c r="D235" s="881"/>
      <c r="E235" s="258" t="s">
        <v>1874</v>
      </c>
      <c r="F235" s="467" t="s">
        <v>14246</v>
      </c>
      <c r="G235" s="466" t="s">
        <v>14169</v>
      </c>
      <c r="H235" s="466"/>
      <c r="I235" s="199"/>
      <c r="J235" s="199"/>
      <c r="K235" s="198"/>
      <c r="L235" s="260"/>
      <c r="M235" s="257"/>
    </row>
    <row r="236" spans="1:15" s="181" customFormat="1" ht="18" customHeight="1">
      <c r="A236" s="872"/>
      <c r="B236" s="875"/>
      <c r="C236" s="878"/>
      <c r="D236" s="881"/>
      <c r="E236" s="258" t="s">
        <v>1873</v>
      </c>
      <c r="F236" s="467" t="s">
        <v>14247</v>
      </c>
      <c r="G236" s="467" t="s">
        <v>14250</v>
      </c>
      <c r="H236" s="467"/>
      <c r="I236" s="199"/>
      <c r="J236" s="199"/>
      <c r="K236" s="198"/>
      <c r="L236" s="266"/>
      <c r="M236" s="265"/>
    </row>
    <row r="237" spans="1:15" s="181" customFormat="1" ht="18" customHeight="1" thickBot="1">
      <c r="A237" s="873"/>
      <c r="B237" s="876"/>
      <c r="C237" s="879"/>
      <c r="D237" s="882"/>
      <c r="E237" s="261" t="s">
        <v>1872</v>
      </c>
      <c r="F237" s="468">
        <v>172.32</v>
      </c>
      <c r="G237" s="468">
        <v>224.64</v>
      </c>
      <c r="H237" s="468"/>
      <c r="I237" s="199"/>
      <c r="J237" s="199"/>
      <c r="K237" s="198"/>
      <c r="L237" s="262">
        <f>MIN(F237:H237)</f>
        <v>172.32</v>
      </c>
      <c r="M237" s="265"/>
    </row>
    <row r="238" spans="1:15" s="181" customFormat="1" ht="15.75" thickBot="1">
      <c r="A238" s="196"/>
      <c r="B238" s="196"/>
      <c r="C238" s="251"/>
      <c r="D238" s="252"/>
      <c r="E238" s="252"/>
      <c r="F238" s="459"/>
      <c r="G238" s="459"/>
      <c r="H238" s="459"/>
      <c r="I238" s="199"/>
      <c r="J238" s="199"/>
      <c r="K238" s="264"/>
      <c r="L238" s="223"/>
      <c r="M238" s="198"/>
    </row>
    <row r="239" spans="1:15" s="181" customFormat="1" ht="15.75">
      <c r="A239" s="871">
        <f>A232+1</f>
        <v>32</v>
      </c>
      <c r="B239" s="874" t="str">
        <f>INDEX(Plan15!A:B,M239,2)</f>
        <v>E-015.18</v>
      </c>
      <c r="C239" s="877" t="str">
        <f>VLOOKUP(B239,Plan15!B:C,2,FALSE)</f>
        <v xml:space="preserve">PAINEL MONTADO COM RELÉ MICROPROCESSADO URP 6100 </v>
      </c>
      <c r="D239" s="880" t="str">
        <f>VLOOKUP(C239,Plan15!C:D,2,FALSE)</f>
        <v>UN</v>
      </c>
      <c r="E239" s="267" t="s">
        <v>1870</v>
      </c>
      <c r="F239" s="465" t="s">
        <v>14285</v>
      </c>
      <c r="G239" s="465"/>
      <c r="H239" s="465"/>
      <c r="I239" s="199"/>
      <c r="J239" s="199"/>
      <c r="K239" s="198"/>
      <c r="L239" s="256"/>
      <c r="M239" s="257">
        <v>93</v>
      </c>
      <c r="O239" s="195"/>
    </row>
    <row r="240" spans="1:15" s="181" customFormat="1">
      <c r="A240" s="872"/>
      <c r="B240" s="875"/>
      <c r="C240" s="878"/>
      <c r="D240" s="881"/>
      <c r="E240" s="258" t="s">
        <v>1871</v>
      </c>
      <c r="F240" s="466" t="s">
        <v>14286</v>
      </c>
      <c r="G240" s="466"/>
      <c r="H240" s="466"/>
      <c r="I240" s="199"/>
      <c r="J240" s="199"/>
      <c r="K240" s="198"/>
      <c r="L240" s="259"/>
      <c r="M240" s="257"/>
      <c r="O240" s="195"/>
    </row>
    <row r="241" spans="1:15" s="181" customFormat="1">
      <c r="A241" s="872"/>
      <c r="B241" s="875"/>
      <c r="C241" s="878"/>
      <c r="D241" s="881"/>
      <c r="E241" s="258" t="s">
        <v>1855</v>
      </c>
      <c r="F241" s="467" t="s">
        <v>14287</v>
      </c>
      <c r="G241" s="467"/>
      <c r="H241" s="467"/>
      <c r="I241" s="199"/>
      <c r="J241" s="199"/>
      <c r="K241" s="198"/>
      <c r="L241" s="259"/>
      <c r="M241" s="257"/>
    </row>
    <row r="242" spans="1:15" s="181" customFormat="1" ht="18" customHeight="1">
      <c r="A242" s="872"/>
      <c r="B242" s="875"/>
      <c r="C242" s="878"/>
      <c r="D242" s="881"/>
      <c r="E242" s="258" t="s">
        <v>1874</v>
      </c>
      <c r="F242" s="467" t="s">
        <v>14288</v>
      </c>
      <c r="G242" s="466"/>
      <c r="H242" s="466"/>
      <c r="I242" s="199"/>
      <c r="J242" s="199"/>
      <c r="K242" s="198"/>
      <c r="L242" s="260"/>
      <c r="M242" s="257"/>
    </row>
    <row r="243" spans="1:15" s="181" customFormat="1" ht="18" customHeight="1">
      <c r="A243" s="872"/>
      <c r="B243" s="875"/>
      <c r="C243" s="878"/>
      <c r="D243" s="881"/>
      <c r="E243" s="258" t="s">
        <v>1873</v>
      </c>
      <c r="F243" s="467" t="s">
        <v>14289</v>
      </c>
      <c r="G243" s="467"/>
      <c r="H243" s="467"/>
      <c r="I243" s="199"/>
      <c r="J243" s="199"/>
      <c r="K243" s="198"/>
      <c r="L243" s="266"/>
      <c r="M243" s="265"/>
    </row>
    <row r="244" spans="1:15" s="181" customFormat="1" ht="18" customHeight="1" thickBot="1">
      <c r="A244" s="873"/>
      <c r="B244" s="876"/>
      <c r="C244" s="879"/>
      <c r="D244" s="882"/>
      <c r="E244" s="261" t="s">
        <v>1872</v>
      </c>
      <c r="F244" s="468">
        <v>20039</v>
      </c>
      <c r="G244" s="468"/>
      <c r="H244" s="468"/>
      <c r="I244" s="199"/>
      <c r="J244" s="199"/>
      <c r="K244" s="198"/>
      <c r="L244" s="262">
        <f>MIN(F244:H244)</f>
        <v>20039</v>
      </c>
      <c r="M244" s="265"/>
    </row>
    <row r="245" spans="1:15" s="181" customFormat="1" ht="15.75" thickBot="1">
      <c r="A245" s="196"/>
      <c r="B245" s="196"/>
      <c r="C245" s="251"/>
      <c r="D245" s="252"/>
      <c r="E245" s="252"/>
      <c r="F245" s="459"/>
      <c r="G245" s="459"/>
      <c r="H245" s="459"/>
      <c r="I245" s="199"/>
      <c r="J245" s="199"/>
      <c r="K245" s="264"/>
      <c r="L245" s="223"/>
      <c r="M245" s="198"/>
    </row>
    <row r="246" spans="1:15" s="181" customFormat="1" ht="15.75">
      <c r="A246" s="871">
        <f>A239+1</f>
        <v>33</v>
      </c>
      <c r="B246" s="874" t="str">
        <f>INDEX(Plan15!A:B,M246,2)</f>
        <v>E-015.84</v>
      </c>
      <c r="C246" s="877" t="str">
        <f>VLOOKUP(B246,Plan15!B:C,2,FALSE)</f>
        <v>DISJUNTOR EASYPACK EVOLIS VACUO 17,5KV 630A/1250A 25KA OU EQUIVALENTE</v>
      </c>
      <c r="D246" s="880" t="str">
        <f>VLOOKUP(C246,Plan15!C:D,2,FALSE)</f>
        <v>UN</v>
      </c>
      <c r="E246" s="267" t="s">
        <v>1870</v>
      </c>
      <c r="F246" s="465" t="s">
        <v>14285</v>
      </c>
      <c r="G246" s="465" t="s">
        <v>14439</v>
      </c>
      <c r="H246" s="465"/>
      <c r="I246" s="199"/>
      <c r="J246" s="199"/>
      <c r="K246" s="198"/>
      <c r="L246" s="256"/>
      <c r="M246" s="257">
        <v>94</v>
      </c>
      <c r="O246" s="195"/>
    </row>
    <row r="247" spans="1:15" s="181" customFormat="1">
      <c r="A247" s="872"/>
      <c r="B247" s="875"/>
      <c r="C247" s="878"/>
      <c r="D247" s="881"/>
      <c r="E247" s="258" t="s">
        <v>1871</v>
      </c>
      <c r="F247" s="466" t="s">
        <v>14286</v>
      </c>
      <c r="G247" s="466" t="s">
        <v>14440</v>
      </c>
      <c r="H247" s="466"/>
      <c r="I247" s="199"/>
      <c r="J247" s="199"/>
      <c r="K247" s="198"/>
      <c r="L247" s="259"/>
      <c r="M247" s="257"/>
      <c r="O247" s="195"/>
    </row>
    <row r="248" spans="1:15" s="181" customFormat="1">
      <c r="A248" s="872"/>
      <c r="B248" s="875"/>
      <c r="C248" s="878"/>
      <c r="D248" s="881"/>
      <c r="E248" s="258" t="s">
        <v>1855</v>
      </c>
      <c r="F248" s="467" t="s">
        <v>14287</v>
      </c>
      <c r="G248" s="467" t="s">
        <v>14441</v>
      </c>
      <c r="H248" s="467"/>
      <c r="I248" s="199"/>
      <c r="J248" s="199"/>
      <c r="K248" s="198"/>
      <c r="L248" s="259"/>
      <c r="M248" s="257"/>
    </row>
    <row r="249" spans="1:15" s="181" customFormat="1" ht="18" customHeight="1">
      <c r="A249" s="872"/>
      <c r="B249" s="875"/>
      <c r="C249" s="878"/>
      <c r="D249" s="881"/>
      <c r="E249" s="258" t="s">
        <v>1874</v>
      </c>
      <c r="F249" s="467" t="s">
        <v>14288</v>
      </c>
      <c r="G249" s="466" t="s">
        <v>14442</v>
      </c>
      <c r="H249" s="466"/>
      <c r="I249" s="199"/>
      <c r="J249" s="199"/>
      <c r="K249" s="198"/>
      <c r="L249" s="260"/>
      <c r="M249" s="257"/>
    </row>
    <row r="250" spans="1:15" s="181" customFormat="1" ht="18" customHeight="1">
      <c r="A250" s="872"/>
      <c r="B250" s="875"/>
      <c r="C250" s="878"/>
      <c r="D250" s="881"/>
      <c r="E250" s="258" t="s">
        <v>1873</v>
      </c>
      <c r="F250" s="467" t="s">
        <v>14289</v>
      </c>
      <c r="G250" s="467" t="s">
        <v>14443</v>
      </c>
      <c r="H250" s="467"/>
      <c r="I250" s="199"/>
      <c r="J250" s="199"/>
      <c r="K250" s="198"/>
      <c r="L250" s="266"/>
      <c r="M250" s="265"/>
    </row>
    <row r="251" spans="1:15" s="181" customFormat="1" ht="18" customHeight="1" thickBot="1">
      <c r="A251" s="873"/>
      <c r="B251" s="876"/>
      <c r="C251" s="879"/>
      <c r="D251" s="882"/>
      <c r="E251" s="261" t="s">
        <v>1872</v>
      </c>
      <c r="F251" s="468">
        <v>26290</v>
      </c>
      <c r="G251" s="468">
        <v>31050</v>
      </c>
      <c r="H251" s="468"/>
      <c r="I251" s="199"/>
      <c r="J251" s="199"/>
      <c r="K251" s="198"/>
      <c r="L251" s="262">
        <f>MIN(F251:H251)</f>
        <v>26290</v>
      </c>
      <c r="M251" s="265"/>
    </row>
    <row r="252" spans="1:15" s="181" customFormat="1" ht="15.75" thickBot="1">
      <c r="A252" s="196"/>
      <c r="B252" s="196"/>
      <c r="C252" s="251"/>
      <c r="D252" s="252"/>
      <c r="E252" s="252"/>
      <c r="F252" s="459"/>
      <c r="G252" s="459"/>
      <c r="H252" s="459"/>
      <c r="I252" s="199"/>
      <c r="J252" s="199"/>
      <c r="K252" s="264"/>
      <c r="L252" s="223"/>
      <c r="M252" s="198"/>
    </row>
    <row r="253" spans="1:15" s="181" customFormat="1" ht="15.75">
      <c r="A253" s="871">
        <f>A246+1</f>
        <v>34</v>
      </c>
      <c r="B253" s="874" t="str">
        <f>INDEX(Plan15!A:B,M253,2)</f>
        <v>E-015.85</v>
      </c>
      <c r="C253" s="877" t="str">
        <f>VLOOKUP(B253,Plan15!B:C,2,FALSE)</f>
        <v>TRANSFORMADOR DE CORRENTE TC TIPO JANELA 200/5A.</v>
      </c>
      <c r="D253" s="880" t="str">
        <f>VLOOKUP(C253,Plan15!C:D,2,FALSE)</f>
        <v>UN</v>
      </c>
      <c r="E253" s="267" t="s">
        <v>1870</v>
      </c>
      <c r="F253" s="465" t="s">
        <v>14285</v>
      </c>
      <c r="G253" s="465" t="s">
        <v>14439</v>
      </c>
      <c r="H253" s="465"/>
      <c r="I253" s="199"/>
      <c r="J253" s="199"/>
      <c r="K253" s="198"/>
      <c r="L253" s="256"/>
      <c r="M253" s="257">
        <v>95</v>
      </c>
      <c r="O253" s="195"/>
    </row>
    <row r="254" spans="1:15" s="181" customFormat="1">
      <c r="A254" s="872"/>
      <c r="B254" s="875"/>
      <c r="C254" s="878"/>
      <c r="D254" s="881"/>
      <c r="E254" s="258" t="s">
        <v>1871</v>
      </c>
      <c r="F254" s="466" t="s">
        <v>14286</v>
      </c>
      <c r="G254" s="466" t="s">
        <v>14440</v>
      </c>
      <c r="H254" s="466"/>
      <c r="I254" s="199"/>
      <c r="J254" s="199"/>
      <c r="K254" s="198"/>
      <c r="L254" s="259"/>
      <c r="M254" s="257"/>
      <c r="O254" s="195"/>
    </row>
    <row r="255" spans="1:15" s="181" customFormat="1">
      <c r="A255" s="872"/>
      <c r="B255" s="875"/>
      <c r="C255" s="878"/>
      <c r="D255" s="881"/>
      <c r="E255" s="258" t="s">
        <v>1855</v>
      </c>
      <c r="F255" s="467" t="s">
        <v>14287</v>
      </c>
      <c r="G255" s="467" t="s">
        <v>14441</v>
      </c>
      <c r="H255" s="467"/>
      <c r="I255" s="199"/>
      <c r="J255" s="199"/>
      <c r="K255" s="198"/>
      <c r="L255" s="259"/>
      <c r="M255" s="257"/>
    </row>
    <row r="256" spans="1:15" s="181" customFormat="1" ht="18" customHeight="1">
      <c r="A256" s="872"/>
      <c r="B256" s="875"/>
      <c r="C256" s="878"/>
      <c r="D256" s="881"/>
      <c r="E256" s="258" t="s">
        <v>1874</v>
      </c>
      <c r="F256" s="467" t="s">
        <v>14288</v>
      </c>
      <c r="G256" s="466" t="s">
        <v>14442</v>
      </c>
      <c r="H256" s="466"/>
      <c r="I256" s="199"/>
      <c r="J256" s="199"/>
      <c r="K256" s="198"/>
      <c r="L256" s="260"/>
      <c r="M256" s="257"/>
    </row>
    <row r="257" spans="1:13" s="181" customFormat="1" ht="18" customHeight="1">
      <c r="A257" s="872"/>
      <c r="B257" s="875"/>
      <c r="C257" s="878"/>
      <c r="D257" s="881"/>
      <c r="E257" s="258" t="s">
        <v>1873</v>
      </c>
      <c r="F257" s="467" t="s">
        <v>14289</v>
      </c>
      <c r="G257" s="467" t="s">
        <v>14443</v>
      </c>
      <c r="H257" s="467"/>
      <c r="I257" s="199"/>
      <c r="J257" s="199"/>
      <c r="K257" s="198"/>
      <c r="L257" s="266"/>
      <c r="M257" s="265"/>
    </row>
    <row r="258" spans="1:13" s="181" customFormat="1" ht="18" customHeight="1" thickBot="1">
      <c r="A258" s="873"/>
      <c r="B258" s="876"/>
      <c r="C258" s="879"/>
      <c r="D258" s="882"/>
      <c r="E258" s="261" t="s">
        <v>1872</v>
      </c>
      <c r="F258" s="468">
        <v>1410</v>
      </c>
      <c r="G258" s="468">
        <v>1950</v>
      </c>
      <c r="H258" s="468"/>
      <c r="I258" s="199"/>
      <c r="J258" s="199"/>
      <c r="K258" s="198"/>
      <c r="L258" s="262">
        <f>MIN(F258:H258)</f>
        <v>1410</v>
      </c>
      <c r="M258" s="265"/>
    </row>
    <row r="259" spans="1:13" s="181" customFormat="1">
      <c r="A259" s="196"/>
      <c r="B259" s="196"/>
      <c r="C259" s="251"/>
      <c r="D259" s="252"/>
      <c r="E259" s="252"/>
      <c r="F259" s="459"/>
      <c r="G259" s="459"/>
      <c r="H259" s="459"/>
      <c r="I259" s="199"/>
      <c r="J259" s="199"/>
      <c r="K259" s="264"/>
      <c r="L259" s="223"/>
      <c r="M259" s="198"/>
    </row>
    <row r="260" spans="1:13" s="181" customFormat="1">
      <c r="A260" s="196"/>
      <c r="B260" s="196"/>
      <c r="C260" s="251"/>
      <c r="D260" s="252"/>
      <c r="E260" s="252"/>
      <c r="F260" s="223"/>
      <c r="G260" s="223"/>
      <c r="H260" s="223"/>
      <c r="I260" s="199"/>
      <c r="J260" s="199"/>
      <c r="K260" s="264"/>
      <c r="L260" s="223"/>
      <c r="M260" s="198"/>
    </row>
    <row r="261" spans="1:13" s="181" customFormat="1">
      <c r="A261" s="196"/>
      <c r="B261" s="196"/>
      <c r="C261" s="251"/>
      <c r="D261" s="252"/>
      <c r="E261" s="252"/>
      <c r="F261" s="223"/>
      <c r="G261" s="223"/>
      <c r="H261" s="223"/>
      <c r="I261" s="199"/>
      <c r="J261" s="199"/>
      <c r="K261" s="264"/>
      <c r="L261" s="223"/>
      <c r="M261" s="198"/>
    </row>
    <row r="262" spans="1:13" s="181" customFormat="1">
      <c r="A262" s="196"/>
      <c r="B262" s="196"/>
      <c r="C262" s="251"/>
      <c r="D262" s="252"/>
      <c r="E262" s="252"/>
      <c r="F262" s="223"/>
      <c r="G262" s="223"/>
      <c r="H262" s="223"/>
      <c r="I262" s="199"/>
      <c r="J262" s="199"/>
      <c r="K262" s="264"/>
      <c r="L262" s="223"/>
      <c r="M262" s="198"/>
    </row>
    <row r="263" spans="1:13" s="181" customFormat="1" ht="18" customHeight="1">
      <c r="A263" s="196"/>
      <c r="B263" s="196"/>
      <c r="C263" s="251"/>
      <c r="D263" s="196"/>
      <c r="E263" s="263"/>
      <c r="I263" s="199"/>
      <c r="J263" s="199"/>
      <c r="K263" s="198"/>
      <c r="L263" s="210"/>
      <c r="M263" s="265"/>
    </row>
    <row r="264" spans="1:13" s="181" customFormat="1">
      <c r="A264" s="196"/>
      <c r="B264" s="196"/>
      <c r="C264" s="251"/>
      <c r="D264" s="252"/>
      <c r="E264" s="252"/>
      <c r="F264" s="223"/>
      <c r="G264" s="223"/>
      <c r="H264" s="223"/>
      <c r="I264" s="199"/>
      <c r="J264" s="199"/>
      <c r="K264" s="264"/>
      <c r="L264" s="223"/>
      <c r="M264" s="198"/>
    </row>
    <row r="265" spans="1:13" s="181" customFormat="1" ht="18" customHeight="1">
      <c r="A265" s="196"/>
      <c r="B265" s="196"/>
      <c r="C265" s="251"/>
      <c r="D265" s="196"/>
      <c r="E265" s="263"/>
      <c r="I265" s="199"/>
      <c r="J265" s="199"/>
      <c r="K265" s="198"/>
      <c r="L265" s="210"/>
      <c r="M265" s="265"/>
    </row>
    <row r="266" spans="1:13" s="4" customFormat="1" ht="16.5" customHeight="1">
      <c r="A266" s="883" t="s">
        <v>14555</v>
      </c>
      <c r="B266" s="883"/>
      <c r="C266" s="186"/>
      <c r="D266" s="186"/>
      <c r="E266" s="186"/>
      <c r="I266" s="186"/>
      <c r="J266" s="186"/>
      <c r="K266" s="186"/>
      <c r="L266" s="210"/>
      <c r="M266" s="257"/>
    </row>
    <row r="267" spans="1:13" s="4" customFormat="1" ht="16.5" customHeight="1">
      <c r="A267" s="883"/>
      <c r="B267" s="883"/>
      <c r="C267" s="883"/>
      <c r="D267" s="210"/>
      <c r="E267" s="210"/>
      <c r="F267" s="210"/>
      <c r="G267" s="210"/>
      <c r="H267" s="210"/>
      <c r="I267" s="210"/>
      <c r="J267" s="210"/>
      <c r="K267" s="210"/>
      <c r="L267" s="210"/>
      <c r="M267" s="257"/>
    </row>
    <row r="268" spans="1:13" s="4" customFormat="1" ht="16.5" customHeight="1">
      <c r="A268" s="883" t="s">
        <v>14556</v>
      </c>
      <c r="B268" s="883"/>
      <c r="C268" s="883"/>
      <c r="D268" s="210"/>
      <c r="E268" s="210"/>
      <c r="F268" s="210"/>
      <c r="G268" s="210"/>
      <c r="H268" s="210"/>
      <c r="I268" s="210"/>
      <c r="J268" s="210"/>
      <c r="K268" s="210"/>
      <c r="L268" s="210"/>
      <c r="M268" s="257"/>
    </row>
    <row r="269" spans="1:13" s="4" customFormat="1" ht="16.5" customHeight="1">
      <c r="M269" s="257"/>
    </row>
    <row r="270" spans="1:13" s="4" customFormat="1" ht="16.5" customHeight="1">
      <c r="M270" s="257"/>
    </row>
    <row r="271" spans="1:13" s="4" customFormat="1" ht="16.5" customHeight="1">
      <c r="M271" s="257"/>
    </row>
    <row r="272" spans="1:13" ht="13.9" customHeight="1">
      <c r="M272" s="268"/>
    </row>
    <row r="273" spans="10:13">
      <c r="J273" s="214"/>
      <c r="M273" s="268"/>
    </row>
    <row r="274" spans="10:13">
      <c r="J274" s="214"/>
      <c r="M274" s="268"/>
    </row>
    <row r="275" spans="10:13" ht="15.75">
      <c r="J275" s="269"/>
      <c r="M275" s="268"/>
    </row>
    <row r="276" spans="10:13">
      <c r="M276" s="268"/>
    </row>
    <row r="277" spans="10:13">
      <c r="J277" s="214"/>
      <c r="M277" s="268"/>
    </row>
    <row r="278" spans="10:13">
      <c r="J278" s="214"/>
      <c r="M278" s="268"/>
    </row>
    <row r="279" spans="10:13" ht="15.75">
      <c r="J279" s="269"/>
      <c r="M279" s="268"/>
    </row>
    <row r="280" spans="10:13">
      <c r="M280" s="268"/>
    </row>
    <row r="281" spans="10:13">
      <c r="J281" s="214"/>
      <c r="M281" s="268"/>
    </row>
    <row r="282" spans="10:13">
      <c r="J282" s="214"/>
      <c r="M282" s="268"/>
    </row>
    <row r="283" spans="10:13" ht="15.75">
      <c r="J283" s="269"/>
      <c r="M283" s="268"/>
    </row>
    <row r="284" spans="10:13">
      <c r="M284" s="268"/>
    </row>
    <row r="285" spans="10:13">
      <c r="M285" s="268"/>
    </row>
    <row r="286" spans="10:13">
      <c r="M286" s="268"/>
    </row>
    <row r="287" spans="10:13" ht="15.75">
      <c r="J287" s="202"/>
      <c r="M287" s="268"/>
    </row>
    <row r="288" spans="10:13" ht="15.75">
      <c r="J288" s="202"/>
      <c r="M288" s="268"/>
    </row>
    <row r="289" spans="13:13">
      <c r="M289" s="268"/>
    </row>
    <row r="290" spans="13:13">
      <c r="M290" s="268"/>
    </row>
    <row r="291" spans="13:13">
      <c r="M291" s="268"/>
    </row>
    <row r="292" spans="13:13">
      <c r="M292" s="268"/>
    </row>
    <row r="293" spans="13:13">
      <c r="M293" s="268"/>
    </row>
    <row r="294" spans="13:13">
      <c r="M294" s="268"/>
    </row>
    <row r="295" spans="13:13">
      <c r="M295" s="268"/>
    </row>
    <row r="296" spans="13:13">
      <c r="M296" s="268"/>
    </row>
    <row r="297" spans="13:13">
      <c r="M297" s="268"/>
    </row>
    <row r="298" spans="13:13">
      <c r="M298" s="268"/>
    </row>
    <row r="299" spans="13:13">
      <c r="M299" s="268"/>
    </row>
    <row r="300" spans="13:13">
      <c r="M300" s="268"/>
    </row>
    <row r="301" spans="13:13">
      <c r="M301" s="268"/>
    </row>
    <row r="302" spans="13:13">
      <c r="M302" s="268"/>
    </row>
    <row r="303" spans="13:13">
      <c r="M303" s="268"/>
    </row>
    <row r="304" spans="13:13">
      <c r="M304" s="268"/>
    </row>
    <row r="305" spans="13:13">
      <c r="M305" s="268"/>
    </row>
    <row r="306" spans="13:13">
      <c r="M306" s="268"/>
    </row>
    <row r="307" spans="13:13">
      <c r="M307" s="268"/>
    </row>
    <row r="308" spans="13:13">
      <c r="M308" s="268"/>
    </row>
    <row r="309" spans="13:13">
      <c r="M309" s="268"/>
    </row>
    <row r="310" spans="13:13">
      <c r="M310" s="268"/>
    </row>
    <row r="311" spans="13:13">
      <c r="M311" s="268"/>
    </row>
    <row r="312" spans="13:13">
      <c r="M312" s="268"/>
    </row>
    <row r="313" spans="13:13">
      <c r="M313" s="268"/>
    </row>
    <row r="314" spans="13:13">
      <c r="M314" s="268"/>
    </row>
    <row r="315" spans="13:13">
      <c r="M315" s="268"/>
    </row>
    <row r="316" spans="13:13">
      <c r="M316" s="268"/>
    </row>
    <row r="317" spans="13:13">
      <c r="M317" s="268"/>
    </row>
    <row r="318" spans="13:13">
      <c r="M318" s="268"/>
    </row>
    <row r="319" spans="13:13">
      <c r="M319" s="268"/>
    </row>
    <row r="320" spans="13:13">
      <c r="M320" s="268"/>
    </row>
    <row r="321" spans="13:13">
      <c r="M321" s="268"/>
    </row>
    <row r="322" spans="13:13">
      <c r="M322" s="268"/>
    </row>
    <row r="323" spans="13:13">
      <c r="M323" s="268"/>
    </row>
    <row r="324" spans="13:13">
      <c r="M324" s="268"/>
    </row>
    <row r="325" spans="13:13">
      <c r="M325" s="268"/>
    </row>
    <row r="326" spans="13:13">
      <c r="M326" s="268"/>
    </row>
    <row r="327" spans="13:13">
      <c r="M327" s="268"/>
    </row>
    <row r="328" spans="13:13">
      <c r="M328" s="268"/>
    </row>
    <row r="329" spans="13:13">
      <c r="M329" s="268"/>
    </row>
    <row r="330" spans="13:13">
      <c r="M330" s="268"/>
    </row>
    <row r="331" spans="13:13">
      <c r="M331" s="268"/>
    </row>
    <row r="332" spans="13:13">
      <c r="M332" s="268"/>
    </row>
    <row r="333" spans="13:13">
      <c r="M333" s="268"/>
    </row>
    <row r="334" spans="13:13">
      <c r="M334" s="268"/>
    </row>
    <row r="335" spans="13:13">
      <c r="M335" s="268"/>
    </row>
    <row r="336" spans="13:13">
      <c r="M336" s="268"/>
    </row>
    <row r="337" spans="13:13">
      <c r="M337" s="268"/>
    </row>
    <row r="338" spans="13:13">
      <c r="M338" s="268"/>
    </row>
    <row r="339" spans="13:13">
      <c r="M339" s="268"/>
    </row>
    <row r="340" spans="13:13">
      <c r="M340" s="268"/>
    </row>
    <row r="341" spans="13:13">
      <c r="M341" s="268"/>
    </row>
    <row r="342" spans="13:13">
      <c r="M342" s="268"/>
    </row>
    <row r="343" spans="13:13">
      <c r="M343" s="268"/>
    </row>
    <row r="344" spans="13:13">
      <c r="M344" s="268"/>
    </row>
    <row r="345" spans="13:13">
      <c r="M345" s="268"/>
    </row>
    <row r="346" spans="13:13">
      <c r="M346" s="268"/>
    </row>
    <row r="347" spans="13:13">
      <c r="M347" s="268"/>
    </row>
    <row r="348" spans="13:13">
      <c r="M348" s="268"/>
    </row>
    <row r="349" spans="13:13">
      <c r="M349" s="268"/>
    </row>
    <row r="350" spans="13:13">
      <c r="M350" s="268"/>
    </row>
    <row r="351" spans="13:13">
      <c r="M351" s="268"/>
    </row>
    <row r="352" spans="13:13">
      <c r="M352" s="268"/>
    </row>
    <row r="353" spans="13:13">
      <c r="M353" s="268"/>
    </row>
    <row r="354" spans="13:13">
      <c r="M354" s="268"/>
    </row>
    <row r="355" spans="13:13">
      <c r="M355" s="268"/>
    </row>
    <row r="356" spans="13:13">
      <c r="M356" s="268"/>
    </row>
    <row r="357" spans="13:13">
      <c r="M357" s="268"/>
    </row>
    <row r="358" spans="13:13">
      <c r="M358" s="268"/>
    </row>
    <row r="359" spans="13:13">
      <c r="M359" s="268"/>
    </row>
    <row r="360" spans="13:13">
      <c r="M360" s="268"/>
    </row>
    <row r="361" spans="13:13">
      <c r="M361" s="268"/>
    </row>
    <row r="362" spans="13:13">
      <c r="M362" s="268"/>
    </row>
  </sheetData>
  <autoFilter ref="L1:L362" xr:uid="{00000000-0009-0000-0000-00000D000000}"/>
  <mergeCells count="141">
    <mergeCell ref="A141:A146"/>
    <mergeCell ref="B141:B146"/>
    <mergeCell ref="C141:C146"/>
    <mergeCell ref="D141:D146"/>
    <mergeCell ref="B50:B55"/>
    <mergeCell ref="C50:C55"/>
    <mergeCell ref="A225:A230"/>
    <mergeCell ref="B225:B230"/>
    <mergeCell ref="C225:C230"/>
    <mergeCell ref="D225:D230"/>
    <mergeCell ref="A99:A104"/>
    <mergeCell ref="B99:B104"/>
    <mergeCell ref="C99:C104"/>
    <mergeCell ref="A106:A111"/>
    <mergeCell ref="B106:B111"/>
    <mergeCell ref="C106:C111"/>
    <mergeCell ref="C85:C90"/>
    <mergeCell ref="D85:D90"/>
    <mergeCell ref="B64:B69"/>
    <mergeCell ref="A155:A160"/>
    <mergeCell ref="B155:B160"/>
    <mergeCell ref="C155:C160"/>
    <mergeCell ref="D155:D160"/>
    <mergeCell ref="C71:C76"/>
    <mergeCell ref="A268:C268"/>
    <mergeCell ref="A267:C267"/>
    <mergeCell ref="A266:B266"/>
    <mergeCell ref="G10:J10"/>
    <mergeCell ref="C18:C23"/>
    <mergeCell ref="A12:L12"/>
    <mergeCell ref="A27:A32"/>
    <mergeCell ref="A18:A23"/>
    <mergeCell ref="B18:B23"/>
    <mergeCell ref="D18:D23"/>
    <mergeCell ref="C27:C32"/>
    <mergeCell ref="B27:B32"/>
    <mergeCell ref="D27:D32"/>
    <mergeCell ref="A148:A153"/>
    <mergeCell ref="B148:B153"/>
    <mergeCell ref="C148:C153"/>
    <mergeCell ref="D148:D153"/>
    <mergeCell ref="B127:B132"/>
    <mergeCell ref="C127:C132"/>
    <mergeCell ref="D127:D132"/>
    <mergeCell ref="A134:A139"/>
    <mergeCell ref="B134:B139"/>
    <mergeCell ref="C134:C139"/>
    <mergeCell ref="D134:D139"/>
    <mergeCell ref="C113:C118"/>
    <mergeCell ref="A120:A125"/>
    <mergeCell ref="A85:A90"/>
    <mergeCell ref="B85:B90"/>
    <mergeCell ref="D92:D97"/>
    <mergeCell ref="D99:D104"/>
    <mergeCell ref="D106:D111"/>
    <mergeCell ref="D113:D118"/>
    <mergeCell ref="B120:B125"/>
    <mergeCell ref="C120:C125"/>
    <mergeCell ref="D120:D125"/>
    <mergeCell ref="A127:A132"/>
    <mergeCell ref="A92:A97"/>
    <mergeCell ref="B92:B97"/>
    <mergeCell ref="C92:C97"/>
    <mergeCell ref="B78:B83"/>
    <mergeCell ref="C78:C83"/>
    <mergeCell ref="D78:D83"/>
    <mergeCell ref="D43:D48"/>
    <mergeCell ref="D50:D55"/>
    <mergeCell ref="D71:D76"/>
    <mergeCell ref="A64:A69"/>
    <mergeCell ref="A113:A118"/>
    <mergeCell ref="B113:B118"/>
    <mergeCell ref="B43:B48"/>
    <mergeCell ref="C43:C48"/>
    <mergeCell ref="C64:C69"/>
    <mergeCell ref="D64:D69"/>
    <mergeCell ref="A71:A76"/>
    <mergeCell ref="B71:B76"/>
    <mergeCell ref="A57:A62"/>
    <mergeCell ref="B57:B62"/>
    <mergeCell ref="C57:C62"/>
    <mergeCell ref="D57:D62"/>
    <mergeCell ref="A50:A55"/>
    <mergeCell ref="A36:A41"/>
    <mergeCell ref="B36:B41"/>
    <mergeCell ref="C36:C41"/>
    <mergeCell ref="D36:D41"/>
    <mergeCell ref="A43:A48"/>
    <mergeCell ref="D218:D223"/>
    <mergeCell ref="C183:C188"/>
    <mergeCell ref="D183:D188"/>
    <mergeCell ref="A190:A195"/>
    <mergeCell ref="B190:B195"/>
    <mergeCell ref="C190:C195"/>
    <mergeCell ref="D190:D195"/>
    <mergeCell ref="A197:A202"/>
    <mergeCell ref="B197:B202"/>
    <mergeCell ref="C197:C202"/>
    <mergeCell ref="D197:D202"/>
    <mergeCell ref="A211:A216"/>
    <mergeCell ref="B211:B216"/>
    <mergeCell ref="C211:C216"/>
    <mergeCell ref="D211:D216"/>
    <mergeCell ref="A218:A223"/>
    <mergeCell ref="B218:B223"/>
    <mergeCell ref="C218:C223"/>
    <mergeCell ref="A78:A83"/>
    <mergeCell ref="A204:A209"/>
    <mergeCell ref="B204:B209"/>
    <mergeCell ref="C204:C209"/>
    <mergeCell ref="D204:D209"/>
    <mergeCell ref="D162:D167"/>
    <mergeCell ref="A169:A174"/>
    <mergeCell ref="B169:B174"/>
    <mergeCell ref="C169:C174"/>
    <mergeCell ref="D169:D174"/>
    <mergeCell ref="A176:A181"/>
    <mergeCell ref="B176:B181"/>
    <mergeCell ref="C176:C181"/>
    <mergeCell ref="D176:D181"/>
    <mergeCell ref="A162:A167"/>
    <mergeCell ref="B162:B167"/>
    <mergeCell ref="C162:C167"/>
    <mergeCell ref="A183:A188"/>
    <mergeCell ref="B183:B188"/>
    <mergeCell ref="A246:A251"/>
    <mergeCell ref="B246:B251"/>
    <mergeCell ref="C246:C251"/>
    <mergeCell ref="D246:D251"/>
    <mergeCell ref="A253:A258"/>
    <mergeCell ref="B253:B258"/>
    <mergeCell ref="C253:C258"/>
    <mergeCell ref="D253:D258"/>
    <mergeCell ref="A232:A237"/>
    <mergeCell ref="B232:B237"/>
    <mergeCell ref="C232:C237"/>
    <mergeCell ref="D232:D237"/>
    <mergeCell ref="A239:A244"/>
    <mergeCell ref="B239:B244"/>
    <mergeCell ref="C239:C244"/>
    <mergeCell ref="D239:D244"/>
  </mergeCells>
  <conditionalFormatting sqref="M36:M41">
    <cfRule type="uniqueValues" dxfId="11517" priority="142"/>
  </conditionalFormatting>
  <conditionalFormatting sqref="M43:M48">
    <cfRule type="uniqueValues" dxfId="11516" priority="141"/>
  </conditionalFormatting>
  <conditionalFormatting sqref="M50:M55">
    <cfRule type="uniqueValues" dxfId="11515" priority="140"/>
  </conditionalFormatting>
  <conditionalFormatting sqref="M57:M62">
    <cfRule type="uniqueValues" dxfId="11514" priority="138"/>
  </conditionalFormatting>
  <conditionalFormatting sqref="M64:M69">
    <cfRule type="uniqueValues" dxfId="11513" priority="137"/>
  </conditionalFormatting>
  <conditionalFormatting sqref="M71:M76">
    <cfRule type="uniqueValues" dxfId="11512" priority="136"/>
  </conditionalFormatting>
  <conditionalFormatting sqref="M78:M83">
    <cfRule type="uniqueValues" dxfId="11511" priority="6"/>
  </conditionalFormatting>
  <conditionalFormatting sqref="M85:M90">
    <cfRule type="uniqueValues" dxfId="11510" priority="135"/>
  </conditionalFormatting>
  <conditionalFormatting sqref="M92:M97">
    <cfRule type="uniqueValues" dxfId="11509" priority="37"/>
  </conditionalFormatting>
  <conditionalFormatting sqref="M99:M104">
    <cfRule type="uniqueValues" dxfId="11508" priority="36"/>
  </conditionalFormatting>
  <conditionalFormatting sqref="M106:M111">
    <cfRule type="uniqueValues" dxfId="11507" priority="35"/>
  </conditionalFormatting>
  <conditionalFormatting sqref="M113:M118">
    <cfRule type="uniqueValues" dxfId="11506" priority="34"/>
  </conditionalFormatting>
  <conditionalFormatting sqref="M120:M125">
    <cfRule type="uniqueValues" dxfId="11505" priority="33"/>
  </conditionalFormatting>
  <conditionalFormatting sqref="M127:M132">
    <cfRule type="uniqueValues" dxfId="11504" priority="32"/>
  </conditionalFormatting>
  <conditionalFormatting sqref="M134:M139">
    <cfRule type="uniqueValues" dxfId="11503" priority="31"/>
  </conditionalFormatting>
  <conditionalFormatting sqref="M141:M146">
    <cfRule type="uniqueValues" dxfId="11502" priority="30"/>
  </conditionalFormatting>
  <conditionalFormatting sqref="M148:M153">
    <cfRule type="uniqueValues" dxfId="11501" priority="29"/>
  </conditionalFormatting>
  <conditionalFormatting sqref="M155:M160">
    <cfRule type="uniqueValues" dxfId="11500" priority="28"/>
  </conditionalFormatting>
  <conditionalFormatting sqref="M162:M167">
    <cfRule type="uniqueValues" dxfId="11499" priority="27"/>
  </conditionalFormatting>
  <conditionalFormatting sqref="M169:M174">
    <cfRule type="uniqueValues" dxfId="11498" priority="26"/>
  </conditionalFormatting>
  <conditionalFormatting sqref="M176:M181">
    <cfRule type="uniqueValues" dxfId="11497" priority="25"/>
  </conditionalFormatting>
  <conditionalFormatting sqref="M183:M188">
    <cfRule type="uniqueValues" dxfId="11496" priority="24"/>
  </conditionalFormatting>
  <conditionalFormatting sqref="M190:M195">
    <cfRule type="uniqueValues" dxfId="11495" priority="23"/>
  </conditionalFormatting>
  <conditionalFormatting sqref="M197:M202">
    <cfRule type="uniqueValues" dxfId="11494" priority="22"/>
  </conditionalFormatting>
  <conditionalFormatting sqref="M204:M209">
    <cfRule type="uniqueValues" dxfId="11493" priority="21"/>
  </conditionalFormatting>
  <conditionalFormatting sqref="M211:M216">
    <cfRule type="uniqueValues" dxfId="11492" priority="20"/>
  </conditionalFormatting>
  <conditionalFormatting sqref="M218:M223">
    <cfRule type="uniqueValues" dxfId="11491" priority="19"/>
  </conditionalFormatting>
  <conditionalFormatting sqref="M225:M230">
    <cfRule type="uniqueValues" dxfId="11490" priority="5"/>
  </conditionalFormatting>
  <conditionalFormatting sqref="M232:M237">
    <cfRule type="uniqueValues" dxfId="11489" priority="4"/>
  </conditionalFormatting>
  <conditionalFormatting sqref="M239:M244">
    <cfRule type="uniqueValues" dxfId="11488" priority="3"/>
  </conditionalFormatting>
  <conditionalFormatting sqref="M246:M251">
    <cfRule type="uniqueValues" dxfId="11487" priority="2"/>
  </conditionalFormatting>
  <conditionalFormatting sqref="M253:M258">
    <cfRule type="uniqueValues" dxfId="11486" priority="1"/>
  </conditionalFormatting>
  <conditionalFormatting sqref="M262">
    <cfRule type="uniqueValues" dxfId="11485" priority="230"/>
  </conditionalFormatting>
  <conditionalFormatting sqref="M264">
    <cfRule type="uniqueValues" dxfId="11484" priority="347"/>
  </conditionalFormatting>
  <hyperlinks>
    <hyperlink ref="F22" r:id="rId1" xr:uid="{00000000-0004-0000-0D00-000000000000}"/>
  </hyperlinks>
  <printOptions horizontalCentered="1"/>
  <pageMargins left="0.47244094488188981" right="0.47244094488188981" top="0.47244094488188981" bottom="0.47244094488188981" header="0.19685039370078741" footer="0.19685039370078741"/>
  <pageSetup paperSize="9" scale="19" fitToHeight="0" orientation="landscape" r:id="rId2"/>
  <headerFooter>
    <oddFooter>&amp;R&amp;"-,Negrito"&amp;A-&amp;P/&amp;N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tabColor theme="0" tint="-0.249977111117893"/>
  </sheetPr>
  <dimension ref="A1:D95"/>
  <sheetViews>
    <sheetView view="pageBreakPreview" topLeftCell="A59" zoomScale="60" zoomScaleNormal="100" workbookViewId="0">
      <selection activeCell="B95" sqref="B95:C95"/>
    </sheetView>
  </sheetViews>
  <sheetFormatPr defaultColWidth="8.85546875" defaultRowHeight="15"/>
  <cols>
    <col min="1" max="1" width="6" style="217" customWidth="1"/>
    <col min="2" max="2" width="18.140625" style="213" customWidth="1"/>
    <col min="3" max="3" width="142.5703125" style="213" customWidth="1"/>
    <col min="4" max="4" width="7.140625" style="213" customWidth="1"/>
    <col min="5" max="7" width="8.85546875" style="213"/>
    <col min="8" max="8" width="96.7109375" style="213" customWidth="1"/>
    <col min="9" max="16384" width="8.85546875" style="213"/>
  </cols>
  <sheetData>
    <row r="1" spans="1:4">
      <c r="A1" s="215">
        <v>1</v>
      </c>
      <c r="B1" s="216" t="s">
        <v>1852</v>
      </c>
      <c r="C1" s="216" t="s">
        <v>1850</v>
      </c>
      <c r="D1" s="215" t="s">
        <v>37</v>
      </c>
    </row>
    <row r="2" spans="1:4">
      <c r="A2" s="215">
        <v>2</v>
      </c>
      <c r="B2" s="216" t="s">
        <v>1853</v>
      </c>
      <c r="C2" s="216" t="s">
        <v>1851</v>
      </c>
      <c r="D2" s="215" t="s">
        <v>37</v>
      </c>
    </row>
    <row r="3" spans="1:4">
      <c r="A3" s="215">
        <v>3</v>
      </c>
      <c r="B3" s="183" t="s">
        <v>13701</v>
      </c>
      <c r="C3" s="183" t="s">
        <v>5758</v>
      </c>
      <c r="D3" s="215" t="s">
        <v>37</v>
      </c>
    </row>
    <row r="4" spans="1:4">
      <c r="A4" s="215">
        <v>4</v>
      </c>
      <c r="B4" s="183" t="s">
        <v>13703</v>
      </c>
      <c r="C4" s="183" t="s">
        <v>3108</v>
      </c>
      <c r="D4" s="215" t="s">
        <v>37</v>
      </c>
    </row>
    <row r="5" spans="1:4">
      <c r="A5" s="215">
        <v>5</v>
      </c>
      <c r="B5" s="183" t="s">
        <v>13706</v>
      </c>
      <c r="C5" s="183" t="s">
        <v>13707</v>
      </c>
      <c r="D5" s="215" t="s">
        <v>37</v>
      </c>
    </row>
    <row r="6" spans="1:4">
      <c r="A6" s="215">
        <v>6</v>
      </c>
      <c r="B6" s="183" t="s">
        <v>13708</v>
      </c>
      <c r="C6" s="183" t="s">
        <v>13711</v>
      </c>
      <c r="D6" s="215" t="s">
        <v>37</v>
      </c>
    </row>
    <row r="7" spans="1:4">
      <c r="A7" s="215">
        <v>7</v>
      </c>
      <c r="B7" s="183" t="s">
        <v>13713</v>
      </c>
      <c r="C7" s="183" t="s">
        <v>13715</v>
      </c>
      <c r="D7" s="215" t="s">
        <v>37</v>
      </c>
    </row>
    <row r="8" spans="1:4">
      <c r="A8" s="215">
        <v>8</v>
      </c>
      <c r="B8" s="183" t="s">
        <v>13744</v>
      </c>
      <c r="C8" s="183" t="s">
        <v>13745</v>
      </c>
      <c r="D8" s="215" t="s">
        <v>37</v>
      </c>
    </row>
    <row r="9" spans="1:4">
      <c r="A9" s="215">
        <v>9</v>
      </c>
      <c r="B9" s="183" t="s">
        <v>13747</v>
      </c>
      <c r="C9" s="183" t="s">
        <v>13749</v>
      </c>
      <c r="D9" s="215" t="s">
        <v>37</v>
      </c>
    </row>
    <row r="10" spans="1:4">
      <c r="A10" s="215">
        <v>10</v>
      </c>
      <c r="B10" s="183" t="s">
        <v>13762</v>
      </c>
      <c r="C10" s="183" t="s">
        <v>13784</v>
      </c>
      <c r="D10" s="215" t="s">
        <v>37</v>
      </c>
    </row>
    <row r="11" spans="1:4">
      <c r="A11" s="215">
        <v>11</v>
      </c>
      <c r="B11" s="183" t="s">
        <v>13759</v>
      </c>
      <c r="C11" s="183" t="s">
        <v>13760</v>
      </c>
      <c r="D11" s="215" t="s">
        <v>37</v>
      </c>
    </row>
    <row r="12" spans="1:4">
      <c r="A12" s="215">
        <v>12</v>
      </c>
      <c r="B12" s="183" t="s">
        <v>13766</v>
      </c>
      <c r="C12" s="183" t="s">
        <v>13768</v>
      </c>
      <c r="D12" s="215" t="s">
        <v>37</v>
      </c>
    </row>
    <row r="13" spans="1:4">
      <c r="A13" s="215">
        <v>13</v>
      </c>
      <c r="B13" s="183" t="s">
        <v>13786</v>
      </c>
      <c r="C13" s="183" t="s">
        <v>13697</v>
      </c>
      <c r="D13" s="215" t="s">
        <v>37</v>
      </c>
    </row>
    <row r="14" spans="1:4">
      <c r="A14" s="215">
        <v>14</v>
      </c>
      <c r="B14" s="183" t="s">
        <v>13782</v>
      </c>
      <c r="C14" s="183" t="s">
        <v>13783</v>
      </c>
      <c r="D14" s="215" t="s">
        <v>37</v>
      </c>
    </row>
    <row r="15" spans="1:4">
      <c r="A15" s="215">
        <v>15</v>
      </c>
      <c r="B15" s="183" t="s">
        <v>2117</v>
      </c>
      <c r="C15" s="183" t="s">
        <v>8399</v>
      </c>
      <c r="D15" s="215" t="s">
        <v>37</v>
      </c>
    </row>
    <row r="16" spans="1:4" ht="30">
      <c r="A16" s="215">
        <v>16</v>
      </c>
      <c r="B16" s="183" t="s">
        <v>4935</v>
      </c>
      <c r="C16" s="183" t="s">
        <v>4934</v>
      </c>
      <c r="D16" s="215" t="s">
        <v>326</v>
      </c>
    </row>
    <row r="17" spans="1:4">
      <c r="A17" s="215">
        <v>17</v>
      </c>
      <c r="B17" s="183" t="s">
        <v>5842</v>
      </c>
      <c r="C17" s="183" t="s">
        <v>5843</v>
      </c>
      <c r="D17" s="215" t="s">
        <v>37</v>
      </c>
    </row>
    <row r="18" spans="1:4" ht="30">
      <c r="A18" s="215">
        <v>18</v>
      </c>
      <c r="B18" s="183" t="s">
        <v>13846</v>
      </c>
      <c r="C18" s="183" t="s">
        <v>13925</v>
      </c>
      <c r="D18" s="215" t="s">
        <v>37</v>
      </c>
    </row>
    <row r="19" spans="1:4">
      <c r="A19" s="215">
        <v>19</v>
      </c>
      <c r="B19" s="183" t="s">
        <v>13843</v>
      </c>
      <c r="C19" s="183" t="s">
        <v>13844</v>
      </c>
      <c r="D19" s="215" t="s">
        <v>2</v>
      </c>
    </row>
    <row r="20" spans="1:4">
      <c r="A20" s="215">
        <v>20</v>
      </c>
      <c r="B20" s="183" t="s">
        <v>13849</v>
      </c>
      <c r="C20" s="183" t="s">
        <v>13870</v>
      </c>
      <c r="D20" s="215" t="s">
        <v>2</v>
      </c>
    </row>
    <row r="21" spans="1:4">
      <c r="A21" s="215">
        <v>21</v>
      </c>
      <c r="B21" s="183" t="s">
        <v>13859</v>
      </c>
      <c r="C21" s="183" t="s">
        <v>13890</v>
      </c>
      <c r="D21" s="215" t="s">
        <v>2</v>
      </c>
    </row>
    <row r="22" spans="1:4">
      <c r="A22" s="215">
        <v>22</v>
      </c>
      <c r="B22" s="183" t="s">
        <v>13897</v>
      </c>
      <c r="C22" s="183" t="s">
        <v>13898</v>
      </c>
      <c r="D22" s="215" t="s">
        <v>2</v>
      </c>
    </row>
    <row r="23" spans="1:4">
      <c r="A23" s="215">
        <v>23</v>
      </c>
      <c r="B23" s="183" t="s">
        <v>4165</v>
      </c>
      <c r="C23" s="183" t="s">
        <v>13941</v>
      </c>
      <c r="D23" s="215" t="s">
        <v>37</v>
      </c>
    </row>
    <row r="24" spans="1:4">
      <c r="A24" s="215">
        <v>24</v>
      </c>
      <c r="B24" s="183" t="s">
        <v>13907</v>
      </c>
      <c r="C24" s="183" t="s">
        <v>13908</v>
      </c>
      <c r="D24" s="215" t="s">
        <v>37</v>
      </c>
    </row>
    <row r="25" spans="1:4">
      <c r="A25" s="215">
        <v>25</v>
      </c>
      <c r="B25" s="183" t="s">
        <v>13952</v>
      </c>
      <c r="C25" s="183" t="s">
        <v>13953</v>
      </c>
      <c r="D25" s="215" t="s">
        <v>37</v>
      </c>
    </row>
    <row r="26" spans="1:4" ht="30">
      <c r="A26" s="215">
        <v>26</v>
      </c>
      <c r="B26" s="183" t="s">
        <v>13945</v>
      </c>
      <c r="C26" s="183" t="s">
        <v>13946</v>
      </c>
      <c r="D26" s="215" t="s">
        <v>37</v>
      </c>
    </row>
    <row r="27" spans="1:4" ht="30">
      <c r="A27" s="215">
        <v>27</v>
      </c>
      <c r="B27" s="183" t="s">
        <v>13949</v>
      </c>
      <c r="C27" s="183" t="s">
        <v>13950</v>
      </c>
      <c r="D27" s="215" t="s">
        <v>37</v>
      </c>
    </row>
    <row r="28" spans="1:4" ht="30">
      <c r="A28" s="215">
        <v>28</v>
      </c>
      <c r="B28" s="183" t="s">
        <v>13954</v>
      </c>
      <c r="C28" s="183" t="s">
        <v>13955</v>
      </c>
      <c r="D28" s="215" t="s">
        <v>37</v>
      </c>
    </row>
    <row r="29" spans="1:4">
      <c r="A29" s="215">
        <v>29</v>
      </c>
      <c r="B29" s="183" t="s">
        <v>13912</v>
      </c>
      <c r="C29" s="183" t="s">
        <v>13913</v>
      </c>
      <c r="D29" s="215" t="s">
        <v>37</v>
      </c>
    </row>
    <row r="30" spans="1:4">
      <c r="A30" s="215">
        <v>30</v>
      </c>
      <c r="B30" s="183" t="s">
        <v>13915</v>
      </c>
      <c r="C30" s="183" t="s">
        <v>13917</v>
      </c>
      <c r="D30" s="215" t="s">
        <v>37</v>
      </c>
    </row>
    <row r="31" spans="1:4">
      <c r="A31" s="215">
        <v>31</v>
      </c>
      <c r="B31" s="183" t="s">
        <v>13919</v>
      </c>
      <c r="C31" s="183" t="s">
        <v>13921</v>
      </c>
      <c r="D31" s="215" t="s">
        <v>37</v>
      </c>
    </row>
    <row r="32" spans="1:4">
      <c r="A32" s="215">
        <v>32</v>
      </c>
      <c r="B32" s="183" t="s">
        <v>13927</v>
      </c>
      <c r="C32" s="183" t="s">
        <v>13928</v>
      </c>
      <c r="D32" s="215" t="s">
        <v>37</v>
      </c>
    </row>
    <row r="33" spans="1:4">
      <c r="A33" s="215">
        <v>33</v>
      </c>
      <c r="B33" s="183" t="s">
        <v>13931</v>
      </c>
      <c r="C33" s="183" t="s">
        <v>13933</v>
      </c>
      <c r="D33" s="215" t="s">
        <v>37</v>
      </c>
    </row>
    <row r="34" spans="1:4" ht="30">
      <c r="A34" s="215">
        <v>34</v>
      </c>
      <c r="B34" s="183" t="s">
        <v>13932</v>
      </c>
      <c r="C34" s="183" t="s">
        <v>13934</v>
      </c>
      <c r="D34" s="215" t="s">
        <v>37</v>
      </c>
    </row>
    <row r="35" spans="1:4">
      <c r="A35" s="215">
        <v>35</v>
      </c>
      <c r="B35" s="183" t="s">
        <v>13938</v>
      </c>
      <c r="C35" s="183" t="s">
        <v>13939</v>
      </c>
      <c r="D35" s="215" t="s">
        <v>37</v>
      </c>
    </row>
    <row r="36" spans="1:4">
      <c r="A36" s="215">
        <v>36</v>
      </c>
      <c r="B36" s="183" t="s">
        <v>13855</v>
      </c>
      <c r="C36" s="183" t="s">
        <v>13857</v>
      </c>
      <c r="D36" s="215" t="s">
        <v>37</v>
      </c>
    </row>
    <row r="37" spans="1:4">
      <c r="A37" s="215">
        <v>37</v>
      </c>
      <c r="B37" s="183" t="s">
        <v>13901</v>
      </c>
      <c r="C37" s="183" t="s">
        <v>13906</v>
      </c>
      <c r="D37" s="215" t="s">
        <v>37</v>
      </c>
    </row>
    <row r="38" spans="1:4" ht="30">
      <c r="A38" s="215">
        <v>38</v>
      </c>
      <c r="B38" s="183" t="s">
        <v>4798</v>
      </c>
      <c r="C38" s="183" t="s">
        <v>13900</v>
      </c>
      <c r="D38" s="215" t="s">
        <v>37</v>
      </c>
    </row>
    <row r="39" spans="1:4">
      <c r="A39" s="215">
        <v>39</v>
      </c>
      <c r="B39" s="183" t="s">
        <v>13850</v>
      </c>
      <c r="C39" s="183" t="s">
        <v>13902</v>
      </c>
      <c r="D39" s="215" t="s">
        <v>37</v>
      </c>
    </row>
    <row r="40" spans="1:4">
      <c r="A40" s="215">
        <v>40</v>
      </c>
      <c r="B40" s="183" t="s">
        <v>13853</v>
      </c>
      <c r="C40" s="183" t="s">
        <v>13924</v>
      </c>
      <c r="D40" s="215" t="s">
        <v>37</v>
      </c>
    </row>
    <row r="41" spans="1:4">
      <c r="A41" s="215">
        <v>41</v>
      </c>
      <c r="B41" s="183" t="s">
        <v>13862</v>
      </c>
      <c r="C41" s="183" t="s">
        <v>13863</v>
      </c>
      <c r="D41" s="215" t="s">
        <v>31</v>
      </c>
    </row>
    <row r="42" spans="1:4">
      <c r="A42" s="215">
        <v>42</v>
      </c>
      <c r="B42" s="183" t="s">
        <v>13864</v>
      </c>
      <c r="C42" s="183" t="s">
        <v>13865</v>
      </c>
      <c r="D42" s="215" t="s">
        <v>31</v>
      </c>
    </row>
    <row r="43" spans="1:4">
      <c r="A43" s="215">
        <v>43</v>
      </c>
      <c r="B43" s="183" t="s">
        <v>13958</v>
      </c>
      <c r="C43" s="183" t="s">
        <v>13959</v>
      </c>
      <c r="D43" s="215" t="s">
        <v>37</v>
      </c>
    </row>
    <row r="44" spans="1:4">
      <c r="A44" s="215">
        <v>44</v>
      </c>
      <c r="B44" s="183" t="s">
        <v>14035</v>
      </c>
      <c r="C44" s="183" t="s">
        <v>14036</v>
      </c>
      <c r="D44" s="215" t="s">
        <v>37</v>
      </c>
    </row>
    <row r="45" spans="1:4">
      <c r="A45" s="215">
        <v>45</v>
      </c>
      <c r="B45" s="183" t="s">
        <v>14039</v>
      </c>
      <c r="C45" s="183" t="s">
        <v>14040</v>
      </c>
      <c r="D45" s="215" t="s">
        <v>37</v>
      </c>
    </row>
    <row r="46" spans="1:4">
      <c r="A46" s="215">
        <v>46</v>
      </c>
      <c r="B46" s="183" t="s">
        <v>14042</v>
      </c>
      <c r="C46" s="183" t="s">
        <v>14045</v>
      </c>
      <c r="D46" s="215" t="s">
        <v>31</v>
      </c>
    </row>
    <row r="47" spans="1:4">
      <c r="A47" s="215">
        <v>47</v>
      </c>
      <c r="B47" s="183" t="s">
        <v>14048</v>
      </c>
      <c r="C47" s="183" t="s">
        <v>14049</v>
      </c>
      <c r="D47" s="215" t="s">
        <v>31</v>
      </c>
    </row>
    <row r="48" spans="1:4">
      <c r="A48" s="215">
        <v>48</v>
      </c>
      <c r="B48" s="183" t="s">
        <v>14052</v>
      </c>
      <c r="C48" s="183" t="s">
        <v>14053</v>
      </c>
      <c r="D48" s="215" t="s">
        <v>37</v>
      </c>
    </row>
    <row r="49" spans="1:4">
      <c r="A49" s="215">
        <v>49</v>
      </c>
      <c r="B49" s="183" t="s">
        <v>14056</v>
      </c>
      <c r="C49" s="183" t="s">
        <v>14060</v>
      </c>
      <c r="D49" s="215" t="s">
        <v>37</v>
      </c>
    </row>
    <row r="50" spans="1:4">
      <c r="A50" s="215">
        <v>50</v>
      </c>
      <c r="B50" s="183" t="s">
        <v>14063</v>
      </c>
      <c r="C50" s="183" t="s">
        <v>14171</v>
      </c>
      <c r="D50" s="215" t="s">
        <v>37</v>
      </c>
    </row>
    <row r="51" spans="1:4">
      <c r="A51" s="215">
        <v>51</v>
      </c>
      <c r="B51" s="183" t="s">
        <v>13828</v>
      </c>
      <c r="C51" s="183" t="s">
        <v>14065</v>
      </c>
      <c r="D51" s="215" t="s">
        <v>37</v>
      </c>
    </row>
    <row r="52" spans="1:4">
      <c r="A52" s="215">
        <v>52</v>
      </c>
      <c r="B52" s="183" t="s">
        <v>13829</v>
      </c>
      <c r="C52" s="183" t="s">
        <v>14067</v>
      </c>
      <c r="D52" s="215" t="s">
        <v>37</v>
      </c>
    </row>
    <row r="53" spans="1:4">
      <c r="A53" s="215">
        <v>53</v>
      </c>
      <c r="B53" s="183" t="s">
        <v>14070</v>
      </c>
      <c r="C53" s="183" t="s">
        <v>14071</v>
      </c>
      <c r="D53" s="215" t="s">
        <v>37</v>
      </c>
    </row>
    <row r="54" spans="1:4">
      <c r="A54" s="215">
        <v>54</v>
      </c>
      <c r="B54" s="183" t="s">
        <v>13831</v>
      </c>
      <c r="C54" s="183" t="s">
        <v>13820</v>
      </c>
      <c r="D54" s="215" t="s">
        <v>31</v>
      </c>
    </row>
    <row r="55" spans="1:4">
      <c r="A55" s="215">
        <v>55</v>
      </c>
      <c r="B55" s="183" t="s">
        <v>13832</v>
      </c>
      <c r="C55" s="183" t="s">
        <v>13821</v>
      </c>
      <c r="D55" s="215" t="s">
        <v>31</v>
      </c>
    </row>
    <row r="56" spans="1:4">
      <c r="A56" s="215">
        <v>56</v>
      </c>
      <c r="B56" s="183" t="s">
        <v>13833</v>
      </c>
      <c r="C56" s="183" t="s">
        <v>13822</v>
      </c>
      <c r="D56" s="217" t="s">
        <v>31</v>
      </c>
    </row>
    <row r="57" spans="1:4">
      <c r="A57" s="215">
        <v>57</v>
      </c>
      <c r="B57" s="183" t="s">
        <v>14099</v>
      </c>
      <c r="C57" s="183" t="s">
        <v>14100</v>
      </c>
      <c r="D57" s="215" t="s">
        <v>37</v>
      </c>
    </row>
    <row r="58" spans="1:4">
      <c r="A58" s="215">
        <v>58</v>
      </c>
      <c r="B58" s="183" t="s">
        <v>14105</v>
      </c>
      <c r="C58" s="183" t="s">
        <v>14106</v>
      </c>
      <c r="D58" s="215" t="s">
        <v>37</v>
      </c>
    </row>
    <row r="59" spans="1:4">
      <c r="A59" s="215">
        <v>59</v>
      </c>
      <c r="B59" s="213" t="s">
        <v>7724</v>
      </c>
      <c r="C59" s="213" t="s">
        <v>14111</v>
      </c>
      <c r="D59" s="213" t="s">
        <v>31</v>
      </c>
    </row>
    <row r="60" spans="1:4">
      <c r="A60" s="215">
        <v>60</v>
      </c>
      <c r="B60" s="213" t="s">
        <v>7725</v>
      </c>
      <c r="C60" s="213" t="s">
        <v>14112</v>
      </c>
      <c r="D60" s="213" t="s">
        <v>31</v>
      </c>
    </row>
    <row r="61" spans="1:4">
      <c r="A61" s="215">
        <v>61</v>
      </c>
      <c r="B61" s="213" t="s">
        <v>14108</v>
      </c>
      <c r="C61" s="213" t="s">
        <v>14109</v>
      </c>
      <c r="D61" s="215" t="s">
        <v>37</v>
      </c>
    </row>
    <row r="62" spans="1:4">
      <c r="A62" s="215">
        <v>62</v>
      </c>
      <c r="B62" s="213" t="s">
        <v>7715</v>
      </c>
      <c r="C62" s="213" t="s">
        <v>7720</v>
      </c>
      <c r="D62" s="215" t="s">
        <v>37</v>
      </c>
    </row>
    <row r="63" spans="1:4">
      <c r="A63" s="215">
        <v>63</v>
      </c>
      <c r="B63" s="213" t="s">
        <v>7716</v>
      </c>
      <c r="C63" s="213" t="s">
        <v>4906</v>
      </c>
      <c r="D63" s="215" t="s">
        <v>37</v>
      </c>
    </row>
    <row r="64" spans="1:4">
      <c r="A64" s="215">
        <v>64</v>
      </c>
      <c r="B64" s="183" t="s">
        <v>14120</v>
      </c>
      <c r="C64" s="183" t="s">
        <v>14121</v>
      </c>
      <c r="D64" s="213" t="s">
        <v>31</v>
      </c>
    </row>
    <row r="65" spans="1:4">
      <c r="A65" s="215">
        <v>65</v>
      </c>
      <c r="B65" s="183" t="s">
        <v>14126</v>
      </c>
      <c r="C65" s="183" t="s">
        <v>14127</v>
      </c>
      <c r="D65" s="215" t="s">
        <v>37</v>
      </c>
    </row>
    <row r="66" spans="1:4" ht="30">
      <c r="A66" s="215">
        <v>66</v>
      </c>
      <c r="B66" s="183" t="s">
        <v>14131</v>
      </c>
      <c r="C66" s="183" t="s">
        <v>14132</v>
      </c>
      <c r="D66" s="215" t="s">
        <v>37</v>
      </c>
    </row>
    <row r="67" spans="1:4" ht="30">
      <c r="A67" s="215">
        <v>67</v>
      </c>
      <c r="B67" s="183" t="s">
        <v>13569</v>
      </c>
      <c r="C67" s="183" t="s">
        <v>14133</v>
      </c>
      <c r="D67" s="215" t="s">
        <v>37</v>
      </c>
    </row>
    <row r="68" spans="1:4" ht="30">
      <c r="A68" s="215">
        <v>68</v>
      </c>
      <c r="B68" s="183" t="s">
        <v>13548</v>
      </c>
      <c r="C68" s="183" t="s">
        <v>14134</v>
      </c>
      <c r="D68" s="215" t="s">
        <v>37</v>
      </c>
    </row>
    <row r="69" spans="1:4" ht="30">
      <c r="A69" s="215">
        <v>69</v>
      </c>
      <c r="B69" s="183" t="s">
        <v>14139</v>
      </c>
      <c r="C69" s="183" t="s">
        <v>2142</v>
      </c>
      <c r="D69" s="215" t="s">
        <v>37</v>
      </c>
    </row>
    <row r="70" spans="1:4" ht="30">
      <c r="A70" s="215">
        <v>70</v>
      </c>
      <c r="B70" s="183" t="s">
        <v>14143</v>
      </c>
      <c r="C70" s="183" t="s">
        <v>14145</v>
      </c>
      <c r="D70" s="215" t="s">
        <v>37</v>
      </c>
    </row>
    <row r="71" spans="1:4">
      <c r="A71" s="215">
        <v>71</v>
      </c>
      <c r="B71" s="213" t="s">
        <v>7730</v>
      </c>
      <c r="C71" s="213" t="s">
        <v>7731</v>
      </c>
      <c r="D71" s="213" t="s">
        <v>31</v>
      </c>
    </row>
    <row r="72" spans="1:4">
      <c r="A72" s="215">
        <v>72</v>
      </c>
      <c r="B72" s="213" t="s">
        <v>7732</v>
      </c>
      <c r="C72" s="213" t="s">
        <v>7733</v>
      </c>
      <c r="D72" s="213" t="s">
        <v>31</v>
      </c>
    </row>
    <row r="73" spans="1:4" ht="30">
      <c r="A73" s="215">
        <v>73</v>
      </c>
      <c r="B73" s="213" t="s">
        <v>5799</v>
      </c>
      <c r="C73" s="213" t="s">
        <v>5801</v>
      </c>
      <c r="D73" s="215" t="s">
        <v>37</v>
      </c>
    </row>
    <row r="74" spans="1:4">
      <c r="A74" s="215">
        <v>74</v>
      </c>
      <c r="B74" s="213" t="s">
        <v>7735</v>
      </c>
      <c r="C74" s="213" t="s">
        <v>7736</v>
      </c>
      <c r="D74" s="215" t="s">
        <v>37</v>
      </c>
    </row>
    <row r="75" spans="1:4" ht="30">
      <c r="A75" s="215">
        <v>75</v>
      </c>
      <c r="B75" s="213" t="s">
        <v>7737</v>
      </c>
      <c r="C75" s="213" t="s">
        <v>13509</v>
      </c>
      <c r="D75" s="215" t="s">
        <v>37</v>
      </c>
    </row>
    <row r="76" spans="1:4" ht="30">
      <c r="A76" s="215">
        <v>76</v>
      </c>
      <c r="B76" s="213" t="s">
        <v>13512</v>
      </c>
      <c r="C76" s="213" t="s">
        <v>13513</v>
      </c>
      <c r="D76" s="215" t="s">
        <v>37</v>
      </c>
    </row>
    <row r="77" spans="1:4">
      <c r="A77" s="215">
        <v>77</v>
      </c>
      <c r="B77" s="213" t="s">
        <v>7742</v>
      </c>
      <c r="C77" s="213" t="s">
        <v>7744</v>
      </c>
      <c r="D77" s="215" t="s">
        <v>37</v>
      </c>
    </row>
    <row r="78" spans="1:4">
      <c r="A78" s="215">
        <v>78</v>
      </c>
      <c r="B78" s="213" t="s">
        <v>7743</v>
      </c>
      <c r="C78" s="213" t="s">
        <v>7745</v>
      </c>
      <c r="D78" s="215" t="s">
        <v>37</v>
      </c>
    </row>
    <row r="79" spans="1:4" ht="30">
      <c r="A79" s="215">
        <v>79</v>
      </c>
      <c r="B79" s="213" t="s">
        <v>13506</v>
      </c>
      <c r="C79" s="213" t="s">
        <v>13507</v>
      </c>
      <c r="D79" s="215" t="s">
        <v>37</v>
      </c>
    </row>
    <row r="80" spans="1:4" ht="30">
      <c r="A80" s="215">
        <v>80</v>
      </c>
      <c r="B80" s="213" t="s">
        <v>13542</v>
      </c>
      <c r="C80" s="213" t="s">
        <v>13543</v>
      </c>
      <c r="D80" s="215" t="s">
        <v>37</v>
      </c>
    </row>
    <row r="81" spans="1:4">
      <c r="A81" s="215">
        <v>81</v>
      </c>
      <c r="B81" s="213" t="s">
        <v>5767</v>
      </c>
      <c r="C81" s="213" t="s">
        <v>14231</v>
      </c>
      <c r="D81" s="215" t="s">
        <v>37</v>
      </c>
    </row>
    <row r="82" spans="1:4">
      <c r="A82" s="215">
        <v>82</v>
      </c>
      <c r="B82" s="213" t="s">
        <v>7714</v>
      </c>
      <c r="C82" s="213" t="s">
        <v>7719</v>
      </c>
      <c r="D82" s="215" t="s">
        <v>37</v>
      </c>
    </row>
    <row r="83" spans="1:4">
      <c r="A83" s="215">
        <v>83</v>
      </c>
      <c r="B83" s="213" t="s">
        <v>7728</v>
      </c>
      <c r="C83" s="213" t="s">
        <v>7729</v>
      </c>
      <c r="D83" s="215" t="s">
        <v>37</v>
      </c>
    </row>
    <row r="84" spans="1:4" ht="45">
      <c r="A84" s="215">
        <v>84</v>
      </c>
      <c r="B84" s="213" t="s">
        <v>13567</v>
      </c>
      <c r="C84" s="213" t="s">
        <v>13566</v>
      </c>
      <c r="D84" s="215" t="s">
        <v>37</v>
      </c>
    </row>
    <row r="85" spans="1:4">
      <c r="A85" s="215">
        <v>85</v>
      </c>
      <c r="B85" s="213" t="s">
        <v>3107</v>
      </c>
      <c r="C85" s="213" t="s">
        <v>7761</v>
      </c>
      <c r="D85" s="215" t="s">
        <v>37</v>
      </c>
    </row>
    <row r="86" spans="1:4">
      <c r="A86" s="215">
        <v>86</v>
      </c>
      <c r="B86" s="213" t="s">
        <v>13515</v>
      </c>
      <c r="C86" s="213" t="s">
        <v>13517</v>
      </c>
      <c r="D86" s="215" t="s">
        <v>31</v>
      </c>
    </row>
    <row r="87" spans="1:4">
      <c r="A87" s="215">
        <v>87</v>
      </c>
      <c r="B87" s="213" t="s">
        <v>13520</v>
      </c>
      <c r="C87" s="213" t="s">
        <v>13521</v>
      </c>
      <c r="D87" s="215" t="s">
        <v>37</v>
      </c>
    </row>
    <row r="88" spans="1:4">
      <c r="A88" s="215">
        <v>88</v>
      </c>
      <c r="B88" s="183" t="s">
        <v>14151</v>
      </c>
      <c r="C88" s="183" t="s">
        <v>14152</v>
      </c>
      <c r="D88" s="215" t="s">
        <v>2</v>
      </c>
    </row>
    <row r="89" spans="1:4">
      <c r="A89" s="215">
        <v>89</v>
      </c>
      <c r="B89" s="183" t="s">
        <v>14163</v>
      </c>
      <c r="C89" s="183" t="s">
        <v>14165</v>
      </c>
      <c r="D89" s="215" t="s">
        <v>37</v>
      </c>
    </row>
    <row r="90" spans="1:4">
      <c r="A90" s="215">
        <v>90</v>
      </c>
      <c r="B90" s="183" t="s">
        <v>14164</v>
      </c>
      <c r="C90" s="183" t="s">
        <v>14166</v>
      </c>
      <c r="D90" s="215" t="s">
        <v>37</v>
      </c>
    </row>
    <row r="91" spans="1:4">
      <c r="A91" s="215">
        <v>91</v>
      </c>
      <c r="B91" s="183" t="s">
        <v>14218</v>
      </c>
      <c r="C91" s="183" t="s">
        <v>14223</v>
      </c>
      <c r="D91" s="215" t="s">
        <v>2</v>
      </c>
    </row>
    <row r="92" spans="1:4">
      <c r="B92" s="183" t="s">
        <v>14273</v>
      </c>
      <c r="C92" s="631" t="s">
        <v>14272</v>
      </c>
      <c r="D92" s="215" t="s">
        <v>37</v>
      </c>
    </row>
    <row r="93" spans="1:4">
      <c r="B93" s="183" t="s">
        <v>14283</v>
      </c>
      <c r="C93" s="183" t="s">
        <v>14284</v>
      </c>
      <c r="D93" s="215" t="s">
        <v>37</v>
      </c>
    </row>
    <row r="94" spans="1:4">
      <c r="B94" s="183" t="s">
        <v>14420</v>
      </c>
      <c r="C94" s="183" t="s">
        <v>14421</v>
      </c>
      <c r="D94" s="215" t="s">
        <v>37</v>
      </c>
    </row>
    <row r="95" spans="1:4">
      <c r="B95" s="183" t="s">
        <v>14422</v>
      </c>
      <c r="C95" s="183" t="s">
        <v>14424</v>
      </c>
      <c r="D95" s="215" t="s">
        <v>37</v>
      </c>
    </row>
  </sheetData>
  <phoneticPr fontId="122" type="noConversion"/>
  <conditionalFormatting sqref="B2">
    <cfRule type="duplicateValues" dxfId="11483" priority="1683522"/>
  </conditionalFormatting>
  <conditionalFormatting sqref="B3:B7">
    <cfRule type="duplicateValues" dxfId="11482" priority="3619"/>
    <cfRule type="duplicateValues" dxfId="11481" priority="3616"/>
    <cfRule type="duplicateValues" dxfId="11480" priority="3617"/>
    <cfRule type="duplicateValues" dxfId="11479" priority="3618"/>
  </conditionalFormatting>
  <conditionalFormatting sqref="B8:B9">
    <cfRule type="duplicateValues" dxfId="11478" priority="3591"/>
    <cfRule type="duplicateValues" dxfId="11477" priority="3592"/>
    <cfRule type="duplicateValues" dxfId="11476" priority="3593"/>
    <cfRule type="duplicateValues" dxfId="11475" priority="3594"/>
    <cfRule type="duplicateValues" dxfId="11474" priority="3595"/>
    <cfRule type="duplicateValues" dxfId="11473" priority="3596"/>
    <cfRule type="duplicateValues" dxfId="11472" priority="3597"/>
    <cfRule type="duplicateValues" dxfId="11471" priority="3598"/>
    <cfRule type="duplicateValues" dxfId="11470" priority="3599"/>
    <cfRule type="duplicateValues" dxfId="11469" priority="3600"/>
    <cfRule type="duplicateValues" dxfId="11468" priority="3601"/>
    <cfRule type="duplicateValues" dxfId="11467" priority="3602"/>
    <cfRule type="duplicateValues" dxfId="11466" priority="3603"/>
    <cfRule type="duplicateValues" dxfId="11465" priority="3604"/>
    <cfRule type="duplicateValues" dxfId="11464" priority="3605"/>
    <cfRule type="duplicateValues" dxfId="11463" priority="3606"/>
    <cfRule type="duplicateValues" dxfId="11462" priority="3607"/>
    <cfRule type="duplicateValues" dxfId="11461" priority="3608"/>
    <cfRule type="duplicateValues" dxfId="11460" priority="3609"/>
    <cfRule type="duplicateValues" dxfId="11459" priority="3611"/>
    <cfRule type="duplicateValues" dxfId="11458" priority="3612"/>
    <cfRule type="duplicateValues" dxfId="11457" priority="3613"/>
    <cfRule type="duplicateValues" dxfId="11456" priority="3614"/>
    <cfRule type="duplicateValues" dxfId="11455" priority="3615"/>
    <cfRule type="duplicateValues" dxfId="11454" priority="3610"/>
    <cfRule type="duplicateValues" dxfId="11453" priority="3567"/>
    <cfRule type="duplicateValues" dxfId="11452" priority="3570"/>
    <cfRule type="duplicateValues" dxfId="11451" priority="3571"/>
    <cfRule type="duplicateValues" dxfId="11450" priority="3572"/>
    <cfRule type="duplicateValues" dxfId="11449" priority="3573"/>
    <cfRule type="duplicateValues" dxfId="11448" priority="3574"/>
    <cfRule type="duplicateValues" dxfId="11447" priority="3575"/>
    <cfRule type="duplicateValues" dxfId="11446" priority="3576"/>
    <cfRule type="duplicateValues" dxfId="11445" priority="3577"/>
    <cfRule type="duplicateValues" dxfId="11444" priority="3578"/>
    <cfRule type="duplicateValues" dxfId="11443" priority="3579"/>
    <cfRule type="duplicateValues" dxfId="11442" priority="3580"/>
    <cfRule type="duplicateValues" dxfId="11441" priority="3581"/>
    <cfRule type="duplicateValues" dxfId="11440" priority="3590"/>
    <cfRule type="duplicateValues" dxfId="11439" priority="3583"/>
    <cfRule type="duplicateValues" dxfId="11438" priority="3584"/>
    <cfRule type="duplicateValues" dxfId="11437" priority="3585"/>
    <cfRule type="duplicateValues" dxfId="11436" priority="3586"/>
    <cfRule type="duplicateValues" dxfId="11435" priority="3587"/>
    <cfRule type="duplicateValues" dxfId="11434" priority="3588"/>
    <cfRule type="duplicateValues" dxfId="11433" priority="3582"/>
    <cfRule type="duplicateValues" dxfId="11432" priority="3569"/>
    <cfRule type="duplicateValues" dxfId="11431" priority="3568"/>
    <cfRule type="duplicateValues" dxfId="11430" priority="3566"/>
    <cfRule type="duplicateValues" dxfId="11429" priority="3565"/>
    <cfRule type="duplicateValues" dxfId="11428" priority="3564"/>
    <cfRule type="duplicateValues" dxfId="11427" priority="3563"/>
    <cfRule type="duplicateValues" dxfId="11426" priority="3589"/>
  </conditionalFormatting>
  <conditionalFormatting sqref="B10:B12">
    <cfRule type="duplicateValues" dxfId="11425" priority="3532"/>
    <cfRule type="duplicateValues" dxfId="11424" priority="3531"/>
    <cfRule type="duplicateValues" dxfId="11423" priority="3530"/>
    <cfRule type="duplicateValues" dxfId="11422" priority="3529"/>
    <cfRule type="duplicateValues" dxfId="11421" priority="3528"/>
    <cfRule type="duplicateValues" dxfId="11420" priority="3527"/>
    <cfRule type="duplicateValues" dxfId="11419" priority="3526"/>
    <cfRule type="duplicateValues" dxfId="11418" priority="3525"/>
    <cfRule type="duplicateValues" dxfId="11417" priority="3524"/>
    <cfRule type="duplicateValues" dxfId="11416" priority="3523"/>
    <cfRule type="duplicateValues" dxfId="11415" priority="3522"/>
    <cfRule type="duplicateValues" dxfId="11414" priority="3521"/>
    <cfRule type="duplicateValues" dxfId="11413" priority="3520"/>
    <cfRule type="duplicateValues" dxfId="11412" priority="3519"/>
    <cfRule type="duplicateValues" dxfId="11411" priority="3518"/>
    <cfRule type="duplicateValues" dxfId="11410" priority="3517"/>
    <cfRule type="duplicateValues" dxfId="11409" priority="3516"/>
    <cfRule type="duplicateValues" dxfId="11408" priority="3515"/>
    <cfRule type="duplicateValues" dxfId="11407" priority="3514"/>
    <cfRule type="duplicateValues" dxfId="11406" priority="3513"/>
    <cfRule type="duplicateValues" dxfId="11405" priority="3512"/>
    <cfRule type="duplicateValues" dxfId="11404" priority="3511"/>
    <cfRule type="duplicateValues" dxfId="11403" priority="3510"/>
    <cfRule type="duplicateValues" dxfId="11402" priority="3544"/>
    <cfRule type="duplicateValues" dxfId="11401" priority="3560"/>
    <cfRule type="duplicateValues" dxfId="11400" priority="3539"/>
    <cfRule type="duplicateValues" dxfId="11399" priority="3538"/>
    <cfRule type="duplicateValues" dxfId="11398" priority="3537"/>
    <cfRule type="duplicateValues" dxfId="11397" priority="3536"/>
    <cfRule type="duplicateValues" dxfId="11396" priority="3535"/>
    <cfRule type="duplicateValues" dxfId="11395" priority="3534"/>
    <cfRule type="duplicateValues" dxfId="11394" priority="3562"/>
    <cfRule type="duplicateValues" dxfId="11393" priority="3561"/>
    <cfRule type="duplicateValues" dxfId="11392" priority="3559"/>
    <cfRule type="duplicateValues" dxfId="11391" priority="3558"/>
    <cfRule type="duplicateValues" dxfId="11390" priority="3557"/>
    <cfRule type="duplicateValues" dxfId="11389" priority="3556"/>
    <cfRule type="duplicateValues" dxfId="11388" priority="3555"/>
    <cfRule type="duplicateValues" dxfId="11387" priority="3554"/>
    <cfRule type="duplicateValues" dxfId="11386" priority="3553"/>
    <cfRule type="duplicateValues" dxfId="11385" priority="3552"/>
    <cfRule type="duplicateValues" dxfId="11384" priority="3551"/>
    <cfRule type="duplicateValues" dxfId="11383" priority="3550"/>
    <cfRule type="duplicateValues" dxfId="11382" priority="3549"/>
    <cfRule type="duplicateValues" dxfId="11381" priority="3548"/>
    <cfRule type="duplicateValues" dxfId="11380" priority="3547"/>
    <cfRule type="duplicateValues" dxfId="11379" priority="3546"/>
    <cfRule type="duplicateValues" dxfId="11378" priority="3545"/>
    <cfRule type="duplicateValues" dxfId="11377" priority="3533"/>
    <cfRule type="duplicateValues" dxfId="11376" priority="3543"/>
    <cfRule type="duplicateValues" dxfId="11375" priority="3542"/>
    <cfRule type="duplicateValues" dxfId="11374" priority="3541"/>
    <cfRule type="duplicateValues" dxfId="11373" priority="3540"/>
  </conditionalFormatting>
  <conditionalFormatting sqref="B13">
    <cfRule type="duplicateValues" dxfId="11372" priority="3487"/>
    <cfRule type="duplicateValues" dxfId="11371" priority="3488"/>
    <cfRule type="duplicateValues" dxfId="11370" priority="3489"/>
    <cfRule type="duplicateValues" dxfId="11369" priority="3490"/>
    <cfRule type="duplicateValues" dxfId="11368" priority="3491"/>
    <cfRule type="duplicateValues" dxfId="11367" priority="3492"/>
    <cfRule type="duplicateValues" dxfId="11366" priority="3493"/>
    <cfRule type="duplicateValues" dxfId="11365" priority="3494"/>
    <cfRule type="duplicateValues" dxfId="11364" priority="3495"/>
    <cfRule type="duplicateValues" dxfId="11363" priority="3496"/>
    <cfRule type="duplicateValues" dxfId="11362" priority="3497"/>
    <cfRule type="duplicateValues" dxfId="11361" priority="3498"/>
    <cfRule type="duplicateValues" dxfId="11360" priority="3499"/>
    <cfRule type="duplicateValues" dxfId="11359" priority="3500"/>
    <cfRule type="duplicateValues" dxfId="11358" priority="3501"/>
    <cfRule type="duplicateValues" dxfId="11357" priority="3502"/>
    <cfRule type="duplicateValues" dxfId="11356" priority="3503"/>
    <cfRule type="duplicateValues" dxfId="11355" priority="3504"/>
    <cfRule type="duplicateValues" dxfId="11354" priority="3505"/>
    <cfRule type="duplicateValues" dxfId="11353" priority="3506"/>
    <cfRule type="duplicateValues" dxfId="11352" priority="3507"/>
    <cfRule type="duplicateValues" dxfId="11351" priority="3508"/>
    <cfRule type="duplicateValues" dxfId="11350" priority="3509"/>
    <cfRule type="duplicateValues" dxfId="11349" priority="3458"/>
    <cfRule type="duplicateValues" dxfId="11348" priority="3460"/>
    <cfRule type="duplicateValues" dxfId="11347" priority="3457"/>
    <cfRule type="duplicateValues" dxfId="11346" priority="3461"/>
    <cfRule type="duplicateValues" dxfId="11345" priority="3462"/>
    <cfRule type="duplicateValues" dxfId="11344" priority="3463"/>
    <cfRule type="duplicateValues" dxfId="11343" priority="3464"/>
    <cfRule type="duplicateValues" dxfId="11342" priority="3465"/>
    <cfRule type="duplicateValues" dxfId="11341" priority="3466"/>
    <cfRule type="duplicateValues" dxfId="11340" priority="3478"/>
    <cfRule type="duplicateValues" dxfId="11339" priority="3467"/>
    <cfRule type="duplicateValues" dxfId="11338" priority="3468"/>
    <cfRule type="duplicateValues" dxfId="11337" priority="3469"/>
    <cfRule type="duplicateValues" dxfId="11336" priority="3470"/>
    <cfRule type="duplicateValues" dxfId="11335" priority="3471"/>
    <cfRule type="duplicateValues" dxfId="11334" priority="3472"/>
    <cfRule type="duplicateValues" dxfId="11333" priority="3473"/>
    <cfRule type="duplicateValues" dxfId="11332" priority="3474"/>
    <cfRule type="duplicateValues" dxfId="11331" priority="3475"/>
    <cfRule type="duplicateValues" dxfId="11330" priority="3476"/>
    <cfRule type="duplicateValues" dxfId="11329" priority="3477"/>
    <cfRule type="duplicateValues" dxfId="11328" priority="3459"/>
    <cfRule type="duplicateValues" dxfId="11327" priority="3479"/>
    <cfRule type="duplicateValues" dxfId="11326" priority="3480"/>
    <cfRule type="duplicateValues" dxfId="11325" priority="3481"/>
    <cfRule type="duplicateValues" dxfId="11324" priority="3482"/>
    <cfRule type="duplicateValues" dxfId="11323" priority="3483"/>
    <cfRule type="duplicateValues" dxfId="11322" priority="3484"/>
    <cfRule type="duplicateValues" dxfId="11321" priority="3485"/>
    <cfRule type="duplicateValues" dxfId="11320" priority="3486"/>
  </conditionalFormatting>
  <conditionalFormatting sqref="B14">
    <cfRule type="duplicateValues" dxfId="11319" priority="3433"/>
    <cfRule type="duplicateValues" dxfId="11318" priority="3432"/>
    <cfRule type="duplicateValues" dxfId="11317" priority="3431"/>
    <cfRule type="duplicateValues" dxfId="11316" priority="3430"/>
    <cfRule type="duplicateValues" dxfId="11315" priority="3429"/>
    <cfRule type="duplicateValues" dxfId="11314" priority="3428"/>
    <cfRule type="duplicateValues" dxfId="11313" priority="3427"/>
    <cfRule type="duplicateValues" dxfId="11312" priority="3426"/>
    <cfRule type="duplicateValues" dxfId="11311" priority="3425"/>
    <cfRule type="duplicateValues" dxfId="11310" priority="3424"/>
    <cfRule type="duplicateValues" dxfId="11309" priority="3423"/>
    <cfRule type="duplicateValues" dxfId="11308" priority="3422"/>
    <cfRule type="duplicateValues" dxfId="11307" priority="3421"/>
    <cfRule type="duplicateValues" dxfId="11306" priority="3420"/>
    <cfRule type="duplicateValues" dxfId="11305" priority="3419"/>
    <cfRule type="duplicateValues" dxfId="11304" priority="3418"/>
    <cfRule type="duplicateValues" dxfId="11303" priority="3417"/>
    <cfRule type="duplicateValues" dxfId="11302" priority="3416"/>
    <cfRule type="duplicateValues" dxfId="11301" priority="3415"/>
    <cfRule type="duplicateValues" dxfId="11300" priority="3414"/>
    <cfRule type="duplicateValues" dxfId="11299" priority="3413"/>
    <cfRule type="duplicateValues" dxfId="11298" priority="3412"/>
    <cfRule type="duplicateValues" dxfId="11297" priority="3411"/>
    <cfRule type="duplicateValues" dxfId="11296" priority="3410"/>
    <cfRule type="duplicateValues" dxfId="11295" priority="3409"/>
    <cfRule type="duplicateValues" dxfId="11294" priority="3408"/>
    <cfRule type="duplicateValues" dxfId="11293" priority="3407"/>
    <cfRule type="duplicateValues" dxfId="11292" priority="3406"/>
    <cfRule type="duplicateValues" dxfId="11291" priority="3405"/>
    <cfRule type="duplicateValues" dxfId="11290" priority="3404"/>
    <cfRule type="duplicateValues" dxfId="11289" priority="3456"/>
    <cfRule type="duplicateValues" dxfId="11288" priority="3455"/>
    <cfRule type="duplicateValues" dxfId="11287" priority="3454"/>
    <cfRule type="duplicateValues" dxfId="11286" priority="3453"/>
    <cfRule type="duplicateValues" dxfId="11285" priority="3452"/>
    <cfRule type="duplicateValues" dxfId="11284" priority="3451"/>
    <cfRule type="duplicateValues" dxfId="11283" priority="3450"/>
    <cfRule type="duplicateValues" dxfId="11282" priority="3449"/>
    <cfRule type="duplicateValues" dxfId="11281" priority="3448"/>
    <cfRule type="duplicateValues" dxfId="11280" priority="3447"/>
    <cfRule type="duplicateValues" dxfId="11279" priority="3446"/>
    <cfRule type="duplicateValues" dxfId="11278" priority="3445"/>
    <cfRule type="duplicateValues" dxfId="11277" priority="3444"/>
    <cfRule type="duplicateValues" dxfId="11276" priority="3443"/>
    <cfRule type="duplicateValues" dxfId="11275" priority="3442"/>
    <cfRule type="duplicateValues" dxfId="11274" priority="3441"/>
    <cfRule type="duplicateValues" dxfId="11273" priority="3440"/>
    <cfRule type="duplicateValues" dxfId="11272" priority="3439"/>
    <cfRule type="duplicateValues" dxfId="11271" priority="3438"/>
    <cfRule type="duplicateValues" dxfId="11270" priority="3437"/>
    <cfRule type="duplicateValues" dxfId="11269" priority="3436"/>
    <cfRule type="duplicateValues" dxfId="11268" priority="3435"/>
    <cfRule type="duplicateValues" dxfId="11267" priority="3434"/>
  </conditionalFormatting>
  <conditionalFormatting sqref="B15">
    <cfRule type="duplicateValues" dxfId="11266" priority="2528"/>
    <cfRule type="duplicateValues" dxfId="11265" priority="2494"/>
    <cfRule type="duplicateValues" dxfId="11264" priority="2495"/>
    <cfRule type="duplicateValues" dxfId="11263" priority="2496"/>
    <cfRule type="duplicateValues" dxfId="11262" priority="2497"/>
    <cfRule type="duplicateValues" dxfId="11261" priority="2498"/>
    <cfRule type="duplicateValues" dxfId="11260" priority="2499"/>
    <cfRule type="duplicateValues" dxfId="11259" priority="2500"/>
    <cfRule type="duplicateValues" dxfId="11258" priority="2501"/>
    <cfRule type="duplicateValues" dxfId="11257" priority="2502"/>
    <cfRule type="duplicateValues" dxfId="11256" priority="2503"/>
    <cfRule type="duplicateValues" dxfId="11255" priority="2504"/>
    <cfRule type="duplicateValues" dxfId="11254" priority="2505"/>
    <cfRule type="duplicateValues" dxfId="11253" priority="2507"/>
    <cfRule type="duplicateValues" dxfId="11252" priority="2508"/>
    <cfRule type="duplicateValues" dxfId="11251" priority="2509"/>
    <cfRule type="duplicateValues" dxfId="11250" priority="2510"/>
    <cfRule type="duplicateValues" dxfId="11249" priority="2511"/>
    <cfRule type="duplicateValues" dxfId="11248" priority="2512"/>
    <cfRule type="duplicateValues" dxfId="11247" priority="2513"/>
    <cfRule type="duplicateValues" dxfId="11246" priority="2514"/>
    <cfRule type="duplicateValues" dxfId="11245" priority="2506"/>
    <cfRule type="duplicateValues" dxfId="11244" priority="2515"/>
    <cfRule type="duplicateValues" dxfId="11243" priority="2516"/>
    <cfRule type="duplicateValues" dxfId="11242" priority="2517"/>
    <cfRule type="duplicateValues" dxfId="11241" priority="2518"/>
    <cfRule type="duplicateValues" dxfId="11240" priority="2527"/>
    <cfRule type="duplicateValues" dxfId="11239" priority="2519"/>
    <cfRule type="duplicateValues" dxfId="11238" priority="2520"/>
    <cfRule type="duplicateValues" dxfId="11237" priority="2521"/>
    <cfRule type="duplicateValues" dxfId="11236" priority="2522"/>
    <cfRule type="duplicateValues" dxfId="11235" priority="2523"/>
    <cfRule type="duplicateValues" dxfId="11234" priority="2524"/>
    <cfRule type="duplicateValues" dxfId="11233" priority="2525"/>
    <cfRule type="duplicateValues" dxfId="11232" priority="2526"/>
    <cfRule type="duplicateValues" dxfId="11231" priority="2676"/>
    <cfRule type="duplicateValues" dxfId="11230" priority="2530"/>
    <cfRule type="duplicateValues" dxfId="11229" priority="2529"/>
    <cfRule type="duplicateValues" dxfId="11228" priority="2491"/>
    <cfRule type="duplicateValues" dxfId="11227" priority="2492"/>
    <cfRule type="duplicateValues" dxfId="11226" priority="2493"/>
  </conditionalFormatting>
  <conditionalFormatting sqref="B16">
    <cfRule type="duplicateValues" dxfId="11225" priority="2488"/>
    <cfRule type="duplicateValues" dxfId="11224" priority="2487"/>
    <cfRule type="duplicateValues" dxfId="11223" priority="2486"/>
    <cfRule type="duplicateValues" dxfId="11222" priority="2485"/>
    <cfRule type="duplicateValues" dxfId="11221" priority="2484"/>
    <cfRule type="duplicateValues" dxfId="11220" priority="2483"/>
    <cfRule type="duplicateValues" dxfId="11219" priority="2482"/>
    <cfRule type="duplicateValues" dxfId="11218" priority="2481"/>
    <cfRule type="duplicateValues" dxfId="11217" priority="2480"/>
    <cfRule type="duplicateValues" dxfId="11216" priority="2479"/>
    <cfRule type="duplicateValues" dxfId="11215" priority="2478"/>
    <cfRule type="duplicateValues" dxfId="11214" priority="2477"/>
    <cfRule type="duplicateValues" dxfId="11213" priority="2476"/>
    <cfRule type="duplicateValues" dxfId="11212" priority="2475"/>
    <cfRule type="duplicateValues" dxfId="11211" priority="2474"/>
    <cfRule type="duplicateValues" dxfId="11210" priority="2473"/>
    <cfRule type="duplicateValues" dxfId="11209" priority="2472"/>
    <cfRule type="duplicateValues" dxfId="11208" priority="2471"/>
    <cfRule type="duplicateValues" dxfId="11207" priority="2470"/>
    <cfRule type="duplicateValues" dxfId="11206" priority="2469"/>
    <cfRule type="duplicateValues" dxfId="11205" priority="2468"/>
    <cfRule type="duplicateValues" dxfId="11204" priority="2450"/>
    <cfRule type="duplicateValues" dxfId="11203" priority="2467"/>
    <cfRule type="duplicateValues" dxfId="11202" priority="2466"/>
    <cfRule type="duplicateValues" dxfId="11201" priority="2465"/>
    <cfRule type="duplicateValues" dxfId="11200" priority="2464"/>
    <cfRule type="duplicateValues" dxfId="11199" priority="2462"/>
    <cfRule type="duplicateValues" dxfId="11198" priority="2461"/>
    <cfRule type="duplicateValues" dxfId="11197" priority="2460"/>
    <cfRule type="duplicateValues" dxfId="11196" priority="2459"/>
    <cfRule type="duplicateValues" dxfId="11195" priority="2458"/>
    <cfRule type="duplicateValues" dxfId="11194" priority="2457"/>
    <cfRule type="duplicateValues" dxfId="11193" priority="2456"/>
    <cfRule type="duplicateValues" dxfId="11192" priority="2455"/>
    <cfRule type="duplicateValues" dxfId="11191" priority="2454"/>
    <cfRule type="duplicateValues" dxfId="11190" priority="2453"/>
    <cfRule type="duplicateValues" dxfId="11189" priority="2452"/>
    <cfRule type="duplicateValues" dxfId="11188" priority="2451"/>
    <cfRule type="duplicateValues" dxfId="11187" priority="2442"/>
    <cfRule type="duplicateValues" dxfId="11186" priority="2443"/>
    <cfRule type="duplicateValues" dxfId="11185" priority="2444"/>
    <cfRule type="duplicateValues" dxfId="11184" priority="2445"/>
    <cfRule type="duplicateValues" dxfId="11183" priority="2446"/>
    <cfRule type="duplicateValues" dxfId="11182" priority="2447"/>
    <cfRule type="duplicateValues" dxfId="11181" priority="2448"/>
    <cfRule type="duplicateValues" dxfId="11180" priority="2449"/>
    <cfRule type="duplicateValues" dxfId="11179" priority="2463"/>
    <cfRule type="duplicateValues" dxfId="11178" priority="2490"/>
    <cfRule type="duplicateValues" dxfId="11177" priority="2489"/>
  </conditionalFormatting>
  <conditionalFormatting sqref="B17">
    <cfRule type="duplicateValues" dxfId="11176" priority="2409"/>
    <cfRule type="duplicateValues" dxfId="11175" priority="2436"/>
    <cfRule type="duplicateValues" dxfId="11174" priority="2435"/>
    <cfRule type="duplicateValues" dxfId="11173" priority="2434"/>
    <cfRule type="duplicateValues" dxfId="11172" priority="2439"/>
    <cfRule type="duplicateValues" dxfId="11171" priority="2431"/>
    <cfRule type="duplicateValues" dxfId="11170" priority="2430"/>
    <cfRule type="duplicateValues" dxfId="11169" priority="2429"/>
    <cfRule type="duplicateValues" dxfId="11168" priority="2428"/>
    <cfRule type="duplicateValues" dxfId="11167" priority="2427"/>
    <cfRule type="duplicateValues" dxfId="11166" priority="2422"/>
    <cfRule type="duplicateValues" dxfId="11165" priority="2426"/>
    <cfRule type="duplicateValues" dxfId="11164" priority="2425"/>
    <cfRule type="duplicateValues" dxfId="11163" priority="2424"/>
    <cfRule type="duplicateValues" dxfId="11162" priority="2423"/>
    <cfRule type="duplicateValues" dxfId="11161" priority="2421"/>
    <cfRule type="duplicateValues" dxfId="11160" priority="2433"/>
    <cfRule type="duplicateValues" dxfId="11159" priority="2420"/>
    <cfRule type="duplicateValues" dxfId="11158" priority="2419"/>
    <cfRule type="duplicateValues" dxfId="11157" priority="2418"/>
    <cfRule type="duplicateValues" dxfId="11156" priority="2417"/>
    <cfRule type="duplicateValues" dxfId="11155" priority="2416"/>
    <cfRule type="duplicateValues" dxfId="11154" priority="2415"/>
    <cfRule type="duplicateValues" dxfId="11153" priority="2414"/>
    <cfRule type="duplicateValues" dxfId="11152" priority="2413"/>
    <cfRule type="duplicateValues" dxfId="11151" priority="2412"/>
    <cfRule type="duplicateValues" dxfId="11150" priority="2411"/>
    <cfRule type="duplicateValues" dxfId="11149" priority="2410"/>
    <cfRule type="duplicateValues" dxfId="11148" priority="2408"/>
    <cfRule type="duplicateValues" dxfId="11147" priority="2407"/>
    <cfRule type="duplicateValues" dxfId="11146" priority="2406"/>
    <cfRule type="duplicateValues" dxfId="11145" priority="2441"/>
    <cfRule type="duplicateValues" dxfId="11144" priority="2432"/>
    <cfRule type="duplicateValues" dxfId="11143" priority="2440"/>
    <cfRule type="duplicateValues" dxfId="11142" priority="2403"/>
    <cfRule type="duplicateValues" dxfId="11141" priority="2404"/>
    <cfRule type="duplicateValues" dxfId="11140" priority="2405"/>
    <cfRule type="duplicateValues" dxfId="11139" priority="2438"/>
    <cfRule type="duplicateValues" dxfId="11138" priority="2437"/>
  </conditionalFormatting>
  <conditionalFormatting sqref="B18">
    <cfRule type="duplicateValues" dxfId="11137" priority="2369"/>
    <cfRule type="duplicateValues" dxfId="11136" priority="2370"/>
    <cfRule type="duplicateValues" dxfId="11135" priority="2371"/>
    <cfRule type="duplicateValues" dxfId="11134" priority="2372"/>
    <cfRule type="duplicateValues" dxfId="11133" priority="2373"/>
    <cfRule type="duplicateValues" dxfId="11132" priority="2374"/>
    <cfRule type="duplicateValues" dxfId="11131" priority="2375"/>
    <cfRule type="duplicateValues" dxfId="11130" priority="2376"/>
    <cfRule type="duplicateValues" dxfId="11129" priority="2377"/>
    <cfRule type="duplicateValues" dxfId="11128" priority="2379"/>
    <cfRule type="duplicateValues" dxfId="11127" priority="2380"/>
    <cfRule type="duplicateValues" dxfId="11126" priority="2381"/>
    <cfRule type="duplicateValues" dxfId="11125" priority="2382"/>
    <cfRule type="duplicateValues" dxfId="11124" priority="2383"/>
    <cfRule type="duplicateValues" dxfId="11123" priority="2384"/>
    <cfRule type="duplicateValues" dxfId="11122" priority="2385"/>
    <cfRule type="duplicateValues" dxfId="11121" priority="2386"/>
    <cfRule type="duplicateValues" dxfId="11120" priority="2387"/>
    <cfRule type="duplicateValues" dxfId="11119" priority="2388"/>
    <cfRule type="duplicateValues" dxfId="11118" priority="2390"/>
    <cfRule type="duplicateValues" dxfId="11117" priority="2391"/>
    <cfRule type="duplicateValues" dxfId="11116" priority="2392"/>
    <cfRule type="duplicateValues" dxfId="11115" priority="2393"/>
    <cfRule type="duplicateValues" dxfId="11114" priority="2394"/>
    <cfRule type="duplicateValues" dxfId="11113" priority="2395"/>
    <cfRule type="duplicateValues" dxfId="11112" priority="2396"/>
    <cfRule type="duplicateValues" dxfId="11111" priority="2397"/>
    <cfRule type="duplicateValues" dxfId="11110" priority="2398"/>
    <cfRule type="duplicateValues" dxfId="11109" priority="2399"/>
    <cfRule type="duplicateValues" dxfId="11108" priority="2400"/>
    <cfRule type="duplicateValues" dxfId="11107" priority="2402"/>
    <cfRule type="duplicateValues" dxfId="11106" priority="2389"/>
    <cfRule type="duplicateValues" dxfId="11105" priority="2401"/>
    <cfRule type="duplicateValues" dxfId="11104" priority="2368"/>
    <cfRule type="duplicateValues" dxfId="11103" priority="2378"/>
    <cfRule type="duplicateValues" dxfId="11102" priority="2367"/>
    <cfRule type="duplicateValues" dxfId="11101" priority="2366"/>
    <cfRule type="duplicateValues" dxfId="11100" priority="2365"/>
    <cfRule type="duplicateValues" dxfId="11099" priority="2364"/>
    <cfRule type="duplicateValues" dxfId="11098" priority="2363"/>
    <cfRule type="duplicateValues" dxfId="11097" priority="2362"/>
    <cfRule type="duplicateValues" dxfId="11096" priority="2361"/>
    <cfRule type="duplicateValues" dxfId="11095" priority="2360"/>
    <cfRule type="duplicateValues" dxfId="11094" priority="2359"/>
    <cfRule type="duplicateValues" dxfId="11093" priority="2358"/>
  </conditionalFormatting>
  <conditionalFormatting sqref="B19">
    <cfRule type="duplicateValues" dxfId="11092" priority="2328"/>
    <cfRule type="duplicateValues" dxfId="11091" priority="2357"/>
    <cfRule type="duplicateValues" dxfId="11090" priority="2356"/>
    <cfRule type="duplicateValues" dxfId="11089" priority="2355"/>
    <cfRule type="duplicateValues" dxfId="11088" priority="2354"/>
    <cfRule type="duplicateValues" dxfId="11087" priority="2353"/>
    <cfRule type="duplicateValues" dxfId="11086" priority="2352"/>
    <cfRule type="duplicateValues" dxfId="11085" priority="2351"/>
    <cfRule type="duplicateValues" dxfId="11084" priority="2350"/>
    <cfRule type="duplicateValues" dxfId="11083" priority="2349"/>
    <cfRule type="duplicateValues" dxfId="11082" priority="2348"/>
    <cfRule type="duplicateValues" dxfId="11081" priority="2347"/>
    <cfRule type="duplicateValues" dxfId="11080" priority="2346"/>
    <cfRule type="duplicateValues" dxfId="11079" priority="2345"/>
    <cfRule type="duplicateValues" dxfId="11078" priority="2344"/>
    <cfRule type="duplicateValues" dxfId="11077" priority="2343"/>
    <cfRule type="duplicateValues" dxfId="11076" priority="2342"/>
    <cfRule type="duplicateValues" dxfId="11075" priority="2341"/>
    <cfRule type="duplicateValues" dxfId="11074" priority="2340"/>
    <cfRule type="duplicateValues" dxfId="11073" priority="2339"/>
    <cfRule type="duplicateValues" dxfId="11072" priority="2338"/>
    <cfRule type="duplicateValues" dxfId="11071" priority="2337"/>
    <cfRule type="duplicateValues" dxfId="11070" priority="2336"/>
    <cfRule type="duplicateValues" dxfId="11069" priority="2335"/>
    <cfRule type="duplicateValues" dxfId="11068" priority="2334"/>
    <cfRule type="duplicateValues" dxfId="11067" priority="2333"/>
    <cfRule type="duplicateValues" dxfId="11066" priority="2332"/>
    <cfRule type="duplicateValues" dxfId="11065" priority="2331"/>
    <cfRule type="duplicateValues" dxfId="11064" priority="2330"/>
    <cfRule type="duplicateValues" dxfId="11063" priority="2329"/>
    <cfRule type="duplicateValues" dxfId="11062" priority="2327"/>
    <cfRule type="duplicateValues" dxfId="11061" priority="2326"/>
    <cfRule type="duplicateValues" dxfId="11060" priority="2325"/>
    <cfRule type="duplicateValues" dxfId="11059" priority="2324"/>
    <cfRule type="duplicateValues" dxfId="11058" priority="2323"/>
    <cfRule type="duplicateValues" dxfId="11057" priority="2322"/>
    <cfRule type="duplicateValues" dxfId="11056" priority="2321"/>
    <cfRule type="duplicateValues" dxfId="11055" priority="2320"/>
    <cfRule type="duplicateValues" dxfId="11054" priority="2319"/>
  </conditionalFormatting>
  <conditionalFormatting sqref="B20">
    <cfRule type="duplicateValues" dxfId="11053" priority="2252"/>
    <cfRule type="duplicateValues" dxfId="11052" priority="2253"/>
    <cfRule type="duplicateValues" dxfId="11051" priority="2254"/>
    <cfRule type="duplicateValues" dxfId="11050" priority="2255"/>
    <cfRule type="duplicateValues" dxfId="11049" priority="2256"/>
    <cfRule type="duplicateValues" dxfId="11048" priority="2257"/>
    <cfRule type="duplicateValues" dxfId="11047" priority="2258"/>
    <cfRule type="duplicateValues" dxfId="11046" priority="2259"/>
    <cfRule type="duplicateValues" dxfId="11045" priority="2260"/>
    <cfRule type="duplicateValues" dxfId="11044" priority="2261"/>
    <cfRule type="duplicateValues" dxfId="11043" priority="2262"/>
    <cfRule type="duplicateValues" dxfId="11042" priority="2263"/>
    <cfRule type="duplicateValues" dxfId="11041" priority="2264"/>
    <cfRule type="duplicateValues" dxfId="11040" priority="2265"/>
    <cfRule type="duplicateValues" dxfId="11039" priority="2266"/>
    <cfRule type="duplicateValues" dxfId="11038" priority="2267"/>
    <cfRule type="duplicateValues" dxfId="11037" priority="2268"/>
    <cfRule type="duplicateValues" dxfId="11036" priority="2269"/>
    <cfRule type="duplicateValues" dxfId="11035" priority="2270"/>
    <cfRule type="duplicateValues" dxfId="11034" priority="2271"/>
    <cfRule type="duplicateValues" dxfId="11033" priority="2272"/>
    <cfRule type="duplicateValues" dxfId="11032" priority="2273"/>
    <cfRule type="duplicateValues" dxfId="11031" priority="2274"/>
    <cfRule type="duplicateValues" dxfId="11030" priority="2275"/>
    <cfRule type="duplicateValues" dxfId="11029" priority="2276"/>
    <cfRule type="duplicateValues" dxfId="11028" priority="2277"/>
    <cfRule type="duplicateValues" dxfId="11027" priority="2278"/>
    <cfRule type="duplicateValues" dxfId="11026" priority="2279"/>
    <cfRule type="duplicateValues" dxfId="11025" priority="2280"/>
    <cfRule type="duplicateValues" dxfId="11024" priority="2281"/>
    <cfRule type="duplicateValues" dxfId="11023" priority="2282"/>
    <cfRule type="duplicateValues" dxfId="11022" priority="2283"/>
    <cfRule type="duplicateValues" dxfId="11021" priority="2284"/>
    <cfRule type="duplicateValues" dxfId="11020" priority="2285"/>
    <cfRule type="duplicateValues" dxfId="11019" priority="2286"/>
    <cfRule type="duplicateValues" dxfId="11018" priority="2310"/>
    <cfRule type="duplicateValues" dxfId="11017" priority="2309"/>
    <cfRule type="duplicateValues" dxfId="11016" priority="2308"/>
    <cfRule type="duplicateValues" dxfId="11015" priority="2307"/>
    <cfRule type="duplicateValues" dxfId="11014" priority="2306"/>
    <cfRule type="duplicateValues" dxfId="11013" priority="2305"/>
    <cfRule type="duplicateValues" dxfId="11012" priority="2304"/>
    <cfRule type="duplicateValues" dxfId="11011" priority="2303"/>
    <cfRule type="duplicateValues" dxfId="11010" priority="2302"/>
    <cfRule type="duplicateValues" dxfId="11009" priority="2300"/>
    <cfRule type="duplicateValues" dxfId="11008" priority="2299"/>
    <cfRule type="duplicateValues" dxfId="11007" priority="2298"/>
    <cfRule type="duplicateValues" dxfId="11006" priority="2297"/>
    <cfRule type="duplicateValues" dxfId="11005" priority="2296"/>
    <cfRule type="duplicateValues" dxfId="11004" priority="2295"/>
    <cfRule type="duplicateValues" dxfId="11003" priority="2294"/>
    <cfRule type="duplicateValues" dxfId="11002" priority="2293"/>
    <cfRule type="duplicateValues" dxfId="11001" priority="2292"/>
    <cfRule type="duplicateValues" dxfId="11000" priority="2291"/>
    <cfRule type="duplicateValues" dxfId="10999" priority="2290"/>
    <cfRule type="duplicateValues" dxfId="10998" priority="2289"/>
    <cfRule type="duplicateValues" dxfId="10997" priority="2288"/>
    <cfRule type="duplicateValues" dxfId="10996" priority="2287"/>
    <cfRule type="duplicateValues" dxfId="10995" priority="2301"/>
    <cfRule type="duplicateValues" dxfId="10994" priority="2245"/>
    <cfRule type="duplicateValues" dxfId="10993" priority="2243"/>
    <cfRule type="duplicateValues" dxfId="10992" priority="2244"/>
    <cfRule type="duplicateValues" dxfId="10991" priority="2246"/>
    <cfRule type="duplicateValues" dxfId="10990" priority="2247"/>
    <cfRule type="duplicateValues" dxfId="10989" priority="2248"/>
    <cfRule type="duplicateValues" dxfId="10988" priority="2249"/>
    <cfRule type="duplicateValues" dxfId="10987" priority="2250"/>
    <cfRule type="duplicateValues" dxfId="10986" priority="2251"/>
    <cfRule type="duplicateValues" dxfId="10985" priority="2318"/>
    <cfRule type="duplicateValues" dxfId="10984" priority="2317"/>
    <cfRule type="duplicateValues" dxfId="10983" priority="2316"/>
    <cfRule type="duplicateValues" dxfId="10982" priority="2315"/>
    <cfRule type="duplicateValues" dxfId="10981" priority="2314"/>
    <cfRule type="duplicateValues" dxfId="10980" priority="2313"/>
    <cfRule type="duplicateValues" dxfId="10979" priority="2312"/>
    <cfRule type="duplicateValues" dxfId="10978" priority="2311"/>
  </conditionalFormatting>
  <conditionalFormatting sqref="B21">
    <cfRule type="duplicateValues" dxfId="10977" priority="2203"/>
    <cfRule type="duplicateValues" dxfId="10976" priority="2219"/>
    <cfRule type="duplicateValues" dxfId="10975" priority="2204"/>
    <cfRule type="duplicateValues" dxfId="10974" priority="2205"/>
    <cfRule type="duplicateValues" dxfId="10973" priority="2206"/>
    <cfRule type="duplicateValues" dxfId="10972" priority="2207"/>
    <cfRule type="duplicateValues" dxfId="10971" priority="2208"/>
    <cfRule type="duplicateValues" dxfId="10970" priority="2209"/>
    <cfRule type="duplicateValues" dxfId="10969" priority="2210"/>
    <cfRule type="duplicateValues" dxfId="10968" priority="2211"/>
    <cfRule type="duplicateValues" dxfId="10967" priority="2212"/>
    <cfRule type="duplicateValues" dxfId="10966" priority="2213"/>
    <cfRule type="duplicateValues" dxfId="10965" priority="2214"/>
    <cfRule type="duplicateValues" dxfId="10964" priority="2215"/>
    <cfRule type="duplicateValues" dxfId="10963" priority="2216"/>
    <cfRule type="duplicateValues" dxfId="10962" priority="2217"/>
    <cfRule type="duplicateValues" dxfId="10961" priority="2218"/>
    <cfRule type="duplicateValues" dxfId="10960" priority="2220"/>
    <cfRule type="duplicateValues" dxfId="10959" priority="2221"/>
    <cfRule type="duplicateValues" dxfId="10958" priority="2222"/>
    <cfRule type="duplicateValues" dxfId="10957" priority="2223"/>
    <cfRule type="duplicateValues" dxfId="10956" priority="2224"/>
    <cfRule type="duplicateValues" dxfId="10955" priority="2225"/>
    <cfRule type="duplicateValues" dxfId="10954" priority="2235"/>
    <cfRule type="duplicateValues" dxfId="10953" priority="2236"/>
    <cfRule type="duplicateValues" dxfId="10952" priority="2226"/>
    <cfRule type="duplicateValues" dxfId="10951" priority="2237"/>
    <cfRule type="duplicateValues" dxfId="10950" priority="2238"/>
    <cfRule type="duplicateValues" dxfId="10949" priority="2239"/>
    <cfRule type="duplicateValues" dxfId="10948" priority="2240"/>
    <cfRule type="duplicateValues" dxfId="10947" priority="2241"/>
    <cfRule type="duplicateValues" dxfId="10946" priority="2227"/>
    <cfRule type="duplicateValues" dxfId="10945" priority="2242"/>
    <cfRule type="duplicateValues" dxfId="10944" priority="2228"/>
    <cfRule type="duplicateValues" dxfId="10943" priority="2229"/>
    <cfRule type="duplicateValues" dxfId="10942" priority="2230"/>
    <cfRule type="duplicateValues" dxfId="10941" priority="2231"/>
    <cfRule type="duplicateValues" dxfId="10940" priority="2232"/>
    <cfRule type="duplicateValues" dxfId="10939" priority="2233"/>
    <cfRule type="duplicateValues" dxfId="10938" priority="2234"/>
  </conditionalFormatting>
  <conditionalFormatting sqref="B22">
    <cfRule type="duplicateValues" dxfId="10937" priority="2168"/>
    <cfRule type="duplicateValues" dxfId="10936" priority="2167"/>
    <cfRule type="duplicateValues" dxfId="10935" priority="2166"/>
    <cfRule type="duplicateValues" dxfId="10934" priority="2165"/>
    <cfRule type="duplicateValues" dxfId="10933" priority="2164"/>
    <cfRule type="duplicateValues" dxfId="10932" priority="2186"/>
    <cfRule type="duplicateValues" dxfId="10931" priority="2202"/>
    <cfRule type="duplicateValues" dxfId="10930" priority="2201"/>
    <cfRule type="duplicateValues" dxfId="10929" priority="2200"/>
    <cfRule type="duplicateValues" dxfId="10928" priority="2199"/>
    <cfRule type="duplicateValues" dxfId="10927" priority="2198"/>
    <cfRule type="duplicateValues" dxfId="10926" priority="2197"/>
    <cfRule type="duplicateValues" dxfId="10925" priority="2196"/>
    <cfRule type="duplicateValues" dxfId="10924" priority="2195"/>
    <cfRule type="duplicateValues" dxfId="10923" priority="2194"/>
    <cfRule type="duplicateValues" dxfId="10922" priority="2193"/>
    <cfRule type="duplicateValues" dxfId="10921" priority="2192"/>
    <cfRule type="duplicateValues" dxfId="10920" priority="2191"/>
    <cfRule type="duplicateValues" dxfId="10919" priority="2190"/>
    <cfRule type="duplicateValues" dxfId="10918" priority="2189"/>
    <cfRule type="duplicateValues" dxfId="10917" priority="2188"/>
    <cfRule type="duplicateValues" dxfId="10916" priority="2187"/>
    <cfRule type="duplicateValues" dxfId="10915" priority="2185"/>
    <cfRule type="duplicateValues" dxfId="10914" priority="2184"/>
    <cfRule type="duplicateValues" dxfId="10913" priority="2183"/>
    <cfRule type="duplicateValues" dxfId="10912" priority="2182"/>
    <cfRule type="duplicateValues" dxfId="10911" priority="2181"/>
    <cfRule type="duplicateValues" dxfId="10910" priority="2180"/>
    <cfRule type="duplicateValues" dxfId="10909" priority="2179"/>
    <cfRule type="duplicateValues" dxfId="10908" priority="2178"/>
    <cfRule type="duplicateValues" dxfId="10907" priority="2177"/>
    <cfRule type="duplicateValues" dxfId="10906" priority="2176"/>
    <cfRule type="duplicateValues" dxfId="10905" priority="2175"/>
    <cfRule type="duplicateValues" dxfId="10904" priority="2174"/>
    <cfRule type="duplicateValues" dxfId="10903" priority="2173"/>
    <cfRule type="duplicateValues" dxfId="10902" priority="2172"/>
    <cfRule type="duplicateValues" dxfId="10901" priority="2171"/>
    <cfRule type="duplicateValues" dxfId="10900" priority="2170"/>
    <cfRule type="duplicateValues" dxfId="10899" priority="2169"/>
  </conditionalFormatting>
  <conditionalFormatting sqref="B23">
    <cfRule type="duplicateValues" dxfId="10898" priority="2161"/>
    <cfRule type="duplicateValues" dxfId="10897" priority="2148"/>
    <cfRule type="duplicateValues" dxfId="10896" priority="2147"/>
    <cfRule type="duplicateValues" dxfId="10895" priority="2146"/>
    <cfRule type="duplicateValues" dxfId="10894" priority="2145"/>
    <cfRule type="duplicateValues" dxfId="10893" priority="2144"/>
    <cfRule type="duplicateValues" dxfId="10892" priority="2143"/>
    <cfRule type="duplicateValues" dxfId="10891" priority="2158"/>
    <cfRule type="duplicateValues" dxfId="10890" priority="2142"/>
    <cfRule type="duplicateValues" dxfId="10889" priority="2141"/>
    <cfRule type="duplicateValues" dxfId="10888" priority="2140"/>
    <cfRule type="duplicateValues" dxfId="10887" priority="2139"/>
    <cfRule type="duplicateValues" dxfId="10886" priority="2138"/>
    <cfRule type="duplicateValues" dxfId="10885" priority="2137"/>
    <cfRule type="duplicateValues" dxfId="10884" priority="2136"/>
    <cfRule type="duplicateValues" dxfId="10883" priority="2134"/>
    <cfRule type="duplicateValues" dxfId="10882" priority="2133"/>
    <cfRule type="duplicateValues" dxfId="10881" priority="2132"/>
    <cfRule type="duplicateValues" dxfId="10880" priority="2124"/>
    <cfRule type="duplicateValues" dxfId="10879" priority="2125"/>
    <cfRule type="duplicateValues" dxfId="10878" priority="2126"/>
    <cfRule type="duplicateValues" dxfId="10877" priority="2127"/>
    <cfRule type="duplicateValues" dxfId="10876" priority="2128"/>
    <cfRule type="duplicateValues" dxfId="10875" priority="2129"/>
    <cfRule type="duplicateValues" dxfId="10874" priority="2163"/>
    <cfRule type="duplicateValues" dxfId="10873" priority="2162"/>
    <cfRule type="duplicateValues" dxfId="10872" priority="2131"/>
    <cfRule type="duplicateValues" dxfId="10871" priority="2160"/>
    <cfRule type="duplicateValues" dxfId="10870" priority="2159"/>
    <cfRule type="duplicateValues" dxfId="10869" priority="2130"/>
    <cfRule type="duplicateValues" dxfId="10868" priority="2135"/>
    <cfRule type="duplicateValues" dxfId="10867" priority="2157"/>
    <cfRule type="duplicateValues" dxfId="10866" priority="2156"/>
    <cfRule type="duplicateValues" dxfId="10865" priority="2155"/>
    <cfRule type="duplicateValues" dxfId="10864" priority="2154"/>
    <cfRule type="duplicateValues" dxfId="10863" priority="2153"/>
    <cfRule type="duplicateValues" dxfId="10862" priority="2152"/>
    <cfRule type="duplicateValues" dxfId="10861" priority="2151"/>
    <cfRule type="duplicateValues" dxfId="10860" priority="2150"/>
    <cfRule type="duplicateValues" dxfId="10859" priority="2149"/>
  </conditionalFormatting>
  <conditionalFormatting sqref="B24">
    <cfRule type="duplicateValues" dxfId="10858" priority="2107"/>
    <cfRule type="duplicateValues" dxfId="10857" priority="2108"/>
    <cfRule type="duplicateValues" dxfId="10856" priority="2109"/>
    <cfRule type="duplicateValues" dxfId="10855" priority="2110"/>
    <cfRule type="duplicateValues" dxfId="10854" priority="2111"/>
    <cfRule type="duplicateValues" dxfId="10853" priority="2112"/>
    <cfRule type="duplicateValues" dxfId="10852" priority="2114"/>
    <cfRule type="duplicateValues" dxfId="10851" priority="2115"/>
    <cfRule type="duplicateValues" dxfId="10850" priority="2116"/>
    <cfRule type="duplicateValues" dxfId="10849" priority="2117"/>
    <cfRule type="duplicateValues" dxfId="10848" priority="2118"/>
    <cfRule type="duplicateValues" dxfId="10847" priority="2119"/>
    <cfRule type="duplicateValues" dxfId="10846" priority="2120"/>
    <cfRule type="duplicateValues" dxfId="10845" priority="2121"/>
    <cfRule type="duplicateValues" dxfId="10844" priority="2122"/>
    <cfRule type="duplicateValues" dxfId="10843" priority="2123"/>
    <cfRule type="duplicateValues" dxfId="10842" priority="2113"/>
    <cfRule type="duplicateValues" dxfId="10841" priority="2103"/>
    <cfRule type="duplicateValues" dxfId="10840" priority="2104"/>
    <cfRule type="duplicateValues" dxfId="10839" priority="2105"/>
    <cfRule type="duplicateValues" dxfId="10838" priority="2106"/>
  </conditionalFormatting>
  <conditionalFormatting sqref="B25">
    <cfRule type="duplicateValues" dxfId="10837" priority="2083"/>
    <cfRule type="duplicateValues" dxfId="10836" priority="2082"/>
    <cfRule type="duplicateValues" dxfId="10835" priority="2081"/>
    <cfRule type="duplicateValues" dxfId="10834" priority="2080"/>
    <cfRule type="duplicateValues" dxfId="10833" priority="2079"/>
    <cfRule type="duplicateValues" dxfId="10832" priority="2078"/>
    <cfRule type="duplicateValues" dxfId="10831" priority="2077"/>
    <cfRule type="duplicateValues" dxfId="10830" priority="2076"/>
    <cfRule type="duplicateValues" dxfId="10829" priority="2074"/>
    <cfRule type="duplicateValues" dxfId="10828" priority="2073"/>
    <cfRule type="duplicateValues" dxfId="10827" priority="2072"/>
    <cfRule type="duplicateValues" dxfId="10826" priority="2071"/>
    <cfRule type="duplicateValues" dxfId="10825" priority="2070"/>
    <cfRule type="duplicateValues" dxfId="10824" priority="2069"/>
    <cfRule type="duplicateValues" dxfId="10823" priority="2068"/>
    <cfRule type="duplicateValues" dxfId="10822" priority="2067"/>
    <cfRule type="duplicateValues" dxfId="10821" priority="2066"/>
    <cfRule type="duplicateValues" dxfId="10820" priority="2065"/>
    <cfRule type="duplicateValues" dxfId="10819" priority="2064"/>
    <cfRule type="duplicateValues" dxfId="10818" priority="2063"/>
    <cfRule type="duplicateValues" dxfId="10817" priority="2062"/>
    <cfRule type="duplicateValues" dxfId="10816" priority="2061"/>
    <cfRule type="duplicateValues" dxfId="10815" priority="2060"/>
    <cfRule type="duplicateValues" dxfId="10814" priority="2059"/>
    <cfRule type="duplicateValues" dxfId="10813" priority="2058"/>
    <cfRule type="duplicateValues" dxfId="10812" priority="2057"/>
    <cfRule type="duplicateValues" dxfId="10811" priority="2056"/>
    <cfRule type="duplicateValues" dxfId="10810" priority="2055"/>
    <cfRule type="duplicateValues" dxfId="10809" priority="2054"/>
    <cfRule type="duplicateValues" dxfId="10808" priority="2053"/>
    <cfRule type="duplicateValues" dxfId="10807" priority="2052"/>
    <cfRule type="duplicateValues" dxfId="10806" priority="2051"/>
    <cfRule type="duplicateValues" dxfId="10805" priority="2050"/>
    <cfRule type="duplicateValues" dxfId="10804" priority="2049"/>
    <cfRule type="duplicateValues" dxfId="10803" priority="2048"/>
    <cfRule type="duplicateValues" dxfId="10802" priority="2047"/>
    <cfRule type="duplicateValues" dxfId="10801" priority="2046"/>
    <cfRule type="duplicateValues" dxfId="10800" priority="2045"/>
    <cfRule type="duplicateValues" dxfId="10799" priority="2044"/>
    <cfRule type="duplicateValues" dxfId="10798" priority="2042"/>
    <cfRule type="duplicateValues" dxfId="10797" priority="2041"/>
    <cfRule type="duplicateValues" dxfId="10796" priority="2040"/>
    <cfRule type="duplicateValues" dxfId="10795" priority="2039"/>
    <cfRule type="duplicateValues" dxfId="10794" priority="2038"/>
    <cfRule type="duplicateValues" dxfId="10793" priority="2037"/>
    <cfRule type="duplicateValues" dxfId="10792" priority="2036"/>
    <cfRule type="duplicateValues" dxfId="10791" priority="2035"/>
    <cfRule type="duplicateValues" dxfId="10790" priority="2034"/>
    <cfRule type="duplicateValues" dxfId="10789" priority="2033"/>
    <cfRule type="duplicateValues" dxfId="10788" priority="2032"/>
    <cfRule type="duplicateValues" dxfId="10787" priority="2031"/>
    <cfRule type="duplicateValues" dxfId="10786" priority="2030"/>
    <cfRule type="duplicateValues" dxfId="10785" priority="2029"/>
    <cfRule type="duplicateValues" dxfId="10784" priority="2028"/>
    <cfRule type="duplicateValues" dxfId="10783" priority="2027"/>
    <cfRule type="duplicateValues" dxfId="10782" priority="2075"/>
    <cfRule type="duplicateValues" dxfId="10781" priority="2043"/>
    <cfRule type="duplicateValues" dxfId="10780" priority="2102"/>
    <cfRule type="duplicateValues" dxfId="10779" priority="2101"/>
    <cfRule type="duplicateValues" dxfId="10778" priority="2100"/>
    <cfRule type="duplicateValues" dxfId="10777" priority="2099"/>
    <cfRule type="duplicateValues" dxfId="10776" priority="2098"/>
    <cfRule type="duplicateValues" dxfId="10775" priority="2097"/>
    <cfRule type="duplicateValues" dxfId="10774" priority="2096"/>
    <cfRule type="duplicateValues" dxfId="10773" priority="2095"/>
    <cfRule type="duplicateValues" dxfId="10772" priority="2094"/>
    <cfRule type="duplicateValues" dxfId="10771" priority="2093"/>
    <cfRule type="duplicateValues" dxfId="10770" priority="2092"/>
    <cfRule type="duplicateValues" dxfId="10769" priority="2091"/>
    <cfRule type="duplicateValues" dxfId="10768" priority="2090"/>
    <cfRule type="duplicateValues" dxfId="10767" priority="2089"/>
    <cfRule type="duplicateValues" dxfId="10766" priority="2088"/>
    <cfRule type="duplicateValues" dxfId="10765" priority="2087"/>
    <cfRule type="duplicateValues" dxfId="10764" priority="2086"/>
    <cfRule type="duplicateValues" dxfId="10763" priority="2085"/>
    <cfRule type="duplicateValues" dxfId="10762" priority="2084"/>
  </conditionalFormatting>
  <conditionalFormatting sqref="B26:B27">
    <cfRule type="duplicateValues" dxfId="10761" priority="2013"/>
    <cfRule type="duplicateValues" dxfId="10760" priority="2012"/>
    <cfRule type="duplicateValues" dxfId="10759" priority="2011"/>
    <cfRule type="duplicateValues" dxfId="10758" priority="2010"/>
    <cfRule type="duplicateValues" dxfId="10757" priority="2009"/>
    <cfRule type="duplicateValues" dxfId="10756" priority="2008"/>
    <cfRule type="duplicateValues" dxfId="10755" priority="2007"/>
    <cfRule type="duplicateValues" dxfId="10754" priority="2006"/>
    <cfRule type="duplicateValues" dxfId="10753" priority="2005"/>
    <cfRule type="duplicateValues" dxfId="10752" priority="2004"/>
    <cfRule type="duplicateValues" dxfId="10751" priority="2003"/>
    <cfRule type="duplicateValues" dxfId="10750" priority="2002"/>
    <cfRule type="duplicateValues" dxfId="10749" priority="2001"/>
    <cfRule type="duplicateValues" dxfId="10748" priority="2000"/>
    <cfRule type="duplicateValues" dxfId="10747" priority="1999"/>
    <cfRule type="duplicateValues" dxfId="10746" priority="1998"/>
    <cfRule type="duplicateValues" dxfId="10745" priority="1997"/>
    <cfRule type="duplicateValues" dxfId="10744" priority="1996"/>
    <cfRule type="duplicateValues" dxfId="10743" priority="1995"/>
    <cfRule type="duplicateValues" dxfId="10742" priority="1994"/>
    <cfRule type="duplicateValues" dxfId="10741" priority="1993"/>
    <cfRule type="duplicateValues" dxfId="10740" priority="1992"/>
    <cfRule type="duplicateValues" dxfId="10739" priority="1991"/>
    <cfRule type="duplicateValues" dxfId="10738" priority="1990"/>
    <cfRule type="duplicateValues" dxfId="10737" priority="1989"/>
    <cfRule type="duplicateValues" dxfId="10736" priority="1988"/>
    <cfRule type="duplicateValues" dxfId="10735" priority="1987"/>
    <cfRule type="duplicateValues" dxfId="10734" priority="1986"/>
    <cfRule type="duplicateValues" dxfId="10733" priority="1984"/>
    <cfRule type="duplicateValues" dxfId="10732" priority="1983"/>
    <cfRule type="duplicateValues" dxfId="10731" priority="1982"/>
    <cfRule type="duplicateValues" dxfId="10730" priority="1981"/>
    <cfRule type="duplicateValues" dxfId="10729" priority="1980"/>
    <cfRule type="duplicateValues" dxfId="10728" priority="1979"/>
    <cfRule type="duplicateValues" dxfId="10727" priority="1978"/>
    <cfRule type="duplicateValues" dxfId="10726" priority="1977"/>
    <cfRule type="duplicateValues" dxfId="10725" priority="1976"/>
    <cfRule type="duplicateValues" dxfId="10724" priority="1975"/>
    <cfRule type="duplicateValues" dxfId="10723" priority="1974"/>
    <cfRule type="duplicateValues" dxfId="10722" priority="1973"/>
    <cfRule type="duplicateValues" dxfId="10721" priority="1972"/>
    <cfRule type="duplicateValues" dxfId="10720" priority="1971"/>
    <cfRule type="duplicateValues" dxfId="10719" priority="1970"/>
    <cfRule type="duplicateValues" dxfId="10718" priority="1969"/>
    <cfRule type="duplicateValues" dxfId="10717" priority="1968"/>
    <cfRule type="duplicateValues" dxfId="10716" priority="1967"/>
    <cfRule type="duplicateValues" dxfId="10715" priority="1966"/>
    <cfRule type="duplicateValues" dxfId="10714" priority="1965"/>
    <cfRule type="duplicateValues" dxfId="10713" priority="1964"/>
    <cfRule type="duplicateValues" dxfId="10712" priority="1963"/>
    <cfRule type="duplicateValues" dxfId="10711" priority="1962"/>
    <cfRule type="duplicateValues" dxfId="10710" priority="1961"/>
    <cfRule type="duplicateValues" dxfId="10709" priority="1960"/>
    <cfRule type="duplicateValues" dxfId="10708" priority="1959"/>
    <cfRule type="duplicateValues" dxfId="10707" priority="1958"/>
    <cfRule type="duplicateValues" dxfId="10706" priority="1951"/>
    <cfRule type="duplicateValues" dxfId="10705" priority="1952"/>
    <cfRule type="duplicateValues" dxfId="10704" priority="1953"/>
    <cfRule type="duplicateValues" dxfId="10703" priority="1954"/>
    <cfRule type="duplicateValues" dxfId="10702" priority="1955"/>
    <cfRule type="duplicateValues" dxfId="10701" priority="1956"/>
    <cfRule type="duplicateValues" dxfId="10700" priority="1957"/>
    <cfRule type="duplicateValues" dxfId="10699" priority="1985"/>
    <cfRule type="duplicateValues" dxfId="10698" priority="2026"/>
    <cfRule type="duplicateValues" dxfId="10697" priority="2014"/>
    <cfRule type="duplicateValues" dxfId="10696" priority="2025"/>
    <cfRule type="duplicateValues" dxfId="10695" priority="2024"/>
    <cfRule type="duplicateValues" dxfId="10694" priority="2023"/>
    <cfRule type="duplicateValues" dxfId="10693" priority="2022"/>
    <cfRule type="duplicateValues" dxfId="10692" priority="2021"/>
    <cfRule type="duplicateValues" dxfId="10691" priority="2020"/>
    <cfRule type="duplicateValues" dxfId="10690" priority="2019"/>
    <cfRule type="duplicateValues" dxfId="10689" priority="2018"/>
    <cfRule type="duplicateValues" dxfId="10688" priority="2017"/>
    <cfRule type="duplicateValues" dxfId="10687" priority="2016"/>
    <cfRule type="duplicateValues" dxfId="10686" priority="2015"/>
  </conditionalFormatting>
  <conditionalFormatting sqref="B28">
    <cfRule type="duplicateValues" dxfId="10685" priority="1942"/>
    <cfRule type="duplicateValues" dxfId="10684" priority="1943"/>
    <cfRule type="duplicateValues" dxfId="10683" priority="1944"/>
    <cfRule type="duplicateValues" dxfId="10682" priority="1945"/>
    <cfRule type="duplicateValues" dxfId="10681" priority="1946"/>
    <cfRule type="duplicateValues" dxfId="10680" priority="1947"/>
    <cfRule type="duplicateValues" dxfId="10679" priority="1948"/>
    <cfRule type="duplicateValues" dxfId="10678" priority="1949"/>
    <cfRule type="duplicateValues" dxfId="10677" priority="1931"/>
    <cfRule type="duplicateValues" dxfId="10676" priority="1932"/>
    <cfRule type="duplicateValues" dxfId="10675" priority="1933"/>
    <cfRule type="duplicateValues" dxfId="10674" priority="1950"/>
    <cfRule type="duplicateValues" dxfId="10673" priority="1934"/>
    <cfRule type="duplicateValues" dxfId="10672" priority="1935"/>
    <cfRule type="duplicateValues" dxfId="10671" priority="1936"/>
    <cfRule type="duplicateValues" dxfId="10670" priority="1937"/>
    <cfRule type="duplicateValues" dxfId="10669" priority="1930"/>
    <cfRule type="duplicateValues" dxfId="10668" priority="1939"/>
    <cfRule type="duplicateValues" dxfId="10667" priority="1940"/>
    <cfRule type="duplicateValues" dxfId="10666" priority="1941"/>
    <cfRule type="duplicateValues" dxfId="10665" priority="1938"/>
  </conditionalFormatting>
  <conditionalFormatting sqref="B29">
    <cfRule type="duplicateValues" dxfId="10664" priority="1869"/>
    <cfRule type="duplicateValues" dxfId="10663" priority="1868"/>
    <cfRule type="duplicateValues" dxfId="10662" priority="1867"/>
    <cfRule type="duplicateValues" dxfId="10661" priority="1866"/>
    <cfRule type="duplicateValues" dxfId="10660" priority="1865"/>
    <cfRule type="duplicateValues" dxfId="10659" priority="1864"/>
    <cfRule type="duplicateValues" dxfId="10658" priority="1863"/>
    <cfRule type="duplicateValues" dxfId="10657" priority="1862"/>
    <cfRule type="duplicateValues" dxfId="10656" priority="1861"/>
    <cfRule type="duplicateValues" dxfId="10655" priority="1860"/>
    <cfRule type="duplicateValues" dxfId="10654" priority="1859"/>
    <cfRule type="duplicateValues" dxfId="10653" priority="1858"/>
    <cfRule type="duplicateValues" dxfId="10652" priority="1857"/>
    <cfRule type="duplicateValues" dxfId="10651" priority="1856"/>
    <cfRule type="duplicateValues" dxfId="10650" priority="1855"/>
    <cfRule type="duplicateValues" dxfId="10649" priority="1854"/>
    <cfRule type="duplicateValues" dxfId="10648" priority="1925"/>
    <cfRule type="duplicateValues" dxfId="10647" priority="1924"/>
    <cfRule type="duplicateValues" dxfId="10646" priority="1923"/>
    <cfRule type="duplicateValues" dxfId="10645" priority="1922"/>
    <cfRule type="duplicateValues" dxfId="10644" priority="1921"/>
    <cfRule type="duplicateValues" dxfId="10643" priority="1920"/>
    <cfRule type="duplicateValues" dxfId="10642" priority="1919"/>
    <cfRule type="duplicateValues" dxfId="10641" priority="1918"/>
    <cfRule type="duplicateValues" dxfId="10640" priority="1917"/>
    <cfRule type="duplicateValues" dxfId="10639" priority="1916"/>
    <cfRule type="duplicateValues" dxfId="10638" priority="1915"/>
    <cfRule type="duplicateValues" dxfId="10637" priority="1914"/>
    <cfRule type="duplicateValues" dxfId="10636" priority="1913"/>
    <cfRule type="duplicateValues" dxfId="10635" priority="1912"/>
    <cfRule type="duplicateValues" dxfId="10634" priority="1911"/>
    <cfRule type="duplicateValues" dxfId="10633" priority="1910"/>
    <cfRule type="duplicateValues" dxfId="10632" priority="1909"/>
    <cfRule type="duplicateValues" dxfId="10631" priority="1908"/>
    <cfRule type="duplicateValues" dxfId="10630" priority="1907"/>
    <cfRule type="duplicateValues" dxfId="10629" priority="1906"/>
    <cfRule type="duplicateValues" dxfId="10628" priority="1905"/>
    <cfRule type="duplicateValues" dxfId="10627" priority="1904"/>
    <cfRule type="duplicateValues" dxfId="10626" priority="1903"/>
    <cfRule type="duplicateValues" dxfId="10625" priority="1902"/>
    <cfRule type="duplicateValues" dxfId="10624" priority="1901"/>
    <cfRule type="duplicateValues" dxfId="10623" priority="1900"/>
    <cfRule type="duplicateValues" dxfId="10622" priority="1899"/>
    <cfRule type="duplicateValues" dxfId="10621" priority="1898"/>
    <cfRule type="duplicateValues" dxfId="10620" priority="1897"/>
    <cfRule type="duplicateValues" dxfId="10619" priority="1896"/>
    <cfRule type="duplicateValues" dxfId="10618" priority="1895"/>
    <cfRule type="duplicateValues" dxfId="10617" priority="1894"/>
    <cfRule type="duplicateValues" dxfId="10616" priority="1893"/>
    <cfRule type="duplicateValues" dxfId="10615" priority="1892"/>
    <cfRule type="duplicateValues" dxfId="10614" priority="1891"/>
    <cfRule type="duplicateValues" dxfId="10613" priority="1890"/>
    <cfRule type="duplicateValues" dxfId="10612" priority="1889"/>
    <cfRule type="duplicateValues" dxfId="10611" priority="1888"/>
    <cfRule type="duplicateValues" dxfId="10610" priority="1887"/>
    <cfRule type="duplicateValues" dxfId="10609" priority="1886"/>
    <cfRule type="duplicateValues" dxfId="10608" priority="1885"/>
    <cfRule type="duplicateValues" dxfId="10607" priority="1884"/>
    <cfRule type="duplicateValues" dxfId="10606" priority="1883"/>
    <cfRule type="duplicateValues" dxfId="10605" priority="1882"/>
    <cfRule type="duplicateValues" dxfId="10604" priority="1881"/>
    <cfRule type="duplicateValues" dxfId="10603" priority="1880"/>
    <cfRule type="duplicateValues" dxfId="10602" priority="1879"/>
    <cfRule type="duplicateValues" dxfId="10601" priority="1878"/>
    <cfRule type="duplicateValues" dxfId="10600" priority="1877"/>
    <cfRule type="duplicateValues" dxfId="10599" priority="1876"/>
    <cfRule type="duplicateValues" dxfId="10598" priority="1875"/>
    <cfRule type="duplicateValues" dxfId="10597" priority="1874"/>
    <cfRule type="duplicateValues" dxfId="10596" priority="1873"/>
    <cfRule type="duplicateValues" dxfId="10595" priority="1872"/>
    <cfRule type="duplicateValues" dxfId="10594" priority="1871"/>
    <cfRule type="duplicateValues" dxfId="10593" priority="1870"/>
  </conditionalFormatting>
  <conditionalFormatting sqref="B29:B35">
    <cfRule type="duplicateValues" dxfId="10592" priority="1929"/>
    <cfRule type="duplicateValues" dxfId="10591" priority="1928"/>
    <cfRule type="duplicateValues" dxfId="10590" priority="1927"/>
    <cfRule type="duplicateValues" dxfId="10589" priority="1926"/>
  </conditionalFormatting>
  <conditionalFormatting sqref="B30">
    <cfRule type="duplicateValues" dxfId="10588" priority="1788"/>
    <cfRule type="duplicateValues" dxfId="10587" priority="1789"/>
    <cfRule type="duplicateValues" dxfId="10586" priority="1790"/>
    <cfRule type="duplicateValues" dxfId="10585" priority="1791"/>
    <cfRule type="duplicateValues" dxfId="10584" priority="1792"/>
    <cfRule type="duplicateValues" dxfId="10583" priority="1793"/>
    <cfRule type="duplicateValues" dxfId="10582" priority="1794"/>
    <cfRule type="duplicateValues" dxfId="10581" priority="1795"/>
    <cfRule type="duplicateValues" dxfId="10580" priority="1796"/>
    <cfRule type="duplicateValues" dxfId="10579" priority="1797"/>
    <cfRule type="duplicateValues" dxfId="10578" priority="1798"/>
    <cfRule type="duplicateValues" dxfId="10577" priority="1799"/>
    <cfRule type="duplicateValues" dxfId="10576" priority="1800"/>
    <cfRule type="duplicateValues" dxfId="10575" priority="1801"/>
    <cfRule type="duplicateValues" dxfId="10574" priority="1802"/>
    <cfRule type="duplicateValues" dxfId="10573" priority="1804"/>
    <cfRule type="duplicateValues" dxfId="10572" priority="1805"/>
    <cfRule type="duplicateValues" dxfId="10571" priority="1806"/>
    <cfRule type="duplicateValues" dxfId="10570" priority="1807"/>
    <cfRule type="duplicateValues" dxfId="10569" priority="1808"/>
    <cfRule type="duplicateValues" dxfId="10568" priority="1809"/>
    <cfRule type="duplicateValues" dxfId="10567" priority="1810"/>
    <cfRule type="duplicateValues" dxfId="10566" priority="1811"/>
    <cfRule type="duplicateValues" dxfId="10565" priority="1803"/>
    <cfRule type="duplicateValues" dxfId="10564" priority="1812"/>
    <cfRule type="duplicateValues" dxfId="10563" priority="1813"/>
    <cfRule type="duplicateValues" dxfId="10562" priority="1814"/>
    <cfRule type="duplicateValues" dxfId="10561" priority="1815"/>
    <cfRule type="duplicateValues" dxfId="10560" priority="1816"/>
    <cfRule type="duplicateValues" dxfId="10559" priority="1817"/>
    <cfRule type="duplicateValues" dxfId="10558" priority="1818"/>
    <cfRule type="duplicateValues" dxfId="10557" priority="1819"/>
    <cfRule type="duplicateValues" dxfId="10556" priority="1820"/>
    <cfRule type="duplicateValues" dxfId="10555" priority="1821"/>
    <cfRule type="duplicateValues" dxfId="10554" priority="1823"/>
    <cfRule type="duplicateValues" dxfId="10553" priority="1824"/>
    <cfRule type="duplicateValues" dxfId="10552" priority="1825"/>
    <cfRule type="duplicateValues" dxfId="10551" priority="1826"/>
    <cfRule type="duplicateValues" dxfId="10550" priority="1827"/>
    <cfRule type="duplicateValues" dxfId="10549" priority="1828"/>
    <cfRule type="duplicateValues" dxfId="10548" priority="1829"/>
    <cfRule type="duplicateValues" dxfId="10547" priority="1841"/>
    <cfRule type="duplicateValues" dxfId="10546" priority="1840"/>
    <cfRule type="duplicateValues" dxfId="10545" priority="1822"/>
    <cfRule type="duplicateValues" dxfId="10544" priority="1839"/>
    <cfRule type="duplicateValues" dxfId="10543" priority="1838"/>
    <cfRule type="duplicateValues" dxfId="10542" priority="1837"/>
    <cfRule type="duplicateValues" dxfId="10541" priority="1836"/>
    <cfRule type="duplicateValues" dxfId="10540" priority="1835"/>
    <cfRule type="duplicateValues" dxfId="10539" priority="1834"/>
    <cfRule type="duplicateValues" dxfId="10538" priority="1830"/>
    <cfRule type="duplicateValues" dxfId="10537" priority="1833"/>
    <cfRule type="duplicateValues" dxfId="10536" priority="1831"/>
    <cfRule type="duplicateValues" dxfId="10535" priority="1845"/>
    <cfRule type="duplicateValues" dxfId="10534" priority="1785"/>
    <cfRule type="duplicateValues" dxfId="10533" priority="1786"/>
    <cfRule type="duplicateValues" dxfId="10532" priority="1787"/>
    <cfRule type="duplicateValues" dxfId="10531" priority="1853"/>
    <cfRule type="duplicateValues" dxfId="10530" priority="1852"/>
    <cfRule type="duplicateValues" dxfId="10529" priority="1851"/>
    <cfRule type="duplicateValues" dxfId="10528" priority="1850"/>
    <cfRule type="duplicateValues" dxfId="10527" priority="1849"/>
    <cfRule type="duplicateValues" dxfId="10526" priority="1848"/>
    <cfRule type="duplicateValues" dxfId="10525" priority="1847"/>
    <cfRule type="duplicateValues" dxfId="10524" priority="1846"/>
    <cfRule type="duplicateValues" dxfId="10523" priority="1832"/>
    <cfRule type="duplicateValues" dxfId="10522" priority="1844"/>
    <cfRule type="duplicateValues" dxfId="10521" priority="1843"/>
    <cfRule type="duplicateValues" dxfId="10520" priority="1842"/>
    <cfRule type="duplicateValues" dxfId="10519" priority="1784"/>
    <cfRule type="duplicateValues" dxfId="10518" priority="1783"/>
    <cfRule type="duplicateValues" dxfId="10517" priority="1782"/>
  </conditionalFormatting>
  <conditionalFormatting sqref="B31">
    <cfRule type="duplicateValues" dxfId="10516" priority="1748"/>
    <cfRule type="duplicateValues" dxfId="10515" priority="1713"/>
    <cfRule type="duplicateValues" dxfId="10514" priority="1714"/>
    <cfRule type="duplicateValues" dxfId="10513" priority="1715"/>
    <cfRule type="duplicateValues" dxfId="10512" priority="1716"/>
    <cfRule type="duplicateValues" dxfId="10511" priority="1717"/>
    <cfRule type="duplicateValues" dxfId="10510" priority="1719"/>
    <cfRule type="duplicateValues" dxfId="10509" priority="1720"/>
    <cfRule type="duplicateValues" dxfId="10508" priority="1721"/>
    <cfRule type="duplicateValues" dxfId="10507" priority="1722"/>
    <cfRule type="duplicateValues" dxfId="10506" priority="1723"/>
    <cfRule type="duplicateValues" dxfId="10505" priority="1724"/>
    <cfRule type="duplicateValues" dxfId="10504" priority="1725"/>
    <cfRule type="duplicateValues" dxfId="10503" priority="1726"/>
    <cfRule type="duplicateValues" dxfId="10502" priority="1727"/>
    <cfRule type="duplicateValues" dxfId="10501" priority="1728"/>
    <cfRule type="duplicateValues" dxfId="10500" priority="1729"/>
    <cfRule type="duplicateValues" dxfId="10499" priority="1730"/>
    <cfRule type="duplicateValues" dxfId="10498" priority="1731"/>
    <cfRule type="duplicateValues" dxfId="10497" priority="1732"/>
    <cfRule type="duplicateValues" dxfId="10496" priority="1733"/>
    <cfRule type="duplicateValues" dxfId="10495" priority="1734"/>
    <cfRule type="duplicateValues" dxfId="10494" priority="1735"/>
    <cfRule type="duplicateValues" dxfId="10493" priority="1736"/>
    <cfRule type="duplicateValues" dxfId="10492" priority="1737"/>
    <cfRule type="duplicateValues" dxfId="10491" priority="1738"/>
    <cfRule type="duplicateValues" dxfId="10490" priority="1739"/>
    <cfRule type="duplicateValues" dxfId="10489" priority="1740"/>
    <cfRule type="duplicateValues" dxfId="10488" priority="1741"/>
    <cfRule type="duplicateValues" dxfId="10487" priority="1742"/>
    <cfRule type="duplicateValues" dxfId="10486" priority="1743"/>
    <cfRule type="duplicateValues" dxfId="10485" priority="1744"/>
    <cfRule type="duplicateValues" dxfId="10484" priority="1745"/>
    <cfRule type="duplicateValues" dxfId="10483" priority="1747"/>
    <cfRule type="duplicateValues" dxfId="10482" priority="1718"/>
    <cfRule type="duplicateValues" dxfId="10481" priority="1746"/>
    <cfRule type="duplicateValues" dxfId="10480" priority="1710"/>
    <cfRule type="duplicateValues" dxfId="10479" priority="1711"/>
    <cfRule type="duplicateValues" dxfId="10478" priority="1712"/>
    <cfRule type="duplicateValues" dxfId="10477" priority="1781"/>
    <cfRule type="duplicateValues" dxfId="10476" priority="1780"/>
    <cfRule type="duplicateValues" dxfId="10475" priority="1779"/>
    <cfRule type="duplicateValues" dxfId="10474" priority="1778"/>
    <cfRule type="duplicateValues" dxfId="10473" priority="1777"/>
    <cfRule type="duplicateValues" dxfId="10472" priority="1776"/>
    <cfRule type="duplicateValues" dxfId="10471" priority="1775"/>
    <cfRule type="duplicateValues" dxfId="10470" priority="1774"/>
    <cfRule type="duplicateValues" dxfId="10469" priority="1773"/>
    <cfRule type="duplicateValues" dxfId="10468" priority="1772"/>
    <cfRule type="duplicateValues" dxfId="10467" priority="1771"/>
    <cfRule type="duplicateValues" dxfId="10466" priority="1770"/>
    <cfRule type="duplicateValues" dxfId="10465" priority="1769"/>
    <cfRule type="duplicateValues" dxfId="10464" priority="1768"/>
    <cfRule type="duplicateValues" dxfId="10463" priority="1767"/>
    <cfRule type="duplicateValues" dxfId="10462" priority="1766"/>
    <cfRule type="duplicateValues" dxfId="10461" priority="1765"/>
    <cfRule type="duplicateValues" dxfId="10460" priority="1764"/>
    <cfRule type="duplicateValues" dxfId="10459" priority="1763"/>
    <cfRule type="duplicateValues" dxfId="10458" priority="1762"/>
    <cfRule type="duplicateValues" dxfId="10457" priority="1761"/>
    <cfRule type="duplicateValues" dxfId="10456" priority="1760"/>
    <cfRule type="duplicateValues" dxfId="10455" priority="1759"/>
    <cfRule type="duplicateValues" dxfId="10454" priority="1758"/>
    <cfRule type="duplicateValues" dxfId="10453" priority="1757"/>
    <cfRule type="duplicateValues" dxfId="10452" priority="1756"/>
    <cfRule type="duplicateValues" dxfId="10451" priority="1755"/>
    <cfRule type="duplicateValues" dxfId="10450" priority="1754"/>
    <cfRule type="duplicateValues" dxfId="10449" priority="1753"/>
    <cfRule type="duplicateValues" dxfId="10448" priority="1752"/>
    <cfRule type="duplicateValues" dxfId="10447" priority="1751"/>
    <cfRule type="duplicateValues" dxfId="10446" priority="1750"/>
    <cfRule type="duplicateValues" dxfId="10445" priority="1749"/>
  </conditionalFormatting>
  <conditionalFormatting sqref="B32">
    <cfRule type="duplicateValues" dxfId="10444" priority="1673"/>
    <cfRule type="duplicateValues" dxfId="10443" priority="1672"/>
    <cfRule type="duplicateValues" dxfId="10442" priority="1671"/>
    <cfRule type="duplicateValues" dxfId="10441" priority="1670"/>
    <cfRule type="duplicateValues" dxfId="10440" priority="1669"/>
    <cfRule type="duplicateValues" dxfId="10439" priority="1668"/>
    <cfRule type="duplicateValues" dxfId="10438" priority="1667"/>
    <cfRule type="duplicateValues" dxfId="10437" priority="1666"/>
    <cfRule type="duplicateValues" dxfId="10436" priority="1709"/>
    <cfRule type="duplicateValues" dxfId="10435" priority="1708"/>
    <cfRule type="duplicateValues" dxfId="10434" priority="1707"/>
    <cfRule type="duplicateValues" dxfId="10433" priority="1706"/>
    <cfRule type="duplicateValues" dxfId="10432" priority="1705"/>
    <cfRule type="duplicateValues" dxfId="10431" priority="1704"/>
    <cfRule type="duplicateValues" dxfId="10430" priority="1703"/>
    <cfRule type="duplicateValues" dxfId="10429" priority="1702"/>
    <cfRule type="duplicateValues" dxfId="10428" priority="1701"/>
    <cfRule type="duplicateValues" dxfId="10427" priority="1700"/>
    <cfRule type="duplicateValues" dxfId="10426" priority="1699"/>
    <cfRule type="duplicateValues" dxfId="10425" priority="1698"/>
    <cfRule type="duplicateValues" dxfId="10424" priority="1697"/>
    <cfRule type="duplicateValues" dxfId="10423" priority="1696"/>
    <cfRule type="duplicateValues" dxfId="10422" priority="1695"/>
    <cfRule type="duplicateValues" dxfId="10421" priority="1694"/>
    <cfRule type="duplicateValues" dxfId="10420" priority="1693"/>
    <cfRule type="duplicateValues" dxfId="10419" priority="1691"/>
    <cfRule type="duplicateValues" dxfId="10418" priority="1690"/>
    <cfRule type="duplicateValues" dxfId="10417" priority="1689"/>
    <cfRule type="duplicateValues" dxfId="10416" priority="1688"/>
    <cfRule type="duplicateValues" dxfId="10415" priority="1687"/>
    <cfRule type="duplicateValues" dxfId="10414" priority="1686"/>
    <cfRule type="duplicateValues" dxfId="10413" priority="1685"/>
    <cfRule type="duplicateValues" dxfId="10412" priority="1684"/>
    <cfRule type="duplicateValues" dxfId="10411" priority="1692"/>
    <cfRule type="duplicateValues" dxfId="10410" priority="1683"/>
    <cfRule type="duplicateValues" dxfId="10409" priority="1682"/>
    <cfRule type="duplicateValues" dxfId="10408" priority="1681"/>
    <cfRule type="duplicateValues" dxfId="10407" priority="1680"/>
    <cfRule type="duplicateValues" dxfId="10406" priority="1679"/>
    <cfRule type="duplicateValues" dxfId="10405" priority="1678"/>
    <cfRule type="duplicateValues" dxfId="10404" priority="1677"/>
    <cfRule type="duplicateValues" dxfId="10403" priority="1676"/>
    <cfRule type="duplicateValues" dxfId="10402" priority="1675"/>
    <cfRule type="duplicateValues" dxfId="10401" priority="1674"/>
    <cfRule type="duplicateValues" dxfId="10400" priority="1665"/>
    <cfRule type="duplicateValues" dxfId="10399" priority="1664"/>
    <cfRule type="duplicateValues" dxfId="10398" priority="1663"/>
    <cfRule type="duplicateValues" dxfId="10397" priority="1662"/>
    <cfRule type="duplicateValues" dxfId="10396" priority="1661"/>
    <cfRule type="duplicateValues" dxfId="10395" priority="1660"/>
    <cfRule type="duplicateValues" dxfId="10394" priority="1659"/>
    <cfRule type="duplicateValues" dxfId="10393" priority="1658"/>
    <cfRule type="duplicateValues" dxfId="10392" priority="1657"/>
    <cfRule type="duplicateValues" dxfId="10391" priority="1656"/>
    <cfRule type="duplicateValues" dxfId="10390" priority="1655"/>
    <cfRule type="duplicateValues" dxfId="10389" priority="1654"/>
    <cfRule type="duplicateValues" dxfId="10388" priority="1653"/>
    <cfRule type="duplicateValues" dxfId="10387" priority="1652"/>
    <cfRule type="duplicateValues" dxfId="10386" priority="1651"/>
    <cfRule type="duplicateValues" dxfId="10385" priority="1650"/>
    <cfRule type="duplicateValues" dxfId="10384" priority="1649"/>
    <cfRule type="duplicateValues" dxfId="10383" priority="1648"/>
    <cfRule type="duplicateValues" dxfId="10382" priority="1647"/>
    <cfRule type="duplicateValues" dxfId="10381" priority="1646"/>
    <cfRule type="duplicateValues" dxfId="10380" priority="1645"/>
    <cfRule type="duplicateValues" dxfId="10379" priority="1644"/>
    <cfRule type="duplicateValues" dxfId="10378" priority="1643"/>
    <cfRule type="duplicateValues" dxfId="10377" priority="1642"/>
    <cfRule type="duplicateValues" dxfId="10376" priority="1641"/>
    <cfRule type="duplicateValues" dxfId="10375" priority="1640"/>
    <cfRule type="duplicateValues" dxfId="10374" priority="1639"/>
    <cfRule type="duplicateValues" dxfId="10373" priority="1638"/>
  </conditionalFormatting>
  <conditionalFormatting sqref="B33:B34">
    <cfRule type="duplicateValues" dxfId="10372" priority="1605"/>
    <cfRule type="duplicateValues" dxfId="10371" priority="1637"/>
    <cfRule type="duplicateValues" dxfId="10370" priority="1636"/>
    <cfRule type="duplicateValues" dxfId="10369" priority="1635"/>
    <cfRule type="duplicateValues" dxfId="10368" priority="1634"/>
    <cfRule type="duplicateValues" dxfId="10367" priority="1633"/>
    <cfRule type="duplicateValues" dxfId="10366" priority="1632"/>
    <cfRule type="duplicateValues" dxfId="10365" priority="1631"/>
    <cfRule type="duplicateValues" dxfId="10364" priority="1630"/>
    <cfRule type="duplicateValues" dxfId="10363" priority="1629"/>
    <cfRule type="duplicateValues" dxfId="10362" priority="1628"/>
    <cfRule type="duplicateValues" dxfId="10361" priority="1627"/>
    <cfRule type="duplicateValues" dxfId="10360" priority="1626"/>
    <cfRule type="duplicateValues" dxfId="10359" priority="1625"/>
    <cfRule type="duplicateValues" dxfId="10358" priority="1624"/>
    <cfRule type="duplicateValues" dxfId="10357" priority="1623"/>
    <cfRule type="duplicateValues" dxfId="10356" priority="1622"/>
    <cfRule type="duplicateValues" dxfId="10355" priority="1621"/>
    <cfRule type="duplicateValues" dxfId="10354" priority="1620"/>
    <cfRule type="duplicateValues" dxfId="10353" priority="1619"/>
    <cfRule type="duplicateValues" dxfId="10352" priority="1618"/>
    <cfRule type="duplicateValues" dxfId="10351" priority="1617"/>
    <cfRule type="duplicateValues" dxfId="10350" priority="1616"/>
    <cfRule type="duplicateValues" dxfId="10349" priority="1615"/>
    <cfRule type="duplicateValues" dxfId="10348" priority="1614"/>
    <cfRule type="duplicateValues" dxfId="10347" priority="1613"/>
    <cfRule type="duplicateValues" dxfId="10346" priority="1612"/>
    <cfRule type="duplicateValues" dxfId="10345" priority="1611"/>
    <cfRule type="duplicateValues" dxfId="10344" priority="1610"/>
    <cfRule type="duplicateValues" dxfId="10343" priority="1609"/>
    <cfRule type="duplicateValues" dxfId="10342" priority="1608"/>
    <cfRule type="duplicateValues" dxfId="10341" priority="1607"/>
    <cfRule type="duplicateValues" dxfId="10340" priority="1606"/>
    <cfRule type="duplicateValues" dxfId="10339" priority="1604"/>
    <cfRule type="duplicateValues" dxfId="10338" priority="1603"/>
    <cfRule type="duplicateValues" dxfId="10337" priority="1602"/>
    <cfRule type="duplicateValues" dxfId="10336" priority="1601"/>
    <cfRule type="duplicateValues" dxfId="10335" priority="1600"/>
    <cfRule type="duplicateValues" dxfId="10334" priority="1599"/>
    <cfRule type="duplicateValues" dxfId="10333" priority="1598"/>
    <cfRule type="duplicateValues" dxfId="10332" priority="1597"/>
    <cfRule type="duplicateValues" dxfId="10331" priority="1596"/>
    <cfRule type="duplicateValues" dxfId="10330" priority="1595"/>
    <cfRule type="duplicateValues" dxfId="10329" priority="1594"/>
    <cfRule type="duplicateValues" dxfId="10328" priority="1593"/>
    <cfRule type="duplicateValues" dxfId="10327" priority="1592"/>
    <cfRule type="duplicateValues" dxfId="10326" priority="1591"/>
    <cfRule type="duplicateValues" dxfId="10325" priority="1590"/>
    <cfRule type="duplicateValues" dxfId="10324" priority="1589"/>
    <cfRule type="duplicateValues" dxfId="10323" priority="1588"/>
    <cfRule type="duplicateValues" dxfId="10322" priority="1587"/>
    <cfRule type="duplicateValues" dxfId="10321" priority="1586"/>
    <cfRule type="duplicateValues" dxfId="10320" priority="1585"/>
    <cfRule type="duplicateValues" dxfId="10319" priority="1584"/>
    <cfRule type="duplicateValues" dxfId="10318" priority="1583"/>
    <cfRule type="duplicateValues" dxfId="10317" priority="1582"/>
    <cfRule type="duplicateValues" dxfId="10316" priority="1581"/>
    <cfRule type="duplicateValues" dxfId="10315" priority="1580"/>
    <cfRule type="duplicateValues" dxfId="10314" priority="1579"/>
    <cfRule type="duplicateValues" dxfId="10313" priority="1578"/>
    <cfRule type="duplicateValues" dxfId="10312" priority="1577"/>
    <cfRule type="duplicateValues" dxfId="10311" priority="1576"/>
    <cfRule type="duplicateValues" dxfId="10310" priority="1575"/>
    <cfRule type="duplicateValues" dxfId="10309" priority="1574"/>
    <cfRule type="duplicateValues" dxfId="10308" priority="1573"/>
    <cfRule type="duplicateValues" dxfId="10307" priority="1572"/>
    <cfRule type="duplicateValues" dxfId="10306" priority="1571"/>
    <cfRule type="duplicateValues" dxfId="10305" priority="1570"/>
    <cfRule type="duplicateValues" dxfId="10304" priority="1569"/>
    <cfRule type="duplicateValues" dxfId="10303" priority="1568"/>
    <cfRule type="duplicateValues" dxfId="10302" priority="1567"/>
    <cfRule type="duplicateValues" dxfId="10301" priority="1566"/>
  </conditionalFormatting>
  <conditionalFormatting sqref="B35">
    <cfRule type="duplicateValues" dxfId="10300" priority="1497"/>
    <cfRule type="duplicateValues" dxfId="10299" priority="1565"/>
    <cfRule type="duplicateValues" dxfId="10298" priority="1564"/>
    <cfRule type="duplicateValues" dxfId="10297" priority="1563"/>
    <cfRule type="duplicateValues" dxfId="10296" priority="1562"/>
    <cfRule type="duplicateValues" dxfId="10295" priority="1561"/>
    <cfRule type="duplicateValues" dxfId="10294" priority="1560"/>
    <cfRule type="duplicateValues" dxfId="10293" priority="1559"/>
    <cfRule type="duplicateValues" dxfId="10292" priority="1494"/>
    <cfRule type="duplicateValues" dxfId="10291" priority="1495"/>
    <cfRule type="duplicateValues" dxfId="10290" priority="1496"/>
    <cfRule type="duplicateValues" dxfId="10289" priority="1509"/>
    <cfRule type="duplicateValues" dxfId="10288" priority="1498"/>
    <cfRule type="duplicateValues" dxfId="10287" priority="1499"/>
    <cfRule type="duplicateValues" dxfId="10286" priority="1500"/>
    <cfRule type="duplicateValues" dxfId="10285" priority="1501"/>
    <cfRule type="duplicateValues" dxfId="10284" priority="1502"/>
    <cfRule type="duplicateValues" dxfId="10283" priority="1503"/>
    <cfRule type="duplicateValues" dxfId="10282" priority="1504"/>
    <cfRule type="duplicateValues" dxfId="10281" priority="1505"/>
    <cfRule type="duplicateValues" dxfId="10280" priority="1507"/>
    <cfRule type="duplicateValues" dxfId="10279" priority="1508"/>
    <cfRule type="duplicateValues" dxfId="10278" priority="1558"/>
    <cfRule type="duplicateValues" dxfId="10277" priority="1510"/>
    <cfRule type="duplicateValues" dxfId="10276" priority="1511"/>
    <cfRule type="duplicateValues" dxfId="10275" priority="1512"/>
    <cfRule type="duplicateValues" dxfId="10274" priority="1513"/>
    <cfRule type="duplicateValues" dxfId="10273" priority="1514"/>
    <cfRule type="duplicateValues" dxfId="10272" priority="1515"/>
    <cfRule type="duplicateValues" dxfId="10271" priority="1516"/>
    <cfRule type="duplicateValues" dxfId="10270" priority="1517"/>
    <cfRule type="duplicateValues" dxfId="10269" priority="1518"/>
    <cfRule type="duplicateValues" dxfId="10268" priority="1519"/>
    <cfRule type="duplicateValues" dxfId="10267" priority="1520"/>
    <cfRule type="duplicateValues" dxfId="10266" priority="1521"/>
    <cfRule type="duplicateValues" dxfId="10265" priority="1522"/>
    <cfRule type="duplicateValues" dxfId="10264" priority="1523"/>
    <cfRule type="duplicateValues" dxfId="10263" priority="1524"/>
    <cfRule type="duplicateValues" dxfId="10262" priority="1525"/>
    <cfRule type="duplicateValues" dxfId="10261" priority="1526"/>
    <cfRule type="duplicateValues" dxfId="10260" priority="1527"/>
    <cfRule type="duplicateValues" dxfId="10259" priority="1528"/>
    <cfRule type="duplicateValues" dxfId="10258" priority="1529"/>
    <cfRule type="duplicateValues" dxfId="10257" priority="1530"/>
    <cfRule type="duplicateValues" dxfId="10256" priority="1554"/>
    <cfRule type="duplicateValues" dxfId="10255" priority="1531"/>
    <cfRule type="duplicateValues" dxfId="10254" priority="1532"/>
    <cfRule type="duplicateValues" dxfId="10253" priority="1533"/>
    <cfRule type="duplicateValues" dxfId="10252" priority="1534"/>
    <cfRule type="duplicateValues" dxfId="10251" priority="1535"/>
    <cfRule type="duplicateValues" dxfId="10250" priority="1536"/>
    <cfRule type="duplicateValues" dxfId="10249" priority="1537"/>
    <cfRule type="duplicateValues" dxfId="10248" priority="1538"/>
    <cfRule type="duplicateValues" dxfId="10247" priority="1539"/>
    <cfRule type="duplicateValues" dxfId="10246" priority="1540"/>
    <cfRule type="duplicateValues" dxfId="10245" priority="1541"/>
    <cfRule type="duplicateValues" dxfId="10244" priority="1542"/>
    <cfRule type="duplicateValues" dxfId="10243" priority="1543"/>
    <cfRule type="duplicateValues" dxfId="10242" priority="1544"/>
    <cfRule type="duplicateValues" dxfId="10241" priority="1545"/>
    <cfRule type="duplicateValues" dxfId="10240" priority="1546"/>
    <cfRule type="duplicateValues" dxfId="10239" priority="1547"/>
    <cfRule type="duplicateValues" dxfId="10238" priority="1548"/>
    <cfRule type="duplicateValues" dxfId="10237" priority="1549"/>
    <cfRule type="duplicateValues" dxfId="10236" priority="1550"/>
    <cfRule type="duplicateValues" dxfId="10235" priority="1551"/>
    <cfRule type="duplicateValues" dxfId="10234" priority="1552"/>
    <cfRule type="duplicateValues" dxfId="10233" priority="1553"/>
    <cfRule type="duplicateValues" dxfId="10232" priority="1506"/>
    <cfRule type="duplicateValues" dxfId="10231" priority="1555"/>
    <cfRule type="duplicateValues" dxfId="10230" priority="1556"/>
    <cfRule type="duplicateValues" dxfId="10229" priority="1557"/>
  </conditionalFormatting>
  <conditionalFormatting sqref="B36">
    <cfRule type="duplicateValues" dxfId="10228" priority="1487"/>
    <cfRule type="duplicateValues" dxfId="10227" priority="1488"/>
    <cfRule type="duplicateValues" dxfId="10226" priority="1489"/>
    <cfRule type="duplicateValues" dxfId="10225" priority="1490"/>
    <cfRule type="duplicateValues" dxfId="10224" priority="1491"/>
    <cfRule type="duplicateValues" dxfId="10223" priority="1492"/>
    <cfRule type="duplicateValues" dxfId="10222" priority="1493"/>
    <cfRule type="duplicateValues" dxfId="10221" priority="1486"/>
    <cfRule type="duplicateValues" dxfId="10220" priority="1482"/>
    <cfRule type="duplicateValues" dxfId="10219" priority="1473"/>
    <cfRule type="duplicateValues" dxfId="10218" priority="1484"/>
    <cfRule type="duplicateValues" dxfId="10217" priority="1485"/>
    <cfRule type="duplicateValues" dxfId="10216" priority="1474"/>
    <cfRule type="duplicateValues" dxfId="10215" priority="1475"/>
    <cfRule type="duplicateValues" dxfId="10214" priority="1476"/>
    <cfRule type="duplicateValues" dxfId="10213" priority="1477"/>
    <cfRule type="duplicateValues" dxfId="10212" priority="1478"/>
    <cfRule type="duplicateValues" dxfId="10211" priority="1479"/>
    <cfRule type="duplicateValues" dxfId="10210" priority="1480"/>
    <cfRule type="duplicateValues" dxfId="10209" priority="1481"/>
    <cfRule type="duplicateValues" dxfId="10208" priority="1483"/>
  </conditionalFormatting>
  <conditionalFormatting sqref="B37">
    <cfRule type="duplicateValues" dxfId="10207" priority="1389"/>
    <cfRule type="duplicateValues" dxfId="10206" priority="1390"/>
    <cfRule type="duplicateValues" dxfId="10205" priority="1391"/>
    <cfRule type="duplicateValues" dxfId="10204" priority="1392"/>
    <cfRule type="duplicateValues" dxfId="10203" priority="1393"/>
    <cfRule type="duplicateValues" dxfId="10202" priority="1394"/>
    <cfRule type="duplicateValues" dxfId="10201" priority="1395"/>
    <cfRule type="duplicateValues" dxfId="10200" priority="1396"/>
    <cfRule type="duplicateValues" dxfId="10199" priority="1397"/>
    <cfRule type="duplicateValues" dxfId="10198" priority="1398"/>
    <cfRule type="duplicateValues" dxfId="10197" priority="1399"/>
    <cfRule type="duplicateValues" dxfId="10196" priority="1400"/>
    <cfRule type="duplicateValues" dxfId="10195" priority="1401"/>
    <cfRule type="duplicateValues" dxfId="10194" priority="1402"/>
    <cfRule type="duplicateValues" dxfId="10193" priority="1403"/>
    <cfRule type="duplicateValues" dxfId="10192" priority="1404"/>
    <cfRule type="duplicateValues" dxfId="10191" priority="1405"/>
    <cfRule type="duplicateValues" dxfId="10190" priority="1406"/>
    <cfRule type="duplicateValues" dxfId="10189" priority="1407"/>
    <cfRule type="duplicateValues" dxfId="10188" priority="1408"/>
    <cfRule type="duplicateValues" dxfId="10187" priority="1409"/>
    <cfRule type="duplicateValues" dxfId="10186" priority="1410"/>
    <cfRule type="duplicateValues" dxfId="10185" priority="1411"/>
    <cfRule type="duplicateValues" dxfId="10184" priority="1412"/>
    <cfRule type="duplicateValues" dxfId="10183" priority="1413"/>
    <cfRule type="duplicateValues" dxfId="10182" priority="1414"/>
    <cfRule type="duplicateValues" dxfId="10181" priority="1415"/>
    <cfRule type="duplicateValues" dxfId="10180" priority="1416"/>
    <cfRule type="duplicateValues" dxfId="10179" priority="1417"/>
    <cfRule type="duplicateValues" dxfId="10178" priority="1418"/>
    <cfRule type="duplicateValues" dxfId="10177" priority="1419"/>
    <cfRule type="duplicateValues" dxfId="10176" priority="1420"/>
    <cfRule type="duplicateValues" dxfId="10175" priority="1421"/>
    <cfRule type="duplicateValues" dxfId="10174" priority="1422"/>
    <cfRule type="duplicateValues" dxfId="10173" priority="1423"/>
    <cfRule type="duplicateValues" dxfId="10172" priority="1424"/>
    <cfRule type="duplicateValues" dxfId="10171" priority="1425"/>
    <cfRule type="duplicateValues" dxfId="10170" priority="1426"/>
    <cfRule type="duplicateValues" dxfId="10169" priority="1427"/>
    <cfRule type="duplicateValues" dxfId="10168" priority="1428"/>
    <cfRule type="duplicateValues" dxfId="10167" priority="1429"/>
    <cfRule type="duplicateValues" dxfId="10166" priority="1430"/>
    <cfRule type="duplicateValues" dxfId="10165" priority="1431"/>
    <cfRule type="duplicateValues" dxfId="10164" priority="1432"/>
    <cfRule type="duplicateValues" dxfId="10163" priority="1433"/>
    <cfRule type="duplicateValues" dxfId="10162" priority="1434"/>
    <cfRule type="duplicateValues" dxfId="10161" priority="1435"/>
    <cfRule type="duplicateValues" dxfId="10160" priority="1436"/>
    <cfRule type="duplicateValues" dxfId="10159" priority="1437"/>
    <cfRule type="duplicateValues" dxfId="10158" priority="1438"/>
    <cfRule type="duplicateValues" dxfId="10157" priority="1439"/>
    <cfRule type="duplicateValues" dxfId="10156" priority="1440"/>
    <cfRule type="duplicateValues" dxfId="10155" priority="1441"/>
    <cfRule type="duplicateValues" dxfId="10154" priority="1442"/>
    <cfRule type="duplicateValues" dxfId="10153" priority="1443"/>
    <cfRule type="duplicateValues" dxfId="10152" priority="1444"/>
    <cfRule type="duplicateValues" dxfId="10151" priority="1445"/>
    <cfRule type="duplicateValues" dxfId="10150" priority="1446"/>
    <cfRule type="duplicateValues" dxfId="10149" priority="1447"/>
    <cfRule type="duplicateValues" dxfId="10148" priority="1448"/>
    <cfRule type="duplicateValues" dxfId="10147" priority="1449"/>
    <cfRule type="duplicateValues" dxfId="10146" priority="1450"/>
    <cfRule type="duplicateValues" dxfId="10145" priority="1451"/>
    <cfRule type="duplicateValues" dxfId="10144" priority="1452"/>
    <cfRule type="duplicateValues" dxfId="10143" priority="1453"/>
    <cfRule type="duplicateValues" dxfId="10142" priority="1454"/>
    <cfRule type="duplicateValues" dxfId="10141" priority="1455"/>
    <cfRule type="duplicateValues" dxfId="10140" priority="1456"/>
    <cfRule type="duplicateValues" dxfId="10139" priority="1457"/>
    <cfRule type="duplicateValues" dxfId="10138" priority="1458"/>
    <cfRule type="duplicateValues" dxfId="10137" priority="1459"/>
    <cfRule type="duplicateValues" dxfId="10136" priority="1460"/>
    <cfRule type="duplicateValues" dxfId="10135" priority="1461"/>
    <cfRule type="duplicateValues" dxfId="10134" priority="1462"/>
    <cfRule type="duplicateValues" dxfId="10133" priority="1463"/>
    <cfRule type="duplicateValues" dxfId="10132" priority="1464"/>
    <cfRule type="duplicateValues" dxfId="10131" priority="1465"/>
    <cfRule type="duplicateValues" dxfId="10130" priority="1466"/>
    <cfRule type="duplicateValues" dxfId="10129" priority="1467"/>
    <cfRule type="duplicateValues" dxfId="10128" priority="1468"/>
    <cfRule type="duplicateValues" dxfId="10127" priority="1469"/>
    <cfRule type="duplicateValues" dxfId="10126" priority="1470"/>
    <cfRule type="duplicateValues" dxfId="10125" priority="1471"/>
    <cfRule type="duplicateValues" dxfId="10124" priority="1472"/>
    <cfRule type="duplicateValues" dxfId="10123" priority="1361"/>
    <cfRule type="duplicateValues" dxfId="10122" priority="1362"/>
    <cfRule type="duplicateValues" dxfId="10121" priority="1363"/>
    <cfRule type="duplicateValues" dxfId="10120" priority="1364"/>
    <cfRule type="duplicateValues" dxfId="10119" priority="1365"/>
    <cfRule type="duplicateValues" dxfId="10118" priority="1366"/>
    <cfRule type="duplicateValues" dxfId="10117" priority="1367"/>
    <cfRule type="duplicateValues" dxfId="10116" priority="1368"/>
    <cfRule type="duplicateValues" dxfId="10115" priority="1369"/>
    <cfRule type="duplicateValues" dxfId="10114" priority="1370"/>
    <cfRule type="duplicateValues" dxfId="10113" priority="1371"/>
    <cfRule type="duplicateValues" dxfId="10112" priority="1372"/>
    <cfRule type="duplicateValues" dxfId="10111" priority="1373"/>
    <cfRule type="duplicateValues" dxfId="10110" priority="1374"/>
    <cfRule type="duplicateValues" dxfId="10109" priority="1375"/>
    <cfRule type="duplicateValues" dxfId="10108" priority="1376"/>
    <cfRule type="duplicateValues" dxfId="10107" priority="1377"/>
    <cfRule type="duplicateValues" dxfId="10106" priority="1378"/>
    <cfRule type="duplicateValues" dxfId="10105" priority="1379"/>
    <cfRule type="duplicateValues" dxfId="10104" priority="1380"/>
    <cfRule type="duplicateValues" dxfId="10103" priority="1381"/>
    <cfRule type="duplicateValues" dxfId="10102" priority="1382"/>
    <cfRule type="duplicateValues" dxfId="10101" priority="1383"/>
    <cfRule type="duplicateValues" dxfId="10100" priority="1384"/>
    <cfRule type="duplicateValues" dxfId="10099" priority="1385"/>
    <cfRule type="duplicateValues" dxfId="10098" priority="1386"/>
    <cfRule type="duplicateValues" dxfId="10097" priority="1387"/>
    <cfRule type="duplicateValues" dxfId="10096" priority="1388"/>
  </conditionalFormatting>
  <conditionalFormatting sqref="B38:B39">
    <cfRule type="duplicateValues" dxfId="10095" priority="1254"/>
    <cfRule type="duplicateValues" dxfId="10094" priority="1256"/>
    <cfRule type="duplicateValues" dxfId="10093" priority="1255"/>
    <cfRule type="duplicateValues" dxfId="10092" priority="1332"/>
    <cfRule type="duplicateValues" dxfId="10091" priority="1253"/>
    <cfRule type="duplicateValues" dxfId="10090" priority="1252"/>
    <cfRule type="duplicateValues" dxfId="10089" priority="1251"/>
    <cfRule type="duplicateValues" dxfId="10088" priority="1250"/>
    <cfRule type="duplicateValues" dxfId="10087" priority="1249"/>
    <cfRule type="duplicateValues" dxfId="10086" priority="1331"/>
    <cfRule type="duplicateValues" dxfId="10085" priority="1330"/>
    <cfRule type="duplicateValues" dxfId="10084" priority="1329"/>
    <cfRule type="duplicateValues" dxfId="10083" priority="1328"/>
    <cfRule type="duplicateValues" dxfId="10082" priority="1326"/>
    <cfRule type="duplicateValues" dxfId="10081" priority="1325"/>
    <cfRule type="duplicateValues" dxfId="10080" priority="1324"/>
    <cfRule type="duplicateValues" dxfId="10079" priority="1323"/>
    <cfRule type="duplicateValues" dxfId="10078" priority="1322"/>
    <cfRule type="duplicateValues" dxfId="10077" priority="1321"/>
    <cfRule type="duplicateValues" dxfId="10076" priority="1320"/>
    <cfRule type="duplicateValues" dxfId="10075" priority="1319"/>
    <cfRule type="duplicateValues" dxfId="10074" priority="1318"/>
    <cfRule type="duplicateValues" dxfId="10073" priority="1317"/>
    <cfRule type="duplicateValues" dxfId="10072" priority="1327"/>
    <cfRule type="duplicateValues" dxfId="10071" priority="1316"/>
    <cfRule type="duplicateValues" dxfId="10070" priority="1315"/>
    <cfRule type="duplicateValues" dxfId="10069" priority="1314"/>
    <cfRule type="duplicateValues" dxfId="10068" priority="1313"/>
    <cfRule type="duplicateValues" dxfId="10067" priority="1312"/>
    <cfRule type="duplicateValues" dxfId="10066" priority="1311"/>
    <cfRule type="duplicateValues" dxfId="10065" priority="1310"/>
    <cfRule type="duplicateValues" dxfId="10064" priority="1309"/>
    <cfRule type="duplicateValues" dxfId="10063" priority="1308"/>
    <cfRule type="duplicateValues" dxfId="10062" priority="1307"/>
    <cfRule type="duplicateValues" dxfId="10061" priority="1306"/>
    <cfRule type="duplicateValues" dxfId="10060" priority="1305"/>
    <cfRule type="duplicateValues" dxfId="10059" priority="1304"/>
    <cfRule type="duplicateValues" dxfId="10058" priority="1303"/>
    <cfRule type="duplicateValues" dxfId="10057" priority="1302"/>
    <cfRule type="duplicateValues" dxfId="10056" priority="1301"/>
    <cfRule type="duplicateValues" dxfId="10055" priority="1300"/>
    <cfRule type="duplicateValues" dxfId="10054" priority="1299"/>
    <cfRule type="duplicateValues" dxfId="10053" priority="1298"/>
    <cfRule type="duplicateValues" dxfId="10052" priority="1297"/>
    <cfRule type="duplicateValues" dxfId="10051" priority="1296"/>
    <cfRule type="duplicateValues" dxfId="10050" priority="1295"/>
    <cfRule type="duplicateValues" dxfId="10049" priority="1294"/>
    <cfRule type="duplicateValues" dxfId="10048" priority="1293"/>
    <cfRule type="duplicateValues" dxfId="10047" priority="1292"/>
    <cfRule type="duplicateValues" dxfId="10046" priority="1291"/>
    <cfRule type="duplicateValues" dxfId="10045" priority="1290"/>
    <cfRule type="duplicateValues" dxfId="10044" priority="1289"/>
    <cfRule type="duplicateValues" dxfId="10043" priority="1288"/>
    <cfRule type="duplicateValues" dxfId="10042" priority="1287"/>
    <cfRule type="duplicateValues" dxfId="10041" priority="1286"/>
    <cfRule type="duplicateValues" dxfId="10040" priority="1285"/>
    <cfRule type="duplicateValues" dxfId="10039" priority="1284"/>
    <cfRule type="duplicateValues" dxfId="10038" priority="1283"/>
    <cfRule type="duplicateValues" dxfId="10037" priority="1281"/>
    <cfRule type="duplicateValues" dxfId="10036" priority="1279"/>
    <cfRule type="duplicateValues" dxfId="10035" priority="1278"/>
    <cfRule type="duplicateValues" dxfId="10034" priority="1277"/>
    <cfRule type="duplicateValues" dxfId="10033" priority="1276"/>
    <cfRule type="duplicateValues" dxfId="10032" priority="1275"/>
    <cfRule type="duplicateValues" dxfId="10031" priority="1274"/>
    <cfRule type="duplicateValues" dxfId="10030" priority="1273"/>
    <cfRule type="duplicateValues" dxfId="10029" priority="1272"/>
    <cfRule type="duplicateValues" dxfId="10028" priority="1271"/>
    <cfRule type="duplicateValues" dxfId="10027" priority="1270"/>
    <cfRule type="duplicateValues" dxfId="10026" priority="1269"/>
    <cfRule type="duplicateValues" dxfId="10025" priority="1268"/>
    <cfRule type="duplicateValues" dxfId="10024" priority="1350"/>
    <cfRule type="duplicateValues" dxfId="10023" priority="1267"/>
    <cfRule type="duplicateValues" dxfId="10022" priority="1266"/>
    <cfRule type="duplicateValues" dxfId="10021" priority="1265"/>
    <cfRule type="duplicateValues" dxfId="10020" priority="1264"/>
    <cfRule type="duplicateValues" dxfId="10019" priority="1263"/>
    <cfRule type="duplicateValues" dxfId="10018" priority="1262"/>
    <cfRule type="duplicateValues" dxfId="10017" priority="1261"/>
    <cfRule type="duplicateValues" dxfId="10016" priority="1260"/>
    <cfRule type="duplicateValues" dxfId="10015" priority="1259"/>
    <cfRule type="duplicateValues" dxfId="10014" priority="1282"/>
    <cfRule type="duplicateValues" dxfId="10013" priority="1258"/>
    <cfRule type="duplicateValues" dxfId="10012" priority="1257"/>
    <cfRule type="duplicateValues" dxfId="10011" priority="1360"/>
    <cfRule type="duplicateValues" dxfId="10010" priority="1359"/>
    <cfRule type="duplicateValues" dxfId="10009" priority="1358"/>
    <cfRule type="duplicateValues" dxfId="10008" priority="1357"/>
    <cfRule type="duplicateValues" dxfId="10007" priority="1356"/>
    <cfRule type="duplicateValues" dxfId="10006" priority="1355"/>
    <cfRule type="duplicateValues" dxfId="10005" priority="1354"/>
    <cfRule type="duplicateValues" dxfId="10004" priority="1353"/>
    <cfRule type="duplicateValues" dxfId="10003" priority="1352"/>
    <cfRule type="duplicateValues" dxfId="10002" priority="1351"/>
    <cfRule type="duplicateValues" dxfId="10001" priority="1280"/>
    <cfRule type="duplicateValues" dxfId="10000" priority="1349"/>
    <cfRule type="duplicateValues" dxfId="9999" priority="1348"/>
    <cfRule type="duplicateValues" dxfId="9998" priority="1347"/>
    <cfRule type="duplicateValues" dxfId="9997" priority="1346"/>
    <cfRule type="duplicateValues" dxfId="9996" priority="1345"/>
    <cfRule type="duplicateValues" dxfId="9995" priority="1344"/>
    <cfRule type="duplicateValues" dxfId="9994" priority="1343"/>
    <cfRule type="duplicateValues" dxfId="9993" priority="1342"/>
    <cfRule type="duplicateValues" dxfId="9992" priority="1341"/>
    <cfRule type="duplicateValues" dxfId="9991" priority="1340"/>
    <cfRule type="duplicateValues" dxfId="9990" priority="1339"/>
    <cfRule type="duplicateValues" dxfId="9989" priority="1338"/>
    <cfRule type="duplicateValues" dxfId="9988" priority="1337"/>
    <cfRule type="duplicateValues" dxfId="9987" priority="1336"/>
    <cfRule type="duplicateValues" dxfId="9986" priority="1335"/>
    <cfRule type="duplicateValues" dxfId="9985" priority="1334"/>
    <cfRule type="duplicateValues" dxfId="9984" priority="1333"/>
  </conditionalFormatting>
  <conditionalFormatting sqref="B40">
    <cfRule type="duplicateValues" dxfId="9983" priority="1173"/>
    <cfRule type="duplicateValues" dxfId="9982" priority="1248"/>
    <cfRule type="duplicateValues" dxfId="9981" priority="1247"/>
    <cfRule type="duplicateValues" dxfId="9980" priority="1246"/>
    <cfRule type="duplicateValues" dxfId="9979" priority="1245"/>
    <cfRule type="duplicateValues" dxfId="9978" priority="1244"/>
    <cfRule type="duplicateValues" dxfId="9977" priority="1243"/>
    <cfRule type="duplicateValues" dxfId="9976" priority="1242"/>
    <cfRule type="duplicateValues" dxfId="9975" priority="1241"/>
    <cfRule type="duplicateValues" dxfId="9974" priority="1240"/>
    <cfRule type="duplicateValues" dxfId="9973" priority="1239"/>
    <cfRule type="duplicateValues" dxfId="9972" priority="1238"/>
    <cfRule type="duplicateValues" dxfId="9971" priority="1237"/>
    <cfRule type="duplicateValues" dxfId="9970" priority="1236"/>
    <cfRule type="duplicateValues" dxfId="9969" priority="1235"/>
    <cfRule type="duplicateValues" dxfId="9968" priority="1233"/>
    <cfRule type="duplicateValues" dxfId="9967" priority="1232"/>
    <cfRule type="duplicateValues" dxfId="9966" priority="1231"/>
    <cfRule type="duplicateValues" dxfId="9965" priority="1230"/>
    <cfRule type="duplicateValues" dxfId="9964" priority="1229"/>
    <cfRule type="duplicateValues" dxfId="9963" priority="1228"/>
    <cfRule type="duplicateValues" dxfId="9962" priority="1227"/>
    <cfRule type="duplicateValues" dxfId="9961" priority="1226"/>
    <cfRule type="duplicateValues" dxfId="9960" priority="1225"/>
    <cfRule type="duplicateValues" dxfId="9959" priority="1224"/>
    <cfRule type="duplicateValues" dxfId="9958" priority="1223"/>
    <cfRule type="duplicateValues" dxfId="9957" priority="1222"/>
    <cfRule type="duplicateValues" dxfId="9956" priority="1221"/>
    <cfRule type="duplicateValues" dxfId="9955" priority="1220"/>
    <cfRule type="duplicateValues" dxfId="9954" priority="1219"/>
    <cfRule type="duplicateValues" dxfId="9953" priority="1218"/>
    <cfRule type="duplicateValues" dxfId="9952" priority="1217"/>
    <cfRule type="duplicateValues" dxfId="9951" priority="1216"/>
    <cfRule type="duplicateValues" dxfId="9950" priority="1215"/>
    <cfRule type="duplicateValues" dxfId="9949" priority="1214"/>
    <cfRule type="duplicateValues" dxfId="9948" priority="1213"/>
    <cfRule type="duplicateValues" dxfId="9947" priority="1212"/>
    <cfRule type="duplicateValues" dxfId="9946" priority="1211"/>
    <cfRule type="duplicateValues" dxfId="9945" priority="1210"/>
    <cfRule type="duplicateValues" dxfId="9944" priority="1209"/>
    <cfRule type="duplicateValues" dxfId="9943" priority="1208"/>
    <cfRule type="duplicateValues" dxfId="9942" priority="1207"/>
    <cfRule type="duplicateValues" dxfId="9941" priority="1206"/>
    <cfRule type="duplicateValues" dxfId="9940" priority="1205"/>
    <cfRule type="duplicateValues" dxfId="9939" priority="1204"/>
    <cfRule type="duplicateValues" dxfId="9938" priority="1203"/>
    <cfRule type="duplicateValues" dxfId="9937" priority="1202"/>
    <cfRule type="duplicateValues" dxfId="9936" priority="1201"/>
    <cfRule type="duplicateValues" dxfId="9935" priority="1200"/>
    <cfRule type="duplicateValues" dxfId="9934" priority="1199"/>
    <cfRule type="duplicateValues" dxfId="9933" priority="1198"/>
    <cfRule type="duplicateValues" dxfId="9932" priority="1197"/>
    <cfRule type="duplicateValues" dxfId="9931" priority="1196"/>
    <cfRule type="duplicateValues" dxfId="9930" priority="1195"/>
    <cfRule type="duplicateValues" dxfId="9929" priority="1194"/>
    <cfRule type="duplicateValues" dxfId="9928" priority="1193"/>
    <cfRule type="duplicateValues" dxfId="9927" priority="1192"/>
    <cfRule type="duplicateValues" dxfId="9926" priority="1191"/>
    <cfRule type="duplicateValues" dxfId="9925" priority="1190"/>
    <cfRule type="duplicateValues" dxfId="9924" priority="1189"/>
    <cfRule type="duplicateValues" dxfId="9923" priority="1188"/>
    <cfRule type="duplicateValues" dxfId="9922" priority="1187"/>
    <cfRule type="duplicateValues" dxfId="9921" priority="1185"/>
    <cfRule type="duplicateValues" dxfId="9920" priority="1184"/>
    <cfRule type="duplicateValues" dxfId="9919" priority="1183"/>
    <cfRule type="duplicateValues" dxfId="9918" priority="1182"/>
    <cfRule type="duplicateValues" dxfId="9917" priority="1181"/>
    <cfRule type="duplicateValues" dxfId="9916" priority="1180"/>
    <cfRule type="duplicateValues" dxfId="9915" priority="1179"/>
    <cfRule type="duplicateValues" dxfId="9914" priority="1178"/>
    <cfRule type="duplicateValues" dxfId="9913" priority="1177"/>
    <cfRule type="duplicateValues" dxfId="9912" priority="1176"/>
    <cfRule type="duplicateValues" dxfId="9911" priority="1175"/>
    <cfRule type="duplicateValues" dxfId="9910" priority="1234"/>
    <cfRule type="duplicateValues" dxfId="9909" priority="1174"/>
    <cfRule type="duplicateValues" dxfId="9908" priority="1186"/>
  </conditionalFormatting>
  <conditionalFormatting sqref="B41:B42">
    <cfRule type="duplicateValues" dxfId="9907" priority="1104"/>
    <cfRule type="duplicateValues" dxfId="9906" priority="1103"/>
    <cfRule type="duplicateValues" dxfId="9905" priority="1102"/>
    <cfRule type="duplicateValues" dxfId="9904" priority="1101"/>
    <cfRule type="duplicateValues" dxfId="9903" priority="1100"/>
    <cfRule type="duplicateValues" dxfId="9902" priority="1099"/>
    <cfRule type="duplicateValues" dxfId="9901" priority="1098"/>
    <cfRule type="duplicateValues" dxfId="9900" priority="1097"/>
    <cfRule type="duplicateValues" dxfId="9899" priority="1172"/>
    <cfRule type="duplicateValues" dxfId="9898" priority="1171"/>
    <cfRule type="duplicateValues" dxfId="9897" priority="1170"/>
    <cfRule type="duplicateValues" dxfId="9896" priority="1169"/>
    <cfRule type="duplicateValues" dxfId="9895" priority="1168"/>
    <cfRule type="duplicateValues" dxfId="9894" priority="1167"/>
    <cfRule type="duplicateValues" dxfId="9893" priority="1166"/>
    <cfRule type="duplicateValues" dxfId="9892" priority="1165"/>
    <cfRule type="duplicateValues" dxfId="9891" priority="1164"/>
    <cfRule type="duplicateValues" dxfId="9890" priority="1163"/>
    <cfRule type="duplicateValues" dxfId="9889" priority="1162"/>
    <cfRule type="duplicateValues" dxfId="9888" priority="1161"/>
    <cfRule type="duplicateValues" dxfId="9887" priority="1160"/>
    <cfRule type="duplicateValues" dxfId="9886" priority="1159"/>
    <cfRule type="duplicateValues" dxfId="9885" priority="1158"/>
    <cfRule type="duplicateValues" dxfId="9884" priority="1157"/>
    <cfRule type="duplicateValues" dxfId="9883" priority="1156"/>
    <cfRule type="duplicateValues" dxfId="9882" priority="1155"/>
    <cfRule type="duplicateValues" dxfId="9881" priority="1154"/>
    <cfRule type="duplicateValues" dxfId="9880" priority="1153"/>
    <cfRule type="duplicateValues" dxfId="9879" priority="1152"/>
    <cfRule type="duplicateValues" dxfId="9878" priority="1151"/>
    <cfRule type="duplicateValues" dxfId="9877" priority="1150"/>
    <cfRule type="duplicateValues" dxfId="9876" priority="1149"/>
    <cfRule type="duplicateValues" dxfId="9875" priority="1148"/>
    <cfRule type="duplicateValues" dxfId="9874" priority="1147"/>
    <cfRule type="duplicateValues" dxfId="9873" priority="1146"/>
    <cfRule type="duplicateValues" dxfId="9872" priority="1145"/>
    <cfRule type="duplicateValues" dxfId="9871" priority="1144"/>
    <cfRule type="duplicateValues" dxfId="9870" priority="1143"/>
    <cfRule type="duplicateValues" dxfId="9869" priority="1142"/>
    <cfRule type="duplicateValues" dxfId="9868" priority="1141"/>
    <cfRule type="duplicateValues" dxfId="9867" priority="1140"/>
    <cfRule type="duplicateValues" dxfId="9866" priority="1139"/>
    <cfRule type="duplicateValues" dxfId="9865" priority="1138"/>
    <cfRule type="duplicateValues" dxfId="9864" priority="1137"/>
    <cfRule type="duplicateValues" dxfId="9863" priority="1136"/>
    <cfRule type="duplicateValues" dxfId="9862" priority="1135"/>
    <cfRule type="duplicateValues" dxfId="9861" priority="1134"/>
    <cfRule type="duplicateValues" dxfId="9860" priority="1133"/>
    <cfRule type="duplicateValues" dxfId="9859" priority="1132"/>
    <cfRule type="duplicateValues" dxfId="9858" priority="1131"/>
    <cfRule type="duplicateValues" dxfId="9857" priority="1130"/>
    <cfRule type="duplicateValues" dxfId="9856" priority="1129"/>
    <cfRule type="duplicateValues" dxfId="9855" priority="1128"/>
    <cfRule type="duplicateValues" dxfId="9854" priority="1127"/>
    <cfRule type="duplicateValues" dxfId="9853" priority="1126"/>
    <cfRule type="duplicateValues" dxfId="9852" priority="1125"/>
    <cfRule type="duplicateValues" dxfId="9851" priority="1124"/>
    <cfRule type="duplicateValues" dxfId="9850" priority="1123"/>
    <cfRule type="duplicateValues" dxfId="9849" priority="1122"/>
    <cfRule type="duplicateValues" dxfId="9848" priority="1121"/>
    <cfRule type="duplicateValues" dxfId="9847" priority="1120"/>
    <cfRule type="duplicateValues" dxfId="9846" priority="1119"/>
    <cfRule type="duplicateValues" dxfId="9845" priority="1118"/>
    <cfRule type="duplicateValues" dxfId="9844" priority="1117"/>
    <cfRule type="duplicateValues" dxfId="9843" priority="1116"/>
    <cfRule type="duplicateValues" dxfId="9842" priority="1115"/>
    <cfRule type="duplicateValues" dxfId="9841" priority="1114"/>
    <cfRule type="duplicateValues" dxfId="9840" priority="1113"/>
    <cfRule type="duplicateValues" dxfId="9839" priority="1112"/>
    <cfRule type="duplicateValues" dxfId="9838" priority="1111"/>
    <cfRule type="duplicateValues" dxfId="9837" priority="1110"/>
    <cfRule type="duplicateValues" dxfId="9836" priority="1109"/>
    <cfRule type="duplicateValues" dxfId="9835" priority="1108"/>
    <cfRule type="duplicateValues" dxfId="9834" priority="1107"/>
    <cfRule type="duplicateValues" dxfId="9833" priority="1106"/>
    <cfRule type="duplicateValues" dxfId="9832" priority="1105"/>
  </conditionalFormatting>
  <conditionalFormatting sqref="B43">
    <cfRule type="duplicateValues" dxfId="9831" priority="1083"/>
    <cfRule type="duplicateValues" dxfId="9830" priority="1055"/>
    <cfRule type="duplicateValues" dxfId="9829" priority="1062"/>
    <cfRule type="duplicateValues" dxfId="9828" priority="1061"/>
    <cfRule type="duplicateValues" dxfId="9827" priority="1060"/>
    <cfRule type="duplicateValues" dxfId="9826" priority="1059"/>
    <cfRule type="duplicateValues" dxfId="9825" priority="1094"/>
    <cfRule type="duplicateValues" dxfId="9824" priority="1058"/>
    <cfRule type="duplicateValues" dxfId="9823" priority="1057"/>
    <cfRule type="duplicateValues" dxfId="9822" priority="1063"/>
    <cfRule type="duplicateValues" dxfId="9821" priority="1096"/>
    <cfRule type="duplicateValues" dxfId="9820" priority="1095"/>
    <cfRule type="duplicateValues" dxfId="9819" priority="1093"/>
    <cfRule type="duplicateValues" dxfId="9818" priority="1030"/>
    <cfRule type="duplicateValues" dxfId="9817" priority="1092"/>
    <cfRule type="duplicateValues" dxfId="9816" priority="1091"/>
    <cfRule type="duplicateValues" dxfId="9815" priority="1090"/>
    <cfRule type="duplicateValues" dxfId="9814" priority="1021"/>
    <cfRule type="duplicateValues" dxfId="9813" priority="1022"/>
    <cfRule type="duplicateValues" dxfId="9812" priority="1023"/>
    <cfRule type="duplicateValues" dxfId="9811" priority="1024"/>
    <cfRule type="duplicateValues" dxfId="9810" priority="1025"/>
    <cfRule type="duplicateValues" dxfId="9809" priority="1026"/>
    <cfRule type="duplicateValues" dxfId="9808" priority="1027"/>
    <cfRule type="duplicateValues" dxfId="9807" priority="1028"/>
    <cfRule type="duplicateValues" dxfId="9806" priority="1029"/>
    <cfRule type="duplicateValues" dxfId="9805" priority="1089"/>
    <cfRule type="duplicateValues" dxfId="9804" priority="1031"/>
    <cfRule type="duplicateValues" dxfId="9803" priority="1032"/>
    <cfRule type="duplicateValues" dxfId="9802" priority="1033"/>
    <cfRule type="duplicateValues" dxfId="9801" priority="1034"/>
    <cfRule type="duplicateValues" dxfId="9800" priority="1054"/>
    <cfRule type="duplicateValues" dxfId="9799" priority="1035"/>
    <cfRule type="duplicateValues" dxfId="9798" priority="1036"/>
    <cfRule type="duplicateValues" dxfId="9797" priority="1037"/>
    <cfRule type="duplicateValues" dxfId="9796" priority="1038"/>
    <cfRule type="duplicateValues" dxfId="9795" priority="1039"/>
    <cfRule type="duplicateValues" dxfId="9794" priority="1040"/>
    <cfRule type="duplicateValues" dxfId="9793" priority="1041"/>
    <cfRule type="duplicateValues" dxfId="9792" priority="1042"/>
    <cfRule type="duplicateValues" dxfId="9791" priority="1043"/>
    <cfRule type="duplicateValues" dxfId="9790" priority="1044"/>
    <cfRule type="duplicateValues" dxfId="9789" priority="1045"/>
    <cfRule type="duplicateValues" dxfId="9788" priority="1046"/>
    <cfRule type="duplicateValues" dxfId="9787" priority="1047"/>
    <cfRule type="duplicateValues" dxfId="9786" priority="1048"/>
    <cfRule type="duplicateValues" dxfId="9785" priority="1049"/>
    <cfRule type="duplicateValues" dxfId="9784" priority="1050"/>
    <cfRule type="duplicateValues" dxfId="9783" priority="1088"/>
    <cfRule type="duplicateValues" dxfId="9782" priority="1051"/>
    <cfRule type="duplicateValues" dxfId="9781" priority="1052"/>
    <cfRule type="duplicateValues" dxfId="9780" priority="1087"/>
    <cfRule type="duplicateValues" dxfId="9779" priority="1086"/>
    <cfRule type="duplicateValues" dxfId="9778" priority="1085"/>
    <cfRule type="duplicateValues" dxfId="9777" priority="1084"/>
    <cfRule type="duplicateValues" dxfId="9776" priority="1056"/>
    <cfRule type="duplicateValues" dxfId="9775" priority="1082"/>
    <cfRule type="duplicateValues" dxfId="9774" priority="1081"/>
    <cfRule type="duplicateValues" dxfId="9773" priority="1080"/>
    <cfRule type="duplicateValues" dxfId="9772" priority="1079"/>
    <cfRule type="duplicateValues" dxfId="9771" priority="1078"/>
    <cfRule type="duplicateValues" dxfId="9770" priority="1077"/>
    <cfRule type="duplicateValues" dxfId="9769" priority="1053"/>
    <cfRule type="duplicateValues" dxfId="9768" priority="1076"/>
    <cfRule type="duplicateValues" dxfId="9767" priority="1075"/>
    <cfRule type="duplicateValues" dxfId="9766" priority="1074"/>
    <cfRule type="duplicateValues" dxfId="9765" priority="1073"/>
    <cfRule type="duplicateValues" dxfId="9764" priority="1072"/>
    <cfRule type="duplicateValues" dxfId="9763" priority="1071"/>
    <cfRule type="duplicateValues" dxfId="9762" priority="1070"/>
    <cfRule type="duplicateValues" dxfId="9761" priority="1069"/>
    <cfRule type="duplicateValues" dxfId="9760" priority="1068"/>
    <cfRule type="duplicateValues" dxfId="9759" priority="1067"/>
    <cfRule type="duplicateValues" dxfId="9758" priority="1066"/>
    <cfRule type="duplicateValues" dxfId="9757" priority="1065"/>
    <cfRule type="duplicateValues" dxfId="9756" priority="1064"/>
  </conditionalFormatting>
  <conditionalFormatting sqref="B44">
    <cfRule type="duplicateValues" dxfId="9755" priority="1006"/>
    <cfRule type="duplicateValues" dxfId="9754" priority="1007"/>
    <cfRule type="duplicateValues" dxfId="9753" priority="1008"/>
    <cfRule type="duplicateValues" dxfId="9752" priority="1009"/>
    <cfRule type="duplicateValues" dxfId="9751" priority="1010"/>
    <cfRule type="duplicateValues" dxfId="9750" priority="1011"/>
    <cfRule type="duplicateValues" dxfId="9749" priority="1012"/>
    <cfRule type="duplicateValues" dxfId="9748" priority="1013"/>
    <cfRule type="duplicateValues" dxfId="9747" priority="1014"/>
    <cfRule type="duplicateValues" dxfId="9746" priority="1015"/>
    <cfRule type="duplicateValues" dxfId="9745" priority="1016"/>
    <cfRule type="duplicateValues" dxfId="9744" priority="1018"/>
    <cfRule type="duplicateValues" dxfId="9743" priority="1019"/>
    <cfRule type="duplicateValues" dxfId="9742" priority="1020"/>
    <cfRule type="duplicateValues" dxfId="9741" priority="1017"/>
    <cfRule type="duplicateValues" dxfId="9740" priority="1005"/>
    <cfRule type="duplicateValues" dxfId="9739" priority="1004"/>
    <cfRule type="duplicateValues" dxfId="9738" priority="1003"/>
    <cfRule type="duplicateValues" dxfId="9737" priority="1002"/>
    <cfRule type="duplicateValues" dxfId="9736" priority="1001"/>
    <cfRule type="duplicateValues" dxfId="9735" priority="1000"/>
    <cfRule type="duplicateValues" dxfId="9734" priority="999"/>
    <cfRule type="duplicateValues" dxfId="9733" priority="998"/>
    <cfRule type="duplicateValues" dxfId="9732" priority="997"/>
    <cfRule type="duplicateValues" dxfId="9731" priority="996"/>
    <cfRule type="duplicateValues" dxfId="9730" priority="995"/>
    <cfRule type="duplicateValues" dxfId="9729" priority="994"/>
    <cfRule type="duplicateValues" dxfId="9728" priority="993"/>
    <cfRule type="duplicateValues" dxfId="9727" priority="992"/>
    <cfRule type="duplicateValues" dxfId="9726" priority="991"/>
    <cfRule type="duplicateValues" dxfId="9725" priority="990"/>
    <cfRule type="duplicateValues" dxfId="9724" priority="989"/>
    <cfRule type="duplicateValues" dxfId="9723" priority="988"/>
    <cfRule type="duplicateValues" dxfId="9722" priority="987"/>
    <cfRule type="duplicateValues" dxfId="9721" priority="986"/>
  </conditionalFormatting>
  <conditionalFormatting sqref="B45">
    <cfRule type="duplicateValues" dxfId="9720" priority="971"/>
    <cfRule type="duplicateValues" dxfId="9719" priority="972"/>
    <cfRule type="duplicateValues" dxfId="9718" priority="973"/>
    <cfRule type="duplicateValues" dxfId="9717" priority="974"/>
    <cfRule type="duplicateValues" dxfId="9716" priority="975"/>
    <cfRule type="duplicateValues" dxfId="9715" priority="976"/>
    <cfRule type="duplicateValues" dxfId="9714" priority="977"/>
    <cfRule type="duplicateValues" dxfId="9713" priority="978"/>
    <cfRule type="duplicateValues" dxfId="9712" priority="979"/>
    <cfRule type="duplicateValues" dxfId="9711" priority="980"/>
    <cfRule type="duplicateValues" dxfId="9710" priority="981"/>
    <cfRule type="duplicateValues" dxfId="9709" priority="982"/>
    <cfRule type="duplicateValues" dxfId="9708" priority="983"/>
    <cfRule type="duplicateValues" dxfId="9707" priority="984"/>
    <cfRule type="duplicateValues" dxfId="9706" priority="962"/>
    <cfRule type="duplicateValues" dxfId="9705" priority="985"/>
    <cfRule type="duplicateValues" dxfId="9704" priority="951"/>
    <cfRule type="duplicateValues" dxfId="9703" priority="952"/>
    <cfRule type="duplicateValues" dxfId="9702" priority="953"/>
    <cfRule type="duplicateValues" dxfId="9701" priority="954"/>
    <cfRule type="duplicateValues" dxfId="9700" priority="955"/>
    <cfRule type="duplicateValues" dxfId="9699" priority="956"/>
    <cfRule type="duplicateValues" dxfId="9698" priority="957"/>
    <cfRule type="duplicateValues" dxfId="9697" priority="958"/>
    <cfRule type="duplicateValues" dxfId="9696" priority="959"/>
    <cfRule type="duplicateValues" dxfId="9695" priority="960"/>
    <cfRule type="duplicateValues" dxfId="9694" priority="961"/>
    <cfRule type="duplicateValues" dxfId="9693" priority="963"/>
    <cfRule type="duplicateValues" dxfId="9692" priority="964"/>
    <cfRule type="duplicateValues" dxfId="9691" priority="965"/>
    <cfRule type="duplicateValues" dxfId="9690" priority="966"/>
    <cfRule type="duplicateValues" dxfId="9689" priority="967"/>
    <cfRule type="duplicateValues" dxfId="9688" priority="968"/>
    <cfRule type="duplicateValues" dxfId="9687" priority="969"/>
    <cfRule type="duplicateValues" dxfId="9686" priority="970"/>
  </conditionalFormatting>
  <conditionalFormatting sqref="B46">
    <cfRule type="duplicateValues" dxfId="9685" priority="930"/>
    <cfRule type="duplicateValues" dxfId="9684" priority="929"/>
    <cfRule type="duplicateValues" dxfId="9683" priority="928"/>
    <cfRule type="duplicateValues" dxfId="9682" priority="927"/>
    <cfRule type="duplicateValues" dxfId="9681" priority="926"/>
    <cfRule type="duplicateValues" dxfId="9680" priority="925"/>
    <cfRule type="duplicateValues" dxfId="9679" priority="924"/>
    <cfRule type="duplicateValues" dxfId="9678" priority="923"/>
    <cfRule type="duplicateValues" dxfId="9677" priority="922"/>
    <cfRule type="duplicateValues" dxfId="9676" priority="921"/>
    <cfRule type="duplicateValues" dxfId="9675" priority="920"/>
    <cfRule type="duplicateValues" dxfId="9674" priority="919"/>
    <cfRule type="duplicateValues" dxfId="9673" priority="918"/>
    <cfRule type="duplicateValues" dxfId="9672" priority="917"/>
    <cfRule type="duplicateValues" dxfId="9671" priority="916"/>
    <cfRule type="duplicateValues" dxfId="9670" priority="945"/>
    <cfRule type="duplicateValues" dxfId="9669" priority="944"/>
    <cfRule type="duplicateValues" dxfId="9668" priority="943"/>
    <cfRule type="duplicateValues" dxfId="9667" priority="942"/>
    <cfRule type="duplicateValues" dxfId="9666" priority="941"/>
    <cfRule type="duplicateValues" dxfId="9665" priority="940"/>
    <cfRule type="duplicateValues" dxfId="9664" priority="939"/>
    <cfRule type="duplicateValues" dxfId="9663" priority="938"/>
    <cfRule type="duplicateValues" dxfId="9662" priority="937"/>
    <cfRule type="duplicateValues" dxfId="9661" priority="936"/>
    <cfRule type="duplicateValues" dxfId="9660" priority="935"/>
    <cfRule type="duplicateValues" dxfId="9659" priority="934"/>
    <cfRule type="duplicateValues" dxfId="9658" priority="933"/>
    <cfRule type="duplicateValues" dxfId="9657" priority="931"/>
    <cfRule type="duplicateValues" dxfId="9656" priority="932"/>
    <cfRule type="duplicateValues" dxfId="9655" priority="950"/>
    <cfRule type="duplicateValues" dxfId="9654" priority="949"/>
    <cfRule type="duplicateValues" dxfId="9653" priority="948"/>
    <cfRule type="duplicateValues" dxfId="9652" priority="947"/>
    <cfRule type="duplicateValues" dxfId="9651" priority="946"/>
  </conditionalFormatting>
  <conditionalFormatting sqref="B47">
    <cfRule type="duplicateValues" dxfId="9650" priority="915"/>
    <cfRule type="duplicateValues" dxfId="9649" priority="914"/>
    <cfRule type="duplicateValues" dxfId="9648" priority="913"/>
    <cfRule type="duplicateValues" dxfId="9647" priority="912"/>
    <cfRule type="duplicateValues" dxfId="9646" priority="911"/>
    <cfRule type="duplicateValues" dxfId="9645" priority="910"/>
    <cfRule type="duplicateValues" dxfId="9644" priority="909"/>
    <cfRule type="duplicateValues" dxfId="9643" priority="908"/>
    <cfRule type="duplicateValues" dxfId="9642" priority="907"/>
    <cfRule type="duplicateValues" dxfId="9641" priority="906"/>
    <cfRule type="duplicateValues" dxfId="9640" priority="905"/>
    <cfRule type="duplicateValues" dxfId="9639" priority="904"/>
    <cfRule type="duplicateValues" dxfId="9638" priority="903"/>
    <cfRule type="duplicateValues" dxfId="9637" priority="902"/>
    <cfRule type="duplicateValues" dxfId="9636" priority="901"/>
    <cfRule type="duplicateValues" dxfId="9635" priority="900"/>
    <cfRule type="duplicateValues" dxfId="9634" priority="899"/>
    <cfRule type="duplicateValues" dxfId="9633" priority="898"/>
    <cfRule type="duplicateValues" dxfId="9632" priority="897"/>
    <cfRule type="duplicateValues" dxfId="9631" priority="896"/>
    <cfRule type="duplicateValues" dxfId="9630" priority="895"/>
    <cfRule type="duplicateValues" dxfId="9629" priority="894"/>
    <cfRule type="duplicateValues" dxfId="9628" priority="893"/>
    <cfRule type="duplicateValues" dxfId="9627" priority="892"/>
    <cfRule type="duplicateValues" dxfId="9626" priority="891"/>
    <cfRule type="duplicateValues" dxfId="9625" priority="890"/>
    <cfRule type="duplicateValues" dxfId="9624" priority="889"/>
    <cfRule type="duplicateValues" dxfId="9623" priority="888"/>
    <cfRule type="duplicateValues" dxfId="9622" priority="887"/>
    <cfRule type="duplicateValues" dxfId="9621" priority="886"/>
    <cfRule type="duplicateValues" dxfId="9620" priority="885"/>
    <cfRule type="duplicateValues" dxfId="9619" priority="884"/>
    <cfRule type="duplicateValues" dxfId="9618" priority="883"/>
    <cfRule type="duplicateValues" dxfId="9617" priority="882"/>
    <cfRule type="duplicateValues" dxfId="9616" priority="881"/>
  </conditionalFormatting>
  <conditionalFormatting sqref="B48">
    <cfRule type="duplicateValues" dxfId="9615" priority="880"/>
    <cfRule type="duplicateValues" dxfId="9614" priority="879"/>
    <cfRule type="duplicateValues" dxfId="9613" priority="878"/>
    <cfRule type="duplicateValues" dxfId="9612" priority="877"/>
    <cfRule type="duplicateValues" dxfId="9611" priority="876"/>
    <cfRule type="duplicateValues" dxfId="9610" priority="875"/>
    <cfRule type="duplicateValues" dxfId="9609" priority="874"/>
    <cfRule type="duplicateValues" dxfId="9608" priority="873"/>
    <cfRule type="duplicateValues" dxfId="9607" priority="872"/>
    <cfRule type="duplicateValues" dxfId="9606" priority="871"/>
    <cfRule type="duplicateValues" dxfId="9605" priority="870"/>
    <cfRule type="duplicateValues" dxfId="9604" priority="869"/>
    <cfRule type="duplicateValues" dxfId="9603" priority="868"/>
    <cfRule type="duplicateValues" dxfId="9602" priority="867"/>
    <cfRule type="duplicateValues" dxfId="9601" priority="866"/>
    <cfRule type="duplicateValues" dxfId="9600" priority="865"/>
    <cfRule type="duplicateValues" dxfId="9599" priority="864"/>
    <cfRule type="duplicateValues" dxfId="9598" priority="863"/>
    <cfRule type="duplicateValues" dxfId="9597" priority="862"/>
    <cfRule type="duplicateValues" dxfId="9596" priority="861"/>
    <cfRule type="duplicateValues" dxfId="9595" priority="860"/>
    <cfRule type="duplicateValues" dxfId="9594" priority="859"/>
    <cfRule type="duplicateValues" dxfId="9593" priority="858"/>
    <cfRule type="duplicateValues" dxfId="9592" priority="857"/>
    <cfRule type="duplicateValues" dxfId="9591" priority="856"/>
    <cfRule type="duplicateValues" dxfId="9590" priority="855"/>
    <cfRule type="duplicateValues" dxfId="9589" priority="854"/>
    <cfRule type="duplicateValues" dxfId="9588" priority="853"/>
    <cfRule type="duplicateValues" dxfId="9587" priority="852"/>
    <cfRule type="duplicateValues" dxfId="9586" priority="851"/>
    <cfRule type="duplicateValues" dxfId="9585" priority="850"/>
    <cfRule type="duplicateValues" dxfId="9584" priority="849"/>
    <cfRule type="duplicateValues" dxfId="9583" priority="848"/>
    <cfRule type="duplicateValues" dxfId="9582" priority="847"/>
    <cfRule type="duplicateValues" dxfId="9581" priority="846"/>
  </conditionalFormatting>
  <conditionalFormatting sqref="B49">
    <cfRule type="duplicateValues" dxfId="9580" priority="838"/>
    <cfRule type="duplicateValues" dxfId="9579" priority="845"/>
    <cfRule type="duplicateValues" dxfId="9578" priority="844"/>
    <cfRule type="duplicateValues" dxfId="9577" priority="843"/>
    <cfRule type="duplicateValues" dxfId="9576" priority="842"/>
    <cfRule type="duplicateValues" dxfId="9575" priority="841"/>
    <cfRule type="duplicateValues" dxfId="9574" priority="840"/>
    <cfRule type="duplicateValues" dxfId="9573" priority="839"/>
    <cfRule type="duplicateValues" dxfId="9572" priority="837"/>
    <cfRule type="duplicateValues" dxfId="9571" priority="836"/>
    <cfRule type="duplicateValues" dxfId="9570" priority="835"/>
    <cfRule type="duplicateValues" dxfId="9569" priority="834"/>
    <cfRule type="duplicateValues" dxfId="9568" priority="833"/>
    <cfRule type="duplicateValues" dxfId="9567" priority="832"/>
    <cfRule type="duplicateValues" dxfId="9566" priority="831"/>
    <cfRule type="duplicateValues" dxfId="9565" priority="830"/>
    <cfRule type="duplicateValues" dxfId="9564" priority="829"/>
    <cfRule type="duplicateValues" dxfId="9563" priority="828"/>
    <cfRule type="duplicateValues" dxfId="9562" priority="827"/>
    <cfRule type="duplicateValues" dxfId="9561" priority="826"/>
    <cfRule type="duplicateValues" dxfId="9560" priority="825"/>
    <cfRule type="duplicateValues" dxfId="9559" priority="824"/>
    <cfRule type="duplicateValues" dxfId="9558" priority="823"/>
    <cfRule type="duplicateValues" dxfId="9557" priority="822"/>
    <cfRule type="duplicateValues" dxfId="9556" priority="821"/>
    <cfRule type="duplicateValues" dxfId="9555" priority="820"/>
    <cfRule type="duplicateValues" dxfId="9554" priority="819"/>
    <cfRule type="duplicateValues" dxfId="9553" priority="818"/>
    <cfRule type="duplicateValues" dxfId="9552" priority="817"/>
    <cfRule type="duplicateValues" dxfId="9551" priority="816"/>
    <cfRule type="duplicateValues" dxfId="9550" priority="815"/>
    <cfRule type="duplicateValues" dxfId="9549" priority="814"/>
    <cfRule type="duplicateValues" dxfId="9548" priority="813"/>
    <cfRule type="duplicateValues" dxfId="9547" priority="812"/>
    <cfRule type="duplicateValues" dxfId="9546" priority="811"/>
  </conditionalFormatting>
  <conditionalFormatting sqref="B50">
    <cfRule type="duplicateValues" dxfId="9545" priority="796"/>
    <cfRule type="duplicateValues" dxfId="9544" priority="797"/>
    <cfRule type="duplicateValues" dxfId="9543" priority="798"/>
    <cfRule type="duplicateValues" dxfId="9542" priority="799"/>
    <cfRule type="duplicateValues" dxfId="9541" priority="800"/>
    <cfRule type="duplicateValues" dxfId="9540" priority="801"/>
    <cfRule type="duplicateValues" dxfId="9539" priority="802"/>
    <cfRule type="duplicateValues" dxfId="9538" priority="804"/>
    <cfRule type="duplicateValues" dxfId="9537" priority="805"/>
    <cfRule type="duplicateValues" dxfId="9536" priority="806"/>
    <cfRule type="duplicateValues" dxfId="9535" priority="807"/>
    <cfRule type="duplicateValues" dxfId="9534" priority="808"/>
    <cfRule type="duplicateValues" dxfId="9533" priority="809"/>
    <cfRule type="duplicateValues" dxfId="9532" priority="790"/>
    <cfRule type="duplicateValues" dxfId="9531" priority="810"/>
    <cfRule type="duplicateValues" dxfId="9530" priority="803"/>
    <cfRule type="duplicateValues" dxfId="9529" priority="788"/>
    <cfRule type="duplicateValues" dxfId="9528" priority="787"/>
    <cfRule type="duplicateValues" dxfId="9527" priority="786"/>
    <cfRule type="duplicateValues" dxfId="9526" priority="785"/>
    <cfRule type="duplicateValues" dxfId="9525" priority="784"/>
    <cfRule type="duplicateValues" dxfId="9524" priority="783"/>
    <cfRule type="duplicateValues" dxfId="9523" priority="782"/>
    <cfRule type="duplicateValues" dxfId="9522" priority="781"/>
    <cfRule type="duplicateValues" dxfId="9521" priority="780"/>
    <cfRule type="duplicateValues" dxfId="9520" priority="779"/>
    <cfRule type="duplicateValues" dxfId="9519" priority="778"/>
    <cfRule type="duplicateValues" dxfId="9518" priority="776"/>
    <cfRule type="duplicateValues" dxfId="9517" priority="789"/>
    <cfRule type="duplicateValues" dxfId="9516" priority="777"/>
    <cfRule type="duplicateValues" dxfId="9515" priority="795"/>
    <cfRule type="duplicateValues" dxfId="9514" priority="794"/>
    <cfRule type="duplicateValues" dxfId="9513" priority="793"/>
    <cfRule type="duplicateValues" dxfId="9512" priority="792"/>
    <cfRule type="duplicateValues" dxfId="9511" priority="791"/>
  </conditionalFormatting>
  <conditionalFormatting sqref="B51">
    <cfRule type="duplicateValues" dxfId="9510" priority="747"/>
    <cfRule type="duplicateValues" dxfId="9509" priority="748"/>
    <cfRule type="duplicateValues" dxfId="9508" priority="749"/>
    <cfRule type="duplicateValues" dxfId="9507" priority="750"/>
    <cfRule type="duplicateValues" dxfId="9506" priority="751"/>
    <cfRule type="duplicateValues" dxfId="9505" priority="753"/>
    <cfRule type="duplicateValues" dxfId="9504" priority="754"/>
    <cfRule type="duplicateValues" dxfId="9503" priority="755"/>
    <cfRule type="duplicateValues" dxfId="9502" priority="756"/>
    <cfRule type="duplicateValues" dxfId="9501" priority="757"/>
    <cfRule type="duplicateValues" dxfId="9500" priority="758"/>
    <cfRule type="duplicateValues" dxfId="9499" priority="759"/>
    <cfRule type="duplicateValues" dxfId="9498" priority="760"/>
    <cfRule type="duplicateValues" dxfId="9497" priority="761"/>
    <cfRule type="duplicateValues" dxfId="9496" priority="762"/>
    <cfRule type="duplicateValues" dxfId="9495" priority="763"/>
    <cfRule type="duplicateValues" dxfId="9494" priority="764"/>
    <cfRule type="duplicateValues" dxfId="9493" priority="752"/>
    <cfRule type="duplicateValues" dxfId="9492" priority="766"/>
    <cfRule type="duplicateValues" dxfId="9491" priority="767"/>
    <cfRule type="duplicateValues" dxfId="9490" priority="768"/>
    <cfRule type="duplicateValues" dxfId="9489" priority="769"/>
    <cfRule type="duplicateValues" dxfId="9488" priority="770"/>
    <cfRule type="duplicateValues" dxfId="9487" priority="771"/>
    <cfRule type="duplicateValues" dxfId="9486" priority="772"/>
    <cfRule type="duplicateValues" dxfId="9485" priority="773"/>
    <cfRule type="duplicateValues" dxfId="9484" priority="774"/>
    <cfRule type="duplicateValues" dxfId="9483" priority="775"/>
    <cfRule type="duplicateValues" dxfId="9482" priority="765"/>
    <cfRule type="duplicateValues" dxfId="9481" priority="742"/>
    <cfRule type="duplicateValues" dxfId="9480" priority="743"/>
    <cfRule type="duplicateValues" dxfId="9479" priority="744"/>
    <cfRule type="duplicateValues" dxfId="9478" priority="745"/>
    <cfRule type="duplicateValues" dxfId="9477" priority="746"/>
    <cfRule type="duplicateValues" dxfId="9476" priority="741"/>
  </conditionalFormatting>
  <conditionalFormatting sqref="B52">
    <cfRule type="duplicateValues" dxfId="9475" priority="734"/>
    <cfRule type="duplicateValues" dxfId="9474" priority="733"/>
    <cfRule type="duplicateValues" dxfId="9473" priority="732"/>
    <cfRule type="duplicateValues" dxfId="9472" priority="731"/>
    <cfRule type="duplicateValues" dxfId="9471" priority="730"/>
    <cfRule type="duplicateValues" dxfId="9470" priority="706"/>
    <cfRule type="duplicateValues" dxfId="9469" priority="728"/>
    <cfRule type="duplicateValues" dxfId="9468" priority="729"/>
    <cfRule type="duplicateValues" dxfId="9467" priority="727"/>
    <cfRule type="duplicateValues" dxfId="9466" priority="709"/>
    <cfRule type="duplicateValues" dxfId="9465" priority="707"/>
    <cfRule type="duplicateValues" dxfId="9464" priority="708"/>
    <cfRule type="duplicateValues" dxfId="9463" priority="710"/>
    <cfRule type="duplicateValues" dxfId="9462" priority="711"/>
    <cfRule type="duplicateValues" dxfId="9461" priority="726"/>
    <cfRule type="duplicateValues" dxfId="9460" priority="724"/>
    <cfRule type="duplicateValues" dxfId="9459" priority="723"/>
    <cfRule type="duplicateValues" dxfId="9458" priority="722"/>
    <cfRule type="duplicateValues" dxfId="9457" priority="721"/>
    <cfRule type="duplicateValues" dxfId="9456" priority="720"/>
    <cfRule type="duplicateValues" dxfId="9455" priority="719"/>
    <cfRule type="duplicateValues" dxfId="9454" priority="725"/>
    <cfRule type="duplicateValues" dxfId="9453" priority="718"/>
    <cfRule type="duplicateValues" dxfId="9452" priority="717"/>
    <cfRule type="duplicateValues" dxfId="9451" priority="716"/>
    <cfRule type="duplicateValues" dxfId="9450" priority="715"/>
    <cfRule type="duplicateValues" dxfId="9449" priority="714"/>
    <cfRule type="duplicateValues" dxfId="9448" priority="713"/>
    <cfRule type="duplicateValues" dxfId="9447" priority="712"/>
    <cfRule type="duplicateValues" dxfId="9446" priority="739"/>
    <cfRule type="duplicateValues" dxfId="9445" priority="740"/>
    <cfRule type="duplicateValues" dxfId="9444" priority="738"/>
    <cfRule type="duplicateValues" dxfId="9443" priority="737"/>
    <cfRule type="duplicateValues" dxfId="9442" priority="736"/>
    <cfRule type="duplicateValues" dxfId="9441" priority="735"/>
  </conditionalFormatting>
  <conditionalFormatting sqref="B53">
    <cfRule type="duplicateValues" dxfId="9440" priority="684"/>
    <cfRule type="duplicateValues" dxfId="9439" priority="683"/>
    <cfRule type="duplicateValues" dxfId="9438" priority="682"/>
    <cfRule type="duplicateValues" dxfId="9437" priority="681"/>
    <cfRule type="duplicateValues" dxfId="9436" priority="680"/>
    <cfRule type="duplicateValues" dxfId="9435" priority="679"/>
    <cfRule type="duplicateValues" dxfId="9434" priority="678"/>
    <cfRule type="duplicateValues" dxfId="9433" priority="677"/>
    <cfRule type="duplicateValues" dxfId="9432" priority="676"/>
    <cfRule type="duplicateValues" dxfId="9431" priority="675"/>
    <cfRule type="duplicateValues" dxfId="9430" priority="674"/>
    <cfRule type="duplicateValues" dxfId="9429" priority="673"/>
    <cfRule type="duplicateValues" dxfId="9428" priority="672"/>
    <cfRule type="duplicateValues" dxfId="9427" priority="671"/>
    <cfRule type="duplicateValues" dxfId="9426" priority="705"/>
    <cfRule type="duplicateValues" dxfId="9425" priority="704"/>
    <cfRule type="duplicateValues" dxfId="9424" priority="703"/>
    <cfRule type="duplicateValues" dxfId="9423" priority="702"/>
    <cfRule type="duplicateValues" dxfId="9422" priority="701"/>
    <cfRule type="duplicateValues" dxfId="9421" priority="700"/>
    <cfRule type="duplicateValues" dxfId="9420" priority="699"/>
    <cfRule type="duplicateValues" dxfId="9419" priority="698"/>
    <cfRule type="duplicateValues" dxfId="9418" priority="697"/>
    <cfRule type="duplicateValues" dxfId="9417" priority="696"/>
    <cfRule type="duplicateValues" dxfId="9416" priority="695"/>
    <cfRule type="duplicateValues" dxfId="9415" priority="694"/>
    <cfRule type="duplicateValues" dxfId="9414" priority="693"/>
    <cfRule type="duplicateValues" dxfId="9413" priority="692"/>
    <cfRule type="duplicateValues" dxfId="9412" priority="691"/>
    <cfRule type="duplicateValues" dxfId="9411" priority="690"/>
    <cfRule type="duplicateValues" dxfId="9410" priority="689"/>
    <cfRule type="duplicateValues" dxfId="9409" priority="688"/>
    <cfRule type="duplicateValues" dxfId="9408" priority="687"/>
    <cfRule type="duplicateValues" dxfId="9407" priority="686"/>
    <cfRule type="duplicateValues" dxfId="9406" priority="685"/>
  </conditionalFormatting>
  <conditionalFormatting sqref="B54:B56">
    <cfRule type="duplicateValues" dxfId="9405" priority="650"/>
    <cfRule type="duplicateValues" dxfId="9404" priority="649"/>
    <cfRule type="duplicateValues" dxfId="9403" priority="651"/>
    <cfRule type="duplicateValues" dxfId="9402" priority="652"/>
    <cfRule type="duplicateValues" dxfId="9401" priority="653"/>
    <cfRule type="duplicateValues" dxfId="9400" priority="654"/>
    <cfRule type="duplicateValues" dxfId="9399" priority="655"/>
    <cfRule type="duplicateValues" dxfId="9398" priority="656"/>
    <cfRule type="duplicateValues" dxfId="9397" priority="657"/>
    <cfRule type="duplicateValues" dxfId="9396" priority="658"/>
    <cfRule type="duplicateValues" dxfId="9395" priority="659"/>
    <cfRule type="duplicateValues" dxfId="9394" priority="660"/>
    <cfRule type="duplicateValues" dxfId="9393" priority="661"/>
    <cfRule type="duplicateValues" dxfId="9392" priority="662"/>
    <cfRule type="duplicateValues" dxfId="9391" priority="663"/>
    <cfRule type="duplicateValues" dxfId="9390" priority="664"/>
    <cfRule type="duplicateValues" dxfId="9389" priority="665"/>
    <cfRule type="duplicateValues" dxfId="9388" priority="670"/>
    <cfRule type="duplicateValues" dxfId="9387" priority="669"/>
    <cfRule type="duplicateValues" dxfId="9386" priority="668"/>
    <cfRule type="duplicateValues" dxfId="9385" priority="667"/>
    <cfRule type="duplicateValues" dxfId="9384" priority="636"/>
    <cfRule type="duplicateValues" dxfId="9383" priority="644"/>
    <cfRule type="duplicateValues" dxfId="9382" priority="637"/>
    <cfRule type="duplicateValues" dxfId="9381" priority="638"/>
    <cfRule type="duplicateValues" dxfId="9380" priority="639"/>
    <cfRule type="duplicateValues" dxfId="9379" priority="640"/>
    <cfRule type="duplicateValues" dxfId="9378" priority="641"/>
    <cfRule type="duplicateValues" dxfId="9377" priority="642"/>
    <cfRule type="duplicateValues" dxfId="9376" priority="643"/>
    <cfRule type="duplicateValues" dxfId="9375" priority="645"/>
    <cfRule type="duplicateValues" dxfId="9374" priority="646"/>
    <cfRule type="duplicateValues" dxfId="9373" priority="647"/>
    <cfRule type="duplicateValues" dxfId="9372" priority="666"/>
    <cfRule type="duplicateValues" dxfId="9371" priority="648"/>
  </conditionalFormatting>
  <conditionalFormatting sqref="B57">
    <cfRule type="duplicateValues" dxfId="9370" priority="619"/>
    <cfRule type="duplicateValues" dxfId="9369" priority="618"/>
    <cfRule type="duplicateValues" dxfId="9368" priority="617"/>
    <cfRule type="duplicateValues" dxfId="9367" priority="616"/>
    <cfRule type="duplicateValues" dxfId="9366" priority="615"/>
    <cfRule type="duplicateValues" dxfId="9365" priority="614"/>
    <cfRule type="duplicateValues" dxfId="9364" priority="613"/>
    <cfRule type="duplicateValues" dxfId="9363" priority="612"/>
    <cfRule type="duplicateValues" dxfId="9362" priority="611"/>
    <cfRule type="duplicateValues" dxfId="9361" priority="610"/>
    <cfRule type="duplicateValues" dxfId="9360" priority="609"/>
    <cfRule type="duplicateValues" dxfId="9359" priority="608"/>
    <cfRule type="duplicateValues" dxfId="9358" priority="607"/>
    <cfRule type="duplicateValues" dxfId="9357" priority="606"/>
    <cfRule type="duplicateValues" dxfId="9356" priority="605"/>
    <cfRule type="duplicateValues" dxfId="9355" priority="604"/>
    <cfRule type="duplicateValues" dxfId="9354" priority="603"/>
    <cfRule type="duplicateValues" dxfId="9353" priority="602"/>
    <cfRule type="duplicateValues" dxfId="9352" priority="601"/>
    <cfRule type="duplicateValues" dxfId="9351" priority="635"/>
    <cfRule type="duplicateValues" dxfId="9350" priority="634"/>
    <cfRule type="duplicateValues" dxfId="9349" priority="633"/>
    <cfRule type="duplicateValues" dxfId="9348" priority="632"/>
    <cfRule type="duplicateValues" dxfId="9347" priority="631"/>
    <cfRule type="duplicateValues" dxfId="9346" priority="630"/>
    <cfRule type="duplicateValues" dxfId="9345" priority="629"/>
    <cfRule type="duplicateValues" dxfId="9344" priority="628"/>
    <cfRule type="duplicateValues" dxfId="9343" priority="627"/>
    <cfRule type="duplicateValues" dxfId="9342" priority="626"/>
    <cfRule type="duplicateValues" dxfId="9341" priority="625"/>
    <cfRule type="duplicateValues" dxfId="9340" priority="624"/>
    <cfRule type="duplicateValues" dxfId="9339" priority="623"/>
    <cfRule type="duplicateValues" dxfId="9338" priority="622"/>
    <cfRule type="duplicateValues" dxfId="9337" priority="621"/>
    <cfRule type="duplicateValues" dxfId="9336" priority="620"/>
  </conditionalFormatting>
  <conditionalFormatting sqref="B58">
    <cfRule type="duplicateValues" dxfId="9335" priority="566"/>
    <cfRule type="duplicateValues" dxfId="9334" priority="596"/>
    <cfRule type="duplicateValues" dxfId="9333" priority="567"/>
    <cfRule type="duplicateValues" dxfId="9332" priority="597"/>
    <cfRule type="duplicateValues" dxfId="9331" priority="592"/>
    <cfRule type="duplicateValues" dxfId="9330" priority="585"/>
    <cfRule type="duplicateValues" dxfId="9329" priority="580"/>
    <cfRule type="duplicateValues" dxfId="9328" priority="591"/>
    <cfRule type="duplicateValues" dxfId="9327" priority="590"/>
    <cfRule type="duplicateValues" dxfId="9326" priority="589"/>
    <cfRule type="duplicateValues" dxfId="9325" priority="588"/>
    <cfRule type="duplicateValues" dxfId="9324" priority="587"/>
    <cfRule type="duplicateValues" dxfId="9323" priority="586"/>
    <cfRule type="duplicateValues" dxfId="9322" priority="584"/>
    <cfRule type="duplicateValues" dxfId="9321" priority="583"/>
    <cfRule type="duplicateValues" dxfId="9320" priority="582"/>
    <cfRule type="duplicateValues" dxfId="9319" priority="581"/>
    <cfRule type="duplicateValues" dxfId="9318" priority="578"/>
    <cfRule type="duplicateValues" dxfId="9317" priority="577"/>
    <cfRule type="duplicateValues" dxfId="9316" priority="576"/>
    <cfRule type="duplicateValues" dxfId="9315" priority="579"/>
    <cfRule type="duplicateValues" dxfId="9314" priority="575"/>
    <cfRule type="duplicateValues" dxfId="9313" priority="574"/>
    <cfRule type="duplicateValues" dxfId="9312" priority="573"/>
    <cfRule type="duplicateValues" dxfId="9311" priority="572"/>
    <cfRule type="duplicateValues" dxfId="9310" priority="571"/>
    <cfRule type="duplicateValues" dxfId="9309" priority="570"/>
    <cfRule type="duplicateValues" dxfId="9308" priority="569"/>
    <cfRule type="duplicateValues" dxfId="9307" priority="568"/>
    <cfRule type="duplicateValues" dxfId="9306" priority="595"/>
    <cfRule type="duplicateValues" dxfId="9305" priority="594"/>
    <cfRule type="duplicateValues" dxfId="9304" priority="593"/>
    <cfRule type="duplicateValues" dxfId="9303" priority="600"/>
    <cfRule type="duplicateValues" dxfId="9302" priority="599"/>
    <cfRule type="duplicateValues" dxfId="9301" priority="598"/>
  </conditionalFormatting>
  <conditionalFormatting sqref="B59:B63 B1 B71:B87 B96:B1048576">
    <cfRule type="duplicateValues" dxfId="9300" priority="1602964"/>
  </conditionalFormatting>
  <conditionalFormatting sqref="B64">
    <cfRule type="duplicateValues" dxfId="9299" priority="552"/>
    <cfRule type="duplicateValues" dxfId="9298" priority="553"/>
    <cfRule type="duplicateValues" dxfId="9297" priority="554"/>
    <cfRule type="duplicateValues" dxfId="9296" priority="556"/>
    <cfRule type="duplicateValues" dxfId="9295" priority="557"/>
    <cfRule type="duplicateValues" dxfId="9294" priority="558"/>
    <cfRule type="duplicateValues" dxfId="9293" priority="560"/>
    <cfRule type="duplicateValues" dxfId="9292" priority="551"/>
    <cfRule type="duplicateValues" dxfId="9291" priority="561"/>
    <cfRule type="duplicateValues" dxfId="9290" priority="562"/>
    <cfRule type="duplicateValues" dxfId="9289" priority="563"/>
    <cfRule type="duplicateValues" dxfId="9288" priority="546"/>
    <cfRule type="duplicateValues" dxfId="9287" priority="564"/>
    <cfRule type="duplicateValues" dxfId="9286" priority="555"/>
    <cfRule type="duplicateValues" dxfId="9285" priority="565"/>
    <cfRule type="duplicateValues" dxfId="9284" priority="559"/>
    <cfRule type="duplicateValues" dxfId="9283" priority="531"/>
    <cfRule type="duplicateValues" dxfId="9282" priority="532"/>
    <cfRule type="duplicateValues" dxfId="9281" priority="533"/>
    <cfRule type="duplicateValues" dxfId="9280" priority="534"/>
    <cfRule type="duplicateValues" dxfId="9279" priority="536"/>
    <cfRule type="duplicateValues" dxfId="9278" priority="537"/>
    <cfRule type="duplicateValues" dxfId="9277" priority="538"/>
    <cfRule type="duplicateValues" dxfId="9276" priority="539"/>
    <cfRule type="duplicateValues" dxfId="9275" priority="540"/>
    <cfRule type="duplicateValues" dxfId="9274" priority="543"/>
    <cfRule type="duplicateValues" dxfId="9273" priority="542"/>
    <cfRule type="duplicateValues" dxfId="9272" priority="544"/>
    <cfRule type="duplicateValues" dxfId="9271" priority="545"/>
    <cfRule type="duplicateValues" dxfId="9270" priority="547"/>
    <cfRule type="duplicateValues" dxfId="9269" priority="535"/>
    <cfRule type="duplicateValues" dxfId="9268" priority="548"/>
    <cfRule type="duplicateValues" dxfId="9267" priority="549"/>
    <cfRule type="duplicateValues" dxfId="9266" priority="550"/>
    <cfRule type="duplicateValues" dxfId="9265" priority="541"/>
  </conditionalFormatting>
  <conditionalFormatting sqref="B65">
    <cfRule type="duplicateValues" dxfId="9264" priority="515"/>
    <cfRule type="duplicateValues" dxfId="9263" priority="516"/>
    <cfRule type="duplicateValues" dxfId="9262" priority="517"/>
    <cfRule type="duplicateValues" dxfId="9261" priority="518"/>
    <cfRule type="duplicateValues" dxfId="9260" priority="519"/>
    <cfRule type="duplicateValues" dxfId="9259" priority="520"/>
    <cfRule type="duplicateValues" dxfId="9258" priority="521"/>
    <cfRule type="duplicateValues" dxfId="9257" priority="522"/>
    <cfRule type="duplicateValues" dxfId="9256" priority="523"/>
    <cfRule type="duplicateValues" dxfId="9255" priority="524"/>
    <cfRule type="duplicateValues" dxfId="9254" priority="525"/>
    <cfRule type="duplicateValues" dxfId="9253" priority="526"/>
    <cfRule type="duplicateValues" dxfId="9252" priority="528"/>
    <cfRule type="duplicateValues" dxfId="9251" priority="529"/>
    <cfRule type="duplicateValues" dxfId="9250" priority="530"/>
    <cfRule type="duplicateValues" dxfId="9249" priority="527"/>
    <cfRule type="duplicateValues" dxfId="9248" priority="514"/>
    <cfRule type="duplicateValues" dxfId="9247" priority="513"/>
    <cfRule type="duplicateValues" dxfId="9246" priority="512"/>
    <cfRule type="duplicateValues" dxfId="9245" priority="511"/>
    <cfRule type="duplicateValues" dxfId="9244" priority="510"/>
    <cfRule type="duplicateValues" dxfId="9243" priority="509"/>
    <cfRule type="duplicateValues" dxfId="9242" priority="508"/>
    <cfRule type="duplicateValues" dxfId="9241" priority="507"/>
    <cfRule type="duplicateValues" dxfId="9240" priority="506"/>
    <cfRule type="duplicateValues" dxfId="9239" priority="505"/>
    <cfRule type="duplicateValues" dxfId="9238" priority="504"/>
    <cfRule type="duplicateValues" dxfId="9237" priority="503"/>
    <cfRule type="duplicateValues" dxfId="9236" priority="502"/>
    <cfRule type="duplicateValues" dxfId="9235" priority="501"/>
    <cfRule type="duplicateValues" dxfId="9234" priority="500"/>
    <cfRule type="duplicateValues" dxfId="9233" priority="499"/>
    <cfRule type="duplicateValues" dxfId="9232" priority="498"/>
    <cfRule type="duplicateValues" dxfId="9231" priority="497"/>
    <cfRule type="duplicateValues" dxfId="9230" priority="496"/>
  </conditionalFormatting>
  <conditionalFormatting sqref="B66">
    <cfRule type="duplicateValues" dxfId="9229" priority="478"/>
    <cfRule type="duplicateValues" dxfId="9228" priority="495"/>
    <cfRule type="duplicateValues" dxfId="9227" priority="494"/>
    <cfRule type="duplicateValues" dxfId="9226" priority="493"/>
    <cfRule type="duplicateValues" dxfId="9225" priority="492"/>
    <cfRule type="duplicateValues" dxfId="9224" priority="491"/>
    <cfRule type="duplicateValues" dxfId="9223" priority="490"/>
    <cfRule type="duplicateValues" dxfId="9222" priority="489"/>
    <cfRule type="duplicateValues" dxfId="9221" priority="488"/>
    <cfRule type="duplicateValues" dxfId="9220" priority="487"/>
    <cfRule type="duplicateValues" dxfId="9219" priority="486"/>
    <cfRule type="duplicateValues" dxfId="9218" priority="485"/>
    <cfRule type="duplicateValues" dxfId="9217" priority="484"/>
    <cfRule type="duplicateValues" dxfId="9216" priority="483"/>
    <cfRule type="duplicateValues" dxfId="9215" priority="482"/>
    <cfRule type="duplicateValues" dxfId="9214" priority="481"/>
    <cfRule type="duplicateValues" dxfId="9213" priority="480"/>
    <cfRule type="duplicateValues" dxfId="9212" priority="479"/>
    <cfRule type="duplicateValues" dxfId="9211" priority="477"/>
    <cfRule type="duplicateValues" dxfId="9210" priority="476"/>
    <cfRule type="duplicateValues" dxfId="9209" priority="475"/>
    <cfRule type="duplicateValues" dxfId="9208" priority="474"/>
    <cfRule type="duplicateValues" dxfId="9207" priority="473"/>
    <cfRule type="duplicateValues" dxfId="9206" priority="472"/>
    <cfRule type="duplicateValues" dxfId="9205" priority="471"/>
    <cfRule type="duplicateValues" dxfId="9204" priority="470"/>
    <cfRule type="duplicateValues" dxfId="9203" priority="469"/>
    <cfRule type="duplicateValues" dxfId="9202" priority="468"/>
    <cfRule type="duplicateValues" dxfId="9201" priority="467"/>
    <cfRule type="duplicateValues" dxfId="9200" priority="466"/>
    <cfRule type="duplicateValues" dxfId="9199" priority="465"/>
    <cfRule type="duplicateValues" dxfId="9198" priority="464"/>
    <cfRule type="duplicateValues" dxfId="9197" priority="463"/>
    <cfRule type="duplicateValues" dxfId="9196" priority="462"/>
    <cfRule type="duplicateValues" dxfId="9195" priority="461"/>
  </conditionalFormatting>
  <conditionalFormatting sqref="B67">
    <cfRule type="duplicateValues" dxfId="9194" priority="435"/>
    <cfRule type="duplicateValues" dxfId="9193" priority="445"/>
    <cfRule type="duplicateValues" dxfId="9192" priority="446"/>
    <cfRule type="duplicateValues" dxfId="9191" priority="447"/>
    <cfRule type="duplicateValues" dxfId="9190" priority="448"/>
    <cfRule type="duplicateValues" dxfId="9189" priority="452"/>
    <cfRule type="duplicateValues" dxfId="9188" priority="449"/>
    <cfRule type="duplicateValues" dxfId="9187" priority="450"/>
    <cfRule type="duplicateValues" dxfId="9186" priority="451"/>
    <cfRule type="duplicateValues" dxfId="9185" priority="453"/>
    <cfRule type="duplicateValues" dxfId="9184" priority="454"/>
    <cfRule type="duplicateValues" dxfId="9183" priority="455"/>
    <cfRule type="duplicateValues" dxfId="9182" priority="456"/>
    <cfRule type="duplicateValues" dxfId="9181" priority="439"/>
    <cfRule type="duplicateValues" dxfId="9180" priority="457"/>
    <cfRule type="duplicateValues" dxfId="9179" priority="458"/>
    <cfRule type="duplicateValues" dxfId="9178" priority="459"/>
    <cfRule type="duplicateValues" dxfId="9177" priority="426"/>
    <cfRule type="duplicateValues" dxfId="9176" priority="427"/>
    <cfRule type="duplicateValues" dxfId="9175" priority="428"/>
    <cfRule type="duplicateValues" dxfId="9174" priority="429"/>
    <cfRule type="duplicateValues" dxfId="9173" priority="430"/>
    <cfRule type="duplicateValues" dxfId="9172" priority="431"/>
    <cfRule type="duplicateValues" dxfId="9171" priority="432"/>
    <cfRule type="duplicateValues" dxfId="9170" priority="433"/>
    <cfRule type="duplicateValues" dxfId="9169" priority="434"/>
    <cfRule type="duplicateValues" dxfId="9168" priority="460"/>
    <cfRule type="duplicateValues" dxfId="9167" priority="436"/>
    <cfRule type="duplicateValues" dxfId="9166" priority="437"/>
    <cfRule type="duplicateValues" dxfId="9165" priority="438"/>
    <cfRule type="duplicateValues" dxfId="9164" priority="440"/>
    <cfRule type="duplicateValues" dxfId="9163" priority="441"/>
    <cfRule type="duplicateValues" dxfId="9162" priority="442"/>
    <cfRule type="duplicateValues" dxfId="9161" priority="443"/>
    <cfRule type="duplicateValues" dxfId="9160" priority="444"/>
  </conditionalFormatting>
  <conditionalFormatting sqref="B68">
    <cfRule type="duplicateValues" dxfId="9159" priority="410"/>
    <cfRule type="duplicateValues" dxfId="9158" priority="411"/>
    <cfRule type="duplicateValues" dxfId="9157" priority="412"/>
    <cfRule type="duplicateValues" dxfId="9156" priority="413"/>
    <cfRule type="duplicateValues" dxfId="9155" priority="414"/>
    <cfRule type="duplicateValues" dxfId="9154" priority="415"/>
    <cfRule type="duplicateValues" dxfId="9153" priority="416"/>
    <cfRule type="duplicateValues" dxfId="9152" priority="417"/>
    <cfRule type="duplicateValues" dxfId="9151" priority="418"/>
    <cfRule type="duplicateValues" dxfId="9150" priority="419"/>
    <cfRule type="duplicateValues" dxfId="9149" priority="420"/>
    <cfRule type="duplicateValues" dxfId="9148" priority="421"/>
    <cfRule type="duplicateValues" dxfId="9147" priority="423"/>
    <cfRule type="duplicateValues" dxfId="9146" priority="424"/>
    <cfRule type="duplicateValues" dxfId="9145" priority="425"/>
    <cfRule type="duplicateValues" dxfId="9144" priority="422"/>
    <cfRule type="duplicateValues" dxfId="9143" priority="400"/>
    <cfRule type="duplicateValues" dxfId="9142" priority="409"/>
    <cfRule type="duplicateValues" dxfId="9141" priority="391"/>
    <cfRule type="duplicateValues" dxfId="9140" priority="392"/>
    <cfRule type="duplicateValues" dxfId="9139" priority="393"/>
    <cfRule type="duplicateValues" dxfId="9138" priority="394"/>
    <cfRule type="duplicateValues" dxfId="9137" priority="395"/>
    <cfRule type="duplicateValues" dxfId="9136" priority="396"/>
    <cfRule type="duplicateValues" dxfId="9135" priority="397"/>
    <cfRule type="duplicateValues" dxfId="9134" priority="398"/>
    <cfRule type="duplicateValues" dxfId="9133" priority="399"/>
    <cfRule type="duplicateValues" dxfId="9132" priority="401"/>
    <cfRule type="duplicateValues" dxfId="9131" priority="402"/>
    <cfRule type="duplicateValues" dxfId="9130" priority="403"/>
    <cfRule type="duplicateValues" dxfId="9129" priority="404"/>
    <cfRule type="duplicateValues" dxfId="9128" priority="406"/>
    <cfRule type="duplicateValues" dxfId="9127" priority="407"/>
    <cfRule type="duplicateValues" dxfId="9126" priority="408"/>
    <cfRule type="duplicateValues" dxfId="9125" priority="405"/>
  </conditionalFormatting>
  <conditionalFormatting sqref="B69">
    <cfRule type="duplicateValues" dxfId="9124" priority="385"/>
    <cfRule type="duplicateValues" dxfId="9123" priority="386"/>
    <cfRule type="duplicateValues" dxfId="9122" priority="387"/>
    <cfRule type="duplicateValues" dxfId="9121" priority="388"/>
    <cfRule type="duplicateValues" dxfId="9120" priority="389"/>
    <cfRule type="duplicateValues" dxfId="9119" priority="390"/>
    <cfRule type="duplicateValues" dxfId="9118" priority="380"/>
    <cfRule type="duplicateValues" dxfId="9117" priority="379"/>
    <cfRule type="duplicateValues" dxfId="9116" priority="378"/>
    <cfRule type="duplicateValues" dxfId="9115" priority="381"/>
    <cfRule type="duplicateValues" dxfId="9114" priority="365"/>
    <cfRule type="duplicateValues" dxfId="9113" priority="382"/>
    <cfRule type="duplicateValues" dxfId="9112" priority="383"/>
    <cfRule type="duplicateValues" dxfId="9111" priority="377"/>
    <cfRule type="duplicateValues" dxfId="9110" priority="376"/>
    <cfRule type="duplicateValues" dxfId="9109" priority="375"/>
    <cfRule type="duplicateValues" dxfId="9108" priority="374"/>
    <cfRule type="duplicateValues" dxfId="9107" priority="373"/>
    <cfRule type="duplicateValues" dxfId="9106" priority="372"/>
    <cfRule type="duplicateValues" dxfId="9105" priority="371"/>
    <cfRule type="duplicateValues" dxfId="9104" priority="370"/>
    <cfRule type="duplicateValues" dxfId="9103" priority="366"/>
    <cfRule type="duplicateValues" dxfId="9102" priority="369"/>
    <cfRule type="duplicateValues" dxfId="9101" priority="368"/>
    <cfRule type="duplicateValues" dxfId="9100" priority="367"/>
    <cfRule type="duplicateValues" dxfId="9099" priority="364"/>
    <cfRule type="duplicateValues" dxfId="9098" priority="363"/>
    <cfRule type="duplicateValues" dxfId="9097" priority="362"/>
    <cfRule type="duplicateValues" dxfId="9096" priority="361"/>
    <cfRule type="duplicateValues" dxfId="9095" priority="360"/>
    <cfRule type="duplicateValues" dxfId="9094" priority="359"/>
    <cfRule type="duplicateValues" dxfId="9093" priority="358"/>
    <cfRule type="duplicateValues" dxfId="9092" priority="357"/>
    <cfRule type="duplicateValues" dxfId="9091" priority="356"/>
    <cfRule type="duplicateValues" dxfId="9090" priority="384"/>
  </conditionalFormatting>
  <conditionalFormatting sqref="B70">
    <cfRule type="duplicateValues" dxfId="9089" priority="329"/>
    <cfRule type="duplicateValues" dxfId="9088" priority="328"/>
    <cfRule type="duplicateValues" dxfId="9087" priority="327"/>
    <cfRule type="duplicateValues" dxfId="9086" priority="326"/>
    <cfRule type="duplicateValues" dxfId="9085" priority="325"/>
    <cfRule type="duplicateValues" dxfId="9084" priority="324"/>
    <cfRule type="duplicateValues" dxfId="9083" priority="323"/>
    <cfRule type="duplicateValues" dxfId="9082" priority="322"/>
    <cfRule type="duplicateValues" dxfId="9081" priority="321"/>
    <cfRule type="duplicateValues" dxfId="9080" priority="320"/>
    <cfRule type="duplicateValues" dxfId="9079" priority="355"/>
    <cfRule type="duplicateValues" dxfId="9078" priority="354"/>
    <cfRule type="duplicateValues" dxfId="9077" priority="353"/>
    <cfRule type="duplicateValues" dxfId="9076" priority="352"/>
    <cfRule type="duplicateValues" dxfId="9075" priority="351"/>
    <cfRule type="duplicateValues" dxfId="9074" priority="350"/>
    <cfRule type="duplicateValues" dxfId="9073" priority="349"/>
    <cfRule type="duplicateValues" dxfId="9072" priority="348"/>
    <cfRule type="duplicateValues" dxfId="9071" priority="347"/>
    <cfRule type="duplicateValues" dxfId="9070" priority="346"/>
    <cfRule type="duplicateValues" dxfId="9069" priority="345"/>
    <cfRule type="duplicateValues" dxfId="9068" priority="344"/>
    <cfRule type="duplicateValues" dxfId="9067" priority="343"/>
    <cfRule type="duplicateValues" dxfId="9066" priority="342"/>
    <cfRule type="duplicateValues" dxfId="9065" priority="341"/>
    <cfRule type="duplicateValues" dxfId="9064" priority="340"/>
    <cfRule type="duplicateValues" dxfId="9063" priority="339"/>
    <cfRule type="duplicateValues" dxfId="9062" priority="338"/>
    <cfRule type="duplicateValues" dxfId="9061" priority="337"/>
    <cfRule type="duplicateValues" dxfId="9060" priority="336"/>
    <cfRule type="duplicateValues" dxfId="9059" priority="335"/>
    <cfRule type="duplicateValues" dxfId="9058" priority="334"/>
    <cfRule type="duplicateValues" dxfId="9057" priority="333"/>
    <cfRule type="duplicateValues" dxfId="9056" priority="332"/>
    <cfRule type="duplicateValues" dxfId="9055" priority="331"/>
    <cfRule type="duplicateValues" dxfId="9054" priority="330"/>
  </conditionalFormatting>
  <conditionalFormatting sqref="B88">
    <cfRule type="duplicateValues" dxfId="9053" priority="286"/>
    <cfRule type="duplicateValues" dxfId="9052" priority="315"/>
    <cfRule type="duplicateValues" dxfId="9051" priority="316"/>
    <cfRule type="duplicateValues" dxfId="9050" priority="317"/>
    <cfRule type="duplicateValues" dxfId="9049" priority="304"/>
    <cfRule type="duplicateValues" dxfId="9048" priority="311"/>
    <cfRule type="duplicateValues" dxfId="9047" priority="310"/>
    <cfRule type="duplicateValues" dxfId="9046" priority="309"/>
    <cfRule type="duplicateValues" dxfId="9045" priority="308"/>
    <cfRule type="duplicateValues" dxfId="9044" priority="285"/>
    <cfRule type="duplicateValues" dxfId="9043" priority="307"/>
    <cfRule type="duplicateValues" dxfId="9042" priority="306"/>
    <cfRule type="duplicateValues" dxfId="9041" priority="305"/>
    <cfRule type="duplicateValues" dxfId="9040" priority="280"/>
    <cfRule type="duplicateValues" dxfId="9039" priority="281"/>
    <cfRule type="duplicateValues" dxfId="9038" priority="282"/>
    <cfRule type="duplicateValues" dxfId="9037" priority="283"/>
    <cfRule type="duplicateValues" dxfId="9036" priority="284"/>
    <cfRule type="duplicateValues" dxfId="9035" priority="303"/>
    <cfRule type="duplicateValues" dxfId="9034" priority="302"/>
    <cfRule type="duplicateValues" dxfId="9033" priority="287"/>
    <cfRule type="duplicateValues" dxfId="9032" priority="288"/>
    <cfRule type="duplicateValues" dxfId="9031" priority="289"/>
    <cfRule type="duplicateValues" dxfId="9030" priority="290"/>
    <cfRule type="duplicateValues" dxfId="9029" priority="291"/>
    <cfRule type="duplicateValues" dxfId="9028" priority="292"/>
    <cfRule type="duplicateValues" dxfId="9027" priority="293"/>
    <cfRule type="duplicateValues" dxfId="9026" priority="294"/>
    <cfRule type="duplicateValues" dxfId="9025" priority="295"/>
    <cfRule type="duplicateValues" dxfId="9024" priority="296"/>
    <cfRule type="duplicateValues" dxfId="9023" priority="297"/>
    <cfRule type="duplicateValues" dxfId="9022" priority="298"/>
    <cfRule type="duplicateValues" dxfId="9021" priority="299"/>
    <cfRule type="duplicateValues" dxfId="9020" priority="300"/>
    <cfRule type="duplicateValues" dxfId="9019" priority="301"/>
    <cfRule type="duplicateValues" dxfId="9018" priority="312"/>
    <cfRule type="duplicateValues" dxfId="9017" priority="314"/>
    <cfRule type="duplicateValues" dxfId="9016" priority="313"/>
    <cfRule type="duplicateValues" dxfId="9015" priority="318"/>
    <cfRule type="duplicateValues" dxfId="9014" priority="319"/>
  </conditionalFormatting>
  <conditionalFormatting sqref="B89">
    <cfRule type="duplicateValues" dxfId="9013" priority="267"/>
    <cfRule type="duplicateValues" dxfId="9012" priority="268"/>
    <cfRule type="duplicateValues" dxfId="9011" priority="269"/>
    <cfRule type="duplicateValues" dxfId="9010" priority="270"/>
    <cfRule type="duplicateValues" dxfId="9009" priority="271"/>
    <cfRule type="duplicateValues" dxfId="9008" priority="272"/>
    <cfRule type="duplicateValues" dxfId="9007" priority="274"/>
    <cfRule type="duplicateValues" dxfId="9006" priority="275"/>
    <cfRule type="duplicateValues" dxfId="9005" priority="277"/>
    <cfRule type="duplicateValues" dxfId="9004" priority="278"/>
    <cfRule type="duplicateValues" dxfId="9003" priority="279"/>
    <cfRule type="duplicateValues" dxfId="9002" priority="276"/>
    <cfRule type="duplicateValues" dxfId="9001" priority="246"/>
    <cfRule type="duplicateValues" dxfId="9000" priority="245"/>
    <cfRule type="duplicateValues" dxfId="8999" priority="273"/>
    <cfRule type="duplicateValues" dxfId="8998" priority="266"/>
    <cfRule type="duplicateValues" dxfId="8997" priority="264"/>
    <cfRule type="duplicateValues" dxfId="8996" priority="247"/>
    <cfRule type="duplicateValues" dxfId="8995" priority="248"/>
    <cfRule type="duplicateValues" dxfId="8994" priority="249"/>
    <cfRule type="duplicateValues" dxfId="8993" priority="250"/>
    <cfRule type="duplicateValues" dxfId="8992" priority="251"/>
    <cfRule type="duplicateValues" dxfId="8991" priority="252"/>
    <cfRule type="duplicateValues" dxfId="8990" priority="253"/>
    <cfRule type="duplicateValues" dxfId="8989" priority="254"/>
    <cfRule type="duplicateValues" dxfId="8988" priority="255"/>
    <cfRule type="duplicateValues" dxfId="8987" priority="256"/>
    <cfRule type="duplicateValues" dxfId="8986" priority="257"/>
    <cfRule type="duplicateValues" dxfId="8985" priority="258"/>
    <cfRule type="duplicateValues" dxfId="8984" priority="259"/>
    <cfRule type="duplicateValues" dxfId="8983" priority="260"/>
    <cfRule type="duplicateValues" dxfId="8982" priority="261"/>
    <cfRule type="duplicateValues" dxfId="8981" priority="262"/>
    <cfRule type="duplicateValues" dxfId="8980" priority="263"/>
    <cfRule type="duplicateValues" dxfId="8979" priority="265"/>
  </conditionalFormatting>
  <conditionalFormatting sqref="B90">
    <cfRule type="duplicateValues" dxfId="8978" priority="212"/>
    <cfRule type="duplicateValues" dxfId="8977" priority="211"/>
    <cfRule type="duplicateValues" dxfId="8976" priority="210"/>
    <cfRule type="duplicateValues" dxfId="8975" priority="222"/>
    <cfRule type="duplicateValues" dxfId="8974" priority="244"/>
    <cfRule type="duplicateValues" dxfId="8973" priority="243"/>
    <cfRule type="duplicateValues" dxfId="8972" priority="242"/>
    <cfRule type="duplicateValues" dxfId="8971" priority="241"/>
    <cfRule type="duplicateValues" dxfId="8970" priority="240"/>
    <cfRule type="duplicateValues" dxfId="8969" priority="239"/>
    <cfRule type="duplicateValues" dxfId="8968" priority="238"/>
    <cfRule type="duplicateValues" dxfId="8967" priority="237"/>
    <cfRule type="duplicateValues" dxfId="8966" priority="236"/>
    <cfRule type="duplicateValues" dxfId="8965" priority="234"/>
    <cfRule type="duplicateValues" dxfId="8964" priority="235"/>
    <cfRule type="duplicateValues" dxfId="8963" priority="233"/>
    <cfRule type="duplicateValues" dxfId="8962" priority="232"/>
    <cfRule type="duplicateValues" dxfId="8961" priority="231"/>
    <cfRule type="duplicateValues" dxfId="8960" priority="230"/>
    <cfRule type="duplicateValues" dxfId="8959" priority="229"/>
    <cfRule type="duplicateValues" dxfId="8958" priority="228"/>
    <cfRule type="duplicateValues" dxfId="8957" priority="227"/>
    <cfRule type="duplicateValues" dxfId="8956" priority="226"/>
    <cfRule type="duplicateValues" dxfId="8955" priority="225"/>
    <cfRule type="duplicateValues" dxfId="8954" priority="224"/>
    <cfRule type="duplicateValues" dxfId="8953" priority="223"/>
    <cfRule type="duplicateValues" dxfId="8952" priority="221"/>
    <cfRule type="duplicateValues" dxfId="8951" priority="220"/>
    <cfRule type="duplicateValues" dxfId="8950" priority="219"/>
    <cfRule type="duplicateValues" dxfId="8949" priority="218"/>
    <cfRule type="duplicateValues" dxfId="8948" priority="217"/>
    <cfRule type="duplicateValues" dxfId="8947" priority="216"/>
    <cfRule type="duplicateValues" dxfId="8946" priority="215"/>
    <cfRule type="duplicateValues" dxfId="8945" priority="214"/>
    <cfRule type="duplicateValues" dxfId="8944" priority="213"/>
  </conditionalFormatting>
  <conditionalFormatting sqref="B91">
    <cfRule type="duplicateValues" dxfId="8943" priority="170"/>
    <cfRule type="duplicateValues" dxfId="8942" priority="171"/>
    <cfRule type="duplicateValues" dxfId="8941" priority="172"/>
    <cfRule type="duplicateValues" dxfId="8940" priority="173"/>
    <cfRule type="duplicateValues" dxfId="8939" priority="174"/>
    <cfRule type="duplicateValues" dxfId="8938" priority="175"/>
    <cfRule type="duplicateValues" dxfId="8937" priority="176"/>
    <cfRule type="duplicateValues" dxfId="8936" priority="177"/>
    <cfRule type="duplicateValues" dxfId="8935" priority="203"/>
    <cfRule type="duplicateValues" dxfId="8934" priority="202"/>
    <cfRule type="duplicateValues" dxfId="8933" priority="179"/>
    <cfRule type="duplicateValues" dxfId="8932" priority="180"/>
    <cfRule type="duplicateValues" dxfId="8931" priority="181"/>
    <cfRule type="duplicateValues" dxfId="8930" priority="182"/>
    <cfRule type="duplicateValues" dxfId="8929" priority="183"/>
    <cfRule type="duplicateValues" dxfId="8928" priority="184"/>
    <cfRule type="duplicateValues" dxfId="8927" priority="185"/>
    <cfRule type="duplicateValues" dxfId="8926" priority="186"/>
    <cfRule type="duplicateValues" dxfId="8925" priority="187"/>
    <cfRule type="duplicateValues" dxfId="8924" priority="188"/>
    <cfRule type="duplicateValues" dxfId="8923" priority="189"/>
    <cfRule type="duplicateValues" dxfId="8922" priority="190"/>
    <cfRule type="duplicateValues" dxfId="8921" priority="191"/>
    <cfRule type="duplicateValues" dxfId="8920" priority="192"/>
    <cfRule type="duplicateValues" dxfId="8919" priority="193"/>
    <cfRule type="duplicateValues" dxfId="8918" priority="194"/>
    <cfRule type="duplicateValues" dxfId="8917" priority="195"/>
    <cfRule type="duplicateValues" dxfId="8916" priority="178"/>
    <cfRule type="duplicateValues" dxfId="8915" priority="201"/>
    <cfRule type="duplicateValues" dxfId="8914" priority="205"/>
    <cfRule type="duplicateValues" dxfId="8913" priority="206"/>
    <cfRule type="duplicateValues" dxfId="8912" priority="207"/>
    <cfRule type="duplicateValues" dxfId="8911" priority="208"/>
    <cfRule type="duplicateValues" dxfId="8910" priority="204"/>
    <cfRule type="duplicateValues" dxfId="8909" priority="209"/>
    <cfRule type="duplicateValues" dxfId="8908" priority="197"/>
    <cfRule type="duplicateValues" dxfId="8907" priority="198"/>
    <cfRule type="duplicateValues" dxfId="8906" priority="199"/>
    <cfRule type="duplicateValues" dxfId="8905" priority="163"/>
    <cfRule type="duplicateValues" dxfId="8904" priority="200"/>
    <cfRule type="duplicateValues" dxfId="8903" priority="164"/>
    <cfRule type="duplicateValues" dxfId="8902" priority="165"/>
    <cfRule type="duplicateValues" dxfId="8901" priority="166"/>
    <cfRule type="duplicateValues" dxfId="8900" priority="167"/>
    <cfRule type="duplicateValues" dxfId="8899" priority="168"/>
    <cfRule type="duplicateValues" dxfId="8898" priority="169"/>
    <cfRule type="duplicateValues" dxfId="8897" priority="196"/>
  </conditionalFormatting>
  <conditionalFormatting sqref="B92">
    <cfRule type="duplicateValues" dxfId="8896" priority="120"/>
    <cfRule type="duplicateValues" dxfId="8895" priority="143"/>
    <cfRule type="expression" dxfId="8894" priority="161">
      <formula>#REF!="Insumo da Composição"</formula>
    </cfRule>
    <cfRule type="expression" dxfId="8893" priority="162" stopIfTrue="1">
      <formula>#REF!&lt;&gt;""</formula>
    </cfRule>
    <cfRule type="expression" dxfId="8892" priority="160">
      <formula>#REF!="Composição"</formula>
    </cfRule>
    <cfRule type="expression" dxfId="8891" priority="159">
      <formula>#REF!="Composição Auxiliar"</formula>
    </cfRule>
    <cfRule type="expression" dxfId="8890" priority="158">
      <formula>B92="COTAÇÃO"</formula>
    </cfRule>
    <cfRule type="expression" dxfId="8889" priority="157">
      <formula>B92="NÃO TEM"</formula>
    </cfRule>
    <cfRule type="expression" dxfId="8888" priority="156">
      <formula>CONCATENATE(#REF!,#REF!,$A92)=""</formula>
    </cfRule>
    <cfRule type="expression" dxfId="8887" priority="155">
      <formula>$A92="Insumo da Composição"</formula>
    </cfRule>
    <cfRule type="expression" dxfId="8886" priority="154">
      <formula>$A92="Composição"</formula>
    </cfRule>
    <cfRule type="expression" dxfId="8885" priority="153">
      <formula>$A92="Composição Auxiliar"</formula>
    </cfRule>
    <cfRule type="expression" dxfId="8884" priority="152">
      <formula>B92="COTAÇÃO"</formula>
    </cfRule>
    <cfRule type="expression" dxfId="8883" priority="151">
      <formula>B92="NÃO TEM"</formula>
    </cfRule>
    <cfRule type="expression" dxfId="8882" priority="150">
      <formula>CONCATENATE($A92,#REF!,$B92)=""</formula>
    </cfRule>
    <cfRule type="expression" dxfId="8881" priority="149" stopIfTrue="1">
      <formula>#REF!&lt;&gt;""</formula>
    </cfRule>
    <cfRule type="duplicateValues" dxfId="8880" priority="148"/>
    <cfRule type="duplicateValues" dxfId="8879" priority="147"/>
    <cfRule type="duplicateValues" dxfId="8878" priority="146"/>
    <cfRule type="duplicateValues" dxfId="8877" priority="145"/>
    <cfRule type="duplicateValues" dxfId="8876" priority="144"/>
    <cfRule type="duplicateValues" dxfId="8875" priority="142"/>
    <cfRule type="duplicateValues" dxfId="8874" priority="141"/>
    <cfRule type="duplicateValues" dxfId="8873" priority="140"/>
    <cfRule type="duplicateValues" dxfId="8872" priority="139"/>
    <cfRule type="duplicateValues" dxfId="8871" priority="138"/>
    <cfRule type="duplicateValues" dxfId="8870" priority="137"/>
    <cfRule type="duplicateValues" dxfId="8869" priority="136"/>
    <cfRule type="duplicateValues" dxfId="8868" priority="135"/>
    <cfRule type="duplicateValues" dxfId="8867" priority="134"/>
    <cfRule type="duplicateValues" dxfId="8866" priority="133"/>
    <cfRule type="duplicateValues" dxfId="8865" priority="132"/>
    <cfRule type="duplicateValues" dxfId="8864" priority="131"/>
    <cfRule type="duplicateValues" dxfId="8863" priority="130"/>
    <cfRule type="duplicateValues" dxfId="8862" priority="129"/>
    <cfRule type="duplicateValues" dxfId="8861" priority="128"/>
    <cfRule type="duplicateValues" dxfId="8860" priority="127"/>
    <cfRule type="duplicateValues" dxfId="8859" priority="126"/>
    <cfRule type="duplicateValues" dxfId="8858" priority="125"/>
    <cfRule type="duplicateValues" dxfId="8857" priority="124"/>
    <cfRule type="duplicateValues" dxfId="8856" priority="123"/>
    <cfRule type="duplicateValues" dxfId="8855" priority="122"/>
    <cfRule type="duplicateValues" dxfId="8854" priority="121"/>
    <cfRule type="duplicateValues" dxfId="8853" priority="119"/>
    <cfRule type="duplicateValues" dxfId="8852" priority="118"/>
    <cfRule type="duplicateValues" dxfId="8851" priority="117"/>
    <cfRule type="duplicateValues" dxfId="8850" priority="116"/>
    <cfRule type="duplicateValues" dxfId="8849" priority="115"/>
    <cfRule type="duplicateValues" dxfId="8848" priority="114"/>
    <cfRule type="duplicateValues" dxfId="8847" priority="113"/>
    <cfRule type="duplicateValues" dxfId="8846" priority="112"/>
    <cfRule type="duplicateValues" dxfId="8845" priority="111"/>
    <cfRule type="duplicateValues" dxfId="8844" priority="110"/>
    <cfRule type="duplicateValues" dxfId="8843" priority="109"/>
    <cfRule type="duplicateValues" dxfId="8842" priority="108"/>
  </conditionalFormatting>
  <conditionalFormatting sqref="B93">
    <cfRule type="duplicateValues" dxfId="8841" priority="83"/>
    <cfRule type="duplicateValues" dxfId="8840" priority="82"/>
    <cfRule type="duplicateValues" dxfId="8839" priority="81"/>
    <cfRule type="duplicateValues" dxfId="8838" priority="80"/>
    <cfRule type="duplicateValues" dxfId="8837" priority="79"/>
    <cfRule type="duplicateValues" dxfId="8836" priority="78"/>
    <cfRule type="duplicateValues" dxfId="8835" priority="77"/>
    <cfRule type="duplicateValues" dxfId="8834" priority="76"/>
    <cfRule type="duplicateValues" dxfId="8833" priority="93"/>
    <cfRule type="duplicateValues" dxfId="8832" priority="75"/>
    <cfRule type="duplicateValues" dxfId="8831" priority="74"/>
    <cfRule type="duplicateValues" dxfId="8830" priority="73"/>
    <cfRule type="duplicateValues" dxfId="8829" priority="84"/>
    <cfRule type="duplicateValues" dxfId="8828" priority="107"/>
    <cfRule type="duplicateValues" dxfId="8827" priority="106"/>
    <cfRule type="duplicateValues" dxfId="8826" priority="105"/>
    <cfRule type="duplicateValues" dxfId="8825" priority="104"/>
    <cfRule type="duplicateValues" dxfId="8824" priority="103"/>
    <cfRule type="duplicateValues" dxfId="8823" priority="102"/>
    <cfRule type="duplicateValues" dxfId="8822" priority="101"/>
    <cfRule type="duplicateValues" dxfId="8821" priority="100"/>
    <cfRule type="duplicateValues" dxfId="8820" priority="99"/>
    <cfRule type="duplicateValues" dxfId="8819" priority="98"/>
    <cfRule type="duplicateValues" dxfId="8818" priority="97"/>
    <cfRule type="duplicateValues" dxfId="8817" priority="96"/>
    <cfRule type="duplicateValues" dxfId="8816" priority="95"/>
    <cfRule type="duplicateValues" dxfId="8815" priority="94"/>
    <cfRule type="duplicateValues" dxfId="8814" priority="92"/>
    <cfRule type="duplicateValues" dxfId="8813" priority="91"/>
    <cfRule type="duplicateValues" dxfId="8812" priority="90"/>
    <cfRule type="duplicateValues" dxfId="8811" priority="89"/>
    <cfRule type="duplicateValues" dxfId="8810" priority="88"/>
    <cfRule type="duplicateValues" dxfId="8809" priority="87"/>
    <cfRule type="duplicateValues" dxfId="8808" priority="86"/>
    <cfRule type="duplicateValues" dxfId="8807" priority="85"/>
  </conditionalFormatting>
  <conditionalFormatting sqref="B94">
    <cfRule type="duplicateValues" dxfId="8806" priority="52"/>
    <cfRule type="duplicateValues" dxfId="8805" priority="38"/>
    <cfRule type="duplicateValues" dxfId="8804" priority="72"/>
    <cfRule type="duplicateValues" dxfId="8803" priority="71"/>
    <cfRule type="duplicateValues" dxfId="8802" priority="70"/>
    <cfRule type="duplicateValues" dxfId="8801" priority="69"/>
    <cfRule type="duplicateValues" dxfId="8800" priority="68"/>
    <cfRule type="duplicateValues" dxfId="8799" priority="67"/>
    <cfRule type="duplicateValues" dxfId="8798" priority="66"/>
    <cfRule type="duplicateValues" dxfId="8797" priority="65"/>
    <cfRule type="duplicateValues" dxfId="8796" priority="64"/>
    <cfRule type="duplicateValues" dxfId="8795" priority="62"/>
    <cfRule type="duplicateValues" dxfId="8794" priority="61"/>
    <cfRule type="duplicateValues" dxfId="8793" priority="60"/>
    <cfRule type="duplicateValues" dxfId="8792" priority="59"/>
    <cfRule type="duplicateValues" dxfId="8791" priority="58"/>
    <cfRule type="duplicateValues" dxfId="8790" priority="57"/>
    <cfRule type="duplicateValues" dxfId="8789" priority="56"/>
    <cfRule type="duplicateValues" dxfId="8788" priority="55"/>
    <cfRule type="duplicateValues" dxfId="8787" priority="54"/>
    <cfRule type="duplicateValues" dxfId="8786" priority="53"/>
    <cfRule type="duplicateValues" dxfId="8785" priority="51"/>
    <cfRule type="duplicateValues" dxfId="8784" priority="50"/>
    <cfRule type="duplicateValues" dxfId="8783" priority="49"/>
    <cfRule type="duplicateValues" dxfId="8782" priority="48"/>
    <cfRule type="duplicateValues" dxfId="8781" priority="47"/>
    <cfRule type="duplicateValues" dxfId="8780" priority="46"/>
    <cfRule type="duplicateValues" dxfId="8779" priority="63"/>
    <cfRule type="duplicateValues" dxfId="8778" priority="45"/>
    <cfRule type="duplicateValues" dxfId="8777" priority="44"/>
    <cfRule type="duplicateValues" dxfId="8776" priority="43"/>
    <cfRule type="duplicateValues" dxfId="8775" priority="42"/>
    <cfRule type="duplicateValues" dxfId="8774" priority="41"/>
    <cfRule type="duplicateValues" dxfId="8773" priority="40"/>
    <cfRule type="duplicateValues" dxfId="8772" priority="39"/>
    <cfRule type="duplicateValues" dxfId="8771" priority="37"/>
  </conditionalFormatting>
  <conditionalFormatting sqref="B95">
    <cfRule type="duplicateValues" dxfId="8770" priority="9"/>
    <cfRule type="duplicateValues" dxfId="8769" priority="10"/>
    <cfRule type="duplicateValues" dxfId="8768" priority="11"/>
    <cfRule type="duplicateValues" dxfId="8767" priority="12"/>
    <cfRule type="duplicateValues" dxfId="8766" priority="13"/>
    <cfRule type="duplicateValues" dxfId="8765" priority="14"/>
    <cfRule type="duplicateValues" dxfId="8764" priority="15"/>
    <cfRule type="duplicateValues" dxfId="8763" priority="16"/>
    <cfRule type="duplicateValues" dxfId="8762" priority="17"/>
    <cfRule type="duplicateValues" dxfId="8761" priority="18"/>
    <cfRule type="duplicateValues" dxfId="8760" priority="19"/>
    <cfRule type="duplicateValues" dxfId="8759" priority="20"/>
    <cfRule type="duplicateValues" dxfId="8758" priority="21"/>
    <cfRule type="duplicateValues" dxfId="8757" priority="22"/>
    <cfRule type="duplicateValues" dxfId="8756" priority="23"/>
    <cfRule type="duplicateValues" dxfId="8755" priority="24"/>
    <cfRule type="duplicateValues" dxfId="8754" priority="25"/>
    <cfRule type="duplicateValues" dxfId="8753" priority="26"/>
    <cfRule type="duplicateValues" dxfId="8752" priority="27"/>
    <cfRule type="duplicateValues" dxfId="8751" priority="28"/>
    <cfRule type="duplicateValues" dxfId="8750" priority="29"/>
    <cfRule type="duplicateValues" dxfId="8749" priority="30"/>
    <cfRule type="duplicateValues" dxfId="8748" priority="31"/>
    <cfRule type="duplicateValues" dxfId="8747" priority="32"/>
    <cfRule type="duplicateValues" dxfId="8746" priority="33"/>
    <cfRule type="duplicateValues" dxfId="8745" priority="34"/>
    <cfRule type="duplicateValues" dxfId="8744" priority="35"/>
    <cfRule type="duplicateValues" dxfId="8743" priority="36"/>
    <cfRule type="duplicateValues" dxfId="8742" priority="2"/>
    <cfRule type="duplicateValues" dxfId="8741" priority="3"/>
    <cfRule type="duplicateValues" dxfId="8740" priority="4"/>
    <cfRule type="duplicateValues" dxfId="8739" priority="5"/>
    <cfRule type="duplicateValues" dxfId="8738" priority="6"/>
    <cfRule type="duplicateValues" dxfId="8737" priority="7"/>
    <cfRule type="duplicateValues" dxfId="8736" priority="8"/>
    <cfRule type="duplicateValues" dxfId="8735" priority="1"/>
  </conditionalFormatting>
  <conditionalFormatting sqref="C15">
    <cfRule type="expression" dxfId="8734" priority="2620">
      <formula>$A15="Insumo da Composição"</formula>
    </cfRule>
    <cfRule type="expression" dxfId="8733" priority="2619">
      <formula>$A15="Composição"</formula>
    </cfRule>
    <cfRule type="expression" dxfId="8732" priority="2618">
      <formula>$A15="Composição Auxiliar"</formula>
    </cfRule>
    <cfRule type="expression" dxfId="8731" priority="2617">
      <formula>C15="COTAÇÃO"</formula>
    </cfRule>
    <cfRule type="expression" dxfId="8730" priority="2616">
      <formula>C15="NÃO TEM"</formula>
    </cfRule>
    <cfRule type="expression" dxfId="8729" priority="2615">
      <formula>CONCATENATE($A15,#REF!,$B15)=""</formula>
    </cfRule>
    <cfRule type="expression" dxfId="8728" priority="2614">
      <formula>#REF!="Insumo da Composição"</formula>
    </cfRule>
    <cfRule type="expression" dxfId="8727" priority="2612">
      <formula>#REF!="Composição Auxiliar"</formula>
    </cfRule>
    <cfRule type="expression" dxfId="8726" priority="2611">
      <formula>C15="COTAÇÃO"</formula>
    </cfRule>
    <cfRule type="expression" dxfId="8725" priority="2610">
      <formula>C15="NÃO TEM"</formula>
    </cfRule>
    <cfRule type="expression" dxfId="8724" priority="2609">
      <formula>CONCATENATE(#REF!,#REF!,$A15)=""</formula>
    </cfRule>
    <cfRule type="expression" dxfId="8723" priority="2608">
      <formula>$A15="Insumo da Composição"</formula>
    </cfRule>
    <cfRule type="expression" dxfId="8722" priority="2607">
      <formula>$A15="Composição"</formula>
    </cfRule>
    <cfRule type="expression" dxfId="8721" priority="2606">
      <formula>$A15="Composição Auxiliar"</formula>
    </cfRule>
    <cfRule type="expression" dxfId="8720" priority="2605">
      <formula>C15="COTAÇÃO"</formula>
    </cfRule>
    <cfRule type="expression" dxfId="8719" priority="2604">
      <formula>C15="NÃO TEM"</formula>
    </cfRule>
    <cfRule type="expression" dxfId="8718" priority="2603">
      <formula>CONCATENATE($A15,#REF!,$B15)=""</formula>
    </cfRule>
    <cfRule type="expression" dxfId="8717" priority="2602">
      <formula>#REF!="Insumo da Composição"</formula>
    </cfRule>
    <cfRule type="expression" dxfId="8716" priority="2601">
      <formula>#REF!="Composição"</formula>
    </cfRule>
    <cfRule type="expression" dxfId="8715" priority="2600">
      <formula>#REF!="Composição Auxiliar"</formula>
    </cfRule>
    <cfRule type="expression" dxfId="8714" priority="2599">
      <formula>C15="COTAÇÃO"</formula>
    </cfRule>
    <cfRule type="expression" dxfId="8713" priority="2598">
      <formula>C15="NÃO TEM"</formula>
    </cfRule>
    <cfRule type="expression" dxfId="8712" priority="2597">
      <formula>CONCATENATE(#REF!,#REF!,$A15)=""</formula>
    </cfRule>
    <cfRule type="expression" dxfId="8711" priority="2596">
      <formula>$A15="Insumo da Composição"</formula>
    </cfRule>
    <cfRule type="expression" dxfId="8710" priority="2595">
      <formula>$A15="Composição"</formula>
    </cfRule>
    <cfRule type="expression" dxfId="8709" priority="2594">
      <formula>$A15="Composição Auxiliar"</formula>
    </cfRule>
    <cfRule type="expression" dxfId="8708" priority="2593">
      <formula>C15="COTAÇÃO"</formula>
    </cfRule>
    <cfRule type="expression" dxfId="8707" priority="2592">
      <formula>C15="NÃO TEM"</formula>
    </cfRule>
    <cfRule type="expression" dxfId="8706" priority="2591">
      <formula>CONCATENATE($A15,#REF!,$B15)=""</formula>
    </cfRule>
    <cfRule type="expression" dxfId="8705" priority="2590">
      <formula>#REF!="Insumo da Composição"</formula>
    </cfRule>
    <cfRule type="expression" dxfId="8704" priority="2589">
      <formula>#REF!="Composição"</formula>
    </cfRule>
    <cfRule type="expression" dxfId="8703" priority="2588">
      <formula>#REF!="Composição Auxiliar"</formula>
    </cfRule>
    <cfRule type="expression" dxfId="8702" priority="2587">
      <formula>C15="COTAÇÃO"</formula>
    </cfRule>
    <cfRule type="expression" dxfId="8701" priority="2586">
      <formula>C15="NÃO TEM"</formula>
    </cfRule>
    <cfRule type="expression" dxfId="8700" priority="2585">
      <formula>CONCATENATE(#REF!,#REF!,$A15)=""</formula>
    </cfRule>
    <cfRule type="expression" dxfId="8699" priority="2584">
      <formula>$A15="Insumo da Composição"</formula>
    </cfRule>
    <cfRule type="expression" dxfId="8698" priority="2583">
      <formula>$A15="Composição"</formula>
    </cfRule>
    <cfRule type="expression" dxfId="8697" priority="2582">
      <formula>$A15="Composição Auxiliar"</formula>
    </cfRule>
    <cfRule type="expression" dxfId="8696" priority="2581">
      <formula>C15="COTAÇÃO"</formula>
    </cfRule>
    <cfRule type="expression" dxfId="8695" priority="2580">
      <formula>C15="NÃO TEM"</formula>
    </cfRule>
    <cfRule type="expression" dxfId="8694" priority="2579">
      <formula>CONCATENATE($A15,#REF!,$B15)=""</formula>
    </cfRule>
    <cfRule type="expression" dxfId="8693" priority="2578">
      <formula>#REF!="Insumo da Composição"</formula>
    </cfRule>
    <cfRule type="expression" dxfId="8692" priority="2577">
      <formula>#REF!="Composição"</formula>
    </cfRule>
    <cfRule type="expression" dxfId="8691" priority="2576">
      <formula>#REF!="Composição Auxiliar"</formula>
    </cfRule>
    <cfRule type="expression" dxfId="8690" priority="2575">
      <formula>C15="COTAÇÃO"</formula>
    </cfRule>
    <cfRule type="expression" dxfId="8689" priority="2574">
      <formula>C15="NÃO TEM"</formula>
    </cfRule>
    <cfRule type="expression" dxfId="8688" priority="2573">
      <formula>CONCATENATE(#REF!,#REF!,$A15)=""</formula>
    </cfRule>
    <cfRule type="expression" dxfId="8687" priority="2572">
      <formula>$A15="Insumo da Composição"</formula>
    </cfRule>
    <cfRule type="expression" dxfId="8686" priority="2571">
      <formula>$A15="Composição"</formula>
    </cfRule>
    <cfRule type="expression" dxfId="8685" priority="2570">
      <formula>$A15="Composição Auxiliar"</formula>
    </cfRule>
    <cfRule type="expression" dxfId="8684" priority="2569">
      <formula>C15="COTAÇÃO"</formula>
    </cfRule>
    <cfRule type="expression" dxfId="8683" priority="2568">
      <formula>C15="NÃO TEM"</formula>
    </cfRule>
    <cfRule type="expression" dxfId="8682" priority="2567">
      <formula>CONCATENATE($A15,#REF!,$B15)=""</formula>
    </cfRule>
    <cfRule type="expression" dxfId="8681" priority="2566">
      <formula>#REF!="Insumo da Composição"</formula>
    </cfRule>
    <cfRule type="expression" dxfId="8680" priority="2565">
      <formula>#REF!="Composição"</formula>
    </cfRule>
    <cfRule type="expression" dxfId="8679" priority="2564">
      <formula>#REF!="Composição Auxiliar"</formula>
    </cfRule>
    <cfRule type="expression" dxfId="8678" priority="2563">
      <formula>C15="COTAÇÃO"</formula>
    </cfRule>
    <cfRule type="expression" dxfId="8677" priority="2562">
      <formula>C15="NÃO TEM"</formula>
    </cfRule>
    <cfRule type="expression" dxfId="8676" priority="2561">
      <formula>CONCATENATE(#REF!,#REF!,$A15)=""</formula>
    </cfRule>
    <cfRule type="expression" dxfId="8675" priority="2560">
      <formula>$A15="Insumo da Composição"</formula>
    </cfRule>
    <cfRule type="expression" dxfId="8674" priority="2559">
      <formula>$A15="Composição"</formula>
    </cfRule>
    <cfRule type="expression" dxfId="8673" priority="2558">
      <formula>$A15="Composição Auxiliar"</formula>
    </cfRule>
    <cfRule type="expression" dxfId="8672" priority="2557">
      <formula>C15="COTAÇÃO"</formula>
    </cfRule>
    <cfRule type="expression" dxfId="8671" priority="2556">
      <formula>C15="NÃO TEM"</formula>
    </cfRule>
    <cfRule type="expression" dxfId="8670" priority="2555">
      <formula>CONCATENATE($A15,#REF!,$B15)=""</formula>
    </cfRule>
    <cfRule type="expression" dxfId="8669" priority="2554">
      <formula>#REF!="Insumo da Composição"</formula>
    </cfRule>
    <cfRule type="expression" dxfId="8668" priority="2553">
      <formula>#REF!="Composição"</formula>
    </cfRule>
    <cfRule type="expression" dxfId="8667" priority="2552">
      <formula>#REF!="Composição Auxiliar"</formula>
    </cfRule>
    <cfRule type="expression" dxfId="8666" priority="2551">
      <formula>C15="COTAÇÃO"</formula>
    </cfRule>
    <cfRule type="expression" dxfId="8665" priority="2549">
      <formula>CONCATENATE(#REF!,#REF!,$A15)=""</formula>
    </cfRule>
    <cfRule type="expression" dxfId="8664" priority="2548">
      <formula>$A15="Insumo da Composição"</formula>
    </cfRule>
    <cfRule type="expression" dxfId="8663" priority="2547">
      <formula>$A15="Composição"</formula>
    </cfRule>
    <cfRule type="expression" dxfId="8662" priority="2546">
      <formula>$A15="Composição Auxiliar"</formula>
    </cfRule>
    <cfRule type="expression" dxfId="8661" priority="2545">
      <formula>C15="COTAÇÃO"</formula>
    </cfRule>
    <cfRule type="expression" dxfId="8660" priority="2544">
      <formula>C15="NÃO TEM"</formula>
    </cfRule>
    <cfRule type="expression" dxfId="8659" priority="2543">
      <formula>CONCATENATE($A15,#REF!,$B15)=""</formula>
    </cfRule>
    <cfRule type="expression" dxfId="8658" priority="2542">
      <formula>#REF!="Insumo da Composição"</formula>
    </cfRule>
    <cfRule type="expression" dxfId="8657" priority="2541">
      <formula>#REF!="Composição"</formula>
    </cfRule>
    <cfRule type="expression" dxfId="8656" priority="2540">
      <formula>#REF!="Composição Auxiliar"</formula>
    </cfRule>
    <cfRule type="expression" dxfId="8655" priority="2539">
      <formula>C15="COTAÇÃO"</formula>
    </cfRule>
    <cfRule type="expression" dxfId="8654" priority="2538">
      <formula>C15="NÃO TEM"</formula>
    </cfRule>
    <cfRule type="expression" dxfId="8653" priority="2537">
      <formula>CONCATENATE(#REF!,#REF!,$A15)=""</formula>
    </cfRule>
    <cfRule type="expression" dxfId="8652" priority="2536">
      <formula>$A15="Insumo da Composição"</formula>
    </cfRule>
    <cfRule type="expression" dxfId="8651" priority="2535">
      <formula>$A15="Composição"</formula>
    </cfRule>
    <cfRule type="expression" dxfId="8650" priority="2533">
      <formula>C15="COTAÇÃO"</formula>
    </cfRule>
    <cfRule type="expression" dxfId="8649" priority="2532">
      <formula>C15="NÃO TEM"</formula>
    </cfRule>
    <cfRule type="expression" dxfId="8648" priority="2531">
      <formula>CONCATENATE($A15,#REF!,$B15)=""</formula>
    </cfRule>
    <cfRule type="expression" dxfId="8647" priority="2674">
      <formula>#REF!="Composição"</formula>
    </cfRule>
    <cfRule type="expression" dxfId="8646" priority="2675">
      <formula>#REF!="Insumo da Composição"</formula>
    </cfRule>
    <cfRule type="expression" dxfId="8645" priority="2672">
      <formula>C15="COTAÇÃO"</formula>
    </cfRule>
    <cfRule type="expression" dxfId="8644" priority="2677" stopIfTrue="1">
      <formula>#REF!&lt;&gt;""</formula>
    </cfRule>
    <cfRule type="expression" dxfId="8643" priority="2678">
      <formula>CONCATENATE(#REF!,#REF!,$A15)=""</formula>
    </cfRule>
    <cfRule type="expression" dxfId="8642" priority="2679">
      <formula>C15="NÃO TEM"</formula>
    </cfRule>
    <cfRule type="expression" dxfId="8641" priority="2680">
      <formula>C15="COTAÇÃO"</formula>
    </cfRule>
    <cfRule type="expression" dxfId="8640" priority="2681">
      <formula>#REF!="Composição Auxiliar"</formula>
    </cfRule>
    <cfRule type="expression" dxfId="8639" priority="2682">
      <formula>#REF!="Composição"</formula>
    </cfRule>
    <cfRule type="expression" dxfId="8638" priority="2683">
      <formula>#REF!="Insumo da Composição"</formula>
    </cfRule>
    <cfRule type="expression" dxfId="8637" priority="2684">
      <formula>CONCATENATE($A15,#REF!,$B15)=""</formula>
    </cfRule>
    <cfRule type="expression" dxfId="8636" priority="2685">
      <formula>C15="NÃO TEM"</formula>
    </cfRule>
    <cfRule type="expression" dxfId="8635" priority="2686">
      <formula>C15="COTAÇÃO"</formula>
    </cfRule>
    <cfRule type="expression" dxfId="8634" priority="2687">
      <formula>$A15="Composição Auxiliar"</formula>
    </cfRule>
    <cfRule type="expression" dxfId="8633" priority="2688">
      <formula>$A15="Composição"</formula>
    </cfRule>
    <cfRule type="expression" dxfId="8632" priority="2689">
      <formula>$A15="Insumo da Composição"</formula>
    </cfRule>
    <cfRule type="expression" dxfId="8631" priority="2690">
      <formula>CONCATENATE(#REF!,#REF!,$A15)=""</formula>
    </cfRule>
    <cfRule type="expression" dxfId="8630" priority="2613">
      <formula>#REF!="Composição"</formula>
    </cfRule>
    <cfRule type="expression" dxfId="8629" priority="2691">
      <formula>C15="NÃO TEM"</formula>
    </cfRule>
    <cfRule type="expression" dxfId="8628" priority="2692">
      <formula>C15="COTAÇÃO"</formula>
    </cfRule>
    <cfRule type="expression" dxfId="8627" priority="2693">
      <formula>#REF!="Composição Auxiliar"</formula>
    </cfRule>
    <cfRule type="expression" dxfId="8626" priority="2694">
      <formula>#REF!="Composição"</formula>
    </cfRule>
    <cfRule type="expression" dxfId="8625" priority="2695">
      <formula>#REF!="Insumo da Composição"</formula>
    </cfRule>
    <cfRule type="expression" dxfId="8624" priority="2696" stopIfTrue="1">
      <formula>#REF!&lt;&gt;""</formula>
    </cfRule>
    <cfRule type="expression" dxfId="8623" priority="2671">
      <formula>C15="NÃO TEM"</formula>
    </cfRule>
    <cfRule type="expression" dxfId="8622" priority="2670">
      <formula>CONCATENATE(#REF!,#REF!,$A15)=""</formula>
    </cfRule>
    <cfRule type="expression" dxfId="8621" priority="2669">
      <formula>$A15="Insumo da Composição"</formula>
    </cfRule>
    <cfRule type="expression" dxfId="8620" priority="2668">
      <formula>$A15="Composição"</formula>
    </cfRule>
    <cfRule type="expression" dxfId="8619" priority="2667">
      <formula>$A15="Composição Auxiliar"</formula>
    </cfRule>
    <cfRule type="expression" dxfId="8618" priority="2666">
      <formula>C15="COTAÇÃO"</formula>
    </cfRule>
    <cfRule type="expression" dxfId="8617" priority="2665">
      <formula>C15="NÃO TEM"</formula>
    </cfRule>
    <cfRule type="expression" dxfId="8616" priority="2664">
      <formula>CONCATENATE($A15,#REF!,$B15)=""</formula>
    </cfRule>
    <cfRule type="expression" dxfId="8615" priority="2663">
      <formula>#REF!="Insumo da Composição"</formula>
    </cfRule>
    <cfRule type="expression" dxfId="8614" priority="2662">
      <formula>#REF!="Composição"</formula>
    </cfRule>
    <cfRule type="expression" dxfId="8613" priority="2661">
      <formula>#REF!="Composição Auxiliar"</formula>
    </cfRule>
    <cfRule type="expression" dxfId="8612" priority="2660">
      <formula>C15="COTAÇÃO"</formula>
    </cfRule>
    <cfRule type="expression" dxfId="8611" priority="2659">
      <formula>C15="NÃO TEM"</formula>
    </cfRule>
    <cfRule type="expression" dxfId="8610" priority="2658">
      <formula>CONCATENATE(#REF!,#REF!,$A15)=""</formula>
    </cfRule>
    <cfRule type="expression" dxfId="8609" priority="2657">
      <formula>$A15="Insumo da Composição"</formula>
    </cfRule>
    <cfRule type="expression" dxfId="8608" priority="2656">
      <formula>$A15="Composição"</formula>
    </cfRule>
    <cfRule type="expression" dxfId="8607" priority="2655">
      <formula>$A15="Composição Auxiliar"</formula>
    </cfRule>
    <cfRule type="expression" dxfId="8606" priority="2654">
      <formula>C15="COTAÇÃO"</formula>
    </cfRule>
    <cfRule type="expression" dxfId="8605" priority="2653">
      <formula>C15="NÃO TEM"</formula>
    </cfRule>
    <cfRule type="expression" dxfId="8604" priority="2652">
      <formula>CONCATENATE($A15,#REF!,$B15)=""</formula>
    </cfRule>
    <cfRule type="expression" dxfId="8603" priority="2651" stopIfTrue="1">
      <formula>#REF!&lt;&gt;""</formula>
    </cfRule>
    <cfRule type="expression" dxfId="8602" priority="2650">
      <formula>#REF!="Insumo da Composição"</formula>
    </cfRule>
    <cfRule type="expression" dxfId="8601" priority="2649">
      <formula>#REF!="Composição"</formula>
    </cfRule>
    <cfRule type="expression" dxfId="8600" priority="2648">
      <formula>#REF!="Composição Auxiliar"</formula>
    </cfRule>
    <cfRule type="expression" dxfId="8599" priority="2647">
      <formula>C15="COTAÇÃO"</formula>
    </cfRule>
    <cfRule type="expression" dxfId="8598" priority="2646">
      <formula>C15="NÃO TEM"</formula>
    </cfRule>
    <cfRule type="expression" dxfId="8597" priority="2645">
      <formula>CONCATENATE(#REF!,#REF!,$A15)=""</formula>
    </cfRule>
    <cfRule type="expression" dxfId="8596" priority="2534">
      <formula>$A15="Composição Auxiliar"</formula>
    </cfRule>
    <cfRule type="expression" dxfId="8595" priority="2644">
      <formula>$A15="Insumo da Composição"</formula>
    </cfRule>
    <cfRule type="expression" dxfId="8594" priority="2643">
      <formula>$A15="Composição"</formula>
    </cfRule>
    <cfRule type="expression" dxfId="8593" priority="2642">
      <formula>$A15="Composição Auxiliar"</formula>
    </cfRule>
    <cfRule type="expression" dxfId="8592" priority="2641">
      <formula>C15="COTAÇÃO"</formula>
    </cfRule>
    <cfRule type="expression" dxfId="8591" priority="2640">
      <formula>C15="NÃO TEM"</formula>
    </cfRule>
    <cfRule type="expression" dxfId="8590" priority="2639">
      <formula>CONCATENATE($A15,#REF!,$B15)=""</formula>
    </cfRule>
    <cfRule type="expression" dxfId="8589" priority="2638">
      <formula>#REF!="Insumo da Composição"</formula>
    </cfRule>
    <cfRule type="expression" dxfId="8588" priority="2637">
      <formula>#REF!="Composição"</formula>
    </cfRule>
    <cfRule type="expression" dxfId="8587" priority="2673">
      <formula>#REF!="Composição Auxiliar"</formula>
    </cfRule>
    <cfRule type="expression" dxfId="8586" priority="2636">
      <formula>#REF!="Composição Auxiliar"</formula>
    </cfRule>
    <cfRule type="expression" dxfId="8585" priority="2635">
      <formula>C15="COTAÇÃO"</formula>
    </cfRule>
    <cfRule type="expression" dxfId="8584" priority="2634">
      <formula>C15="NÃO TEM"</formula>
    </cfRule>
    <cfRule type="expression" dxfId="8583" priority="2633">
      <formula>CONCATENATE(#REF!,#REF!,$A15)=""</formula>
    </cfRule>
    <cfRule type="expression" dxfId="8582" priority="2632">
      <formula>$A15="Insumo da Composição"</formula>
    </cfRule>
    <cfRule type="expression" dxfId="8581" priority="2631">
      <formula>$A15="Composição"</formula>
    </cfRule>
    <cfRule type="expression" dxfId="8580" priority="2630">
      <formula>$A15="Composição Auxiliar"</formula>
    </cfRule>
    <cfRule type="expression" dxfId="8579" priority="2629">
      <formula>C15="COTAÇÃO"</formula>
    </cfRule>
    <cfRule type="expression" dxfId="8578" priority="2628">
      <formula>C15="NÃO TEM"</formula>
    </cfRule>
    <cfRule type="expression" dxfId="8577" priority="2627">
      <formula>CONCATENATE($A15,#REF!,$B15)=""</formula>
    </cfRule>
    <cfRule type="expression" dxfId="8576" priority="2626">
      <formula>#REF!="Insumo da Composição"</formula>
    </cfRule>
    <cfRule type="expression" dxfId="8575" priority="2625">
      <formula>#REF!="Composição"</formula>
    </cfRule>
    <cfRule type="expression" dxfId="8574" priority="2624">
      <formula>#REF!="Composição Auxiliar"</formula>
    </cfRule>
    <cfRule type="expression" dxfId="8573" priority="2623">
      <formula>C15="COTAÇÃO"</formula>
    </cfRule>
    <cfRule type="expression" dxfId="8572" priority="2622">
      <formula>C15="NÃO TEM"</formula>
    </cfRule>
    <cfRule type="expression" dxfId="8571" priority="2621">
      <formula>CONCATENATE(#REF!,#REF!,$A15)=""</formula>
    </cfRule>
    <cfRule type="expression" dxfId="8570" priority="2550">
      <formula>C15="NÃO TEM"</formula>
    </cfRule>
  </conditionalFormatting>
  <printOptions horizontalCentered="1"/>
  <pageMargins left="0.47244094488188981" right="0.47244094488188981" top="0.47244094488188981" bottom="0.47244094488188981" header="0.19685039370078741" footer="0.19685039370078741"/>
  <pageSetup paperSize="9" scale="5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25"/>
  <dimension ref="A3:P76"/>
  <sheetViews>
    <sheetView topLeftCell="A10" workbookViewId="0"/>
  </sheetViews>
  <sheetFormatPr defaultColWidth="9.42578125" defaultRowHeight="20.25"/>
  <cols>
    <col min="1" max="1" width="20.42578125" style="8" bestFit="1" customWidth="1"/>
    <col min="2" max="2" width="67" style="8" customWidth="1"/>
    <col min="3" max="11" width="9.42578125" style="8"/>
    <col min="12" max="12" width="10.85546875" style="8" customWidth="1"/>
    <col min="13" max="13" width="0.140625" style="8" customWidth="1"/>
    <col min="14" max="16" width="9.42578125" style="8"/>
    <col min="17" max="16384" width="9.42578125" style="9"/>
  </cols>
  <sheetData>
    <row r="3" spans="1:13">
      <c r="E3" s="12"/>
      <c r="H3" s="12"/>
    </row>
    <row r="4" spans="1:13" ht="27.75">
      <c r="A4" s="810" t="str">
        <f>'CAP5'!A4:M4</f>
        <v>JUSTIÇA FEDERAL NA PARAÍBA</v>
      </c>
      <c r="B4" s="810"/>
      <c r="C4" s="810"/>
      <c r="D4" s="810"/>
      <c r="E4" s="810"/>
      <c r="F4" s="810"/>
      <c r="G4" s="810"/>
      <c r="H4" s="810"/>
      <c r="I4" s="810"/>
      <c r="J4" s="810"/>
      <c r="K4" s="810"/>
      <c r="L4" s="810"/>
      <c r="M4" s="810"/>
    </row>
    <row r="6" spans="1:13">
      <c r="F6" s="12"/>
    </row>
    <row r="24" spans="1:13">
      <c r="A24" s="9"/>
      <c r="B24" s="9"/>
      <c r="C24" s="9"/>
      <c r="D24" s="9"/>
      <c r="E24" s="9"/>
      <c r="F24" s="9"/>
      <c r="G24" s="9"/>
      <c r="H24" s="9"/>
      <c r="I24" s="9"/>
      <c r="J24" s="9"/>
      <c r="K24" s="9"/>
      <c r="L24" s="9"/>
      <c r="M24" s="9"/>
    </row>
    <row r="25" spans="1:13">
      <c r="A25" s="13"/>
      <c r="B25" s="800"/>
      <c r="C25" s="800"/>
      <c r="D25" s="800"/>
      <c r="E25" s="800"/>
      <c r="F25" s="800"/>
      <c r="G25" s="800"/>
      <c r="H25" s="800"/>
      <c r="I25" s="800"/>
      <c r="J25" s="800"/>
    </row>
    <row r="27" spans="1:13" ht="34.5" thickBot="1">
      <c r="A27" s="801" t="s">
        <v>309</v>
      </c>
      <c r="B27" s="801"/>
      <c r="C27" s="801"/>
      <c r="D27" s="801"/>
      <c r="E27" s="801"/>
      <c r="F27" s="801"/>
      <c r="G27" s="801"/>
      <c r="H27" s="801"/>
      <c r="I27" s="801"/>
      <c r="J27" s="801"/>
      <c r="K27" s="801"/>
      <c r="L27" s="801"/>
      <c r="M27" s="801"/>
    </row>
    <row r="28" spans="1:13" ht="21" thickTop="1">
      <c r="B28" s="800"/>
      <c r="C28" s="800"/>
      <c r="D28" s="800"/>
      <c r="E28" s="800"/>
      <c r="F28" s="800"/>
      <c r="G28" s="800"/>
      <c r="H28" s="800"/>
      <c r="I28" s="800"/>
      <c r="J28" s="800"/>
      <c r="K28" s="800"/>
    </row>
    <row r="29" spans="1:13">
      <c r="A29" s="12"/>
      <c r="B29" s="12"/>
    </row>
    <row r="37" spans="1:13" ht="26.25">
      <c r="A37" s="14"/>
      <c r="B37" s="804"/>
      <c r="C37" s="804"/>
      <c r="D37" s="804"/>
      <c r="E37" s="804"/>
      <c r="F37" s="804"/>
      <c r="G37" s="804"/>
      <c r="H37" s="804"/>
      <c r="I37" s="804"/>
      <c r="J37" s="804"/>
      <c r="K37" s="804"/>
      <c r="L37" s="804"/>
      <c r="M37" s="804"/>
    </row>
    <row r="38" spans="1:13" ht="35.25" customHeight="1">
      <c r="A38" s="14"/>
      <c r="B38" s="804"/>
      <c r="C38" s="804"/>
      <c r="D38" s="804"/>
      <c r="E38" s="804"/>
      <c r="F38" s="804"/>
      <c r="G38" s="804"/>
      <c r="H38" s="804"/>
      <c r="I38" s="804"/>
      <c r="J38" s="804"/>
      <c r="K38" s="804"/>
      <c r="L38" s="804"/>
      <c r="M38" s="804"/>
    </row>
    <row r="39" spans="1:13" ht="26.25">
      <c r="A39" s="14"/>
      <c r="B39" s="804"/>
      <c r="C39" s="804"/>
      <c r="D39" s="804"/>
      <c r="E39" s="804"/>
      <c r="F39" s="804"/>
      <c r="G39" s="804"/>
      <c r="H39" s="804"/>
      <c r="I39" s="804"/>
      <c r="J39" s="804"/>
      <c r="K39" s="804"/>
      <c r="L39" s="804"/>
      <c r="M39" s="804"/>
    </row>
    <row r="41" spans="1:13" ht="26.25">
      <c r="A41" s="14"/>
      <c r="B41" s="804"/>
      <c r="C41" s="804"/>
      <c r="D41" s="804"/>
      <c r="E41" s="804"/>
      <c r="F41" s="804"/>
      <c r="G41" s="804"/>
      <c r="H41" s="804"/>
      <c r="I41" s="804"/>
      <c r="J41" s="804"/>
      <c r="K41" s="804"/>
      <c r="L41" s="804"/>
      <c r="M41" s="804"/>
    </row>
    <row r="42" spans="1:13" ht="26.25">
      <c r="A42" s="14"/>
      <c r="B42" s="804"/>
      <c r="C42" s="804"/>
      <c r="D42" s="804"/>
      <c r="E42" s="804"/>
      <c r="F42" s="804"/>
      <c r="G42" s="804"/>
      <c r="H42" s="804"/>
      <c r="I42" s="804"/>
      <c r="J42" s="804"/>
      <c r="K42" s="804"/>
      <c r="L42" s="804"/>
      <c r="M42" s="804"/>
    </row>
    <row r="43" spans="1:13" ht="33.75" customHeight="1">
      <c r="A43" s="14"/>
      <c r="B43" s="804"/>
      <c r="C43" s="804"/>
      <c r="D43" s="804"/>
      <c r="E43" s="804"/>
      <c r="F43" s="804"/>
      <c r="G43" s="804"/>
      <c r="H43" s="804"/>
      <c r="I43" s="804"/>
      <c r="J43" s="804"/>
      <c r="K43" s="804"/>
      <c r="L43" s="804"/>
      <c r="M43" s="804"/>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26">
    <tabColor theme="0" tint="-0.249977111117893"/>
    <pageSetUpPr fitToPage="1"/>
  </sheetPr>
  <dimension ref="A1:AMK62"/>
  <sheetViews>
    <sheetView view="pageBreakPreview" topLeftCell="A28" zoomScale="60" zoomScaleNormal="100" workbookViewId="0">
      <selection activeCell="K51" sqref="K51"/>
    </sheetView>
  </sheetViews>
  <sheetFormatPr defaultColWidth="32" defaultRowHeight="15"/>
  <cols>
    <col min="1" max="1" width="60.5703125" style="28" customWidth="1"/>
    <col min="2" max="2" width="61.85546875" style="28" customWidth="1"/>
    <col min="3" max="3" width="13.85546875" style="28" customWidth="1"/>
    <col min="4" max="4" width="8.7109375" style="28" hidden="1" customWidth="1"/>
    <col min="5" max="5" width="15.85546875" style="28" customWidth="1"/>
    <col min="6" max="6" width="16.85546875" style="28" customWidth="1"/>
    <col min="7" max="7" width="15" style="28" customWidth="1"/>
    <col min="8" max="8" width="17.42578125" style="28" customWidth="1"/>
    <col min="9" max="1025" width="32" style="28"/>
  </cols>
  <sheetData>
    <row r="1" spans="1:5" s="485" customFormat="1" ht="15.75">
      <c r="A1" s="889" t="s">
        <v>439</v>
      </c>
      <c r="B1" s="889"/>
      <c r="C1" s="889"/>
    </row>
    <row r="2" spans="1:5" s="485" customFormat="1" ht="15.75">
      <c r="A2" s="486"/>
      <c r="B2" s="486"/>
      <c r="C2" s="487"/>
    </row>
    <row r="3" spans="1:5" s="485" customFormat="1" ht="15.75">
      <c r="A3" s="488" t="s">
        <v>77</v>
      </c>
      <c r="B3" s="489"/>
      <c r="C3" s="490"/>
    </row>
    <row r="4" spans="1:5" s="485" customFormat="1">
      <c r="A4" s="491" t="s">
        <v>78</v>
      </c>
      <c r="B4" s="489"/>
      <c r="C4" s="490"/>
    </row>
    <row r="5" spans="1:5" s="485" customFormat="1">
      <c r="A5" s="491" t="s">
        <v>79</v>
      </c>
      <c r="B5" s="489"/>
      <c r="C5" s="490"/>
    </row>
    <row r="6" spans="1:5" s="485" customFormat="1">
      <c r="A6" s="491" t="s">
        <v>80</v>
      </c>
      <c r="B6" s="489"/>
      <c r="C6" s="490"/>
    </row>
    <row r="7" spans="1:5" s="485" customFormat="1">
      <c r="A7" s="491" t="s">
        <v>81</v>
      </c>
      <c r="B7" s="489"/>
      <c r="C7" s="490"/>
    </row>
    <row r="8" spans="1:5" s="485" customFormat="1">
      <c r="A8" s="491"/>
      <c r="B8" s="489"/>
      <c r="C8" s="490"/>
    </row>
    <row r="9" spans="1:5" s="485" customFormat="1">
      <c r="A9" s="491"/>
      <c r="B9" s="489"/>
      <c r="C9" s="490"/>
    </row>
    <row r="10" spans="1:5" s="485" customFormat="1" ht="15.75" customHeight="1">
      <c r="A10" s="890" t="s">
        <v>82</v>
      </c>
      <c r="B10" s="890"/>
      <c r="C10" s="890"/>
      <c r="E10" s="492"/>
    </row>
    <row r="11" spans="1:5" s="485" customFormat="1" ht="15.75">
      <c r="A11" s="493"/>
      <c r="B11" s="489"/>
      <c r="C11" s="490"/>
      <c r="E11" s="38"/>
    </row>
    <row r="12" spans="1:5" s="485" customFormat="1" ht="16.5" thickBot="1">
      <c r="A12" s="493"/>
      <c r="B12" s="489"/>
      <c r="C12" s="490"/>
      <c r="E12" s="38"/>
    </row>
    <row r="13" spans="1:5" s="485" customFormat="1" ht="16.5" thickBot="1">
      <c r="A13" s="494" t="s">
        <v>83</v>
      </c>
      <c r="B13" s="489"/>
      <c r="C13" s="490"/>
      <c r="E13" s="495">
        <f>C50</f>
        <v>0.22869999999999999</v>
      </c>
    </row>
    <row r="14" spans="1:5" s="485" customFormat="1" ht="15.75">
      <c r="A14" s="494" t="s">
        <v>84</v>
      </c>
      <c r="B14" s="489"/>
      <c r="C14" s="490"/>
      <c r="E14" s="38"/>
    </row>
    <row r="15" spans="1:5" s="485" customFormat="1" ht="15.75">
      <c r="A15" s="494" t="s">
        <v>85</v>
      </c>
      <c r="B15" s="489"/>
      <c r="C15" s="490"/>
      <c r="E15" s="38"/>
    </row>
    <row r="16" spans="1:5" s="485" customFormat="1" ht="30.75">
      <c r="A16" s="494" t="s">
        <v>86</v>
      </c>
      <c r="B16" s="489"/>
      <c r="C16" s="490"/>
      <c r="E16" s="38"/>
    </row>
    <row r="17" spans="1:1025" s="485" customFormat="1" ht="15.75">
      <c r="A17" s="491"/>
      <c r="B17" s="489"/>
      <c r="C17" s="490"/>
      <c r="E17" s="38"/>
      <c r="F17" s="496"/>
    </row>
    <row r="18" spans="1:1025" s="38" customFormat="1" ht="15.75">
      <c r="A18" s="491"/>
      <c r="B18" s="489"/>
      <c r="C18" s="490"/>
      <c r="D18" s="485"/>
      <c r="AMK18" s="497"/>
    </row>
    <row r="19" spans="1:1025" s="38" customFormat="1" ht="15.75">
      <c r="A19" s="491"/>
      <c r="B19" s="489"/>
      <c r="C19" s="490"/>
      <c r="D19" s="485"/>
      <c r="AMK19" s="497"/>
    </row>
    <row r="20" spans="1:1025" s="38" customFormat="1" ht="15.75">
      <c r="A20" s="491"/>
      <c r="B20" s="489"/>
      <c r="C20" s="490"/>
      <c r="D20" s="485"/>
      <c r="AMK20" s="497"/>
    </row>
    <row r="21" spans="1:1025" s="38" customFormat="1" ht="15.75">
      <c r="A21" s="494" t="s">
        <v>87</v>
      </c>
      <c r="B21" s="489"/>
      <c r="C21" s="490"/>
      <c r="D21" s="485"/>
      <c r="AMK21" s="497"/>
    </row>
    <row r="22" spans="1:1025" s="38" customFormat="1" ht="30.75">
      <c r="A22" s="494" t="s">
        <v>88</v>
      </c>
      <c r="B22" s="489"/>
      <c r="C22" s="490"/>
      <c r="D22" s="485"/>
      <c r="AMK22" s="497"/>
    </row>
    <row r="23" spans="1:1025" s="38" customFormat="1" ht="15.75">
      <c r="A23" s="494" t="s">
        <v>89</v>
      </c>
      <c r="B23" s="489"/>
      <c r="C23" s="490"/>
      <c r="D23" s="485"/>
      <c r="AMK23" s="497"/>
    </row>
    <row r="24" spans="1:1025" s="38" customFormat="1" ht="15.75">
      <c r="A24" s="494" t="s">
        <v>90</v>
      </c>
      <c r="B24" s="489"/>
      <c r="C24" s="490"/>
      <c r="D24" s="485"/>
      <c r="AMK24" s="497"/>
    </row>
    <row r="25" spans="1:1025" s="38" customFormat="1" ht="15.75">
      <c r="A25" s="494" t="s">
        <v>91</v>
      </c>
      <c r="B25" s="489"/>
      <c r="C25" s="490"/>
      <c r="D25" s="485"/>
      <c r="AMK25" s="497"/>
    </row>
    <row r="26" spans="1:1025" s="38" customFormat="1" ht="15.75">
      <c r="A26" s="494" t="s">
        <v>92</v>
      </c>
      <c r="B26" s="489"/>
      <c r="C26" s="490"/>
      <c r="D26" s="485"/>
      <c r="AMK26" s="497"/>
    </row>
    <row r="27" spans="1:1025" s="38" customFormat="1" ht="15.75">
      <c r="A27" s="494" t="s">
        <v>93</v>
      </c>
      <c r="B27" s="489"/>
      <c r="C27" s="490"/>
      <c r="D27" s="485"/>
      <c r="AMK27" s="497"/>
    </row>
    <row r="28" spans="1:1025" s="38" customFormat="1" ht="15.75">
      <c r="A28" s="494" t="s">
        <v>94</v>
      </c>
      <c r="B28" s="489"/>
      <c r="C28" s="490"/>
      <c r="D28" s="485"/>
      <c r="AMK28" s="497"/>
    </row>
    <row r="29" spans="1:1025" s="38" customFormat="1" ht="15.75">
      <c r="A29" s="498"/>
      <c r="B29" s="489"/>
      <c r="C29" s="490"/>
      <c r="D29" s="485"/>
      <c r="AMK29" s="497"/>
    </row>
    <row r="30" spans="1:1025" s="38" customFormat="1" ht="51.75" customHeight="1">
      <c r="A30" s="891" t="s">
        <v>440</v>
      </c>
      <c r="B30" s="891"/>
      <c r="C30" s="891"/>
      <c r="D30" s="485"/>
      <c r="AMK30" s="497"/>
    </row>
    <row r="31" spans="1:1025" ht="45" customHeight="1">
      <c r="A31" s="494"/>
      <c r="B31" s="489"/>
      <c r="C31" s="490"/>
      <c r="D31" s="5"/>
      <c r="E31" s="893" t="s">
        <v>2032</v>
      </c>
      <c r="F31" s="893"/>
      <c r="G31" s="893"/>
      <c r="H31" s="887" t="s">
        <v>2033</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5" ht="72.75" customHeight="1">
      <c r="A32" s="892" t="s">
        <v>502</v>
      </c>
      <c r="B32" s="892"/>
      <c r="C32" s="892"/>
      <c r="D32"/>
      <c r="E32" s="134" t="s">
        <v>2034</v>
      </c>
      <c r="F32" s="134" t="s">
        <v>2035</v>
      </c>
      <c r="G32" s="134" t="s">
        <v>2036</v>
      </c>
      <c r="H32" s="888"/>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5" ht="30.75">
      <c r="A33" s="62" t="s">
        <v>441</v>
      </c>
      <c r="B33" s="222">
        <v>0.04</v>
      </c>
      <c r="C33" s="499"/>
      <c r="D33" s="129">
        <v>0.04</v>
      </c>
      <c r="E33" s="135">
        <v>3</v>
      </c>
      <c r="F33" s="135">
        <v>4</v>
      </c>
      <c r="G33" s="135">
        <v>5.5</v>
      </c>
      <c r="H33" s="130">
        <v>3</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5" ht="15.75">
      <c r="A34" s="62" t="s">
        <v>89</v>
      </c>
      <c r="B34" s="222">
        <v>4.0000000000000001E-3</v>
      </c>
      <c r="C34" s="490"/>
      <c r="D34" s="129">
        <v>4.4999999999999997E-3</v>
      </c>
      <c r="E34" s="135">
        <f>0.8/2</f>
        <v>0.4</v>
      </c>
      <c r="F34" s="135">
        <f>0.8/2</f>
        <v>0.4</v>
      </c>
      <c r="G34" s="135">
        <f>1/2</f>
        <v>0.5</v>
      </c>
      <c r="H34" s="130">
        <f>0.8/2</f>
        <v>0.4</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5" ht="45.75">
      <c r="A35" s="62" t="s">
        <v>97</v>
      </c>
      <c r="B35" s="222">
        <v>1.2699999999999999E-2</v>
      </c>
      <c r="C35" s="490"/>
      <c r="D35" s="129">
        <v>1.2699999999999999E-2</v>
      </c>
      <c r="E35" s="135">
        <v>0.97</v>
      </c>
      <c r="F35" s="135">
        <v>1.27</v>
      </c>
      <c r="G35" s="135">
        <v>1.27</v>
      </c>
      <c r="H35" s="130">
        <v>1.27</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5" ht="15.75">
      <c r="A36" s="62" t="s">
        <v>91</v>
      </c>
      <c r="B36" s="222">
        <v>4.0000000000000001E-3</v>
      </c>
      <c r="C36" s="490"/>
      <c r="D36" s="129">
        <v>3.5000000000000001E-3</v>
      </c>
      <c r="E36" s="135">
        <f>0.8/2</f>
        <v>0.4</v>
      </c>
      <c r="F36" s="135">
        <f>0.8/2</f>
        <v>0.4</v>
      </c>
      <c r="G36" s="135">
        <f>1/2</f>
        <v>0.5</v>
      </c>
      <c r="H36" s="130">
        <v>0.4</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5" ht="15.75">
      <c r="A37" s="62" t="s">
        <v>92</v>
      </c>
      <c r="B37" s="222">
        <v>1.23E-2</v>
      </c>
      <c r="C37" s="490"/>
      <c r="D37" s="129">
        <v>1.23E-2</v>
      </c>
      <c r="E37" s="135">
        <v>0.59</v>
      </c>
      <c r="F37" s="135">
        <v>1.23</v>
      </c>
      <c r="G37" s="135">
        <v>1.39</v>
      </c>
      <c r="H37" s="130">
        <v>1.23</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5" ht="15.75">
      <c r="A38" s="62" t="s">
        <v>93</v>
      </c>
      <c r="B38" s="222">
        <v>7.3999999999999996E-2</v>
      </c>
      <c r="C38" s="490"/>
      <c r="D38" s="129">
        <v>6.6900000000000001E-2</v>
      </c>
      <c r="E38" s="135">
        <v>6.16</v>
      </c>
      <c r="F38" s="135">
        <v>7.4</v>
      </c>
      <c r="G38" s="135">
        <v>8.9600000000000009</v>
      </c>
      <c r="H38" s="130">
        <v>7.4</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5" ht="15.75">
      <c r="A39" s="62" t="s">
        <v>94</v>
      </c>
      <c r="B39" s="222">
        <f>B46</f>
        <v>6.1499999999999999E-2</v>
      </c>
      <c r="C39" s="500"/>
      <c r="D39" s="129">
        <v>0.10150000000000001</v>
      </c>
      <c r="E39" s="136">
        <f>SUM(E42:E45)</f>
        <v>9.65</v>
      </c>
      <c r="F39" s="136">
        <f>SUM(F42:F45)</f>
        <v>11.15</v>
      </c>
      <c r="G39" s="136">
        <f>SUM(G42:G45)</f>
        <v>13.15</v>
      </c>
      <c r="H39" s="131">
        <f>SUM(H42:H45)</f>
        <v>10.15</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5" ht="15.75">
      <c r="A40" s="501"/>
      <c r="B40" s="489"/>
      <c r="C40" s="490"/>
      <c r="D40" s="6"/>
      <c r="E40" s="137"/>
      <c r="F40" s="137"/>
      <c r="G40" s="137"/>
      <c r="H40" s="132"/>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5" ht="15.75" customHeight="1">
      <c r="A41" s="890" t="s">
        <v>98</v>
      </c>
      <c r="B41" s="890"/>
      <c r="C41" s="890"/>
      <c r="D41" s="6"/>
      <c r="E41" s="137"/>
      <c r="F41" s="137"/>
      <c r="G41" s="137"/>
      <c r="H41" s="132"/>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5" ht="15.75">
      <c r="A42" s="63" t="s">
        <v>99</v>
      </c>
      <c r="B42" s="59">
        <v>0</v>
      </c>
      <c r="C42" s="490"/>
      <c r="D42"/>
      <c r="E42" s="135">
        <v>4.5</v>
      </c>
      <c r="F42" s="135">
        <v>4.5</v>
      </c>
      <c r="G42" s="135">
        <v>4.5</v>
      </c>
      <c r="H42" s="133">
        <v>4.5</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5" ht="15.75">
      <c r="A43" s="63" t="s">
        <v>100</v>
      </c>
      <c r="B43" s="58">
        <v>0.03</v>
      </c>
      <c r="C43" s="490"/>
      <c r="D43"/>
      <c r="E43" s="135">
        <v>3</v>
      </c>
      <c r="F43" s="135">
        <v>3</v>
      </c>
      <c r="G43" s="135">
        <v>3</v>
      </c>
      <c r="H43" s="130">
        <v>3</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5" ht="15.75">
      <c r="A44" s="63" t="s">
        <v>101</v>
      </c>
      <c r="B44" s="58">
        <v>6.4999999999999997E-3</v>
      </c>
      <c r="C44" s="490"/>
      <c r="D44"/>
      <c r="E44" s="135">
        <v>0.65</v>
      </c>
      <c r="F44" s="135">
        <v>0.65</v>
      </c>
      <c r="G44" s="135">
        <v>0.65</v>
      </c>
      <c r="H44" s="130">
        <v>0.65</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5" s="5" customFormat="1" ht="45">
      <c r="A45" s="29" t="s">
        <v>14416</v>
      </c>
      <c r="B45" s="54">
        <v>2.5000000000000001E-2</v>
      </c>
      <c r="C45" s="490"/>
      <c r="E45" s="135">
        <v>1.5</v>
      </c>
      <c r="F45" s="135">
        <v>3</v>
      </c>
      <c r="G45" s="135">
        <v>5</v>
      </c>
      <c r="H45" s="130">
        <v>2</v>
      </c>
    </row>
    <row r="46" spans="1:1025" s="5" customFormat="1" ht="15.75">
      <c r="A46" s="64" t="s">
        <v>103</v>
      </c>
      <c r="B46" s="65">
        <f>SUM(B42:B45)</f>
        <v>6.1499999999999999E-2</v>
      </c>
      <c r="C46" s="490"/>
      <c r="E46" s="136">
        <f>SUM(E42:E45)</f>
        <v>9.65</v>
      </c>
      <c r="F46" s="136">
        <f>SUM(F42:F45)</f>
        <v>11.15</v>
      </c>
      <c r="G46" s="136">
        <f>SUM(G42:G45)</f>
        <v>13.15</v>
      </c>
      <c r="H46" s="131">
        <f>SUM(H42:H45)</f>
        <v>10.15</v>
      </c>
    </row>
    <row r="47" spans="1:1025" s="38" customFormat="1" ht="15.75">
      <c r="A47" s="491"/>
      <c r="B47" s="489"/>
      <c r="C47" s="490"/>
      <c r="E47" s="497"/>
      <c r="F47" s="497"/>
      <c r="G47" s="497"/>
      <c r="H47" s="497"/>
      <c r="AMK47" s="497"/>
    </row>
    <row r="48" spans="1:1025" ht="15.75">
      <c r="A48" s="30" t="s">
        <v>442</v>
      </c>
      <c r="B48" s="31"/>
      <c r="C48" s="32"/>
      <c r="D48"/>
      <c r="E48" s="38"/>
      <c r="F48" s="38"/>
      <c r="G48" s="38"/>
      <c r="H48" s="50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5" ht="15.75">
      <c r="A49" s="33" t="s">
        <v>105</v>
      </c>
      <c r="B49" s="34" t="s">
        <v>106</v>
      </c>
      <c r="C49" s="158">
        <f>(((1+B33+B34+B35+B36)*(1+B37)*(1+B38))/(1-B39))-1</f>
        <v>0.22877342476291962</v>
      </c>
      <c r="D49"/>
      <c r="E49" s="504">
        <f>(((1+B33+B34+B35+B36)*(1+B37)*(1+B38))/(1-B39))-1</f>
        <v>0.22877342476291962</v>
      </c>
      <c r="F49" s="38"/>
      <c r="G49" s="38"/>
      <c r="H49" s="38"/>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5" s="37" customFormat="1" ht="15.75">
      <c r="A50" s="35" t="s">
        <v>107</v>
      </c>
      <c r="B50" s="36" t="s">
        <v>106</v>
      </c>
      <c r="C50" s="60">
        <f>TRUNC(C49,4)</f>
        <v>0.22869999999999999</v>
      </c>
      <c r="E50" s="505"/>
      <c r="F50" s="505"/>
      <c r="G50" s="505"/>
      <c r="H50" s="505"/>
    </row>
    <row r="51" spans="1:1025" s="485" customFormat="1">
      <c r="A51" s="491"/>
      <c r="B51" s="489"/>
      <c r="C51" s="490"/>
    </row>
    <row r="52" spans="1:1025" s="485" customFormat="1">
      <c r="A52" s="491"/>
      <c r="B52" s="489"/>
      <c r="C52" s="490"/>
    </row>
    <row r="53" spans="1:1025" s="38" customFormat="1" ht="15.75">
      <c r="A53" s="488" t="s">
        <v>108</v>
      </c>
      <c r="B53" s="489"/>
      <c r="C53" s="490"/>
      <c r="D53" s="497"/>
      <c r="E53" s="497"/>
      <c r="F53" s="497"/>
      <c r="G53" s="497"/>
      <c r="H53" s="497"/>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c r="CB53" s="497"/>
      <c r="CC53" s="497"/>
      <c r="CD53" s="497"/>
      <c r="CE53" s="497"/>
      <c r="CF53" s="497"/>
      <c r="CG53" s="497"/>
      <c r="CH53" s="497"/>
      <c r="CI53" s="497"/>
      <c r="CJ53" s="497"/>
      <c r="CK53" s="497"/>
      <c r="CL53" s="497"/>
      <c r="CM53" s="497"/>
      <c r="CN53" s="497"/>
      <c r="CO53" s="497"/>
      <c r="CP53" s="497"/>
      <c r="CQ53" s="497"/>
      <c r="CR53" s="497"/>
      <c r="CS53" s="497"/>
      <c r="CT53" s="497"/>
      <c r="CU53" s="497"/>
      <c r="CV53" s="497"/>
      <c r="CW53" s="497"/>
      <c r="CX53" s="497"/>
      <c r="CY53" s="497"/>
      <c r="CZ53" s="497"/>
      <c r="DA53" s="497"/>
      <c r="DB53" s="497"/>
      <c r="DC53" s="497"/>
      <c r="DD53" s="497"/>
      <c r="DE53" s="497"/>
      <c r="DF53" s="497"/>
      <c r="DG53" s="497"/>
      <c r="DH53" s="497"/>
      <c r="DI53" s="497"/>
      <c r="DJ53" s="497"/>
      <c r="DK53" s="497"/>
      <c r="DL53" s="497"/>
      <c r="DM53" s="497"/>
      <c r="DN53" s="497"/>
      <c r="DO53" s="497"/>
      <c r="DP53" s="497"/>
      <c r="DQ53" s="497"/>
      <c r="DR53" s="497"/>
      <c r="DS53" s="497"/>
      <c r="DT53" s="497"/>
      <c r="DU53" s="497"/>
      <c r="DV53" s="497"/>
      <c r="DW53" s="497"/>
      <c r="DX53" s="497"/>
      <c r="DY53" s="497"/>
      <c r="DZ53" s="497"/>
      <c r="EA53" s="497"/>
      <c r="EB53" s="497"/>
      <c r="EC53" s="497"/>
      <c r="ED53" s="497"/>
      <c r="EE53" s="497"/>
      <c r="EF53" s="497"/>
      <c r="EG53" s="497"/>
      <c r="EH53" s="497"/>
      <c r="EI53" s="497"/>
      <c r="EJ53" s="497"/>
      <c r="EK53" s="497"/>
      <c r="EL53" s="497"/>
      <c r="EM53" s="497"/>
      <c r="EN53" s="497"/>
      <c r="EO53" s="497"/>
      <c r="EP53" s="497"/>
      <c r="EQ53" s="497"/>
      <c r="ER53" s="497"/>
      <c r="ES53" s="497"/>
      <c r="ET53" s="497"/>
      <c r="EU53" s="497"/>
      <c r="EV53" s="497"/>
      <c r="EW53" s="497"/>
      <c r="EX53" s="497"/>
      <c r="EY53" s="497"/>
      <c r="EZ53" s="497"/>
      <c r="FA53" s="497"/>
      <c r="FB53" s="497"/>
      <c r="FC53" s="497"/>
      <c r="FD53" s="497"/>
      <c r="FE53" s="497"/>
      <c r="FF53" s="497"/>
      <c r="FG53" s="497"/>
      <c r="FH53" s="497"/>
      <c r="FI53" s="497"/>
      <c r="FJ53" s="497"/>
      <c r="FK53" s="497"/>
      <c r="FL53" s="497"/>
      <c r="FM53" s="497"/>
      <c r="FN53" s="497"/>
      <c r="FO53" s="497"/>
      <c r="FP53" s="497"/>
      <c r="FQ53" s="497"/>
      <c r="FR53" s="497"/>
      <c r="FS53" s="497"/>
      <c r="FT53" s="497"/>
      <c r="FU53" s="497"/>
      <c r="FV53" s="497"/>
      <c r="FW53" s="497"/>
      <c r="FX53" s="497"/>
      <c r="FY53" s="497"/>
      <c r="FZ53" s="497"/>
      <c r="GA53" s="497"/>
      <c r="GB53" s="497"/>
      <c r="GC53" s="497"/>
      <c r="GD53" s="497"/>
      <c r="GE53" s="497"/>
      <c r="GF53" s="497"/>
      <c r="GG53" s="497"/>
      <c r="GH53" s="497"/>
      <c r="GI53" s="497"/>
      <c r="GJ53" s="497"/>
      <c r="GK53" s="497"/>
      <c r="GL53" s="497"/>
      <c r="GM53" s="497"/>
      <c r="GN53" s="497"/>
      <c r="GO53" s="497"/>
      <c r="GP53" s="497"/>
      <c r="GQ53" s="497"/>
      <c r="GR53" s="497"/>
      <c r="GS53" s="497"/>
      <c r="GT53" s="497"/>
      <c r="GU53" s="497"/>
      <c r="GV53" s="497"/>
      <c r="GW53" s="497"/>
      <c r="GX53" s="497"/>
      <c r="GY53" s="497"/>
      <c r="GZ53" s="497"/>
      <c r="HA53" s="497"/>
      <c r="HB53" s="497"/>
      <c r="HC53" s="497"/>
      <c r="HD53" s="497"/>
      <c r="HE53" s="497"/>
      <c r="HF53" s="497"/>
      <c r="HG53" s="497"/>
      <c r="HH53" s="497"/>
      <c r="HI53" s="497"/>
      <c r="HJ53" s="497"/>
      <c r="HK53" s="497"/>
      <c r="HL53" s="497"/>
      <c r="HM53" s="497"/>
      <c r="HN53" s="497"/>
      <c r="HO53" s="497"/>
      <c r="HP53" s="497"/>
      <c r="HQ53" s="497"/>
      <c r="HR53" s="497"/>
      <c r="HS53" s="497"/>
      <c r="HT53" s="497"/>
      <c r="HU53" s="497"/>
      <c r="HV53" s="497"/>
      <c r="HW53" s="497"/>
      <c r="HX53" s="497"/>
      <c r="HY53" s="497"/>
      <c r="HZ53" s="497"/>
      <c r="IA53" s="497"/>
      <c r="IB53" s="497"/>
      <c r="IC53" s="497"/>
      <c r="ID53" s="497"/>
      <c r="IE53" s="497"/>
      <c r="IF53" s="497"/>
      <c r="IG53" s="497"/>
      <c r="IH53" s="497"/>
      <c r="II53" s="497"/>
      <c r="IJ53" s="497"/>
      <c r="IK53" s="497"/>
      <c r="IL53" s="497"/>
      <c r="IM53" s="497"/>
      <c r="IN53" s="497"/>
      <c r="IO53" s="497"/>
      <c r="IP53" s="497"/>
      <c r="IQ53" s="497"/>
      <c r="IR53" s="497"/>
      <c r="IS53" s="497"/>
      <c r="IT53" s="497"/>
      <c r="IU53" s="497"/>
      <c r="IV53" s="497"/>
      <c r="IW53" s="497"/>
      <c r="IX53" s="497"/>
      <c r="IY53" s="497"/>
      <c r="IZ53" s="497"/>
      <c r="JA53" s="497"/>
      <c r="JB53" s="497"/>
      <c r="JC53" s="497"/>
      <c r="JD53" s="497"/>
      <c r="JE53" s="497"/>
      <c r="JF53" s="497"/>
      <c r="JG53" s="497"/>
      <c r="JH53" s="497"/>
      <c r="JI53" s="497"/>
      <c r="JJ53" s="497"/>
      <c r="JK53" s="497"/>
      <c r="JL53" s="497"/>
      <c r="JM53" s="497"/>
      <c r="JN53" s="497"/>
      <c r="JO53" s="497"/>
      <c r="JP53" s="497"/>
      <c r="JQ53" s="497"/>
      <c r="JR53" s="497"/>
      <c r="JS53" s="497"/>
      <c r="JT53" s="497"/>
      <c r="JU53" s="497"/>
      <c r="JV53" s="497"/>
      <c r="JW53" s="497"/>
      <c r="JX53" s="497"/>
      <c r="JY53" s="497"/>
      <c r="JZ53" s="497"/>
      <c r="KA53" s="497"/>
      <c r="KB53" s="497"/>
      <c r="KC53" s="497"/>
      <c r="KD53" s="497"/>
      <c r="KE53" s="497"/>
      <c r="KF53" s="497"/>
      <c r="KG53" s="497"/>
      <c r="KH53" s="497"/>
      <c r="KI53" s="497"/>
      <c r="KJ53" s="497"/>
      <c r="KK53" s="497"/>
      <c r="KL53" s="497"/>
      <c r="KM53" s="497"/>
      <c r="KN53" s="497"/>
      <c r="KO53" s="497"/>
      <c r="KP53" s="497"/>
      <c r="KQ53" s="497"/>
      <c r="KR53" s="497"/>
      <c r="KS53" s="497"/>
      <c r="KT53" s="497"/>
      <c r="KU53" s="497"/>
      <c r="KV53" s="497"/>
      <c r="KW53" s="497"/>
      <c r="KX53" s="497"/>
      <c r="KY53" s="497"/>
      <c r="KZ53" s="497"/>
      <c r="LA53" s="497"/>
      <c r="LB53" s="497"/>
      <c r="LC53" s="497"/>
      <c r="LD53" s="497"/>
      <c r="LE53" s="497"/>
      <c r="LF53" s="497"/>
      <c r="LG53" s="497"/>
      <c r="LH53" s="497"/>
      <c r="LI53" s="497"/>
      <c r="LJ53" s="497"/>
      <c r="LK53" s="497"/>
      <c r="LL53" s="497"/>
      <c r="LM53" s="497"/>
      <c r="LN53" s="497"/>
      <c r="LO53" s="497"/>
      <c r="LP53" s="497"/>
      <c r="LQ53" s="497"/>
      <c r="LR53" s="497"/>
      <c r="LS53" s="497"/>
      <c r="LT53" s="497"/>
      <c r="LU53" s="497"/>
      <c r="LV53" s="497"/>
      <c r="LW53" s="497"/>
      <c r="LX53" s="497"/>
      <c r="LY53" s="497"/>
      <c r="LZ53" s="497"/>
      <c r="MA53" s="497"/>
      <c r="MB53" s="497"/>
      <c r="MC53" s="497"/>
      <c r="MD53" s="497"/>
      <c r="ME53" s="497"/>
      <c r="MF53" s="497"/>
      <c r="MG53" s="497"/>
      <c r="MH53" s="497"/>
      <c r="MI53" s="497"/>
      <c r="MJ53" s="497"/>
      <c r="MK53" s="497"/>
      <c r="ML53" s="497"/>
      <c r="MM53" s="497"/>
      <c r="MN53" s="497"/>
      <c r="MO53" s="497"/>
      <c r="MP53" s="497"/>
      <c r="MQ53" s="497"/>
      <c r="MR53" s="497"/>
      <c r="MS53" s="497"/>
      <c r="MT53" s="497"/>
      <c r="MU53" s="497"/>
      <c r="MV53" s="497"/>
      <c r="MW53" s="497"/>
      <c r="MX53" s="497"/>
      <c r="MY53" s="497"/>
      <c r="MZ53" s="497"/>
      <c r="NA53" s="497"/>
      <c r="NB53" s="497"/>
      <c r="NC53" s="497"/>
      <c r="ND53" s="497"/>
      <c r="NE53" s="497"/>
      <c r="NF53" s="497"/>
      <c r="NG53" s="497"/>
      <c r="NH53" s="497"/>
      <c r="NI53" s="497"/>
      <c r="NJ53" s="497"/>
      <c r="NK53" s="497"/>
      <c r="NL53" s="497"/>
      <c r="NM53" s="497"/>
      <c r="NN53" s="497"/>
      <c r="NO53" s="497"/>
      <c r="NP53" s="497"/>
      <c r="NQ53" s="497"/>
      <c r="NR53" s="497"/>
      <c r="NS53" s="497"/>
      <c r="NT53" s="497"/>
      <c r="NU53" s="497"/>
      <c r="NV53" s="497"/>
      <c r="NW53" s="497"/>
      <c r="NX53" s="497"/>
      <c r="NY53" s="497"/>
      <c r="NZ53" s="497"/>
      <c r="OA53" s="497"/>
      <c r="OB53" s="497"/>
      <c r="OC53" s="497"/>
      <c r="OD53" s="497"/>
      <c r="OE53" s="497"/>
      <c r="OF53" s="497"/>
      <c r="OG53" s="497"/>
      <c r="OH53" s="497"/>
      <c r="OI53" s="497"/>
      <c r="OJ53" s="497"/>
      <c r="OK53" s="497"/>
      <c r="OL53" s="497"/>
      <c r="OM53" s="497"/>
      <c r="ON53" s="497"/>
      <c r="OO53" s="497"/>
      <c r="OP53" s="497"/>
      <c r="OQ53" s="497"/>
      <c r="OR53" s="497"/>
      <c r="OS53" s="497"/>
      <c r="OT53" s="497"/>
      <c r="OU53" s="497"/>
      <c r="OV53" s="497"/>
      <c r="OW53" s="497"/>
      <c r="OX53" s="497"/>
      <c r="OY53" s="497"/>
      <c r="OZ53" s="497"/>
      <c r="PA53" s="497"/>
      <c r="PB53" s="497"/>
      <c r="PC53" s="497"/>
      <c r="PD53" s="497"/>
      <c r="PE53" s="497"/>
      <c r="PF53" s="497"/>
      <c r="PG53" s="497"/>
      <c r="PH53" s="497"/>
      <c r="PI53" s="497"/>
      <c r="PJ53" s="497"/>
      <c r="PK53" s="497"/>
      <c r="PL53" s="497"/>
      <c r="PM53" s="497"/>
      <c r="PN53" s="497"/>
      <c r="PO53" s="497"/>
      <c r="PP53" s="497"/>
      <c r="PQ53" s="497"/>
      <c r="PR53" s="497"/>
      <c r="PS53" s="497"/>
      <c r="PT53" s="497"/>
      <c r="PU53" s="497"/>
      <c r="PV53" s="497"/>
      <c r="PW53" s="497"/>
      <c r="PX53" s="497"/>
      <c r="PY53" s="497"/>
      <c r="PZ53" s="497"/>
      <c r="QA53" s="497"/>
      <c r="QB53" s="497"/>
      <c r="QC53" s="497"/>
      <c r="QD53" s="497"/>
      <c r="QE53" s="497"/>
      <c r="QF53" s="497"/>
      <c r="QG53" s="497"/>
      <c r="QH53" s="497"/>
      <c r="QI53" s="497"/>
      <c r="QJ53" s="497"/>
      <c r="QK53" s="497"/>
      <c r="QL53" s="497"/>
      <c r="QM53" s="497"/>
      <c r="QN53" s="497"/>
      <c r="QO53" s="497"/>
      <c r="QP53" s="497"/>
      <c r="QQ53" s="497"/>
      <c r="QR53" s="497"/>
      <c r="QS53" s="497"/>
      <c r="QT53" s="497"/>
      <c r="QU53" s="497"/>
      <c r="QV53" s="497"/>
      <c r="QW53" s="497"/>
      <c r="QX53" s="497"/>
      <c r="QY53" s="497"/>
      <c r="QZ53" s="497"/>
      <c r="RA53" s="497"/>
      <c r="RB53" s="497"/>
      <c r="RC53" s="497"/>
      <c r="RD53" s="497"/>
      <c r="RE53" s="497"/>
      <c r="RF53" s="497"/>
      <c r="RG53" s="497"/>
      <c r="RH53" s="497"/>
      <c r="RI53" s="497"/>
      <c r="RJ53" s="497"/>
      <c r="RK53" s="497"/>
      <c r="RL53" s="497"/>
      <c r="RM53" s="497"/>
      <c r="RN53" s="497"/>
      <c r="RO53" s="497"/>
      <c r="RP53" s="497"/>
      <c r="RQ53" s="497"/>
      <c r="RR53" s="497"/>
      <c r="RS53" s="497"/>
      <c r="RT53" s="497"/>
      <c r="RU53" s="497"/>
      <c r="RV53" s="497"/>
      <c r="RW53" s="497"/>
      <c r="RX53" s="497"/>
      <c r="RY53" s="497"/>
      <c r="RZ53" s="497"/>
      <c r="SA53" s="497"/>
      <c r="SB53" s="497"/>
      <c r="SC53" s="497"/>
      <c r="SD53" s="497"/>
      <c r="SE53" s="497"/>
      <c r="SF53" s="497"/>
      <c r="SG53" s="497"/>
      <c r="SH53" s="497"/>
      <c r="SI53" s="497"/>
      <c r="SJ53" s="497"/>
      <c r="SK53" s="497"/>
      <c r="SL53" s="497"/>
      <c r="SM53" s="497"/>
      <c r="SN53" s="497"/>
      <c r="SO53" s="497"/>
      <c r="SP53" s="497"/>
      <c r="SQ53" s="497"/>
      <c r="SR53" s="497"/>
      <c r="SS53" s="497"/>
      <c r="ST53" s="497"/>
      <c r="SU53" s="497"/>
      <c r="SV53" s="497"/>
      <c r="SW53" s="497"/>
      <c r="SX53" s="497"/>
      <c r="SY53" s="497"/>
      <c r="SZ53" s="497"/>
      <c r="TA53" s="497"/>
      <c r="TB53" s="497"/>
      <c r="TC53" s="497"/>
      <c r="TD53" s="497"/>
      <c r="TE53" s="497"/>
      <c r="TF53" s="497"/>
      <c r="TG53" s="497"/>
      <c r="TH53" s="497"/>
      <c r="TI53" s="497"/>
      <c r="TJ53" s="497"/>
      <c r="TK53" s="497"/>
      <c r="TL53" s="497"/>
      <c r="TM53" s="497"/>
      <c r="TN53" s="497"/>
      <c r="TO53" s="497"/>
      <c r="TP53" s="497"/>
      <c r="TQ53" s="497"/>
      <c r="TR53" s="497"/>
      <c r="TS53" s="497"/>
      <c r="TT53" s="497"/>
      <c r="TU53" s="497"/>
      <c r="TV53" s="497"/>
      <c r="TW53" s="497"/>
      <c r="TX53" s="497"/>
      <c r="TY53" s="497"/>
      <c r="TZ53" s="497"/>
      <c r="UA53" s="497"/>
      <c r="UB53" s="497"/>
      <c r="UC53" s="497"/>
      <c r="UD53" s="497"/>
      <c r="UE53" s="497"/>
      <c r="UF53" s="497"/>
      <c r="UG53" s="497"/>
      <c r="UH53" s="497"/>
      <c r="UI53" s="497"/>
      <c r="UJ53" s="497"/>
      <c r="UK53" s="497"/>
      <c r="UL53" s="497"/>
      <c r="UM53" s="497"/>
      <c r="UN53" s="497"/>
      <c r="UO53" s="497"/>
      <c r="UP53" s="497"/>
      <c r="UQ53" s="497"/>
      <c r="UR53" s="497"/>
      <c r="US53" s="497"/>
      <c r="UT53" s="497"/>
      <c r="UU53" s="497"/>
      <c r="UV53" s="497"/>
      <c r="UW53" s="497"/>
      <c r="UX53" s="497"/>
      <c r="UY53" s="497"/>
      <c r="UZ53" s="497"/>
      <c r="VA53" s="497"/>
      <c r="VB53" s="497"/>
      <c r="VC53" s="497"/>
      <c r="VD53" s="497"/>
      <c r="VE53" s="497"/>
      <c r="VF53" s="497"/>
      <c r="VG53" s="497"/>
      <c r="VH53" s="497"/>
      <c r="VI53" s="497"/>
      <c r="VJ53" s="497"/>
      <c r="VK53" s="497"/>
      <c r="VL53" s="497"/>
      <c r="VM53" s="497"/>
      <c r="VN53" s="497"/>
      <c r="VO53" s="497"/>
      <c r="VP53" s="497"/>
      <c r="VQ53" s="497"/>
      <c r="VR53" s="497"/>
      <c r="VS53" s="497"/>
      <c r="VT53" s="497"/>
      <c r="VU53" s="497"/>
      <c r="VV53" s="497"/>
      <c r="VW53" s="497"/>
      <c r="VX53" s="497"/>
      <c r="VY53" s="497"/>
      <c r="VZ53" s="497"/>
      <c r="WA53" s="497"/>
      <c r="WB53" s="497"/>
      <c r="WC53" s="497"/>
      <c r="WD53" s="497"/>
      <c r="WE53" s="497"/>
      <c r="WF53" s="497"/>
      <c r="WG53" s="497"/>
      <c r="WH53" s="497"/>
      <c r="WI53" s="497"/>
      <c r="WJ53" s="497"/>
      <c r="WK53" s="497"/>
      <c r="WL53" s="497"/>
      <c r="WM53" s="497"/>
      <c r="WN53" s="497"/>
      <c r="WO53" s="497"/>
      <c r="WP53" s="497"/>
      <c r="WQ53" s="497"/>
      <c r="WR53" s="497"/>
      <c r="WS53" s="497"/>
      <c r="WT53" s="497"/>
      <c r="WU53" s="497"/>
      <c r="WV53" s="497"/>
      <c r="WW53" s="497"/>
      <c r="WX53" s="497"/>
      <c r="WY53" s="497"/>
      <c r="WZ53" s="497"/>
      <c r="XA53" s="497"/>
      <c r="XB53" s="497"/>
      <c r="XC53" s="497"/>
      <c r="XD53" s="497"/>
      <c r="XE53" s="497"/>
      <c r="XF53" s="497"/>
      <c r="XG53" s="497"/>
      <c r="XH53" s="497"/>
      <c r="XI53" s="497"/>
      <c r="XJ53" s="497"/>
      <c r="XK53" s="497"/>
      <c r="XL53" s="497"/>
      <c r="XM53" s="497"/>
      <c r="XN53" s="497"/>
      <c r="XO53" s="497"/>
      <c r="XP53" s="497"/>
      <c r="XQ53" s="497"/>
      <c r="XR53" s="497"/>
      <c r="XS53" s="497"/>
      <c r="XT53" s="497"/>
      <c r="XU53" s="497"/>
      <c r="XV53" s="497"/>
      <c r="XW53" s="497"/>
      <c r="XX53" s="497"/>
      <c r="XY53" s="497"/>
      <c r="XZ53" s="497"/>
      <c r="YA53" s="497"/>
      <c r="YB53" s="497"/>
      <c r="YC53" s="497"/>
      <c r="YD53" s="497"/>
      <c r="YE53" s="497"/>
      <c r="YF53" s="497"/>
      <c r="YG53" s="497"/>
      <c r="YH53" s="497"/>
      <c r="YI53" s="497"/>
      <c r="YJ53" s="497"/>
      <c r="YK53" s="497"/>
      <c r="YL53" s="497"/>
      <c r="YM53" s="497"/>
      <c r="YN53" s="497"/>
      <c r="YO53" s="497"/>
      <c r="YP53" s="497"/>
      <c r="YQ53" s="497"/>
      <c r="YR53" s="497"/>
      <c r="YS53" s="497"/>
      <c r="YT53" s="497"/>
      <c r="YU53" s="497"/>
      <c r="YV53" s="497"/>
      <c r="YW53" s="497"/>
      <c r="YX53" s="497"/>
      <c r="YY53" s="497"/>
      <c r="YZ53" s="497"/>
      <c r="ZA53" s="497"/>
      <c r="ZB53" s="497"/>
      <c r="ZC53" s="497"/>
      <c r="ZD53" s="497"/>
      <c r="ZE53" s="497"/>
      <c r="ZF53" s="497"/>
      <c r="ZG53" s="497"/>
      <c r="ZH53" s="497"/>
      <c r="ZI53" s="497"/>
      <c r="ZJ53" s="497"/>
      <c r="ZK53" s="497"/>
      <c r="ZL53" s="497"/>
      <c r="ZM53" s="497"/>
      <c r="ZN53" s="497"/>
      <c r="ZO53" s="497"/>
      <c r="ZP53" s="497"/>
      <c r="ZQ53" s="497"/>
      <c r="ZR53" s="497"/>
      <c r="ZS53" s="497"/>
      <c r="ZT53" s="497"/>
      <c r="ZU53" s="497"/>
      <c r="ZV53" s="497"/>
      <c r="ZW53" s="497"/>
      <c r="ZX53" s="497"/>
      <c r="ZY53" s="497"/>
      <c r="ZZ53" s="497"/>
      <c r="AAA53" s="497"/>
      <c r="AAB53" s="497"/>
      <c r="AAC53" s="497"/>
      <c r="AAD53" s="497"/>
      <c r="AAE53" s="497"/>
      <c r="AAF53" s="497"/>
      <c r="AAG53" s="497"/>
      <c r="AAH53" s="497"/>
      <c r="AAI53" s="497"/>
      <c r="AAJ53" s="497"/>
      <c r="AAK53" s="497"/>
      <c r="AAL53" s="497"/>
      <c r="AAM53" s="497"/>
      <c r="AAN53" s="497"/>
      <c r="AAO53" s="497"/>
      <c r="AAP53" s="497"/>
      <c r="AAQ53" s="497"/>
      <c r="AAR53" s="497"/>
      <c r="AAS53" s="497"/>
      <c r="AAT53" s="497"/>
      <c r="AAU53" s="497"/>
      <c r="AAV53" s="497"/>
      <c r="AAW53" s="497"/>
      <c r="AAX53" s="497"/>
      <c r="AAY53" s="497"/>
      <c r="AAZ53" s="497"/>
      <c r="ABA53" s="497"/>
      <c r="ABB53" s="497"/>
      <c r="ABC53" s="497"/>
      <c r="ABD53" s="497"/>
      <c r="ABE53" s="497"/>
      <c r="ABF53" s="497"/>
      <c r="ABG53" s="497"/>
      <c r="ABH53" s="497"/>
      <c r="ABI53" s="497"/>
      <c r="ABJ53" s="497"/>
      <c r="ABK53" s="497"/>
      <c r="ABL53" s="497"/>
      <c r="ABM53" s="497"/>
      <c r="ABN53" s="497"/>
      <c r="ABO53" s="497"/>
      <c r="ABP53" s="497"/>
      <c r="ABQ53" s="497"/>
      <c r="ABR53" s="497"/>
      <c r="ABS53" s="497"/>
      <c r="ABT53" s="497"/>
      <c r="ABU53" s="497"/>
      <c r="ABV53" s="497"/>
      <c r="ABW53" s="497"/>
      <c r="ABX53" s="497"/>
      <c r="ABY53" s="497"/>
      <c r="ABZ53" s="497"/>
      <c r="ACA53" s="497"/>
      <c r="ACB53" s="497"/>
      <c r="ACC53" s="497"/>
      <c r="ACD53" s="497"/>
      <c r="ACE53" s="497"/>
      <c r="ACF53" s="497"/>
      <c r="ACG53" s="497"/>
      <c r="ACH53" s="497"/>
      <c r="ACI53" s="497"/>
      <c r="ACJ53" s="497"/>
      <c r="ACK53" s="497"/>
      <c r="ACL53" s="497"/>
      <c r="ACM53" s="497"/>
      <c r="ACN53" s="497"/>
      <c r="ACO53" s="497"/>
      <c r="ACP53" s="497"/>
      <c r="ACQ53" s="497"/>
      <c r="ACR53" s="497"/>
      <c r="ACS53" s="497"/>
      <c r="ACT53" s="497"/>
      <c r="ACU53" s="497"/>
      <c r="ACV53" s="497"/>
      <c r="ACW53" s="497"/>
      <c r="ACX53" s="497"/>
      <c r="ACY53" s="497"/>
      <c r="ACZ53" s="497"/>
      <c r="ADA53" s="497"/>
      <c r="ADB53" s="497"/>
      <c r="ADC53" s="497"/>
      <c r="ADD53" s="497"/>
      <c r="ADE53" s="497"/>
      <c r="ADF53" s="497"/>
      <c r="ADG53" s="497"/>
      <c r="ADH53" s="497"/>
      <c r="ADI53" s="497"/>
      <c r="ADJ53" s="497"/>
      <c r="ADK53" s="497"/>
      <c r="ADL53" s="497"/>
      <c r="ADM53" s="497"/>
      <c r="ADN53" s="497"/>
      <c r="ADO53" s="497"/>
      <c r="ADP53" s="497"/>
      <c r="ADQ53" s="497"/>
      <c r="ADR53" s="497"/>
      <c r="ADS53" s="497"/>
      <c r="ADT53" s="497"/>
      <c r="ADU53" s="497"/>
      <c r="ADV53" s="497"/>
      <c r="ADW53" s="497"/>
      <c r="ADX53" s="497"/>
      <c r="ADY53" s="497"/>
      <c r="ADZ53" s="497"/>
      <c r="AEA53" s="497"/>
      <c r="AEB53" s="497"/>
      <c r="AEC53" s="497"/>
      <c r="AED53" s="497"/>
      <c r="AEE53" s="497"/>
      <c r="AEF53" s="497"/>
      <c r="AEG53" s="497"/>
      <c r="AEH53" s="497"/>
      <c r="AEI53" s="497"/>
      <c r="AEJ53" s="497"/>
      <c r="AEK53" s="497"/>
      <c r="AEL53" s="497"/>
      <c r="AEM53" s="497"/>
      <c r="AEN53" s="497"/>
      <c r="AEO53" s="497"/>
      <c r="AEP53" s="497"/>
      <c r="AEQ53" s="497"/>
      <c r="AER53" s="497"/>
      <c r="AES53" s="497"/>
      <c r="AET53" s="497"/>
      <c r="AEU53" s="497"/>
      <c r="AEV53" s="497"/>
      <c r="AEW53" s="497"/>
      <c r="AEX53" s="497"/>
      <c r="AEY53" s="497"/>
      <c r="AEZ53" s="497"/>
      <c r="AFA53" s="497"/>
      <c r="AFB53" s="497"/>
      <c r="AFC53" s="497"/>
      <c r="AFD53" s="497"/>
      <c r="AFE53" s="497"/>
      <c r="AFF53" s="497"/>
      <c r="AFG53" s="497"/>
      <c r="AFH53" s="497"/>
      <c r="AFI53" s="497"/>
      <c r="AFJ53" s="497"/>
      <c r="AFK53" s="497"/>
      <c r="AFL53" s="497"/>
      <c r="AFM53" s="497"/>
      <c r="AFN53" s="497"/>
      <c r="AFO53" s="497"/>
      <c r="AFP53" s="497"/>
      <c r="AFQ53" s="497"/>
      <c r="AFR53" s="497"/>
      <c r="AFS53" s="497"/>
      <c r="AFT53" s="497"/>
      <c r="AFU53" s="497"/>
      <c r="AFV53" s="497"/>
      <c r="AFW53" s="497"/>
      <c r="AFX53" s="497"/>
      <c r="AFY53" s="497"/>
      <c r="AFZ53" s="497"/>
      <c r="AGA53" s="497"/>
      <c r="AGB53" s="497"/>
      <c r="AGC53" s="497"/>
      <c r="AGD53" s="497"/>
      <c r="AGE53" s="497"/>
      <c r="AGF53" s="497"/>
      <c r="AGG53" s="497"/>
      <c r="AGH53" s="497"/>
      <c r="AGI53" s="497"/>
      <c r="AGJ53" s="497"/>
      <c r="AGK53" s="497"/>
      <c r="AGL53" s="497"/>
      <c r="AGM53" s="497"/>
      <c r="AGN53" s="497"/>
      <c r="AGO53" s="497"/>
      <c r="AGP53" s="497"/>
      <c r="AGQ53" s="497"/>
      <c r="AGR53" s="497"/>
      <c r="AGS53" s="497"/>
      <c r="AGT53" s="497"/>
      <c r="AGU53" s="497"/>
      <c r="AGV53" s="497"/>
      <c r="AGW53" s="497"/>
      <c r="AGX53" s="497"/>
      <c r="AGY53" s="497"/>
      <c r="AGZ53" s="497"/>
      <c r="AHA53" s="497"/>
      <c r="AHB53" s="497"/>
      <c r="AHC53" s="497"/>
      <c r="AHD53" s="497"/>
      <c r="AHE53" s="497"/>
      <c r="AHF53" s="497"/>
      <c r="AHG53" s="497"/>
      <c r="AHH53" s="497"/>
      <c r="AHI53" s="497"/>
      <c r="AHJ53" s="497"/>
      <c r="AHK53" s="497"/>
      <c r="AHL53" s="497"/>
      <c r="AHM53" s="497"/>
      <c r="AHN53" s="497"/>
      <c r="AHO53" s="497"/>
      <c r="AHP53" s="497"/>
      <c r="AHQ53" s="497"/>
      <c r="AHR53" s="497"/>
      <c r="AHS53" s="497"/>
      <c r="AHT53" s="497"/>
      <c r="AHU53" s="497"/>
      <c r="AHV53" s="497"/>
      <c r="AHW53" s="497"/>
      <c r="AHX53" s="497"/>
      <c r="AHY53" s="497"/>
      <c r="AHZ53" s="497"/>
      <c r="AIA53" s="497"/>
      <c r="AIB53" s="497"/>
      <c r="AIC53" s="497"/>
      <c r="AID53" s="497"/>
      <c r="AIE53" s="497"/>
      <c r="AIF53" s="497"/>
      <c r="AIG53" s="497"/>
      <c r="AIH53" s="497"/>
      <c r="AII53" s="497"/>
      <c r="AIJ53" s="497"/>
      <c r="AIK53" s="497"/>
      <c r="AIL53" s="497"/>
      <c r="AIM53" s="497"/>
      <c r="AIN53" s="497"/>
      <c r="AIO53" s="497"/>
      <c r="AIP53" s="497"/>
      <c r="AIQ53" s="497"/>
      <c r="AIR53" s="497"/>
      <c r="AIS53" s="497"/>
      <c r="AIT53" s="497"/>
      <c r="AIU53" s="497"/>
      <c r="AIV53" s="497"/>
      <c r="AIW53" s="497"/>
      <c r="AIX53" s="497"/>
      <c r="AIY53" s="497"/>
      <c r="AIZ53" s="497"/>
      <c r="AJA53" s="497"/>
      <c r="AJB53" s="497"/>
      <c r="AJC53" s="497"/>
      <c r="AJD53" s="497"/>
      <c r="AJE53" s="497"/>
      <c r="AJF53" s="497"/>
      <c r="AJG53" s="497"/>
      <c r="AJH53" s="497"/>
      <c r="AJI53" s="497"/>
      <c r="AJJ53" s="497"/>
      <c r="AJK53" s="497"/>
      <c r="AJL53" s="497"/>
      <c r="AJM53" s="497"/>
      <c r="AJN53" s="497"/>
      <c r="AJO53" s="497"/>
      <c r="AJP53" s="497"/>
      <c r="AJQ53" s="497"/>
      <c r="AJR53" s="497"/>
      <c r="AJS53" s="497"/>
      <c r="AJT53" s="497"/>
      <c r="AJU53" s="497"/>
      <c r="AJV53" s="497"/>
      <c r="AJW53" s="497"/>
      <c r="AJX53" s="497"/>
      <c r="AJY53" s="497"/>
      <c r="AJZ53" s="497"/>
      <c r="AKA53" s="497"/>
      <c r="AKB53" s="497"/>
      <c r="AKC53" s="497"/>
      <c r="AKD53" s="497"/>
      <c r="AKE53" s="497"/>
      <c r="AKF53" s="497"/>
      <c r="AKG53" s="497"/>
      <c r="AKH53" s="497"/>
      <c r="AKI53" s="497"/>
      <c r="AKJ53" s="497"/>
      <c r="AKK53" s="497"/>
      <c r="AKL53" s="497"/>
      <c r="AKM53" s="497"/>
      <c r="AKN53" s="497"/>
      <c r="AKO53" s="497"/>
      <c r="AKP53" s="497"/>
      <c r="AKQ53" s="497"/>
      <c r="AKR53" s="497"/>
      <c r="AKS53" s="497"/>
      <c r="AKT53" s="497"/>
      <c r="AKU53" s="497"/>
      <c r="AKV53" s="497"/>
      <c r="AKW53" s="497"/>
      <c r="AKX53" s="497"/>
      <c r="AKY53" s="497"/>
      <c r="AKZ53" s="497"/>
      <c r="ALA53" s="497"/>
      <c r="ALB53" s="497"/>
      <c r="ALC53" s="497"/>
      <c r="ALD53" s="497"/>
      <c r="ALE53" s="497"/>
      <c r="ALF53" s="497"/>
      <c r="ALG53" s="497"/>
      <c r="ALH53" s="497"/>
      <c r="ALI53" s="497"/>
      <c r="ALJ53" s="497"/>
      <c r="ALK53" s="497"/>
      <c r="ALL53" s="497"/>
      <c r="ALM53" s="497"/>
      <c r="ALN53" s="497"/>
      <c r="ALO53" s="497"/>
      <c r="ALP53" s="497"/>
      <c r="ALQ53" s="497"/>
      <c r="ALR53" s="497"/>
      <c r="ALS53" s="497"/>
      <c r="ALT53" s="497"/>
      <c r="ALU53" s="497"/>
      <c r="ALV53" s="497"/>
      <c r="ALW53" s="497"/>
      <c r="ALX53" s="497"/>
      <c r="ALY53" s="497"/>
      <c r="ALZ53" s="497"/>
      <c r="AMA53" s="497"/>
      <c r="AMB53" s="497"/>
      <c r="AMC53" s="497"/>
      <c r="AMD53" s="497"/>
      <c r="AME53" s="497"/>
      <c r="AMF53" s="497"/>
      <c r="AMG53" s="497"/>
      <c r="AMH53" s="497"/>
      <c r="AMI53" s="497"/>
      <c r="AMJ53" s="497"/>
      <c r="AMK53" s="497"/>
    </row>
    <row r="54" spans="1:1025" s="38" customFormat="1" ht="37.5" customHeight="1">
      <c r="A54" s="895" t="s">
        <v>503</v>
      </c>
      <c r="B54" s="895"/>
      <c r="C54" s="895"/>
      <c r="D54" s="497"/>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c r="CF54" s="497"/>
      <c r="CG54" s="497"/>
      <c r="CH54" s="497"/>
      <c r="CI54" s="497"/>
      <c r="CJ54" s="497"/>
      <c r="CK54" s="497"/>
      <c r="CL54" s="497"/>
      <c r="CM54" s="497"/>
      <c r="CN54" s="497"/>
      <c r="CO54" s="497"/>
      <c r="CP54" s="497"/>
      <c r="CQ54" s="497"/>
      <c r="CR54" s="497"/>
      <c r="CS54" s="497"/>
      <c r="CT54" s="497"/>
      <c r="CU54" s="497"/>
      <c r="CV54" s="497"/>
      <c r="CW54" s="497"/>
      <c r="CX54" s="497"/>
      <c r="CY54" s="497"/>
      <c r="CZ54" s="497"/>
      <c r="DA54" s="497"/>
      <c r="DB54" s="497"/>
      <c r="DC54" s="497"/>
      <c r="DD54" s="497"/>
      <c r="DE54" s="497"/>
      <c r="DF54" s="497"/>
      <c r="DG54" s="497"/>
      <c r="DH54" s="497"/>
      <c r="DI54" s="497"/>
      <c r="DJ54" s="497"/>
      <c r="DK54" s="497"/>
      <c r="DL54" s="497"/>
      <c r="DM54" s="497"/>
      <c r="DN54" s="497"/>
      <c r="DO54" s="497"/>
      <c r="DP54" s="497"/>
      <c r="DQ54" s="497"/>
      <c r="DR54" s="497"/>
      <c r="DS54" s="497"/>
      <c r="DT54" s="497"/>
      <c r="DU54" s="497"/>
      <c r="DV54" s="497"/>
      <c r="DW54" s="497"/>
      <c r="DX54" s="497"/>
      <c r="DY54" s="497"/>
      <c r="DZ54" s="497"/>
      <c r="EA54" s="497"/>
      <c r="EB54" s="497"/>
      <c r="EC54" s="497"/>
      <c r="ED54" s="497"/>
      <c r="EE54" s="497"/>
      <c r="EF54" s="497"/>
      <c r="EG54" s="497"/>
      <c r="EH54" s="497"/>
      <c r="EI54" s="497"/>
      <c r="EJ54" s="497"/>
      <c r="EK54" s="497"/>
      <c r="EL54" s="497"/>
      <c r="EM54" s="497"/>
      <c r="EN54" s="497"/>
      <c r="EO54" s="497"/>
      <c r="EP54" s="497"/>
      <c r="EQ54" s="497"/>
      <c r="ER54" s="497"/>
      <c r="ES54" s="497"/>
      <c r="ET54" s="497"/>
      <c r="EU54" s="497"/>
      <c r="EV54" s="497"/>
      <c r="EW54" s="497"/>
      <c r="EX54" s="497"/>
      <c r="EY54" s="497"/>
      <c r="EZ54" s="497"/>
      <c r="FA54" s="497"/>
      <c r="FB54" s="497"/>
      <c r="FC54" s="497"/>
      <c r="FD54" s="497"/>
      <c r="FE54" s="497"/>
      <c r="FF54" s="497"/>
      <c r="FG54" s="497"/>
      <c r="FH54" s="497"/>
      <c r="FI54" s="497"/>
      <c r="FJ54" s="497"/>
      <c r="FK54" s="497"/>
      <c r="FL54" s="497"/>
      <c r="FM54" s="497"/>
      <c r="FN54" s="497"/>
      <c r="FO54" s="497"/>
      <c r="FP54" s="497"/>
      <c r="FQ54" s="497"/>
      <c r="FR54" s="497"/>
      <c r="FS54" s="497"/>
      <c r="FT54" s="497"/>
      <c r="FU54" s="497"/>
      <c r="FV54" s="497"/>
      <c r="FW54" s="497"/>
      <c r="FX54" s="497"/>
      <c r="FY54" s="497"/>
      <c r="FZ54" s="497"/>
      <c r="GA54" s="497"/>
      <c r="GB54" s="497"/>
      <c r="GC54" s="497"/>
      <c r="GD54" s="497"/>
      <c r="GE54" s="497"/>
      <c r="GF54" s="497"/>
      <c r="GG54" s="497"/>
      <c r="GH54" s="497"/>
      <c r="GI54" s="497"/>
      <c r="GJ54" s="497"/>
      <c r="GK54" s="497"/>
      <c r="GL54" s="497"/>
      <c r="GM54" s="497"/>
      <c r="GN54" s="497"/>
      <c r="GO54" s="497"/>
      <c r="GP54" s="497"/>
      <c r="GQ54" s="497"/>
      <c r="GR54" s="497"/>
      <c r="GS54" s="497"/>
      <c r="GT54" s="497"/>
      <c r="GU54" s="497"/>
      <c r="GV54" s="497"/>
      <c r="GW54" s="497"/>
      <c r="GX54" s="497"/>
      <c r="GY54" s="497"/>
      <c r="GZ54" s="497"/>
      <c r="HA54" s="497"/>
      <c r="HB54" s="497"/>
      <c r="HC54" s="497"/>
      <c r="HD54" s="497"/>
      <c r="HE54" s="497"/>
      <c r="HF54" s="497"/>
      <c r="HG54" s="497"/>
      <c r="HH54" s="497"/>
      <c r="HI54" s="497"/>
      <c r="HJ54" s="497"/>
      <c r="HK54" s="497"/>
      <c r="HL54" s="497"/>
      <c r="HM54" s="497"/>
      <c r="HN54" s="497"/>
      <c r="HO54" s="497"/>
      <c r="HP54" s="497"/>
      <c r="HQ54" s="497"/>
      <c r="HR54" s="497"/>
      <c r="HS54" s="497"/>
      <c r="HT54" s="497"/>
      <c r="HU54" s="497"/>
      <c r="HV54" s="497"/>
      <c r="HW54" s="497"/>
      <c r="HX54" s="497"/>
      <c r="HY54" s="497"/>
      <c r="HZ54" s="497"/>
      <c r="IA54" s="497"/>
      <c r="IB54" s="497"/>
      <c r="IC54" s="497"/>
      <c r="ID54" s="497"/>
      <c r="IE54" s="497"/>
      <c r="IF54" s="497"/>
      <c r="IG54" s="497"/>
      <c r="IH54" s="497"/>
      <c r="II54" s="497"/>
      <c r="IJ54" s="497"/>
      <c r="IK54" s="497"/>
      <c r="IL54" s="497"/>
      <c r="IM54" s="497"/>
      <c r="IN54" s="497"/>
      <c r="IO54" s="497"/>
      <c r="IP54" s="497"/>
      <c r="IQ54" s="497"/>
      <c r="IR54" s="497"/>
      <c r="IS54" s="497"/>
      <c r="IT54" s="497"/>
      <c r="IU54" s="497"/>
      <c r="IV54" s="497"/>
      <c r="IW54" s="497"/>
      <c r="IX54" s="497"/>
      <c r="IY54" s="497"/>
      <c r="IZ54" s="497"/>
      <c r="JA54" s="497"/>
      <c r="JB54" s="497"/>
      <c r="JC54" s="497"/>
      <c r="JD54" s="497"/>
      <c r="JE54" s="497"/>
      <c r="JF54" s="497"/>
      <c r="JG54" s="497"/>
      <c r="JH54" s="497"/>
      <c r="JI54" s="497"/>
      <c r="JJ54" s="497"/>
      <c r="JK54" s="497"/>
      <c r="JL54" s="497"/>
      <c r="JM54" s="497"/>
      <c r="JN54" s="497"/>
      <c r="JO54" s="497"/>
      <c r="JP54" s="497"/>
      <c r="JQ54" s="497"/>
      <c r="JR54" s="497"/>
      <c r="JS54" s="497"/>
      <c r="JT54" s="497"/>
      <c r="JU54" s="497"/>
      <c r="JV54" s="497"/>
      <c r="JW54" s="497"/>
      <c r="JX54" s="497"/>
      <c r="JY54" s="497"/>
      <c r="JZ54" s="497"/>
      <c r="KA54" s="497"/>
      <c r="KB54" s="497"/>
      <c r="KC54" s="497"/>
      <c r="KD54" s="497"/>
      <c r="KE54" s="497"/>
      <c r="KF54" s="497"/>
      <c r="KG54" s="497"/>
      <c r="KH54" s="497"/>
      <c r="KI54" s="497"/>
      <c r="KJ54" s="497"/>
      <c r="KK54" s="497"/>
      <c r="KL54" s="497"/>
      <c r="KM54" s="497"/>
      <c r="KN54" s="497"/>
      <c r="KO54" s="497"/>
      <c r="KP54" s="497"/>
      <c r="KQ54" s="497"/>
      <c r="KR54" s="497"/>
      <c r="KS54" s="497"/>
      <c r="KT54" s="497"/>
      <c r="KU54" s="497"/>
      <c r="KV54" s="497"/>
      <c r="KW54" s="497"/>
      <c r="KX54" s="497"/>
      <c r="KY54" s="497"/>
      <c r="KZ54" s="497"/>
      <c r="LA54" s="497"/>
      <c r="LB54" s="497"/>
      <c r="LC54" s="497"/>
      <c r="LD54" s="497"/>
      <c r="LE54" s="497"/>
      <c r="LF54" s="497"/>
      <c r="LG54" s="497"/>
      <c r="LH54" s="497"/>
      <c r="LI54" s="497"/>
      <c r="LJ54" s="497"/>
      <c r="LK54" s="497"/>
      <c r="LL54" s="497"/>
      <c r="LM54" s="497"/>
      <c r="LN54" s="497"/>
      <c r="LO54" s="497"/>
      <c r="LP54" s="497"/>
      <c r="LQ54" s="497"/>
      <c r="LR54" s="497"/>
      <c r="LS54" s="497"/>
      <c r="LT54" s="497"/>
      <c r="LU54" s="497"/>
      <c r="LV54" s="497"/>
      <c r="LW54" s="497"/>
      <c r="LX54" s="497"/>
      <c r="LY54" s="497"/>
      <c r="LZ54" s="497"/>
      <c r="MA54" s="497"/>
      <c r="MB54" s="497"/>
      <c r="MC54" s="497"/>
      <c r="MD54" s="497"/>
      <c r="ME54" s="497"/>
      <c r="MF54" s="497"/>
      <c r="MG54" s="497"/>
      <c r="MH54" s="497"/>
      <c r="MI54" s="497"/>
      <c r="MJ54" s="497"/>
      <c r="MK54" s="497"/>
      <c r="ML54" s="497"/>
      <c r="MM54" s="497"/>
      <c r="MN54" s="497"/>
      <c r="MO54" s="497"/>
      <c r="MP54" s="497"/>
      <c r="MQ54" s="497"/>
      <c r="MR54" s="497"/>
      <c r="MS54" s="497"/>
      <c r="MT54" s="497"/>
      <c r="MU54" s="497"/>
      <c r="MV54" s="497"/>
      <c r="MW54" s="497"/>
      <c r="MX54" s="497"/>
      <c r="MY54" s="497"/>
      <c r="MZ54" s="497"/>
      <c r="NA54" s="497"/>
      <c r="NB54" s="497"/>
      <c r="NC54" s="497"/>
      <c r="ND54" s="497"/>
      <c r="NE54" s="497"/>
      <c r="NF54" s="497"/>
      <c r="NG54" s="497"/>
      <c r="NH54" s="497"/>
      <c r="NI54" s="497"/>
      <c r="NJ54" s="497"/>
      <c r="NK54" s="497"/>
      <c r="NL54" s="497"/>
      <c r="NM54" s="497"/>
      <c r="NN54" s="497"/>
      <c r="NO54" s="497"/>
      <c r="NP54" s="497"/>
      <c r="NQ54" s="497"/>
      <c r="NR54" s="497"/>
      <c r="NS54" s="497"/>
      <c r="NT54" s="497"/>
      <c r="NU54" s="497"/>
      <c r="NV54" s="497"/>
      <c r="NW54" s="497"/>
      <c r="NX54" s="497"/>
      <c r="NY54" s="497"/>
      <c r="NZ54" s="497"/>
      <c r="OA54" s="497"/>
      <c r="OB54" s="497"/>
      <c r="OC54" s="497"/>
      <c r="OD54" s="497"/>
      <c r="OE54" s="497"/>
      <c r="OF54" s="497"/>
      <c r="OG54" s="497"/>
      <c r="OH54" s="497"/>
      <c r="OI54" s="497"/>
      <c r="OJ54" s="497"/>
      <c r="OK54" s="497"/>
      <c r="OL54" s="497"/>
      <c r="OM54" s="497"/>
      <c r="ON54" s="497"/>
      <c r="OO54" s="497"/>
      <c r="OP54" s="497"/>
      <c r="OQ54" s="497"/>
      <c r="OR54" s="497"/>
      <c r="OS54" s="497"/>
      <c r="OT54" s="497"/>
      <c r="OU54" s="497"/>
      <c r="OV54" s="497"/>
      <c r="OW54" s="497"/>
      <c r="OX54" s="497"/>
      <c r="OY54" s="497"/>
      <c r="OZ54" s="497"/>
      <c r="PA54" s="497"/>
      <c r="PB54" s="497"/>
      <c r="PC54" s="497"/>
      <c r="PD54" s="497"/>
      <c r="PE54" s="497"/>
      <c r="PF54" s="497"/>
      <c r="PG54" s="497"/>
      <c r="PH54" s="497"/>
      <c r="PI54" s="497"/>
      <c r="PJ54" s="497"/>
      <c r="PK54" s="497"/>
      <c r="PL54" s="497"/>
      <c r="PM54" s="497"/>
      <c r="PN54" s="497"/>
      <c r="PO54" s="497"/>
      <c r="PP54" s="497"/>
      <c r="PQ54" s="497"/>
      <c r="PR54" s="497"/>
      <c r="PS54" s="497"/>
      <c r="PT54" s="497"/>
      <c r="PU54" s="497"/>
      <c r="PV54" s="497"/>
      <c r="PW54" s="497"/>
      <c r="PX54" s="497"/>
      <c r="PY54" s="497"/>
      <c r="PZ54" s="497"/>
      <c r="QA54" s="497"/>
      <c r="QB54" s="497"/>
      <c r="QC54" s="497"/>
      <c r="QD54" s="497"/>
      <c r="QE54" s="497"/>
      <c r="QF54" s="497"/>
      <c r="QG54" s="497"/>
      <c r="QH54" s="497"/>
      <c r="QI54" s="497"/>
      <c r="QJ54" s="497"/>
      <c r="QK54" s="497"/>
      <c r="QL54" s="497"/>
      <c r="QM54" s="497"/>
      <c r="QN54" s="497"/>
      <c r="QO54" s="497"/>
      <c r="QP54" s="497"/>
      <c r="QQ54" s="497"/>
      <c r="QR54" s="497"/>
      <c r="QS54" s="497"/>
      <c r="QT54" s="497"/>
      <c r="QU54" s="497"/>
      <c r="QV54" s="497"/>
      <c r="QW54" s="497"/>
      <c r="QX54" s="497"/>
      <c r="QY54" s="497"/>
      <c r="QZ54" s="497"/>
      <c r="RA54" s="497"/>
      <c r="RB54" s="497"/>
      <c r="RC54" s="497"/>
      <c r="RD54" s="497"/>
      <c r="RE54" s="497"/>
      <c r="RF54" s="497"/>
      <c r="RG54" s="497"/>
      <c r="RH54" s="497"/>
      <c r="RI54" s="497"/>
      <c r="RJ54" s="497"/>
      <c r="RK54" s="497"/>
      <c r="RL54" s="497"/>
      <c r="RM54" s="497"/>
      <c r="RN54" s="497"/>
      <c r="RO54" s="497"/>
      <c r="RP54" s="497"/>
      <c r="RQ54" s="497"/>
      <c r="RR54" s="497"/>
      <c r="RS54" s="497"/>
      <c r="RT54" s="497"/>
      <c r="RU54" s="497"/>
      <c r="RV54" s="497"/>
      <c r="RW54" s="497"/>
      <c r="RX54" s="497"/>
      <c r="RY54" s="497"/>
      <c r="RZ54" s="497"/>
      <c r="SA54" s="497"/>
      <c r="SB54" s="497"/>
      <c r="SC54" s="497"/>
      <c r="SD54" s="497"/>
      <c r="SE54" s="497"/>
      <c r="SF54" s="497"/>
      <c r="SG54" s="497"/>
      <c r="SH54" s="497"/>
      <c r="SI54" s="497"/>
      <c r="SJ54" s="497"/>
      <c r="SK54" s="497"/>
      <c r="SL54" s="497"/>
      <c r="SM54" s="497"/>
      <c r="SN54" s="497"/>
      <c r="SO54" s="497"/>
      <c r="SP54" s="497"/>
      <c r="SQ54" s="497"/>
      <c r="SR54" s="497"/>
      <c r="SS54" s="497"/>
      <c r="ST54" s="497"/>
      <c r="SU54" s="497"/>
      <c r="SV54" s="497"/>
      <c r="SW54" s="497"/>
      <c r="SX54" s="497"/>
      <c r="SY54" s="497"/>
      <c r="SZ54" s="497"/>
      <c r="TA54" s="497"/>
      <c r="TB54" s="497"/>
      <c r="TC54" s="497"/>
      <c r="TD54" s="497"/>
      <c r="TE54" s="497"/>
      <c r="TF54" s="497"/>
      <c r="TG54" s="497"/>
      <c r="TH54" s="497"/>
      <c r="TI54" s="497"/>
      <c r="TJ54" s="497"/>
      <c r="TK54" s="497"/>
      <c r="TL54" s="497"/>
      <c r="TM54" s="497"/>
      <c r="TN54" s="497"/>
      <c r="TO54" s="497"/>
      <c r="TP54" s="497"/>
      <c r="TQ54" s="497"/>
      <c r="TR54" s="497"/>
      <c r="TS54" s="497"/>
      <c r="TT54" s="497"/>
      <c r="TU54" s="497"/>
      <c r="TV54" s="497"/>
      <c r="TW54" s="497"/>
      <c r="TX54" s="497"/>
      <c r="TY54" s="497"/>
      <c r="TZ54" s="497"/>
      <c r="UA54" s="497"/>
      <c r="UB54" s="497"/>
      <c r="UC54" s="497"/>
      <c r="UD54" s="497"/>
      <c r="UE54" s="497"/>
      <c r="UF54" s="497"/>
      <c r="UG54" s="497"/>
      <c r="UH54" s="497"/>
      <c r="UI54" s="497"/>
      <c r="UJ54" s="497"/>
      <c r="UK54" s="497"/>
      <c r="UL54" s="497"/>
      <c r="UM54" s="497"/>
      <c r="UN54" s="497"/>
      <c r="UO54" s="497"/>
      <c r="UP54" s="497"/>
      <c r="UQ54" s="497"/>
      <c r="UR54" s="497"/>
      <c r="US54" s="497"/>
      <c r="UT54" s="497"/>
      <c r="UU54" s="497"/>
      <c r="UV54" s="497"/>
      <c r="UW54" s="497"/>
      <c r="UX54" s="497"/>
      <c r="UY54" s="497"/>
      <c r="UZ54" s="497"/>
      <c r="VA54" s="497"/>
      <c r="VB54" s="497"/>
      <c r="VC54" s="497"/>
      <c r="VD54" s="497"/>
      <c r="VE54" s="497"/>
      <c r="VF54" s="497"/>
      <c r="VG54" s="497"/>
      <c r="VH54" s="497"/>
      <c r="VI54" s="497"/>
      <c r="VJ54" s="497"/>
      <c r="VK54" s="497"/>
      <c r="VL54" s="497"/>
      <c r="VM54" s="497"/>
      <c r="VN54" s="497"/>
      <c r="VO54" s="497"/>
      <c r="VP54" s="497"/>
      <c r="VQ54" s="497"/>
      <c r="VR54" s="497"/>
      <c r="VS54" s="497"/>
      <c r="VT54" s="497"/>
      <c r="VU54" s="497"/>
      <c r="VV54" s="497"/>
      <c r="VW54" s="497"/>
      <c r="VX54" s="497"/>
      <c r="VY54" s="497"/>
      <c r="VZ54" s="497"/>
      <c r="WA54" s="497"/>
      <c r="WB54" s="497"/>
      <c r="WC54" s="497"/>
      <c r="WD54" s="497"/>
      <c r="WE54" s="497"/>
      <c r="WF54" s="497"/>
      <c r="WG54" s="497"/>
      <c r="WH54" s="497"/>
      <c r="WI54" s="497"/>
      <c r="WJ54" s="497"/>
      <c r="WK54" s="497"/>
      <c r="WL54" s="497"/>
      <c r="WM54" s="497"/>
      <c r="WN54" s="497"/>
      <c r="WO54" s="497"/>
      <c r="WP54" s="497"/>
      <c r="WQ54" s="497"/>
      <c r="WR54" s="497"/>
      <c r="WS54" s="497"/>
      <c r="WT54" s="497"/>
      <c r="WU54" s="497"/>
      <c r="WV54" s="497"/>
      <c r="WW54" s="497"/>
      <c r="WX54" s="497"/>
      <c r="WY54" s="497"/>
      <c r="WZ54" s="497"/>
      <c r="XA54" s="497"/>
      <c r="XB54" s="497"/>
      <c r="XC54" s="497"/>
      <c r="XD54" s="497"/>
      <c r="XE54" s="497"/>
      <c r="XF54" s="497"/>
      <c r="XG54" s="497"/>
      <c r="XH54" s="497"/>
      <c r="XI54" s="497"/>
      <c r="XJ54" s="497"/>
      <c r="XK54" s="497"/>
      <c r="XL54" s="497"/>
      <c r="XM54" s="497"/>
      <c r="XN54" s="497"/>
      <c r="XO54" s="497"/>
      <c r="XP54" s="497"/>
      <c r="XQ54" s="497"/>
      <c r="XR54" s="497"/>
      <c r="XS54" s="497"/>
      <c r="XT54" s="497"/>
      <c r="XU54" s="497"/>
      <c r="XV54" s="497"/>
      <c r="XW54" s="497"/>
      <c r="XX54" s="497"/>
      <c r="XY54" s="497"/>
      <c r="XZ54" s="497"/>
      <c r="YA54" s="497"/>
      <c r="YB54" s="497"/>
      <c r="YC54" s="497"/>
      <c r="YD54" s="497"/>
      <c r="YE54" s="497"/>
      <c r="YF54" s="497"/>
      <c r="YG54" s="497"/>
      <c r="YH54" s="497"/>
      <c r="YI54" s="497"/>
      <c r="YJ54" s="497"/>
      <c r="YK54" s="497"/>
      <c r="YL54" s="497"/>
      <c r="YM54" s="497"/>
      <c r="YN54" s="497"/>
      <c r="YO54" s="497"/>
      <c r="YP54" s="497"/>
      <c r="YQ54" s="497"/>
      <c r="YR54" s="497"/>
      <c r="YS54" s="497"/>
      <c r="YT54" s="497"/>
      <c r="YU54" s="497"/>
      <c r="YV54" s="497"/>
      <c r="YW54" s="497"/>
      <c r="YX54" s="497"/>
      <c r="YY54" s="497"/>
      <c r="YZ54" s="497"/>
      <c r="ZA54" s="497"/>
      <c r="ZB54" s="497"/>
      <c r="ZC54" s="497"/>
      <c r="ZD54" s="497"/>
      <c r="ZE54" s="497"/>
      <c r="ZF54" s="497"/>
      <c r="ZG54" s="497"/>
      <c r="ZH54" s="497"/>
      <c r="ZI54" s="497"/>
      <c r="ZJ54" s="497"/>
      <c r="ZK54" s="497"/>
      <c r="ZL54" s="497"/>
      <c r="ZM54" s="497"/>
      <c r="ZN54" s="497"/>
      <c r="ZO54" s="497"/>
      <c r="ZP54" s="497"/>
      <c r="ZQ54" s="497"/>
      <c r="ZR54" s="497"/>
      <c r="ZS54" s="497"/>
      <c r="ZT54" s="497"/>
      <c r="ZU54" s="497"/>
      <c r="ZV54" s="497"/>
      <c r="ZW54" s="497"/>
      <c r="ZX54" s="497"/>
      <c r="ZY54" s="497"/>
      <c r="ZZ54" s="497"/>
      <c r="AAA54" s="497"/>
      <c r="AAB54" s="497"/>
      <c r="AAC54" s="497"/>
      <c r="AAD54" s="497"/>
      <c r="AAE54" s="497"/>
      <c r="AAF54" s="497"/>
      <c r="AAG54" s="497"/>
      <c r="AAH54" s="497"/>
      <c r="AAI54" s="497"/>
      <c r="AAJ54" s="497"/>
      <c r="AAK54" s="497"/>
      <c r="AAL54" s="497"/>
      <c r="AAM54" s="497"/>
      <c r="AAN54" s="497"/>
      <c r="AAO54" s="497"/>
      <c r="AAP54" s="497"/>
      <c r="AAQ54" s="497"/>
      <c r="AAR54" s="497"/>
      <c r="AAS54" s="497"/>
      <c r="AAT54" s="497"/>
      <c r="AAU54" s="497"/>
      <c r="AAV54" s="497"/>
      <c r="AAW54" s="497"/>
      <c r="AAX54" s="497"/>
      <c r="AAY54" s="497"/>
      <c r="AAZ54" s="497"/>
      <c r="ABA54" s="497"/>
      <c r="ABB54" s="497"/>
      <c r="ABC54" s="497"/>
      <c r="ABD54" s="497"/>
      <c r="ABE54" s="497"/>
      <c r="ABF54" s="497"/>
      <c r="ABG54" s="497"/>
      <c r="ABH54" s="497"/>
      <c r="ABI54" s="497"/>
      <c r="ABJ54" s="497"/>
      <c r="ABK54" s="497"/>
      <c r="ABL54" s="497"/>
      <c r="ABM54" s="497"/>
      <c r="ABN54" s="497"/>
      <c r="ABO54" s="497"/>
      <c r="ABP54" s="497"/>
      <c r="ABQ54" s="497"/>
      <c r="ABR54" s="497"/>
      <c r="ABS54" s="497"/>
      <c r="ABT54" s="497"/>
      <c r="ABU54" s="497"/>
      <c r="ABV54" s="497"/>
      <c r="ABW54" s="497"/>
      <c r="ABX54" s="497"/>
      <c r="ABY54" s="497"/>
      <c r="ABZ54" s="497"/>
      <c r="ACA54" s="497"/>
      <c r="ACB54" s="497"/>
      <c r="ACC54" s="497"/>
      <c r="ACD54" s="497"/>
      <c r="ACE54" s="497"/>
      <c r="ACF54" s="497"/>
      <c r="ACG54" s="497"/>
      <c r="ACH54" s="497"/>
      <c r="ACI54" s="497"/>
      <c r="ACJ54" s="497"/>
      <c r="ACK54" s="497"/>
      <c r="ACL54" s="497"/>
      <c r="ACM54" s="497"/>
      <c r="ACN54" s="497"/>
      <c r="ACO54" s="497"/>
      <c r="ACP54" s="497"/>
      <c r="ACQ54" s="497"/>
      <c r="ACR54" s="497"/>
      <c r="ACS54" s="497"/>
      <c r="ACT54" s="497"/>
      <c r="ACU54" s="497"/>
      <c r="ACV54" s="497"/>
      <c r="ACW54" s="497"/>
      <c r="ACX54" s="497"/>
      <c r="ACY54" s="497"/>
      <c r="ACZ54" s="497"/>
      <c r="ADA54" s="497"/>
      <c r="ADB54" s="497"/>
      <c r="ADC54" s="497"/>
      <c r="ADD54" s="497"/>
      <c r="ADE54" s="497"/>
      <c r="ADF54" s="497"/>
      <c r="ADG54" s="497"/>
      <c r="ADH54" s="497"/>
      <c r="ADI54" s="497"/>
      <c r="ADJ54" s="497"/>
      <c r="ADK54" s="497"/>
      <c r="ADL54" s="497"/>
      <c r="ADM54" s="497"/>
      <c r="ADN54" s="497"/>
      <c r="ADO54" s="497"/>
      <c r="ADP54" s="497"/>
      <c r="ADQ54" s="497"/>
      <c r="ADR54" s="497"/>
      <c r="ADS54" s="497"/>
      <c r="ADT54" s="497"/>
      <c r="ADU54" s="497"/>
      <c r="ADV54" s="497"/>
      <c r="ADW54" s="497"/>
      <c r="ADX54" s="497"/>
      <c r="ADY54" s="497"/>
      <c r="ADZ54" s="497"/>
      <c r="AEA54" s="497"/>
      <c r="AEB54" s="497"/>
      <c r="AEC54" s="497"/>
      <c r="AED54" s="497"/>
      <c r="AEE54" s="497"/>
      <c r="AEF54" s="497"/>
      <c r="AEG54" s="497"/>
      <c r="AEH54" s="497"/>
      <c r="AEI54" s="497"/>
      <c r="AEJ54" s="497"/>
      <c r="AEK54" s="497"/>
      <c r="AEL54" s="497"/>
      <c r="AEM54" s="497"/>
      <c r="AEN54" s="497"/>
      <c r="AEO54" s="497"/>
      <c r="AEP54" s="497"/>
      <c r="AEQ54" s="497"/>
      <c r="AER54" s="497"/>
      <c r="AES54" s="497"/>
      <c r="AET54" s="497"/>
      <c r="AEU54" s="497"/>
      <c r="AEV54" s="497"/>
      <c r="AEW54" s="497"/>
      <c r="AEX54" s="497"/>
      <c r="AEY54" s="497"/>
      <c r="AEZ54" s="497"/>
      <c r="AFA54" s="497"/>
      <c r="AFB54" s="497"/>
      <c r="AFC54" s="497"/>
      <c r="AFD54" s="497"/>
      <c r="AFE54" s="497"/>
      <c r="AFF54" s="497"/>
      <c r="AFG54" s="497"/>
      <c r="AFH54" s="497"/>
      <c r="AFI54" s="497"/>
      <c r="AFJ54" s="497"/>
      <c r="AFK54" s="497"/>
      <c r="AFL54" s="497"/>
      <c r="AFM54" s="497"/>
      <c r="AFN54" s="497"/>
      <c r="AFO54" s="497"/>
      <c r="AFP54" s="497"/>
      <c r="AFQ54" s="497"/>
      <c r="AFR54" s="497"/>
      <c r="AFS54" s="497"/>
      <c r="AFT54" s="497"/>
      <c r="AFU54" s="497"/>
      <c r="AFV54" s="497"/>
      <c r="AFW54" s="497"/>
      <c r="AFX54" s="497"/>
      <c r="AFY54" s="497"/>
      <c r="AFZ54" s="497"/>
      <c r="AGA54" s="497"/>
      <c r="AGB54" s="497"/>
      <c r="AGC54" s="497"/>
      <c r="AGD54" s="497"/>
      <c r="AGE54" s="497"/>
      <c r="AGF54" s="497"/>
      <c r="AGG54" s="497"/>
      <c r="AGH54" s="497"/>
      <c r="AGI54" s="497"/>
      <c r="AGJ54" s="497"/>
      <c r="AGK54" s="497"/>
      <c r="AGL54" s="497"/>
      <c r="AGM54" s="497"/>
      <c r="AGN54" s="497"/>
      <c r="AGO54" s="497"/>
      <c r="AGP54" s="497"/>
      <c r="AGQ54" s="497"/>
      <c r="AGR54" s="497"/>
      <c r="AGS54" s="497"/>
      <c r="AGT54" s="497"/>
      <c r="AGU54" s="497"/>
      <c r="AGV54" s="497"/>
      <c r="AGW54" s="497"/>
      <c r="AGX54" s="497"/>
      <c r="AGY54" s="497"/>
      <c r="AGZ54" s="497"/>
      <c r="AHA54" s="497"/>
      <c r="AHB54" s="497"/>
      <c r="AHC54" s="497"/>
      <c r="AHD54" s="497"/>
      <c r="AHE54" s="497"/>
      <c r="AHF54" s="497"/>
      <c r="AHG54" s="497"/>
      <c r="AHH54" s="497"/>
      <c r="AHI54" s="497"/>
      <c r="AHJ54" s="497"/>
      <c r="AHK54" s="497"/>
      <c r="AHL54" s="497"/>
      <c r="AHM54" s="497"/>
      <c r="AHN54" s="497"/>
      <c r="AHO54" s="497"/>
      <c r="AHP54" s="497"/>
      <c r="AHQ54" s="497"/>
      <c r="AHR54" s="497"/>
      <c r="AHS54" s="497"/>
      <c r="AHT54" s="497"/>
      <c r="AHU54" s="497"/>
      <c r="AHV54" s="497"/>
      <c r="AHW54" s="497"/>
      <c r="AHX54" s="497"/>
      <c r="AHY54" s="497"/>
      <c r="AHZ54" s="497"/>
      <c r="AIA54" s="497"/>
      <c r="AIB54" s="497"/>
      <c r="AIC54" s="497"/>
      <c r="AID54" s="497"/>
      <c r="AIE54" s="497"/>
      <c r="AIF54" s="497"/>
      <c r="AIG54" s="497"/>
      <c r="AIH54" s="497"/>
      <c r="AII54" s="497"/>
      <c r="AIJ54" s="497"/>
      <c r="AIK54" s="497"/>
      <c r="AIL54" s="497"/>
      <c r="AIM54" s="497"/>
      <c r="AIN54" s="497"/>
      <c r="AIO54" s="497"/>
      <c r="AIP54" s="497"/>
      <c r="AIQ54" s="497"/>
      <c r="AIR54" s="497"/>
      <c r="AIS54" s="497"/>
      <c r="AIT54" s="497"/>
      <c r="AIU54" s="497"/>
      <c r="AIV54" s="497"/>
      <c r="AIW54" s="497"/>
      <c r="AIX54" s="497"/>
      <c r="AIY54" s="497"/>
      <c r="AIZ54" s="497"/>
      <c r="AJA54" s="497"/>
      <c r="AJB54" s="497"/>
      <c r="AJC54" s="497"/>
      <c r="AJD54" s="497"/>
      <c r="AJE54" s="497"/>
      <c r="AJF54" s="497"/>
      <c r="AJG54" s="497"/>
      <c r="AJH54" s="497"/>
      <c r="AJI54" s="497"/>
      <c r="AJJ54" s="497"/>
      <c r="AJK54" s="497"/>
      <c r="AJL54" s="497"/>
      <c r="AJM54" s="497"/>
      <c r="AJN54" s="497"/>
      <c r="AJO54" s="497"/>
      <c r="AJP54" s="497"/>
      <c r="AJQ54" s="497"/>
      <c r="AJR54" s="497"/>
      <c r="AJS54" s="497"/>
      <c r="AJT54" s="497"/>
      <c r="AJU54" s="497"/>
      <c r="AJV54" s="497"/>
      <c r="AJW54" s="497"/>
      <c r="AJX54" s="497"/>
      <c r="AJY54" s="497"/>
      <c r="AJZ54" s="497"/>
      <c r="AKA54" s="497"/>
      <c r="AKB54" s="497"/>
      <c r="AKC54" s="497"/>
      <c r="AKD54" s="497"/>
      <c r="AKE54" s="497"/>
      <c r="AKF54" s="497"/>
      <c r="AKG54" s="497"/>
      <c r="AKH54" s="497"/>
      <c r="AKI54" s="497"/>
      <c r="AKJ54" s="497"/>
      <c r="AKK54" s="497"/>
      <c r="AKL54" s="497"/>
      <c r="AKM54" s="497"/>
      <c r="AKN54" s="497"/>
      <c r="AKO54" s="497"/>
      <c r="AKP54" s="497"/>
      <c r="AKQ54" s="497"/>
      <c r="AKR54" s="497"/>
      <c r="AKS54" s="497"/>
      <c r="AKT54" s="497"/>
      <c r="AKU54" s="497"/>
      <c r="AKV54" s="497"/>
      <c r="AKW54" s="497"/>
      <c r="AKX54" s="497"/>
      <c r="AKY54" s="497"/>
      <c r="AKZ54" s="497"/>
      <c r="ALA54" s="497"/>
      <c r="ALB54" s="497"/>
      <c r="ALC54" s="497"/>
      <c r="ALD54" s="497"/>
      <c r="ALE54" s="497"/>
      <c r="ALF54" s="497"/>
      <c r="ALG54" s="497"/>
      <c r="ALH54" s="497"/>
      <c r="ALI54" s="497"/>
      <c r="ALJ54" s="497"/>
      <c r="ALK54" s="497"/>
      <c r="ALL54" s="497"/>
      <c r="ALM54" s="497"/>
      <c r="ALN54" s="497"/>
      <c r="ALO54" s="497"/>
      <c r="ALP54" s="497"/>
      <c r="ALQ54" s="497"/>
      <c r="ALR54" s="497"/>
      <c r="ALS54" s="497"/>
      <c r="ALT54" s="497"/>
      <c r="ALU54" s="497"/>
      <c r="ALV54" s="497"/>
      <c r="ALW54" s="497"/>
      <c r="ALX54" s="497"/>
      <c r="ALY54" s="497"/>
      <c r="ALZ54" s="497"/>
      <c r="AMA54" s="497"/>
      <c r="AMB54" s="497"/>
      <c r="AMC54" s="497"/>
      <c r="AMD54" s="497"/>
      <c r="AME54" s="497"/>
      <c r="AMF54" s="497"/>
      <c r="AMG54" s="497"/>
      <c r="AMH54" s="497"/>
      <c r="AMI54" s="497"/>
      <c r="AMJ54" s="497"/>
      <c r="AMK54" s="497"/>
    </row>
    <row r="55" spans="1:1025" s="38" customFormat="1" ht="16.5" customHeight="1">
      <c r="A55" s="894" t="s">
        <v>504</v>
      </c>
      <c r="B55" s="894"/>
      <c r="D55" s="497"/>
      <c r="E55" s="497"/>
      <c r="F55" s="497"/>
      <c r="G55" s="497"/>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c r="CB55" s="497"/>
      <c r="CC55" s="497"/>
      <c r="CD55" s="497"/>
      <c r="CE55" s="497"/>
      <c r="CF55" s="497"/>
      <c r="CG55" s="497"/>
      <c r="CH55" s="497"/>
      <c r="CI55" s="497"/>
      <c r="CJ55" s="497"/>
      <c r="CK55" s="497"/>
      <c r="CL55" s="497"/>
      <c r="CM55" s="497"/>
      <c r="CN55" s="497"/>
      <c r="CO55" s="497"/>
      <c r="CP55" s="497"/>
      <c r="CQ55" s="497"/>
      <c r="CR55" s="497"/>
      <c r="CS55" s="497"/>
      <c r="CT55" s="497"/>
      <c r="CU55" s="497"/>
      <c r="CV55" s="497"/>
      <c r="CW55" s="497"/>
      <c r="CX55" s="497"/>
      <c r="CY55" s="497"/>
      <c r="CZ55" s="497"/>
      <c r="DA55" s="497"/>
      <c r="DB55" s="497"/>
      <c r="DC55" s="497"/>
      <c r="DD55" s="497"/>
      <c r="DE55" s="497"/>
      <c r="DF55" s="497"/>
      <c r="DG55" s="497"/>
      <c r="DH55" s="497"/>
      <c r="DI55" s="497"/>
      <c r="DJ55" s="497"/>
      <c r="DK55" s="497"/>
      <c r="DL55" s="497"/>
      <c r="DM55" s="497"/>
      <c r="DN55" s="497"/>
      <c r="DO55" s="497"/>
      <c r="DP55" s="497"/>
      <c r="DQ55" s="497"/>
      <c r="DR55" s="497"/>
      <c r="DS55" s="497"/>
      <c r="DT55" s="497"/>
      <c r="DU55" s="497"/>
      <c r="DV55" s="497"/>
      <c r="DW55" s="497"/>
      <c r="DX55" s="497"/>
      <c r="DY55" s="497"/>
      <c r="DZ55" s="497"/>
      <c r="EA55" s="497"/>
      <c r="EB55" s="497"/>
      <c r="EC55" s="497"/>
      <c r="ED55" s="497"/>
      <c r="EE55" s="497"/>
      <c r="EF55" s="497"/>
      <c r="EG55" s="497"/>
      <c r="EH55" s="497"/>
      <c r="EI55" s="497"/>
      <c r="EJ55" s="497"/>
      <c r="EK55" s="497"/>
      <c r="EL55" s="497"/>
      <c r="EM55" s="497"/>
      <c r="EN55" s="497"/>
      <c r="EO55" s="497"/>
      <c r="EP55" s="497"/>
      <c r="EQ55" s="497"/>
      <c r="ER55" s="497"/>
      <c r="ES55" s="497"/>
      <c r="ET55" s="497"/>
      <c r="EU55" s="497"/>
      <c r="EV55" s="497"/>
      <c r="EW55" s="497"/>
      <c r="EX55" s="497"/>
      <c r="EY55" s="497"/>
      <c r="EZ55" s="497"/>
      <c r="FA55" s="497"/>
      <c r="FB55" s="497"/>
      <c r="FC55" s="497"/>
      <c r="FD55" s="497"/>
      <c r="FE55" s="497"/>
      <c r="FF55" s="497"/>
      <c r="FG55" s="497"/>
      <c r="FH55" s="497"/>
      <c r="FI55" s="497"/>
      <c r="FJ55" s="497"/>
      <c r="FK55" s="497"/>
      <c r="FL55" s="497"/>
      <c r="FM55" s="497"/>
      <c r="FN55" s="497"/>
      <c r="FO55" s="497"/>
      <c r="FP55" s="497"/>
      <c r="FQ55" s="497"/>
      <c r="FR55" s="497"/>
      <c r="FS55" s="497"/>
      <c r="FT55" s="497"/>
      <c r="FU55" s="497"/>
      <c r="FV55" s="497"/>
      <c r="FW55" s="497"/>
      <c r="FX55" s="497"/>
      <c r="FY55" s="497"/>
      <c r="FZ55" s="497"/>
      <c r="GA55" s="497"/>
      <c r="GB55" s="497"/>
      <c r="GC55" s="497"/>
      <c r="GD55" s="497"/>
      <c r="GE55" s="497"/>
      <c r="GF55" s="497"/>
      <c r="GG55" s="497"/>
      <c r="GH55" s="497"/>
      <c r="GI55" s="497"/>
      <c r="GJ55" s="497"/>
      <c r="GK55" s="497"/>
      <c r="GL55" s="497"/>
      <c r="GM55" s="497"/>
      <c r="GN55" s="497"/>
      <c r="GO55" s="497"/>
      <c r="GP55" s="497"/>
      <c r="GQ55" s="497"/>
      <c r="GR55" s="497"/>
      <c r="GS55" s="497"/>
      <c r="GT55" s="497"/>
      <c r="GU55" s="497"/>
      <c r="GV55" s="497"/>
      <c r="GW55" s="497"/>
      <c r="GX55" s="497"/>
      <c r="GY55" s="497"/>
      <c r="GZ55" s="497"/>
      <c r="HA55" s="497"/>
      <c r="HB55" s="497"/>
      <c r="HC55" s="497"/>
      <c r="HD55" s="497"/>
      <c r="HE55" s="497"/>
      <c r="HF55" s="497"/>
      <c r="HG55" s="497"/>
      <c r="HH55" s="497"/>
      <c r="HI55" s="497"/>
      <c r="HJ55" s="497"/>
      <c r="HK55" s="497"/>
      <c r="HL55" s="497"/>
      <c r="HM55" s="497"/>
      <c r="HN55" s="497"/>
      <c r="HO55" s="497"/>
      <c r="HP55" s="497"/>
      <c r="HQ55" s="497"/>
      <c r="HR55" s="497"/>
      <c r="HS55" s="497"/>
      <c r="HT55" s="497"/>
      <c r="HU55" s="497"/>
      <c r="HV55" s="497"/>
      <c r="HW55" s="497"/>
      <c r="HX55" s="497"/>
      <c r="HY55" s="497"/>
      <c r="HZ55" s="497"/>
      <c r="IA55" s="497"/>
      <c r="IB55" s="497"/>
      <c r="IC55" s="497"/>
      <c r="ID55" s="497"/>
      <c r="IE55" s="497"/>
      <c r="IF55" s="497"/>
      <c r="IG55" s="497"/>
      <c r="IH55" s="497"/>
      <c r="II55" s="497"/>
      <c r="IJ55" s="497"/>
      <c r="IK55" s="497"/>
      <c r="IL55" s="497"/>
      <c r="IM55" s="497"/>
      <c r="IN55" s="497"/>
      <c r="IO55" s="497"/>
      <c r="IP55" s="497"/>
      <c r="IQ55" s="497"/>
      <c r="IR55" s="497"/>
      <c r="IS55" s="497"/>
      <c r="IT55" s="497"/>
      <c r="IU55" s="497"/>
      <c r="IV55" s="497"/>
      <c r="IW55" s="497"/>
      <c r="IX55" s="497"/>
      <c r="IY55" s="497"/>
      <c r="IZ55" s="497"/>
      <c r="JA55" s="497"/>
      <c r="JB55" s="497"/>
      <c r="JC55" s="497"/>
      <c r="JD55" s="497"/>
      <c r="JE55" s="497"/>
      <c r="JF55" s="497"/>
      <c r="JG55" s="497"/>
      <c r="JH55" s="497"/>
      <c r="JI55" s="497"/>
      <c r="JJ55" s="497"/>
      <c r="JK55" s="497"/>
      <c r="JL55" s="497"/>
      <c r="JM55" s="497"/>
      <c r="JN55" s="497"/>
      <c r="JO55" s="497"/>
      <c r="JP55" s="497"/>
      <c r="JQ55" s="497"/>
      <c r="JR55" s="497"/>
      <c r="JS55" s="497"/>
      <c r="JT55" s="497"/>
      <c r="JU55" s="497"/>
      <c r="JV55" s="497"/>
      <c r="JW55" s="497"/>
      <c r="JX55" s="497"/>
      <c r="JY55" s="497"/>
      <c r="JZ55" s="497"/>
      <c r="KA55" s="497"/>
      <c r="KB55" s="497"/>
      <c r="KC55" s="497"/>
      <c r="KD55" s="497"/>
      <c r="KE55" s="497"/>
      <c r="KF55" s="497"/>
      <c r="KG55" s="497"/>
      <c r="KH55" s="497"/>
      <c r="KI55" s="497"/>
      <c r="KJ55" s="497"/>
      <c r="KK55" s="497"/>
      <c r="KL55" s="497"/>
      <c r="KM55" s="497"/>
      <c r="KN55" s="497"/>
      <c r="KO55" s="497"/>
      <c r="KP55" s="497"/>
      <c r="KQ55" s="497"/>
      <c r="KR55" s="497"/>
      <c r="KS55" s="497"/>
      <c r="KT55" s="497"/>
      <c r="KU55" s="497"/>
      <c r="KV55" s="497"/>
      <c r="KW55" s="497"/>
      <c r="KX55" s="497"/>
      <c r="KY55" s="497"/>
      <c r="KZ55" s="497"/>
      <c r="LA55" s="497"/>
      <c r="LB55" s="497"/>
      <c r="LC55" s="497"/>
      <c r="LD55" s="497"/>
      <c r="LE55" s="497"/>
      <c r="LF55" s="497"/>
      <c r="LG55" s="497"/>
      <c r="LH55" s="497"/>
      <c r="LI55" s="497"/>
      <c r="LJ55" s="497"/>
      <c r="LK55" s="497"/>
      <c r="LL55" s="497"/>
      <c r="LM55" s="497"/>
      <c r="LN55" s="497"/>
      <c r="LO55" s="497"/>
      <c r="LP55" s="497"/>
      <c r="LQ55" s="497"/>
      <c r="LR55" s="497"/>
      <c r="LS55" s="497"/>
      <c r="LT55" s="497"/>
      <c r="LU55" s="497"/>
      <c r="LV55" s="497"/>
      <c r="LW55" s="497"/>
      <c r="LX55" s="497"/>
      <c r="LY55" s="497"/>
      <c r="LZ55" s="497"/>
      <c r="MA55" s="497"/>
      <c r="MB55" s="497"/>
      <c r="MC55" s="497"/>
      <c r="MD55" s="497"/>
      <c r="ME55" s="497"/>
      <c r="MF55" s="497"/>
      <c r="MG55" s="497"/>
      <c r="MH55" s="497"/>
      <c r="MI55" s="497"/>
      <c r="MJ55" s="497"/>
      <c r="MK55" s="497"/>
      <c r="ML55" s="497"/>
      <c r="MM55" s="497"/>
      <c r="MN55" s="497"/>
      <c r="MO55" s="497"/>
      <c r="MP55" s="497"/>
      <c r="MQ55" s="497"/>
      <c r="MR55" s="497"/>
      <c r="MS55" s="497"/>
      <c r="MT55" s="497"/>
      <c r="MU55" s="497"/>
      <c r="MV55" s="497"/>
      <c r="MW55" s="497"/>
      <c r="MX55" s="497"/>
      <c r="MY55" s="497"/>
      <c r="MZ55" s="497"/>
      <c r="NA55" s="497"/>
      <c r="NB55" s="497"/>
      <c r="NC55" s="497"/>
      <c r="ND55" s="497"/>
      <c r="NE55" s="497"/>
      <c r="NF55" s="497"/>
      <c r="NG55" s="497"/>
      <c r="NH55" s="497"/>
      <c r="NI55" s="497"/>
      <c r="NJ55" s="497"/>
      <c r="NK55" s="497"/>
      <c r="NL55" s="497"/>
      <c r="NM55" s="497"/>
      <c r="NN55" s="497"/>
      <c r="NO55" s="497"/>
      <c r="NP55" s="497"/>
      <c r="NQ55" s="497"/>
      <c r="NR55" s="497"/>
      <c r="NS55" s="497"/>
      <c r="NT55" s="497"/>
      <c r="NU55" s="497"/>
      <c r="NV55" s="497"/>
      <c r="NW55" s="497"/>
      <c r="NX55" s="497"/>
      <c r="NY55" s="497"/>
      <c r="NZ55" s="497"/>
      <c r="OA55" s="497"/>
      <c r="OB55" s="497"/>
      <c r="OC55" s="497"/>
      <c r="OD55" s="497"/>
      <c r="OE55" s="497"/>
      <c r="OF55" s="497"/>
      <c r="OG55" s="497"/>
      <c r="OH55" s="497"/>
      <c r="OI55" s="497"/>
      <c r="OJ55" s="497"/>
      <c r="OK55" s="497"/>
      <c r="OL55" s="497"/>
      <c r="OM55" s="497"/>
      <c r="ON55" s="497"/>
      <c r="OO55" s="497"/>
      <c r="OP55" s="497"/>
      <c r="OQ55" s="497"/>
      <c r="OR55" s="497"/>
      <c r="OS55" s="497"/>
      <c r="OT55" s="497"/>
      <c r="OU55" s="497"/>
      <c r="OV55" s="497"/>
      <c r="OW55" s="497"/>
      <c r="OX55" s="497"/>
      <c r="OY55" s="497"/>
      <c r="OZ55" s="497"/>
      <c r="PA55" s="497"/>
      <c r="PB55" s="497"/>
      <c r="PC55" s="497"/>
      <c r="PD55" s="497"/>
      <c r="PE55" s="497"/>
      <c r="PF55" s="497"/>
      <c r="PG55" s="497"/>
      <c r="PH55" s="497"/>
      <c r="PI55" s="497"/>
      <c r="PJ55" s="497"/>
      <c r="PK55" s="497"/>
      <c r="PL55" s="497"/>
      <c r="PM55" s="497"/>
      <c r="PN55" s="497"/>
      <c r="PO55" s="497"/>
      <c r="PP55" s="497"/>
      <c r="PQ55" s="497"/>
      <c r="PR55" s="497"/>
      <c r="PS55" s="497"/>
      <c r="PT55" s="497"/>
      <c r="PU55" s="497"/>
      <c r="PV55" s="497"/>
      <c r="PW55" s="497"/>
      <c r="PX55" s="497"/>
      <c r="PY55" s="497"/>
      <c r="PZ55" s="497"/>
      <c r="QA55" s="497"/>
      <c r="QB55" s="497"/>
      <c r="QC55" s="497"/>
      <c r="QD55" s="497"/>
      <c r="QE55" s="497"/>
      <c r="QF55" s="497"/>
      <c r="QG55" s="497"/>
      <c r="QH55" s="497"/>
      <c r="QI55" s="497"/>
      <c r="QJ55" s="497"/>
      <c r="QK55" s="497"/>
      <c r="QL55" s="497"/>
      <c r="QM55" s="497"/>
      <c r="QN55" s="497"/>
      <c r="QO55" s="497"/>
      <c r="QP55" s="497"/>
      <c r="QQ55" s="497"/>
      <c r="QR55" s="497"/>
      <c r="QS55" s="497"/>
      <c r="QT55" s="497"/>
      <c r="QU55" s="497"/>
      <c r="QV55" s="497"/>
      <c r="QW55" s="497"/>
      <c r="QX55" s="497"/>
      <c r="QY55" s="497"/>
      <c r="QZ55" s="497"/>
      <c r="RA55" s="497"/>
      <c r="RB55" s="497"/>
      <c r="RC55" s="497"/>
      <c r="RD55" s="497"/>
      <c r="RE55" s="497"/>
      <c r="RF55" s="497"/>
      <c r="RG55" s="497"/>
      <c r="RH55" s="497"/>
      <c r="RI55" s="497"/>
      <c r="RJ55" s="497"/>
      <c r="RK55" s="497"/>
      <c r="RL55" s="497"/>
      <c r="RM55" s="497"/>
      <c r="RN55" s="497"/>
      <c r="RO55" s="497"/>
      <c r="RP55" s="497"/>
      <c r="RQ55" s="497"/>
      <c r="RR55" s="497"/>
      <c r="RS55" s="497"/>
      <c r="RT55" s="497"/>
      <c r="RU55" s="497"/>
      <c r="RV55" s="497"/>
      <c r="RW55" s="497"/>
      <c r="RX55" s="497"/>
      <c r="RY55" s="497"/>
      <c r="RZ55" s="497"/>
      <c r="SA55" s="497"/>
      <c r="SB55" s="497"/>
      <c r="SC55" s="497"/>
      <c r="SD55" s="497"/>
      <c r="SE55" s="497"/>
      <c r="SF55" s="497"/>
      <c r="SG55" s="497"/>
      <c r="SH55" s="497"/>
      <c r="SI55" s="497"/>
      <c r="SJ55" s="497"/>
      <c r="SK55" s="497"/>
      <c r="SL55" s="497"/>
      <c r="SM55" s="497"/>
      <c r="SN55" s="497"/>
      <c r="SO55" s="497"/>
      <c r="SP55" s="497"/>
      <c r="SQ55" s="497"/>
      <c r="SR55" s="497"/>
      <c r="SS55" s="497"/>
      <c r="ST55" s="497"/>
      <c r="SU55" s="497"/>
      <c r="SV55" s="497"/>
      <c r="SW55" s="497"/>
      <c r="SX55" s="497"/>
      <c r="SY55" s="497"/>
      <c r="SZ55" s="497"/>
      <c r="TA55" s="497"/>
      <c r="TB55" s="497"/>
      <c r="TC55" s="497"/>
      <c r="TD55" s="497"/>
      <c r="TE55" s="497"/>
      <c r="TF55" s="497"/>
      <c r="TG55" s="497"/>
      <c r="TH55" s="497"/>
      <c r="TI55" s="497"/>
      <c r="TJ55" s="497"/>
      <c r="TK55" s="497"/>
      <c r="TL55" s="497"/>
      <c r="TM55" s="497"/>
      <c r="TN55" s="497"/>
      <c r="TO55" s="497"/>
      <c r="TP55" s="497"/>
      <c r="TQ55" s="497"/>
      <c r="TR55" s="497"/>
      <c r="TS55" s="497"/>
      <c r="TT55" s="497"/>
      <c r="TU55" s="497"/>
      <c r="TV55" s="497"/>
      <c r="TW55" s="497"/>
      <c r="TX55" s="497"/>
      <c r="TY55" s="497"/>
      <c r="TZ55" s="497"/>
      <c r="UA55" s="497"/>
      <c r="UB55" s="497"/>
      <c r="UC55" s="497"/>
      <c r="UD55" s="497"/>
      <c r="UE55" s="497"/>
      <c r="UF55" s="497"/>
      <c r="UG55" s="497"/>
      <c r="UH55" s="497"/>
      <c r="UI55" s="497"/>
      <c r="UJ55" s="497"/>
      <c r="UK55" s="497"/>
      <c r="UL55" s="497"/>
      <c r="UM55" s="497"/>
      <c r="UN55" s="497"/>
      <c r="UO55" s="497"/>
      <c r="UP55" s="497"/>
      <c r="UQ55" s="497"/>
      <c r="UR55" s="497"/>
      <c r="US55" s="497"/>
      <c r="UT55" s="497"/>
      <c r="UU55" s="497"/>
      <c r="UV55" s="497"/>
      <c r="UW55" s="497"/>
      <c r="UX55" s="497"/>
      <c r="UY55" s="497"/>
      <c r="UZ55" s="497"/>
      <c r="VA55" s="497"/>
      <c r="VB55" s="497"/>
      <c r="VC55" s="497"/>
      <c r="VD55" s="497"/>
      <c r="VE55" s="497"/>
      <c r="VF55" s="497"/>
      <c r="VG55" s="497"/>
      <c r="VH55" s="497"/>
      <c r="VI55" s="497"/>
      <c r="VJ55" s="497"/>
      <c r="VK55" s="497"/>
      <c r="VL55" s="497"/>
      <c r="VM55" s="497"/>
      <c r="VN55" s="497"/>
      <c r="VO55" s="497"/>
      <c r="VP55" s="497"/>
      <c r="VQ55" s="497"/>
      <c r="VR55" s="497"/>
      <c r="VS55" s="497"/>
      <c r="VT55" s="497"/>
      <c r="VU55" s="497"/>
      <c r="VV55" s="497"/>
      <c r="VW55" s="497"/>
      <c r="VX55" s="497"/>
      <c r="VY55" s="497"/>
      <c r="VZ55" s="497"/>
      <c r="WA55" s="497"/>
      <c r="WB55" s="497"/>
      <c r="WC55" s="497"/>
      <c r="WD55" s="497"/>
      <c r="WE55" s="497"/>
      <c r="WF55" s="497"/>
      <c r="WG55" s="497"/>
      <c r="WH55" s="497"/>
      <c r="WI55" s="497"/>
      <c r="WJ55" s="497"/>
      <c r="WK55" s="497"/>
      <c r="WL55" s="497"/>
      <c r="WM55" s="497"/>
      <c r="WN55" s="497"/>
      <c r="WO55" s="497"/>
      <c r="WP55" s="497"/>
      <c r="WQ55" s="497"/>
      <c r="WR55" s="497"/>
      <c r="WS55" s="497"/>
      <c r="WT55" s="497"/>
      <c r="WU55" s="497"/>
      <c r="WV55" s="497"/>
      <c r="WW55" s="497"/>
      <c r="WX55" s="497"/>
      <c r="WY55" s="497"/>
      <c r="WZ55" s="497"/>
      <c r="XA55" s="497"/>
      <c r="XB55" s="497"/>
      <c r="XC55" s="497"/>
      <c r="XD55" s="497"/>
      <c r="XE55" s="497"/>
      <c r="XF55" s="497"/>
      <c r="XG55" s="497"/>
      <c r="XH55" s="497"/>
      <c r="XI55" s="497"/>
      <c r="XJ55" s="497"/>
      <c r="XK55" s="497"/>
      <c r="XL55" s="497"/>
      <c r="XM55" s="497"/>
      <c r="XN55" s="497"/>
      <c r="XO55" s="497"/>
      <c r="XP55" s="497"/>
      <c r="XQ55" s="497"/>
      <c r="XR55" s="497"/>
      <c r="XS55" s="497"/>
      <c r="XT55" s="497"/>
      <c r="XU55" s="497"/>
      <c r="XV55" s="497"/>
      <c r="XW55" s="497"/>
      <c r="XX55" s="497"/>
      <c r="XY55" s="497"/>
      <c r="XZ55" s="497"/>
      <c r="YA55" s="497"/>
      <c r="YB55" s="497"/>
      <c r="YC55" s="497"/>
      <c r="YD55" s="497"/>
      <c r="YE55" s="497"/>
      <c r="YF55" s="497"/>
      <c r="YG55" s="497"/>
      <c r="YH55" s="497"/>
      <c r="YI55" s="497"/>
      <c r="YJ55" s="497"/>
      <c r="YK55" s="497"/>
      <c r="YL55" s="497"/>
      <c r="YM55" s="497"/>
      <c r="YN55" s="497"/>
      <c r="YO55" s="497"/>
      <c r="YP55" s="497"/>
      <c r="YQ55" s="497"/>
      <c r="YR55" s="497"/>
      <c r="YS55" s="497"/>
      <c r="YT55" s="497"/>
      <c r="YU55" s="497"/>
      <c r="YV55" s="497"/>
      <c r="YW55" s="497"/>
      <c r="YX55" s="497"/>
      <c r="YY55" s="497"/>
      <c r="YZ55" s="497"/>
      <c r="ZA55" s="497"/>
      <c r="ZB55" s="497"/>
      <c r="ZC55" s="497"/>
      <c r="ZD55" s="497"/>
      <c r="ZE55" s="497"/>
      <c r="ZF55" s="497"/>
      <c r="ZG55" s="497"/>
      <c r="ZH55" s="497"/>
      <c r="ZI55" s="497"/>
      <c r="ZJ55" s="497"/>
      <c r="ZK55" s="497"/>
      <c r="ZL55" s="497"/>
      <c r="ZM55" s="497"/>
      <c r="ZN55" s="497"/>
      <c r="ZO55" s="497"/>
      <c r="ZP55" s="497"/>
      <c r="ZQ55" s="497"/>
      <c r="ZR55" s="497"/>
      <c r="ZS55" s="497"/>
      <c r="ZT55" s="497"/>
      <c r="ZU55" s="497"/>
      <c r="ZV55" s="497"/>
      <c r="ZW55" s="497"/>
      <c r="ZX55" s="497"/>
      <c r="ZY55" s="497"/>
      <c r="ZZ55" s="497"/>
      <c r="AAA55" s="497"/>
      <c r="AAB55" s="497"/>
      <c r="AAC55" s="497"/>
      <c r="AAD55" s="497"/>
      <c r="AAE55" s="497"/>
      <c r="AAF55" s="497"/>
      <c r="AAG55" s="497"/>
      <c r="AAH55" s="497"/>
      <c r="AAI55" s="497"/>
      <c r="AAJ55" s="497"/>
      <c r="AAK55" s="497"/>
      <c r="AAL55" s="497"/>
      <c r="AAM55" s="497"/>
      <c r="AAN55" s="497"/>
      <c r="AAO55" s="497"/>
      <c r="AAP55" s="497"/>
      <c r="AAQ55" s="497"/>
      <c r="AAR55" s="497"/>
      <c r="AAS55" s="497"/>
      <c r="AAT55" s="497"/>
      <c r="AAU55" s="497"/>
      <c r="AAV55" s="497"/>
      <c r="AAW55" s="497"/>
      <c r="AAX55" s="497"/>
      <c r="AAY55" s="497"/>
      <c r="AAZ55" s="497"/>
      <c r="ABA55" s="497"/>
      <c r="ABB55" s="497"/>
      <c r="ABC55" s="497"/>
      <c r="ABD55" s="497"/>
      <c r="ABE55" s="497"/>
      <c r="ABF55" s="497"/>
      <c r="ABG55" s="497"/>
      <c r="ABH55" s="497"/>
      <c r="ABI55" s="497"/>
      <c r="ABJ55" s="497"/>
      <c r="ABK55" s="497"/>
      <c r="ABL55" s="497"/>
      <c r="ABM55" s="497"/>
      <c r="ABN55" s="497"/>
      <c r="ABO55" s="497"/>
      <c r="ABP55" s="497"/>
      <c r="ABQ55" s="497"/>
      <c r="ABR55" s="497"/>
      <c r="ABS55" s="497"/>
      <c r="ABT55" s="497"/>
      <c r="ABU55" s="497"/>
      <c r="ABV55" s="497"/>
      <c r="ABW55" s="497"/>
      <c r="ABX55" s="497"/>
      <c r="ABY55" s="497"/>
      <c r="ABZ55" s="497"/>
      <c r="ACA55" s="497"/>
      <c r="ACB55" s="497"/>
      <c r="ACC55" s="497"/>
      <c r="ACD55" s="497"/>
      <c r="ACE55" s="497"/>
      <c r="ACF55" s="497"/>
      <c r="ACG55" s="497"/>
      <c r="ACH55" s="497"/>
      <c r="ACI55" s="497"/>
      <c r="ACJ55" s="497"/>
      <c r="ACK55" s="497"/>
      <c r="ACL55" s="497"/>
      <c r="ACM55" s="497"/>
      <c r="ACN55" s="497"/>
      <c r="ACO55" s="497"/>
      <c r="ACP55" s="497"/>
      <c r="ACQ55" s="497"/>
      <c r="ACR55" s="497"/>
      <c r="ACS55" s="497"/>
      <c r="ACT55" s="497"/>
      <c r="ACU55" s="497"/>
      <c r="ACV55" s="497"/>
      <c r="ACW55" s="497"/>
      <c r="ACX55" s="497"/>
      <c r="ACY55" s="497"/>
      <c r="ACZ55" s="497"/>
      <c r="ADA55" s="497"/>
      <c r="ADB55" s="497"/>
      <c r="ADC55" s="497"/>
      <c r="ADD55" s="497"/>
      <c r="ADE55" s="497"/>
      <c r="ADF55" s="497"/>
      <c r="ADG55" s="497"/>
      <c r="ADH55" s="497"/>
      <c r="ADI55" s="497"/>
      <c r="ADJ55" s="497"/>
      <c r="ADK55" s="497"/>
      <c r="ADL55" s="497"/>
      <c r="ADM55" s="497"/>
      <c r="ADN55" s="497"/>
      <c r="ADO55" s="497"/>
      <c r="ADP55" s="497"/>
      <c r="ADQ55" s="497"/>
      <c r="ADR55" s="497"/>
      <c r="ADS55" s="497"/>
      <c r="ADT55" s="497"/>
      <c r="ADU55" s="497"/>
      <c r="ADV55" s="497"/>
      <c r="ADW55" s="497"/>
      <c r="ADX55" s="497"/>
      <c r="ADY55" s="497"/>
      <c r="ADZ55" s="497"/>
      <c r="AEA55" s="497"/>
      <c r="AEB55" s="497"/>
      <c r="AEC55" s="497"/>
      <c r="AED55" s="497"/>
      <c r="AEE55" s="497"/>
      <c r="AEF55" s="497"/>
      <c r="AEG55" s="497"/>
      <c r="AEH55" s="497"/>
      <c r="AEI55" s="497"/>
      <c r="AEJ55" s="497"/>
      <c r="AEK55" s="497"/>
      <c r="AEL55" s="497"/>
      <c r="AEM55" s="497"/>
      <c r="AEN55" s="497"/>
      <c r="AEO55" s="497"/>
      <c r="AEP55" s="497"/>
      <c r="AEQ55" s="497"/>
      <c r="AER55" s="497"/>
      <c r="AES55" s="497"/>
      <c r="AET55" s="497"/>
      <c r="AEU55" s="497"/>
      <c r="AEV55" s="497"/>
      <c r="AEW55" s="497"/>
      <c r="AEX55" s="497"/>
      <c r="AEY55" s="497"/>
      <c r="AEZ55" s="497"/>
      <c r="AFA55" s="497"/>
      <c r="AFB55" s="497"/>
      <c r="AFC55" s="497"/>
      <c r="AFD55" s="497"/>
      <c r="AFE55" s="497"/>
      <c r="AFF55" s="497"/>
      <c r="AFG55" s="497"/>
      <c r="AFH55" s="497"/>
      <c r="AFI55" s="497"/>
      <c r="AFJ55" s="497"/>
      <c r="AFK55" s="497"/>
      <c r="AFL55" s="497"/>
      <c r="AFM55" s="497"/>
      <c r="AFN55" s="497"/>
      <c r="AFO55" s="497"/>
      <c r="AFP55" s="497"/>
      <c r="AFQ55" s="497"/>
      <c r="AFR55" s="497"/>
      <c r="AFS55" s="497"/>
      <c r="AFT55" s="497"/>
      <c r="AFU55" s="497"/>
      <c r="AFV55" s="497"/>
      <c r="AFW55" s="497"/>
      <c r="AFX55" s="497"/>
      <c r="AFY55" s="497"/>
      <c r="AFZ55" s="497"/>
      <c r="AGA55" s="497"/>
      <c r="AGB55" s="497"/>
      <c r="AGC55" s="497"/>
      <c r="AGD55" s="497"/>
      <c r="AGE55" s="497"/>
      <c r="AGF55" s="497"/>
      <c r="AGG55" s="497"/>
      <c r="AGH55" s="497"/>
      <c r="AGI55" s="497"/>
      <c r="AGJ55" s="497"/>
      <c r="AGK55" s="497"/>
      <c r="AGL55" s="497"/>
      <c r="AGM55" s="497"/>
      <c r="AGN55" s="497"/>
      <c r="AGO55" s="497"/>
      <c r="AGP55" s="497"/>
      <c r="AGQ55" s="497"/>
      <c r="AGR55" s="497"/>
      <c r="AGS55" s="497"/>
      <c r="AGT55" s="497"/>
      <c r="AGU55" s="497"/>
      <c r="AGV55" s="497"/>
      <c r="AGW55" s="497"/>
      <c r="AGX55" s="497"/>
      <c r="AGY55" s="497"/>
      <c r="AGZ55" s="497"/>
      <c r="AHA55" s="497"/>
      <c r="AHB55" s="497"/>
      <c r="AHC55" s="497"/>
      <c r="AHD55" s="497"/>
      <c r="AHE55" s="497"/>
      <c r="AHF55" s="497"/>
      <c r="AHG55" s="497"/>
      <c r="AHH55" s="497"/>
      <c r="AHI55" s="497"/>
      <c r="AHJ55" s="497"/>
      <c r="AHK55" s="497"/>
      <c r="AHL55" s="497"/>
      <c r="AHM55" s="497"/>
      <c r="AHN55" s="497"/>
      <c r="AHO55" s="497"/>
      <c r="AHP55" s="497"/>
      <c r="AHQ55" s="497"/>
      <c r="AHR55" s="497"/>
      <c r="AHS55" s="497"/>
      <c r="AHT55" s="497"/>
      <c r="AHU55" s="497"/>
      <c r="AHV55" s="497"/>
      <c r="AHW55" s="497"/>
      <c r="AHX55" s="497"/>
      <c r="AHY55" s="497"/>
      <c r="AHZ55" s="497"/>
      <c r="AIA55" s="497"/>
      <c r="AIB55" s="497"/>
      <c r="AIC55" s="497"/>
      <c r="AID55" s="497"/>
      <c r="AIE55" s="497"/>
      <c r="AIF55" s="497"/>
      <c r="AIG55" s="497"/>
      <c r="AIH55" s="497"/>
      <c r="AII55" s="497"/>
      <c r="AIJ55" s="497"/>
      <c r="AIK55" s="497"/>
      <c r="AIL55" s="497"/>
      <c r="AIM55" s="497"/>
      <c r="AIN55" s="497"/>
      <c r="AIO55" s="497"/>
      <c r="AIP55" s="497"/>
      <c r="AIQ55" s="497"/>
      <c r="AIR55" s="497"/>
      <c r="AIS55" s="497"/>
      <c r="AIT55" s="497"/>
      <c r="AIU55" s="497"/>
      <c r="AIV55" s="497"/>
      <c r="AIW55" s="497"/>
      <c r="AIX55" s="497"/>
      <c r="AIY55" s="497"/>
      <c r="AIZ55" s="497"/>
      <c r="AJA55" s="497"/>
      <c r="AJB55" s="497"/>
      <c r="AJC55" s="497"/>
      <c r="AJD55" s="497"/>
      <c r="AJE55" s="497"/>
      <c r="AJF55" s="497"/>
      <c r="AJG55" s="497"/>
      <c r="AJH55" s="497"/>
      <c r="AJI55" s="497"/>
      <c r="AJJ55" s="497"/>
      <c r="AJK55" s="497"/>
      <c r="AJL55" s="497"/>
      <c r="AJM55" s="497"/>
      <c r="AJN55" s="497"/>
      <c r="AJO55" s="497"/>
      <c r="AJP55" s="497"/>
      <c r="AJQ55" s="497"/>
      <c r="AJR55" s="497"/>
      <c r="AJS55" s="497"/>
      <c r="AJT55" s="497"/>
      <c r="AJU55" s="497"/>
      <c r="AJV55" s="497"/>
      <c r="AJW55" s="497"/>
      <c r="AJX55" s="497"/>
      <c r="AJY55" s="497"/>
      <c r="AJZ55" s="497"/>
      <c r="AKA55" s="497"/>
      <c r="AKB55" s="497"/>
      <c r="AKC55" s="497"/>
      <c r="AKD55" s="497"/>
      <c r="AKE55" s="497"/>
      <c r="AKF55" s="497"/>
      <c r="AKG55" s="497"/>
      <c r="AKH55" s="497"/>
      <c r="AKI55" s="497"/>
      <c r="AKJ55" s="497"/>
      <c r="AKK55" s="497"/>
      <c r="AKL55" s="497"/>
      <c r="AKM55" s="497"/>
      <c r="AKN55" s="497"/>
      <c r="AKO55" s="497"/>
      <c r="AKP55" s="497"/>
      <c r="AKQ55" s="497"/>
      <c r="AKR55" s="497"/>
      <c r="AKS55" s="497"/>
      <c r="AKT55" s="497"/>
      <c r="AKU55" s="497"/>
      <c r="AKV55" s="497"/>
      <c r="AKW55" s="497"/>
      <c r="AKX55" s="497"/>
      <c r="AKY55" s="497"/>
      <c r="AKZ55" s="497"/>
      <c r="ALA55" s="497"/>
      <c r="ALB55" s="497"/>
      <c r="ALC55" s="497"/>
      <c r="ALD55" s="497"/>
      <c r="ALE55" s="497"/>
      <c r="ALF55" s="497"/>
      <c r="ALG55" s="497"/>
      <c r="ALH55" s="497"/>
      <c r="ALI55" s="497"/>
      <c r="ALJ55" s="497"/>
      <c r="ALK55" s="497"/>
      <c r="ALL55" s="497"/>
      <c r="ALM55" s="497"/>
      <c r="ALN55" s="497"/>
      <c r="ALO55" s="497"/>
      <c r="ALP55" s="497"/>
      <c r="ALQ55" s="497"/>
      <c r="ALR55" s="497"/>
      <c r="ALS55" s="497"/>
      <c r="ALT55" s="497"/>
      <c r="ALU55" s="497"/>
      <c r="ALV55" s="497"/>
      <c r="ALW55" s="497"/>
      <c r="ALX55" s="497"/>
      <c r="ALY55" s="497"/>
      <c r="ALZ55" s="497"/>
      <c r="AMA55" s="497"/>
      <c r="AMB55" s="497"/>
      <c r="AMC55" s="497"/>
      <c r="AMD55" s="497"/>
      <c r="AME55" s="497"/>
      <c r="AMF55" s="497"/>
      <c r="AMG55" s="497"/>
      <c r="AMH55" s="497"/>
      <c r="AMI55" s="497"/>
      <c r="AMJ55" s="497"/>
      <c r="AMK55" s="497"/>
    </row>
    <row r="56" spans="1:1025" s="38" customFormat="1" ht="18" customHeight="1">
      <c r="A56" s="894" t="s">
        <v>505</v>
      </c>
      <c r="B56" s="894"/>
      <c r="D56" s="497"/>
      <c r="E56" s="497"/>
      <c r="F56" s="497"/>
      <c r="G56" s="497"/>
      <c r="H56" s="497"/>
      <c r="I56" s="497"/>
      <c r="J56" s="497"/>
      <c r="K56" s="497"/>
      <c r="L56" s="497"/>
      <c r="M56" s="497"/>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c r="CB56" s="497"/>
      <c r="CC56" s="497"/>
      <c r="CD56" s="497"/>
      <c r="CE56" s="497"/>
      <c r="CF56" s="497"/>
      <c r="CG56" s="497"/>
      <c r="CH56" s="497"/>
      <c r="CI56" s="497"/>
      <c r="CJ56" s="497"/>
      <c r="CK56" s="497"/>
      <c r="CL56" s="497"/>
      <c r="CM56" s="497"/>
      <c r="CN56" s="497"/>
      <c r="CO56" s="497"/>
      <c r="CP56" s="497"/>
      <c r="CQ56" s="497"/>
      <c r="CR56" s="497"/>
      <c r="CS56" s="497"/>
      <c r="CT56" s="497"/>
      <c r="CU56" s="497"/>
      <c r="CV56" s="497"/>
      <c r="CW56" s="497"/>
      <c r="CX56" s="497"/>
      <c r="CY56" s="497"/>
      <c r="CZ56" s="497"/>
      <c r="DA56" s="497"/>
      <c r="DB56" s="497"/>
      <c r="DC56" s="497"/>
      <c r="DD56" s="497"/>
      <c r="DE56" s="497"/>
      <c r="DF56" s="497"/>
      <c r="DG56" s="497"/>
      <c r="DH56" s="497"/>
      <c r="DI56" s="497"/>
      <c r="DJ56" s="497"/>
      <c r="DK56" s="497"/>
      <c r="DL56" s="497"/>
      <c r="DM56" s="497"/>
      <c r="DN56" s="497"/>
      <c r="DO56" s="497"/>
      <c r="DP56" s="497"/>
      <c r="DQ56" s="497"/>
      <c r="DR56" s="497"/>
      <c r="DS56" s="497"/>
      <c r="DT56" s="497"/>
      <c r="DU56" s="497"/>
      <c r="DV56" s="497"/>
      <c r="DW56" s="497"/>
      <c r="DX56" s="497"/>
      <c r="DY56" s="497"/>
      <c r="DZ56" s="497"/>
      <c r="EA56" s="497"/>
      <c r="EB56" s="497"/>
      <c r="EC56" s="497"/>
      <c r="ED56" s="497"/>
      <c r="EE56" s="497"/>
      <c r="EF56" s="497"/>
      <c r="EG56" s="497"/>
      <c r="EH56" s="497"/>
      <c r="EI56" s="497"/>
      <c r="EJ56" s="497"/>
      <c r="EK56" s="497"/>
      <c r="EL56" s="497"/>
      <c r="EM56" s="497"/>
      <c r="EN56" s="497"/>
      <c r="EO56" s="497"/>
      <c r="EP56" s="497"/>
      <c r="EQ56" s="497"/>
      <c r="ER56" s="497"/>
      <c r="ES56" s="497"/>
      <c r="ET56" s="497"/>
      <c r="EU56" s="497"/>
      <c r="EV56" s="497"/>
      <c r="EW56" s="497"/>
      <c r="EX56" s="497"/>
      <c r="EY56" s="497"/>
      <c r="EZ56" s="497"/>
      <c r="FA56" s="497"/>
      <c r="FB56" s="497"/>
      <c r="FC56" s="497"/>
      <c r="FD56" s="497"/>
      <c r="FE56" s="497"/>
      <c r="FF56" s="497"/>
      <c r="FG56" s="497"/>
      <c r="FH56" s="497"/>
      <c r="FI56" s="497"/>
      <c r="FJ56" s="497"/>
      <c r="FK56" s="497"/>
      <c r="FL56" s="497"/>
      <c r="FM56" s="497"/>
      <c r="FN56" s="497"/>
      <c r="FO56" s="497"/>
      <c r="FP56" s="497"/>
      <c r="FQ56" s="497"/>
      <c r="FR56" s="497"/>
      <c r="FS56" s="497"/>
      <c r="FT56" s="497"/>
      <c r="FU56" s="497"/>
      <c r="FV56" s="497"/>
      <c r="FW56" s="497"/>
      <c r="FX56" s="497"/>
      <c r="FY56" s="497"/>
      <c r="FZ56" s="497"/>
      <c r="GA56" s="497"/>
      <c r="GB56" s="497"/>
      <c r="GC56" s="497"/>
      <c r="GD56" s="497"/>
      <c r="GE56" s="497"/>
      <c r="GF56" s="497"/>
      <c r="GG56" s="497"/>
      <c r="GH56" s="497"/>
      <c r="GI56" s="497"/>
      <c r="GJ56" s="497"/>
      <c r="GK56" s="497"/>
      <c r="GL56" s="497"/>
      <c r="GM56" s="497"/>
      <c r="GN56" s="497"/>
      <c r="GO56" s="497"/>
      <c r="GP56" s="497"/>
      <c r="GQ56" s="497"/>
      <c r="GR56" s="497"/>
      <c r="GS56" s="497"/>
      <c r="GT56" s="497"/>
      <c r="GU56" s="497"/>
      <c r="GV56" s="497"/>
      <c r="GW56" s="497"/>
      <c r="GX56" s="497"/>
      <c r="GY56" s="497"/>
      <c r="GZ56" s="497"/>
      <c r="HA56" s="497"/>
      <c r="HB56" s="497"/>
      <c r="HC56" s="497"/>
      <c r="HD56" s="497"/>
      <c r="HE56" s="497"/>
      <c r="HF56" s="497"/>
      <c r="HG56" s="497"/>
      <c r="HH56" s="497"/>
      <c r="HI56" s="497"/>
      <c r="HJ56" s="497"/>
      <c r="HK56" s="497"/>
      <c r="HL56" s="497"/>
      <c r="HM56" s="497"/>
      <c r="HN56" s="497"/>
      <c r="HO56" s="497"/>
      <c r="HP56" s="497"/>
      <c r="HQ56" s="497"/>
      <c r="HR56" s="497"/>
      <c r="HS56" s="497"/>
      <c r="HT56" s="497"/>
      <c r="HU56" s="497"/>
      <c r="HV56" s="497"/>
      <c r="HW56" s="497"/>
      <c r="HX56" s="497"/>
      <c r="HY56" s="497"/>
      <c r="HZ56" s="497"/>
      <c r="IA56" s="497"/>
      <c r="IB56" s="497"/>
      <c r="IC56" s="497"/>
      <c r="ID56" s="497"/>
      <c r="IE56" s="497"/>
      <c r="IF56" s="497"/>
      <c r="IG56" s="497"/>
      <c r="IH56" s="497"/>
      <c r="II56" s="497"/>
      <c r="IJ56" s="497"/>
      <c r="IK56" s="497"/>
      <c r="IL56" s="497"/>
      <c r="IM56" s="497"/>
      <c r="IN56" s="497"/>
      <c r="IO56" s="497"/>
      <c r="IP56" s="497"/>
      <c r="IQ56" s="497"/>
      <c r="IR56" s="497"/>
      <c r="IS56" s="497"/>
      <c r="IT56" s="497"/>
      <c r="IU56" s="497"/>
      <c r="IV56" s="497"/>
      <c r="IW56" s="497"/>
      <c r="IX56" s="497"/>
      <c r="IY56" s="497"/>
      <c r="IZ56" s="497"/>
      <c r="JA56" s="497"/>
      <c r="JB56" s="497"/>
      <c r="JC56" s="497"/>
      <c r="JD56" s="497"/>
      <c r="JE56" s="497"/>
      <c r="JF56" s="497"/>
      <c r="JG56" s="497"/>
      <c r="JH56" s="497"/>
      <c r="JI56" s="497"/>
      <c r="JJ56" s="497"/>
      <c r="JK56" s="497"/>
      <c r="JL56" s="497"/>
      <c r="JM56" s="497"/>
      <c r="JN56" s="497"/>
      <c r="JO56" s="497"/>
      <c r="JP56" s="497"/>
      <c r="JQ56" s="497"/>
      <c r="JR56" s="497"/>
      <c r="JS56" s="497"/>
      <c r="JT56" s="497"/>
      <c r="JU56" s="497"/>
      <c r="JV56" s="497"/>
      <c r="JW56" s="497"/>
      <c r="JX56" s="497"/>
      <c r="JY56" s="497"/>
      <c r="JZ56" s="497"/>
      <c r="KA56" s="497"/>
      <c r="KB56" s="497"/>
      <c r="KC56" s="497"/>
      <c r="KD56" s="497"/>
      <c r="KE56" s="497"/>
      <c r="KF56" s="497"/>
      <c r="KG56" s="497"/>
      <c r="KH56" s="497"/>
      <c r="KI56" s="497"/>
      <c r="KJ56" s="497"/>
      <c r="KK56" s="497"/>
      <c r="KL56" s="497"/>
      <c r="KM56" s="497"/>
      <c r="KN56" s="497"/>
      <c r="KO56" s="497"/>
      <c r="KP56" s="497"/>
      <c r="KQ56" s="497"/>
      <c r="KR56" s="497"/>
      <c r="KS56" s="497"/>
      <c r="KT56" s="497"/>
      <c r="KU56" s="497"/>
      <c r="KV56" s="497"/>
      <c r="KW56" s="497"/>
      <c r="KX56" s="497"/>
      <c r="KY56" s="497"/>
      <c r="KZ56" s="497"/>
      <c r="LA56" s="497"/>
      <c r="LB56" s="497"/>
      <c r="LC56" s="497"/>
      <c r="LD56" s="497"/>
      <c r="LE56" s="497"/>
      <c r="LF56" s="497"/>
      <c r="LG56" s="497"/>
      <c r="LH56" s="497"/>
      <c r="LI56" s="497"/>
      <c r="LJ56" s="497"/>
      <c r="LK56" s="497"/>
      <c r="LL56" s="497"/>
      <c r="LM56" s="497"/>
      <c r="LN56" s="497"/>
      <c r="LO56" s="497"/>
      <c r="LP56" s="497"/>
      <c r="LQ56" s="497"/>
      <c r="LR56" s="497"/>
      <c r="LS56" s="497"/>
      <c r="LT56" s="497"/>
      <c r="LU56" s="497"/>
      <c r="LV56" s="497"/>
      <c r="LW56" s="497"/>
      <c r="LX56" s="497"/>
      <c r="LY56" s="497"/>
      <c r="LZ56" s="497"/>
      <c r="MA56" s="497"/>
      <c r="MB56" s="497"/>
      <c r="MC56" s="497"/>
      <c r="MD56" s="497"/>
      <c r="ME56" s="497"/>
      <c r="MF56" s="497"/>
      <c r="MG56" s="497"/>
      <c r="MH56" s="497"/>
      <c r="MI56" s="497"/>
      <c r="MJ56" s="497"/>
      <c r="MK56" s="497"/>
      <c r="ML56" s="497"/>
      <c r="MM56" s="497"/>
      <c r="MN56" s="497"/>
      <c r="MO56" s="497"/>
      <c r="MP56" s="497"/>
      <c r="MQ56" s="497"/>
      <c r="MR56" s="497"/>
      <c r="MS56" s="497"/>
      <c r="MT56" s="497"/>
      <c r="MU56" s="497"/>
      <c r="MV56" s="497"/>
      <c r="MW56" s="497"/>
      <c r="MX56" s="497"/>
      <c r="MY56" s="497"/>
      <c r="MZ56" s="497"/>
      <c r="NA56" s="497"/>
      <c r="NB56" s="497"/>
      <c r="NC56" s="497"/>
      <c r="ND56" s="497"/>
      <c r="NE56" s="497"/>
      <c r="NF56" s="497"/>
      <c r="NG56" s="497"/>
      <c r="NH56" s="497"/>
      <c r="NI56" s="497"/>
      <c r="NJ56" s="497"/>
      <c r="NK56" s="497"/>
      <c r="NL56" s="497"/>
      <c r="NM56" s="497"/>
      <c r="NN56" s="497"/>
      <c r="NO56" s="497"/>
      <c r="NP56" s="497"/>
      <c r="NQ56" s="497"/>
      <c r="NR56" s="497"/>
      <c r="NS56" s="497"/>
      <c r="NT56" s="497"/>
      <c r="NU56" s="497"/>
      <c r="NV56" s="497"/>
      <c r="NW56" s="497"/>
      <c r="NX56" s="497"/>
      <c r="NY56" s="497"/>
      <c r="NZ56" s="497"/>
      <c r="OA56" s="497"/>
      <c r="OB56" s="497"/>
      <c r="OC56" s="497"/>
      <c r="OD56" s="497"/>
      <c r="OE56" s="497"/>
      <c r="OF56" s="497"/>
      <c r="OG56" s="497"/>
      <c r="OH56" s="497"/>
      <c r="OI56" s="497"/>
      <c r="OJ56" s="497"/>
      <c r="OK56" s="497"/>
      <c r="OL56" s="497"/>
      <c r="OM56" s="497"/>
      <c r="ON56" s="497"/>
      <c r="OO56" s="497"/>
      <c r="OP56" s="497"/>
      <c r="OQ56" s="497"/>
      <c r="OR56" s="497"/>
      <c r="OS56" s="497"/>
      <c r="OT56" s="497"/>
      <c r="OU56" s="497"/>
      <c r="OV56" s="497"/>
      <c r="OW56" s="497"/>
      <c r="OX56" s="497"/>
      <c r="OY56" s="497"/>
      <c r="OZ56" s="497"/>
      <c r="PA56" s="497"/>
      <c r="PB56" s="497"/>
      <c r="PC56" s="497"/>
      <c r="PD56" s="497"/>
      <c r="PE56" s="497"/>
      <c r="PF56" s="497"/>
      <c r="PG56" s="497"/>
      <c r="PH56" s="497"/>
      <c r="PI56" s="497"/>
      <c r="PJ56" s="497"/>
      <c r="PK56" s="497"/>
      <c r="PL56" s="497"/>
      <c r="PM56" s="497"/>
      <c r="PN56" s="497"/>
      <c r="PO56" s="497"/>
      <c r="PP56" s="497"/>
      <c r="PQ56" s="497"/>
      <c r="PR56" s="497"/>
      <c r="PS56" s="497"/>
      <c r="PT56" s="497"/>
      <c r="PU56" s="497"/>
      <c r="PV56" s="497"/>
      <c r="PW56" s="497"/>
      <c r="PX56" s="497"/>
      <c r="PY56" s="497"/>
      <c r="PZ56" s="497"/>
      <c r="QA56" s="497"/>
      <c r="QB56" s="497"/>
      <c r="QC56" s="497"/>
      <c r="QD56" s="497"/>
      <c r="QE56" s="497"/>
      <c r="QF56" s="497"/>
      <c r="QG56" s="497"/>
      <c r="QH56" s="497"/>
      <c r="QI56" s="497"/>
      <c r="QJ56" s="497"/>
      <c r="QK56" s="497"/>
      <c r="QL56" s="497"/>
      <c r="QM56" s="497"/>
      <c r="QN56" s="497"/>
      <c r="QO56" s="497"/>
      <c r="QP56" s="497"/>
      <c r="QQ56" s="497"/>
      <c r="QR56" s="497"/>
      <c r="QS56" s="497"/>
      <c r="QT56" s="497"/>
      <c r="QU56" s="497"/>
      <c r="QV56" s="497"/>
      <c r="QW56" s="497"/>
      <c r="QX56" s="497"/>
      <c r="QY56" s="497"/>
      <c r="QZ56" s="497"/>
      <c r="RA56" s="497"/>
      <c r="RB56" s="497"/>
      <c r="RC56" s="497"/>
      <c r="RD56" s="497"/>
      <c r="RE56" s="497"/>
      <c r="RF56" s="497"/>
      <c r="RG56" s="497"/>
      <c r="RH56" s="497"/>
      <c r="RI56" s="497"/>
      <c r="RJ56" s="497"/>
      <c r="RK56" s="497"/>
      <c r="RL56" s="497"/>
      <c r="RM56" s="497"/>
      <c r="RN56" s="497"/>
      <c r="RO56" s="497"/>
      <c r="RP56" s="497"/>
      <c r="RQ56" s="497"/>
      <c r="RR56" s="497"/>
      <c r="RS56" s="497"/>
      <c r="RT56" s="497"/>
      <c r="RU56" s="497"/>
      <c r="RV56" s="497"/>
      <c r="RW56" s="497"/>
      <c r="RX56" s="497"/>
      <c r="RY56" s="497"/>
      <c r="RZ56" s="497"/>
      <c r="SA56" s="497"/>
      <c r="SB56" s="497"/>
      <c r="SC56" s="497"/>
      <c r="SD56" s="497"/>
      <c r="SE56" s="497"/>
      <c r="SF56" s="497"/>
      <c r="SG56" s="497"/>
      <c r="SH56" s="497"/>
      <c r="SI56" s="497"/>
      <c r="SJ56" s="497"/>
      <c r="SK56" s="497"/>
      <c r="SL56" s="497"/>
      <c r="SM56" s="497"/>
      <c r="SN56" s="497"/>
      <c r="SO56" s="497"/>
      <c r="SP56" s="497"/>
      <c r="SQ56" s="497"/>
      <c r="SR56" s="497"/>
      <c r="SS56" s="497"/>
      <c r="ST56" s="497"/>
      <c r="SU56" s="497"/>
      <c r="SV56" s="497"/>
      <c r="SW56" s="497"/>
      <c r="SX56" s="497"/>
      <c r="SY56" s="497"/>
      <c r="SZ56" s="497"/>
      <c r="TA56" s="497"/>
      <c r="TB56" s="497"/>
      <c r="TC56" s="497"/>
      <c r="TD56" s="497"/>
      <c r="TE56" s="497"/>
      <c r="TF56" s="497"/>
      <c r="TG56" s="497"/>
      <c r="TH56" s="497"/>
      <c r="TI56" s="497"/>
      <c r="TJ56" s="497"/>
      <c r="TK56" s="497"/>
      <c r="TL56" s="497"/>
      <c r="TM56" s="497"/>
      <c r="TN56" s="497"/>
      <c r="TO56" s="497"/>
      <c r="TP56" s="497"/>
      <c r="TQ56" s="497"/>
      <c r="TR56" s="497"/>
      <c r="TS56" s="497"/>
      <c r="TT56" s="497"/>
      <c r="TU56" s="497"/>
      <c r="TV56" s="497"/>
      <c r="TW56" s="497"/>
      <c r="TX56" s="497"/>
      <c r="TY56" s="497"/>
      <c r="TZ56" s="497"/>
      <c r="UA56" s="497"/>
      <c r="UB56" s="497"/>
      <c r="UC56" s="497"/>
      <c r="UD56" s="497"/>
      <c r="UE56" s="497"/>
      <c r="UF56" s="497"/>
      <c r="UG56" s="497"/>
      <c r="UH56" s="497"/>
      <c r="UI56" s="497"/>
      <c r="UJ56" s="497"/>
      <c r="UK56" s="497"/>
      <c r="UL56" s="497"/>
      <c r="UM56" s="497"/>
      <c r="UN56" s="497"/>
      <c r="UO56" s="497"/>
      <c r="UP56" s="497"/>
      <c r="UQ56" s="497"/>
      <c r="UR56" s="497"/>
      <c r="US56" s="497"/>
      <c r="UT56" s="497"/>
      <c r="UU56" s="497"/>
      <c r="UV56" s="497"/>
      <c r="UW56" s="497"/>
      <c r="UX56" s="497"/>
      <c r="UY56" s="497"/>
      <c r="UZ56" s="497"/>
      <c r="VA56" s="497"/>
      <c r="VB56" s="497"/>
      <c r="VC56" s="497"/>
      <c r="VD56" s="497"/>
      <c r="VE56" s="497"/>
      <c r="VF56" s="497"/>
      <c r="VG56" s="497"/>
      <c r="VH56" s="497"/>
      <c r="VI56" s="497"/>
      <c r="VJ56" s="497"/>
      <c r="VK56" s="497"/>
      <c r="VL56" s="497"/>
      <c r="VM56" s="497"/>
      <c r="VN56" s="497"/>
      <c r="VO56" s="497"/>
      <c r="VP56" s="497"/>
      <c r="VQ56" s="497"/>
      <c r="VR56" s="497"/>
      <c r="VS56" s="497"/>
      <c r="VT56" s="497"/>
      <c r="VU56" s="497"/>
      <c r="VV56" s="497"/>
      <c r="VW56" s="497"/>
      <c r="VX56" s="497"/>
      <c r="VY56" s="497"/>
      <c r="VZ56" s="497"/>
      <c r="WA56" s="497"/>
      <c r="WB56" s="497"/>
      <c r="WC56" s="497"/>
      <c r="WD56" s="497"/>
      <c r="WE56" s="497"/>
      <c r="WF56" s="497"/>
      <c r="WG56" s="497"/>
      <c r="WH56" s="497"/>
      <c r="WI56" s="497"/>
      <c r="WJ56" s="497"/>
      <c r="WK56" s="497"/>
      <c r="WL56" s="497"/>
      <c r="WM56" s="497"/>
      <c r="WN56" s="497"/>
      <c r="WO56" s="497"/>
      <c r="WP56" s="497"/>
      <c r="WQ56" s="497"/>
      <c r="WR56" s="497"/>
      <c r="WS56" s="497"/>
      <c r="WT56" s="497"/>
      <c r="WU56" s="497"/>
      <c r="WV56" s="497"/>
      <c r="WW56" s="497"/>
      <c r="WX56" s="497"/>
      <c r="WY56" s="497"/>
      <c r="WZ56" s="497"/>
      <c r="XA56" s="497"/>
      <c r="XB56" s="497"/>
      <c r="XC56" s="497"/>
      <c r="XD56" s="497"/>
      <c r="XE56" s="497"/>
      <c r="XF56" s="497"/>
      <c r="XG56" s="497"/>
      <c r="XH56" s="497"/>
      <c r="XI56" s="497"/>
      <c r="XJ56" s="497"/>
      <c r="XK56" s="497"/>
      <c r="XL56" s="497"/>
      <c r="XM56" s="497"/>
      <c r="XN56" s="497"/>
      <c r="XO56" s="497"/>
      <c r="XP56" s="497"/>
      <c r="XQ56" s="497"/>
      <c r="XR56" s="497"/>
      <c r="XS56" s="497"/>
      <c r="XT56" s="497"/>
      <c r="XU56" s="497"/>
      <c r="XV56" s="497"/>
      <c r="XW56" s="497"/>
      <c r="XX56" s="497"/>
      <c r="XY56" s="497"/>
      <c r="XZ56" s="497"/>
      <c r="YA56" s="497"/>
      <c r="YB56" s="497"/>
      <c r="YC56" s="497"/>
      <c r="YD56" s="497"/>
      <c r="YE56" s="497"/>
      <c r="YF56" s="497"/>
      <c r="YG56" s="497"/>
      <c r="YH56" s="497"/>
      <c r="YI56" s="497"/>
      <c r="YJ56" s="497"/>
      <c r="YK56" s="497"/>
      <c r="YL56" s="497"/>
      <c r="YM56" s="497"/>
      <c r="YN56" s="497"/>
      <c r="YO56" s="497"/>
      <c r="YP56" s="497"/>
      <c r="YQ56" s="497"/>
      <c r="YR56" s="497"/>
      <c r="YS56" s="497"/>
      <c r="YT56" s="497"/>
      <c r="YU56" s="497"/>
      <c r="YV56" s="497"/>
      <c r="YW56" s="497"/>
      <c r="YX56" s="497"/>
      <c r="YY56" s="497"/>
      <c r="YZ56" s="497"/>
      <c r="ZA56" s="497"/>
      <c r="ZB56" s="497"/>
      <c r="ZC56" s="497"/>
      <c r="ZD56" s="497"/>
      <c r="ZE56" s="497"/>
      <c r="ZF56" s="497"/>
      <c r="ZG56" s="497"/>
      <c r="ZH56" s="497"/>
      <c r="ZI56" s="497"/>
      <c r="ZJ56" s="497"/>
      <c r="ZK56" s="497"/>
      <c r="ZL56" s="497"/>
      <c r="ZM56" s="497"/>
      <c r="ZN56" s="497"/>
      <c r="ZO56" s="497"/>
      <c r="ZP56" s="497"/>
      <c r="ZQ56" s="497"/>
      <c r="ZR56" s="497"/>
      <c r="ZS56" s="497"/>
      <c r="ZT56" s="497"/>
      <c r="ZU56" s="497"/>
      <c r="ZV56" s="497"/>
      <c r="ZW56" s="497"/>
      <c r="ZX56" s="497"/>
      <c r="ZY56" s="497"/>
      <c r="ZZ56" s="497"/>
      <c r="AAA56" s="497"/>
      <c r="AAB56" s="497"/>
      <c r="AAC56" s="497"/>
      <c r="AAD56" s="497"/>
      <c r="AAE56" s="497"/>
      <c r="AAF56" s="497"/>
      <c r="AAG56" s="497"/>
      <c r="AAH56" s="497"/>
      <c r="AAI56" s="497"/>
      <c r="AAJ56" s="497"/>
      <c r="AAK56" s="497"/>
      <c r="AAL56" s="497"/>
      <c r="AAM56" s="497"/>
      <c r="AAN56" s="497"/>
      <c r="AAO56" s="497"/>
      <c r="AAP56" s="497"/>
      <c r="AAQ56" s="497"/>
      <c r="AAR56" s="497"/>
      <c r="AAS56" s="497"/>
      <c r="AAT56" s="497"/>
      <c r="AAU56" s="497"/>
      <c r="AAV56" s="497"/>
      <c r="AAW56" s="497"/>
      <c r="AAX56" s="497"/>
      <c r="AAY56" s="497"/>
      <c r="AAZ56" s="497"/>
      <c r="ABA56" s="497"/>
      <c r="ABB56" s="497"/>
      <c r="ABC56" s="497"/>
      <c r="ABD56" s="497"/>
      <c r="ABE56" s="497"/>
      <c r="ABF56" s="497"/>
      <c r="ABG56" s="497"/>
      <c r="ABH56" s="497"/>
      <c r="ABI56" s="497"/>
      <c r="ABJ56" s="497"/>
      <c r="ABK56" s="497"/>
      <c r="ABL56" s="497"/>
      <c r="ABM56" s="497"/>
      <c r="ABN56" s="497"/>
      <c r="ABO56" s="497"/>
      <c r="ABP56" s="497"/>
      <c r="ABQ56" s="497"/>
      <c r="ABR56" s="497"/>
      <c r="ABS56" s="497"/>
      <c r="ABT56" s="497"/>
      <c r="ABU56" s="497"/>
      <c r="ABV56" s="497"/>
      <c r="ABW56" s="497"/>
      <c r="ABX56" s="497"/>
      <c r="ABY56" s="497"/>
      <c r="ABZ56" s="497"/>
      <c r="ACA56" s="497"/>
      <c r="ACB56" s="497"/>
      <c r="ACC56" s="497"/>
      <c r="ACD56" s="497"/>
      <c r="ACE56" s="497"/>
      <c r="ACF56" s="497"/>
      <c r="ACG56" s="497"/>
      <c r="ACH56" s="497"/>
      <c r="ACI56" s="497"/>
      <c r="ACJ56" s="497"/>
      <c r="ACK56" s="497"/>
      <c r="ACL56" s="497"/>
      <c r="ACM56" s="497"/>
      <c r="ACN56" s="497"/>
      <c r="ACO56" s="497"/>
      <c r="ACP56" s="497"/>
      <c r="ACQ56" s="497"/>
      <c r="ACR56" s="497"/>
      <c r="ACS56" s="497"/>
      <c r="ACT56" s="497"/>
      <c r="ACU56" s="497"/>
      <c r="ACV56" s="497"/>
      <c r="ACW56" s="497"/>
      <c r="ACX56" s="497"/>
      <c r="ACY56" s="497"/>
      <c r="ACZ56" s="497"/>
      <c r="ADA56" s="497"/>
      <c r="ADB56" s="497"/>
      <c r="ADC56" s="497"/>
      <c r="ADD56" s="497"/>
      <c r="ADE56" s="497"/>
      <c r="ADF56" s="497"/>
      <c r="ADG56" s="497"/>
      <c r="ADH56" s="497"/>
      <c r="ADI56" s="497"/>
      <c r="ADJ56" s="497"/>
      <c r="ADK56" s="497"/>
      <c r="ADL56" s="497"/>
      <c r="ADM56" s="497"/>
      <c r="ADN56" s="497"/>
      <c r="ADO56" s="497"/>
      <c r="ADP56" s="497"/>
      <c r="ADQ56" s="497"/>
      <c r="ADR56" s="497"/>
      <c r="ADS56" s="497"/>
      <c r="ADT56" s="497"/>
      <c r="ADU56" s="497"/>
      <c r="ADV56" s="497"/>
      <c r="ADW56" s="497"/>
      <c r="ADX56" s="497"/>
      <c r="ADY56" s="497"/>
      <c r="ADZ56" s="497"/>
      <c r="AEA56" s="497"/>
      <c r="AEB56" s="497"/>
      <c r="AEC56" s="497"/>
      <c r="AED56" s="497"/>
      <c r="AEE56" s="497"/>
      <c r="AEF56" s="497"/>
      <c r="AEG56" s="497"/>
      <c r="AEH56" s="497"/>
      <c r="AEI56" s="497"/>
      <c r="AEJ56" s="497"/>
      <c r="AEK56" s="497"/>
      <c r="AEL56" s="497"/>
      <c r="AEM56" s="497"/>
      <c r="AEN56" s="497"/>
      <c r="AEO56" s="497"/>
      <c r="AEP56" s="497"/>
      <c r="AEQ56" s="497"/>
      <c r="AER56" s="497"/>
      <c r="AES56" s="497"/>
      <c r="AET56" s="497"/>
      <c r="AEU56" s="497"/>
      <c r="AEV56" s="497"/>
      <c r="AEW56" s="497"/>
      <c r="AEX56" s="497"/>
      <c r="AEY56" s="497"/>
      <c r="AEZ56" s="497"/>
      <c r="AFA56" s="497"/>
      <c r="AFB56" s="497"/>
      <c r="AFC56" s="497"/>
      <c r="AFD56" s="497"/>
      <c r="AFE56" s="497"/>
      <c r="AFF56" s="497"/>
      <c r="AFG56" s="497"/>
      <c r="AFH56" s="497"/>
      <c r="AFI56" s="497"/>
      <c r="AFJ56" s="497"/>
      <c r="AFK56" s="497"/>
      <c r="AFL56" s="497"/>
      <c r="AFM56" s="497"/>
      <c r="AFN56" s="497"/>
      <c r="AFO56" s="497"/>
      <c r="AFP56" s="497"/>
      <c r="AFQ56" s="497"/>
      <c r="AFR56" s="497"/>
      <c r="AFS56" s="497"/>
      <c r="AFT56" s="497"/>
      <c r="AFU56" s="497"/>
      <c r="AFV56" s="497"/>
      <c r="AFW56" s="497"/>
      <c r="AFX56" s="497"/>
      <c r="AFY56" s="497"/>
      <c r="AFZ56" s="497"/>
      <c r="AGA56" s="497"/>
      <c r="AGB56" s="497"/>
      <c r="AGC56" s="497"/>
      <c r="AGD56" s="497"/>
      <c r="AGE56" s="497"/>
      <c r="AGF56" s="497"/>
      <c r="AGG56" s="497"/>
      <c r="AGH56" s="497"/>
      <c r="AGI56" s="497"/>
      <c r="AGJ56" s="497"/>
      <c r="AGK56" s="497"/>
      <c r="AGL56" s="497"/>
      <c r="AGM56" s="497"/>
      <c r="AGN56" s="497"/>
      <c r="AGO56" s="497"/>
      <c r="AGP56" s="497"/>
      <c r="AGQ56" s="497"/>
      <c r="AGR56" s="497"/>
      <c r="AGS56" s="497"/>
      <c r="AGT56" s="497"/>
      <c r="AGU56" s="497"/>
      <c r="AGV56" s="497"/>
      <c r="AGW56" s="497"/>
      <c r="AGX56" s="497"/>
      <c r="AGY56" s="497"/>
      <c r="AGZ56" s="497"/>
      <c r="AHA56" s="497"/>
      <c r="AHB56" s="497"/>
      <c r="AHC56" s="497"/>
      <c r="AHD56" s="497"/>
      <c r="AHE56" s="497"/>
      <c r="AHF56" s="497"/>
      <c r="AHG56" s="497"/>
      <c r="AHH56" s="497"/>
      <c r="AHI56" s="497"/>
      <c r="AHJ56" s="497"/>
      <c r="AHK56" s="497"/>
      <c r="AHL56" s="497"/>
      <c r="AHM56" s="497"/>
      <c r="AHN56" s="497"/>
      <c r="AHO56" s="497"/>
      <c r="AHP56" s="497"/>
      <c r="AHQ56" s="497"/>
      <c r="AHR56" s="497"/>
      <c r="AHS56" s="497"/>
      <c r="AHT56" s="497"/>
      <c r="AHU56" s="497"/>
      <c r="AHV56" s="497"/>
      <c r="AHW56" s="497"/>
      <c r="AHX56" s="497"/>
      <c r="AHY56" s="497"/>
      <c r="AHZ56" s="497"/>
      <c r="AIA56" s="497"/>
      <c r="AIB56" s="497"/>
      <c r="AIC56" s="497"/>
      <c r="AID56" s="497"/>
      <c r="AIE56" s="497"/>
      <c r="AIF56" s="497"/>
      <c r="AIG56" s="497"/>
      <c r="AIH56" s="497"/>
      <c r="AII56" s="497"/>
      <c r="AIJ56" s="497"/>
      <c r="AIK56" s="497"/>
      <c r="AIL56" s="497"/>
      <c r="AIM56" s="497"/>
      <c r="AIN56" s="497"/>
      <c r="AIO56" s="497"/>
      <c r="AIP56" s="497"/>
      <c r="AIQ56" s="497"/>
      <c r="AIR56" s="497"/>
      <c r="AIS56" s="497"/>
      <c r="AIT56" s="497"/>
      <c r="AIU56" s="497"/>
      <c r="AIV56" s="497"/>
      <c r="AIW56" s="497"/>
      <c r="AIX56" s="497"/>
      <c r="AIY56" s="497"/>
      <c r="AIZ56" s="497"/>
      <c r="AJA56" s="497"/>
      <c r="AJB56" s="497"/>
      <c r="AJC56" s="497"/>
      <c r="AJD56" s="497"/>
      <c r="AJE56" s="497"/>
      <c r="AJF56" s="497"/>
      <c r="AJG56" s="497"/>
      <c r="AJH56" s="497"/>
      <c r="AJI56" s="497"/>
      <c r="AJJ56" s="497"/>
      <c r="AJK56" s="497"/>
      <c r="AJL56" s="497"/>
      <c r="AJM56" s="497"/>
      <c r="AJN56" s="497"/>
      <c r="AJO56" s="497"/>
      <c r="AJP56" s="497"/>
      <c r="AJQ56" s="497"/>
      <c r="AJR56" s="497"/>
      <c r="AJS56" s="497"/>
      <c r="AJT56" s="497"/>
      <c r="AJU56" s="497"/>
      <c r="AJV56" s="497"/>
      <c r="AJW56" s="497"/>
      <c r="AJX56" s="497"/>
      <c r="AJY56" s="497"/>
      <c r="AJZ56" s="497"/>
      <c r="AKA56" s="497"/>
      <c r="AKB56" s="497"/>
      <c r="AKC56" s="497"/>
      <c r="AKD56" s="497"/>
      <c r="AKE56" s="497"/>
      <c r="AKF56" s="497"/>
      <c r="AKG56" s="497"/>
      <c r="AKH56" s="497"/>
      <c r="AKI56" s="497"/>
      <c r="AKJ56" s="497"/>
      <c r="AKK56" s="497"/>
      <c r="AKL56" s="497"/>
      <c r="AKM56" s="497"/>
      <c r="AKN56" s="497"/>
      <c r="AKO56" s="497"/>
      <c r="AKP56" s="497"/>
      <c r="AKQ56" s="497"/>
      <c r="AKR56" s="497"/>
      <c r="AKS56" s="497"/>
      <c r="AKT56" s="497"/>
      <c r="AKU56" s="497"/>
      <c r="AKV56" s="497"/>
      <c r="AKW56" s="497"/>
      <c r="AKX56" s="497"/>
      <c r="AKY56" s="497"/>
      <c r="AKZ56" s="497"/>
      <c r="ALA56" s="497"/>
      <c r="ALB56" s="497"/>
      <c r="ALC56" s="497"/>
      <c r="ALD56" s="497"/>
      <c r="ALE56" s="497"/>
      <c r="ALF56" s="497"/>
      <c r="ALG56" s="497"/>
      <c r="ALH56" s="497"/>
      <c r="ALI56" s="497"/>
      <c r="ALJ56" s="497"/>
      <c r="ALK56" s="497"/>
      <c r="ALL56" s="497"/>
      <c r="ALM56" s="497"/>
      <c r="ALN56" s="497"/>
      <c r="ALO56" s="497"/>
      <c r="ALP56" s="497"/>
      <c r="ALQ56" s="497"/>
      <c r="ALR56" s="497"/>
      <c r="ALS56" s="497"/>
      <c r="ALT56" s="497"/>
      <c r="ALU56" s="497"/>
      <c r="ALV56" s="497"/>
      <c r="ALW56" s="497"/>
      <c r="ALX56" s="497"/>
      <c r="ALY56" s="497"/>
      <c r="ALZ56" s="497"/>
      <c r="AMA56" s="497"/>
      <c r="AMB56" s="497"/>
      <c r="AMC56" s="497"/>
      <c r="AMD56" s="497"/>
      <c r="AME56" s="497"/>
      <c r="AMF56" s="497"/>
      <c r="AMG56" s="497"/>
      <c r="AMH56" s="497"/>
      <c r="AMI56" s="497"/>
      <c r="AMJ56" s="497"/>
      <c r="AMK56" s="497"/>
    </row>
    <row r="57" spans="1:1025" s="38" customFormat="1" ht="18" customHeight="1">
      <c r="A57" s="894" t="s">
        <v>506</v>
      </c>
      <c r="B57" s="894"/>
      <c r="D57" s="497"/>
      <c r="E57" s="497"/>
      <c r="F57" s="502"/>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497"/>
      <c r="BZ57" s="497"/>
      <c r="CA57" s="497"/>
      <c r="CB57" s="497"/>
      <c r="CC57" s="497"/>
      <c r="CD57" s="497"/>
      <c r="CE57" s="497"/>
      <c r="CF57" s="497"/>
      <c r="CG57" s="497"/>
      <c r="CH57" s="497"/>
      <c r="CI57" s="497"/>
      <c r="CJ57" s="497"/>
      <c r="CK57" s="497"/>
      <c r="CL57" s="497"/>
      <c r="CM57" s="497"/>
      <c r="CN57" s="497"/>
      <c r="CO57" s="497"/>
      <c r="CP57" s="497"/>
      <c r="CQ57" s="497"/>
      <c r="CR57" s="497"/>
      <c r="CS57" s="497"/>
      <c r="CT57" s="497"/>
      <c r="CU57" s="497"/>
      <c r="CV57" s="497"/>
      <c r="CW57" s="497"/>
      <c r="CX57" s="497"/>
      <c r="CY57" s="497"/>
      <c r="CZ57" s="497"/>
      <c r="DA57" s="497"/>
      <c r="DB57" s="497"/>
      <c r="DC57" s="497"/>
      <c r="DD57" s="497"/>
      <c r="DE57" s="497"/>
      <c r="DF57" s="497"/>
      <c r="DG57" s="497"/>
      <c r="DH57" s="497"/>
      <c r="DI57" s="497"/>
      <c r="DJ57" s="497"/>
      <c r="DK57" s="497"/>
      <c r="DL57" s="497"/>
      <c r="DM57" s="497"/>
      <c r="DN57" s="497"/>
      <c r="DO57" s="497"/>
      <c r="DP57" s="497"/>
      <c r="DQ57" s="497"/>
      <c r="DR57" s="497"/>
      <c r="DS57" s="497"/>
      <c r="DT57" s="497"/>
      <c r="DU57" s="497"/>
      <c r="DV57" s="497"/>
      <c r="DW57" s="497"/>
      <c r="DX57" s="497"/>
      <c r="DY57" s="497"/>
      <c r="DZ57" s="497"/>
      <c r="EA57" s="497"/>
      <c r="EB57" s="497"/>
      <c r="EC57" s="497"/>
      <c r="ED57" s="497"/>
      <c r="EE57" s="497"/>
      <c r="EF57" s="497"/>
      <c r="EG57" s="497"/>
      <c r="EH57" s="497"/>
      <c r="EI57" s="497"/>
      <c r="EJ57" s="497"/>
      <c r="EK57" s="497"/>
      <c r="EL57" s="497"/>
      <c r="EM57" s="497"/>
      <c r="EN57" s="497"/>
      <c r="EO57" s="497"/>
      <c r="EP57" s="497"/>
      <c r="EQ57" s="497"/>
      <c r="ER57" s="497"/>
      <c r="ES57" s="497"/>
      <c r="ET57" s="497"/>
      <c r="EU57" s="497"/>
      <c r="EV57" s="497"/>
      <c r="EW57" s="497"/>
      <c r="EX57" s="497"/>
      <c r="EY57" s="497"/>
      <c r="EZ57" s="497"/>
      <c r="FA57" s="497"/>
      <c r="FB57" s="497"/>
      <c r="FC57" s="497"/>
      <c r="FD57" s="497"/>
      <c r="FE57" s="497"/>
      <c r="FF57" s="497"/>
      <c r="FG57" s="497"/>
      <c r="FH57" s="497"/>
      <c r="FI57" s="497"/>
      <c r="FJ57" s="497"/>
      <c r="FK57" s="497"/>
      <c r="FL57" s="497"/>
      <c r="FM57" s="497"/>
      <c r="FN57" s="497"/>
      <c r="FO57" s="497"/>
      <c r="FP57" s="497"/>
      <c r="FQ57" s="497"/>
      <c r="FR57" s="497"/>
      <c r="FS57" s="497"/>
      <c r="FT57" s="497"/>
      <c r="FU57" s="497"/>
      <c r="FV57" s="497"/>
      <c r="FW57" s="497"/>
      <c r="FX57" s="497"/>
      <c r="FY57" s="497"/>
      <c r="FZ57" s="497"/>
      <c r="GA57" s="497"/>
      <c r="GB57" s="497"/>
      <c r="GC57" s="497"/>
      <c r="GD57" s="497"/>
      <c r="GE57" s="497"/>
      <c r="GF57" s="497"/>
      <c r="GG57" s="497"/>
      <c r="GH57" s="497"/>
      <c r="GI57" s="497"/>
      <c r="GJ57" s="497"/>
      <c r="GK57" s="497"/>
      <c r="GL57" s="497"/>
      <c r="GM57" s="497"/>
      <c r="GN57" s="497"/>
      <c r="GO57" s="497"/>
      <c r="GP57" s="497"/>
      <c r="GQ57" s="497"/>
      <c r="GR57" s="497"/>
      <c r="GS57" s="497"/>
      <c r="GT57" s="497"/>
      <c r="GU57" s="497"/>
      <c r="GV57" s="497"/>
      <c r="GW57" s="497"/>
      <c r="GX57" s="497"/>
      <c r="GY57" s="497"/>
      <c r="GZ57" s="497"/>
      <c r="HA57" s="497"/>
      <c r="HB57" s="497"/>
      <c r="HC57" s="497"/>
      <c r="HD57" s="497"/>
      <c r="HE57" s="497"/>
      <c r="HF57" s="497"/>
      <c r="HG57" s="497"/>
      <c r="HH57" s="497"/>
      <c r="HI57" s="497"/>
      <c r="HJ57" s="497"/>
      <c r="HK57" s="497"/>
      <c r="HL57" s="497"/>
      <c r="HM57" s="497"/>
      <c r="HN57" s="497"/>
      <c r="HO57" s="497"/>
      <c r="HP57" s="497"/>
      <c r="HQ57" s="497"/>
      <c r="HR57" s="497"/>
      <c r="HS57" s="497"/>
      <c r="HT57" s="497"/>
      <c r="HU57" s="497"/>
      <c r="HV57" s="497"/>
      <c r="HW57" s="497"/>
      <c r="HX57" s="497"/>
      <c r="HY57" s="497"/>
      <c r="HZ57" s="497"/>
      <c r="IA57" s="497"/>
      <c r="IB57" s="497"/>
      <c r="IC57" s="497"/>
      <c r="ID57" s="497"/>
      <c r="IE57" s="497"/>
      <c r="IF57" s="497"/>
      <c r="IG57" s="497"/>
      <c r="IH57" s="497"/>
      <c r="II57" s="497"/>
      <c r="IJ57" s="497"/>
      <c r="IK57" s="497"/>
      <c r="IL57" s="497"/>
      <c r="IM57" s="497"/>
      <c r="IN57" s="497"/>
      <c r="IO57" s="497"/>
      <c r="IP57" s="497"/>
      <c r="IQ57" s="497"/>
      <c r="IR57" s="497"/>
      <c r="IS57" s="497"/>
      <c r="IT57" s="497"/>
      <c r="IU57" s="497"/>
      <c r="IV57" s="497"/>
      <c r="IW57" s="497"/>
      <c r="IX57" s="497"/>
      <c r="IY57" s="497"/>
      <c r="IZ57" s="497"/>
      <c r="JA57" s="497"/>
      <c r="JB57" s="497"/>
      <c r="JC57" s="497"/>
      <c r="JD57" s="497"/>
      <c r="JE57" s="497"/>
      <c r="JF57" s="497"/>
      <c r="JG57" s="497"/>
      <c r="JH57" s="497"/>
      <c r="JI57" s="497"/>
      <c r="JJ57" s="497"/>
      <c r="JK57" s="497"/>
      <c r="JL57" s="497"/>
      <c r="JM57" s="497"/>
      <c r="JN57" s="497"/>
      <c r="JO57" s="497"/>
      <c r="JP57" s="497"/>
      <c r="JQ57" s="497"/>
      <c r="JR57" s="497"/>
      <c r="JS57" s="497"/>
      <c r="JT57" s="497"/>
      <c r="JU57" s="497"/>
      <c r="JV57" s="497"/>
      <c r="JW57" s="497"/>
      <c r="JX57" s="497"/>
      <c r="JY57" s="497"/>
      <c r="JZ57" s="497"/>
      <c r="KA57" s="497"/>
      <c r="KB57" s="497"/>
      <c r="KC57" s="497"/>
      <c r="KD57" s="497"/>
      <c r="KE57" s="497"/>
      <c r="KF57" s="497"/>
      <c r="KG57" s="497"/>
      <c r="KH57" s="497"/>
      <c r="KI57" s="497"/>
      <c r="KJ57" s="497"/>
      <c r="KK57" s="497"/>
      <c r="KL57" s="497"/>
      <c r="KM57" s="497"/>
      <c r="KN57" s="497"/>
      <c r="KO57" s="497"/>
      <c r="KP57" s="497"/>
      <c r="KQ57" s="497"/>
      <c r="KR57" s="497"/>
      <c r="KS57" s="497"/>
      <c r="KT57" s="497"/>
      <c r="KU57" s="497"/>
      <c r="KV57" s="497"/>
      <c r="KW57" s="497"/>
      <c r="KX57" s="497"/>
      <c r="KY57" s="497"/>
      <c r="KZ57" s="497"/>
      <c r="LA57" s="497"/>
      <c r="LB57" s="497"/>
      <c r="LC57" s="497"/>
      <c r="LD57" s="497"/>
      <c r="LE57" s="497"/>
      <c r="LF57" s="497"/>
      <c r="LG57" s="497"/>
      <c r="LH57" s="497"/>
      <c r="LI57" s="497"/>
      <c r="LJ57" s="497"/>
      <c r="LK57" s="497"/>
      <c r="LL57" s="497"/>
      <c r="LM57" s="497"/>
      <c r="LN57" s="497"/>
      <c r="LO57" s="497"/>
      <c r="LP57" s="497"/>
      <c r="LQ57" s="497"/>
      <c r="LR57" s="497"/>
      <c r="LS57" s="497"/>
      <c r="LT57" s="497"/>
      <c r="LU57" s="497"/>
      <c r="LV57" s="497"/>
      <c r="LW57" s="497"/>
      <c r="LX57" s="497"/>
      <c r="LY57" s="497"/>
      <c r="LZ57" s="497"/>
      <c r="MA57" s="497"/>
      <c r="MB57" s="497"/>
      <c r="MC57" s="497"/>
      <c r="MD57" s="497"/>
      <c r="ME57" s="497"/>
      <c r="MF57" s="497"/>
      <c r="MG57" s="497"/>
      <c r="MH57" s="497"/>
      <c r="MI57" s="497"/>
      <c r="MJ57" s="497"/>
      <c r="MK57" s="497"/>
      <c r="ML57" s="497"/>
      <c r="MM57" s="497"/>
      <c r="MN57" s="497"/>
      <c r="MO57" s="497"/>
      <c r="MP57" s="497"/>
      <c r="MQ57" s="497"/>
      <c r="MR57" s="497"/>
      <c r="MS57" s="497"/>
      <c r="MT57" s="497"/>
      <c r="MU57" s="497"/>
      <c r="MV57" s="497"/>
      <c r="MW57" s="497"/>
      <c r="MX57" s="497"/>
      <c r="MY57" s="497"/>
      <c r="MZ57" s="497"/>
      <c r="NA57" s="497"/>
      <c r="NB57" s="497"/>
      <c r="NC57" s="497"/>
      <c r="ND57" s="497"/>
      <c r="NE57" s="497"/>
      <c r="NF57" s="497"/>
      <c r="NG57" s="497"/>
      <c r="NH57" s="497"/>
      <c r="NI57" s="497"/>
      <c r="NJ57" s="497"/>
      <c r="NK57" s="497"/>
      <c r="NL57" s="497"/>
      <c r="NM57" s="497"/>
      <c r="NN57" s="497"/>
      <c r="NO57" s="497"/>
      <c r="NP57" s="497"/>
      <c r="NQ57" s="497"/>
      <c r="NR57" s="497"/>
      <c r="NS57" s="497"/>
      <c r="NT57" s="497"/>
      <c r="NU57" s="497"/>
      <c r="NV57" s="497"/>
      <c r="NW57" s="497"/>
      <c r="NX57" s="497"/>
      <c r="NY57" s="497"/>
      <c r="NZ57" s="497"/>
      <c r="OA57" s="497"/>
      <c r="OB57" s="497"/>
      <c r="OC57" s="497"/>
      <c r="OD57" s="497"/>
      <c r="OE57" s="497"/>
      <c r="OF57" s="497"/>
      <c r="OG57" s="497"/>
      <c r="OH57" s="497"/>
      <c r="OI57" s="497"/>
      <c r="OJ57" s="497"/>
      <c r="OK57" s="497"/>
      <c r="OL57" s="497"/>
      <c r="OM57" s="497"/>
      <c r="ON57" s="497"/>
      <c r="OO57" s="497"/>
      <c r="OP57" s="497"/>
      <c r="OQ57" s="497"/>
      <c r="OR57" s="497"/>
      <c r="OS57" s="497"/>
      <c r="OT57" s="497"/>
      <c r="OU57" s="497"/>
      <c r="OV57" s="497"/>
      <c r="OW57" s="497"/>
      <c r="OX57" s="497"/>
      <c r="OY57" s="497"/>
      <c r="OZ57" s="497"/>
      <c r="PA57" s="497"/>
      <c r="PB57" s="497"/>
      <c r="PC57" s="497"/>
      <c r="PD57" s="497"/>
      <c r="PE57" s="497"/>
      <c r="PF57" s="497"/>
      <c r="PG57" s="497"/>
      <c r="PH57" s="497"/>
      <c r="PI57" s="497"/>
      <c r="PJ57" s="497"/>
      <c r="PK57" s="497"/>
      <c r="PL57" s="497"/>
      <c r="PM57" s="497"/>
      <c r="PN57" s="497"/>
      <c r="PO57" s="497"/>
      <c r="PP57" s="497"/>
      <c r="PQ57" s="497"/>
      <c r="PR57" s="497"/>
      <c r="PS57" s="497"/>
      <c r="PT57" s="497"/>
      <c r="PU57" s="497"/>
      <c r="PV57" s="497"/>
      <c r="PW57" s="497"/>
      <c r="PX57" s="497"/>
      <c r="PY57" s="497"/>
      <c r="PZ57" s="497"/>
      <c r="QA57" s="497"/>
      <c r="QB57" s="497"/>
      <c r="QC57" s="497"/>
      <c r="QD57" s="497"/>
      <c r="QE57" s="497"/>
      <c r="QF57" s="497"/>
      <c r="QG57" s="497"/>
      <c r="QH57" s="497"/>
      <c r="QI57" s="497"/>
      <c r="QJ57" s="497"/>
      <c r="QK57" s="497"/>
      <c r="QL57" s="497"/>
      <c r="QM57" s="497"/>
      <c r="QN57" s="497"/>
      <c r="QO57" s="497"/>
      <c r="QP57" s="497"/>
      <c r="QQ57" s="497"/>
      <c r="QR57" s="497"/>
      <c r="QS57" s="497"/>
      <c r="QT57" s="497"/>
      <c r="QU57" s="497"/>
      <c r="QV57" s="497"/>
      <c r="QW57" s="497"/>
      <c r="QX57" s="497"/>
      <c r="QY57" s="497"/>
      <c r="QZ57" s="497"/>
      <c r="RA57" s="497"/>
      <c r="RB57" s="497"/>
      <c r="RC57" s="497"/>
      <c r="RD57" s="497"/>
      <c r="RE57" s="497"/>
      <c r="RF57" s="497"/>
      <c r="RG57" s="497"/>
      <c r="RH57" s="497"/>
      <c r="RI57" s="497"/>
      <c r="RJ57" s="497"/>
      <c r="RK57" s="497"/>
      <c r="RL57" s="497"/>
      <c r="RM57" s="497"/>
      <c r="RN57" s="497"/>
      <c r="RO57" s="497"/>
      <c r="RP57" s="497"/>
      <c r="RQ57" s="497"/>
      <c r="RR57" s="497"/>
      <c r="RS57" s="497"/>
      <c r="RT57" s="497"/>
      <c r="RU57" s="497"/>
      <c r="RV57" s="497"/>
      <c r="RW57" s="497"/>
      <c r="RX57" s="497"/>
      <c r="RY57" s="497"/>
      <c r="RZ57" s="497"/>
      <c r="SA57" s="497"/>
      <c r="SB57" s="497"/>
      <c r="SC57" s="497"/>
      <c r="SD57" s="497"/>
      <c r="SE57" s="497"/>
      <c r="SF57" s="497"/>
      <c r="SG57" s="497"/>
      <c r="SH57" s="497"/>
      <c r="SI57" s="497"/>
      <c r="SJ57" s="497"/>
      <c r="SK57" s="497"/>
      <c r="SL57" s="497"/>
      <c r="SM57" s="497"/>
      <c r="SN57" s="497"/>
      <c r="SO57" s="497"/>
      <c r="SP57" s="497"/>
      <c r="SQ57" s="497"/>
      <c r="SR57" s="497"/>
      <c r="SS57" s="497"/>
      <c r="ST57" s="497"/>
      <c r="SU57" s="497"/>
      <c r="SV57" s="497"/>
      <c r="SW57" s="497"/>
      <c r="SX57" s="497"/>
      <c r="SY57" s="497"/>
      <c r="SZ57" s="497"/>
      <c r="TA57" s="497"/>
      <c r="TB57" s="497"/>
      <c r="TC57" s="497"/>
      <c r="TD57" s="497"/>
      <c r="TE57" s="497"/>
      <c r="TF57" s="497"/>
      <c r="TG57" s="497"/>
      <c r="TH57" s="497"/>
      <c r="TI57" s="497"/>
      <c r="TJ57" s="497"/>
      <c r="TK57" s="497"/>
      <c r="TL57" s="497"/>
      <c r="TM57" s="497"/>
      <c r="TN57" s="497"/>
      <c r="TO57" s="497"/>
      <c r="TP57" s="497"/>
      <c r="TQ57" s="497"/>
      <c r="TR57" s="497"/>
      <c r="TS57" s="497"/>
      <c r="TT57" s="497"/>
      <c r="TU57" s="497"/>
      <c r="TV57" s="497"/>
      <c r="TW57" s="497"/>
      <c r="TX57" s="497"/>
      <c r="TY57" s="497"/>
      <c r="TZ57" s="497"/>
      <c r="UA57" s="497"/>
      <c r="UB57" s="497"/>
      <c r="UC57" s="497"/>
      <c r="UD57" s="497"/>
      <c r="UE57" s="497"/>
      <c r="UF57" s="497"/>
      <c r="UG57" s="497"/>
      <c r="UH57" s="497"/>
      <c r="UI57" s="497"/>
      <c r="UJ57" s="497"/>
      <c r="UK57" s="497"/>
      <c r="UL57" s="497"/>
      <c r="UM57" s="497"/>
      <c r="UN57" s="497"/>
      <c r="UO57" s="497"/>
      <c r="UP57" s="497"/>
      <c r="UQ57" s="497"/>
      <c r="UR57" s="497"/>
      <c r="US57" s="497"/>
      <c r="UT57" s="497"/>
      <c r="UU57" s="497"/>
      <c r="UV57" s="497"/>
      <c r="UW57" s="497"/>
      <c r="UX57" s="497"/>
      <c r="UY57" s="497"/>
      <c r="UZ57" s="497"/>
      <c r="VA57" s="497"/>
      <c r="VB57" s="497"/>
      <c r="VC57" s="497"/>
      <c r="VD57" s="497"/>
      <c r="VE57" s="497"/>
      <c r="VF57" s="497"/>
      <c r="VG57" s="497"/>
      <c r="VH57" s="497"/>
      <c r="VI57" s="497"/>
      <c r="VJ57" s="497"/>
      <c r="VK57" s="497"/>
      <c r="VL57" s="497"/>
      <c r="VM57" s="497"/>
      <c r="VN57" s="497"/>
      <c r="VO57" s="497"/>
      <c r="VP57" s="497"/>
      <c r="VQ57" s="497"/>
      <c r="VR57" s="497"/>
      <c r="VS57" s="497"/>
      <c r="VT57" s="497"/>
      <c r="VU57" s="497"/>
      <c r="VV57" s="497"/>
      <c r="VW57" s="497"/>
      <c r="VX57" s="497"/>
      <c r="VY57" s="497"/>
      <c r="VZ57" s="497"/>
      <c r="WA57" s="497"/>
      <c r="WB57" s="497"/>
      <c r="WC57" s="497"/>
      <c r="WD57" s="497"/>
      <c r="WE57" s="497"/>
      <c r="WF57" s="497"/>
      <c r="WG57" s="497"/>
      <c r="WH57" s="497"/>
      <c r="WI57" s="497"/>
      <c r="WJ57" s="497"/>
      <c r="WK57" s="497"/>
      <c r="WL57" s="497"/>
      <c r="WM57" s="497"/>
      <c r="WN57" s="497"/>
      <c r="WO57" s="497"/>
      <c r="WP57" s="497"/>
      <c r="WQ57" s="497"/>
      <c r="WR57" s="497"/>
      <c r="WS57" s="497"/>
      <c r="WT57" s="497"/>
      <c r="WU57" s="497"/>
      <c r="WV57" s="497"/>
      <c r="WW57" s="497"/>
      <c r="WX57" s="497"/>
      <c r="WY57" s="497"/>
      <c r="WZ57" s="497"/>
      <c r="XA57" s="497"/>
      <c r="XB57" s="497"/>
      <c r="XC57" s="497"/>
      <c r="XD57" s="497"/>
      <c r="XE57" s="497"/>
      <c r="XF57" s="497"/>
      <c r="XG57" s="497"/>
      <c r="XH57" s="497"/>
      <c r="XI57" s="497"/>
      <c r="XJ57" s="497"/>
      <c r="XK57" s="497"/>
      <c r="XL57" s="497"/>
      <c r="XM57" s="497"/>
      <c r="XN57" s="497"/>
      <c r="XO57" s="497"/>
      <c r="XP57" s="497"/>
      <c r="XQ57" s="497"/>
      <c r="XR57" s="497"/>
      <c r="XS57" s="497"/>
      <c r="XT57" s="497"/>
      <c r="XU57" s="497"/>
      <c r="XV57" s="497"/>
      <c r="XW57" s="497"/>
      <c r="XX57" s="497"/>
      <c r="XY57" s="497"/>
      <c r="XZ57" s="497"/>
      <c r="YA57" s="497"/>
      <c r="YB57" s="497"/>
      <c r="YC57" s="497"/>
      <c r="YD57" s="497"/>
      <c r="YE57" s="497"/>
      <c r="YF57" s="497"/>
      <c r="YG57" s="497"/>
      <c r="YH57" s="497"/>
      <c r="YI57" s="497"/>
      <c r="YJ57" s="497"/>
      <c r="YK57" s="497"/>
      <c r="YL57" s="497"/>
      <c r="YM57" s="497"/>
      <c r="YN57" s="497"/>
      <c r="YO57" s="497"/>
      <c r="YP57" s="497"/>
      <c r="YQ57" s="497"/>
      <c r="YR57" s="497"/>
      <c r="YS57" s="497"/>
      <c r="YT57" s="497"/>
      <c r="YU57" s="497"/>
      <c r="YV57" s="497"/>
      <c r="YW57" s="497"/>
      <c r="YX57" s="497"/>
      <c r="YY57" s="497"/>
      <c r="YZ57" s="497"/>
      <c r="ZA57" s="497"/>
      <c r="ZB57" s="497"/>
      <c r="ZC57" s="497"/>
      <c r="ZD57" s="497"/>
      <c r="ZE57" s="497"/>
      <c r="ZF57" s="497"/>
      <c r="ZG57" s="497"/>
      <c r="ZH57" s="497"/>
      <c r="ZI57" s="497"/>
      <c r="ZJ57" s="497"/>
      <c r="ZK57" s="497"/>
      <c r="ZL57" s="497"/>
      <c r="ZM57" s="497"/>
      <c r="ZN57" s="497"/>
      <c r="ZO57" s="497"/>
      <c r="ZP57" s="497"/>
      <c r="ZQ57" s="497"/>
      <c r="ZR57" s="497"/>
      <c r="ZS57" s="497"/>
      <c r="ZT57" s="497"/>
      <c r="ZU57" s="497"/>
      <c r="ZV57" s="497"/>
      <c r="ZW57" s="497"/>
      <c r="ZX57" s="497"/>
      <c r="ZY57" s="497"/>
      <c r="ZZ57" s="497"/>
      <c r="AAA57" s="497"/>
      <c r="AAB57" s="497"/>
      <c r="AAC57" s="497"/>
      <c r="AAD57" s="497"/>
      <c r="AAE57" s="497"/>
      <c r="AAF57" s="497"/>
      <c r="AAG57" s="497"/>
      <c r="AAH57" s="497"/>
      <c r="AAI57" s="497"/>
      <c r="AAJ57" s="497"/>
      <c r="AAK57" s="497"/>
      <c r="AAL57" s="497"/>
      <c r="AAM57" s="497"/>
      <c r="AAN57" s="497"/>
      <c r="AAO57" s="497"/>
      <c r="AAP57" s="497"/>
      <c r="AAQ57" s="497"/>
      <c r="AAR57" s="497"/>
      <c r="AAS57" s="497"/>
      <c r="AAT57" s="497"/>
      <c r="AAU57" s="497"/>
      <c r="AAV57" s="497"/>
      <c r="AAW57" s="497"/>
      <c r="AAX57" s="497"/>
      <c r="AAY57" s="497"/>
      <c r="AAZ57" s="497"/>
      <c r="ABA57" s="497"/>
      <c r="ABB57" s="497"/>
      <c r="ABC57" s="497"/>
      <c r="ABD57" s="497"/>
      <c r="ABE57" s="497"/>
      <c r="ABF57" s="497"/>
      <c r="ABG57" s="497"/>
      <c r="ABH57" s="497"/>
      <c r="ABI57" s="497"/>
      <c r="ABJ57" s="497"/>
      <c r="ABK57" s="497"/>
      <c r="ABL57" s="497"/>
      <c r="ABM57" s="497"/>
      <c r="ABN57" s="497"/>
      <c r="ABO57" s="497"/>
      <c r="ABP57" s="497"/>
      <c r="ABQ57" s="497"/>
      <c r="ABR57" s="497"/>
      <c r="ABS57" s="497"/>
      <c r="ABT57" s="497"/>
      <c r="ABU57" s="497"/>
      <c r="ABV57" s="497"/>
      <c r="ABW57" s="497"/>
      <c r="ABX57" s="497"/>
      <c r="ABY57" s="497"/>
      <c r="ABZ57" s="497"/>
      <c r="ACA57" s="497"/>
      <c r="ACB57" s="497"/>
      <c r="ACC57" s="497"/>
      <c r="ACD57" s="497"/>
      <c r="ACE57" s="497"/>
      <c r="ACF57" s="497"/>
      <c r="ACG57" s="497"/>
      <c r="ACH57" s="497"/>
      <c r="ACI57" s="497"/>
      <c r="ACJ57" s="497"/>
      <c r="ACK57" s="497"/>
      <c r="ACL57" s="497"/>
      <c r="ACM57" s="497"/>
      <c r="ACN57" s="497"/>
      <c r="ACO57" s="497"/>
      <c r="ACP57" s="497"/>
      <c r="ACQ57" s="497"/>
      <c r="ACR57" s="497"/>
      <c r="ACS57" s="497"/>
      <c r="ACT57" s="497"/>
      <c r="ACU57" s="497"/>
      <c r="ACV57" s="497"/>
      <c r="ACW57" s="497"/>
      <c r="ACX57" s="497"/>
      <c r="ACY57" s="497"/>
      <c r="ACZ57" s="497"/>
      <c r="ADA57" s="497"/>
      <c r="ADB57" s="497"/>
      <c r="ADC57" s="497"/>
      <c r="ADD57" s="497"/>
      <c r="ADE57" s="497"/>
      <c r="ADF57" s="497"/>
      <c r="ADG57" s="497"/>
      <c r="ADH57" s="497"/>
      <c r="ADI57" s="497"/>
      <c r="ADJ57" s="497"/>
      <c r="ADK57" s="497"/>
      <c r="ADL57" s="497"/>
      <c r="ADM57" s="497"/>
      <c r="ADN57" s="497"/>
      <c r="ADO57" s="497"/>
      <c r="ADP57" s="497"/>
      <c r="ADQ57" s="497"/>
      <c r="ADR57" s="497"/>
      <c r="ADS57" s="497"/>
      <c r="ADT57" s="497"/>
      <c r="ADU57" s="497"/>
      <c r="ADV57" s="497"/>
      <c r="ADW57" s="497"/>
      <c r="ADX57" s="497"/>
      <c r="ADY57" s="497"/>
      <c r="ADZ57" s="497"/>
      <c r="AEA57" s="497"/>
      <c r="AEB57" s="497"/>
      <c r="AEC57" s="497"/>
      <c r="AED57" s="497"/>
      <c r="AEE57" s="497"/>
      <c r="AEF57" s="497"/>
      <c r="AEG57" s="497"/>
      <c r="AEH57" s="497"/>
      <c r="AEI57" s="497"/>
      <c r="AEJ57" s="497"/>
      <c r="AEK57" s="497"/>
      <c r="AEL57" s="497"/>
      <c r="AEM57" s="497"/>
      <c r="AEN57" s="497"/>
      <c r="AEO57" s="497"/>
      <c r="AEP57" s="497"/>
      <c r="AEQ57" s="497"/>
      <c r="AER57" s="497"/>
      <c r="AES57" s="497"/>
      <c r="AET57" s="497"/>
      <c r="AEU57" s="497"/>
      <c r="AEV57" s="497"/>
      <c r="AEW57" s="497"/>
      <c r="AEX57" s="497"/>
      <c r="AEY57" s="497"/>
      <c r="AEZ57" s="497"/>
      <c r="AFA57" s="497"/>
      <c r="AFB57" s="497"/>
      <c r="AFC57" s="497"/>
      <c r="AFD57" s="497"/>
      <c r="AFE57" s="497"/>
      <c r="AFF57" s="497"/>
      <c r="AFG57" s="497"/>
      <c r="AFH57" s="497"/>
      <c r="AFI57" s="497"/>
      <c r="AFJ57" s="497"/>
      <c r="AFK57" s="497"/>
      <c r="AFL57" s="497"/>
      <c r="AFM57" s="497"/>
      <c r="AFN57" s="497"/>
      <c r="AFO57" s="497"/>
      <c r="AFP57" s="497"/>
      <c r="AFQ57" s="497"/>
      <c r="AFR57" s="497"/>
      <c r="AFS57" s="497"/>
      <c r="AFT57" s="497"/>
      <c r="AFU57" s="497"/>
      <c r="AFV57" s="497"/>
      <c r="AFW57" s="497"/>
      <c r="AFX57" s="497"/>
      <c r="AFY57" s="497"/>
      <c r="AFZ57" s="497"/>
      <c r="AGA57" s="497"/>
      <c r="AGB57" s="497"/>
      <c r="AGC57" s="497"/>
      <c r="AGD57" s="497"/>
      <c r="AGE57" s="497"/>
      <c r="AGF57" s="497"/>
      <c r="AGG57" s="497"/>
      <c r="AGH57" s="497"/>
      <c r="AGI57" s="497"/>
      <c r="AGJ57" s="497"/>
      <c r="AGK57" s="497"/>
      <c r="AGL57" s="497"/>
      <c r="AGM57" s="497"/>
      <c r="AGN57" s="497"/>
      <c r="AGO57" s="497"/>
      <c r="AGP57" s="497"/>
      <c r="AGQ57" s="497"/>
      <c r="AGR57" s="497"/>
      <c r="AGS57" s="497"/>
      <c r="AGT57" s="497"/>
      <c r="AGU57" s="497"/>
      <c r="AGV57" s="497"/>
      <c r="AGW57" s="497"/>
      <c r="AGX57" s="497"/>
      <c r="AGY57" s="497"/>
      <c r="AGZ57" s="497"/>
      <c r="AHA57" s="497"/>
      <c r="AHB57" s="497"/>
      <c r="AHC57" s="497"/>
      <c r="AHD57" s="497"/>
      <c r="AHE57" s="497"/>
      <c r="AHF57" s="497"/>
      <c r="AHG57" s="497"/>
      <c r="AHH57" s="497"/>
      <c r="AHI57" s="497"/>
      <c r="AHJ57" s="497"/>
      <c r="AHK57" s="497"/>
      <c r="AHL57" s="497"/>
      <c r="AHM57" s="497"/>
      <c r="AHN57" s="497"/>
      <c r="AHO57" s="497"/>
      <c r="AHP57" s="497"/>
      <c r="AHQ57" s="497"/>
      <c r="AHR57" s="497"/>
      <c r="AHS57" s="497"/>
      <c r="AHT57" s="497"/>
      <c r="AHU57" s="497"/>
      <c r="AHV57" s="497"/>
      <c r="AHW57" s="497"/>
      <c r="AHX57" s="497"/>
      <c r="AHY57" s="497"/>
      <c r="AHZ57" s="497"/>
      <c r="AIA57" s="497"/>
      <c r="AIB57" s="497"/>
      <c r="AIC57" s="497"/>
      <c r="AID57" s="497"/>
      <c r="AIE57" s="497"/>
      <c r="AIF57" s="497"/>
      <c r="AIG57" s="497"/>
      <c r="AIH57" s="497"/>
      <c r="AII57" s="497"/>
      <c r="AIJ57" s="497"/>
      <c r="AIK57" s="497"/>
      <c r="AIL57" s="497"/>
      <c r="AIM57" s="497"/>
      <c r="AIN57" s="497"/>
      <c r="AIO57" s="497"/>
      <c r="AIP57" s="497"/>
      <c r="AIQ57" s="497"/>
      <c r="AIR57" s="497"/>
      <c r="AIS57" s="497"/>
      <c r="AIT57" s="497"/>
      <c r="AIU57" s="497"/>
      <c r="AIV57" s="497"/>
      <c r="AIW57" s="497"/>
      <c r="AIX57" s="497"/>
      <c r="AIY57" s="497"/>
      <c r="AIZ57" s="497"/>
      <c r="AJA57" s="497"/>
      <c r="AJB57" s="497"/>
      <c r="AJC57" s="497"/>
      <c r="AJD57" s="497"/>
      <c r="AJE57" s="497"/>
      <c r="AJF57" s="497"/>
      <c r="AJG57" s="497"/>
      <c r="AJH57" s="497"/>
      <c r="AJI57" s="497"/>
      <c r="AJJ57" s="497"/>
      <c r="AJK57" s="497"/>
      <c r="AJL57" s="497"/>
      <c r="AJM57" s="497"/>
      <c r="AJN57" s="497"/>
      <c r="AJO57" s="497"/>
      <c r="AJP57" s="497"/>
      <c r="AJQ57" s="497"/>
      <c r="AJR57" s="497"/>
      <c r="AJS57" s="497"/>
      <c r="AJT57" s="497"/>
      <c r="AJU57" s="497"/>
      <c r="AJV57" s="497"/>
      <c r="AJW57" s="497"/>
      <c r="AJX57" s="497"/>
      <c r="AJY57" s="497"/>
      <c r="AJZ57" s="497"/>
      <c r="AKA57" s="497"/>
      <c r="AKB57" s="497"/>
      <c r="AKC57" s="497"/>
      <c r="AKD57" s="497"/>
      <c r="AKE57" s="497"/>
      <c r="AKF57" s="497"/>
      <c r="AKG57" s="497"/>
      <c r="AKH57" s="497"/>
      <c r="AKI57" s="497"/>
      <c r="AKJ57" s="497"/>
      <c r="AKK57" s="497"/>
      <c r="AKL57" s="497"/>
      <c r="AKM57" s="497"/>
      <c r="AKN57" s="497"/>
      <c r="AKO57" s="497"/>
      <c r="AKP57" s="497"/>
      <c r="AKQ57" s="497"/>
      <c r="AKR57" s="497"/>
      <c r="AKS57" s="497"/>
      <c r="AKT57" s="497"/>
      <c r="AKU57" s="497"/>
      <c r="AKV57" s="497"/>
      <c r="AKW57" s="497"/>
      <c r="AKX57" s="497"/>
      <c r="AKY57" s="497"/>
      <c r="AKZ57" s="497"/>
      <c r="ALA57" s="497"/>
      <c r="ALB57" s="497"/>
      <c r="ALC57" s="497"/>
      <c r="ALD57" s="497"/>
      <c r="ALE57" s="497"/>
      <c r="ALF57" s="497"/>
      <c r="ALG57" s="497"/>
      <c r="ALH57" s="497"/>
      <c r="ALI57" s="497"/>
      <c r="ALJ57" s="497"/>
      <c r="ALK57" s="497"/>
      <c r="ALL57" s="497"/>
      <c r="ALM57" s="497"/>
      <c r="ALN57" s="497"/>
      <c r="ALO57" s="497"/>
      <c r="ALP57" s="497"/>
      <c r="ALQ57" s="497"/>
      <c r="ALR57" s="497"/>
      <c r="ALS57" s="497"/>
      <c r="ALT57" s="497"/>
      <c r="ALU57" s="497"/>
      <c r="ALV57" s="497"/>
      <c r="ALW57" s="497"/>
      <c r="ALX57" s="497"/>
      <c r="ALY57" s="497"/>
      <c r="ALZ57" s="497"/>
      <c r="AMA57" s="497"/>
      <c r="AMB57" s="497"/>
      <c r="AMC57" s="497"/>
      <c r="AMD57" s="497"/>
      <c r="AME57" s="497"/>
      <c r="AMF57" s="497"/>
      <c r="AMG57" s="497"/>
      <c r="AMH57" s="497"/>
      <c r="AMI57" s="497"/>
      <c r="AMJ57" s="497"/>
      <c r="AMK57" s="497"/>
    </row>
    <row r="58" spans="1:1025" s="38" customFormat="1" ht="18.75" customHeight="1">
      <c r="A58" s="181" t="s">
        <v>2077</v>
      </c>
      <c r="D58" s="497"/>
      <c r="E58" s="497"/>
      <c r="F58" s="497"/>
      <c r="G58" s="497"/>
      <c r="H58" s="497"/>
      <c r="I58" s="497"/>
      <c r="J58" s="497"/>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497"/>
      <c r="CA58" s="497"/>
      <c r="CB58" s="497"/>
      <c r="CC58" s="497"/>
      <c r="CD58" s="497"/>
      <c r="CE58" s="497"/>
      <c r="CF58" s="497"/>
      <c r="CG58" s="497"/>
      <c r="CH58" s="497"/>
      <c r="CI58" s="497"/>
      <c r="CJ58" s="497"/>
      <c r="CK58" s="497"/>
      <c r="CL58" s="497"/>
      <c r="CM58" s="497"/>
      <c r="CN58" s="497"/>
      <c r="CO58" s="497"/>
      <c r="CP58" s="497"/>
      <c r="CQ58" s="497"/>
      <c r="CR58" s="497"/>
      <c r="CS58" s="497"/>
      <c r="CT58" s="497"/>
      <c r="CU58" s="497"/>
      <c r="CV58" s="497"/>
      <c r="CW58" s="497"/>
      <c r="CX58" s="497"/>
      <c r="CY58" s="497"/>
      <c r="CZ58" s="497"/>
      <c r="DA58" s="497"/>
      <c r="DB58" s="497"/>
      <c r="DC58" s="497"/>
      <c r="DD58" s="497"/>
      <c r="DE58" s="497"/>
      <c r="DF58" s="497"/>
      <c r="DG58" s="497"/>
      <c r="DH58" s="497"/>
      <c r="DI58" s="497"/>
      <c r="DJ58" s="497"/>
      <c r="DK58" s="497"/>
      <c r="DL58" s="497"/>
      <c r="DM58" s="497"/>
      <c r="DN58" s="497"/>
      <c r="DO58" s="497"/>
      <c r="DP58" s="497"/>
      <c r="DQ58" s="497"/>
      <c r="DR58" s="497"/>
      <c r="DS58" s="497"/>
      <c r="DT58" s="497"/>
      <c r="DU58" s="497"/>
      <c r="DV58" s="497"/>
      <c r="DW58" s="497"/>
      <c r="DX58" s="497"/>
      <c r="DY58" s="497"/>
      <c r="DZ58" s="497"/>
      <c r="EA58" s="497"/>
      <c r="EB58" s="497"/>
      <c r="EC58" s="497"/>
      <c r="ED58" s="497"/>
      <c r="EE58" s="497"/>
      <c r="EF58" s="497"/>
      <c r="EG58" s="497"/>
      <c r="EH58" s="497"/>
      <c r="EI58" s="497"/>
      <c r="EJ58" s="497"/>
      <c r="EK58" s="497"/>
      <c r="EL58" s="497"/>
      <c r="EM58" s="497"/>
      <c r="EN58" s="497"/>
      <c r="EO58" s="497"/>
      <c r="EP58" s="497"/>
      <c r="EQ58" s="497"/>
      <c r="ER58" s="497"/>
      <c r="ES58" s="497"/>
      <c r="ET58" s="497"/>
      <c r="EU58" s="497"/>
      <c r="EV58" s="497"/>
      <c r="EW58" s="497"/>
      <c r="EX58" s="497"/>
      <c r="EY58" s="497"/>
      <c r="EZ58" s="497"/>
      <c r="FA58" s="497"/>
      <c r="FB58" s="497"/>
      <c r="FC58" s="497"/>
      <c r="FD58" s="497"/>
      <c r="FE58" s="497"/>
      <c r="FF58" s="497"/>
      <c r="FG58" s="497"/>
      <c r="FH58" s="497"/>
      <c r="FI58" s="497"/>
      <c r="FJ58" s="497"/>
      <c r="FK58" s="497"/>
      <c r="FL58" s="497"/>
      <c r="FM58" s="497"/>
      <c r="FN58" s="497"/>
      <c r="FO58" s="497"/>
      <c r="FP58" s="497"/>
      <c r="FQ58" s="497"/>
      <c r="FR58" s="497"/>
      <c r="FS58" s="497"/>
      <c r="FT58" s="497"/>
      <c r="FU58" s="497"/>
      <c r="FV58" s="497"/>
      <c r="FW58" s="497"/>
      <c r="FX58" s="497"/>
      <c r="FY58" s="497"/>
      <c r="FZ58" s="497"/>
      <c r="GA58" s="497"/>
      <c r="GB58" s="497"/>
      <c r="GC58" s="497"/>
      <c r="GD58" s="497"/>
      <c r="GE58" s="497"/>
      <c r="GF58" s="497"/>
      <c r="GG58" s="497"/>
      <c r="GH58" s="497"/>
      <c r="GI58" s="497"/>
      <c r="GJ58" s="497"/>
      <c r="GK58" s="497"/>
      <c r="GL58" s="497"/>
      <c r="GM58" s="497"/>
      <c r="GN58" s="497"/>
      <c r="GO58" s="497"/>
      <c r="GP58" s="497"/>
      <c r="GQ58" s="497"/>
      <c r="GR58" s="497"/>
      <c r="GS58" s="497"/>
      <c r="GT58" s="497"/>
      <c r="GU58" s="497"/>
      <c r="GV58" s="497"/>
      <c r="GW58" s="497"/>
      <c r="GX58" s="497"/>
      <c r="GY58" s="497"/>
      <c r="GZ58" s="497"/>
      <c r="HA58" s="497"/>
      <c r="HB58" s="497"/>
      <c r="HC58" s="497"/>
      <c r="HD58" s="497"/>
      <c r="HE58" s="497"/>
      <c r="HF58" s="497"/>
      <c r="HG58" s="497"/>
      <c r="HH58" s="497"/>
      <c r="HI58" s="497"/>
      <c r="HJ58" s="497"/>
      <c r="HK58" s="497"/>
      <c r="HL58" s="497"/>
      <c r="HM58" s="497"/>
      <c r="HN58" s="497"/>
      <c r="HO58" s="497"/>
      <c r="HP58" s="497"/>
      <c r="HQ58" s="497"/>
      <c r="HR58" s="497"/>
      <c r="HS58" s="497"/>
      <c r="HT58" s="497"/>
      <c r="HU58" s="497"/>
      <c r="HV58" s="497"/>
      <c r="HW58" s="497"/>
      <c r="HX58" s="497"/>
      <c r="HY58" s="497"/>
      <c r="HZ58" s="497"/>
      <c r="IA58" s="497"/>
      <c r="IB58" s="497"/>
      <c r="IC58" s="497"/>
      <c r="ID58" s="497"/>
      <c r="IE58" s="497"/>
      <c r="IF58" s="497"/>
      <c r="IG58" s="497"/>
      <c r="IH58" s="497"/>
      <c r="II58" s="497"/>
      <c r="IJ58" s="497"/>
      <c r="IK58" s="497"/>
      <c r="IL58" s="497"/>
      <c r="IM58" s="497"/>
      <c r="IN58" s="497"/>
      <c r="IO58" s="497"/>
      <c r="IP58" s="497"/>
      <c r="IQ58" s="497"/>
      <c r="IR58" s="497"/>
      <c r="IS58" s="497"/>
      <c r="IT58" s="497"/>
      <c r="IU58" s="497"/>
      <c r="IV58" s="497"/>
      <c r="IW58" s="497"/>
      <c r="IX58" s="497"/>
      <c r="IY58" s="497"/>
      <c r="IZ58" s="497"/>
      <c r="JA58" s="497"/>
      <c r="JB58" s="497"/>
      <c r="JC58" s="497"/>
      <c r="JD58" s="497"/>
      <c r="JE58" s="497"/>
      <c r="JF58" s="497"/>
      <c r="JG58" s="497"/>
      <c r="JH58" s="497"/>
      <c r="JI58" s="497"/>
      <c r="JJ58" s="497"/>
      <c r="JK58" s="497"/>
      <c r="JL58" s="497"/>
      <c r="JM58" s="497"/>
      <c r="JN58" s="497"/>
      <c r="JO58" s="497"/>
      <c r="JP58" s="497"/>
      <c r="JQ58" s="497"/>
      <c r="JR58" s="497"/>
      <c r="JS58" s="497"/>
      <c r="JT58" s="497"/>
      <c r="JU58" s="497"/>
      <c r="JV58" s="497"/>
      <c r="JW58" s="497"/>
      <c r="JX58" s="497"/>
      <c r="JY58" s="497"/>
      <c r="JZ58" s="497"/>
      <c r="KA58" s="497"/>
      <c r="KB58" s="497"/>
      <c r="KC58" s="497"/>
      <c r="KD58" s="497"/>
      <c r="KE58" s="497"/>
      <c r="KF58" s="497"/>
      <c r="KG58" s="497"/>
      <c r="KH58" s="497"/>
      <c r="KI58" s="497"/>
      <c r="KJ58" s="497"/>
      <c r="KK58" s="497"/>
      <c r="KL58" s="497"/>
      <c r="KM58" s="497"/>
      <c r="KN58" s="497"/>
      <c r="KO58" s="497"/>
      <c r="KP58" s="497"/>
      <c r="KQ58" s="497"/>
      <c r="KR58" s="497"/>
      <c r="KS58" s="497"/>
      <c r="KT58" s="497"/>
      <c r="KU58" s="497"/>
      <c r="KV58" s="497"/>
      <c r="KW58" s="497"/>
      <c r="KX58" s="497"/>
      <c r="KY58" s="497"/>
      <c r="KZ58" s="497"/>
      <c r="LA58" s="497"/>
      <c r="LB58" s="497"/>
      <c r="LC58" s="497"/>
      <c r="LD58" s="497"/>
      <c r="LE58" s="497"/>
      <c r="LF58" s="497"/>
      <c r="LG58" s="497"/>
      <c r="LH58" s="497"/>
      <c r="LI58" s="497"/>
      <c r="LJ58" s="497"/>
      <c r="LK58" s="497"/>
      <c r="LL58" s="497"/>
      <c r="LM58" s="497"/>
      <c r="LN58" s="497"/>
      <c r="LO58" s="497"/>
      <c r="LP58" s="497"/>
      <c r="LQ58" s="497"/>
      <c r="LR58" s="497"/>
      <c r="LS58" s="497"/>
      <c r="LT58" s="497"/>
      <c r="LU58" s="497"/>
      <c r="LV58" s="497"/>
      <c r="LW58" s="497"/>
      <c r="LX58" s="497"/>
      <c r="LY58" s="497"/>
      <c r="LZ58" s="497"/>
      <c r="MA58" s="497"/>
      <c r="MB58" s="497"/>
      <c r="MC58" s="497"/>
      <c r="MD58" s="497"/>
      <c r="ME58" s="497"/>
      <c r="MF58" s="497"/>
      <c r="MG58" s="497"/>
      <c r="MH58" s="497"/>
      <c r="MI58" s="497"/>
      <c r="MJ58" s="497"/>
      <c r="MK58" s="497"/>
      <c r="ML58" s="497"/>
      <c r="MM58" s="497"/>
      <c r="MN58" s="497"/>
      <c r="MO58" s="497"/>
      <c r="MP58" s="497"/>
      <c r="MQ58" s="497"/>
      <c r="MR58" s="497"/>
      <c r="MS58" s="497"/>
      <c r="MT58" s="497"/>
      <c r="MU58" s="497"/>
      <c r="MV58" s="497"/>
      <c r="MW58" s="497"/>
      <c r="MX58" s="497"/>
      <c r="MY58" s="497"/>
      <c r="MZ58" s="497"/>
      <c r="NA58" s="497"/>
      <c r="NB58" s="497"/>
      <c r="NC58" s="497"/>
      <c r="ND58" s="497"/>
      <c r="NE58" s="497"/>
      <c r="NF58" s="497"/>
      <c r="NG58" s="497"/>
      <c r="NH58" s="497"/>
      <c r="NI58" s="497"/>
      <c r="NJ58" s="497"/>
      <c r="NK58" s="497"/>
      <c r="NL58" s="497"/>
      <c r="NM58" s="497"/>
      <c r="NN58" s="497"/>
      <c r="NO58" s="497"/>
      <c r="NP58" s="497"/>
      <c r="NQ58" s="497"/>
      <c r="NR58" s="497"/>
      <c r="NS58" s="497"/>
      <c r="NT58" s="497"/>
      <c r="NU58" s="497"/>
      <c r="NV58" s="497"/>
      <c r="NW58" s="497"/>
      <c r="NX58" s="497"/>
      <c r="NY58" s="497"/>
      <c r="NZ58" s="497"/>
      <c r="OA58" s="497"/>
      <c r="OB58" s="497"/>
      <c r="OC58" s="497"/>
      <c r="OD58" s="497"/>
      <c r="OE58" s="497"/>
      <c r="OF58" s="497"/>
      <c r="OG58" s="497"/>
      <c r="OH58" s="497"/>
      <c r="OI58" s="497"/>
      <c r="OJ58" s="497"/>
      <c r="OK58" s="497"/>
      <c r="OL58" s="497"/>
      <c r="OM58" s="497"/>
      <c r="ON58" s="497"/>
      <c r="OO58" s="497"/>
      <c r="OP58" s="497"/>
      <c r="OQ58" s="497"/>
      <c r="OR58" s="497"/>
      <c r="OS58" s="497"/>
      <c r="OT58" s="497"/>
      <c r="OU58" s="497"/>
      <c r="OV58" s="497"/>
      <c r="OW58" s="497"/>
      <c r="OX58" s="497"/>
      <c r="OY58" s="497"/>
      <c r="OZ58" s="497"/>
      <c r="PA58" s="497"/>
      <c r="PB58" s="497"/>
      <c r="PC58" s="497"/>
      <c r="PD58" s="497"/>
      <c r="PE58" s="497"/>
      <c r="PF58" s="497"/>
      <c r="PG58" s="497"/>
      <c r="PH58" s="497"/>
      <c r="PI58" s="497"/>
      <c r="PJ58" s="497"/>
      <c r="PK58" s="497"/>
      <c r="PL58" s="497"/>
      <c r="PM58" s="497"/>
      <c r="PN58" s="497"/>
      <c r="PO58" s="497"/>
      <c r="PP58" s="497"/>
      <c r="PQ58" s="497"/>
      <c r="PR58" s="497"/>
      <c r="PS58" s="497"/>
      <c r="PT58" s="497"/>
      <c r="PU58" s="497"/>
      <c r="PV58" s="497"/>
      <c r="PW58" s="497"/>
      <c r="PX58" s="497"/>
      <c r="PY58" s="497"/>
      <c r="PZ58" s="497"/>
      <c r="QA58" s="497"/>
      <c r="QB58" s="497"/>
      <c r="QC58" s="497"/>
      <c r="QD58" s="497"/>
      <c r="QE58" s="497"/>
      <c r="QF58" s="497"/>
      <c r="QG58" s="497"/>
      <c r="QH58" s="497"/>
      <c r="QI58" s="497"/>
      <c r="QJ58" s="497"/>
      <c r="QK58" s="497"/>
      <c r="QL58" s="497"/>
      <c r="QM58" s="497"/>
      <c r="QN58" s="497"/>
      <c r="QO58" s="497"/>
      <c r="QP58" s="497"/>
      <c r="QQ58" s="497"/>
      <c r="QR58" s="497"/>
      <c r="QS58" s="497"/>
      <c r="QT58" s="497"/>
      <c r="QU58" s="497"/>
      <c r="QV58" s="497"/>
      <c r="QW58" s="497"/>
      <c r="QX58" s="497"/>
      <c r="QY58" s="497"/>
      <c r="QZ58" s="497"/>
      <c r="RA58" s="497"/>
      <c r="RB58" s="497"/>
      <c r="RC58" s="497"/>
      <c r="RD58" s="497"/>
      <c r="RE58" s="497"/>
      <c r="RF58" s="497"/>
      <c r="RG58" s="497"/>
      <c r="RH58" s="497"/>
      <c r="RI58" s="497"/>
      <c r="RJ58" s="497"/>
      <c r="RK58" s="497"/>
      <c r="RL58" s="497"/>
      <c r="RM58" s="497"/>
      <c r="RN58" s="497"/>
      <c r="RO58" s="497"/>
      <c r="RP58" s="497"/>
      <c r="RQ58" s="497"/>
      <c r="RR58" s="497"/>
      <c r="RS58" s="497"/>
      <c r="RT58" s="497"/>
      <c r="RU58" s="497"/>
      <c r="RV58" s="497"/>
      <c r="RW58" s="497"/>
      <c r="RX58" s="497"/>
      <c r="RY58" s="497"/>
      <c r="RZ58" s="497"/>
      <c r="SA58" s="497"/>
      <c r="SB58" s="497"/>
      <c r="SC58" s="497"/>
      <c r="SD58" s="497"/>
      <c r="SE58" s="497"/>
      <c r="SF58" s="497"/>
      <c r="SG58" s="497"/>
      <c r="SH58" s="497"/>
      <c r="SI58" s="497"/>
      <c r="SJ58" s="497"/>
      <c r="SK58" s="497"/>
      <c r="SL58" s="497"/>
      <c r="SM58" s="497"/>
      <c r="SN58" s="497"/>
      <c r="SO58" s="497"/>
      <c r="SP58" s="497"/>
      <c r="SQ58" s="497"/>
      <c r="SR58" s="497"/>
      <c r="SS58" s="497"/>
      <c r="ST58" s="497"/>
      <c r="SU58" s="497"/>
      <c r="SV58" s="497"/>
      <c r="SW58" s="497"/>
      <c r="SX58" s="497"/>
      <c r="SY58" s="497"/>
      <c r="SZ58" s="497"/>
      <c r="TA58" s="497"/>
      <c r="TB58" s="497"/>
      <c r="TC58" s="497"/>
      <c r="TD58" s="497"/>
      <c r="TE58" s="497"/>
      <c r="TF58" s="497"/>
      <c r="TG58" s="497"/>
      <c r="TH58" s="497"/>
      <c r="TI58" s="497"/>
      <c r="TJ58" s="497"/>
      <c r="TK58" s="497"/>
      <c r="TL58" s="497"/>
      <c r="TM58" s="497"/>
      <c r="TN58" s="497"/>
      <c r="TO58" s="497"/>
      <c r="TP58" s="497"/>
      <c r="TQ58" s="497"/>
      <c r="TR58" s="497"/>
      <c r="TS58" s="497"/>
      <c r="TT58" s="497"/>
      <c r="TU58" s="497"/>
      <c r="TV58" s="497"/>
      <c r="TW58" s="497"/>
      <c r="TX58" s="497"/>
      <c r="TY58" s="497"/>
      <c r="TZ58" s="497"/>
      <c r="UA58" s="497"/>
      <c r="UB58" s="497"/>
      <c r="UC58" s="497"/>
      <c r="UD58" s="497"/>
      <c r="UE58" s="497"/>
      <c r="UF58" s="497"/>
      <c r="UG58" s="497"/>
      <c r="UH58" s="497"/>
      <c r="UI58" s="497"/>
      <c r="UJ58" s="497"/>
      <c r="UK58" s="497"/>
      <c r="UL58" s="497"/>
      <c r="UM58" s="497"/>
      <c r="UN58" s="497"/>
      <c r="UO58" s="497"/>
      <c r="UP58" s="497"/>
      <c r="UQ58" s="497"/>
      <c r="UR58" s="497"/>
      <c r="US58" s="497"/>
      <c r="UT58" s="497"/>
      <c r="UU58" s="497"/>
      <c r="UV58" s="497"/>
      <c r="UW58" s="497"/>
      <c r="UX58" s="497"/>
      <c r="UY58" s="497"/>
      <c r="UZ58" s="497"/>
      <c r="VA58" s="497"/>
      <c r="VB58" s="497"/>
      <c r="VC58" s="497"/>
      <c r="VD58" s="497"/>
      <c r="VE58" s="497"/>
      <c r="VF58" s="497"/>
      <c r="VG58" s="497"/>
      <c r="VH58" s="497"/>
      <c r="VI58" s="497"/>
      <c r="VJ58" s="497"/>
      <c r="VK58" s="497"/>
      <c r="VL58" s="497"/>
      <c r="VM58" s="497"/>
      <c r="VN58" s="497"/>
      <c r="VO58" s="497"/>
      <c r="VP58" s="497"/>
      <c r="VQ58" s="497"/>
      <c r="VR58" s="497"/>
      <c r="VS58" s="497"/>
      <c r="VT58" s="497"/>
      <c r="VU58" s="497"/>
      <c r="VV58" s="497"/>
      <c r="VW58" s="497"/>
      <c r="VX58" s="497"/>
      <c r="VY58" s="497"/>
      <c r="VZ58" s="497"/>
      <c r="WA58" s="497"/>
      <c r="WB58" s="497"/>
      <c r="WC58" s="497"/>
      <c r="WD58" s="497"/>
      <c r="WE58" s="497"/>
      <c r="WF58" s="497"/>
      <c r="WG58" s="497"/>
      <c r="WH58" s="497"/>
      <c r="WI58" s="497"/>
      <c r="WJ58" s="497"/>
      <c r="WK58" s="497"/>
      <c r="WL58" s="497"/>
      <c r="WM58" s="497"/>
      <c r="WN58" s="497"/>
      <c r="WO58" s="497"/>
      <c r="WP58" s="497"/>
      <c r="WQ58" s="497"/>
      <c r="WR58" s="497"/>
      <c r="WS58" s="497"/>
      <c r="WT58" s="497"/>
      <c r="WU58" s="497"/>
      <c r="WV58" s="497"/>
      <c r="WW58" s="497"/>
      <c r="WX58" s="497"/>
      <c r="WY58" s="497"/>
      <c r="WZ58" s="497"/>
      <c r="XA58" s="497"/>
      <c r="XB58" s="497"/>
      <c r="XC58" s="497"/>
      <c r="XD58" s="497"/>
      <c r="XE58" s="497"/>
      <c r="XF58" s="497"/>
      <c r="XG58" s="497"/>
      <c r="XH58" s="497"/>
      <c r="XI58" s="497"/>
      <c r="XJ58" s="497"/>
      <c r="XK58" s="497"/>
      <c r="XL58" s="497"/>
      <c r="XM58" s="497"/>
      <c r="XN58" s="497"/>
      <c r="XO58" s="497"/>
      <c r="XP58" s="497"/>
      <c r="XQ58" s="497"/>
      <c r="XR58" s="497"/>
      <c r="XS58" s="497"/>
      <c r="XT58" s="497"/>
      <c r="XU58" s="497"/>
      <c r="XV58" s="497"/>
      <c r="XW58" s="497"/>
      <c r="XX58" s="497"/>
      <c r="XY58" s="497"/>
      <c r="XZ58" s="497"/>
      <c r="YA58" s="497"/>
      <c r="YB58" s="497"/>
      <c r="YC58" s="497"/>
      <c r="YD58" s="497"/>
      <c r="YE58" s="497"/>
      <c r="YF58" s="497"/>
      <c r="YG58" s="497"/>
      <c r="YH58" s="497"/>
      <c r="YI58" s="497"/>
      <c r="YJ58" s="497"/>
      <c r="YK58" s="497"/>
      <c r="YL58" s="497"/>
      <c r="YM58" s="497"/>
      <c r="YN58" s="497"/>
      <c r="YO58" s="497"/>
      <c r="YP58" s="497"/>
      <c r="YQ58" s="497"/>
      <c r="YR58" s="497"/>
      <c r="YS58" s="497"/>
      <c r="YT58" s="497"/>
      <c r="YU58" s="497"/>
      <c r="YV58" s="497"/>
      <c r="YW58" s="497"/>
      <c r="YX58" s="497"/>
      <c r="YY58" s="497"/>
      <c r="YZ58" s="497"/>
      <c r="ZA58" s="497"/>
      <c r="ZB58" s="497"/>
      <c r="ZC58" s="497"/>
      <c r="ZD58" s="497"/>
      <c r="ZE58" s="497"/>
      <c r="ZF58" s="497"/>
      <c r="ZG58" s="497"/>
      <c r="ZH58" s="497"/>
      <c r="ZI58" s="497"/>
      <c r="ZJ58" s="497"/>
      <c r="ZK58" s="497"/>
      <c r="ZL58" s="497"/>
      <c r="ZM58" s="497"/>
      <c r="ZN58" s="497"/>
      <c r="ZO58" s="497"/>
      <c r="ZP58" s="497"/>
      <c r="ZQ58" s="497"/>
      <c r="ZR58" s="497"/>
      <c r="ZS58" s="497"/>
      <c r="ZT58" s="497"/>
      <c r="ZU58" s="497"/>
      <c r="ZV58" s="497"/>
      <c r="ZW58" s="497"/>
      <c r="ZX58" s="497"/>
      <c r="ZY58" s="497"/>
      <c r="ZZ58" s="497"/>
      <c r="AAA58" s="497"/>
      <c r="AAB58" s="497"/>
      <c r="AAC58" s="497"/>
      <c r="AAD58" s="497"/>
      <c r="AAE58" s="497"/>
      <c r="AAF58" s="497"/>
      <c r="AAG58" s="497"/>
      <c r="AAH58" s="497"/>
      <c r="AAI58" s="497"/>
      <c r="AAJ58" s="497"/>
      <c r="AAK58" s="497"/>
      <c r="AAL58" s="497"/>
      <c r="AAM58" s="497"/>
      <c r="AAN58" s="497"/>
      <c r="AAO58" s="497"/>
      <c r="AAP58" s="497"/>
      <c r="AAQ58" s="497"/>
      <c r="AAR58" s="497"/>
      <c r="AAS58" s="497"/>
      <c r="AAT58" s="497"/>
      <c r="AAU58" s="497"/>
      <c r="AAV58" s="497"/>
      <c r="AAW58" s="497"/>
      <c r="AAX58" s="497"/>
      <c r="AAY58" s="497"/>
      <c r="AAZ58" s="497"/>
      <c r="ABA58" s="497"/>
      <c r="ABB58" s="497"/>
      <c r="ABC58" s="497"/>
      <c r="ABD58" s="497"/>
      <c r="ABE58" s="497"/>
      <c r="ABF58" s="497"/>
      <c r="ABG58" s="497"/>
      <c r="ABH58" s="497"/>
      <c r="ABI58" s="497"/>
      <c r="ABJ58" s="497"/>
      <c r="ABK58" s="497"/>
      <c r="ABL58" s="497"/>
      <c r="ABM58" s="497"/>
      <c r="ABN58" s="497"/>
      <c r="ABO58" s="497"/>
      <c r="ABP58" s="497"/>
      <c r="ABQ58" s="497"/>
      <c r="ABR58" s="497"/>
      <c r="ABS58" s="497"/>
      <c r="ABT58" s="497"/>
      <c r="ABU58" s="497"/>
      <c r="ABV58" s="497"/>
      <c r="ABW58" s="497"/>
      <c r="ABX58" s="497"/>
      <c r="ABY58" s="497"/>
      <c r="ABZ58" s="497"/>
      <c r="ACA58" s="497"/>
      <c r="ACB58" s="497"/>
      <c r="ACC58" s="497"/>
      <c r="ACD58" s="497"/>
      <c r="ACE58" s="497"/>
      <c r="ACF58" s="497"/>
      <c r="ACG58" s="497"/>
      <c r="ACH58" s="497"/>
      <c r="ACI58" s="497"/>
      <c r="ACJ58" s="497"/>
      <c r="ACK58" s="497"/>
      <c r="ACL58" s="497"/>
      <c r="ACM58" s="497"/>
      <c r="ACN58" s="497"/>
      <c r="ACO58" s="497"/>
      <c r="ACP58" s="497"/>
      <c r="ACQ58" s="497"/>
      <c r="ACR58" s="497"/>
      <c r="ACS58" s="497"/>
      <c r="ACT58" s="497"/>
      <c r="ACU58" s="497"/>
      <c r="ACV58" s="497"/>
      <c r="ACW58" s="497"/>
      <c r="ACX58" s="497"/>
      <c r="ACY58" s="497"/>
      <c r="ACZ58" s="497"/>
      <c r="ADA58" s="497"/>
      <c r="ADB58" s="497"/>
      <c r="ADC58" s="497"/>
      <c r="ADD58" s="497"/>
      <c r="ADE58" s="497"/>
      <c r="ADF58" s="497"/>
      <c r="ADG58" s="497"/>
      <c r="ADH58" s="497"/>
      <c r="ADI58" s="497"/>
      <c r="ADJ58" s="497"/>
      <c r="ADK58" s="497"/>
      <c r="ADL58" s="497"/>
      <c r="ADM58" s="497"/>
      <c r="ADN58" s="497"/>
      <c r="ADO58" s="497"/>
      <c r="ADP58" s="497"/>
      <c r="ADQ58" s="497"/>
      <c r="ADR58" s="497"/>
      <c r="ADS58" s="497"/>
      <c r="ADT58" s="497"/>
      <c r="ADU58" s="497"/>
      <c r="ADV58" s="497"/>
      <c r="ADW58" s="497"/>
      <c r="ADX58" s="497"/>
      <c r="ADY58" s="497"/>
      <c r="ADZ58" s="497"/>
      <c r="AEA58" s="497"/>
      <c r="AEB58" s="497"/>
      <c r="AEC58" s="497"/>
      <c r="AED58" s="497"/>
      <c r="AEE58" s="497"/>
      <c r="AEF58" s="497"/>
      <c r="AEG58" s="497"/>
      <c r="AEH58" s="497"/>
      <c r="AEI58" s="497"/>
      <c r="AEJ58" s="497"/>
      <c r="AEK58" s="497"/>
      <c r="AEL58" s="497"/>
      <c r="AEM58" s="497"/>
      <c r="AEN58" s="497"/>
      <c r="AEO58" s="497"/>
      <c r="AEP58" s="497"/>
      <c r="AEQ58" s="497"/>
      <c r="AER58" s="497"/>
      <c r="AES58" s="497"/>
      <c r="AET58" s="497"/>
      <c r="AEU58" s="497"/>
      <c r="AEV58" s="497"/>
      <c r="AEW58" s="497"/>
      <c r="AEX58" s="497"/>
      <c r="AEY58" s="497"/>
      <c r="AEZ58" s="497"/>
      <c r="AFA58" s="497"/>
      <c r="AFB58" s="497"/>
      <c r="AFC58" s="497"/>
      <c r="AFD58" s="497"/>
      <c r="AFE58" s="497"/>
      <c r="AFF58" s="497"/>
      <c r="AFG58" s="497"/>
      <c r="AFH58" s="497"/>
      <c r="AFI58" s="497"/>
      <c r="AFJ58" s="497"/>
      <c r="AFK58" s="497"/>
      <c r="AFL58" s="497"/>
      <c r="AFM58" s="497"/>
      <c r="AFN58" s="497"/>
      <c r="AFO58" s="497"/>
      <c r="AFP58" s="497"/>
      <c r="AFQ58" s="497"/>
      <c r="AFR58" s="497"/>
      <c r="AFS58" s="497"/>
      <c r="AFT58" s="497"/>
      <c r="AFU58" s="497"/>
      <c r="AFV58" s="497"/>
      <c r="AFW58" s="497"/>
      <c r="AFX58" s="497"/>
      <c r="AFY58" s="497"/>
      <c r="AFZ58" s="497"/>
      <c r="AGA58" s="497"/>
      <c r="AGB58" s="497"/>
      <c r="AGC58" s="497"/>
      <c r="AGD58" s="497"/>
      <c r="AGE58" s="497"/>
      <c r="AGF58" s="497"/>
      <c r="AGG58" s="497"/>
      <c r="AGH58" s="497"/>
      <c r="AGI58" s="497"/>
      <c r="AGJ58" s="497"/>
      <c r="AGK58" s="497"/>
      <c r="AGL58" s="497"/>
      <c r="AGM58" s="497"/>
      <c r="AGN58" s="497"/>
      <c r="AGO58" s="497"/>
      <c r="AGP58" s="497"/>
      <c r="AGQ58" s="497"/>
      <c r="AGR58" s="497"/>
      <c r="AGS58" s="497"/>
      <c r="AGT58" s="497"/>
      <c r="AGU58" s="497"/>
      <c r="AGV58" s="497"/>
      <c r="AGW58" s="497"/>
      <c r="AGX58" s="497"/>
      <c r="AGY58" s="497"/>
      <c r="AGZ58" s="497"/>
      <c r="AHA58" s="497"/>
      <c r="AHB58" s="497"/>
      <c r="AHC58" s="497"/>
      <c r="AHD58" s="497"/>
      <c r="AHE58" s="497"/>
      <c r="AHF58" s="497"/>
      <c r="AHG58" s="497"/>
      <c r="AHH58" s="497"/>
      <c r="AHI58" s="497"/>
      <c r="AHJ58" s="497"/>
      <c r="AHK58" s="497"/>
      <c r="AHL58" s="497"/>
      <c r="AHM58" s="497"/>
      <c r="AHN58" s="497"/>
      <c r="AHO58" s="497"/>
      <c r="AHP58" s="497"/>
      <c r="AHQ58" s="497"/>
      <c r="AHR58" s="497"/>
      <c r="AHS58" s="497"/>
      <c r="AHT58" s="497"/>
      <c r="AHU58" s="497"/>
      <c r="AHV58" s="497"/>
      <c r="AHW58" s="497"/>
      <c r="AHX58" s="497"/>
      <c r="AHY58" s="497"/>
      <c r="AHZ58" s="497"/>
      <c r="AIA58" s="497"/>
      <c r="AIB58" s="497"/>
      <c r="AIC58" s="497"/>
      <c r="AID58" s="497"/>
      <c r="AIE58" s="497"/>
      <c r="AIF58" s="497"/>
      <c r="AIG58" s="497"/>
      <c r="AIH58" s="497"/>
      <c r="AII58" s="497"/>
      <c r="AIJ58" s="497"/>
      <c r="AIK58" s="497"/>
      <c r="AIL58" s="497"/>
      <c r="AIM58" s="497"/>
      <c r="AIN58" s="497"/>
      <c r="AIO58" s="497"/>
      <c r="AIP58" s="497"/>
      <c r="AIQ58" s="497"/>
      <c r="AIR58" s="497"/>
      <c r="AIS58" s="497"/>
      <c r="AIT58" s="497"/>
      <c r="AIU58" s="497"/>
      <c r="AIV58" s="497"/>
      <c r="AIW58" s="497"/>
      <c r="AIX58" s="497"/>
      <c r="AIY58" s="497"/>
      <c r="AIZ58" s="497"/>
      <c r="AJA58" s="497"/>
      <c r="AJB58" s="497"/>
      <c r="AJC58" s="497"/>
      <c r="AJD58" s="497"/>
      <c r="AJE58" s="497"/>
      <c r="AJF58" s="497"/>
      <c r="AJG58" s="497"/>
      <c r="AJH58" s="497"/>
      <c r="AJI58" s="497"/>
      <c r="AJJ58" s="497"/>
      <c r="AJK58" s="497"/>
      <c r="AJL58" s="497"/>
      <c r="AJM58" s="497"/>
      <c r="AJN58" s="497"/>
      <c r="AJO58" s="497"/>
      <c r="AJP58" s="497"/>
      <c r="AJQ58" s="497"/>
      <c r="AJR58" s="497"/>
      <c r="AJS58" s="497"/>
      <c r="AJT58" s="497"/>
      <c r="AJU58" s="497"/>
      <c r="AJV58" s="497"/>
      <c r="AJW58" s="497"/>
      <c r="AJX58" s="497"/>
      <c r="AJY58" s="497"/>
      <c r="AJZ58" s="497"/>
      <c r="AKA58" s="497"/>
      <c r="AKB58" s="497"/>
      <c r="AKC58" s="497"/>
      <c r="AKD58" s="497"/>
      <c r="AKE58" s="497"/>
      <c r="AKF58" s="497"/>
      <c r="AKG58" s="497"/>
      <c r="AKH58" s="497"/>
      <c r="AKI58" s="497"/>
      <c r="AKJ58" s="497"/>
      <c r="AKK58" s="497"/>
      <c r="AKL58" s="497"/>
      <c r="AKM58" s="497"/>
      <c r="AKN58" s="497"/>
      <c r="AKO58" s="497"/>
      <c r="AKP58" s="497"/>
      <c r="AKQ58" s="497"/>
      <c r="AKR58" s="497"/>
      <c r="AKS58" s="497"/>
      <c r="AKT58" s="497"/>
      <c r="AKU58" s="497"/>
      <c r="AKV58" s="497"/>
      <c r="AKW58" s="497"/>
      <c r="AKX58" s="497"/>
      <c r="AKY58" s="497"/>
      <c r="AKZ58" s="497"/>
      <c r="ALA58" s="497"/>
      <c r="ALB58" s="497"/>
      <c r="ALC58" s="497"/>
      <c r="ALD58" s="497"/>
      <c r="ALE58" s="497"/>
      <c r="ALF58" s="497"/>
      <c r="ALG58" s="497"/>
      <c r="ALH58" s="497"/>
      <c r="ALI58" s="497"/>
      <c r="ALJ58" s="497"/>
      <c r="ALK58" s="497"/>
      <c r="ALL58" s="497"/>
      <c r="ALM58" s="497"/>
      <c r="ALN58" s="497"/>
      <c r="ALO58" s="497"/>
      <c r="ALP58" s="497"/>
      <c r="ALQ58" s="497"/>
      <c r="ALR58" s="497"/>
      <c r="ALS58" s="497"/>
      <c r="ALT58" s="497"/>
      <c r="ALU58" s="497"/>
      <c r="ALV58" s="497"/>
      <c r="ALW58" s="497"/>
      <c r="ALX58" s="497"/>
      <c r="ALY58" s="497"/>
      <c r="ALZ58" s="497"/>
      <c r="AMA58" s="497"/>
      <c r="AMB58" s="497"/>
      <c r="AMC58" s="497"/>
      <c r="AMD58" s="497"/>
      <c r="AME58" s="497"/>
      <c r="AMF58" s="497"/>
      <c r="AMG58" s="497"/>
      <c r="AMH58" s="497"/>
      <c r="AMI58" s="497"/>
      <c r="AMJ58" s="497"/>
      <c r="AMK58" s="497"/>
    </row>
    <row r="59" spans="1:1025" s="38" customFormat="1" ht="19.5" customHeight="1">
      <c r="A59" s="894" t="s">
        <v>507</v>
      </c>
      <c r="B59" s="894"/>
      <c r="D59" s="497"/>
      <c r="E59" s="497"/>
      <c r="F59" s="497"/>
      <c r="G59" s="497"/>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497"/>
      <c r="CA59" s="497"/>
      <c r="CB59" s="497"/>
      <c r="CC59" s="497"/>
      <c r="CD59" s="497"/>
      <c r="CE59" s="497"/>
      <c r="CF59" s="497"/>
      <c r="CG59" s="497"/>
      <c r="CH59" s="497"/>
      <c r="CI59" s="497"/>
      <c r="CJ59" s="497"/>
      <c r="CK59" s="497"/>
      <c r="CL59" s="497"/>
      <c r="CM59" s="497"/>
      <c r="CN59" s="497"/>
      <c r="CO59" s="497"/>
      <c r="CP59" s="497"/>
      <c r="CQ59" s="497"/>
      <c r="CR59" s="497"/>
      <c r="CS59" s="497"/>
      <c r="CT59" s="497"/>
      <c r="CU59" s="497"/>
      <c r="CV59" s="497"/>
      <c r="CW59" s="497"/>
      <c r="CX59" s="497"/>
      <c r="CY59" s="497"/>
      <c r="CZ59" s="497"/>
      <c r="DA59" s="497"/>
      <c r="DB59" s="497"/>
      <c r="DC59" s="497"/>
      <c r="DD59" s="497"/>
      <c r="DE59" s="497"/>
      <c r="DF59" s="497"/>
      <c r="DG59" s="497"/>
      <c r="DH59" s="497"/>
      <c r="DI59" s="497"/>
      <c r="DJ59" s="497"/>
      <c r="DK59" s="497"/>
      <c r="DL59" s="497"/>
      <c r="DM59" s="497"/>
      <c r="DN59" s="497"/>
      <c r="DO59" s="497"/>
      <c r="DP59" s="497"/>
      <c r="DQ59" s="497"/>
      <c r="DR59" s="497"/>
      <c r="DS59" s="497"/>
      <c r="DT59" s="497"/>
      <c r="DU59" s="497"/>
      <c r="DV59" s="497"/>
      <c r="DW59" s="497"/>
      <c r="DX59" s="497"/>
      <c r="DY59" s="497"/>
      <c r="DZ59" s="497"/>
      <c r="EA59" s="497"/>
      <c r="EB59" s="497"/>
      <c r="EC59" s="497"/>
      <c r="ED59" s="497"/>
      <c r="EE59" s="497"/>
      <c r="EF59" s="497"/>
      <c r="EG59" s="497"/>
      <c r="EH59" s="497"/>
      <c r="EI59" s="497"/>
      <c r="EJ59" s="497"/>
      <c r="EK59" s="497"/>
      <c r="EL59" s="497"/>
      <c r="EM59" s="497"/>
      <c r="EN59" s="497"/>
      <c r="EO59" s="497"/>
      <c r="EP59" s="497"/>
      <c r="EQ59" s="497"/>
      <c r="ER59" s="497"/>
      <c r="ES59" s="497"/>
      <c r="ET59" s="497"/>
      <c r="EU59" s="497"/>
      <c r="EV59" s="497"/>
      <c r="EW59" s="497"/>
      <c r="EX59" s="497"/>
      <c r="EY59" s="497"/>
      <c r="EZ59" s="497"/>
      <c r="FA59" s="497"/>
      <c r="FB59" s="497"/>
      <c r="FC59" s="497"/>
      <c r="FD59" s="497"/>
      <c r="FE59" s="497"/>
      <c r="FF59" s="497"/>
      <c r="FG59" s="497"/>
      <c r="FH59" s="497"/>
      <c r="FI59" s="497"/>
      <c r="FJ59" s="497"/>
      <c r="FK59" s="497"/>
      <c r="FL59" s="497"/>
      <c r="FM59" s="497"/>
      <c r="FN59" s="497"/>
      <c r="FO59" s="497"/>
      <c r="FP59" s="497"/>
      <c r="FQ59" s="497"/>
      <c r="FR59" s="497"/>
      <c r="FS59" s="497"/>
      <c r="FT59" s="497"/>
      <c r="FU59" s="497"/>
      <c r="FV59" s="497"/>
      <c r="FW59" s="497"/>
      <c r="FX59" s="497"/>
      <c r="FY59" s="497"/>
      <c r="FZ59" s="497"/>
      <c r="GA59" s="497"/>
      <c r="GB59" s="497"/>
      <c r="GC59" s="497"/>
      <c r="GD59" s="497"/>
      <c r="GE59" s="497"/>
      <c r="GF59" s="497"/>
      <c r="GG59" s="497"/>
      <c r="GH59" s="497"/>
      <c r="GI59" s="497"/>
      <c r="GJ59" s="497"/>
      <c r="GK59" s="497"/>
      <c r="GL59" s="497"/>
      <c r="GM59" s="497"/>
      <c r="GN59" s="497"/>
      <c r="GO59" s="497"/>
      <c r="GP59" s="497"/>
      <c r="GQ59" s="497"/>
      <c r="GR59" s="497"/>
      <c r="GS59" s="497"/>
      <c r="GT59" s="497"/>
      <c r="GU59" s="497"/>
      <c r="GV59" s="497"/>
      <c r="GW59" s="497"/>
      <c r="GX59" s="497"/>
      <c r="GY59" s="497"/>
      <c r="GZ59" s="497"/>
      <c r="HA59" s="497"/>
      <c r="HB59" s="497"/>
      <c r="HC59" s="497"/>
      <c r="HD59" s="497"/>
      <c r="HE59" s="497"/>
      <c r="HF59" s="497"/>
      <c r="HG59" s="497"/>
      <c r="HH59" s="497"/>
      <c r="HI59" s="497"/>
      <c r="HJ59" s="497"/>
      <c r="HK59" s="497"/>
      <c r="HL59" s="497"/>
      <c r="HM59" s="497"/>
      <c r="HN59" s="497"/>
      <c r="HO59" s="497"/>
      <c r="HP59" s="497"/>
      <c r="HQ59" s="497"/>
      <c r="HR59" s="497"/>
      <c r="HS59" s="497"/>
      <c r="HT59" s="497"/>
      <c r="HU59" s="497"/>
      <c r="HV59" s="497"/>
      <c r="HW59" s="497"/>
      <c r="HX59" s="497"/>
      <c r="HY59" s="497"/>
      <c r="HZ59" s="497"/>
      <c r="IA59" s="497"/>
      <c r="IB59" s="497"/>
      <c r="IC59" s="497"/>
      <c r="ID59" s="497"/>
      <c r="IE59" s="497"/>
      <c r="IF59" s="497"/>
      <c r="IG59" s="497"/>
      <c r="IH59" s="497"/>
      <c r="II59" s="497"/>
      <c r="IJ59" s="497"/>
      <c r="IK59" s="497"/>
      <c r="IL59" s="497"/>
      <c r="IM59" s="497"/>
      <c r="IN59" s="497"/>
      <c r="IO59" s="497"/>
      <c r="IP59" s="497"/>
      <c r="IQ59" s="497"/>
      <c r="IR59" s="497"/>
      <c r="IS59" s="497"/>
      <c r="IT59" s="497"/>
      <c r="IU59" s="497"/>
      <c r="IV59" s="497"/>
      <c r="IW59" s="497"/>
      <c r="IX59" s="497"/>
      <c r="IY59" s="497"/>
      <c r="IZ59" s="497"/>
      <c r="JA59" s="497"/>
      <c r="JB59" s="497"/>
      <c r="JC59" s="497"/>
      <c r="JD59" s="497"/>
      <c r="JE59" s="497"/>
      <c r="JF59" s="497"/>
      <c r="JG59" s="497"/>
      <c r="JH59" s="497"/>
      <c r="JI59" s="497"/>
      <c r="JJ59" s="497"/>
      <c r="JK59" s="497"/>
      <c r="JL59" s="497"/>
      <c r="JM59" s="497"/>
      <c r="JN59" s="497"/>
      <c r="JO59" s="497"/>
      <c r="JP59" s="497"/>
      <c r="JQ59" s="497"/>
      <c r="JR59" s="497"/>
      <c r="JS59" s="497"/>
      <c r="JT59" s="497"/>
      <c r="JU59" s="497"/>
      <c r="JV59" s="497"/>
      <c r="JW59" s="497"/>
      <c r="JX59" s="497"/>
      <c r="JY59" s="497"/>
      <c r="JZ59" s="497"/>
      <c r="KA59" s="497"/>
      <c r="KB59" s="497"/>
      <c r="KC59" s="497"/>
      <c r="KD59" s="497"/>
      <c r="KE59" s="497"/>
      <c r="KF59" s="497"/>
      <c r="KG59" s="497"/>
      <c r="KH59" s="497"/>
      <c r="KI59" s="497"/>
      <c r="KJ59" s="497"/>
      <c r="KK59" s="497"/>
      <c r="KL59" s="497"/>
      <c r="KM59" s="497"/>
      <c r="KN59" s="497"/>
      <c r="KO59" s="497"/>
      <c r="KP59" s="497"/>
      <c r="KQ59" s="497"/>
      <c r="KR59" s="497"/>
      <c r="KS59" s="497"/>
      <c r="KT59" s="497"/>
      <c r="KU59" s="497"/>
      <c r="KV59" s="497"/>
      <c r="KW59" s="497"/>
      <c r="KX59" s="497"/>
      <c r="KY59" s="497"/>
      <c r="KZ59" s="497"/>
      <c r="LA59" s="497"/>
      <c r="LB59" s="497"/>
      <c r="LC59" s="497"/>
      <c r="LD59" s="497"/>
      <c r="LE59" s="497"/>
      <c r="LF59" s="497"/>
      <c r="LG59" s="497"/>
      <c r="LH59" s="497"/>
      <c r="LI59" s="497"/>
      <c r="LJ59" s="497"/>
      <c r="LK59" s="497"/>
      <c r="LL59" s="497"/>
      <c r="LM59" s="497"/>
      <c r="LN59" s="497"/>
      <c r="LO59" s="497"/>
      <c r="LP59" s="497"/>
      <c r="LQ59" s="497"/>
      <c r="LR59" s="497"/>
      <c r="LS59" s="497"/>
      <c r="LT59" s="497"/>
      <c r="LU59" s="497"/>
      <c r="LV59" s="497"/>
      <c r="LW59" s="497"/>
      <c r="LX59" s="497"/>
      <c r="LY59" s="497"/>
      <c r="LZ59" s="497"/>
      <c r="MA59" s="497"/>
      <c r="MB59" s="497"/>
      <c r="MC59" s="497"/>
      <c r="MD59" s="497"/>
      <c r="ME59" s="497"/>
      <c r="MF59" s="497"/>
      <c r="MG59" s="497"/>
      <c r="MH59" s="497"/>
      <c r="MI59" s="497"/>
      <c r="MJ59" s="497"/>
      <c r="MK59" s="497"/>
      <c r="ML59" s="497"/>
      <c r="MM59" s="497"/>
      <c r="MN59" s="497"/>
      <c r="MO59" s="497"/>
      <c r="MP59" s="497"/>
      <c r="MQ59" s="497"/>
      <c r="MR59" s="497"/>
      <c r="MS59" s="497"/>
      <c r="MT59" s="497"/>
      <c r="MU59" s="497"/>
      <c r="MV59" s="497"/>
      <c r="MW59" s="497"/>
      <c r="MX59" s="497"/>
      <c r="MY59" s="497"/>
      <c r="MZ59" s="497"/>
      <c r="NA59" s="497"/>
      <c r="NB59" s="497"/>
      <c r="NC59" s="497"/>
      <c r="ND59" s="497"/>
      <c r="NE59" s="497"/>
      <c r="NF59" s="497"/>
      <c r="NG59" s="497"/>
      <c r="NH59" s="497"/>
      <c r="NI59" s="497"/>
      <c r="NJ59" s="497"/>
      <c r="NK59" s="497"/>
      <c r="NL59" s="497"/>
      <c r="NM59" s="497"/>
      <c r="NN59" s="497"/>
      <c r="NO59" s="497"/>
      <c r="NP59" s="497"/>
      <c r="NQ59" s="497"/>
      <c r="NR59" s="497"/>
      <c r="NS59" s="497"/>
      <c r="NT59" s="497"/>
      <c r="NU59" s="497"/>
      <c r="NV59" s="497"/>
      <c r="NW59" s="497"/>
      <c r="NX59" s="497"/>
      <c r="NY59" s="497"/>
      <c r="NZ59" s="497"/>
      <c r="OA59" s="497"/>
      <c r="OB59" s="497"/>
      <c r="OC59" s="497"/>
      <c r="OD59" s="497"/>
      <c r="OE59" s="497"/>
      <c r="OF59" s="497"/>
      <c r="OG59" s="497"/>
      <c r="OH59" s="497"/>
      <c r="OI59" s="497"/>
      <c r="OJ59" s="497"/>
      <c r="OK59" s="497"/>
      <c r="OL59" s="497"/>
      <c r="OM59" s="497"/>
      <c r="ON59" s="497"/>
      <c r="OO59" s="497"/>
      <c r="OP59" s="497"/>
      <c r="OQ59" s="497"/>
      <c r="OR59" s="497"/>
      <c r="OS59" s="497"/>
      <c r="OT59" s="497"/>
      <c r="OU59" s="497"/>
      <c r="OV59" s="497"/>
      <c r="OW59" s="497"/>
      <c r="OX59" s="497"/>
      <c r="OY59" s="497"/>
      <c r="OZ59" s="497"/>
      <c r="PA59" s="497"/>
      <c r="PB59" s="497"/>
      <c r="PC59" s="497"/>
      <c r="PD59" s="497"/>
      <c r="PE59" s="497"/>
      <c r="PF59" s="497"/>
      <c r="PG59" s="497"/>
      <c r="PH59" s="497"/>
      <c r="PI59" s="497"/>
      <c r="PJ59" s="497"/>
      <c r="PK59" s="497"/>
      <c r="PL59" s="497"/>
      <c r="PM59" s="497"/>
      <c r="PN59" s="497"/>
      <c r="PO59" s="497"/>
      <c r="PP59" s="497"/>
      <c r="PQ59" s="497"/>
      <c r="PR59" s="497"/>
      <c r="PS59" s="497"/>
      <c r="PT59" s="497"/>
      <c r="PU59" s="497"/>
      <c r="PV59" s="497"/>
      <c r="PW59" s="497"/>
      <c r="PX59" s="497"/>
      <c r="PY59" s="497"/>
      <c r="PZ59" s="497"/>
      <c r="QA59" s="497"/>
      <c r="QB59" s="497"/>
      <c r="QC59" s="497"/>
      <c r="QD59" s="497"/>
      <c r="QE59" s="497"/>
      <c r="QF59" s="497"/>
      <c r="QG59" s="497"/>
      <c r="QH59" s="497"/>
      <c r="QI59" s="497"/>
      <c r="QJ59" s="497"/>
      <c r="QK59" s="497"/>
      <c r="QL59" s="497"/>
      <c r="QM59" s="497"/>
      <c r="QN59" s="497"/>
      <c r="QO59" s="497"/>
      <c r="QP59" s="497"/>
      <c r="QQ59" s="497"/>
      <c r="QR59" s="497"/>
      <c r="QS59" s="497"/>
      <c r="QT59" s="497"/>
      <c r="QU59" s="497"/>
      <c r="QV59" s="497"/>
      <c r="QW59" s="497"/>
      <c r="QX59" s="497"/>
      <c r="QY59" s="497"/>
      <c r="QZ59" s="497"/>
      <c r="RA59" s="497"/>
      <c r="RB59" s="497"/>
      <c r="RC59" s="497"/>
      <c r="RD59" s="497"/>
      <c r="RE59" s="497"/>
      <c r="RF59" s="497"/>
      <c r="RG59" s="497"/>
      <c r="RH59" s="497"/>
      <c r="RI59" s="497"/>
      <c r="RJ59" s="497"/>
      <c r="RK59" s="497"/>
      <c r="RL59" s="497"/>
      <c r="RM59" s="497"/>
      <c r="RN59" s="497"/>
      <c r="RO59" s="497"/>
      <c r="RP59" s="497"/>
      <c r="RQ59" s="497"/>
      <c r="RR59" s="497"/>
      <c r="RS59" s="497"/>
      <c r="RT59" s="497"/>
      <c r="RU59" s="497"/>
      <c r="RV59" s="497"/>
      <c r="RW59" s="497"/>
      <c r="RX59" s="497"/>
      <c r="RY59" s="497"/>
      <c r="RZ59" s="497"/>
      <c r="SA59" s="497"/>
      <c r="SB59" s="497"/>
      <c r="SC59" s="497"/>
      <c r="SD59" s="497"/>
      <c r="SE59" s="497"/>
      <c r="SF59" s="497"/>
      <c r="SG59" s="497"/>
      <c r="SH59" s="497"/>
      <c r="SI59" s="497"/>
      <c r="SJ59" s="497"/>
      <c r="SK59" s="497"/>
      <c r="SL59" s="497"/>
      <c r="SM59" s="497"/>
      <c r="SN59" s="497"/>
      <c r="SO59" s="497"/>
      <c r="SP59" s="497"/>
      <c r="SQ59" s="497"/>
      <c r="SR59" s="497"/>
      <c r="SS59" s="497"/>
      <c r="ST59" s="497"/>
      <c r="SU59" s="497"/>
      <c r="SV59" s="497"/>
      <c r="SW59" s="497"/>
      <c r="SX59" s="497"/>
      <c r="SY59" s="497"/>
      <c r="SZ59" s="497"/>
      <c r="TA59" s="497"/>
      <c r="TB59" s="497"/>
      <c r="TC59" s="497"/>
      <c r="TD59" s="497"/>
      <c r="TE59" s="497"/>
      <c r="TF59" s="497"/>
      <c r="TG59" s="497"/>
      <c r="TH59" s="497"/>
      <c r="TI59" s="497"/>
      <c r="TJ59" s="497"/>
      <c r="TK59" s="497"/>
      <c r="TL59" s="497"/>
      <c r="TM59" s="497"/>
      <c r="TN59" s="497"/>
      <c r="TO59" s="497"/>
      <c r="TP59" s="497"/>
      <c r="TQ59" s="497"/>
      <c r="TR59" s="497"/>
      <c r="TS59" s="497"/>
      <c r="TT59" s="497"/>
      <c r="TU59" s="497"/>
      <c r="TV59" s="497"/>
      <c r="TW59" s="497"/>
      <c r="TX59" s="497"/>
      <c r="TY59" s="497"/>
      <c r="TZ59" s="497"/>
      <c r="UA59" s="497"/>
      <c r="UB59" s="497"/>
      <c r="UC59" s="497"/>
      <c r="UD59" s="497"/>
      <c r="UE59" s="497"/>
      <c r="UF59" s="497"/>
      <c r="UG59" s="497"/>
      <c r="UH59" s="497"/>
      <c r="UI59" s="497"/>
      <c r="UJ59" s="497"/>
      <c r="UK59" s="497"/>
      <c r="UL59" s="497"/>
      <c r="UM59" s="497"/>
      <c r="UN59" s="497"/>
      <c r="UO59" s="497"/>
      <c r="UP59" s="497"/>
      <c r="UQ59" s="497"/>
      <c r="UR59" s="497"/>
      <c r="US59" s="497"/>
      <c r="UT59" s="497"/>
      <c r="UU59" s="497"/>
      <c r="UV59" s="497"/>
      <c r="UW59" s="497"/>
      <c r="UX59" s="497"/>
      <c r="UY59" s="497"/>
      <c r="UZ59" s="497"/>
      <c r="VA59" s="497"/>
      <c r="VB59" s="497"/>
      <c r="VC59" s="497"/>
      <c r="VD59" s="497"/>
      <c r="VE59" s="497"/>
      <c r="VF59" s="497"/>
      <c r="VG59" s="497"/>
      <c r="VH59" s="497"/>
      <c r="VI59" s="497"/>
      <c r="VJ59" s="497"/>
      <c r="VK59" s="497"/>
      <c r="VL59" s="497"/>
      <c r="VM59" s="497"/>
      <c r="VN59" s="497"/>
      <c r="VO59" s="497"/>
      <c r="VP59" s="497"/>
      <c r="VQ59" s="497"/>
      <c r="VR59" s="497"/>
      <c r="VS59" s="497"/>
      <c r="VT59" s="497"/>
      <c r="VU59" s="497"/>
      <c r="VV59" s="497"/>
      <c r="VW59" s="497"/>
      <c r="VX59" s="497"/>
      <c r="VY59" s="497"/>
      <c r="VZ59" s="497"/>
      <c r="WA59" s="497"/>
      <c r="WB59" s="497"/>
      <c r="WC59" s="497"/>
      <c r="WD59" s="497"/>
      <c r="WE59" s="497"/>
      <c r="WF59" s="497"/>
      <c r="WG59" s="497"/>
      <c r="WH59" s="497"/>
      <c r="WI59" s="497"/>
      <c r="WJ59" s="497"/>
      <c r="WK59" s="497"/>
      <c r="WL59" s="497"/>
      <c r="WM59" s="497"/>
      <c r="WN59" s="497"/>
      <c r="WO59" s="497"/>
      <c r="WP59" s="497"/>
      <c r="WQ59" s="497"/>
      <c r="WR59" s="497"/>
      <c r="WS59" s="497"/>
      <c r="WT59" s="497"/>
      <c r="WU59" s="497"/>
      <c r="WV59" s="497"/>
      <c r="WW59" s="497"/>
      <c r="WX59" s="497"/>
      <c r="WY59" s="497"/>
      <c r="WZ59" s="497"/>
      <c r="XA59" s="497"/>
      <c r="XB59" s="497"/>
      <c r="XC59" s="497"/>
      <c r="XD59" s="497"/>
      <c r="XE59" s="497"/>
      <c r="XF59" s="497"/>
      <c r="XG59" s="497"/>
      <c r="XH59" s="497"/>
      <c r="XI59" s="497"/>
      <c r="XJ59" s="497"/>
      <c r="XK59" s="497"/>
      <c r="XL59" s="497"/>
      <c r="XM59" s="497"/>
      <c r="XN59" s="497"/>
      <c r="XO59" s="497"/>
      <c r="XP59" s="497"/>
      <c r="XQ59" s="497"/>
      <c r="XR59" s="497"/>
      <c r="XS59" s="497"/>
      <c r="XT59" s="497"/>
      <c r="XU59" s="497"/>
      <c r="XV59" s="497"/>
      <c r="XW59" s="497"/>
      <c r="XX59" s="497"/>
      <c r="XY59" s="497"/>
      <c r="XZ59" s="497"/>
      <c r="YA59" s="497"/>
      <c r="YB59" s="497"/>
      <c r="YC59" s="497"/>
      <c r="YD59" s="497"/>
      <c r="YE59" s="497"/>
      <c r="YF59" s="497"/>
      <c r="YG59" s="497"/>
      <c r="YH59" s="497"/>
      <c r="YI59" s="497"/>
      <c r="YJ59" s="497"/>
      <c r="YK59" s="497"/>
      <c r="YL59" s="497"/>
      <c r="YM59" s="497"/>
      <c r="YN59" s="497"/>
      <c r="YO59" s="497"/>
      <c r="YP59" s="497"/>
      <c r="YQ59" s="497"/>
      <c r="YR59" s="497"/>
      <c r="YS59" s="497"/>
      <c r="YT59" s="497"/>
      <c r="YU59" s="497"/>
      <c r="YV59" s="497"/>
      <c r="YW59" s="497"/>
      <c r="YX59" s="497"/>
      <c r="YY59" s="497"/>
      <c r="YZ59" s="497"/>
      <c r="ZA59" s="497"/>
      <c r="ZB59" s="497"/>
      <c r="ZC59" s="497"/>
      <c r="ZD59" s="497"/>
      <c r="ZE59" s="497"/>
      <c r="ZF59" s="497"/>
      <c r="ZG59" s="497"/>
      <c r="ZH59" s="497"/>
      <c r="ZI59" s="497"/>
      <c r="ZJ59" s="497"/>
      <c r="ZK59" s="497"/>
      <c r="ZL59" s="497"/>
      <c r="ZM59" s="497"/>
      <c r="ZN59" s="497"/>
      <c r="ZO59" s="497"/>
      <c r="ZP59" s="497"/>
      <c r="ZQ59" s="497"/>
      <c r="ZR59" s="497"/>
      <c r="ZS59" s="497"/>
      <c r="ZT59" s="497"/>
      <c r="ZU59" s="497"/>
      <c r="ZV59" s="497"/>
      <c r="ZW59" s="497"/>
      <c r="ZX59" s="497"/>
      <c r="ZY59" s="497"/>
      <c r="ZZ59" s="497"/>
      <c r="AAA59" s="497"/>
      <c r="AAB59" s="497"/>
      <c r="AAC59" s="497"/>
      <c r="AAD59" s="497"/>
      <c r="AAE59" s="497"/>
      <c r="AAF59" s="497"/>
      <c r="AAG59" s="497"/>
      <c r="AAH59" s="497"/>
      <c r="AAI59" s="497"/>
      <c r="AAJ59" s="497"/>
      <c r="AAK59" s="497"/>
      <c r="AAL59" s="497"/>
      <c r="AAM59" s="497"/>
      <c r="AAN59" s="497"/>
      <c r="AAO59" s="497"/>
      <c r="AAP59" s="497"/>
      <c r="AAQ59" s="497"/>
      <c r="AAR59" s="497"/>
      <c r="AAS59" s="497"/>
      <c r="AAT59" s="497"/>
      <c r="AAU59" s="497"/>
      <c r="AAV59" s="497"/>
      <c r="AAW59" s="497"/>
      <c r="AAX59" s="497"/>
      <c r="AAY59" s="497"/>
      <c r="AAZ59" s="497"/>
      <c r="ABA59" s="497"/>
      <c r="ABB59" s="497"/>
      <c r="ABC59" s="497"/>
      <c r="ABD59" s="497"/>
      <c r="ABE59" s="497"/>
      <c r="ABF59" s="497"/>
      <c r="ABG59" s="497"/>
      <c r="ABH59" s="497"/>
      <c r="ABI59" s="497"/>
      <c r="ABJ59" s="497"/>
      <c r="ABK59" s="497"/>
      <c r="ABL59" s="497"/>
      <c r="ABM59" s="497"/>
      <c r="ABN59" s="497"/>
      <c r="ABO59" s="497"/>
      <c r="ABP59" s="497"/>
      <c r="ABQ59" s="497"/>
      <c r="ABR59" s="497"/>
      <c r="ABS59" s="497"/>
      <c r="ABT59" s="497"/>
      <c r="ABU59" s="497"/>
      <c r="ABV59" s="497"/>
      <c r="ABW59" s="497"/>
      <c r="ABX59" s="497"/>
      <c r="ABY59" s="497"/>
      <c r="ABZ59" s="497"/>
      <c r="ACA59" s="497"/>
      <c r="ACB59" s="497"/>
      <c r="ACC59" s="497"/>
      <c r="ACD59" s="497"/>
      <c r="ACE59" s="497"/>
      <c r="ACF59" s="497"/>
      <c r="ACG59" s="497"/>
      <c r="ACH59" s="497"/>
      <c r="ACI59" s="497"/>
      <c r="ACJ59" s="497"/>
      <c r="ACK59" s="497"/>
      <c r="ACL59" s="497"/>
      <c r="ACM59" s="497"/>
      <c r="ACN59" s="497"/>
      <c r="ACO59" s="497"/>
      <c r="ACP59" s="497"/>
      <c r="ACQ59" s="497"/>
      <c r="ACR59" s="497"/>
      <c r="ACS59" s="497"/>
      <c r="ACT59" s="497"/>
      <c r="ACU59" s="497"/>
      <c r="ACV59" s="497"/>
      <c r="ACW59" s="497"/>
      <c r="ACX59" s="497"/>
      <c r="ACY59" s="497"/>
      <c r="ACZ59" s="497"/>
      <c r="ADA59" s="497"/>
      <c r="ADB59" s="497"/>
      <c r="ADC59" s="497"/>
      <c r="ADD59" s="497"/>
      <c r="ADE59" s="497"/>
      <c r="ADF59" s="497"/>
      <c r="ADG59" s="497"/>
      <c r="ADH59" s="497"/>
      <c r="ADI59" s="497"/>
      <c r="ADJ59" s="497"/>
      <c r="ADK59" s="497"/>
      <c r="ADL59" s="497"/>
      <c r="ADM59" s="497"/>
      <c r="ADN59" s="497"/>
      <c r="ADO59" s="497"/>
      <c r="ADP59" s="497"/>
      <c r="ADQ59" s="497"/>
      <c r="ADR59" s="497"/>
      <c r="ADS59" s="497"/>
      <c r="ADT59" s="497"/>
      <c r="ADU59" s="497"/>
      <c r="ADV59" s="497"/>
      <c r="ADW59" s="497"/>
      <c r="ADX59" s="497"/>
      <c r="ADY59" s="497"/>
      <c r="ADZ59" s="497"/>
      <c r="AEA59" s="497"/>
      <c r="AEB59" s="497"/>
      <c r="AEC59" s="497"/>
      <c r="AED59" s="497"/>
      <c r="AEE59" s="497"/>
      <c r="AEF59" s="497"/>
      <c r="AEG59" s="497"/>
      <c r="AEH59" s="497"/>
      <c r="AEI59" s="497"/>
      <c r="AEJ59" s="497"/>
      <c r="AEK59" s="497"/>
      <c r="AEL59" s="497"/>
      <c r="AEM59" s="497"/>
      <c r="AEN59" s="497"/>
      <c r="AEO59" s="497"/>
      <c r="AEP59" s="497"/>
      <c r="AEQ59" s="497"/>
      <c r="AER59" s="497"/>
      <c r="AES59" s="497"/>
      <c r="AET59" s="497"/>
      <c r="AEU59" s="497"/>
      <c r="AEV59" s="497"/>
      <c r="AEW59" s="497"/>
      <c r="AEX59" s="497"/>
      <c r="AEY59" s="497"/>
      <c r="AEZ59" s="497"/>
      <c r="AFA59" s="497"/>
      <c r="AFB59" s="497"/>
      <c r="AFC59" s="497"/>
      <c r="AFD59" s="497"/>
      <c r="AFE59" s="497"/>
      <c r="AFF59" s="497"/>
      <c r="AFG59" s="497"/>
      <c r="AFH59" s="497"/>
      <c r="AFI59" s="497"/>
      <c r="AFJ59" s="497"/>
      <c r="AFK59" s="497"/>
      <c r="AFL59" s="497"/>
      <c r="AFM59" s="497"/>
      <c r="AFN59" s="497"/>
      <c r="AFO59" s="497"/>
      <c r="AFP59" s="497"/>
      <c r="AFQ59" s="497"/>
      <c r="AFR59" s="497"/>
      <c r="AFS59" s="497"/>
      <c r="AFT59" s="497"/>
      <c r="AFU59" s="497"/>
      <c r="AFV59" s="497"/>
      <c r="AFW59" s="497"/>
      <c r="AFX59" s="497"/>
      <c r="AFY59" s="497"/>
      <c r="AFZ59" s="497"/>
      <c r="AGA59" s="497"/>
      <c r="AGB59" s="497"/>
      <c r="AGC59" s="497"/>
      <c r="AGD59" s="497"/>
      <c r="AGE59" s="497"/>
      <c r="AGF59" s="497"/>
      <c r="AGG59" s="497"/>
      <c r="AGH59" s="497"/>
      <c r="AGI59" s="497"/>
      <c r="AGJ59" s="497"/>
      <c r="AGK59" s="497"/>
      <c r="AGL59" s="497"/>
      <c r="AGM59" s="497"/>
      <c r="AGN59" s="497"/>
      <c r="AGO59" s="497"/>
      <c r="AGP59" s="497"/>
      <c r="AGQ59" s="497"/>
      <c r="AGR59" s="497"/>
      <c r="AGS59" s="497"/>
      <c r="AGT59" s="497"/>
      <c r="AGU59" s="497"/>
      <c r="AGV59" s="497"/>
      <c r="AGW59" s="497"/>
      <c r="AGX59" s="497"/>
      <c r="AGY59" s="497"/>
      <c r="AGZ59" s="497"/>
      <c r="AHA59" s="497"/>
      <c r="AHB59" s="497"/>
      <c r="AHC59" s="497"/>
      <c r="AHD59" s="497"/>
      <c r="AHE59" s="497"/>
      <c r="AHF59" s="497"/>
      <c r="AHG59" s="497"/>
      <c r="AHH59" s="497"/>
      <c r="AHI59" s="497"/>
      <c r="AHJ59" s="497"/>
      <c r="AHK59" s="497"/>
      <c r="AHL59" s="497"/>
      <c r="AHM59" s="497"/>
      <c r="AHN59" s="497"/>
      <c r="AHO59" s="497"/>
      <c r="AHP59" s="497"/>
      <c r="AHQ59" s="497"/>
      <c r="AHR59" s="497"/>
      <c r="AHS59" s="497"/>
      <c r="AHT59" s="497"/>
      <c r="AHU59" s="497"/>
      <c r="AHV59" s="497"/>
      <c r="AHW59" s="497"/>
      <c r="AHX59" s="497"/>
      <c r="AHY59" s="497"/>
      <c r="AHZ59" s="497"/>
      <c r="AIA59" s="497"/>
      <c r="AIB59" s="497"/>
      <c r="AIC59" s="497"/>
      <c r="AID59" s="497"/>
      <c r="AIE59" s="497"/>
      <c r="AIF59" s="497"/>
      <c r="AIG59" s="497"/>
      <c r="AIH59" s="497"/>
      <c r="AII59" s="497"/>
      <c r="AIJ59" s="497"/>
      <c r="AIK59" s="497"/>
      <c r="AIL59" s="497"/>
      <c r="AIM59" s="497"/>
      <c r="AIN59" s="497"/>
      <c r="AIO59" s="497"/>
      <c r="AIP59" s="497"/>
      <c r="AIQ59" s="497"/>
      <c r="AIR59" s="497"/>
      <c r="AIS59" s="497"/>
      <c r="AIT59" s="497"/>
      <c r="AIU59" s="497"/>
      <c r="AIV59" s="497"/>
      <c r="AIW59" s="497"/>
      <c r="AIX59" s="497"/>
      <c r="AIY59" s="497"/>
      <c r="AIZ59" s="497"/>
      <c r="AJA59" s="497"/>
      <c r="AJB59" s="497"/>
      <c r="AJC59" s="497"/>
      <c r="AJD59" s="497"/>
      <c r="AJE59" s="497"/>
      <c r="AJF59" s="497"/>
      <c r="AJG59" s="497"/>
      <c r="AJH59" s="497"/>
      <c r="AJI59" s="497"/>
      <c r="AJJ59" s="497"/>
      <c r="AJK59" s="497"/>
      <c r="AJL59" s="497"/>
      <c r="AJM59" s="497"/>
      <c r="AJN59" s="497"/>
      <c r="AJO59" s="497"/>
      <c r="AJP59" s="497"/>
      <c r="AJQ59" s="497"/>
      <c r="AJR59" s="497"/>
      <c r="AJS59" s="497"/>
      <c r="AJT59" s="497"/>
      <c r="AJU59" s="497"/>
      <c r="AJV59" s="497"/>
      <c r="AJW59" s="497"/>
      <c r="AJX59" s="497"/>
      <c r="AJY59" s="497"/>
      <c r="AJZ59" s="497"/>
      <c r="AKA59" s="497"/>
      <c r="AKB59" s="497"/>
      <c r="AKC59" s="497"/>
      <c r="AKD59" s="497"/>
      <c r="AKE59" s="497"/>
      <c r="AKF59" s="497"/>
      <c r="AKG59" s="497"/>
      <c r="AKH59" s="497"/>
      <c r="AKI59" s="497"/>
      <c r="AKJ59" s="497"/>
      <c r="AKK59" s="497"/>
      <c r="AKL59" s="497"/>
      <c r="AKM59" s="497"/>
      <c r="AKN59" s="497"/>
      <c r="AKO59" s="497"/>
      <c r="AKP59" s="497"/>
      <c r="AKQ59" s="497"/>
      <c r="AKR59" s="497"/>
      <c r="AKS59" s="497"/>
      <c r="AKT59" s="497"/>
      <c r="AKU59" s="497"/>
      <c r="AKV59" s="497"/>
      <c r="AKW59" s="497"/>
      <c r="AKX59" s="497"/>
      <c r="AKY59" s="497"/>
      <c r="AKZ59" s="497"/>
      <c r="ALA59" s="497"/>
      <c r="ALB59" s="497"/>
      <c r="ALC59" s="497"/>
      <c r="ALD59" s="497"/>
      <c r="ALE59" s="497"/>
      <c r="ALF59" s="497"/>
      <c r="ALG59" s="497"/>
      <c r="ALH59" s="497"/>
      <c r="ALI59" s="497"/>
      <c r="ALJ59" s="497"/>
      <c r="ALK59" s="497"/>
      <c r="ALL59" s="497"/>
      <c r="ALM59" s="497"/>
      <c r="ALN59" s="497"/>
      <c r="ALO59" s="497"/>
      <c r="ALP59" s="497"/>
      <c r="ALQ59" s="497"/>
      <c r="ALR59" s="497"/>
      <c r="ALS59" s="497"/>
      <c r="ALT59" s="497"/>
      <c r="ALU59" s="497"/>
      <c r="ALV59" s="497"/>
      <c r="ALW59" s="497"/>
      <c r="ALX59" s="497"/>
      <c r="ALY59" s="497"/>
      <c r="ALZ59" s="497"/>
      <c r="AMA59" s="497"/>
      <c r="AMB59" s="497"/>
      <c r="AMC59" s="497"/>
      <c r="AMD59" s="497"/>
      <c r="AME59" s="497"/>
      <c r="AMF59" s="497"/>
      <c r="AMG59" s="497"/>
      <c r="AMH59" s="497"/>
      <c r="AMI59" s="497"/>
      <c r="AMJ59" s="497"/>
      <c r="AMK59" s="497"/>
    </row>
    <row r="60" spans="1:1025" s="38" customFormat="1" ht="15.75">
      <c r="A60" s="894" t="s">
        <v>508</v>
      </c>
      <c r="B60" s="894"/>
      <c r="D60" s="497"/>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c r="CF60" s="497"/>
      <c r="CG60" s="497"/>
      <c r="CH60" s="497"/>
      <c r="CI60" s="497"/>
      <c r="CJ60" s="497"/>
      <c r="CK60" s="497"/>
      <c r="CL60" s="497"/>
      <c r="CM60" s="497"/>
      <c r="CN60" s="497"/>
      <c r="CO60" s="497"/>
      <c r="CP60" s="497"/>
      <c r="CQ60" s="497"/>
      <c r="CR60" s="497"/>
      <c r="CS60" s="497"/>
      <c r="CT60" s="497"/>
      <c r="CU60" s="497"/>
      <c r="CV60" s="497"/>
      <c r="CW60" s="497"/>
      <c r="CX60" s="497"/>
      <c r="CY60" s="497"/>
      <c r="CZ60" s="497"/>
      <c r="DA60" s="497"/>
      <c r="DB60" s="497"/>
      <c r="DC60" s="497"/>
      <c r="DD60" s="497"/>
      <c r="DE60" s="497"/>
      <c r="DF60" s="497"/>
      <c r="DG60" s="497"/>
      <c r="DH60" s="497"/>
      <c r="DI60" s="497"/>
      <c r="DJ60" s="497"/>
      <c r="DK60" s="497"/>
      <c r="DL60" s="497"/>
      <c r="DM60" s="497"/>
      <c r="DN60" s="497"/>
      <c r="DO60" s="497"/>
      <c r="DP60" s="497"/>
      <c r="DQ60" s="497"/>
      <c r="DR60" s="497"/>
      <c r="DS60" s="497"/>
      <c r="DT60" s="497"/>
      <c r="DU60" s="497"/>
      <c r="DV60" s="497"/>
      <c r="DW60" s="497"/>
      <c r="DX60" s="497"/>
      <c r="DY60" s="497"/>
      <c r="DZ60" s="497"/>
      <c r="EA60" s="497"/>
      <c r="EB60" s="497"/>
      <c r="EC60" s="497"/>
      <c r="ED60" s="497"/>
      <c r="EE60" s="497"/>
      <c r="EF60" s="497"/>
      <c r="EG60" s="497"/>
      <c r="EH60" s="497"/>
      <c r="EI60" s="497"/>
      <c r="EJ60" s="497"/>
      <c r="EK60" s="497"/>
      <c r="EL60" s="497"/>
      <c r="EM60" s="497"/>
      <c r="EN60" s="497"/>
      <c r="EO60" s="497"/>
      <c r="EP60" s="497"/>
      <c r="EQ60" s="497"/>
      <c r="ER60" s="497"/>
      <c r="ES60" s="497"/>
      <c r="ET60" s="497"/>
      <c r="EU60" s="497"/>
      <c r="EV60" s="497"/>
      <c r="EW60" s="497"/>
      <c r="EX60" s="497"/>
      <c r="EY60" s="497"/>
      <c r="EZ60" s="497"/>
      <c r="FA60" s="497"/>
      <c r="FB60" s="497"/>
      <c r="FC60" s="497"/>
      <c r="FD60" s="497"/>
      <c r="FE60" s="497"/>
      <c r="FF60" s="497"/>
      <c r="FG60" s="497"/>
      <c r="FH60" s="497"/>
      <c r="FI60" s="497"/>
      <c r="FJ60" s="497"/>
      <c r="FK60" s="497"/>
      <c r="FL60" s="497"/>
      <c r="FM60" s="497"/>
      <c r="FN60" s="497"/>
      <c r="FO60" s="497"/>
      <c r="FP60" s="497"/>
      <c r="FQ60" s="497"/>
      <c r="FR60" s="497"/>
      <c r="FS60" s="497"/>
      <c r="FT60" s="497"/>
      <c r="FU60" s="497"/>
      <c r="FV60" s="497"/>
      <c r="FW60" s="497"/>
      <c r="FX60" s="497"/>
      <c r="FY60" s="497"/>
      <c r="FZ60" s="497"/>
      <c r="GA60" s="497"/>
      <c r="GB60" s="497"/>
      <c r="GC60" s="497"/>
      <c r="GD60" s="497"/>
      <c r="GE60" s="497"/>
      <c r="GF60" s="497"/>
      <c r="GG60" s="497"/>
      <c r="GH60" s="497"/>
      <c r="GI60" s="497"/>
      <c r="GJ60" s="497"/>
      <c r="GK60" s="497"/>
      <c r="GL60" s="497"/>
      <c r="GM60" s="497"/>
      <c r="GN60" s="497"/>
      <c r="GO60" s="497"/>
      <c r="GP60" s="497"/>
      <c r="GQ60" s="497"/>
      <c r="GR60" s="497"/>
      <c r="GS60" s="497"/>
      <c r="GT60" s="497"/>
      <c r="GU60" s="497"/>
      <c r="GV60" s="497"/>
      <c r="GW60" s="497"/>
      <c r="GX60" s="497"/>
      <c r="GY60" s="497"/>
      <c r="GZ60" s="497"/>
      <c r="HA60" s="497"/>
      <c r="HB60" s="497"/>
      <c r="HC60" s="497"/>
      <c r="HD60" s="497"/>
      <c r="HE60" s="497"/>
      <c r="HF60" s="497"/>
      <c r="HG60" s="497"/>
      <c r="HH60" s="497"/>
      <c r="HI60" s="497"/>
      <c r="HJ60" s="497"/>
      <c r="HK60" s="497"/>
      <c r="HL60" s="497"/>
      <c r="HM60" s="497"/>
      <c r="HN60" s="497"/>
      <c r="HO60" s="497"/>
      <c r="HP60" s="497"/>
      <c r="HQ60" s="497"/>
      <c r="HR60" s="497"/>
      <c r="HS60" s="497"/>
      <c r="HT60" s="497"/>
      <c r="HU60" s="497"/>
      <c r="HV60" s="497"/>
      <c r="HW60" s="497"/>
      <c r="HX60" s="497"/>
      <c r="HY60" s="497"/>
      <c r="HZ60" s="497"/>
      <c r="IA60" s="497"/>
      <c r="IB60" s="497"/>
      <c r="IC60" s="497"/>
      <c r="ID60" s="497"/>
      <c r="IE60" s="497"/>
      <c r="IF60" s="497"/>
      <c r="IG60" s="497"/>
      <c r="IH60" s="497"/>
      <c r="II60" s="497"/>
      <c r="IJ60" s="497"/>
      <c r="IK60" s="497"/>
      <c r="IL60" s="497"/>
      <c r="IM60" s="497"/>
      <c r="IN60" s="497"/>
      <c r="IO60" s="497"/>
      <c r="IP60" s="497"/>
      <c r="IQ60" s="497"/>
      <c r="IR60" s="497"/>
      <c r="IS60" s="497"/>
      <c r="IT60" s="497"/>
      <c r="IU60" s="497"/>
      <c r="IV60" s="497"/>
      <c r="IW60" s="497"/>
      <c r="IX60" s="497"/>
      <c r="IY60" s="497"/>
      <c r="IZ60" s="497"/>
      <c r="JA60" s="497"/>
      <c r="JB60" s="497"/>
      <c r="JC60" s="497"/>
      <c r="JD60" s="497"/>
      <c r="JE60" s="497"/>
      <c r="JF60" s="497"/>
      <c r="JG60" s="497"/>
      <c r="JH60" s="497"/>
      <c r="JI60" s="497"/>
      <c r="JJ60" s="497"/>
      <c r="JK60" s="497"/>
      <c r="JL60" s="497"/>
      <c r="JM60" s="497"/>
      <c r="JN60" s="497"/>
      <c r="JO60" s="497"/>
      <c r="JP60" s="497"/>
      <c r="JQ60" s="497"/>
      <c r="JR60" s="497"/>
      <c r="JS60" s="497"/>
      <c r="JT60" s="497"/>
      <c r="JU60" s="497"/>
      <c r="JV60" s="497"/>
      <c r="JW60" s="497"/>
      <c r="JX60" s="497"/>
      <c r="JY60" s="497"/>
      <c r="JZ60" s="497"/>
      <c r="KA60" s="497"/>
      <c r="KB60" s="497"/>
      <c r="KC60" s="497"/>
      <c r="KD60" s="497"/>
      <c r="KE60" s="497"/>
      <c r="KF60" s="497"/>
      <c r="KG60" s="497"/>
      <c r="KH60" s="497"/>
      <c r="KI60" s="497"/>
      <c r="KJ60" s="497"/>
      <c r="KK60" s="497"/>
      <c r="KL60" s="497"/>
      <c r="KM60" s="497"/>
      <c r="KN60" s="497"/>
      <c r="KO60" s="497"/>
      <c r="KP60" s="497"/>
      <c r="KQ60" s="497"/>
      <c r="KR60" s="497"/>
      <c r="KS60" s="497"/>
      <c r="KT60" s="497"/>
      <c r="KU60" s="497"/>
      <c r="KV60" s="497"/>
      <c r="KW60" s="497"/>
      <c r="KX60" s="497"/>
      <c r="KY60" s="497"/>
      <c r="KZ60" s="497"/>
      <c r="LA60" s="497"/>
      <c r="LB60" s="497"/>
      <c r="LC60" s="497"/>
      <c r="LD60" s="497"/>
      <c r="LE60" s="497"/>
      <c r="LF60" s="497"/>
      <c r="LG60" s="497"/>
      <c r="LH60" s="497"/>
      <c r="LI60" s="497"/>
      <c r="LJ60" s="497"/>
      <c r="LK60" s="497"/>
      <c r="LL60" s="497"/>
      <c r="LM60" s="497"/>
      <c r="LN60" s="497"/>
      <c r="LO60" s="497"/>
      <c r="LP60" s="497"/>
      <c r="LQ60" s="497"/>
      <c r="LR60" s="497"/>
      <c r="LS60" s="497"/>
      <c r="LT60" s="497"/>
      <c r="LU60" s="497"/>
      <c r="LV60" s="497"/>
      <c r="LW60" s="497"/>
      <c r="LX60" s="497"/>
      <c r="LY60" s="497"/>
      <c r="LZ60" s="497"/>
      <c r="MA60" s="497"/>
      <c r="MB60" s="497"/>
      <c r="MC60" s="497"/>
      <c r="MD60" s="497"/>
      <c r="ME60" s="497"/>
      <c r="MF60" s="497"/>
      <c r="MG60" s="497"/>
      <c r="MH60" s="497"/>
      <c r="MI60" s="497"/>
      <c r="MJ60" s="497"/>
      <c r="MK60" s="497"/>
      <c r="ML60" s="497"/>
      <c r="MM60" s="497"/>
      <c r="MN60" s="497"/>
      <c r="MO60" s="497"/>
      <c r="MP60" s="497"/>
      <c r="MQ60" s="497"/>
      <c r="MR60" s="497"/>
      <c r="MS60" s="497"/>
      <c r="MT60" s="497"/>
      <c r="MU60" s="497"/>
      <c r="MV60" s="497"/>
      <c r="MW60" s="497"/>
      <c r="MX60" s="497"/>
      <c r="MY60" s="497"/>
      <c r="MZ60" s="497"/>
      <c r="NA60" s="497"/>
      <c r="NB60" s="497"/>
      <c r="NC60" s="497"/>
      <c r="ND60" s="497"/>
      <c r="NE60" s="497"/>
      <c r="NF60" s="497"/>
      <c r="NG60" s="497"/>
      <c r="NH60" s="497"/>
      <c r="NI60" s="497"/>
      <c r="NJ60" s="497"/>
      <c r="NK60" s="497"/>
      <c r="NL60" s="497"/>
      <c r="NM60" s="497"/>
      <c r="NN60" s="497"/>
      <c r="NO60" s="497"/>
      <c r="NP60" s="497"/>
      <c r="NQ60" s="497"/>
      <c r="NR60" s="497"/>
      <c r="NS60" s="497"/>
      <c r="NT60" s="497"/>
      <c r="NU60" s="497"/>
      <c r="NV60" s="497"/>
      <c r="NW60" s="497"/>
      <c r="NX60" s="497"/>
      <c r="NY60" s="497"/>
      <c r="NZ60" s="497"/>
      <c r="OA60" s="497"/>
      <c r="OB60" s="497"/>
      <c r="OC60" s="497"/>
      <c r="OD60" s="497"/>
      <c r="OE60" s="497"/>
      <c r="OF60" s="497"/>
      <c r="OG60" s="497"/>
      <c r="OH60" s="497"/>
      <c r="OI60" s="497"/>
      <c r="OJ60" s="497"/>
      <c r="OK60" s="497"/>
      <c r="OL60" s="497"/>
      <c r="OM60" s="497"/>
      <c r="ON60" s="497"/>
      <c r="OO60" s="497"/>
      <c r="OP60" s="497"/>
      <c r="OQ60" s="497"/>
      <c r="OR60" s="497"/>
      <c r="OS60" s="497"/>
      <c r="OT60" s="497"/>
      <c r="OU60" s="497"/>
      <c r="OV60" s="497"/>
      <c r="OW60" s="497"/>
      <c r="OX60" s="497"/>
      <c r="OY60" s="497"/>
      <c r="OZ60" s="497"/>
      <c r="PA60" s="497"/>
      <c r="PB60" s="497"/>
      <c r="PC60" s="497"/>
      <c r="PD60" s="497"/>
      <c r="PE60" s="497"/>
      <c r="PF60" s="497"/>
      <c r="PG60" s="497"/>
      <c r="PH60" s="497"/>
      <c r="PI60" s="497"/>
      <c r="PJ60" s="497"/>
      <c r="PK60" s="497"/>
      <c r="PL60" s="497"/>
      <c r="PM60" s="497"/>
      <c r="PN60" s="497"/>
      <c r="PO60" s="497"/>
      <c r="PP60" s="497"/>
      <c r="PQ60" s="497"/>
      <c r="PR60" s="497"/>
      <c r="PS60" s="497"/>
      <c r="PT60" s="497"/>
      <c r="PU60" s="497"/>
      <c r="PV60" s="497"/>
      <c r="PW60" s="497"/>
      <c r="PX60" s="497"/>
      <c r="PY60" s="497"/>
      <c r="PZ60" s="497"/>
      <c r="QA60" s="497"/>
      <c r="QB60" s="497"/>
      <c r="QC60" s="497"/>
      <c r="QD60" s="497"/>
      <c r="QE60" s="497"/>
      <c r="QF60" s="497"/>
      <c r="QG60" s="497"/>
      <c r="QH60" s="497"/>
      <c r="QI60" s="497"/>
      <c r="QJ60" s="497"/>
      <c r="QK60" s="497"/>
      <c r="QL60" s="497"/>
      <c r="QM60" s="497"/>
      <c r="QN60" s="497"/>
      <c r="QO60" s="497"/>
      <c r="QP60" s="497"/>
      <c r="QQ60" s="497"/>
      <c r="QR60" s="497"/>
      <c r="QS60" s="497"/>
      <c r="QT60" s="497"/>
      <c r="QU60" s="497"/>
      <c r="QV60" s="497"/>
      <c r="QW60" s="497"/>
      <c r="QX60" s="497"/>
      <c r="QY60" s="497"/>
      <c r="QZ60" s="497"/>
      <c r="RA60" s="497"/>
      <c r="RB60" s="497"/>
      <c r="RC60" s="497"/>
      <c r="RD60" s="497"/>
      <c r="RE60" s="497"/>
      <c r="RF60" s="497"/>
      <c r="RG60" s="497"/>
      <c r="RH60" s="497"/>
      <c r="RI60" s="497"/>
      <c r="RJ60" s="497"/>
      <c r="RK60" s="497"/>
      <c r="RL60" s="497"/>
      <c r="RM60" s="497"/>
      <c r="RN60" s="497"/>
      <c r="RO60" s="497"/>
      <c r="RP60" s="497"/>
      <c r="RQ60" s="497"/>
      <c r="RR60" s="497"/>
      <c r="RS60" s="497"/>
      <c r="RT60" s="497"/>
      <c r="RU60" s="497"/>
      <c r="RV60" s="497"/>
      <c r="RW60" s="497"/>
      <c r="RX60" s="497"/>
      <c r="RY60" s="497"/>
      <c r="RZ60" s="497"/>
      <c r="SA60" s="497"/>
      <c r="SB60" s="497"/>
      <c r="SC60" s="497"/>
      <c r="SD60" s="497"/>
      <c r="SE60" s="497"/>
      <c r="SF60" s="497"/>
      <c r="SG60" s="497"/>
      <c r="SH60" s="497"/>
      <c r="SI60" s="497"/>
      <c r="SJ60" s="497"/>
      <c r="SK60" s="497"/>
      <c r="SL60" s="497"/>
      <c r="SM60" s="497"/>
      <c r="SN60" s="497"/>
      <c r="SO60" s="497"/>
      <c r="SP60" s="497"/>
      <c r="SQ60" s="497"/>
      <c r="SR60" s="497"/>
      <c r="SS60" s="497"/>
      <c r="ST60" s="497"/>
      <c r="SU60" s="497"/>
      <c r="SV60" s="497"/>
      <c r="SW60" s="497"/>
      <c r="SX60" s="497"/>
      <c r="SY60" s="497"/>
      <c r="SZ60" s="497"/>
      <c r="TA60" s="497"/>
      <c r="TB60" s="497"/>
      <c r="TC60" s="497"/>
      <c r="TD60" s="497"/>
      <c r="TE60" s="497"/>
      <c r="TF60" s="497"/>
      <c r="TG60" s="497"/>
      <c r="TH60" s="497"/>
      <c r="TI60" s="497"/>
      <c r="TJ60" s="497"/>
      <c r="TK60" s="497"/>
      <c r="TL60" s="497"/>
      <c r="TM60" s="497"/>
      <c r="TN60" s="497"/>
      <c r="TO60" s="497"/>
      <c r="TP60" s="497"/>
      <c r="TQ60" s="497"/>
      <c r="TR60" s="497"/>
      <c r="TS60" s="497"/>
      <c r="TT60" s="497"/>
      <c r="TU60" s="497"/>
      <c r="TV60" s="497"/>
      <c r="TW60" s="497"/>
      <c r="TX60" s="497"/>
      <c r="TY60" s="497"/>
      <c r="TZ60" s="497"/>
      <c r="UA60" s="497"/>
      <c r="UB60" s="497"/>
      <c r="UC60" s="497"/>
      <c r="UD60" s="497"/>
      <c r="UE60" s="497"/>
      <c r="UF60" s="497"/>
      <c r="UG60" s="497"/>
      <c r="UH60" s="497"/>
      <c r="UI60" s="497"/>
      <c r="UJ60" s="497"/>
      <c r="UK60" s="497"/>
      <c r="UL60" s="497"/>
      <c r="UM60" s="497"/>
      <c r="UN60" s="497"/>
      <c r="UO60" s="497"/>
      <c r="UP60" s="497"/>
      <c r="UQ60" s="497"/>
      <c r="UR60" s="497"/>
      <c r="US60" s="497"/>
      <c r="UT60" s="497"/>
      <c r="UU60" s="497"/>
      <c r="UV60" s="497"/>
      <c r="UW60" s="497"/>
      <c r="UX60" s="497"/>
      <c r="UY60" s="497"/>
      <c r="UZ60" s="497"/>
      <c r="VA60" s="497"/>
      <c r="VB60" s="497"/>
      <c r="VC60" s="497"/>
      <c r="VD60" s="497"/>
      <c r="VE60" s="497"/>
      <c r="VF60" s="497"/>
      <c r="VG60" s="497"/>
      <c r="VH60" s="497"/>
      <c r="VI60" s="497"/>
      <c r="VJ60" s="497"/>
      <c r="VK60" s="497"/>
      <c r="VL60" s="497"/>
      <c r="VM60" s="497"/>
      <c r="VN60" s="497"/>
      <c r="VO60" s="497"/>
      <c r="VP60" s="497"/>
      <c r="VQ60" s="497"/>
      <c r="VR60" s="497"/>
      <c r="VS60" s="497"/>
      <c r="VT60" s="497"/>
      <c r="VU60" s="497"/>
      <c r="VV60" s="497"/>
      <c r="VW60" s="497"/>
      <c r="VX60" s="497"/>
      <c r="VY60" s="497"/>
      <c r="VZ60" s="497"/>
      <c r="WA60" s="497"/>
      <c r="WB60" s="497"/>
      <c r="WC60" s="497"/>
      <c r="WD60" s="497"/>
      <c r="WE60" s="497"/>
      <c r="WF60" s="497"/>
      <c r="WG60" s="497"/>
      <c r="WH60" s="497"/>
      <c r="WI60" s="497"/>
      <c r="WJ60" s="497"/>
      <c r="WK60" s="497"/>
      <c r="WL60" s="497"/>
      <c r="WM60" s="497"/>
      <c r="WN60" s="497"/>
      <c r="WO60" s="497"/>
      <c r="WP60" s="497"/>
      <c r="WQ60" s="497"/>
      <c r="WR60" s="497"/>
      <c r="WS60" s="497"/>
      <c r="WT60" s="497"/>
      <c r="WU60" s="497"/>
      <c r="WV60" s="497"/>
      <c r="WW60" s="497"/>
      <c r="WX60" s="497"/>
      <c r="WY60" s="497"/>
      <c r="WZ60" s="497"/>
      <c r="XA60" s="497"/>
      <c r="XB60" s="497"/>
      <c r="XC60" s="497"/>
      <c r="XD60" s="497"/>
      <c r="XE60" s="497"/>
      <c r="XF60" s="497"/>
      <c r="XG60" s="497"/>
      <c r="XH60" s="497"/>
      <c r="XI60" s="497"/>
      <c r="XJ60" s="497"/>
      <c r="XK60" s="497"/>
      <c r="XL60" s="497"/>
      <c r="XM60" s="497"/>
      <c r="XN60" s="497"/>
      <c r="XO60" s="497"/>
      <c r="XP60" s="497"/>
      <c r="XQ60" s="497"/>
      <c r="XR60" s="497"/>
      <c r="XS60" s="497"/>
      <c r="XT60" s="497"/>
      <c r="XU60" s="497"/>
      <c r="XV60" s="497"/>
      <c r="XW60" s="497"/>
      <c r="XX60" s="497"/>
      <c r="XY60" s="497"/>
      <c r="XZ60" s="497"/>
      <c r="YA60" s="497"/>
      <c r="YB60" s="497"/>
      <c r="YC60" s="497"/>
      <c r="YD60" s="497"/>
      <c r="YE60" s="497"/>
      <c r="YF60" s="497"/>
      <c r="YG60" s="497"/>
      <c r="YH60" s="497"/>
      <c r="YI60" s="497"/>
      <c r="YJ60" s="497"/>
      <c r="YK60" s="497"/>
      <c r="YL60" s="497"/>
      <c r="YM60" s="497"/>
      <c r="YN60" s="497"/>
      <c r="YO60" s="497"/>
      <c r="YP60" s="497"/>
      <c r="YQ60" s="497"/>
      <c r="YR60" s="497"/>
      <c r="YS60" s="497"/>
      <c r="YT60" s="497"/>
      <c r="YU60" s="497"/>
      <c r="YV60" s="497"/>
      <c r="YW60" s="497"/>
      <c r="YX60" s="497"/>
      <c r="YY60" s="497"/>
      <c r="YZ60" s="497"/>
      <c r="ZA60" s="497"/>
      <c r="ZB60" s="497"/>
      <c r="ZC60" s="497"/>
      <c r="ZD60" s="497"/>
      <c r="ZE60" s="497"/>
      <c r="ZF60" s="497"/>
      <c r="ZG60" s="497"/>
      <c r="ZH60" s="497"/>
      <c r="ZI60" s="497"/>
      <c r="ZJ60" s="497"/>
      <c r="ZK60" s="497"/>
      <c r="ZL60" s="497"/>
      <c r="ZM60" s="497"/>
      <c r="ZN60" s="497"/>
      <c r="ZO60" s="497"/>
      <c r="ZP60" s="497"/>
      <c r="ZQ60" s="497"/>
      <c r="ZR60" s="497"/>
      <c r="ZS60" s="497"/>
      <c r="ZT60" s="497"/>
      <c r="ZU60" s="497"/>
      <c r="ZV60" s="497"/>
      <c r="ZW60" s="497"/>
      <c r="ZX60" s="497"/>
      <c r="ZY60" s="497"/>
      <c r="ZZ60" s="497"/>
      <c r="AAA60" s="497"/>
      <c r="AAB60" s="497"/>
      <c r="AAC60" s="497"/>
      <c r="AAD60" s="497"/>
      <c r="AAE60" s="497"/>
      <c r="AAF60" s="497"/>
      <c r="AAG60" s="497"/>
      <c r="AAH60" s="497"/>
      <c r="AAI60" s="497"/>
      <c r="AAJ60" s="497"/>
      <c r="AAK60" s="497"/>
      <c r="AAL60" s="497"/>
      <c r="AAM60" s="497"/>
      <c r="AAN60" s="497"/>
      <c r="AAO60" s="497"/>
      <c r="AAP60" s="497"/>
      <c r="AAQ60" s="497"/>
      <c r="AAR60" s="497"/>
      <c r="AAS60" s="497"/>
      <c r="AAT60" s="497"/>
      <c r="AAU60" s="497"/>
      <c r="AAV60" s="497"/>
      <c r="AAW60" s="497"/>
      <c r="AAX60" s="497"/>
      <c r="AAY60" s="497"/>
      <c r="AAZ60" s="497"/>
      <c r="ABA60" s="497"/>
      <c r="ABB60" s="497"/>
      <c r="ABC60" s="497"/>
      <c r="ABD60" s="497"/>
      <c r="ABE60" s="497"/>
      <c r="ABF60" s="497"/>
      <c r="ABG60" s="497"/>
      <c r="ABH60" s="497"/>
      <c r="ABI60" s="497"/>
      <c r="ABJ60" s="497"/>
      <c r="ABK60" s="497"/>
      <c r="ABL60" s="497"/>
      <c r="ABM60" s="497"/>
      <c r="ABN60" s="497"/>
      <c r="ABO60" s="497"/>
      <c r="ABP60" s="497"/>
      <c r="ABQ60" s="497"/>
      <c r="ABR60" s="497"/>
      <c r="ABS60" s="497"/>
      <c r="ABT60" s="497"/>
      <c r="ABU60" s="497"/>
      <c r="ABV60" s="497"/>
      <c r="ABW60" s="497"/>
      <c r="ABX60" s="497"/>
      <c r="ABY60" s="497"/>
      <c r="ABZ60" s="497"/>
      <c r="ACA60" s="497"/>
      <c r="ACB60" s="497"/>
      <c r="ACC60" s="497"/>
      <c r="ACD60" s="497"/>
      <c r="ACE60" s="497"/>
      <c r="ACF60" s="497"/>
      <c r="ACG60" s="497"/>
      <c r="ACH60" s="497"/>
      <c r="ACI60" s="497"/>
      <c r="ACJ60" s="497"/>
      <c r="ACK60" s="497"/>
      <c r="ACL60" s="497"/>
      <c r="ACM60" s="497"/>
      <c r="ACN60" s="497"/>
      <c r="ACO60" s="497"/>
      <c r="ACP60" s="497"/>
      <c r="ACQ60" s="497"/>
      <c r="ACR60" s="497"/>
      <c r="ACS60" s="497"/>
      <c r="ACT60" s="497"/>
      <c r="ACU60" s="497"/>
      <c r="ACV60" s="497"/>
      <c r="ACW60" s="497"/>
      <c r="ACX60" s="497"/>
      <c r="ACY60" s="497"/>
      <c r="ACZ60" s="497"/>
      <c r="ADA60" s="497"/>
      <c r="ADB60" s="497"/>
      <c r="ADC60" s="497"/>
      <c r="ADD60" s="497"/>
      <c r="ADE60" s="497"/>
      <c r="ADF60" s="497"/>
      <c r="ADG60" s="497"/>
      <c r="ADH60" s="497"/>
      <c r="ADI60" s="497"/>
      <c r="ADJ60" s="497"/>
      <c r="ADK60" s="497"/>
      <c r="ADL60" s="497"/>
      <c r="ADM60" s="497"/>
      <c r="ADN60" s="497"/>
      <c r="ADO60" s="497"/>
      <c r="ADP60" s="497"/>
      <c r="ADQ60" s="497"/>
      <c r="ADR60" s="497"/>
      <c r="ADS60" s="497"/>
      <c r="ADT60" s="497"/>
      <c r="ADU60" s="497"/>
      <c r="ADV60" s="497"/>
      <c r="ADW60" s="497"/>
      <c r="ADX60" s="497"/>
      <c r="ADY60" s="497"/>
      <c r="ADZ60" s="497"/>
      <c r="AEA60" s="497"/>
      <c r="AEB60" s="497"/>
      <c r="AEC60" s="497"/>
      <c r="AED60" s="497"/>
      <c r="AEE60" s="497"/>
      <c r="AEF60" s="497"/>
      <c r="AEG60" s="497"/>
      <c r="AEH60" s="497"/>
      <c r="AEI60" s="497"/>
      <c r="AEJ60" s="497"/>
      <c r="AEK60" s="497"/>
      <c r="AEL60" s="497"/>
      <c r="AEM60" s="497"/>
      <c r="AEN60" s="497"/>
      <c r="AEO60" s="497"/>
      <c r="AEP60" s="497"/>
      <c r="AEQ60" s="497"/>
      <c r="AER60" s="497"/>
      <c r="AES60" s="497"/>
      <c r="AET60" s="497"/>
      <c r="AEU60" s="497"/>
      <c r="AEV60" s="497"/>
      <c r="AEW60" s="497"/>
      <c r="AEX60" s="497"/>
      <c r="AEY60" s="497"/>
      <c r="AEZ60" s="497"/>
      <c r="AFA60" s="497"/>
      <c r="AFB60" s="497"/>
      <c r="AFC60" s="497"/>
      <c r="AFD60" s="497"/>
      <c r="AFE60" s="497"/>
      <c r="AFF60" s="497"/>
      <c r="AFG60" s="497"/>
      <c r="AFH60" s="497"/>
      <c r="AFI60" s="497"/>
      <c r="AFJ60" s="497"/>
      <c r="AFK60" s="497"/>
      <c r="AFL60" s="497"/>
      <c r="AFM60" s="497"/>
      <c r="AFN60" s="497"/>
      <c r="AFO60" s="497"/>
      <c r="AFP60" s="497"/>
      <c r="AFQ60" s="497"/>
      <c r="AFR60" s="497"/>
      <c r="AFS60" s="497"/>
      <c r="AFT60" s="497"/>
      <c r="AFU60" s="497"/>
      <c r="AFV60" s="497"/>
      <c r="AFW60" s="497"/>
      <c r="AFX60" s="497"/>
      <c r="AFY60" s="497"/>
      <c r="AFZ60" s="497"/>
      <c r="AGA60" s="497"/>
      <c r="AGB60" s="497"/>
      <c r="AGC60" s="497"/>
      <c r="AGD60" s="497"/>
      <c r="AGE60" s="497"/>
      <c r="AGF60" s="497"/>
      <c r="AGG60" s="497"/>
      <c r="AGH60" s="497"/>
      <c r="AGI60" s="497"/>
      <c r="AGJ60" s="497"/>
      <c r="AGK60" s="497"/>
      <c r="AGL60" s="497"/>
      <c r="AGM60" s="497"/>
      <c r="AGN60" s="497"/>
      <c r="AGO60" s="497"/>
      <c r="AGP60" s="497"/>
      <c r="AGQ60" s="497"/>
      <c r="AGR60" s="497"/>
      <c r="AGS60" s="497"/>
      <c r="AGT60" s="497"/>
      <c r="AGU60" s="497"/>
      <c r="AGV60" s="497"/>
      <c r="AGW60" s="497"/>
      <c r="AGX60" s="497"/>
      <c r="AGY60" s="497"/>
      <c r="AGZ60" s="497"/>
      <c r="AHA60" s="497"/>
      <c r="AHB60" s="497"/>
      <c r="AHC60" s="497"/>
      <c r="AHD60" s="497"/>
      <c r="AHE60" s="497"/>
      <c r="AHF60" s="497"/>
      <c r="AHG60" s="497"/>
      <c r="AHH60" s="497"/>
      <c r="AHI60" s="497"/>
      <c r="AHJ60" s="497"/>
      <c r="AHK60" s="497"/>
      <c r="AHL60" s="497"/>
      <c r="AHM60" s="497"/>
      <c r="AHN60" s="497"/>
      <c r="AHO60" s="497"/>
      <c r="AHP60" s="497"/>
      <c r="AHQ60" s="497"/>
      <c r="AHR60" s="497"/>
      <c r="AHS60" s="497"/>
      <c r="AHT60" s="497"/>
      <c r="AHU60" s="497"/>
      <c r="AHV60" s="497"/>
      <c r="AHW60" s="497"/>
      <c r="AHX60" s="497"/>
      <c r="AHY60" s="497"/>
      <c r="AHZ60" s="497"/>
      <c r="AIA60" s="497"/>
      <c r="AIB60" s="497"/>
      <c r="AIC60" s="497"/>
      <c r="AID60" s="497"/>
      <c r="AIE60" s="497"/>
      <c r="AIF60" s="497"/>
      <c r="AIG60" s="497"/>
      <c r="AIH60" s="497"/>
      <c r="AII60" s="497"/>
      <c r="AIJ60" s="497"/>
      <c r="AIK60" s="497"/>
      <c r="AIL60" s="497"/>
      <c r="AIM60" s="497"/>
      <c r="AIN60" s="497"/>
      <c r="AIO60" s="497"/>
      <c r="AIP60" s="497"/>
      <c r="AIQ60" s="497"/>
      <c r="AIR60" s="497"/>
      <c r="AIS60" s="497"/>
      <c r="AIT60" s="497"/>
      <c r="AIU60" s="497"/>
      <c r="AIV60" s="497"/>
      <c r="AIW60" s="497"/>
      <c r="AIX60" s="497"/>
      <c r="AIY60" s="497"/>
      <c r="AIZ60" s="497"/>
      <c r="AJA60" s="497"/>
      <c r="AJB60" s="497"/>
      <c r="AJC60" s="497"/>
      <c r="AJD60" s="497"/>
      <c r="AJE60" s="497"/>
      <c r="AJF60" s="497"/>
      <c r="AJG60" s="497"/>
      <c r="AJH60" s="497"/>
      <c r="AJI60" s="497"/>
      <c r="AJJ60" s="497"/>
      <c r="AJK60" s="497"/>
      <c r="AJL60" s="497"/>
      <c r="AJM60" s="497"/>
      <c r="AJN60" s="497"/>
      <c r="AJO60" s="497"/>
      <c r="AJP60" s="497"/>
      <c r="AJQ60" s="497"/>
      <c r="AJR60" s="497"/>
      <c r="AJS60" s="497"/>
      <c r="AJT60" s="497"/>
      <c r="AJU60" s="497"/>
      <c r="AJV60" s="497"/>
      <c r="AJW60" s="497"/>
      <c r="AJX60" s="497"/>
      <c r="AJY60" s="497"/>
      <c r="AJZ60" s="497"/>
      <c r="AKA60" s="497"/>
      <c r="AKB60" s="497"/>
      <c r="AKC60" s="497"/>
      <c r="AKD60" s="497"/>
      <c r="AKE60" s="497"/>
      <c r="AKF60" s="497"/>
      <c r="AKG60" s="497"/>
      <c r="AKH60" s="497"/>
      <c r="AKI60" s="497"/>
      <c r="AKJ60" s="497"/>
      <c r="AKK60" s="497"/>
      <c r="AKL60" s="497"/>
      <c r="AKM60" s="497"/>
      <c r="AKN60" s="497"/>
      <c r="AKO60" s="497"/>
      <c r="AKP60" s="497"/>
      <c r="AKQ60" s="497"/>
      <c r="AKR60" s="497"/>
      <c r="AKS60" s="497"/>
      <c r="AKT60" s="497"/>
      <c r="AKU60" s="497"/>
      <c r="AKV60" s="497"/>
      <c r="AKW60" s="497"/>
      <c r="AKX60" s="497"/>
      <c r="AKY60" s="497"/>
      <c r="AKZ60" s="497"/>
      <c r="ALA60" s="497"/>
      <c r="ALB60" s="497"/>
      <c r="ALC60" s="497"/>
      <c r="ALD60" s="497"/>
      <c r="ALE60" s="497"/>
      <c r="ALF60" s="497"/>
      <c r="ALG60" s="497"/>
      <c r="ALH60" s="497"/>
      <c r="ALI60" s="497"/>
      <c r="ALJ60" s="497"/>
      <c r="ALK60" s="497"/>
      <c r="ALL60" s="497"/>
      <c r="ALM60" s="497"/>
      <c r="ALN60" s="497"/>
      <c r="ALO60" s="497"/>
      <c r="ALP60" s="497"/>
      <c r="ALQ60" s="497"/>
      <c r="ALR60" s="497"/>
      <c r="ALS60" s="497"/>
      <c r="ALT60" s="497"/>
      <c r="ALU60" s="497"/>
      <c r="ALV60" s="497"/>
      <c r="ALW60" s="497"/>
      <c r="ALX60" s="497"/>
      <c r="ALY60" s="497"/>
      <c r="ALZ60" s="497"/>
      <c r="AMA60" s="497"/>
      <c r="AMB60" s="497"/>
      <c r="AMC60" s="497"/>
      <c r="AMD60" s="497"/>
      <c r="AME60" s="497"/>
      <c r="AMF60" s="497"/>
      <c r="AMG60" s="497"/>
      <c r="AMH60" s="497"/>
      <c r="AMI60" s="497"/>
      <c r="AMJ60" s="497"/>
      <c r="AMK60" s="497"/>
    </row>
    <row r="61" spans="1:1025" s="38" customFormat="1" ht="15.75">
      <c r="A61" s="894" t="s">
        <v>2024</v>
      </c>
      <c r="B61" s="894"/>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497"/>
      <c r="CA61" s="497"/>
      <c r="CB61" s="497"/>
      <c r="CC61" s="497"/>
      <c r="CD61" s="497"/>
      <c r="CE61" s="497"/>
      <c r="CF61" s="497"/>
      <c r="CG61" s="497"/>
      <c r="CH61" s="497"/>
      <c r="CI61" s="497"/>
      <c r="CJ61" s="497"/>
      <c r="CK61" s="497"/>
      <c r="CL61" s="497"/>
      <c r="CM61" s="497"/>
      <c r="CN61" s="497"/>
      <c r="CO61" s="497"/>
      <c r="CP61" s="497"/>
      <c r="CQ61" s="497"/>
      <c r="CR61" s="497"/>
      <c r="CS61" s="497"/>
      <c r="CT61" s="497"/>
      <c r="CU61" s="497"/>
      <c r="CV61" s="497"/>
      <c r="CW61" s="497"/>
      <c r="CX61" s="497"/>
      <c r="CY61" s="497"/>
      <c r="CZ61" s="497"/>
      <c r="DA61" s="497"/>
      <c r="DB61" s="497"/>
      <c r="DC61" s="497"/>
      <c r="DD61" s="497"/>
      <c r="DE61" s="497"/>
      <c r="DF61" s="497"/>
      <c r="DG61" s="497"/>
      <c r="DH61" s="497"/>
      <c r="DI61" s="497"/>
      <c r="DJ61" s="497"/>
      <c r="DK61" s="497"/>
      <c r="DL61" s="497"/>
      <c r="DM61" s="497"/>
      <c r="DN61" s="497"/>
      <c r="DO61" s="497"/>
      <c r="DP61" s="497"/>
      <c r="DQ61" s="497"/>
      <c r="DR61" s="497"/>
      <c r="DS61" s="497"/>
      <c r="DT61" s="497"/>
      <c r="DU61" s="497"/>
      <c r="DV61" s="497"/>
      <c r="DW61" s="497"/>
      <c r="DX61" s="497"/>
      <c r="DY61" s="497"/>
      <c r="DZ61" s="497"/>
      <c r="EA61" s="497"/>
      <c r="EB61" s="497"/>
      <c r="EC61" s="497"/>
      <c r="ED61" s="497"/>
      <c r="EE61" s="497"/>
      <c r="EF61" s="497"/>
      <c r="EG61" s="497"/>
      <c r="EH61" s="497"/>
      <c r="EI61" s="497"/>
      <c r="EJ61" s="497"/>
      <c r="EK61" s="497"/>
      <c r="EL61" s="497"/>
      <c r="EM61" s="497"/>
      <c r="EN61" s="497"/>
      <c r="EO61" s="497"/>
      <c r="EP61" s="497"/>
      <c r="EQ61" s="497"/>
      <c r="ER61" s="497"/>
      <c r="ES61" s="497"/>
      <c r="ET61" s="497"/>
      <c r="EU61" s="497"/>
      <c r="EV61" s="497"/>
      <c r="EW61" s="497"/>
      <c r="EX61" s="497"/>
      <c r="EY61" s="497"/>
      <c r="EZ61" s="497"/>
      <c r="FA61" s="497"/>
      <c r="FB61" s="497"/>
      <c r="FC61" s="497"/>
      <c r="FD61" s="497"/>
      <c r="FE61" s="497"/>
      <c r="FF61" s="497"/>
      <c r="FG61" s="497"/>
      <c r="FH61" s="497"/>
      <c r="FI61" s="497"/>
      <c r="FJ61" s="497"/>
      <c r="FK61" s="497"/>
      <c r="FL61" s="497"/>
      <c r="FM61" s="497"/>
      <c r="FN61" s="497"/>
      <c r="FO61" s="497"/>
      <c r="FP61" s="497"/>
      <c r="FQ61" s="497"/>
      <c r="FR61" s="497"/>
      <c r="FS61" s="497"/>
      <c r="FT61" s="497"/>
      <c r="FU61" s="497"/>
      <c r="FV61" s="497"/>
      <c r="FW61" s="497"/>
      <c r="FX61" s="497"/>
      <c r="FY61" s="497"/>
      <c r="FZ61" s="497"/>
      <c r="GA61" s="497"/>
      <c r="GB61" s="497"/>
      <c r="GC61" s="497"/>
      <c r="GD61" s="497"/>
      <c r="GE61" s="497"/>
      <c r="GF61" s="497"/>
      <c r="GG61" s="497"/>
      <c r="GH61" s="497"/>
      <c r="GI61" s="497"/>
      <c r="GJ61" s="497"/>
      <c r="GK61" s="497"/>
      <c r="GL61" s="497"/>
      <c r="GM61" s="497"/>
      <c r="GN61" s="497"/>
      <c r="GO61" s="497"/>
      <c r="GP61" s="497"/>
      <c r="GQ61" s="497"/>
      <c r="GR61" s="497"/>
      <c r="GS61" s="497"/>
      <c r="GT61" s="497"/>
      <c r="GU61" s="497"/>
      <c r="GV61" s="497"/>
      <c r="GW61" s="497"/>
      <c r="GX61" s="497"/>
      <c r="GY61" s="497"/>
      <c r="GZ61" s="497"/>
      <c r="HA61" s="497"/>
      <c r="HB61" s="497"/>
      <c r="HC61" s="497"/>
      <c r="HD61" s="497"/>
      <c r="HE61" s="497"/>
      <c r="HF61" s="497"/>
      <c r="HG61" s="497"/>
      <c r="HH61" s="497"/>
      <c r="HI61" s="497"/>
      <c r="HJ61" s="497"/>
      <c r="HK61" s="497"/>
      <c r="HL61" s="497"/>
      <c r="HM61" s="497"/>
      <c r="HN61" s="497"/>
      <c r="HO61" s="497"/>
      <c r="HP61" s="497"/>
      <c r="HQ61" s="497"/>
      <c r="HR61" s="497"/>
      <c r="HS61" s="497"/>
      <c r="HT61" s="497"/>
      <c r="HU61" s="497"/>
      <c r="HV61" s="497"/>
      <c r="HW61" s="497"/>
      <c r="HX61" s="497"/>
      <c r="HY61" s="497"/>
      <c r="HZ61" s="497"/>
      <c r="IA61" s="497"/>
      <c r="IB61" s="497"/>
      <c r="IC61" s="497"/>
      <c r="ID61" s="497"/>
      <c r="IE61" s="497"/>
      <c r="IF61" s="497"/>
      <c r="IG61" s="497"/>
      <c r="IH61" s="497"/>
      <c r="II61" s="497"/>
      <c r="IJ61" s="497"/>
      <c r="IK61" s="497"/>
      <c r="IL61" s="497"/>
      <c r="IM61" s="497"/>
      <c r="IN61" s="497"/>
      <c r="IO61" s="497"/>
      <c r="IP61" s="497"/>
      <c r="IQ61" s="497"/>
      <c r="IR61" s="497"/>
      <c r="IS61" s="497"/>
      <c r="IT61" s="497"/>
      <c r="IU61" s="497"/>
      <c r="IV61" s="497"/>
      <c r="IW61" s="497"/>
      <c r="IX61" s="497"/>
      <c r="IY61" s="497"/>
      <c r="IZ61" s="497"/>
      <c r="JA61" s="497"/>
      <c r="JB61" s="497"/>
      <c r="JC61" s="497"/>
      <c r="JD61" s="497"/>
      <c r="JE61" s="497"/>
      <c r="JF61" s="497"/>
      <c r="JG61" s="497"/>
      <c r="JH61" s="497"/>
      <c r="JI61" s="497"/>
      <c r="JJ61" s="497"/>
      <c r="JK61" s="497"/>
      <c r="JL61" s="497"/>
      <c r="JM61" s="497"/>
      <c r="JN61" s="497"/>
      <c r="JO61" s="497"/>
      <c r="JP61" s="497"/>
      <c r="JQ61" s="497"/>
      <c r="JR61" s="497"/>
      <c r="JS61" s="497"/>
      <c r="JT61" s="497"/>
      <c r="JU61" s="497"/>
      <c r="JV61" s="497"/>
      <c r="JW61" s="497"/>
      <c r="JX61" s="497"/>
      <c r="JY61" s="497"/>
      <c r="JZ61" s="497"/>
      <c r="KA61" s="497"/>
      <c r="KB61" s="497"/>
      <c r="KC61" s="497"/>
      <c r="KD61" s="497"/>
      <c r="KE61" s="497"/>
      <c r="KF61" s="497"/>
      <c r="KG61" s="497"/>
      <c r="KH61" s="497"/>
      <c r="KI61" s="497"/>
      <c r="KJ61" s="497"/>
      <c r="KK61" s="497"/>
      <c r="KL61" s="497"/>
      <c r="KM61" s="497"/>
      <c r="KN61" s="497"/>
      <c r="KO61" s="497"/>
      <c r="KP61" s="497"/>
      <c r="KQ61" s="497"/>
      <c r="KR61" s="497"/>
      <c r="KS61" s="497"/>
      <c r="KT61" s="497"/>
      <c r="KU61" s="497"/>
      <c r="KV61" s="497"/>
      <c r="KW61" s="497"/>
      <c r="KX61" s="497"/>
      <c r="KY61" s="497"/>
      <c r="KZ61" s="497"/>
      <c r="LA61" s="497"/>
      <c r="LB61" s="497"/>
      <c r="LC61" s="497"/>
      <c r="LD61" s="497"/>
      <c r="LE61" s="497"/>
      <c r="LF61" s="497"/>
      <c r="LG61" s="497"/>
      <c r="LH61" s="497"/>
      <c r="LI61" s="497"/>
      <c r="LJ61" s="497"/>
      <c r="LK61" s="497"/>
      <c r="LL61" s="497"/>
      <c r="LM61" s="497"/>
      <c r="LN61" s="497"/>
      <c r="LO61" s="497"/>
      <c r="LP61" s="497"/>
      <c r="LQ61" s="497"/>
      <c r="LR61" s="497"/>
      <c r="LS61" s="497"/>
      <c r="LT61" s="497"/>
      <c r="LU61" s="497"/>
      <c r="LV61" s="497"/>
      <c r="LW61" s="497"/>
      <c r="LX61" s="497"/>
      <c r="LY61" s="497"/>
      <c r="LZ61" s="497"/>
      <c r="MA61" s="497"/>
      <c r="MB61" s="497"/>
      <c r="MC61" s="497"/>
      <c r="MD61" s="497"/>
      <c r="ME61" s="497"/>
      <c r="MF61" s="497"/>
      <c r="MG61" s="497"/>
      <c r="MH61" s="497"/>
      <c r="MI61" s="497"/>
      <c r="MJ61" s="497"/>
      <c r="MK61" s="497"/>
      <c r="ML61" s="497"/>
      <c r="MM61" s="497"/>
      <c r="MN61" s="497"/>
      <c r="MO61" s="497"/>
      <c r="MP61" s="497"/>
      <c r="MQ61" s="497"/>
      <c r="MR61" s="497"/>
      <c r="MS61" s="497"/>
      <c r="MT61" s="497"/>
      <c r="MU61" s="497"/>
      <c r="MV61" s="497"/>
      <c r="MW61" s="497"/>
      <c r="MX61" s="497"/>
      <c r="MY61" s="497"/>
      <c r="MZ61" s="497"/>
      <c r="NA61" s="497"/>
      <c r="NB61" s="497"/>
      <c r="NC61" s="497"/>
      <c r="ND61" s="497"/>
      <c r="NE61" s="497"/>
      <c r="NF61" s="497"/>
      <c r="NG61" s="497"/>
      <c r="NH61" s="497"/>
      <c r="NI61" s="497"/>
      <c r="NJ61" s="497"/>
      <c r="NK61" s="497"/>
      <c r="NL61" s="497"/>
      <c r="NM61" s="497"/>
      <c r="NN61" s="497"/>
      <c r="NO61" s="497"/>
      <c r="NP61" s="497"/>
      <c r="NQ61" s="497"/>
      <c r="NR61" s="497"/>
      <c r="NS61" s="497"/>
      <c r="NT61" s="497"/>
      <c r="NU61" s="497"/>
      <c r="NV61" s="497"/>
      <c r="NW61" s="497"/>
      <c r="NX61" s="497"/>
      <c r="NY61" s="497"/>
      <c r="NZ61" s="497"/>
      <c r="OA61" s="497"/>
      <c r="OB61" s="497"/>
      <c r="OC61" s="497"/>
      <c r="OD61" s="497"/>
      <c r="OE61" s="497"/>
      <c r="OF61" s="497"/>
      <c r="OG61" s="497"/>
      <c r="OH61" s="497"/>
      <c r="OI61" s="497"/>
      <c r="OJ61" s="497"/>
      <c r="OK61" s="497"/>
      <c r="OL61" s="497"/>
      <c r="OM61" s="497"/>
      <c r="ON61" s="497"/>
      <c r="OO61" s="497"/>
      <c r="OP61" s="497"/>
      <c r="OQ61" s="497"/>
      <c r="OR61" s="497"/>
      <c r="OS61" s="497"/>
      <c r="OT61" s="497"/>
      <c r="OU61" s="497"/>
      <c r="OV61" s="497"/>
      <c r="OW61" s="497"/>
      <c r="OX61" s="497"/>
      <c r="OY61" s="497"/>
      <c r="OZ61" s="497"/>
      <c r="PA61" s="497"/>
      <c r="PB61" s="497"/>
      <c r="PC61" s="497"/>
      <c r="PD61" s="497"/>
      <c r="PE61" s="497"/>
      <c r="PF61" s="497"/>
      <c r="PG61" s="497"/>
      <c r="PH61" s="497"/>
      <c r="PI61" s="497"/>
      <c r="PJ61" s="497"/>
      <c r="PK61" s="497"/>
      <c r="PL61" s="497"/>
      <c r="PM61" s="497"/>
      <c r="PN61" s="497"/>
      <c r="PO61" s="497"/>
      <c r="PP61" s="497"/>
      <c r="PQ61" s="497"/>
      <c r="PR61" s="497"/>
      <c r="PS61" s="497"/>
      <c r="PT61" s="497"/>
      <c r="PU61" s="497"/>
      <c r="PV61" s="497"/>
      <c r="PW61" s="497"/>
      <c r="PX61" s="497"/>
      <c r="PY61" s="497"/>
      <c r="PZ61" s="497"/>
      <c r="QA61" s="497"/>
      <c r="QB61" s="497"/>
      <c r="QC61" s="497"/>
      <c r="QD61" s="497"/>
      <c r="QE61" s="497"/>
      <c r="QF61" s="497"/>
      <c r="QG61" s="497"/>
      <c r="QH61" s="497"/>
      <c r="QI61" s="497"/>
      <c r="QJ61" s="497"/>
      <c r="QK61" s="497"/>
      <c r="QL61" s="497"/>
      <c r="QM61" s="497"/>
      <c r="QN61" s="497"/>
      <c r="QO61" s="497"/>
      <c r="QP61" s="497"/>
      <c r="QQ61" s="497"/>
      <c r="QR61" s="497"/>
      <c r="QS61" s="497"/>
      <c r="QT61" s="497"/>
      <c r="QU61" s="497"/>
      <c r="QV61" s="497"/>
      <c r="QW61" s="497"/>
      <c r="QX61" s="497"/>
      <c r="QY61" s="497"/>
      <c r="QZ61" s="497"/>
      <c r="RA61" s="497"/>
      <c r="RB61" s="497"/>
      <c r="RC61" s="497"/>
      <c r="RD61" s="497"/>
      <c r="RE61" s="497"/>
      <c r="RF61" s="497"/>
      <c r="RG61" s="497"/>
      <c r="RH61" s="497"/>
      <c r="RI61" s="497"/>
      <c r="RJ61" s="497"/>
      <c r="RK61" s="497"/>
      <c r="RL61" s="497"/>
      <c r="RM61" s="497"/>
      <c r="RN61" s="497"/>
      <c r="RO61" s="497"/>
      <c r="RP61" s="497"/>
      <c r="RQ61" s="497"/>
      <c r="RR61" s="497"/>
      <c r="RS61" s="497"/>
      <c r="RT61" s="497"/>
      <c r="RU61" s="497"/>
      <c r="RV61" s="497"/>
      <c r="RW61" s="497"/>
      <c r="RX61" s="497"/>
      <c r="RY61" s="497"/>
      <c r="RZ61" s="497"/>
      <c r="SA61" s="497"/>
      <c r="SB61" s="497"/>
      <c r="SC61" s="497"/>
      <c r="SD61" s="497"/>
      <c r="SE61" s="497"/>
      <c r="SF61" s="497"/>
      <c r="SG61" s="497"/>
      <c r="SH61" s="497"/>
      <c r="SI61" s="497"/>
      <c r="SJ61" s="497"/>
      <c r="SK61" s="497"/>
      <c r="SL61" s="497"/>
      <c r="SM61" s="497"/>
      <c r="SN61" s="497"/>
      <c r="SO61" s="497"/>
      <c r="SP61" s="497"/>
      <c r="SQ61" s="497"/>
      <c r="SR61" s="497"/>
      <c r="SS61" s="497"/>
      <c r="ST61" s="497"/>
      <c r="SU61" s="497"/>
      <c r="SV61" s="497"/>
      <c r="SW61" s="497"/>
      <c r="SX61" s="497"/>
      <c r="SY61" s="497"/>
      <c r="SZ61" s="497"/>
      <c r="TA61" s="497"/>
      <c r="TB61" s="497"/>
      <c r="TC61" s="497"/>
      <c r="TD61" s="497"/>
      <c r="TE61" s="497"/>
      <c r="TF61" s="497"/>
      <c r="TG61" s="497"/>
      <c r="TH61" s="497"/>
      <c r="TI61" s="497"/>
      <c r="TJ61" s="497"/>
      <c r="TK61" s="497"/>
      <c r="TL61" s="497"/>
      <c r="TM61" s="497"/>
      <c r="TN61" s="497"/>
      <c r="TO61" s="497"/>
      <c r="TP61" s="497"/>
      <c r="TQ61" s="497"/>
      <c r="TR61" s="497"/>
      <c r="TS61" s="497"/>
      <c r="TT61" s="497"/>
      <c r="TU61" s="497"/>
      <c r="TV61" s="497"/>
      <c r="TW61" s="497"/>
      <c r="TX61" s="497"/>
      <c r="TY61" s="497"/>
      <c r="TZ61" s="497"/>
      <c r="UA61" s="497"/>
      <c r="UB61" s="497"/>
      <c r="UC61" s="497"/>
      <c r="UD61" s="497"/>
      <c r="UE61" s="497"/>
      <c r="UF61" s="497"/>
      <c r="UG61" s="497"/>
      <c r="UH61" s="497"/>
      <c r="UI61" s="497"/>
      <c r="UJ61" s="497"/>
      <c r="UK61" s="497"/>
      <c r="UL61" s="497"/>
      <c r="UM61" s="497"/>
      <c r="UN61" s="497"/>
      <c r="UO61" s="497"/>
      <c r="UP61" s="497"/>
      <c r="UQ61" s="497"/>
      <c r="UR61" s="497"/>
      <c r="US61" s="497"/>
      <c r="UT61" s="497"/>
      <c r="UU61" s="497"/>
      <c r="UV61" s="497"/>
      <c r="UW61" s="497"/>
      <c r="UX61" s="497"/>
      <c r="UY61" s="497"/>
      <c r="UZ61" s="497"/>
      <c r="VA61" s="497"/>
      <c r="VB61" s="497"/>
      <c r="VC61" s="497"/>
      <c r="VD61" s="497"/>
      <c r="VE61" s="497"/>
      <c r="VF61" s="497"/>
      <c r="VG61" s="497"/>
      <c r="VH61" s="497"/>
      <c r="VI61" s="497"/>
      <c r="VJ61" s="497"/>
      <c r="VK61" s="497"/>
      <c r="VL61" s="497"/>
      <c r="VM61" s="497"/>
      <c r="VN61" s="497"/>
      <c r="VO61" s="497"/>
      <c r="VP61" s="497"/>
      <c r="VQ61" s="497"/>
      <c r="VR61" s="497"/>
      <c r="VS61" s="497"/>
      <c r="VT61" s="497"/>
      <c r="VU61" s="497"/>
      <c r="VV61" s="497"/>
      <c r="VW61" s="497"/>
      <c r="VX61" s="497"/>
      <c r="VY61" s="497"/>
      <c r="VZ61" s="497"/>
      <c r="WA61" s="497"/>
      <c r="WB61" s="497"/>
      <c r="WC61" s="497"/>
      <c r="WD61" s="497"/>
      <c r="WE61" s="497"/>
      <c r="WF61" s="497"/>
      <c r="WG61" s="497"/>
      <c r="WH61" s="497"/>
      <c r="WI61" s="497"/>
      <c r="WJ61" s="497"/>
      <c r="WK61" s="497"/>
      <c r="WL61" s="497"/>
      <c r="WM61" s="497"/>
      <c r="WN61" s="497"/>
      <c r="WO61" s="497"/>
      <c r="WP61" s="497"/>
      <c r="WQ61" s="497"/>
      <c r="WR61" s="497"/>
      <c r="WS61" s="497"/>
      <c r="WT61" s="497"/>
      <c r="WU61" s="497"/>
      <c r="WV61" s="497"/>
      <c r="WW61" s="497"/>
      <c r="WX61" s="497"/>
      <c r="WY61" s="497"/>
      <c r="WZ61" s="497"/>
      <c r="XA61" s="497"/>
      <c r="XB61" s="497"/>
      <c r="XC61" s="497"/>
      <c r="XD61" s="497"/>
      <c r="XE61" s="497"/>
      <c r="XF61" s="497"/>
      <c r="XG61" s="497"/>
      <c r="XH61" s="497"/>
      <c r="XI61" s="497"/>
      <c r="XJ61" s="497"/>
      <c r="XK61" s="497"/>
      <c r="XL61" s="497"/>
      <c r="XM61" s="497"/>
      <c r="XN61" s="497"/>
      <c r="XO61" s="497"/>
      <c r="XP61" s="497"/>
      <c r="XQ61" s="497"/>
      <c r="XR61" s="497"/>
      <c r="XS61" s="497"/>
      <c r="XT61" s="497"/>
      <c r="XU61" s="497"/>
      <c r="XV61" s="497"/>
      <c r="XW61" s="497"/>
      <c r="XX61" s="497"/>
      <c r="XY61" s="497"/>
      <c r="XZ61" s="497"/>
      <c r="YA61" s="497"/>
      <c r="YB61" s="497"/>
      <c r="YC61" s="497"/>
      <c r="YD61" s="497"/>
      <c r="YE61" s="497"/>
      <c r="YF61" s="497"/>
      <c r="YG61" s="497"/>
      <c r="YH61" s="497"/>
      <c r="YI61" s="497"/>
      <c r="YJ61" s="497"/>
      <c r="YK61" s="497"/>
      <c r="YL61" s="497"/>
      <c r="YM61" s="497"/>
      <c r="YN61" s="497"/>
      <c r="YO61" s="497"/>
      <c r="YP61" s="497"/>
      <c r="YQ61" s="497"/>
      <c r="YR61" s="497"/>
      <c r="YS61" s="497"/>
      <c r="YT61" s="497"/>
      <c r="YU61" s="497"/>
      <c r="YV61" s="497"/>
      <c r="YW61" s="497"/>
      <c r="YX61" s="497"/>
      <c r="YY61" s="497"/>
      <c r="YZ61" s="497"/>
      <c r="ZA61" s="497"/>
      <c r="ZB61" s="497"/>
      <c r="ZC61" s="497"/>
      <c r="ZD61" s="497"/>
      <c r="ZE61" s="497"/>
      <c r="ZF61" s="497"/>
      <c r="ZG61" s="497"/>
      <c r="ZH61" s="497"/>
      <c r="ZI61" s="497"/>
      <c r="ZJ61" s="497"/>
      <c r="ZK61" s="497"/>
      <c r="ZL61" s="497"/>
      <c r="ZM61" s="497"/>
      <c r="ZN61" s="497"/>
      <c r="ZO61" s="497"/>
      <c r="ZP61" s="497"/>
      <c r="ZQ61" s="497"/>
      <c r="ZR61" s="497"/>
      <c r="ZS61" s="497"/>
      <c r="ZT61" s="497"/>
      <c r="ZU61" s="497"/>
      <c r="ZV61" s="497"/>
      <c r="ZW61" s="497"/>
      <c r="ZX61" s="497"/>
      <c r="ZY61" s="497"/>
      <c r="ZZ61" s="497"/>
      <c r="AAA61" s="497"/>
      <c r="AAB61" s="497"/>
      <c r="AAC61" s="497"/>
      <c r="AAD61" s="497"/>
      <c r="AAE61" s="497"/>
      <c r="AAF61" s="497"/>
      <c r="AAG61" s="497"/>
      <c r="AAH61" s="497"/>
      <c r="AAI61" s="497"/>
      <c r="AAJ61" s="497"/>
      <c r="AAK61" s="497"/>
      <c r="AAL61" s="497"/>
      <c r="AAM61" s="497"/>
      <c r="AAN61" s="497"/>
      <c r="AAO61" s="497"/>
      <c r="AAP61" s="497"/>
      <c r="AAQ61" s="497"/>
      <c r="AAR61" s="497"/>
      <c r="AAS61" s="497"/>
      <c r="AAT61" s="497"/>
      <c r="AAU61" s="497"/>
      <c r="AAV61" s="497"/>
      <c r="AAW61" s="497"/>
      <c r="AAX61" s="497"/>
      <c r="AAY61" s="497"/>
      <c r="AAZ61" s="497"/>
      <c r="ABA61" s="497"/>
      <c r="ABB61" s="497"/>
      <c r="ABC61" s="497"/>
      <c r="ABD61" s="497"/>
      <c r="ABE61" s="497"/>
      <c r="ABF61" s="497"/>
      <c r="ABG61" s="497"/>
      <c r="ABH61" s="497"/>
      <c r="ABI61" s="497"/>
      <c r="ABJ61" s="497"/>
      <c r="ABK61" s="497"/>
      <c r="ABL61" s="497"/>
      <c r="ABM61" s="497"/>
      <c r="ABN61" s="497"/>
      <c r="ABO61" s="497"/>
      <c r="ABP61" s="497"/>
      <c r="ABQ61" s="497"/>
      <c r="ABR61" s="497"/>
      <c r="ABS61" s="497"/>
      <c r="ABT61" s="497"/>
      <c r="ABU61" s="497"/>
      <c r="ABV61" s="497"/>
      <c r="ABW61" s="497"/>
      <c r="ABX61" s="497"/>
      <c r="ABY61" s="497"/>
      <c r="ABZ61" s="497"/>
      <c r="ACA61" s="497"/>
      <c r="ACB61" s="497"/>
      <c r="ACC61" s="497"/>
      <c r="ACD61" s="497"/>
      <c r="ACE61" s="497"/>
      <c r="ACF61" s="497"/>
      <c r="ACG61" s="497"/>
      <c r="ACH61" s="497"/>
      <c r="ACI61" s="497"/>
      <c r="ACJ61" s="497"/>
      <c r="ACK61" s="497"/>
      <c r="ACL61" s="497"/>
      <c r="ACM61" s="497"/>
      <c r="ACN61" s="497"/>
      <c r="ACO61" s="497"/>
      <c r="ACP61" s="497"/>
      <c r="ACQ61" s="497"/>
      <c r="ACR61" s="497"/>
      <c r="ACS61" s="497"/>
      <c r="ACT61" s="497"/>
      <c r="ACU61" s="497"/>
      <c r="ACV61" s="497"/>
      <c r="ACW61" s="497"/>
      <c r="ACX61" s="497"/>
      <c r="ACY61" s="497"/>
      <c r="ACZ61" s="497"/>
      <c r="ADA61" s="497"/>
      <c r="ADB61" s="497"/>
      <c r="ADC61" s="497"/>
      <c r="ADD61" s="497"/>
      <c r="ADE61" s="497"/>
      <c r="ADF61" s="497"/>
      <c r="ADG61" s="497"/>
      <c r="ADH61" s="497"/>
      <c r="ADI61" s="497"/>
      <c r="ADJ61" s="497"/>
      <c r="ADK61" s="497"/>
      <c r="ADL61" s="497"/>
      <c r="ADM61" s="497"/>
      <c r="ADN61" s="497"/>
      <c r="ADO61" s="497"/>
      <c r="ADP61" s="497"/>
      <c r="ADQ61" s="497"/>
      <c r="ADR61" s="497"/>
      <c r="ADS61" s="497"/>
      <c r="ADT61" s="497"/>
      <c r="ADU61" s="497"/>
      <c r="ADV61" s="497"/>
      <c r="ADW61" s="497"/>
      <c r="ADX61" s="497"/>
      <c r="ADY61" s="497"/>
      <c r="ADZ61" s="497"/>
      <c r="AEA61" s="497"/>
      <c r="AEB61" s="497"/>
      <c r="AEC61" s="497"/>
      <c r="AED61" s="497"/>
      <c r="AEE61" s="497"/>
      <c r="AEF61" s="497"/>
      <c r="AEG61" s="497"/>
      <c r="AEH61" s="497"/>
      <c r="AEI61" s="497"/>
      <c r="AEJ61" s="497"/>
      <c r="AEK61" s="497"/>
      <c r="AEL61" s="497"/>
      <c r="AEM61" s="497"/>
      <c r="AEN61" s="497"/>
      <c r="AEO61" s="497"/>
      <c r="AEP61" s="497"/>
      <c r="AEQ61" s="497"/>
      <c r="AER61" s="497"/>
      <c r="AES61" s="497"/>
      <c r="AET61" s="497"/>
      <c r="AEU61" s="497"/>
      <c r="AEV61" s="497"/>
      <c r="AEW61" s="497"/>
      <c r="AEX61" s="497"/>
      <c r="AEY61" s="497"/>
      <c r="AEZ61" s="497"/>
      <c r="AFA61" s="497"/>
      <c r="AFB61" s="497"/>
      <c r="AFC61" s="497"/>
      <c r="AFD61" s="497"/>
      <c r="AFE61" s="497"/>
      <c r="AFF61" s="497"/>
      <c r="AFG61" s="497"/>
      <c r="AFH61" s="497"/>
      <c r="AFI61" s="497"/>
      <c r="AFJ61" s="497"/>
      <c r="AFK61" s="497"/>
      <c r="AFL61" s="497"/>
      <c r="AFM61" s="497"/>
      <c r="AFN61" s="497"/>
      <c r="AFO61" s="497"/>
      <c r="AFP61" s="497"/>
      <c r="AFQ61" s="497"/>
      <c r="AFR61" s="497"/>
      <c r="AFS61" s="497"/>
      <c r="AFT61" s="497"/>
      <c r="AFU61" s="497"/>
      <c r="AFV61" s="497"/>
      <c r="AFW61" s="497"/>
      <c r="AFX61" s="497"/>
      <c r="AFY61" s="497"/>
      <c r="AFZ61" s="497"/>
      <c r="AGA61" s="497"/>
      <c r="AGB61" s="497"/>
      <c r="AGC61" s="497"/>
      <c r="AGD61" s="497"/>
      <c r="AGE61" s="497"/>
      <c r="AGF61" s="497"/>
      <c r="AGG61" s="497"/>
      <c r="AGH61" s="497"/>
      <c r="AGI61" s="497"/>
      <c r="AGJ61" s="497"/>
      <c r="AGK61" s="497"/>
      <c r="AGL61" s="497"/>
      <c r="AGM61" s="497"/>
      <c r="AGN61" s="497"/>
      <c r="AGO61" s="497"/>
      <c r="AGP61" s="497"/>
      <c r="AGQ61" s="497"/>
      <c r="AGR61" s="497"/>
      <c r="AGS61" s="497"/>
      <c r="AGT61" s="497"/>
      <c r="AGU61" s="497"/>
      <c r="AGV61" s="497"/>
      <c r="AGW61" s="497"/>
      <c r="AGX61" s="497"/>
      <c r="AGY61" s="497"/>
      <c r="AGZ61" s="497"/>
      <c r="AHA61" s="497"/>
      <c r="AHB61" s="497"/>
      <c r="AHC61" s="497"/>
      <c r="AHD61" s="497"/>
      <c r="AHE61" s="497"/>
      <c r="AHF61" s="497"/>
      <c r="AHG61" s="497"/>
      <c r="AHH61" s="497"/>
      <c r="AHI61" s="497"/>
      <c r="AHJ61" s="497"/>
      <c r="AHK61" s="497"/>
      <c r="AHL61" s="497"/>
      <c r="AHM61" s="497"/>
      <c r="AHN61" s="497"/>
      <c r="AHO61" s="497"/>
      <c r="AHP61" s="497"/>
      <c r="AHQ61" s="497"/>
      <c r="AHR61" s="497"/>
      <c r="AHS61" s="497"/>
      <c r="AHT61" s="497"/>
      <c r="AHU61" s="497"/>
      <c r="AHV61" s="497"/>
      <c r="AHW61" s="497"/>
      <c r="AHX61" s="497"/>
      <c r="AHY61" s="497"/>
      <c r="AHZ61" s="497"/>
      <c r="AIA61" s="497"/>
      <c r="AIB61" s="497"/>
      <c r="AIC61" s="497"/>
      <c r="AID61" s="497"/>
      <c r="AIE61" s="497"/>
      <c r="AIF61" s="497"/>
      <c r="AIG61" s="497"/>
      <c r="AIH61" s="497"/>
      <c r="AII61" s="497"/>
      <c r="AIJ61" s="497"/>
      <c r="AIK61" s="497"/>
      <c r="AIL61" s="497"/>
      <c r="AIM61" s="497"/>
      <c r="AIN61" s="497"/>
      <c r="AIO61" s="497"/>
      <c r="AIP61" s="497"/>
      <c r="AIQ61" s="497"/>
      <c r="AIR61" s="497"/>
      <c r="AIS61" s="497"/>
      <c r="AIT61" s="497"/>
      <c r="AIU61" s="497"/>
      <c r="AIV61" s="497"/>
      <c r="AIW61" s="497"/>
      <c r="AIX61" s="497"/>
      <c r="AIY61" s="497"/>
      <c r="AIZ61" s="497"/>
      <c r="AJA61" s="497"/>
      <c r="AJB61" s="497"/>
      <c r="AJC61" s="497"/>
      <c r="AJD61" s="497"/>
      <c r="AJE61" s="497"/>
      <c r="AJF61" s="497"/>
      <c r="AJG61" s="497"/>
      <c r="AJH61" s="497"/>
      <c r="AJI61" s="497"/>
      <c r="AJJ61" s="497"/>
      <c r="AJK61" s="497"/>
      <c r="AJL61" s="497"/>
      <c r="AJM61" s="497"/>
      <c r="AJN61" s="497"/>
      <c r="AJO61" s="497"/>
      <c r="AJP61" s="497"/>
      <c r="AJQ61" s="497"/>
      <c r="AJR61" s="497"/>
      <c r="AJS61" s="497"/>
      <c r="AJT61" s="497"/>
      <c r="AJU61" s="497"/>
      <c r="AJV61" s="497"/>
      <c r="AJW61" s="497"/>
      <c r="AJX61" s="497"/>
      <c r="AJY61" s="497"/>
      <c r="AJZ61" s="497"/>
      <c r="AKA61" s="497"/>
      <c r="AKB61" s="497"/>
      <c r="AKC61" s="497"/>
      <c r="AKD61" s="497"/>
      <c r="AKE61" s="497"/>
      <c r="AKF61" s="497"/>
      <c r="AKG61" s="497"/>
      <c r="AKH61" s="497"/>
      <c r="AKI61" s="497"/>
      <c r="AKJ61" s="497"/>
      <c r="AKK61" s="497"/>
      <c r="AKL61" s="497"/>
      <c r="AKM61" s="497"/>
      <c r="AKN61" s="497"/>
      <c r="AKO61" s="497"/>
      <c r="AKP61" s="497"/>
      <c r="AKQ61" s="497"/>
      <c r="AKR61" s="497"/>
      <c r="AKS61" s="497"/>
      <c r="AKT61" s="497"/>
      <c r="AKU61" s="497"/>
      <c r="AKV61" s="497"/>
      <c r="AKW61" s="497"/>
      <c r="AKX61" s="497"/>
      <c r="AKY61" s="497"/>
      <c r="AKZ61" s="497"/>
      <c r="ALA61" s="497"/>
      <c r="ALB61" s="497"/>
      <c r="ALC61" s="497"/>
      <c r="ALD61" s="497"/>
      <c r="ALE61" s="497"/>
      <c r="ALF61" s="497"/>
      <c r="ALG61" s="497"/>
      <c r="ALH61" s="497"/>
      <c r="ALI61" s="497"/>
      <c r="ALJ61" s="497"/>
      <c r="ALK61" s="497"/>
      <c r="ALL61" s="497"/>
      <c r="ALM61" s="497"/>
      <c r="ALN61" s="497"/>
      <c r="ALO61" s="497"/>
      <c r="ALP61" s="497"/>
      <c r="ALQ61" s="497"/>
      <c r="ALR61" s="497"/>
      <c r="ALS61" s="497"/>
      <c r="ALT61" s="497"/>
      <c r="ALU61" s="497"/>
      <c r="ALV61" s="497"/>
      <c r="ALW61" s="497"/>
      <c r="ALX61" s="497"/>
      <c r="ALY61" s="497"/>
      <c r="ALZ61" s="497"/>
      <c r="AMA61" s="497"/>
      <c r="AMB61" s="497"/>
      <c r="AMC61" s="497"/>
      <c r="AMD61" s="497"/>
      <c r="AME61" s="497"/>
      <c r="AMF61" s="497"/>
      <c r="AMG61" s="497"/>
      <c r="AMH61" s="497"/>
      <c r="AMI61" s="497"/>
      <c r="AMJ61" s="497"/>
      <c r="AMK61" s="497"/>
    </row>
    <row r="62" spans="1:1025" s="38" customFormat="1" ht="15.75">
      <c r="A62" s="894"/>
      <c r="B62" s="894"/>
      <c r="C62" s="894"/>
      <c r="D62" s="497"/>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497"/>
      <c r="CA62" s="497"/>
      <c r="CB62" s="497"/>
      <c r="CC62" s="497"/>
      <c r="CD62" s="497"/>
      <c r="CE62" s="497"/>
      <c r="CF62" s="497"/>
      <c r="CG62" s="497"/>
      <c r="CH62" s="497"/>
      <c r="CI62" s="497"/>
      <c r="CJ62" s="497"/>
      <c r="CK62" s="497"/>
      <c r="CL62" s="497"/>
      <c r="CM62" s="497"/>
      <c r="CN62" s="497"/>
      <c r="CO62" s="497"/>
      <c r="CP62" s="497"/>
      <c r="CQ62" s="497"/>
      <c r="CR62" s="497"/>
      <c r="CS62" s="497"/>
      <c r="CT62" s="497"/>
      <c r="CU62" s="497"/>
      <c r="CV62" s="497"/>
      <c r="CW62" s="497"/>
      <c r="CX62" s="497"/>
      <c r="CY62" s="497"/>
      <c r="CZ62" s="497"/>
      <c r="DA62" s="497"/>
      <c r="DB62" s="497"/>
      <c r="DC62" s="497"/>
      <c r="DD62" s="497"/>
      <c r="DE62" s="497"/>
      <c r="DF62" s="497"/>
      <c r="DG62" s="497"/>
      <c r="DH62" s="497"/>
      <c r="DI62" s="497"/>
      <c r="DJ62" s="497"/>
      <c r="DK62" s="497"/>
      <c r="DL62" s="497"/>
      <c r="DM62" s="497"/>
      <c r="DN62" s="497"/>
      <c r="DO62" s="497"/>
      <c r="DP62" s="497"/>
      <c r="DQ62" s="497"/>
      <c r="DR62" s="497"/>
      <c r="DS62" s="497"/>
      <c r="DT62" s="497"/>
      <c r="DU62" s="497"/>
      <c r="DV62" s="497"/>
      <c r="DW62" s="497"/>
      <c r="DX62" s="497"/>
      <c r="DY62" s="497"/>
      <c r="DZ62" s="497"/>
      <c r="EA62" s="497"/>
      <c r="EB62" s="497"/>
      <c r="EC62" s="497"/>
      <c r="ED62" s="497"/>
      <c r="EE62" s="497"/>
      <c r="EF62" s="497"/>
      <c r="EG62" s="497"/>
      <c r="EH62" s="497"/>
      <c r="EI62" s="497"/>
      <c r="EJ62" s="497"/>
      <c r="EK62" s="497"/>
      <c r="EL62" s="497"/>
      <c r="EM62" s="497"/>
      <c r="EN62" s="497"/>
      <c r="EO62" s="497"/>
      <c r="EP62" s="497"/>
      <c r="EQ62" s="497"/>
      <c r="ER62" s="497"/>
      <c r="ES62" s="497"/>
      <c r="ET62" s="497"/>
      <c r="EU62" s="497"/>
      <c r="EV62" s="497"/>
      <c r="EW62" s="497"/>
      <c r="EX62" s="497"/>
      <c r="EY62" s="497"/>
      <c r="EZ62" s="497"/>
      <c r="FA62" s="497"/>
      <c r="FB62" s="497"/>
      <c r="FC62" s="497"/>
      <c r="FD62" s="497"/>
      <c r="FE62" s="497"/>
      <c r="FF62" s="497"/>
      <c r="FG62" s="497"/>
      <c r="FH62" s="497"/>
      <c r="FI62" s="497"/>
      <c r="FJ62" s="497"/>
      <c r="FK62" s="497"/>
      <c r="FL62" s="497"/>
      <c r="FM62" s="497"/>
      <c r="FN62" s="497"/>
      <c r="FO62" s="497"/>
      <c r="FP62" s="497"/>
      <c r="FQ62" s="497"/>
      <c r="FR62" s="497"/>
      <c r="FS62" s="497"/>
      <c r="FT62" s="497"/>
      <c r="FU62" s="497"/>
      <c r="FV62" s="497"/>
      <c r="FW62" s="497"/>
      <c r="FX62" s="497"/>
      <c r="FY62" s="497"/>
      <c r="FZ62" s="497"/>
      <c r="GA62" s="497"/>
      <c r="GB62" s="497"/>
      <c r="GC62" s="497"/>
      <c r="GD62" s="497"/>
      <c r="GE62" s="497"/>
      <c r="GF62" s="497"/>
      <c r="GG62" s="497"/>
      <c r="GH62" s="497"/>
      <c r="GI62" s="497"/>
      <c r="GJ62" s="497"/>
      <c r="GK62" s="497"/>
      <c r="GL62" s="497"/>
      <c r="GM62" s="497"/>
      <c r="GN62" s="497"/>
      <c r="GO62" s="497"/>
      <c r="GP62" s="497"/>
      <c r="GQ62" s="497"/>
      <c r="GR62" s="497"/>
      <c r="GS62" s="497"/>
      <c r="GT62" s="497"/>
      <c r="GU62" s="497"/>
      <c r="GV62" s="497"/>
      <c r="GW62" s="497"/>
      <c r="GX62" s="497"/>
      <c r="GY62" s="497"/>
      <c r="GZ62" s="497"/>
      <c r="HA62" s="497"/>
      <c r="HB62" s="497"/>
      <c r="HC62" s="497"/>
      <c r="HD62" s="497"/>
      <c r="HE62" s="497"/>
      <c r="HF62" s="497"/>
      <c r="HG62" s="497"/>
      <c r="HH62" s="497"/>
      <c r="HI62" s="497"/>
      <c r="HJ62" s="497"/>
      <c r="HK62" s="497"/>
      <c r="HL62" s="497"/>
      <c r="HM62" s="497"/>
      <c r="HN62" s="497"/>
      <c r="HO62" s="497"/>
      <c r="HP62" s="497"/>
      <c r="HQ62" s="497"/>
      <c r="HR62" s="497"/>
      <c r="HS62" s="497"/>
      <c r="HT62" s="497"/>
      <c r="HU62" s="497"/>
      <c r="HV62" s="497"/>
      <c r="HW62" s="497"/>
      <c r="HX62" s="497"/>
      <c r="HY62" s="497"/>
      <c r="HZ62" s="497"/>
      <c r="IA62" s="497"/>
      <c r="IB62" s="497"/>
      <c r="IC62" s="497"/>
      <c r="ID62" s="497"/>
      <c r="IE62" s="497"/>
      <c r="IF62" s="497"/>
      <c r="IG62" s="497"/>
      <c r="IH62" s="497"/>
      <c r="II62" s="497"/>
      <c r="IJ62" s="497"/>
      <c r="IK62" s="497"/>
      <c r="IL62" s="497"/>
      <c r="IM62" s="497"/>
      <c r="IN62" s="497"/>
      <c r="IO62" s="497"/>
      <c r="IP62" s="497"/>
      <c r="IQ62" s="497"/>
      <c r="IR62" s="497"/>
      <c r="IS62" s="497"/>
      <c r="IT62" s="497"/>
      <c r="IU62" s="497"/>
      <c r="IV62" s="497"/>
      <c r="IW62" s="497"/>
      <c r="IX62" s="497"/>
      <c r="IY62" s="497"/>
      <c r="IZ62" s="497"/>
      <c r="JA62" s="497"/>
      <c r="JB62" s="497"/>
      <c r="JC62" s="497"/>
      <c r="JD62" s="497"/>
      <c r="JE62" s="497"/>
      <c r="JF62" s="497"/>
      <c r="JG62" s="497"/>
      <c r="JH62" s="497"/>
      <c r="JI62" s="497"/>
      <c r="JJ62" s="497"/>
      <c r="JK62" s="497"/>
      <c r="JL62" s="497"/>
      <c r="JM62" s="497"/>
      <c r="JN62" s="497"/>
      <c r="JO62" s="497"/>
      <c r="JP62" s="497"/>
      <c r="JQ62" s="497"/>
      <c r="JR62" s="497"/>
      <c r="JS62" s="497"/>
      <c r="JT62" s="497"/>
      <c r="JU62" s="497"/>
      <c r="JV62" s="497"/>
      <c r="JW62" s="497"/>
      <c r="JX62" s="497"/>
      <c r="JY62" s="497"/>
      <c r="JZ62" s="497"/>
      <c r="KA62" s="497"/>
      <c r="KB62" s="497"/>
      <c r="KC62" s="497"/>
      <c r="KD62" s="497"/>
      <c r="KE62" s="497"/>
      <c r="KF62" s="497"/>
      <c r="KG62" s="497"/>
      <c r="KH62" s="497"/>
      <c r="KI62" s="497"/>
      <c r="KJ62" s="497"/>
      <c r="KK62" s="497"/>
      <c r="KL62" s="497"/>
      <c r="KM62" s="497"/>
      <c r="KN62" s="497"/>
      <c r="KO62" s="497"/>
      <c r="KP62" s="497"/>
      <c r="KQ62" s="497"/>
      <c r="KR62" s="497"/>
      <c r="KS62" s="497"/>
      <c r="KT62" s="497"/>
      <c r="KU62" s="497"/>
      <c r="KV62" s="497"/>
      <c r="KW62" s="497"/>
      <c r="KX62" s="497"/>
      <c r="KY62" s="497"/>
      <c r="KZ62" s="497"/>
      <c r="LA62" s="497"/>
      <c r="LB62" s="497"/>
      <c r="LC62" s="497"/>
      <c r="LD62" s="497"/>
      <c r="LE62" s="497"/>
      <c r="LF62" s="497"/>
      <c r="LG62" s="497"/>
      <c r="LH62" s="497"/>
      <c r="LI62" s="497"/>
      <c r="LJ62" s="497"/>
      <c r="LK62" s="497"/>
      <c r="LL62" s="497"/>
      <c r="LM62" s="497"/>
      <c r="LN62" s="497"/>
      <c r="LO62" s="497"/>
      <c r="LP62" s="497"/>
      <c r="LQ62" s="497"/>
      <c r="LR62" s="497"/>
      <c r="LS62" s="497"/>
      <c r="LT62" s="497"/>
      <c r="LU62" s="497"/>
      <c r="LV62" s="497"/>
      <c r="LW62" s="497"/>
      <c r="LX62" s="497"/>
      <c r="LY62" s="497"/>
      <c r="LZ62" s="497"/>
      <c r="MA62" s="497"/>
      <c r="MB62" s="497"/>
      <c r="MC62" s="497"/>
      <c r="MD62" s="497"/>
      <c r="ME62" s="497"/>
      <c r="MF62" s="497"/>
      <c r="MG62" s="497"/>
      <c r="MH62" s="497"/>
      <c r="MI62" s="497"/>
      <c r="MJ62" s="497"/>
      <c r="MK62" s="497"/>
      <c r="ML62" s="497"/>
      <c r="MM62" s="497"/>
      <c r="MN62" s="497"/>
      <c r="MO62" s="497"/>
      <c r="MP62" s="497"/>
      <c r="MQ62" s="497"/>
      <c r="MR62" s="497"/>
      <c r="MS62" s="497"/>
      <c r="MT62" s="497"/>
      <c r="MU62" s="497"/>
      <c r="MV62" s="497"/>
      <c r="MW62" s="497"/>
      <c r="MX62" s="497"/>
      <c r="MY62" s="497"/>
      <c r="MZ62" s="497"/>
      <c r="NA62" s="497"/>
      <c r="NB62" s="497"/>
      <c r="NC62" s="497"/>
      <c r="ND62" s="497"/>
      <c r="NE62" s="497"/>
      <c r="NF62" s="497"/>
      <c r="NG62" s="497"/>
      <c r="NH62" s="497"/>
      <c r="NI62" s="497"/>
      <c r="NJ62" s="497"/>
      <c r="NK62" s="497"/>
      <c r="NL62" s="497"/>
      <c r="NM62" s="497"/>
      <c r="NN62" s="497"/>
      <c r="NO62" s="497"/>
      <c r="NP62" s="497"/>
      <c r="NQ62" s="497"/>
      <c r="NR62" s="497"/>
      <c r="NS62" s="497"/>
      <c r="NT62" s="497"/>
      <c r="NU62" s="497"/>
      <c r="NV62" s="497"/>
      <c r="NW62" s="497"/>
      <c r="NX62" s="497"/>
      <c r="NY62" s="497"/>
      <c r="NZ62" s="497"/>
      <c r="OA62" s="497"/>
      <c r="OB62" s="497"/>
      <c r="OC62" s="497"/>
      <c r="OD62" s="497"/>
      <c r="OE62" s="497"/>
      <c r="OF62" s="497"/>
      <c r="OG62" s="497"/>
      <c r="OH62" s="497"/>
      <c r="OI62" s="497"/>
      <c r="OJ62" s="497"/>
      <c r="OK62" s="497"/>
      <c r="OL62" s="497"/>
      <c r="OM62" s="497"/>
      <c r="ON62" s="497"/>
      <c r="OO62" s="497"/>
      <c r="OP62" s="497"/>
      <c r="OQ62" s="497"/>
      <c r="OR62" s="497"/>
      <c r="OS62" s="497"/>
      <c r="OT62" s="497"/>
      <c r="OU62" s="497"/>
      <c r="OV62" s="497"/>
      <c r="OW62" s="497"/>
      <c r="OX62" s="497"/>
      <c r="OY62" s="497"/>
      <c r="OZ62" s="497"/>
      <c r="PA62" s="497"/>
      <c r="PB62" s="497"/>
      <c r="PC62" s="497"/>
      <c r="PD62" s="497"/>
      <c r="PE62" s="497"/>
      <c r="PF62" s="497"/>
      <c r="PG62" s="497"/>
      <c r="PH62" s="497"/>
      <c r="PI62" s="497"/>
      <c r="PJ62" s="497"/>
      <c r="PK62" s="497"/>
      <c r="PL62" s="497"/>
      <c r="PM62" s="497"/>
      <c r="PN62" s="497"/>
      <c r="PO62" s="497"/>
      <c r="PP62" s="497"/>
      <c r="PQ62" s="497"/>
      <c r="PR62" s="497"/>
      <c r="PS62" s="497"/>
      <c r="PT62" s="497"/>
      <c r="PU62" s="497"/>
      <c r="PV62" s="497"/>
      <c r="PW62" s="497"/>
      <c r="PX62" s="497"/>
      <c r="PY62" s="497"/>
      <c r="PZ62" s="497"/>
      <c r="QA62" s="497"/>
      <c r="QB62" s="497"/>
      <c r="QC62" s="497"/>
      <c r="QD62" s="497"/>
      <c r="QE62" s="497"/>
      <c r="QF62" s="497"/>
      <c r="QG62" s="497"/>
      <c r="QH62" s="497"/>
      <c r="QI62" s="497"/>
      <c r="QJ62" s="497"/>
      <c r="QK62" s="497"/>
      <c r="QL62" s="497"/>
      <c r="QM62" s="497"/>
      <c r="QN62" s="497"/>
      <c r="QO62" s="497"/>
      <c r="QP62" s="497"/>
      <c r="QQ62" s="497"/>
      <c r="QR62" s="497"/>
      <c r="QS62" s="497"/>
      <c r="QT62" s="497"/>
      <c r="QU62" s="497"/>
      <c r="QV62" s="497"/>
      <c r="QW62" s="497"/>
      <c r="QX62" s="497"/>
      <c r="QY62" s="497"/>
      <c r="QZ62" s="497"/>
      <c r="RA62" s="497"/>
      <c r="RB62" s="497"/>
      <c r="RC62" s="497"/>
      <c r="RD62" s="497"/>
      <c r="RE62" s="497"/>
      <c r="RF62" s="497"/>
      <c r="RG62" s="497"/>
      <c r="RH62" s="497"/>
      <c r="RI62" s="497"/>
      <c r="RJ62" s="497"/>
      <c r="RK62" s="497"/>
      <c r="RL62" s="497"/>
      <c r="RM62" s="497"/>
      <c r="RN62" s="497"/>
      <c r="RO62" s="497"/>
      <c r="RP62" s="497"/>
      <c r="RQ62" s="497"/>
      <c r="RR62" s="497"/>
      <c r="RS62" s="497"/>
      <c r="RT62" s="497"/>
      <c r="RU62" s="497"/>
      <c r="RV62" s="497"/>
      <c r="RW62" s="497"/>
      <c r="RX62" s="497"/>
      <c r="RY62" s="497"/>
      <c r="RZ62" s="497"/>
      <c r="SA62" s="497"/>
      <c r="SB62" s="497"/>
      <c r="SC62" s="497"/>
      <c r="SD62" s="497"/>
      <c r="SE62" s="497"/>
      <c r="SF62" s="497"/>
      <c r="SG62" s="497"/>
      <c r="SH62" s="497"/>
      <c r="SI62" s="497"/>
      <c r="SJ62" s="497"/>
      <c r="SK62" s="497"/>
      <c r="SL62" s="497"/>
      <c r="SM62" s="497"/>
      <c r="SN62" s="497"/>
      <c r="SO62" s="497"/>
      <c r="SP62" s="497"/>
      <c r="SQ62" s="497"/>
      <c r="SR62" s="497"/>
      <c r="SS62" s="497"/>
      <c r="ST62" s="497"/>
      <c r="SU62" s="497"/>
      <c r="SV62" s="497"/>
      <c r="SW62" s="497"/>
      <c r="SX62" s="497"/>
      <c r="SY62" s="497"/>
      <c r="SZ62" s="497"/>
      <c r="TA62" s="497"/>
      <c r="TB62" s="497"/>
      <c r="TC62" s="497"/>
      <c r="TD62" s="497"/>
      <c r="TE62" s="497"/>
      <c r="TF62" s="497"/>
      <c r="TG62" s="497"/>
      <c r="TH62" s="497"/>
      <c r="TI62" s="497"/>
      <c r="TJ62" s="497"/>
      <c r="TK62" s="497"/>
      <c r="TL62" s="497"/>
      <c r="TM62" s="497"/>
      <c r="TN62" s="497"/>
      <c r="TO62" s="497"/>
      <c r="TP62" s="497"/>
      <c r="TQ62" s="497"/>
      <c r="TR62" s="497"/>
      <c r="TS62" s="497"/>
      <c r="TT62" s="497"/>
      <c r="TU62" s="497"/>
      <c r="TV62" s="497"/>
      <c r="TW62" s="497"/>
      <c r="TX62" s="497"/>
      <c r="TY62" s="497"/>
      <c r="TZ62" s="497"/>
      <c r="UA62" s="497"/>
      <c r="UB62" s="497"/>
      <c r="UC62" s="497"/>
      <c r="UD62" s="497"/>
      <c r="UE62" s="497"/>
      <c r="UF62" s="497"/>
      <c r="UG62" s="497"/>
      <c r="UH62" s="497"/>
      <c r="UI62" s="497"/>
      <c r="UJ62" s="497"/>
      <c r="UK62" s="497"/>
      <c r="UL62" s="497"/>
      <c r="UM62" s="497"/>
      <c r="UN62" s="497"/>
      <c r="UO62" s="497"/>
      <c r="UP62" s="497"/>
      <c r="UQ62" s="497"/>
      <c r="UR62" s="497"/>
      <c r="US62" s="497"/>
      <c r="UT62" s="497"/>
      <c r="UU62" s="497"/>
      <c r="UV62" s="497"/>
      <c r="UW62" s="497"/>
      <c r="UX62" s="497"/>
      <c r="UY62" s="497"/>
      <c r="UZ62" s="497"/>
      <c r="VA62" s="497"/>
      <c r="VB62" s="497"/>
      <c r="VC62" s="497"/>
      <c r="VD62" s="497"/>
      <c r="VE62" s="497"/>
      <c r="VF62" s="497"/>
      <c r="VG62" s="497"/>
      <c r="VH62" s="497"/>
      <c r="VI62" s="497"/>
      <c r="VJ62" s="497"/>
      <c r="VK62" s="497"/>
      <c r="VL62" s="497"/>
      <c r="VM62" s="497"/>
      <c r="VN62" s="497"/>
      <c r="VO62" s="497"/>
      <c r="VP62" s="497"/>
      <c r="VQ62" s="497"/>
      <c r="VR62" s="497"/>
      <c r="VS62" s="497"/>
      <c r="VT62" s="497"/>
      <c r="VU62" s="497"/>
      <c r="VV62" s="497"/>
      <c r="VW62" s="497"/>
      <c r="VX62" s="497"/>
      <c r="VY62" s="497"/>
      <c r="VZ62" s="497"/>
      <c r="WA62" s="497"/>
      <c r="WB62" s="497"/>
      <c r="WC62" s="497"/>
      <c r="WD62" s="497"/>
      <c r="WE62" s="497"/>
      <c r="WF62" s="497"/>
      <c r="WG62" s="497"/>
      <c r="WH62" s="497"/>
      <c r="WI62" s="497"/>
      <c r="WJ62" s="497"/>
      <c r="WK62" s="497"/>
      <c r="WL62" s="497"/>
      <c r="WM62" s="497"/>
      <c r="WN62" s="497"/>
      <c r="WO62" s="497"/>
      <c r="WP62" s="497"/>
      <c r="WQ62" s="497"/>
      <c r="WR62" s="497"/>
      <c r="WS62" s="497"/>
      <c r="WT62" s="497"/>
      <c r="WU62" s="497"/>
      <c r="WV62" s="497"/>
      <c r="WW62" s="497"/>
      <c r="WX62" s="497"/>
      <c r="WY62" s="497"/>
      <c r="WZ62" s="497"/>
      <c r="XA62" s="497"/>
      <c r="XB62" s="497"/>
      <c r="XC62" s="497"/>
      <c r="XD62" s="497"/>
      <c r="XE62" s="497"/>
      <c r="XF62" s="497"/>
      <c r="XG62" s="497"/>
      <c r="XH62" s="497"/>
      <c r="XI62" s="497"/>
      <c r="XJ62" s="497"/>
      <c r="XK62" s="497"/>
      <c r="XL62" s="497"/>
      <c r="XM62" s="497"/>
      <c r="XN62" s="497"/>
      <c r="XO62" s="497"/>
      <c r="XP62" s="497"/>
      <c r="XQ62" s="497"/>
      <c r="XR62" s="497"/>
      <c r="XS62" s="497"/>
      <c r="XT62" s="497"/>
      <c r="XU62" s="497"/>
      <c r="XV62" s="497"/>
      <c r="XW62" s="497"/>
      <c r="XX62" s="497"/>
      <c r="XY62" s="497"/>
      <c r="XZ62" s="497"/>
      <c r="YA62" s="497"/>
      <c r="YB62" s="497"/>
      <c r="YC62" s="497"/>
      <c r="YD62" s="497"/>
      <c r="YE62" s="497"/>
      <c r="YF62" s="497"/>
      <c r="YG62" s="497"/>
      <c r="YH62" s="497"/>
      <c r="YI62" s="497"/>
      <c r="YJ62" s="497"/>
      <c r="YK62" s="497"/>
      <c r="YL62" s="497"/>
      <c r="YM62" s="497"/>
      <c r="YN62" s="497"/>
      <c r="YO62" s="497"/>
      <c r="YP62" s="497"/>
      <c r="YQ62" s="497"/>
      <c r="YR62" s="497"/>
      <c r="YS62" s="497"/>
      <c r="YT62" s="497"/>
      <c r="YU62" s="497"/>
      <c r="YV62" s="497"/>
      <c r="YW62" s="497"/>
      <c r="YX62" s="497"/>
      <c r="YY62" s="497"/>
      <c r="YZ62" s="497"/>
      <c r="ZA62" s="497"/>
      <c r="ZB62" s="497"/>
      <c r="ZC62" s="497"/>
      <c r="ZD62" s="497"/>
      <c r="ZE62" s="497"/>
      <c r="ZF62" s="497"/>
      <c r="ZG62" s="497"/>
      <c r="ZH62" s="497"/>
      <c r="ZI62" s="497"/>
      <c r="ZJ62" s="497"/>
      <c r="ZK62" s="497"/>
      <c r="ZL62" s="497"/>
      <c r="ZM62" s="497"/>
      <c r="ZN62" s="497"/>
      <c r="ZO62" s="497"/>
      <c r="ZP62" s="497"/>
      <c r="ZQ62" s="497"/>
      <c r="ZR62" s="497"/>
      <c r="ZS62" s="497"/>
      <c r="ZT62" s="497"/>
      <c r="ZU62" s="497"/>
      <c r="ZV62" s="497"/>
      <c r="ZW62" s="497"/>
      <c r="ZX62" s="497"/>
      <c r="ZY62" s="497"/>
      <c r="ZZ62" s="497"/>
      <c r="AAA62" s="497"/>
      <c r="AAB62" s="497"/>
      <c r="AAC62" s="497"/>
      <c r="AAD62" s="497"/>
      <c r="AAE62" s="497"/>
      <c r="AAF62" s="497"/>
      <c r="AAG62" s="497"/>
      <c r="AAH62" s="497"/>
      <c r="AAI62" s="497"/>
      <c r="AAJ62" s="497"/>
      <c r="AAK62" s="497"/>
      <c r="AAL62" s="497"/>
      <c r="AAM62" s="497"/>
      <c r="AAN62" s="497"/>
      <c r="AAO62" s="497"/>
      <c r="AAP62" s="497"/>
      <c r="AAQ62" s="497"/>
      <c r="AAR62" s="497"/>
      <c r="AAS62" s="497"/>
      <c r="AAT62" s="497"/>
      <c r="AAU62" s="497"/>
      <c r="AAV62" s="497"/>
      <c r="AAW62" s="497"/>
      <c r="AAX62" s="497"/>
      <c r="AAY62" s="497"/>
      <c r="AAZ62" s="497"/>
      <c r="ABA62" s="497"/>
      <c r="ABB62" s="497"/>
      <c r="ABC62" s="497"/>
      <c r="ABD62" s="497"/>
      <c r="ABE62" s="497"/>
      <c r="ABF62" s="497"/>
      <c r="ABG62" s="497"/>
      <c r="ABH62" s="497"/>
      <c r="ABI62" s="497"/>
      <c r="ABJ62" s="497"/>
      <c r="ABK62" s="497"/>
      <c r="ABL62" s="497"/>
      <c r="ABM62" s="497"/>
      <c r="ABN62" s="497"/>
      <c r="ABO62" s="497"/>
      <c r="ABP62" s="497"/>
      <c r="ABQ62" s="497"/>
      <c r="ABR62" s="497"/>
      <c r="ABS62" s="497"/>
      <c r="ABT62" s="497"/>
      <c r="ABU62" s="497"/>
      <c r="ABV62" s="497"/>
      <c r="ABW62" s="497"/>
      <c r="ABX62" s="497"/>
      <c r="ABY62" s="497"/>
      <c r="ABZ62" s="497"/>
      <c r="ACA62" s="497"/>
      <c r="ACB62" s="497"/>
      <c r="ACC62" s="497"/>
      <c r="ACD62" s="497"/>
      <c r="ACE62" s="497"/>
      <c r="ACF62" s="497"/>
      <c r="ACG62" s="497"/>
      <c r="ACH62" s="497"/>
      <c r="ACI62" s="497"/>
      <c r="ACJ62" s="497"/>
      <c r="ACK62" s="497"/>
      <c r="ACL62" s="497"/>
      <c r="ACM62" s="497"/>
      <c r="ACN62" s="497"/>
      <c r="ACO62" s="497"/>
      <c r="ACP62" s="497"/>
      <c r="ACQ62" s="497"/>
      <c r="ACR62" s="497"/>
      <c r="ACS62" s="497"/>
      <c r="ACT62" s="497"/>
      <c r="ACU62" s="497"/>
      <c r="ACV62" s="497"/>
      <c r="ACW62" s="497"/>
      <c r="ACX62" s="497"/>
      <c r="ACY62" s="497"/>
      <c r="ACZ62" s="497"/>
      <c r="ADA62" s="497"/>
      <c r="ADB62" s="497"/>
      <c r="ADC62" s="497"/>
      <c r="ADD62" s="497"/>
      <c r="ADE62" s="497"/>
      <c r="ADF62" s="497"/>
      <c r="ADG62" s="497"/>
      <c r="ADH62" s="497"/>
      <c r="ADI62" s="497"/>
      <c r="ADJ62" s="497"/>
      <c r="ADK62" s="497"/>
      <c r="ADL62" s="497"/>
      <c r="ADM62" s="497"/>
      <c r="ADN62" s="497"/>
      <c r="ADO62" s="497"/>
      <c r="ADP62" s="497"/>
      <c r="ADQ62" s="497"/>
      <c r="ADR62" s="497"/>
      <c r="ADS62" s="497"/>
      <c r="ADT62" s="497"/>
      <c r="ADU62" s="497"/>
      <c r="ADV62" s="497"/>
      <c r="ADW62" s="497"/>
      <c r="ADX62" s="497"/>
      <c r="ADY62" s="497"/>
      <c r="ADZ62" s="497"/>
      <c r="AEA62" s="497"/>
      <c r="AEB62" s="497"/>
      <c r="AEC62" s="497"/>
      <c r="AED62" s="497"/>
      <c r="AEE62" s="497"/>
      <c r="AEF62" s="497"/>
      <c r="AEG62" s="497"/>
      <c r="AEH62" s="497"/>
      <c r="AEI62" s="497"/>
      <c r="AEJ62" s="497"/>
      <c r="AEK62" s="497"/>
      <c r="AEL62" s="497"/>
      <c r="AEM62" s="497"/>
      <c r="AEN62" s="497"/>
      <c r="AEO62" s="497"/>
      <c r="AEP62" s="497"/>
      <c r="AEQ62" s="497"/>
      <c r="AER62" s="497"/>
      <c r="AES62" s="497"/>
      <c r="AET62" s="497"/>
      <c r="AEU62" s="497"/>
      <c r="AEV62" s="497"/>
      <c r="AEW62" s="497"/>
      <c r="AEX62" s="497"/>
      <c r="AEY62" s="497"/>
      <c r="AEZ62" s="497"/>
      <c r="AFA62" s="497"/>
      <c r="AFB62" s="497"/>
      <c r="AFC62" s="497"/>
      <c r="AFD62" s="497"/>
      <c r="AFE62" s="497"/>
      <c r="AFF62" s="497"/>
      <c r="AFG62" s="497"/>
      <c r="AFH62" s="497"/>
      <c r="AFI62" s="497"/>
      <c r="AFJ62" s="497"/>
      <c r="AFK62" s="497"/>
      <c r="AFL62" s="497"/>
      <c r="AFM62" s="497"/>
      <c r="AFN62" s="497"/>
      <c r="AFO62" s="497"/>
      <c r="AFP62" s="497"/>
      <c r="AFQ62" s="497"/>
      <c r="AFR62" s="497"/>
      <c r="AFS62" s="497"/>
      <c r="AFT62" s="497"/>
      <c r="AFU62" s="497"/>
      <c r="AFV62" s="497"/>
      <c r="AFW62" s="497"/>
      <c r="AFX62" s="497"/>
      <c r="AFY62" s="497"/>
      <c r="AFZ62" s="497"/>
      <c r="AGA62" s="497"/>
      <c r="AGB62" s="497"/>
      <c r="AGC62" s="497"/>
      <c r="AGD62" s="497"/>
      <c r="AGE62" s="497"/>
      <c r="AGF62" s="497"/>
      <c r="AGG62" s="497"/>
      <c r="AGH62" s="497"/>
      <c r="AGI62" s="497"/>
      <c r="AGJ62" s="497"/>
      <c r="AGK62" s="497"/>
      <c r="AGL62" s="497"/>
      <c r="AGM62" s="497"/>
      <c r="AGN62" s="497"/>
      <c r="AGO62" s="497"/>
      <c r="AGP62" s="497"/>
      <c r="AGQ62" s="497"/>
      <c r="AGR62" s="497"/>
      <c r="AGS62" s="497"/>
      <c r="AGT62" s="497"/>
      <c r="AGU62" s="497"/>
      <c r="AGV62" s="497"/>
      <c r="AGW62" s="497"/>
      <c r="AGX62" s="497"/>
      <c r="AGY62" s="497"/>
      <c r="AGZ62" s="497"/>
      <c r="AHA62" s="497"/>
      <c r="AHB62" s="497"/>
      <c r="AHC62" s="497"/>
      <c r="AHD62" s="497"/>
      <c r="AHE62" s="497"/>
      <c r="AHF62" s="497"/>
      <c r="AHG62" s="497"/>
      <c r="AHH62" s="497"/>
      <c r="AHI62" s="497"/>
      <c r="AHJ62" s="497"/>
      <c r="AHK62" s="497"/>
      <c r="AHL62" s="497"/>
      <c r="AHM62" s="497"/>
      <c r="AHN62" s="497"/>
      <c r="AHO62" s="497"/>
      <c r="AHP62" s="497"/>
      <c r="AHQ62" s="497"/>
      <c r="AHR62" s="497"/>
      <c r="AHS62" s="497"/>
      <c r="AHT62" s="497"/>
      <c r="AHU62" s="497"/>
      <c r="AHV62" s="497"/>
      <c r="AHW62" s="497"/>
      <c r="AHX62" s="497"/>
      <c r="AHY62" s="497"/>
      <c r="AHZ62" s="497"/>
      <c r="AIA62" s="497"/>
      <c r="AIB62" s="497"/>
      <c r="AIC62" s="497"/>
      <c r="AID62" s="497"/>
      <c r="AIE62" s="497"/>
      <c r="AIF62" s="497"/>
      <c r="AIG62" s="497"/>
      <c r="AIH62" s="497"/>
      <c r="AII62" s="497"/>
      <c r="AIJ62" s="497"/>
      <c r="AIK62" s="497"/>
      <c r="AIL62" s="497"/>
      <c r="AIM62" s="497"/>
      <c r="AIN62" s="497"/>
      <c r="AIO62" s="497"/>
      <c r="AIP62" s="497"/>
      <c r="AIQ62" s="497"/>
      <c r="AIR62" s="497"/>
      <c r="AIS62" s="497"/>
      <c r="AIT62" s="497"/>
      <c r="AIU62" s="497"/>
      <c r="AIV62" s="497"/>
      <c r="AIW62" s="497"/>
      <c r="AIX62" s="497"/>
      <c r="AIY62" s="497"/>
      <c r="AIZ62" s="497"/>
      <c r="AJA62" s="497"/>
      <c r="AJB62" s="497"/>
      <c r="AJC62" s="497"/>
      <c r="AJD62" s="497"/>
      <c r="AJE62" s="497"/>
      <c r="AJF62" s="497"/>
      <c r="AJG62" s="497"/>
      <c r="AJH62" s="497"/>
      <c r="AJI62" s="497"/>
      <c r="AJJ62" s="497"/>
      <c r="AJK62" s="497"/>
      <c r="AJL62" s="497"/>
      <c r="AJM62" s="497"/>
      <c r="AJN62" s="497"/>
      <c r="AJO62" s="497"/>
      <c r="AJP62" s="497"/>
      <c r="AJQ62" s="497"/>
      <c r="AJR62" s="497"/>
      <c r="AJS62" s="497"/>
      <c r="AJT62" s="497"/>
      <c r="AJU62" s="497"/>
      <c r="AJV62" s="497"/>
      <c r="AJW62" s="497"/>
      <c r="AJX62" s="497"/>
      <c r="AJY62" s="497"/>
      <c r="AJZ62" s="497"/>
      <c r="AKA62" s="497"/>
      <c r="AKB62" s="497"/>
      <c r="AKC62" s="497"/>
      <c r="AKD62" s="497"/>
      <c r="AKE62" s="497"/>
      <c r="AKF62" s="497"/>
      <c r="AKG62" s="497"/>
      <c r="AKH62" s="497"/>
      <c r="AKI62" s="497"/>
      <c r="AKJ62" s="497"/>
      <c r="AKK62" s="497"/>
      <c r="AKL62" s="497"/>
      <c r="AKM62" s="497"/>
      <c r="AKN62" s="497"/>
      <c r="AKO62" s="497"/>
      <c r="AKP62" s="497"/>
      <c r="AKQ62" s="497"/>
      <c r="AKR62" s="497"/>
      <c r="AKS62" s="497"/>
      <c r="AKT62" s="497"/>
      <c r="AKU62" s="497"/>
      <c r="AKV62" s="497"/>
      <c r="AKW62" s="497"/>
      <c r="AKX62" s="497"/>
      <c r="AKY62" s="497"/>
      <c r="AKZ62" s="497"/>
      <c r="ALA62" s="497"/>
      <c r="ALB62" s="497"/>
      <c r="ALC62" s="497"/>
      <c r="ALD62" s="497"/>
      <c r="ALE62" s="497"/>
      <c r="ALF62" s="497"/>
      <c r="ALG62" s="497"/>
      <c r="ALH62" s="497"/>
      <c r="ALI62" s="497"/>
      <c r="ALJ62" s="497"/>
      <c r="ALK62" s="497"/>
      <c r="ALL62" s="497"/>
      <c r="ALM62" s="497"/>
      <c r="ALN62" s="497"/>
      <c r="ALO62" s="497"/>
      <c r="ALP62" s="497"/>
      <c r="ALQ62" s="497"/>
      <c r="ALR62" s="497"/>
      <c r="ALS62" s="497"/>
      <c r="ALT62" s="497"/>
      <c r="ALU62" s="497"/>
      <c r="ALV62" s="497"/>
      <c r="ALW62" s="497"/>
      <c r="ALX62" s="497"/>
      <c r="ALY62" s="497"/>
      <c r="ALZ62" s="497"/>
      <c r="AMA62" s="497"/>
      <c r="AMB62" s="497"/>
      <c r="AMC62" s="497"/>
      <c r="AMD62" s="497"/>
      <c r="AME62" s="497"/>
      <c r="AMF62" s="497"/>
      <c r="AMG62" s="497"/>
      <c r="AMH62" s="497"/>
      <c r="AMI62" s="497"/>
      <c r="AMJ62" s="497"/>
      <c r="AMK62" s="497"/>
    </row>
  </sheetData>
  <mergeCells count="15">
    <mergeCell ref="A41:C41"/>
    <mergeCell ref="E31:G31"/>
    <mergeCell ref="A61:B61"/>
    <mergeCell ref="A62:C62"/>
    <mergeCell ref="A55:B55"/>
    <mergeCell ref="A56:B56"/>
    <mergeCell ref="A57:B57"/>
    <mergeCell ref="A59:B59"/>
    <mergeCell ref="A60:B60"/>
    <mergeCell ref="A54:C54"/>
    <mergeCell ref="H31:H32"/>
    <mergeCell ref="A1:C1"/>
    <mergeCell ref="A10:C10"/>
    <mergeCell ref="A30:C30"/>
    <mergeCell ref="A32:C32"/>
  </mergeCells>
  <printOptions horizontalCentered="1"/>
  <pageMargins left="0.47244094488188981" right="0.47244094488188981" top="0.47244094488188981" bottom="0.47244094488188981" header="0.19685039370078741" footer="0.19685039370078741"/>
  <pageSetup paperSize="9" scale="10" fitToHeight="0" orientation="landscape" r:id="rId1"/>
  <headerFooter>
    <oddFooter>&amp;R&amp;A-&amp;P/&amp;N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27">
    <tabColor theme="0" tint="-0.249977111117893"/>
    <pageSetUpPr fitToPage="1"/>
  </sheetPr>
  <dimension ref="A1:G61"/>
  <sheetViews>
    <sheetView view="pageBreakPreview" zoomScale="60" zoomScaleNormal="100" workbookViewId="0">
      <selection activeCell="E21" sqref="E21"/>
    </sheetView>
  </sheetViews>
  <sheetFormatPr defaultColWidth="8.85546875" defaultRowHeight="15"/>
  <cols>
    <col min="1" max="1" width="120.85546875" customWidth="1"/>
    <col min="2" max="2" width="13.42578125" customWidth="1"/>
    <col min="3" max="3" width="17.5703125" customWidth="1"/>
    <col min="4" max="4" width="13.85546875" customWidth="1"/>
    <col min="5" max="5" width="12.85546875" customWidth="1"/>
    <col min="6" max="6" width="15.5703125" customWidth="1"/>
    <col min="7" max="7" width="16" customWidth="1"/>
  </cols>
  <sheetData>
    <row r="1" spans="1:3" s="38" customFormat="1" ht="15.75">
      <c r="A1" s="902" t="s">
        <v>466</v>
      </c>
      <c r="B1" s="902"/>
      <c r="C1" s="902"/>
    </row>
    <row r="2" spans="1:3" s="38" customFormat="1" ht="15.75">
      <c r="A2" s="506"/>
      <c r="B2" s="506"/>
      <c r="C2" s="507"/>
    </row>
    <row r="3" spans="1:3" s="38" customFormat="1" ht="15.75">
      <c r="A3" s="508" t="s">
        <v>77</v>
      </c>
      <c r="B3" s="503"/>
      <c r="C3" s="509"/>
    </row>
    <row r="4" spans="1:3" s="38" customFormat="1" ht="15.75">
      <c r="A4" s="485" t="s">
        <v>78</v>
      </c>
      <c r="B4" s="503"/>
      <c r="C4" s="509"/>
    </row>
    <row r="5" spans="1:3" s="38" customFormat="1" ht="15.75">
      <c r="A5" s="485" t="s">
        <v>79</v>
      </c>
      <c r="B5" s="503"/>
      <c r="C5" s="509"/>
    </row>
    <row r="6" spans="1:3" s="38" customFormat="1" ht="15.75">
      <c r="A6" s="485" t="s">
        <v>80</v>
      </c>
      <c r="B6" s="503"/>
      <c r="C6" s="509"/>
    </row>
    <row r="7" spans="1:3" s="38" customFormat="1" ht="15.75">
      <c r="A7" s="485" t="s">
        <v>81</v>
      </c>
      <c r="B7" s="503"/>
      <c r="C7" s="509"/>
    </row>
    <row r="8" spans="1:3" s="38" customFormat="1" ht="15.75">
      <c r="A8" s="510"/>
      <c r="B8" s="503"/>
      <c r="C8" s="509"/>
    </row>
    <row r="9" spans="1:3" s="38" customFormat="1" ht="15.75">
      <c r="A9" s="510"/>
      <c r="B9" s="503"/>
      <c r="C9" s="509"/>
    </row>
    <row r="10" spans="1:3" s="38" customFormat="1" ht="15.6" customHeight="1">
      <c r="A10" s="903" t="s">
        <v>82</v>
      </c>
      <c r="B10" s="903"/>
      <c r="C10" s="903"/>
    </row>
    <row r="11" spans="1:3" s="38" customFormat="1" ht="15.75">
      <c r="A11" s="492"/>
      <c r="B11" s="503"/>
      <c r="C11" s="509"/>
    </row>
    <row r="12" spans="1:3" s="38" customFormat="1" ht="15.75">
      <c r="A12" s="492"/>
      <c r="B12" s="503"/>
      <c r="C12" s="509"/>
    </row>
    <row r="13" spans="1:3" s="38" customFormat="1" ht="15.75">
      <c r="A13" s="511" t="s">
        <v>83</v>
      </c>
      <c r="B13" s="503"/>
      <c r="C13" s="509"/>
    </row>
    <row r="14" spans="1:3" s="38" customFormat="1" ht="15.75">
      <c r="A14" s="511" t="s">
        <v>84</v>
      </c>
      <c r="B14" s="503"/>
      <c r="C14" s="509"/>
    </row>
    <row r="15" spans="1:3" s="38" customFormat="1" ht="15.75">
      <c r="A15" s="511" t="s">
        <v>85</v>
      </c>
      <c r="B15" s="503"/>
      <c r="C15" s="509"/>
    </row>
    <row r="16" spans="1:3" s="38" customFormat="1" ht="15.75">
      <c r="A16" s="511" t="s">
        <v>86</v>
      </c>
      <c r="B16" s="503"/>
      <c r="C16" s="509"/>
    </row>
    <row r="17" spans="1:7" s="38" customFormat="1" ht="15.75">
      <c r="A17" s="510"/>
      <c r="B17" s="503"/>
      <c r="C17" s="509"/>
    </row>
    <row r="18" spans="1:7" s="38" customFormat="1" ht="15.75">
      <c r="A18" s="510"/>
      <c r="B18" s="503"/>
      <c r="C18" s="509"/>
    </row>
    <row r="19" spans="1:7" s="38" customFormat="1" ht="15.75">
      <c r="A19" s="510"/>
      <c r="B19" s="503"/>
      <c r="C19" s="509"/>
    </row>
    <row r="20" spans="1:7" s="38" customFormat="1" ht="15.75">
      <c r="A20" s="510"/>
      <c r="B20" s="503"/>
      <c r="C20" s="509"/>
    </row>
    <row r="21" spans="1:7" s="38" customFormat="1" ht="15.75">
      <c r="A21" s="511" t="s">
        <v>87</v>
      </c>
      <c r="B21" s="503"/>
      <c r="C21" s="509"/>
    </row>
    <row r="22" spans="1:7" s="38" customFormat="1" ht="15.75">
      <c r="A22" s="511" t="s">
        <v>88</v>
      </c>
      <c r="B22" s="503"/>
      <c r="C22" s="509"/>
    </row>
    <row r="23" spans="1:7" s="38" customFormat="1" ht="15.75">
      <c r="A23" s="511" t="s">
        <v>89</v>
      </c>
      <c r="B23" s="503"/>
      <c r="C23" s="509"/>
    </row>
    <row r="24" spans="1:7" s="38" customFormat="1" ht="15.75">
      <c r="A24" s="511" t="s">
        <v>90</v>
      </c>
      <c r="B24" s="503"/>
      <c r="C24" s="509"/>
    </row>
    <row r="25" spans="1:7" s="38" customFormat="1" ht="15.75">
      <c r="A25" s="511" t="s">
        <v>91</v>
      </c>
      <c r="B25" s="503"/>
      <c r="C25" s="509"/>
    </row>
    <row r="26" spans="1:7" s="38" customFormat="1" ht="15.75">
      <c r="A26" s="511" t="s">
        <v>92</v>
      </c>
      <c r="B26" s="503"/>
      <c r="C26" s="509"/>
    </row>
    <row r="27" spans="1:7" s="38" customFormat="1" ht="15.75">
      <c r="A27" s="511" t="s">
        <v>93</v>
      </c>
      <c r="B27" s="503"/>
      <c r="C27" s="509"/>
    </row>
    <row r="28" spans="1:7" s="38" customFormat="1" ht="15.75">
      <c r="A28" s="511" t="s">
        <v>94</v>
      </c>
      <c r="B28" s="503"/>
      <c r="C28" s="509"/>
    </row>
    <row r="29" spans="1:7" s="38" customFormat="1" ht="15.75">
      <c r="A29" s="512"/>
      <c r="B29" s="503"/>
      <c r="C29" s="509"/>
    </row>
    <row r="30" spans="1:7" s="38" customFormat="1" ht="15.6" customHeight="1" thickBot="1">
      <c r="A30" s="904" t="s">
        <v>95</v>
      </c>
      <c r="B30" s="904"/>
      <c r="C30" s="904"/>
    </row>
    <row r="31" spans="1:7" ht="45.75" customHeight="1" thickBot="1">
      <c r="A31" s="511"/>
      <c r="B31" s="503"/>
      <c r="C31" s="509"/>
      <c r="D31" s="898" t="s">
        <v>2032</v>
      </c>
      <c r="E31" s="899"/>
      <c r="F31" s="900"/>
      <c r="G31" s="896" t="s">
        <v>2033</v>
      </c>
    </row>
    <row r="32" spans="1:7" ht="48.75" customHeight="1" thickBot="1">
      <c r="A32" s="905" t="s">
        <v>96</v>
      </c>
      <c r="B32" s="905"/>
      <c r="C32" s="905"/>
      <c r="D32" s="67" t="s">
        <v>2034</v>
      </c>
      <c r="E32" s="68" t="s">
        <v>2035</v>
      </c>
      <c r="F32" s="68" t="s">
        <v>2036</v>
      </c>
      <c r="G32" s="897"/>
    </row>
    <row r="33" spans="1:7" ht="15.75">
      <c r="A33" s="69" t="s">
        <v>2078</v>
      </c>
      <c r="B33" s="70">
        <v>3.4500000000000003E-2</v>
      </c>
      <c r="C33" s="513"/>
      <c r="D33" s="71">
        <v>1.5</v>
      </c>
      <c r="E33" s="72">
        <v>3.45</v>
      </c>
      <c r="F33" s="72">
        <v>4.49</v>
      </c>
      <c r="G33" s="73">
        <v>3.45</v>
      </c>
    </row>
    <row r="34" spans="1:7" ht="15.75">
      <c r="A34" s="69" t="s">
        <v>89</v>
      </c>
      <c r="B34" s="70">
        <v>2.3999999999999998E-3</v>
      </c>
      <c r="C34" s="509"/>
      <c r="D34" s="74">
        <f>0.3/2</f>
        <v>0.15</v>
      </c>
      <c r="E34" s="75">
        <f>0.48/2</f>
        <v>0.24</v>
      </c>
      <c r="F34" s="75">
        <f>0.82/2</f>
        <v>0.41</v>
      </c>
      <c r="G34" s="76">
        <v>0.24</v>
      </c>
    </row>
    <row r="35" spans="1:7" ht="30.75">
      <c r="A35" s="69" t="s">
        <v>97</v>
      </c>
      <c r="B35" s="70">
        <v>8.5000000000000006E-3</v>
      </c>
      <c r="C35" s="509"/>
      <c r="D35" s="74">
        <v>0.56000000000000005</v>
      </c>
      <c r="E35" s="75">
        <v>0.85</v>
      </c>
      <c r="F35" s="75">
        <v>0.89</v>
      </c>
      <c r="G35" s="76">
        <v>0.85</v>
      </c>
    </row>
    <row r="36" spans="1:7" ht="15.75">
      <c r="A36" s="69" t="s">
        <v>91</v>
      </c>
      <c r="B36" s="70">
        <v>2.3999999999999998E-3</v>
      </c>
      <c r="C36" s="509"/>
      <c r="D36" s="74">
        <f>0.3/2</f>
        <v>0.15</v>
      </c>
      <c r="E36" s="75">
        <f>0.48/2</f>
        <v>0.24</v>
      </c>
      <c r="F36" s="75">
        <f>0.82/2</f>
        <v>0.41</v>
      </c>
      <c r="G36" s="76">
        <v>0.24</v>
      </c>
    </row>
    <row r="37" spans="1:7" ht="15.75">
      <c r="A37" s="69" t="s">
        <v>92</v>
      </c>
      <c r="B37" s="70">
        <v>8.5000000000000006E-3</v>
      </c>
      <c r="C37" s="509"/>
      <c r="D37" s="74">
        <v>0.85</v>
      </c>
      <c r="E37" s="75">
        <v>0.85</v>
      </c>
      <c r="F37" s="75">
        <v>1.1100000000000001</v>
      </c>
      <c r="G37" s="76">
        <v>0.85</v>
      </c>
    </row>
    <row r="38" spans="1:7" ht="15.75">
      <c r="A38" s="69" t="s">
        <v>93</v>
      </c>
      <c r="B38" s="70">
        <v>5.11E-2</v>
      </c>
      <c r="C38" s="509"/>
      <c r="D38" s="74">
        <v>3.5</v>
      </c>
      <c r="E38" s="75">
        <v>5.1100000000000003</v>
      </c>
      <c r="F38" s="75">
        <v>6.22</v>
      </c>
      <c r="G38" s="76">
        <v>5.1100000000000003</v>
      </c>
    </row>
    <row r="39" spans="1:7" ht="15.75">
      <c r="A39" s="69" t="s">
        <v>94</v>
      </c>
      <c r="B39" s="70">
        <v>3.6499999999999998E-2</v>
      </c>
      <c r="C39" s="514"/>
      <c r="D39" s="77">
        <f>SUM(D42:D45)</f>
        <v>3.65</v>
      </c>
      <c r="E39" s="78">
        <f>SUM(E42:E45)</f>
        <v>3.65</v>
      </c>
      <c r="F39" s="78">
        <f>SUM(F42:F45)</f>
        <v>3.65</v>
      </c>
      <c r="G39" s="79">
        <f>SUM(G42:G45)</f>
        <v>3.65</v>
      </c>
    </row>
    <row r="40" spans="1:7" s="38" customFormat="1" ht="15.75">
      <c r="A40" s="515"/>
      <c r="B40" s="503"/>
      <c r="C40" s="509"/>
    </row>
    <row r="41" spans="1:7" s="38" customFormat="1" ht="15.6" customHeight="1">
      <c r="A41" s="903" t="s">
        <v>98</v>
      </c>
      <c r="B41" s="903"/>
      <c r="C41" s="903"/>
    </row>
    <row r="42" spans="1:7" ht="15.75">
      <c r="A42" s="80" t="s">
        <v>99</v>
      </c>
      <c r="B42" s="70">
        <v>0</v>
      </c>
      <c r="C42" s="509"/>
      <c r="D42" s="81">
        <v>0</v>
      </c>
      <c r="E42" s="82">
        <v>0</v>
      </c>
      <c r="F42" s="82">
        <v>0</v>
      </c>
      <c r="G42" s="83">
        <v>0</v>
      </c>
    </row>
    <row r="43" spans="1:7" ht="15.75">
      <c r="A43" s="80" t="s">
        <v>100</v>
      </c>
      <c r="B43" s="84">
        <v>0.03</v>
      </c>
      <c r="C43" s="509"/>
      <c r="D43" s="74">
        <v>3</v>
      </c>
      <c r="E43" s="75">
        <v>3</v>
      </c>
      <c r="F43" s="75">
        <v>3</v>
      </c>
      <c r="G43" s="76">
        <v>3</v>
      </c>
    </row>
    <row r="44" spans="1:7" ht="15.75">
      <c r="A44" s="80" t="s">
        <v>101</v>
      </c>
      <c r="B44" s="84">
        <v>6.4999999999999997E-3</v>
      </c>
      <c r="C44" s="509"/>
      <c r="D44" s="74">
        <v>0.65</v>
      </c>
      <c r="E44" s="75">
        <v>0.65</v>
      </c>
      <c r="F44" s="75">
        <v>0.65</v>
      </c>
      <c r="G44" s="76">
        <v>0.65</v>
      </c>
    </row>
    <row r="45" spans="1:7" ht="15.75">
      <c r="A45" s="85" t="s">
        <v>102</v>
      </c>
      <c r="B45" s="84">
        <v>0</v>
      </c>
      <c r="C45" s="509"/>
      <c r="D45" s="74">
        <v>0</v>
      </c>
      <c r="E45" s="75">
        <v>0</v>
      </c>
      <c r="F45" s="75">
        <v>0</v>
      </c>
      <c r="G45" s="76">
        <v>0</v>
      </c>
    </row>
    <row r="46" spans="1:7" ht="15.75">
      <c r="A46" s="86" t="s">
        <v>103</v>
      </c>
      <c r="B46" s="87">
        <v>3.6499999999999998E-2</v>
      </c>
      <c r="C46" s="509"/>
      <c r="D46" s="77">
        <f>SUM(D42:D45)</f>
        <v>3.65</v>
      </c>
      <c r="E46" s="78">
        <f>SUM(E42:E45)</f>
        <v>3.65</v>
      </c>
      <c r="F46" s="78">
        <f>SUM(F42:F45)</f>
        <v>3.65</v>
      </c>
      <c r="G46" s="79">
        <f>SUM(G42:G45)</f>
        <v>3.65</v>
      </c>
    </row>
    <row r="47" spans="1:7" s="38" customFormat="1" ht="15.75">
      <c r="A47" s="510"/>
      <c r="B47" s="503"/>
      <c r="C47" s="509"/>
    </row>
    <row r="48" spans="1:7" ht="15.75">
      <c r="A48" s="88" t="s">
        <v>104</v>
      </c>
      <c r="B48" s="89"/>
      <c r="C48" s="90"/>
      <c r="D48" s="38"/>
      <c r="E48" s="38"/>
      <c r="F48" s="38"/>
      <c r="G48" s="38"/>
    </row>
    <row r="49" spans="1:7" ht="15.75">
      <c r="A49" s="91" t="s">
        <v>105</v>
      </c>
      <c r="B49" s="92" t="s">
        <v>106</v>
      </c>
      <c r="C49" s="158">
        <f>(((1+B33+B34+B35+B36)*(1+B37)*(1+B38))/(1-B39))-1</f>
        <v>0.15278047942916406</v>
      </c>
      <c r="D49" s="38"/>
      <c r="E49" s="38"/>
      <c r="F49" s="38"/>
      <c r="G49" s="38"/>
    </row>
    <row r="50" spans="1:7" ht="15.75">
      <c r="A50" s="93" t="s">
        <v>107</v>
      </c>
      <c r="B50" s="94" t="s">
        <v>106</v>
      </c>
      <c r="C50" s="95">
        <f>TRUNC(C49,4)</f>
        <v>0.1527</v>
      </c>
      <c r="D50" s="38"/>
      <c r="E50" s="38"/>
      <c r="F50" s="38"/>
      <c r="G50" s="38"/>
    </row>
    <row r="51" spans="1:7" s="38" customFormat="1" ht="15.75">
      <c r="A51" s="485"/>
      <c r="B51" s="503"/>
      <c r="C51" s="509"/>
    </row>
    <row r="52" spans="1:7" s="38" customFormat="1" ht="15.75">
      <c r="A52" s="485"/>
      <c r="B52" s="503"/>
      <c r="C52" s="509"/>
    </row>
    <row r="53" spans="1:7" s="38" customFormat="1" ht="15.75">
      <c r="A53" s="508" t="s">
        <v>108</v>
      </c>
      <c r="B53" s="503"/>
      <c r="C53" s="509"/>
    </row>
    <row r="54" spans="1:7" s="38" customFormat="1" ht="15" customHeight="1">
      <c r="A54" s="901" t="s">
        <v>109</v>
      </c>
      <c r="B54" s="901"/>
      <c r="C54" s="901"/>
    </row>
    <row r="55" spans="1:7" s="38" customFormat="1" ht="15.75">
      <c r="A55" s="516" t="s">
        <v>110</v>
      </c>
      <c r="B55" s="503"/>
      <c r="C55" s="509"/>
    </row>
    <row r="56" spans="1:7" s="38" customFormat="1" ht="15.75">
      <c r="A56" s="485" t="s">
        <v>111</v>
      </c>
      <c r="B56" s="503"/>
      <c r="C56" s="509"/>
    </row>
    <row r="57" spans="1:7" s="38" customFormat="1" ht="15.75">
      <c r="A57" s="485" t="s">
        <v>112</v>
      </c>
      <c r="B57" s="503"/>
      <c r="C57" s="509"/>
    </row>
    <row r="58" spans="1:7" s="38" customFormat="1" ht="15.75">
      <c r="A58" s="485" t="s">
        <v>2082</v>
      </c>
      <c r="B58" s="503"/>
      <c r="C58" s="509"/>
    </row>
    <row r="59" spans="1:7" s="38" customFormat="1" ht="15.75">
      <c r="A59" s="485" t="s">
        <v>113</v>
      </c>
      <c r="B59" s="503"/>
      <c r="C59" s="509"/>
    </row>
    <row r="60" spans="1:7" s="38" customFormat="1" ht="15.75">
      <c r="A60" s="485" t="s">
        <v>114</v>
      </c>
      <c r="B60" s="503"/>
      <c r="C60" s="509"/>
    </row>
    <row r="61" spans="1:7" ht="15.75">
      <c r="A61" s="5"/>
    </row>
  </sheetData>
  <mergeCells count="8">
    <mergeCell ref="G31:G32"/>
    <mergeCell ref="D31:F31"/>
    <mergeCell ref="A54:C54"/>
    <mergeCell ref="A1:C1"/>
    <mergeCell ref="A10:C10"/>
    <mergeCell ref="A30:C30"/>
    <mergeCell ref="A32:C32"/>
    <mergeCell ref="A41:C41"/>
  </mergeCells>
  <printOptions horizontalCentered="1"/>
  <pageMargins left="0.47244094488188981" right="0.47244094488188981" top="0.47244094488188981" bottom="0.47244094488188981" header="0.19685039370078741" footer="0.19685039370078741"/>
  <pageSetup paperSize="9" scale="65" fitToHeight="0" orientation="landscape" r:id="rId1"/>
  <headerFooter>
    <oddFooter>&amp;R&amp;A-&amp;P/&amp;N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28"/>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85546875" style="8" customWidth="1"/>
    <col min="13" max="13" width="0.140625" style="8" customWidth="1"/>
    <col min="14" max="16" width="9.42578125" style="8"/>
    <col min="17" max="16384" width="9.42578125" style="9"/>
  </cols>
  <sheetData>
    <row r="3" spans="1:13">
      <c r="E3" s="12"/>
      <c r="H3" s="12"/>
    </row>
    <row r="4" spans="1:13" ht="27.75">
      <c r="A4" s="810" t="str">
        <f>'CAP6'!A4:M4</f>
        <v>JUSTIÇA FEDERAL NA PARAÍBA</v>
      </c>
      <c r="B4" s="810"/>
      <c r="C4" s="810"/>
      <c r="D4" s="810"/>
      <c r="E4" s="810"/>
      <c r="F4" s="810"/>
      <c r="G4" s="810"/>
      <c r="H4" s="810"/>
      <c r="I4" s="810"/>
      <c r="J4" s="810"/>
      <c r="K4" s="810"/>
      <c r="L4" s="810"/>
      <c r="M4" s="810"/>
    </row>
    <row r="6" spans="1:13">
      <c r="F6" s="12"/>
    </row>
    <row r="24" spans="1:13">
      <c r="A24" s="9"/>
      <c r="B24" s="9"/>
      <c r="C24" s="9"/>
      <c r="D24" s="9"/>
      <c r="E24" s="9"/>
      <c r="F24" s="9"/>
      <c r="G24" s="9"/>
      <c r="H24" s="9"/>
      <c r="I24" s="9"/>
      <c r="J24" s="9"/>
      <c r="K24" s="9"/>
      <c r="L24" s="9"/>
      <c r="M24" s="9"/>
    </row>
    <row r="25" spans="1:13">
      <c r="A25" s="13"/>
      <c r="B25" s="800"/>
      <c r="C25" s="800"/>
      <c r="D25" s="800"/>
      <c r="E25" s="800"/>
      <c r="F25" s="800"/>
      <c r="G25" s="800"/>
      <c r="H25" s="800"/>
      <c r="I25" s="800"/>
      <c r="J25" s="800"/>
    </row>
    <row r="27" spans="1:13" ht="34.5" thickBot="1">
      <c r="A27" s="801" t="s">
        <v>2147</v>
      </c>
      <c r="B27" s="801"/>
      <c r="C27" s="801"/>
      <c r="D27" s="801"/>
      <c r="E27" s="801"/>
      <c r="F27" s="801"/>
      <c r="G27" s="801"/>
      <c r="H27" s="801"/>
      <c r="I27" s="801"/>
      <c r="J27" s="801"/>
      <c r="K27" s="801"/>
      <c r="L27" s="801"/>
      <c r="M27" s="801"/>
    </row>
    <row r="28" spans="1:13" ht="21" thickTop="1">
      <c r="B28" s="800"/>
      <c r="C28" s="800"/>
      <c r="D28" s="800"/>
      <c r="E28" s="800"/>
      <c r="F28" s="800"/>
      <c r="G28" s="800"/>
      <c r="H28" s="800"/>
      <c r="I28" s="800"/>
      <c r="J28" s="800"/>
      <c r="K28" s="800"/>
    </row>
    <row r="29" spans="1:13">
      <c r="A29" s="12"/>
      <c r="B29" s="12"/>
    </row>
    <row r="37" spans="1:13" ht="26.25">
      <c r="A37" s="14"/>
      <c r="B37" s="804"/>
      <c r="C37" s="804"/>
      <c r="D37" s="804"/>
      <c r="E37" s="804"/>
      <c r="F37" s="804"/>
      <c r="G37" s="804"/>
      <c r="H37" s="804"/>
      <c r="I37" s="804"/>
      <c r="J37" s="804"/>
      <c r="K37" s="804"/>
      <c r="L37" s="804"/>
      <c r="M37" s="804"/>
    </row>
    <row r="38" spans="1:13" ht="35.25" customHeight="1">
      <c r="A38" s="14"/>
      <c r="B38" s="804"/>
      <c r="C38" s="804"/>
      <c r="D38" s="804"/>
      <c r="E38" s="804"/>
      <c r="F38" s="804"/>
      <c r="G38" s="804"/>
      <c r="H38" s="804"/>
      <c r="I38" s="804"/>
      <c r="J38" s="804"/>
      <c r="K38" s="804"/>
      <c r="L38" s="804"/>
      <c r="M38" s="804"/>
    </row>
    <row r="39" spans="1:13" ht="26.25">
      <c r="A39" s="14"/>
      <c r="B39" s="804"/>
      <c r="C39" s="804"/>
      <c r="D39" s="804"/>
      <c r="E39" s="804"/>
      <c r="F39" s="804"/>
      <c r="G39" s="804"/>
      <c r="H39" s="804"/>
      <c r="I39" s="804"/>
      <c r="J39" s="804"/>
      <c r="K39" s="804"/>
      <c r="L39" s="804"/>
      <c r="M39" s="804"/>
    </row>
    <row r="41" spans="1:13" ht="26.25">
      <c r="A41" s="14"/>
      <c r="B41" s="804"/>
      <c r="C41" s="804"/>
      <c r="D41" s="804"/>
      <c r="E41" s="804"/>
      <c r="F41" s="804"/>
      <c r="G41" s="804"/>
      <c r="H41" s="804"/>
      <c r="I41" s="804"/>
      <c r="J41" s="804"/>
      <c r="K41" s="804"/>
      <c r="L41" s="804"/>
      <c r="M41" s="804"/>
    </row>
    <row r="42" spans="1:13" ht="26.25">
      <c r="A42" s="14"/>
      <c r="B42" s="804"/>
      <c r="C42" s="804"/>
      <c r="D42" s="804"/>
      <c r="E42" s="804"/>
      <c r="F42" s="804"/>
      <c r="G42" s="804"/>
      <c r="H42" s="804"/>
      <c r="I42" s="804"/>
      <c r="J42" s="804"/>
      <c r="K42" s="804"/>
      <c r="L42" s="804"/>
      <c r="M42" s="804"/>
    </row>
    <row r="43" spans="1:13" ht="33.75" customHeight="1">
      <c r="A43" s="14"/>
      <c r="B43" s="804"/>
      <c r="C43" s="804"/>
      <c r="D43" s="804"/>
      <c r="E43" s="804"/>
      <c r="F43" s="804"/>
      <c r="G43" s="804"/>
      <c r="H43" s="804"/>
      <c r="I43" s="804"/>
      <c r="J43" s="804"/>
      <c r="K43" s="804"/>
      <c r="L43" s="804"/>
      <c r="M43" s="804"/>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S77"/>
  <sheetViews>
    <sheetView view="pageBreakPreview" topLeftCell="A26" zoomScale="60" zoomScaleNormal="100" workbookViewId="0">
      <selection activeCell="B23" sqref="B23:Q41"/>
    </sheetView>
  </sheetViews>
  <sheetFormatPr defaultColWidth="9.42578125" defaultRowHeight="20.25"/>
  <cols>
    <col min="1" max="1" width="20.42578125" style="8" bestFit="1" customWidth="1"/>
    <col min="2" max="2" width="12.140625" style="8" customWidth="1"/>
    <col min="3" max="15" width="9.140625" style="8" customWidth="1"/>
    <col min="16" max="16" width="12.140625" style="8" customWidth="1"/>
    <col min="17" max="17" width="12.140625" style="9" customWidth="1"/>
    <col min="18" max="16384" width="9.42578125" style="9"/>
  </cols>
  <sheetData>
    <row r="1" spans="1:19" ht="20.25" customHeight="1">
      <c r="A1" s="7"/>
      <c r="B1" s="7"/>
      <c r="C1" s="7"/>
      <c r="D1" s="7"/>
      <c r="E1" s="7"/>
      <c r="F1" s="7"/>
      <c r="G1" s="7"/>
      <c r="H1" s="7"/>
      <c r="I1" s="7"/>
      <c r="J1" s="7"/>
      <c r="K1" s="7"/>
      <c r="L1" s="7"/>
      <c r="M1" s="7"/>
    </row>
    <row r="2" spans="1:19" ht="20.25" customHeight="1">
      <c r="A2" s="7"/>
      <c r="B2" s="7"/>
      <c r="C2" s="7"/>
      <c r="D2" s="7"/>
      <c r="E2" s="7"/>
      <c r="F2" s="7"/>
      <c r="G2" s="7"/>
      <c r="H2" s="7"/>
      <c r="I2" s="7"/>
      <c r="J2" s="7"/>
      <c r="K2" s="7"/>
      <c r="L2" s="7"/>
      <c r="M2" s="7"/>
    </row>
    <row r="3" spans="1:19" ht="20.25" customHeight="1">
      <c r="A3" s="7"/>
      <c r="B3" s="7"/>
      <c r="C3" s="7"/>
      <c r="D3" s="7"/>
      <c r="E3" s="7"/>
      <c r="F3" s="7"/>
      <c r="G3" s="7"/>
      <c r="H3" s="7"/>
      <c r="I3" s="7"/>
      <c r="J3" s="7"/>
      <c r="K3" s="7"/>
      <c r="L3" s="7"/>
      <c r="M3" s="7"/>
    </row>
    <row r="4" spans="1:19" ht="20.25" customHeight="1">
      <c r="A4" s="7"/>
      <c r="B4" s="7"/>
      <c r="C4" s="7"/>
      <c r="D4" s="7"/>
      <c r="E4" s="7"/>
      <c r="F4" s="7"/>
      <c r="G4" s="7"/>
      <c r="H4" s="7"/>
      <c r="I4" s="7"/>
      <c r="J4" s="7"/>
      <c r="K4" s="7"/>
      <c r="L4" s="7"/>
      <c r="M4" s="7"/>
    </row>
    <row r="5" spans="1:19" ht="20.25" customHeight="1">
      <c r="A5" s="7"/>
      <c r="B5" s="7"/>
      <c r="C5" s="7"/>
      <c r="D5" s="7"/>
      <c r="E5" s="7"/>
      <c r="F5" s="7"/>
      <c r="G5" s="7"/>
      <c r="H5" s="7"/>
      <c r="I5" s="7"/>
      <c r="J5" s="7"/>
      <c r="K5" s="7"/>
      <c r="L5" s="7"/>
      <c r="M5" s="7"/>
    </row>
    <row r="6" spans="1:19" ht="20.25" customHeight="1">
      <c r="A6" s="7"/>
      <c r="B6" s="7"/>
      <c r="C6" s="7"/>
      <c r="D6" s="7"/>
      <c r="E6" s="7"/>
      <c r="F6" s="7"/>
      <c r="G6" s="7"/>
      <c r="H6" s="7"/>
      <c r="I6" s="7"/>
      <c r="J6" s="7"/>
      <c r="K6" s="7"/>
      <c r="L6" s="7"/>
      <c r="M6" s="7"/>
    </row>
    <row r="7" spans="1:19" ht="25.9" customHeight="1">
      <c r="A7" s="799" t="s">
        <v>499</v>
      </c>
      <c r="B7" s="799"/>
      <c r="C7" s="799"/>
      <c r="D7" s="799"/>
      <c r="E7" s="799"/>
      <c r="F7" s="799"/>
      <c r="G7" s="799"/>
      <c r="H7" s="799"/>
      <c r="I7" s="799"/>
      <c r="J7" s="799"/>
      <c r="K7" s="799"/>
      <c r="L7" s="799"/>
      <c r="M7" s="799"/>
      <c r="N7" s="799"/>
      <c r="O7" s="799"/>
      <c r="P7" s="799"/>
      <c r="Q7" s="799"/>
      <c r="R7" s="799"/>
      <c r="S7" s="799"/>
    </row>
    <row r="8" spans="1:19" ht="20.25" customHeight="1">
      <c r="A8" s="7"/>
      <c r="B8" s="7"/>
      <c r="C8" s="7"/>
      <c r="D8" s="7"/>
      <c r="E8" s="7"/>
      <c r="F8" s="7"/>
      <c r="G8" s="7"/>
      <c r="H8" s="7"/>
      <c r="I8" s="7"/>
      <c r="J8" s="7"/>
      <c r="K8" s="7"/>
      <c r="L8" s="7"/>
      <c r="M8" s="7"/>
    </row>
    <row r="9" spans="1:19" ht="27.75" customHeight="1">
      <c r="A9" s="7"/>
      <c r="B9" s="7"/>
      <c r="C9" s="7"/>
      <c r="D9" s="7"/>
      <c r="E9" s="7"/>
      <c r="F9" s="7"/>
      <c r="G9" s="7"/>
      <c r="H9" s="7"/>
      <c r="I9" s="7"/>
      <c r="J9" s="7"/>
      <c r="K9" s="7"/>
      <c r="L9" s="7"/>
      <c r="M9" s="7"/>
    </row>
    <row r="10" spans="1:19" ht="20.25" customHeight="1">
      <c r="A10" s="7"/>
      <c r="B10" s="7"/>
      <c r="C10" s="7"/>
      <c r="D10" s="7"/>
      <c r="E10" s="7"/>
      <c r="F10" s="7"/>
      <c r="G10" s="7"/>
      <c r="H10" s="7"/>
      <c r="I10" s="7"/>
      <c r="J10" s="7"/>
      <c r="K10" s="7"/>
      <c r="L10" s="7"/>
      <c r="M10" s="7"/>
    </row>
    <row r="11" spans="1:19" ht="20.25" customHeight="1">
      <c r="A11" s="7"/>
      <c r="B11" s="7"/>
      <c r="C11" s="7"/>
      <c r="D11" s="7"/>
      <c r="E11" s="7"/>
      <c r="F11" s="7"/>
      <c r="G11" s="7"/>
      <c r="H11" s="7"/>
      <c r="I11" s="7"/>
      <c r="J11" s="7"/>
      <c r="K11" s="7"/>
      <c r="L11" s="7"/>
      <c r="M11" s="7"/>
    </row>
    <row r="12" spans="1:19" ht="20.25" customHeight="1">
      <c r="A12" s="7"/>
      <c r="B12" s="7"/>
      <c r="C12" s="7"/>
      <c r="D12" s="7"/>
      <c r="E12" s="7"/>
      <c r="F12" s="7"/>
      <c r="G12" s="7"/>
      <c r="H12" s="7"/>
      <c r="I12" s="7"/>
      <c r="J12" s="7"/>
      <c r="K12" s="7"/>
      <c r="L12" s="7"/>
      <c r="M12" s="7"/>
    </row>
    <row r="13" spans="1:19" ht="20.25" customHeight="1">
      <c r="A13" s="7"/>
      <c r="B13" s="7"/>
      <c r="C13" s="7"/>
      <c r="D13" s="7"/>
      <c r="E13" s="7"/>
      <c r="F13" s="7"/>
      <c r="G13" s="7"/>
      <c r="H13" s="7"/>
      <c r="I13" s="7"/>
      <c r="J13" s="7"/>
      <c r="K13" s="7"/>
      <c r="L13" s="7"/>
      <c r="M13" s="7"/>
    </row>
    <row r="14" spans="1:19" ht="20.25" customHeight="1">
      <c r="A14" s="7"/>
      <c r="B14" s="7"/>
      <c r="C14" s="7"/>
      <c r="D14" s="7"/>
      <c r="E14" s="7"/>
      <c r="F14" s="7"/>
      <c r="G14" s="7"/>
      <c r="H14" s="7"/>
      <c r="I14" s="7"/>
      <c r="J14" s="7"/>
      <c r="K14" s="7"/>
      <c r="L14" s="7"/>
      <c r="M14" s="7"/>
    </row>
    <row r="15" spans="1:19" ht="20.25" customHeight="1">
      <c r="A15" s="7"/>
      <c r="B15" s="7"/>
      <c r="C15" s="7"/>
      <c r="D15" s="7"/>
      <c r="E15" s="7"/>
      <c r="F15" s="7"/>
      <c r="G15" s="7"/>
      <c r="H15" s="7"/>
      <c r="I15" s="7"/>
      <c r="J15" s="7"/>
      <c r="K15" s="7"/>
      <c r="L15" s="7"/>
      <c r="M15" s="7"/>
    </row>
    <row r="16" spans="1:19" ht="20.25" customHeight="1">
      <c r="A16" s="7"/>
      <c r="B16" s="7"/>
      <c r="C16" s="7"/>
      <c r="D16" s="7"/>
      <c r="E16" s="7"/>
      <c r="F16" s="7"/>
      <c r="G16" s="7"/>
      <c r="H16" s="7"/>
      <c r="I16" s="7"/>
      <c r="J16" s="7"/>
      <c r="K16" s="7"/>
      <c r="L16" s="7"/>
      <c r="M16" s="7"/>
      <c r="N16" s="7"/>
      <c r="O16" s="7"/>
      <c r="P16" s="7"/>
      <c r="Q16" s="7"/>
      <c r="R16" s="7"/>
      <c r="S16" s="7"/>
    </row>
    <row r="17" spans="1:19" ht="20.25" customHeight="1">
      <c r="A17" s="7"/>
      <c r="B17" s="7"/>
      <c r="C17" s="7"/>
      <c r="D17" s="7"/>
      <c r="E17" s="7"/>
      <c r="F17" s="7"/>
      <c r="G17" s="7"/>
      <c r="H17" s="7"/>
      <c r="I17" s="7"/>
      <c r="J17" s="7"/>
      <c r="K17" s="7"/>
      <c r="L17" s="7"/>
      <c r="M17" s="7"/>
      <c r="N17" s="7"/>
      <c r="O17" s="7"/>
      <c r="P17" s="7"/>
      <c r="Q17" s="7"/>
      <c r="R17" s="7"/>
      <c r="S17" s="7"/>
    </row>
    <row r="18" spans="1:19" ht="20.25" customHeight="1">
      <c r="A18" s="7"/>
      <c r="B18" s="7"/>
      <c r="C18" s="7"/>
      <c r="D18" s="7"/>
      <c r="E18" s="7"/>
      <c r="F18" s="7"/>
      <c r="G18" s="7"/>
      <c r="H18" s="7"/>
      <c r="I18" s="7"/>
      <c r="J18" s="7"/>
      <c r="K18" s="7"/>
      <c r="L18" s="7"/>
      <c r="M18" s="7"/>
      <c r="N18" s="7"/>
      <c r="O18" s="7"/>
      <c r="P18" s="7"/>
      <c r="Q18" s="7"/>
      <c r="R18" s="7"/>
      <c r="S18" s="7"/>
    </row>
    <row r="19" spans="1:19" ht="20.25" customHeight="1"/>
    <row r="20" spans="1:19" ht="20.25" customHeight="1">
      <c r="A20" s="7"/>
      <c r="B20" s="7"/>
      <c r="C20" s="7"/>
      <c r="D20" s="7"/>
      <c r="E20" s="7"/>
      <c r="F20" s="7"/>
      <c r="G20" s="7"/>
      <c r="H20" s="7"/>
      <c r="I20" s="7"/>
      <c r="J20" s="7"/>
      <c r="K20" s="7"/>
      <c r="L20" s="7"/>
      <c r="M20" s="7"/>
    </row>
    <row r="21" spans="1:19" ht="20.25" customHeight="1">
      <c r="A21" s="7"/>
      <c r="B21" s="7"/>
      <c r="C21" s="7"/>
      <c r="D21" s="7"/>
      <c r="E21" s="7"/>
      <c r="F21" s="7"/>
      <c r="G21" s="7"/>
      <c r="H21" s="7"/>
      <c r="I21" s="7"/>
      <c r="J21" s="7"/>
      <c r="K21" s="7"/>
      <c r="L21" s="7"/>
      <c r="M21" s="7"/>
    </row>
    <row r="22" spans="1:19" ht="20.25" customHeight="1">
      <c r="A22" s="7"/>
      <c r="B22" s="7"/>
      <c r="C22" s="7"/>
      <c r="D22" s="7"/>
      <c r="E22" s="7"/>
      <c r="F22" s="7"/>
      <c r="G22" s="7"/>
      <c r="H22" s="7"/>
      <c r="I22" s="7"/>
      <c r="J22" s="7"/>
      <c r="K22" s="7"/>
      <c r="L22" s="7"/>
      <c r="M22" s="7"/>
    </row>
    <row r="23" spans="1:19" ht="20.25" customHeight="1">
      <c r="A23" s="7"/>
      <c r="B23" s="807" t="s">
        <v>14417</v>
      </c>
      <c r="C23" s="807"/>
      <c r="D23" s="807"/>
      <c r="E23" s="807"/>
      <c r="F23" s="807"/>
      <c r="G23" s="807"/>
      <c r="H23" s="807"/>
      <c r="I23" s="807"/>
      <c r="J23" s="807"/>
      <c r="K23" s="807"/>
      <c r="L23" s="807"/>
      <c r="M23" s="807"/>
      <c r="N23" s="807"/>
      <c r="O23" s="807"/>
      <c r="P23" s="807"/>
      <c r="Q23" s="807"/>
    </row>
    <row r="24" spans="1:19" ht="20.25" customHeight="1">
      <c r="A24" s="7"/>
      <c r="B24" s="807"/>
      <c r="C24" s="807"/>
      <c r="D24" s="807"/>
      <c r="E24" s="807"/>
      <c r="F24" s="807"/>
      <c r="G24" s="807"/>
      <c r="H24" s="807"/>
      <c r="I24" s="807"/>
      <c r="J24" s="807"/>
      <c r="K24" s="807"/>
      <c r="L24" s="807"/>
      <c r="M24" s="807"/>
      <c r="N24" s="807"/>
      <c r="O24" s="807"/>
      <c r="P24" s="807"/>
      <c r="Q24" s="807"/>
    </row>
    <row r="25" spans="1:19" ht="20.25" customHeight="1">
      <c r="A25" s="10"/>
      <c r="B25" s="807"/>
      <c r="C25" s="807"/>
      <c r="D25" s="807"/>
      <c r="E25" s="807"/>
      <c r="F25" s="807"/>
      <c r="G25" s="807"/>
      <c r="H25" s="807"/>
      <c r="I25" s="807"/>
      <c r="J25" s="807"/>
      <c r="K25" s="807"/>
      <c r="L25" s="807"/>
      <c r="M25" s="807"/>
      <c r="N25" s="807"/>
      <c r="O25" s="807"/>
      <c r="P25" s="807"/>
      <c r="Q25" s="807"/>
      <c r="R25" s="10"/>
      <c r="S25" s="10"/>
    </row>
    <row r="26" spans="1:19" ht="20.25" customHeight="1">
      <c r="A26" s="10"/>
      <c r="B26" s="807"/>
      <c r="C26" s="807"/>
      <c r="D26" s="807"/>
      <c r="E26" s="807"/>
      <c r="F26" s="807"/>
      <c r="G26" s="807"/>
      <c r="H26" s="807"/>
      <c r="I26" s="807"/>
      <c r="J26" s="807"/>
      <c r="K26" s="807"/>
      <c r="L26" s="807"/>
      <c r="M26" s="807"/>
      <c r="N26" s="807"/>
      <c r="O26" s="807"/>
      <c r="P26" s="807"/>
      <c r="Q26" s="807"/>
      <c r="R26" s="10"/>
      <c r="S26" s="10"/>
    </row>
    <row r="27" spans="1:19" ht="20.25" customHeight="1">
      <c r="A27" s="10"/>
      <c r="B27" s="807"/>
      <c r="C27" s="807"/>
      <c r="D27" s="807"/>
      <c r="E27" s="807"/>
      <c r="F27" s="807"/>
      <c r="G27" s="807"/>
      <c r="H27" s="807"/>
      <c r="I27" s="807"/>
      <c r="J27" s="807"/>
      <c r="K27" s="807"/>
      <c r="L27" s="807"/>
      <c r="M27" s="807"/>
      <c r="N27" s="807"/>
      <c r="O27" s="807"/>
      <c r="P27" s="807"/>
      <c r="Q27" s="807"/>
      <c r="R27" s="10"/>
      <c r="S27" s="10"/>
    </row>
    <row r="28" spans="1:19" ht="20.25" customHeight="1">
      <c r="A28" s="10"/>
      <c r="B28" s="807"/>
      <c r="C28" s="807"/>
      <c r="D28" s="807"/>
      <c r="E28" s="807"/>
      <c r="F28" s="807"/>
      <c r="G28" s="807"/>
      <c r="H28" s="807"/>
      <c r="I28" s="807"/>
      <c r="J28" s="807"/>
      <c r="K28" s="807"/>
      <c r="L28" s="807"/>
      <c r="M28" s="807"/>
      <c r="N28" s="807"/>
      <c r="O28" s="807"/>
      <c r="P28" s="807"/>
      <c r="Q28" s="807"/>
      <c r="R28" s="10"/>
      <c r="S28" s="10"/>
    </row>
    <row r="29" spans="1:19" ht="20.25" customHeight="1">
      <c r="A29" s="10"/>
      <c r="B29" s="807"/>
      <c r="C29" s="807"/>
      <c r="D29" s="807"/>
      <c r="E29" s="807"/>
      <c r="F29" s="807"/>
      <c r="G29" s="807"/>
      <c r="H29" s="807"/>
      <c r="I29" s="807"/>
      <c r="J29" s="807"/>
      <c r="K29" s="807"/>
      <c r="L29" s="807"/>
      <c r="M29" s="807"/>
      <c r="N29" s="807"/>
      <c r="O29" s="807"/>
      <c r="P29" s="807"/>
      <c r="Q29" s="807"/>
      <c r="R29" s="10"/>
      <c r="S29" s="10"/>
    </row>
    <row r="30" spans="1:19" ht="33.75" customHeight="1">
      <c r="A30" s="10"/>
      <c r="B30" s="807"/>
      <c r="C30" s="807"/>
      <c r="D30" s="807"/>
      <c r="E30" s="807"/>
      <c r="F30" s="807"/>
      <c r="G30" s="807"/>
      <c r="H30" s="807"/>
      <c r="I30" s="807"/>
      <c r="J30" s="807"/>
      <c r="K30" s="807"/>
      <c r="L30" s="807"/>
      <c r="M30" s="807"/>
      <c r="N30" s="807"/>
      <c r="O30" s="807"/>
      <c r="P30" s="807"/>
      <c r="Q30" s="807"/>
      <c r="R30" s="10"/>
      <c r="S30" s="10"/>
    </row>
    <row r="31" spans="1:19" ht="20.25" customHeight="1">
      <c r="A31" s="10"/>
      <c r="B31" s="807"/>
      <c r="C31" s="807"/>
      <c r="D31" s="807"/>
      <c r="E31" s="807"/>
      <c r="F31" s="807"/>
      <c r="G31" s="807"/>
      <c r="H31" s="807"/>
      <c r="I31" s="807"/>
      <c r="J31" s="807"/>
      <c r="K31" s="807"/>
      <c r="L31" s="807"/>
      <c r="M31" s="807"/>
      <c r="N31" s="807"/>
      <c r="O31" s="807"/>
      <c r="P31" s="807"/>
      <c r="Q31" s="807"/>
      <c r="R31" s="10"/>
      <c r="S31" s="10"/>
    </row>
    <row r="32" spans="1:19" ht="20.25" customHeight="1">
      <c r="A32" s="10"/>
      <c r="B32" s="807"/>
      <c r="C32" s="807"/>
      <c r="D32" s="807"/>
      <c r="E32" s="807"/>
      <c r="F32" s="807"/>
      <c r="G32" s="807"/>
      <c r="H32" s="807"/>
      <c r="I32" s="807"/>
      <c r="J32" s="807"/>
      <c r="K32" s="807"/>
      <c r="L32" s="807"/>
      <c r="M32" s="807"/>
      <c r="N32" s="807"/>
      <c r="O32" s="807"/>
      <c r="P32" s="807"/>
      <c r="Q32" s="807"/>
      <c r="R32" s="10"/>
      <c r="S32" s="10"/>
    </row>
    <row r="33" spans="1:19" ht="20.25" customHeight="1">
      <c r="A33" s="10"/>
      <c r="B33" s="807"/>
      <c r="C33" s="807"/>
      <c r="D33" s="807"/>
      <c r="E33" s="807"/>
      <c r="F33" s="807"/>
      <c r="G33" s="807"/>
      <c r="H33" s="807"/>
      <c r="I33" s="807"/>
      <c r="J33" s="807"/>
      <c r="K33" s="807"/>
      <c r="L33" s="807"/>
      <c r="M33" s="807"/>
      <c r="N33" s="807"/>
      <c r="O33" s="807"/>
      <c r="P33" s="807"/>
      <c r="Q33" s="807"/>
      <c r="R33" s="10"/>
      <c r="S33" s="10"/>
    </row>
    <row r="34" spans="1:19" ht="20.25" customHeight="1">
      <c r="A34" s="10"/>
      <c r="B34" s="807"/>
      <c r="C34" s="807"/>
      <c r="D34" s="807"/>
      <c r="E34" s="807"/>
      <c r="F34" s="807"/>
      <c r="G34" s="807"/>
      <c r="H34" s="807"/>
      <c r="I34" s="807"/>
      <c r="J34" s="807"/>
      <c r="K34" s="807"/>
      <c r="L34" s="807"/>
      <c r="M34" s="807"/>
      <c r="N34" s="807"/>
      <c r="O34" s="807"/>
      <c r="P34" s="807"/>
      <c r="Q34" s="807"/>
      <c r="R34" s="10"/>
      <c r="S34" s="10"/>
    </row>
    <row r="35" spans="1:19" ht="20.25" customHeight="1">
      <c r="A35" s="10"/>
      <c r="B35" s="807"/>
      <c r="C35" s="807"/>
      <c r="D35" s="807"/>
      <c r="E35" s="807"/>
      <c r="F35" s="807"/>
      <c r="G35" s="807"/>
      <c r="H35" s="807"/>
      <c r="I35" s="807"/>
      <c r="J35" s="807"/>
      <c r="K35" s="807"/>
      <c r="L35" s="807"/>
      <c r="M35" s="807"/>
      <c r="N35" s="807"/>
      <c r="O35" s="807"/>
      <c r="P35" s="807"/>
      <c r="Q35" s="807"/>
      <c r="R35" s="10"/>
      <c r="S35" s="10"/>
    </row>
    <row r="36" spans="1:19" ht="20.25" customHeight="1">
      <c r="A36" s="10"/>
      <c r="B36" s="807"/>
      <c r="C36" s="807"/>
      <c r="D36" s="807"/>
      <c r="E36" s="807"/>
      <c r="F36" s="807"/>
      <c r="G36" s="807"/>
      <c r="H36" s="807"/>
      <c r="I36" s="807"/>
      <c r="J36" s="807"/>
      <c r="K36" s="807"/>
      <c r="L36" s="807"/>
      <c r="M36" s="807"/>
      <c r="N36" s="807"/>
      <c r="O36" s="807"/>
      <c r="P36" s="807"/>
      <c r="Q36" s="807"/>
      <c r="R36" s="10"/>
      <c r="S36" s="10"/>
    </row>
    <row r="37" spans="1:19" ht="26.25" customHeight="1">
      <c r="A37" s="10"/>
      <c r="B37" s="807"/>
      <c r="C37" s="807"/>
      <c r="D37" s="807"/>
      <c r="E37" s="807"/>
      <c r="F37" s="807"/>
      <c r="G37" s="807"/>
      <c r="H37" s="807"/>
      <c r="I37" s="807"/>
      <c r="J37" s="807"/>
      <c r="K37" s="807"/>
      <c r="L37" s="807"/>
      <c r="M37" s="807"/>
      <c r="N37" s="807"/>
      <c r="O37" s="807"/>
      <c r="P37" s="807"/>
      <c r="Q37" s="807"/>
      <c r="R37" s="10"/>
      <c r="S37" s="10"/>
    </row>
    <row r="38" spans="1:19" ht="35.25" customHeight="1">
      <c r="A38" s="10"/>
      <c r="B38" s="807"/>
      <c r="C38" s="807"/>
      <c r="D38" s="807"/>
      <c r="E38" s="807"/>
      <c r="F38" s="807"/>
      <c r="G38" s="807"/>
      <c r="H38" s="807"/>
      <c r="I38" s="807"/>
      <c r="J38" s="807"/>
      <c r="K38" s="807"/>
      <c r="L38" s="807"/>
      <c r="M38" s="807"/>
      <c r="N38" s="807"/>
      <c r="O38" s="807"/>
      <c r="P38" s="807"/>
      <c r="Q38" s="807"/>
      <c r="R38" s="10"/>
      <c r="S38" s="10"/>
    </row>
    <row r="39" spans="1:19" ht="26.25" customHeight="1">
      <c r="A39" s="10"/>
      <c r="B39" s="807"/>
      <c r="C39" s="807"/>
      <c r="D39" s="807"/>
      <c r="E39" s="807"/>
      <c r="F39" s="807"/>
      <c r="G39" s="807"/>
      <c r="H39" s="807"/>
      <c r="I39" s="807"/>
      <c r="J39" s="807"/>
      <c r="K39" s="807"/>
      <c r="L39" s="807"/>
      <c r="M39" s="807"/>
      <c r="N39" s="807"/>
      <c r="O39" s="807"/>
      <c r="P39" s="807"/>
      <c r="Q39" s="807"/>
      <c r="R39" s="10"/>
      <c r="S39" s="10"/>
    </row>
    <row r="40" spans="1:19" ht="20.25" customHeight="1">
      <c r="A40" s="10"/>
      <c r="B40" s="807"/>
      <c r="C40" s="807"/>
      <c r="D40" s="807"/>
      <c r="E40" s="807"/>
      <c r="F40" s="807"/>
      <c r="G40" s="807"/>
      <c r="H40" s="807"/>
      <c r="I40" s="807"/>
      <c r="J40" s="807"/>
      <c r="K40" s="807"/>
      <c r="L40" s="807"/>
      <c r="M40" s="807"/>
      <c r="N40" s="807"/>
      <c r="O40" s="807"/>
      <c r="P40" s="807"/>
      <c r="Q40" s="807"/>
      <c r="R40" s="10"/>
      <c r="S40" s="10"/>
    </row>
    <row r="41" spans="1:19" ht="26.25" customHeight="1">
      <c r="A41" s="10"/>
      <c r="B41" s="807"/>
      <c r="C41" s="807"/>
      <c r="D41" s="807"/>
      <c r="E41" s="807"/>
      <c r="F41" s="807"/>
      <c r="G41" s="807"/>
      <c r="H41" s="807"/>
      <c r="I41" s="807"/>
      <c r="J41" s="807"/>
      <c r="K41" s="807"/>
      <c r="L41" s="807"/>
      <c r="M41" s="807"/>
      <c r="N41" s="807"/>
      <c r="O41" s="807"/>
      <c r="P41" s="807"/>
      <c r="Q41" s="807"/>
      <c r="R41" s="10"/>
      <c r="S41" s="10"/>
    </row>
    <row r="42" spans="1:19" ht="26.25" customHeight="1">
      <c r="A42" s="10"/>
      <c r="B42" s="10"/>
      <c r="C42" s="10"/>
      <c r="D42" s="10"/>
      <c r="E42" s="10"/>
      <c r="F42" s="10"/>
      <c r="G42" s="10"/>
      <c r="H42" s="10"/>
      <c r="I42" s="10"/>
      <c r="J42" s="10"/>
      <c r="K42" s="10"/>
      <c r="L42" s="10"/>
      <c r="M42" s="10"/>
      <c r="N42" s="10"/>
      <c r="O42" s="10"/>
      <c r="P42" s="10"/>
      <c r="Q42" s="10"/>
      <c r="R42" s="10"/>
      <c r="S42" s="10"/>
    </row>
    <row r="43" spans="1:19" ht="33.75" customHeight="1">
      <c r="A43" s="10"/>
      <c r="B43" s="10"/>
      <c r="C43" s="10"/>
      <c r="D43" s="10"/>
      <c r="E43" s="10"/>
      <c r="F43" s="10"/>
      <c r="G43" s="10"/>
      <c r="H43" s="10"/>
      <c r="I43" s="10"/>
      <c r="J43" s="10"/>
      <c r="K43" s="10"/>
      <c r="L43" s="10"/>
      <c r="M43" s="10"/>
      <c r="N43" s="10"/>
      <c r="O43" s="10"/>
      <c r="P43" s="10"/>
      <c r="Q43" s="10"/>
      <c r="R43" s="10"/>
      <c r="S43" s="10"/>
    </row>
    <row r="44" spans="1:19" ht="20.25" customHeight="1">
      <c r="A44" s="10"/>
      <c r="B44" s="10"/>
      <c r="C44" s="10"/>
      <c r="D44" s="10"/>
      <c r="E44" s="10"/>
      <c r="F44" s="10"/>
      <c r="G44" s="10"/>
      <c r="H44" s="10"/>
      <c r="I44" s="10"/>
      <c r="J44" s="10"/>
      <c r="K44" s="10"/>
      <c r="L44" s="10"/>
      <c r="M44" s="10"/>
      <c r="N44" s="10"/>
      <c r="O44" s="10"/>
      <c r="P44" s="10"/>
      <c r="Q44" s="10"/>
      <c r="R44" s="10"/>
      <c r="S44" s="10"/>
    </row>
    <row r="45" spans="1:19" ht="10.5" customHeight="1">
      <c r="A45" s="11"/>
      <c r="B45" s="11"/>
      <c r="C45" s="11"/>
      <c r="D45" s="11"/>
      <c r="E45" s="11"/>
      <c r="F45" s="11"/>
      <c r="G45" s="11"/>
      <c r="H45" s="11"/>
      <c r="I45" s="11"/>
      <c r="J45" s="11"/>
      <c r="K45" s="11"/>
      <c r="L45" s="11"/>
      <c r="M45" s="11"/>
      <c r="N45" s="11"/>
      <c r="O45" s="11"/>
      <c r="P45" s="11"/>
      <c r="Q45" s="11"/>
      <c r="R45" s="11"/>
      <c r="S45" s="11"/>
    </row>
    <row r="46" spans="1:19" ht="20.25" hidden="1" customHeight="1">
      <c r="A46" s="11"/>
      <c r="B46" s="11"/>
      <c r="C46" s="11"/>
      <c r="D46" s="11"/>
      <c r="E46" s="11"/>
      <c r="F46" s="11"/>
      <c r="G46" s="11"/>
      <c r="H46" s="11"/>
      <c r="I46" s="11"/>
      <c r="J46" s="11"/>
      <c r="K46" s="11"/>
      <c r="L46" s="11"/>
      <c r="M46" s="11"/>
      <c r="N46" s="11"/>
      <c r="O46" s="11"/>
      <c r="P46" s="11"/>
      <c r="Q46" s="11"/>
      <c r="R46" s="11"/>
      <c r="S46" s="11"/>
    </row>
    <row r="47" spans="1:19" ht="20.25" customHeight="1">
      <c r="A47" s="11"/>
      <c r="B47" s="11"/>
      <c r="C47" s="11"/>
      <c r="D47" s="11"/>
      <c r="E47" s="11"/>
      <c r="F47" s="11"/>
      <c r="G47" s="11"/>
      <c r="H47" s="11"/>
      <c r="I47" s="11"/>
      <c r="J47" s="11"/>
      <c r="K47" s="11"/>
      <c r="L47" s="11"/>
      <c r="M47" s="11"/>
      <c r="N47" s="11"/>
      <c r="O47" s="11"/>
      <c r="P47" s="11"/>
      <c r="Q47" s="11"/>
      <c r="R47" s="11"/>
      <c r="S47" s="11"/>
    </row>
    <row r="48" spans="1:19" ht="20.25" customHeight="1">
      <c r="A48" s="11"/>
      <c r="B48" s="11"/>
      <c r="C48" s="11"/>
      <c r="D48" s="11"/>
      <c r="E48" s="11"/>
      <c r="F48" s="11"/>
      <c r="G48" s="11"/>
      <c r="H48" s="11"/>
      <c r="I48" s="11"/>
      <c r="J48" s="11"/>
      <c r="K48" s="11"/>
      <c r="L48" s="11"/>
      <c r="M48" s="11"/>
      <c r="N48" s="11"/>
      <c r="O48" s="11"/>
      <c r="P48" s="11"/>
      <c r="Q48" s="11"/>
      <c r="R48" s="11"/>
      <c r="S48" s="11"/>
    </row>
    <row r="49" spans="1:19" ht="20.25" customHeight="1">
      <c r="A49" s="11"/>
      <c r="B49" s="11"/>
      <c r="C49" s="11"/>
      <c r="D49" s="11"/>
      <c r="E49" s="11"/>
      <c r="F49" s="11"/>
      <c r="G49" s="11"/>
      <c r="H49" s="11"/>
      <c r="I49" s="11"/>
      <c r="J49" s="11"/>
      <c r="K49" s="11"/>
      <c r="L49" s="11"/>
      <c r="M49" s="11"/>
      <c r="N49" s="11"/>
      <c r="O49" s="11"/>
      <c r="P49" s="11"/>
      <c r="Q49" s="11"/>
      <c r="R49" s="11"/>
      <c r="S49" s="11"/>
    </row>
    <row r="50" spans="1:19" ht="20.25" customHeight="1">
      <c r="A50" s="11"/>
      <c r="B50" s="11"/>
      <c r="C50" s="11"/>
      <c r="D50" s="11"/>
      <c r="E50" s="11"/>
      <c r="F50" s="11"/>
      <c r="G50" s="11"/>
      <c r="H50" s="11"/>
      <c r="I50" s="11"/>
      <c r="J50" s="11"/>
      <c r="K50" s="11"/>
      <c r="L50" s="11"/>
      <c r="M50" s="11"/>
      <c r="N50" s="11"/>
      <c r="O50" s="11"/>
      <c r="P50" s="11"/>
      <c r="Q50" s="11"/>
      <c r="R50" s="11"/>
      <c r="S50" s="11"/>
    </row>
    <row r="51" spans="1:19" ht="20.25" customHeight="1">
      <c r="A51" s="11"/>
      <c r="B51" s="11"/>
      <c r="C51" s="11"/>
      <c r="D51" s="11"/>
      <c r="E51" s="11"/>
      <c r="F51" s="11"/>
      <c r="G51" s="11"/>
      <c r="H51" s="11"/>
      <c r="I51" s="11"/>
      <c r="J51" s="11"/>
      <c r="K51" s="11"/>
      <c r="L51" s="11"/>
      <c r="M51" s="11"/>
      <c r="N51" s="11"/>
      <c r="O51" s="11"/>
      <c r="P51" s="11"/>
      <c r="Q51" s="11"/>
      <c r="R51" s="11"/>
      <c r="S51" s="11"/>
    </row>
    <row r="52" spans="1:19" ht="20.25" customHeight="1">
      <c r="A52" s="11"/>
      <c r="B52" s="11"/>
      <c r="C52" s="11"/>
      <c r="D52" s="11"/>
      <c r="E52" s="11"/>
      <c r="F52" s="11"/>
      <c r="G52" s="11"/>
      <c r="H52" s="11"/>
      <c r="I52" s="11"/>
      <c r="J52" s="11"/>
      <c r="K52" s="11"/>
      <c r="L52" s="11"/>
      <c r="M52" s="11"/>
      <c r="N52" s="11"/>
      <c r="O52" s="11"/>
      <c r="P52" s="11"/>
      <c r="Q52" s="11"/>
      <c r="R52" s="11"/>
      <c r="S52" s="11"/>
    </row>
    <row r="53" spans="1:19" ht="20.25" customHeight="1">
      <c r="A53" s="11"/>
      <c r="B53" s="11"/>
      <c r="C53" s="11"/>
      <c r="D53" s="11"/>
      <c r="E53" s="11"/>
      <c r="F53" s="11"/>
      <c r="G53" s="11"/>
      <c r="H53" s="11"/>
      <c r="I53" s="11"/>
      <c r="J53" s="11"/>
      <c r="K53" s="11"/>
      <c r="L53" s="11"/>
      <c r="M53" s="11"/>
      <c r="N53" s="11"/>
      <c r="O53" s="11"/>
      <c r="P53" s="11"/>
      <c r="Q53" s="11"/>
      <c r="R53" s="11"/>
      <c r="S53" s="11"/>
    </row>
    <row r="54" spans="1:19" ht="20.25" customHeight="1">
      <c r="A54" s="11"/>
      <c r="B54" s="11"/>
      <c r="C54" s="11"/>
      <c r="D54" s="11"/>
      <c r="E54" s="11"/>
      <c r="F54" s="11"/>
      <c r="G54" s="11"/>
      <c r="H54" s="11"/>
      <c r="I54" s="11"/>
      <c r="J54" s="11"/>
      <c r="K54" s="11"/>
      <c r="L54" s="11"/>
      <c r="M54" s="11"/>
      <c r="N54" s="11"/>
      <c r="O54" s="11"/>
      <c r="P54" s="11"/>
      <c r="Q54" s="11"/>
      <c r="R54" s="11"/>
      <c r="S54" s="11"/>
    </row>
    <row r="55" spans="1:19" ht="20.25" customHeight="1">
      <c r="A55" s="11"/>
      <c r="B55" s="11"/>
      <c r="C55" s="11"/>
      <c r="D55" s="11"/>
      <c r="E55" s="11"/>
      <c r="F55" s="11"/>
      <c r="G55" s="11"/>
      <c r="H55" s="11"/>
      <c r="I55" s="11"/>
      <c r="J55" s="11"/>
      <c r="K55" s="11"/>
      <c r="L55" s="11"/>
      <c r="M55" s="11"/>
      <c r="N55" s="11"/>
      <c r="O55" s="11"/>
      <c r="P55" s="11"/>
      <c r="Q55" s="11"/>
      <c r="R55" s="11"/>
      <c r="S55" s="11"/>
    </row>
    <row r="56" spans="1:19" ht="20.25" customHeight="1">
      <c r="A56" s="11"/>
      <c r="B56" s="11"/>
      <c r="C56" s="11"/>
      <c r="D56" s="11"/>
      <c r="E56" s="11"/>
      <c r="F56" s="11"/>
      <c r="G56" s="11"/>
      <c r="H56" s="11"/>
      <c r="I56" s="11"/>
      <c r="J56" s="11"/>
      <c r="K56" s="11"/>
      <c r="L56" s="11"/>
      <c r="M56" s="11"/>
      <c r="N56" s="11"/>
      <c r="O56" s="11"/>
      <c r="P56" s="11"/>
      <c r="Q56" s="11"/>
      <c r="R56" s="11"/>
      <c r="S56" s="11"/>
    </row>
    <row r="57" spans="1:19" ht="20.25" customHeight="1">
      <c r="A57" s="11"/>
      <c r="B57" s="11"/>
      <c r="C57" s="11"/>
      <c r="D57" s="11"/>
      <c r="E57" s="11"/>
      <c r="F57" s="11"/>
      <c r="G57" s="11"/>
      <c r="H57" s="11"/>
      <c r="I57" s="11"/>
      <c r="J57" s="11"/>
      <c r="K57" s="11"/>
      <c r="L57" s="11"/>
      <c r="M57" s="11"/>
      <c r="N57" s="11"/>
      <c r="O57" s="11"/>
      <c r="P57" s="11"/>
      <c r="Q57" s="11"/>
      <c r="R57" s="11"/>
      <c r="S57" s="11"/>
    </row>
    <row r="58" spans="1:19" ht="20.25" customHeight="1">
      <c r="A58" s="11"/>
      <c r="B58" s="11"/>
      <c r="C58" s="11"/>
      <c r="D58" s="11"/>
      <c r="E58" s="11"/>
      <c r="F58" s="11"/>
      <c r="G58" s="11"/>
      <c r="H58" s="11"/>
      <c r="I58" s="11"/>
      <c r="J58" s="11"/>
      <c r="K58" s="11"/>
      <c r="L58" s="11"/>
      <c r="M58" s="11"/>
      <c r="N58" s="11"/>
      <c r="O58" s="11"/>
      <c r="P58" s="11"/>
      <c r="Q58" s="11"/>
      <c r="R58" s="11"/>
      <c r="S58" s="11"/>
    </row>
    <row r="59" spans="1:19" ht="20.25" customHeight="1">
      <c r="A59" s="11"/>
      <c r="B59" s="11"/>
      <c r="C59" s="11"/>
      <c r="D59" s="11"/>
      <c r="E59" s="11"/>
      <c r="F59" s="11"/>
      <c r="G59" s="11"/>
      <c r="H59" s="11"/>
      <c r="I59" s="11"/>
      <c r="J59" s="11"/>
      <c r="K59" s="11"/>
      <c r="L59" s="11"/>
      <c r="M59" s="11"/>
      <c r="N59" s="11"/>
      <c r="O59" s="11"/>
      <c r="P59" s="11"/>
      <c r="Q59" s="11"/>
      <c r="R59" s="11"/>
      <c r="S59" s="11"/>
    </row>
    <row r="60" spans="1:19" ht="20.25" customHeight="1">
      <c r="A60" s="11"/>
      <c r="B60" s="11"/>
      <c r="C60" s="11"/>
      <c r="D60" s="11"/>
      <c r="E60" s="11"/>
      <c r="F60" s="11"/>
      <c r="G60" s="11"/>
      <c r="H60" s="11"/>
      <c r="I60" s="11"/>
      <c r="J60" s="11"/>
      <c r="K60" s="11"/>
      <c r="L60" s="11"/>
      <c r="M60" s="11"/>
      <c r="N60" s="11"/>
      <c r="O60" s="11"/>
      <c r="P60" s="11"/>
      <c r="Q60" s="11"/>
      <c r="R60" s="11"/>
      <c r="S60" s="11"/>
    </row>
    <row r="61" spans="1:19" ht="20.25" customHeight="1">
      <c r="A61" s="11"/>
      <c r="B61" s="11"/>
      <c r="C61" s="11"/>
      <c r="D61" s="11"/>
      <c r="E61" s="11"/>
      <c r="F61" s="11"/>
      <c r="G61" s="11"/>
      <c r="H61" s="11"/>
      <c r="I61" s="11"/>
      <c r="J61" s="11"/>
      <c r="K61" s="11"/>
      <c r="L61" s="11"/>
      <c r="M61" s="11"/>
      <c r="N61" s="11"/>
      <c r="O61" s="11"/>
      <c r="P61" s="11"/>
      <c r="Q61" s="11"/>
      <c r="R61" s="11"/>
      <c r="S61" s="11"/>
    </row>
    <row r="62" spans="1:19" ht="20.25" customHeight="1">
      <c r="A62" s="7"/>
      <c r="B62" s="7"/>
      <c r="C62" s="7"/>
      <c r="D62" s="7"/>
      <c r="E62" s="7"/>
      <c r="F62" s="7"/>
      <c r="G62" s="7"/>
      <c r="H62" s="7"/>
      <c r="I62" s="7"/>
      <c r="J62" s="7"/>
      <c r="K62" s="7"/>
      <c r="L62" s="7"/>
      <c r="M62" s="7"/>
    </row>
    <row r="63" spans="1:19" ht="20.25" customHeight="1">
      <c r="A63" s="7"/>
      <c r="B63" s="7"/>
      <c r="C63" s="7"/>
      <c r="D63" s="7"/>
      <c r="E63" s="7"/>
      <c r="F63" s="7"/>
      <c r="G63" s="7"/>
      <c r="H63" s="7"/>
      <c r="I63" s="7"/>
      <c r="J63" s="7"/>
      <c r="K63" s="7"/>
      <c r="L63" s="7"/>
      <c r="M63" s="7"/>
    </row>
    <row r="64" spans="1:19" ht="20.25" customHeight="1">
      <c r="A64" s="7"/>
      <c r="B64" s="7"/>
      <c r="C64" s="7"/>
      <c r="D64" s="7"/>
      <c r="E64" s="7"/>
      <c r="F64" s="7"/>
      <c r="G64" s="7"/>
      <c r="H64" s="7"/>
      <c r="I64" s="7"/>
      <c r="J64" s="7"/>
      <c r="K64" s="7"/>
      <c r="L64" s="7"/>
      <c r="M64" s="7"/>
    </row>
    <row r="65" spans="1:13" ht="27.75">
      <c r="A65" s="7"/>
      <c r="B65" s="7"/>
      <c r="C65" s="7"/>
      <c r="D65" s="7"/>
      <c r="E65" s="7"/>
      <c r="F65" s="7"/>
      <c r="G65" s="7"/>
      <c r="H65" s="7"/>
      <c r="I65" s="7"/>
      <c r="J65" s="7"/>
      <c r="K65" s="7"/>
      <c r="L65" s="7"/>
      <c r="M65" s="7"/>
    </row>
    <row r="66" spans="1:13" ht="27.75">
      <c r="A66" s="7"/>
      <c r="B66" s="7"/>
      <c r="C66" s="7"/>
      <c r="D66" s="7"/>
      <c r="E66" s="7"/>
      <c r="F66" s="7"/>
      <c r="G66" s="7"/>
      <c r="H66" s="7"/>
      <c r="I66" s="7"/>
      <c r="J66" s="7"/>
      <c r="K66" s="7"/>
      <c r="L66" s="7"/>
      <c r="M66" s="7"/>
    </row>
    <row r="67" spans="1:13" ht="27.75">
      <c r="A67" s="7"/>
      <c r="B67" s="7"/>
      <c r="C67" s="7"/>
      <c r="D67" s="7"/>
      <c r="E67" s="7"/>
      <c r="F67" s="7"/>
      <c r="G67" s="7"/>
      <c r="H67" s="7"/>
      <c r="I67" s="7"/>
      <c r="J67" s="7"/>
      <c r="K67" s="7"/>
      <c r="L67" s="7"/>
      <c r="M67" s="7"/>
    </row>
    <row r="68" spans="1:13" ht="27.75">
      <c r="A68" s="7"/>
      <c r="B68" s="7"/>
      <c r="C68" s="7"/>
      <c r="D68" s="7"/>
      <c r="E68" s="7"/>
      <c r="F68" s="7"/>
      <c r="G68" s="7"/>
      <c r="H68" s="7"/>
      <c r="I68" s="7"/>
      <c r="J68" s="7"/>
      <c r="K68" s="7"/>
      <c r="L68" s="7"/>
      <c r="M68" s="7"/>
    </row>
    <row r="69" spans="1:13" ht="27.75">
      <c r="A69" s="7"/>
      <c r="B69" s="7"/>
      <c r="C69" s="7"/>
      <c r="D69" s="7"/>
      <c r="E69" s="7"/>
      <c r="F69" s="7"/>
      <c r="G69" s="7"/>
      <c r="H69" s="7"/>
      <c r="I69" s="7"/>
      <c r="J69" s="7"/>
      <c r="K69" s="7"/>
      <c r="L69" s="7"/>
      <c r="M69" s="7"/>
    </row>
    <row r="70" spans="1:13" ht="27.75">
      <c r="A70" s="7"/>
      <c r="B70" s="7"/>
      <c r="C70" s="7"/>
      <c r="D70" s="7"/>
      <c r="E70" s="7"/>
      <c r="F70" s="7"/>
      <c r="G70" s="7"/>
      <c r="H70" s="7"/>
      <c r="I70" s="7"/>
      <c r="J70" s="7"/>
      <c r="K70" s="7"/>
      <c r="L70" s="7"/>
      <c r="M70" s="7"/>
    </row>
    <row r="71" spans="1:13" ht="27.75">
      <c r="A71" s="7"/>
      <c r="B71" s="7"/>
      <c r="C71" s="7"/>
      <c r="D71" s="7"/>
      <c r="E71" s="7"/>
      <c r="F71" s="7"/>
      <c r="G71" s="7"/>
      <c r="H71" s="7"/>
      <c r="I71" s="7"/>
      <c r="J71" s="7"/>
      <c r="K71" s="7"/>
      <c r="L71" s="7"/>
      <c r="M71" s="7"/>
    </row>
    <row r="72" spans="1:13" ht="27.75">
      <c r="A72" s="7"/>
      <c r="B72" s="7"/>
      <c r="C72" s="7"/>
      <c r="D72" s="7"/>
      <c r="E72" s="7"/>
      <c r="F72" s="7"/>
      <c r="G72" s="7"/>
      <c r="H72" s="7"/>
      <c r="I72" s="7"/>
      <c r="J72" s="7"/>
      <c r="K72" s="7"/>
      <c r="L72" s="7"/>
      <c r="M72" s="7"/>
    </row>
    <row r="73" spans="1:13" ht="27.75">
      <c r="A73" s="7"/>
      <c r="B73" s="7"/>
      <c r="C73" s="7"/>
      <c r="D73" s="7"/>
      <c r="E73" s="7"/>
      <c r="F73" s="7"/>
      <c r="G73" s="7"/>
      <c r="H73" s="7"/>
      <c r="I73" s="7"/>
      <c r="J73" s="7"/>
      <c r="K73" s="7"/>
      <c r="L73" s="7"/>
      <c r="M73" s="7"/>
    </row>
    <row r="74" spans="1:13" ht="27.75">
      <c r="A74" s="7"/>
      <c r="B74" s="7"/>
      <c r="C74" s="7"/>
      <c r="D74" s="7"/>
      <c r="E74" s="7"/>
      <c r="F74" s="7"/>
      <c r="G74" s="7"/>
      <c r="H74" s="7"/>
      <c r="I74" s="7"/>
      <c r="J74" s="7"/>
      <c r="K74" s="7"/>
      <c r="L74" s="7"/>
      <c r="M74" s="7"/>
    </row>
    <row r="75" spans="1:13" ht="27.75">
      <c r="A75" s="7"/>
      <c r="B75" s="7"/>
      <c r="C75" s="7"/>
      <c r="D75" s="7"/>
      <c r="E75" s="7"/>
      <c r="F75" s="7"/>
      <c r="G75" s="7"/>
      <c r="H75" s="7"/>
      <c r="I75" s="7"/>
      <c r="J75" s="7"/>
      <c r="K75" s="7"/>
      <c r="L75" s="7"/>
      <c r="M75" s="7"/>
    </row>
    <row r="76" spans="1:13" ht="27.75">
      <c r="A76" s="7"/>
      <c r="B76" s="7"/>
      <c r="C76" s="7"/>
      <c r="D76" s="7"/>
      <c r="E76" s="7"/>
      <c r="F76" s="7"/>
      <c r="G76" s="7"/>
      <c r="H76" s="7"/>
      <c r="I76" s="7"/>
      <c r="J76" s="7"/>
      <c r="K76" s="7"/>
      <c r="L76" s="7"/>
      <c r="M76" s="7"/>
    </row>
    <row r="77" spans="1:13" ht="27.75">
      <c r="A77" s="7"/>
      <c r="B77" s="7"/>
      <c r="C77" s="7"/>
      <c r="D77" s="7"/>
      <c r="E77" s="7"/>
      <c r="F77" s="7"/>
      <c r="G77" s="7"/>
      <c r="H77" s="7"/>
      <c r="I77" s="7"/>
      <c r="J77" s="7"/>
      <c r="K77" s="7"/>
      <c r="L77" s="7"/>
      <c r="M77" s="7"/>
    </row>
  </sheetData>
  <mergeCells count="2">
    <mergeCell ref="A7:S7"/>
    <mergeCell ref="B23:Q41"/>
  </mergeCells>
  <printOptions horizontalCentered="1"/>
  <pageMargins left="0.47244094488188981" right="0.47244094488188981" top="0.47244094488188981" bottom="0.47244094488188981" header="0.19685039370078741" footer="0.19685039370078741"/>
  <pageSetup scale="40"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29">
    <tabColor theme="0" tint="-0.249977111117893"/>
    <pageSetUpPr fitToPage="1"/>
  </sheetPr>
  <dimension ref="A1:S39"/>
  <sheetViews>
    <sheetView view="pageBreakPreview" zoomScale="60" zoomScaleNormal="80" workbookViewId="0">
      <selection activeCell="C22" sqref="C22:C23"/>
    </sheetView>
  </sheetViews>
  <sheetFormatPr defaultColWidth="9.140625" defaultRowHeight="15"/>
  <cols>
    <col min="1" max="1" width="21.7109375" style="183" customWidth="1"/>
    <col min="2" max="2" width="85.42578125" style="183" customWidth="1"/>
    <col min="3" max="3" width="24.28515625" style="612" customWidth="1"/>
    <col min="4" max="4" width="24.85546875" style="613" customWidth="1"/>
    <col min="5" max="5" width="25" style="183" customWidth="1"/>
    <col min="6" max="6" width="23.28515625" style="183" customWidth="1"/>
    <col min="7" max="8" width="23.140625" style="183" customWidth="1"/>
    <col min="9" max="9" width="25" style="183" customWidth="1"/>
    <col min="10" max="10" width="20.140625" style="183" customWidth="1"/>
    <col min="11" max="11" width="15.5703125" style="183" bestFit="1" customWidth="1"/>
    <col min="12" max="12" width="17" style="183" customWidth="1"/>
    <col min="13" max="14" width="18.42578125" style="183" customWidth="1"/>
    <col min="15" max="19" width="23.28515625" style="183" customWidth="1"/>
    <col min="20" max="16384" width="9.140625" style="183"/>
  </cols>
  <sheetData>
    <row r="1" spans="1:19" s="4" customFormat="1" ht="15.75">
      <c r="B1" s="851"/>
      <c r="C1" s="851"/>
      <c r="D1" s="851"/>
      <c r="E1" s="851"/>
      <c r="F1" s="851"/>
      <c r="G1" s="851"/>
      <c r="H1" s="272"/>
      <c r="I1" s="554"/>
    </row>
    <row r="2" spans="1:19" s="4" customFormat="1" ht="15" customHeight="1">
      <c r="A2" s="186" t="str">
        <f>RESUMO!A2</f>
        <v xml:space="preserve">CONTRATANTE: </v>
      </c>
      <c r="B2" s="186" t="str">
        <f>RESUMO!B2</f>
        <v>JUSTIÇA FEDERAL NA PARAÍBA</v>
      </c>
      <c r="C2" s="555"/>
      <c r="D2" s="556"/>
      <c r="E2" s="186"/>
      <c r="F2" s="186"/>
      <c r="G2" s="186"/>
      <c r="H2" s="186"/>
      <c r="I2" s="186"/>
    </row>
    <row r="3" spans="1:19" s="4" customFormat="1" ht="15" customHeight="1">
      <c r="A3" s="186" t="str">
        <f>RESUMO!A3</f>
        <v>CONTRATADA:</v>
      </c>
      <c r="B3" s="186" t="str">
        <f>RESUMO!B3</f>
        <v>VIVAN INSTALACAO ELETRICA LTDA</v>
      </c>
      <c r="C3" s="284"/>
      <c r="D3" s="557"/>
      <c r="E3" s="283"/>
      <c r="F3" s="283"/>
      <c r="G3" s="283"/>
      <c r="H3" s="283"/>
      <c r="I3" s="283"/>
    </row>
    <row r="4" spans="1:19" s="4" customFormat="1" ht="15.75">
      <c r="A4" s="186" t="str">
        <f>RESUMO!A5</f>
        <v xml:space="preserve">OBRA:  </v>
      </c>
      <c r="B4" s="40" t="str">
        <f>RESUMO!B5</f>
        <v>MICROGERAÇÃO DISTRIBUÍDA DO TIPO FOTOVOLTAICA ON-GRID DOS EDIFÍCIOS DA SUBSEÇÃO JUDICIÁRIA DE CAMPINA GRANDE, PARAÍBA</v>
      </c>
      <c r="C4" s="286"/>
      <c r="D4" s="557"/>
      <c r="E4" s="285"/>
      <c r="F4" s="285"/>
      <c r="G4" s="285"/>
      <c r="H4" s="285"/>
      <c r="I4" s="285"/>
    </row>
    <row r="5" spans="1:19" s="4" customFormat="1" ht="15" customHeight="1">
      <c r="A5" s="186" t="str">
        <f>RESUMO!A6</f>
        <v xml:space="preserve">ENDEREÇO: </v>
      </c>
      <c r="B5" s="883" t="str">
        <f>RESUMO!B6</f>
        <v>R.EDGAR VILARIM MEIRA - ESTAÇÃO VELHA, CAMPINA GRANDE - PB, 58410-052</v>
      </c>
      <c r="C5" s="883"/>
      <c r="D5" s="557"/>
      <c r="E5" s="285"/>
      <c r="F5" s="285"/>
      <c r="G5" s="285"/>
      <c r="H5" s="285"/>
      <c r="I5" s="285"/>
    </row>
    <row r="6" spans="1:19" s="4" customFormat="1" ht="15.75">
      <c r="B6" s="272"/>
      <c r="C6" s="286"/>
      <c r="D6" s="557"/>
      <c r="E6" s="285"/>
      <c r="F6" s="272"/>
      <c r="G6" s="285"/>
      <c r="H6" s="285"/>
    </row>
    <row r="7" spans="1:19" s="4" customFormat="1" ht="15.75">
      <c r="C7" s="558" t="s">
        <v>8</v>
      </c>
      <c r="D7" s="560"/>
      <c r="E7" s="622">
        <f>'ENCARGOS SOCIAIS'!G51</f>
        <v>0.69750000000000001</v>
      </c>
      <c r="F7" s="560">
        <f>'ENCARGOS SOCIAIS'!F51</f>
        <v>1.1341999999999999</v>
      </c>
      <c r="G7" s="618"/>
      <c r="H7" s="294"/>
      <c r="I7" s="294"/>
      <c r="J7" s="561"/>
    </row>
    <row r="8" spans="1:19" s="4" customFormat="1" ht="15.75">
      <c r="C8" s="562" t="s">
        <v>75</v>
      </c>
      <c r="D8" s="563"/>
      <c r="E8" s="621" t="str">
        <f>SINTÉTICA!G7</f>
        <v>BDI - OBRA</v>
      </c>
      <c r="F8" s="294">
        <f>SINTÉTICA!H7</f>
        <v>0.22869999999999999</v>
      </c>
      <c r="G8" s="618"/>
      <c r="H8" s="294"/>
      <c r="I8" s="294"/>
      <c r="J8" s="564"/>
    </row>
    <row r="9" spans="1:19" s="4" customFormat="1" ht="35.25" customHeight="1">
      <c r="C9" s="565" t="s">
        <v>76</v>
      </c>
      <c r="D9" s="566"/>
      <c r="E9" s="620" t="str">
        <f>SINTÉTICA!G8</f>
        <v>BDI - EQUIPAMENTO</v>
      </c>
      <c r="F9" s="567">
        <f>SINTÉTICA!H8</f>
        <v>0.1527</v>
      </c>
      <c r="G9" s="618"/>
      <c r="H9" s="294"/>
      <c r="I9" s="294"/>
      <c r="J9" s="192"/>
    </row>
    <row r="10" spans="1:19" s="4" customFormat="1" ht="33" customHeight="1">
      <c r="C10" s="862" t="str">
        <f>SINTÉTICA!G9</f>
        <v>SINAPI-PB REFERÊNCIA DEZEMBRO -2023, NÃO DESONERADO, MÊS DE ELABORAÇÃO FEVEREIRO - 2024</v>
      </c>
      <c r="D10" s="923"/>
      <c r="E10" s="923"/>
      <c r="F10" s="923"/>
      <c r="G10" s="619"/>
      <c r="H10" s="283"/>
      <c r="I10" s="283"/>
      <c r="J10" s="564"/>
    </row>
    <row r="11" spans="1:19" s="4" customFormat="1" ht="15.75">
      <c r="F11" s="285"/>
      <c r="M11" s="614">
        <f>E26/$D$25</f>
        <v>0.10207539985486214</v>
      </c>
      <c r="N11" s="614">
        <f>F26/$D$25</f>
        <v>0.4</v>
      </c>
      <c r="O11" s="614">
        <f>G26/$D$25</f>
        <v>0.70000000000000007</v>
      </c>
      <c r="P11" s="614" t="e">
        <f>#REF!/$D$25</f>
        <v>#REF!</v>
      </c>
      <c r="Q11" s="614" t="e">
        <f>#REF!/$D$25</f>
        <v>#REF!</v>
      </c>
      <c r="R11" s="614" t="e">
        <f>#REF!/$D$25</f>
        <v>#REF!</v>
      </c>
      <c r="S11" s="614"/>
    </row>
    <row r="12" spans="1:19" ht="27" customHeight="1">
      <c r="A12" s="886" t="s">
        <v>2029</v>
      </c>
      <c r="B12" s="886"/>
      <c r="C12" s="886"/>
      <c r="D12" s="886"/>
      <c r="E12" s="886"/>
      <c r="F12" s="886"/>
      <c r="G12" s="886"/>
      <c r="H12" s="886"/>
      <c r="I12" s="886"/>
      <c r="J12" s="183">
        <f>12*30</f>
        <v>360</v>
      </c>
      <c r="M12" s="612">
        <f>E26</f>
        <v>70329.950500000021</v>
      </c>
      <c r="N12" s="612">
        <f>F26</f>
        <v>275600.00000000006</v>
      </c>
      <c r="O12" s="612">
        <f>G26</f>
        <v>482300.00000000012</v>
      </c>
      <c r="P12" s="612" t="e">
        <f>#REF!</f>
        <v>#REF!</v>
      </c>
      <c r="Q12" s="612" t="e">
        <f>#REF!</f>
        <v>#REF!</v>
      </c>
      <c r="R12" s="612" t="e">
        <f>#REF!</f>
        <v>#REF!</v>
      </c>
      <c r="S12" s="612"/>
    </row>
    <row r="13" spans="1:19" ht="15.75">
      <c r="A13" s="568"/>
      <c r="B13" s="568"/>
      <c r="C13" s="569"/>
      <c r="D13" s="570"/>
      <c r="E13" s="571">
        <f t="shared" ref="E13:G13" si="0">E25/$C$25</f>
        <v>0.10207539985486214</v>
      </c>
      <c r="F13" s="571">
        <f t="shared" si="0"/>
        <v>0.29792460014513789</v>
      </c>
      <c r="G13" s="571">
        <f t="shared" si="0"/>
        <v>0.3</v>
      </c>
      <c r="H13" s="571">
        <f t="shared" ref="H13" si="1">H25/$C$25</f>
        <v>0.3</v>
      </c>
      <c r="I13" s="572"/>
      <c r="M13" s="615" t="s">
        <v>2452</v>
      </c>
      <c r="N13" s="615" t="s">
        <v>2453</v>
      </c>
      <c r="O13" s="615" t="s">
        <v>2454</v>
      </c>
      <c r="P13" s="615" t="s">
        <v>2455</v>
      </c>
      <c r="Q13" s="615" t="s">
        <v>2456</v>
      </c>
      <c r="R13" s="615" t="s">
        <v>2457</v>
      </c>
      <c r="S13" s="615"/>
    </row>
    <row r="14" spans="1:19" ht="18.75" customHeight="1">
      <c r="A14" s="911" t="s">
        <v>32</v>
      </c>
      <c r="B14" s="913" t="s">
        <v>115</v>
      </c>
      <c r="C14" s="908" t="s">
        <v>2116</v>
      </c>
      <c r="D14" s="906" t="s">
        <v>2115</v>
      </c>
      <c r="E14" s="914" t="s">
        <v>116</v>
      </c>
      <c r="F14" s="915"/>
      <c r="G14" s="915"/>
      <c r="H14" s="573"/>
      <c r="I14" s="910" t="s">
        <v>12</v>
      </c>
      <c r="M14" s="615">
        <v>30</v>
      </c>
      <c r="N14" s="615">
        <v>60</v>
      </c>
      <c r="O14" s="615">
        <v>90</v>
      </c>
      <c r="P14" s="615">
        <v>120</v>
      </c>
      <c r="Q14" s="615">
        <v>150</v>
      </c>
      <c r="R14" s="615">
        <v>180</v>
      </c>
      <c r="S14" s="615"/>
    </row>
    <row r="15" spans="1:19" ht="18.75" customHeight="1" thickBot="1">
      <c r="A15" s="912"/>
      <c r="B15" s="913"/>
      <c r="C15" s="909"/>
      <c r="D15" s="907"/>
      <c r="E15" s="574" t="s">
        <v>2452</v>
      </c>
      <c r="F15" s="575" t="s">
        <v>2453</v>
      </c>
      <c r="G15" s="574" t="s">
        <v>2454</v>
      </c>
      <c r="H15" s="575" t="s">
        <v>2455</v>
      </c>
      <c r="I15" s="910"/>
      <c r="M15" s="615"/>
      <c r="N15" s="615"/>
      <c r="O15" s="615"/>
      <c r="P15" s="615"/>
      <c r="Q15" s="615"/>
      <c r="R15" s="615"/>
    </row>
    <row r="16" spans="1:19" ht="24" customHeight="1" thickBot="1">
      <c r="A16" s="576" t="s">
        <v>120</v>
      </c>
      <c r="B16" s="921" t="str">
        <f>SINTÉTICA!E16</f>
        <v xml:space="preserve"> APOIO A OBRA - ADMINISTRAÇÃO DE OBRA E SERVIÇOS GERAIS</v>
      </c>
      <c r="C16" s="922"/>
      <c r="D16" s="579"/>
      <c r="E16" s="580"/>
      <c r="F16" s="580"/>
      <c r="G16" s="580"/>
      <c r="H16" s="580"/>
      <c r="I16" s="581"/>
    </row>
    <row r="17" spans="1:18" ht="14.45" customHeight="1">
      <c r="A17" s="924" t="s">
        <v>180</v>
      </c>
      <c r="B17" s="925" t="str">
        <f>VLOOKUP(A17,RESUMO!A:W,2,FALSE)</f>
        <v>SERVIÇOS AUXILIARES E ADMINISTRATIVOS</v>
      </c>
      <c r="C17" s="926">
        <f>VLOOKUP(A17,RESUMO!A:F,3,FALSE)</f>
        <v>16095.97</v>
      </c>
      <c r="D17" s="582">
        <f>C17</f>
        <v>16095.97</v>
      </c>
      <c r="E17" s="583">
        <f t="shared" ref="E17:H19" si="2">$C17*E18</f>
        <v>2414.3954999999996</v>
      </c>
      <c r="F17" s="584">
        <f t="shared" si="2"/>
        <v>4023.9924999999998</v>
      </c>
      <c r="G17" s="583">
        <f t="shared" si="2"/>
        <v>4828.7909999999993</v>
      </c>
      <c r="H17" s="584">
        <f t="shared" si="2"/>
        <v>4828.7909999999993</v>
      </c>
      <c r="I17" s="585">
        <f t="shared" ref="I17:I20" si="3">SUM(E17:H17)</f>
        <v>16095.969999999998</v>
      </c>
      <c r="J17" s="612">
        <f>I17-D17</f>
        <v>0</v>
      </c>
    </row>
    <row r="18" spans="1:18" ht="15.75">
      <c r="A18" s="917"/>
      <c r="B18" s="913"/>
      <c r="C18" s="920"/>
      <c r="D18" s="586">
        <f>(D17/$C$25)</f>
        <v>2.3361349782293175E-2</v>
      </c>
      <c r="E18" s="587">
        <v>0.15</v>
      </c>
      <c r="F18" s="588">
        <v>0.25</v>
      </c>
      <c r="G18" s="587">
        <v>0.3</v>
      </c>
      <c r="H18" s="588">
        <v>0.3</v>
      </c>
      <c r="I18" s="589">
        <f t="shared" si="3"/>
        <v>1</v>
      </c>
      <c r="L18" s="183">
        <f>E25/I25</f>
        <v>0.10207539985486214</v>
      </c>
      <c r="M18" s="183">
        <f>F25/I25</f>
        <v>0.29792460014513789</v>
      </c>
      <c r="N18" s="183">
        <f>G25/I25</f>
        <v>0.3</v>
      </c>
      <c r="O18" s="183" t="e">
        <f>#REF!/I25</f>
        <v>#REF!</v>
      </c>
      <c r="P18" s="183" t="e">
        <f>#REF!/I25</f>
        <v>#REF!</v>
      </c>
      <c r="Q18" s="183" t="e">
        <f>#REF!/I25</f>
        <v>#REF!</v>
      </c>
      <c r="R18" s="183" t="e">
        <f>#REF!/I25</f>
        <v>#REF!</v>
      </c>
    </row>
    <row r="19" spans="1:18" ht="15.75">
      <c r="A19" s="916" t="s">
        <v>181</v>
      </c>
      <c r="B19" s="918" t="str">
        <f>VLOOKUP(A19,RESUMO!A:W,2,FALSE)</f>
        <v>CANTEIRO DE OBRA</v>
      </c>
      <c r="C19" s="919">
        <f>VLOOKUP(A19,RESUMO!A:F,3,FALSE)</f>
        <v>12503.04</v>
      </c>
      <c r="D19" s="582">
        <f>C19</f>
        <v>12503.04</v>
      </c>
      <c r="E19" s="583">
        <f t="shared" si="2"/>
        <v>1875.4560000000001</v>
      </c>
      <c r="F19" s="584">
        <f>$C19*F20</f>
        <v>3125.76</v>
      </c>
      <c r="G19" s="583">
        <f t="shared" si="2"/>
        <v>3750.9120000000003</v>
      </c>
      <c r="H19" s="584">
        <f t="shared" si="2"/>
        <v>3750.9120000000003</v>
      </c>
      <c r="I19" s="585">
        <f t="shared" si="3"/>
        <v>12503.04</v>
      </c>
      <c r="J19" s="612">
        <f>I19-D19</f>
        <v>0</v>
      </c>
      <c r="L19" s="616">
        <f>L18</f>
        <v>0.10207539985486214</v>
      </c>
      <c r="M19" s="616">
        <f t="shared" ref="M19:R19" si="4">M18</f>
        <v>0.29792460014513789</v>
      </c>
      <c r="N19" s="616">
        <f t="shared" si="4"/>
        <v>0.3</v>
      </c>
      <c r="O19" s="616" t="e">
        <f t="shared" si="4"/>
        <v>#REF!</v>
      </c>
      <c r="P19" s="616" t="e">
        <f t="shared" si="4"/>
        <v>#REF!</v>
      </c>
      <c r="Q19" s="616" t="e">
        <f t="shared" si="4"/>
        <v>#REF!</v>
      </c>
      <c r="R19" s="616" t="e">
        <f t="shared" si="4"/>
        <v>#REF!</v>
      </c>
    </row>
    <row r="20" spans="1:18" ht="16.5" thickBot="1">
      <c r="A20" s="917"/>
      <c r="B20" s="913"/>
      <c r="C20" s="920"/>
      <c r="D20" s="586">
        <f>(D19/$C$25)</f>
        <v>1.8146647314949201E-2</v>
      </c>
      <c r="E20" s="587">
        <v>0.15</v>
      </c>
      <c r="F20" s="588">
        <v>0.25</v>
      </c>
      <c r="G20" s="587">
        <v>0.3</v>
      </c>
      <c r="H20" s="588">
        <v>0.3</v>
      </c>
      <c r="I20" s="589">
        <f t="shared" si="3"/>
        <v>1</v>
      </c>
    </row>
    <row r="21" spans="1:18" ht="20.25" customHeight="1" thickBot="1">
      <c r="A21" s="576" t="s">
        <v>121</v>
      </c>
      <c r="B21" s="577" t="str">
        <f>SINTÉTICA!E25</f>
        <v>ARQUITETURA E ELEMENTOS DE URBANISMO - EDIFICAÇÃO</v>
      </c>
      <c r="C21" s="578"/>
      <c r="D21" s="579"/>
      <c r="E21" s="580"/>
      <c r="F21" s="580"/>
      <c r="G21" s="580"/>
      <c r="H21" s="580"/>
      <c r="I21" s="581"/>
    </row>
    <row r="22" spans="1:18" ht="15.75">
      <c r="A22" s="916" t="s">
        <v>182</v>
      </c>
      <c r="B22" s="918" t="str">
        <f>VLOOKUP(A22,RESUMO!A:W,2,FALSE)</f>
        <v>INSTALAÇÕES ELÉTRICAS - FOTOVOLTAICA</v>
      </c>
      <c r="C22" s="919">
        <f>VLOOKUP(A22,RESUMO!A:F,3,FALSE)</f>
        <v>660400.99000000011</v>
      </c>
      <c r="D22" s="591">
        <f>C22</f>
        <v>660400.99000000011</v>
      </c>
      <c r="E22" s="583">
        <f t="shared" ref="E22:H22" si="5">$C22*E23</f>
        <v>66040.099000000017</v>
      </c>
      <c r="F22" s="584">
        <f>$C22*F23</f>
        <v>198120.29700000002</v>
      </c>
      <c r="G22" s="583">
        <f t="shared" si="5"/>
        <v>198120.29700000002</v>
      </c>
      <c r="H22" s="584">
        <f t="shared" si="5"/>
        <v>198120.29700000002</v>
      </c>
      <c r="I22" s="585">
        <f>SUM(E22:H22)</f>
        <v>660400.99000000011</v>
      </c>
      <c r="J22" s="612">
        <f>I22-D22</f>
        <v>0</v>
      </c>
    </row>
    <row r="23" spans="1:18" ht="15.75">
      <c r="A23" s="917"/>
      <c r="B23" s="913"/>
      <c r="C23" s="920"/>
      <c r="D23" s="586">
        <f>(D22/$C$25)</f>
        <v>0.9584920029027576</v>
      </c>
      <c r="E23" s="590">
        <v>0.1</v>
      </c>
      <c r="F23" s="588">
        <v>0.3</v>
      </c>
      <c r="G23" s="587">
        <v>0.3</v>
      </c>
      <c r="H23" s="588">
        <v>0.3</v>
      </c>
      <c r="I23" s="589">
        <f>SUM(E23:H23)</f>
        <v>1</v>
      </c>
    </row>
    <row r="24" spans="1:18" ht="15.75">
      <c r="A24" s="592"/>
      <c r="B24" s="593"/>
      <c r="C24" s="594"/>
      <c r="D24" s="595"/>
      <c r="E24" s="596"/>
      <c r="F24" s="597"/>
      <c r="G24" s="596"/>
      <c r="H24" s="597"/>
      <c r="I24" s="598"/>
    </row>
    <row r="25" spans="1:18" ht="15.75">
      <c r="A25" s="599"/>
      <c r="B25" s="593" t="s">
        <v>2080</v>
      </c>
      <c r="C25" s="600">
        <f t="shared" ref="C25:I25" si="6">C22+C19+C17</f>
        <v>689000.00000000012</v>
      </c>
      <c r="D25" s="600">
        <f t="shared" si="6"/>
        <v>689000.00000000012</v>
      </c>
      <c r="E25" s="601">
        <f t="shared" si="6"/>
        <v>70329.950500000021</v>
      </c>
      <c r="F25" s="602">
        <f t="shared" si="6"/>
        <v>205270.04950000002</v>
      </c>
      <c r="G25" s="601">
        <f t="shared" si="6"/>
        <v>206700.00000000003</v>
      </c>
      <c r="H25" s="602">
        <f t="shared" si="6"/>
        <v>206700.00000000003</v>
      </c>
      <c r="I25" s="600">
        <f t="shared" si="6"/>
        <v>689000.00000000012</v>
      </c>
      <c r="J25" s="612">
        <f>I25-D25</f>
        <v>0</v>
      </c>
      <c r="K25" s="617"/>
      <c r="L25" s="183" t="b">
        <f>I25=RESUMO!C27</f>
        <v>1</v>
      </c>
    </row>
    <row r="26" spans="1:18" ht="15.75">
      <c r="A26" s="599"/>
      <c r="B26" s="593" t="s">
        <v>2081</v>
      </c>
      <c r="C26" s="603"/>
      <c r="D26" s="604">
        <f>D23+D20+D18</f>
        <v>1</v>
      </c>
      <c r="E26" s="601">
        <f>E25</f>
        <v>70329.950500000021</v>
      </c>
      <c r="F26" s="602">
        <f>F25+E26</f>
        <v>275600.00000000006</v>
      </c>
      <c r="G26" s="601">
        <f>F26+G25</f>
        <v>482300.00000000012</v>
      </c>
      <c r="H26" s="602">
        <f>G26+H25</f>
        <v>689000.00000000012</v>
      </c>
      <c r="I26" s="605">
        <f>I25/C25</f>
        <v>1</v>
      </c>
      <c r="J26" s="200"/>
    </row>
    <row r="27" spans="1:18">
      <c r="A27" s="4"/>
      <c r="B27" s="4"/>
      <c r="C27" s="606"/>
      <c r="D27" s="607"/>
      <c r="E27" s="4"/>
      <c r="F27" s="4"/>
      <c r="G27" s="4"/>
      <c r="H27" s="4"/>
      <c r="I27" s="4"/>
      <c r="L27" s="183" t="b">
        <f>I25=C25</f>
        <v>1</v>
      </c>
    </row>
    <row r="28" spans="1:18">
      <c r="A28" s="4"/>
      <c r="B28" s="4"/>
      <c r="C28" s="606"/>
      <c r="D28" s="607"/>
      <c r="E28" s="608"/>
      <c r="F28" s="608"/>
      <c r="G28" s="608"/>
      <c r="H28" s="608"/>
      <c r="I28" s="4"/>
      <c r="J28" s="612"/>
    </row>
    <row r="29" spans="1:18">
      <c r="A29" s="4"/>
      <c r="B29" s="4"/>
      <c r="C29" s="606"/>
      <c r="D29" s="607"/>
      <c r="E29" s="608"/>
      <c r="F29" s="608"/>
      <c r="G29" s="608"/>
      <c r="H29" s="608"/>
      <c r="I29" s="4"/>
    </row>
    <row r="30" spans="1:18">
      <c r="A30" s="4"/>
      <c r="B30" s="4"/>
      <c r="C30" s="606"/>
      <c r="D30" s="607"/>
      <c r="E30" s="608"/>
      <c r="F30" s="608"/>
      <c r="G30" s="608"/>
      <c r="H30" s="608"/>
      <c r="I30" s="4"/>
    </row>
    <row r="31" spans="1:18">
      <c r="A31" s="4"/>
      <c r="B31" s="4"/>
      <c r="C31" s="606"/>
      <c r="D31" s="607"/>
      <c r="E31" s="608"/>
      <c r="F31" s="608"/>
      <c r="G31" s="608"/>
      <c r="H31" s="608"/>
      <c r="I31" s="4"/>
    </row>
    <row r="32" spans="1:18">
      <c r="A32" s="4"/>
      <c r="B32" s="4"/>
      <c r="C32" s="606"/>
      <c r="D32" s="607"/>
      <c r="E32" s="608"/>
      <c r="F32" s="608"/>
      <c r="G32" s="608"/>
      <c r="H32" s="608"/>
      <c r="I32" s="4"/>
    </row>
    <row r="33" spans="1:9" ht="15.75">
      <c r="A33" s="883" t="s">
        <v>2085</v>
      </c>
      <c r="B33" s="883"/>
      <c r="C33" s="883"/>
      <c r="D33" s="883"/>
      <c r="E33" s="883"/>
      <c r="F33" s="883"/>
      <c r="G33" s="883"/>
      <c r="H33" s="210"/>
      <c r="I33" s="4"/>
    </row>
    <row r="34" spans="1:9" ht="15.75">
      <c r="A34" s="883" t="s">
        <v>14555</v>
      </c>
      <c r="B34" s="883"/>
      <c r="C34" s="883"/>
      <c r="D34" s="556"/>
      <c r="E34" s="609"/>
      <c r="F34" s="210"/>
      <c r="G34" s="609"/>
      <c r="H34" s="609"/>
      <c r="I34" s="4"/>
    </row>
    <row r="35" spans="1:9" ht="15.75">
      <c r="A35" s="883" t="s">
        <v>14556</v>
      </c>
      <c r="B35" s="883"/>
      <c r="C35" s="883"/>
      <c r="D35" s="556"/>
      <c r="E35" s="609"/>
      <c r="F35" s="210"/>
      <c r="G35" s="609"/>
      <c r="H35" s="609"/>
      <c r="I35" s="4"/>
    </row>
    <row r="36" spans="1:9" s="4" customFormat="1">
      <c r="C36" s="610"/>
      <c r="D36" s="607"/>
      <c r="E36" s="611"/>
      <c r="G36" s="611"/>
      <c r="H36" s="611"/>
    </row>
    <row r="37" spans="1:9" s="4" customFormat="1">
      <c r="A37" s="2" t="s">
        <v>3081</v>
      </c>
      <c r="C37" s="606"/>
      <c r="D37" s="607"/>
    </row>
    <row r="38" spans="1:9" s="4" customFormat="1">
      <c r="A38" s="2" t="s">
        <v>4920</v>
      </c>
      <c r="C38" s="606"/>
      <c r="D38" s="607"/>
    </row>
    <row r="39" spans="1:9" s="4" customFormat="1">
      <c r="C39" s="606"/>
      <c r="D39" s="607"/>
    </row>
  </sheetData>
  <mergeCells count="23">
    <mergeCell ref="B16:C16"/>
    <mergeCell ref="C10:F10"/>
    <mergeCell ref="A17:A18"/>
    <mergeCell ref="B17:B18"/>
    <mergeCell ref="C17:C18"/>
    <mergeCell ref="A19:A20"/>
    <mergeCell ref="B19:B20"/>
    <mergeCell ref="C19:C20"/>
    <mergeCell ref="C22:C23"/>
    <mergeCell ref="A35:C35"/>
    <mergeCell ref="A33:G33"/>
    <mergeCell ref="A34:C34"/>
    <mergeCell ref="A22:A23"/>
    <mergeCell ref="B22:B23"/>
    <mergeCell ref="B1:G1"/>
    <mergeCell ref="B5:C5"/>
    <mergeCell ref="D14:D15"/>
    <mergeCell ref="C14:C15"/>
    <mergeCell ref="A12:I12"/>
    <mergeCell ref="I14:I15"/>
    <mergeCell ref="A14:A15"/>
    <mergeCell ref="B14:B15"/>
    <mergeCell ref="E14:G14"/>
  </mergeCells>
  <printOptions horizontalCentered="1"/>
  <pageMargins left="0.47244094488188981" right="0.47244094488188981" top="0.47244094488188981" bottom="0.47244094488188981" header="0.19685039370078741" footer="0.19685039370078741"/>
  <pageSetup paperSize="9" scale="28" fitToHeight="0" orientation="landscape" r:id="rId1"/>
  <headerFooter>
    <oddFooter>&amp;R&amp;A-&amp;P/&amp;N</oddFooter>
  </headerFooter>
  <ignoredErrors>
    <ignoredError sqref="D24 D18:D20 D21 G26 D2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249977111117893"/>
    <pageSetUpPr fitToPage="1"/>
  </sheetPr>
  <dimension ref="A1:J63"/>
  <sheetViews>
    <sheetView view="pageBreakPreview" topLeftCell="A23" zoomScale="60" zoomScaleNormal="80" workbookViewId="0">
      <selection activeCell="E56" sqref="E56"/>
    </sheetView>
  </sheetViews>
  <sheetFormatPr defaultColWidth="9.140625" defaultRowHeight="15"/>
  <cols>
    <col min="1" max="1" width="21.7109375" style="183" customWidth="1"/>
    <col min="2" max="2" width="40.42578125" style="183" customWidth="1"/>
    <col min="3" max="3" width="87.5703125" style="612" customWidth="1"/>
    <col min="4" max="4" width="24.85546875" style="613" customWidth="1"/>
    <col min="5" max="5" width="25" style="183" customWidth="1"/>
    <col min="6" max="6" width="23.28515625" style="183" customWidth="1"/>
    <col min="7" max="8" width="23.140625" style="183" customWidth="1"/>
    <col min="9" max="9" width="25" style="183" customWidth="1"/>
    <col min="10" max="10" width="23.28515625" style="183" customWidth="1"/>
    <col min="11" max="16384" width="9.140625" style="183"/>
  </cols>
  <sheetData>
    <row r="1" spans="1:10" s="4" customFormat="1" ht="15.75">
      <c r="B1" s="851"/>
      <c r="C1" s="851"/>
      <c r="D1" s="851"/>
      <c r="E1" s="851"/>
      <c r="F1" s="851"/>
      <c r="G1" s="851"/>
      <c r="H1" s="272"/>
      <c r="I1" s="554"/>
    </row>
    <row r="2" spans="1:10" s="4" customFormat="1" ht="15" customHeight="1">
      <c r="A2" s="186" t="str">
        <f>RESUMO!A2</f>
        <v xml:space="preserve">CONTRATANTE: </v>
      </c>
      <c r="B2" s="186" t="str">
        <f>RESUMO!B2</f>
        <v>JUSTIÇA FEDERAL NA PARAÍBA</v>
      </c>
      <c r="C2" s="555"/>
      <c r="D2" s="556"/>
      <c r="E2" s="186"/>
      <c r="F2" s="186"/>
      <c r="G2" s="186"/>
      <c r="H2" s="186"/>
      <c r="I2" s="186"/>
    </row>
    <row r="3" spans="1:10" s="4" customFormat="1" ht="15" customHeight="1">
      <c r="A3" s="186" t="str">
        <f>RESUMO!A3</f>
        <v>CONTRATADA:</v>
      </c>
      <c r="B3" s="186" t="str">
        <f>RESUMO!B3</f>
        <v>VIVAN INSTALACAO ELETRICA LTDA</v>
      </c>
      <c r="C3" s="284"/>
      <c r="D3" s="557"/>
      <c r="E3" s="283"/>
      <c r="F3" s="283"/>
      <c r="G3" s="283"/>
      <c r="H3" s="283"/>
      <c r="I3" s="283"/>
    </row>
    <row r="4" spans="1:10" s="4" customFormat="1" ht="15.75">
      <c r="A4" s="186" t="str">
        <f>RESUMO!A5</f>
        <v xml:space="preserve">OBRA:  </v>
      </c>
      <c r="B4" s="40" t="str">
        <f>RESUMO!B5</f>
        <v>MICROGERAÇÃO DISTRIBUÍDA DO TIPO FOTOVOLTAICA ON-GRID DOS EDIFÍCIOS DA SUBSEÇÃO JUDICIÁRIA DE CAMPINA GRANDE, PARAÍBA</v>
      </c>
      <c r="C4" s="286"/>
      <c r="D4" s="557"/>
      <c r="E4" s="285"/>
      <c r="F4" s="285"/>
      <c r="G4" s="285"/>
      <c r="H4" s="285"/>
      <c r="I4" s="285"/>
    </row>
    <row r="5" spans="1:10" s="4" customFormat="1" ht="15" customHeight="1">
      <c r="A5" s="186" t="str">
        <f>RESUMO!A6</f>
        <v xml:space="preserve">ENDEREÇO: </v>
      </c>
      <c r="B5" s="883" t="s">
        <v>14208</v>
      </c>
      <c r="C5" s="883"/>
      <c r="D5" s="557"/>
      <c r="E5" s="285"/>
      <c r="F5" s="285"/>
      <c r="G5" s="285"/>
      <c r="H5" s="285"/>
      <c r="I5" s="285"/>
    </row>
    <row r="6" spans="1:10" s="4" customFormat="1" ht="15.75">
      <c r="B6" s="272"/>
      <c r="C6" s="286"/>
      <c r="D6" s="557"/>
      <c r="E6" s="285"/>
      <c r="F6" s="272"/>
      <c r="G6" s="285"/>
      <c r="H6" s="285"/>
    </row>
    <row r="7" spans="1:10" s="4" customFormat="1" ht="15.75">
      <c r="C7" s="558" t="s">
        <v>8</v>
      </c>
      <c r="D7" s="559"/>
      <c r="E7" s="622">
        <f>G51</f>
        <v>0.69750000000000001</v>
      </c>
      <c r="F7" s="560">
        <f>F51</f>
        <v>1.1341999999999999</v>
      </c>
      <c r="G7" s="618"/>
      <c r="H7" s="294"/>
      <c r="I7" s="294"/>
    </row>
    <row r="8" spans="1:10" s="4" customFormat="1" ht="15.75">
      <c r="C8" s="562" t="s">
        <v>75</v>
      </c>
      <c r="D8" s="563"/>
      <c r="E8" s="621"/>
      <c r="F8" s="294">
        <f>SINTÉTICA!H7</f>
        <v>0.22869999999999999</v>
      </c>
      <c r="G8" s="618"/>
      <c r="H8" s="294"/>
      <c r="I8" s="294"/>
    </row>
    <row r="9" spans="1:10" s="4" customFormat="1" ht="35.25" customHeight="1">
      <c r="C9" s="565" t="s">
        <v>76</v>
      </c>
      <c r="D9" s="566"/>
      <c r="E9" s="620"/>
      <c r="F9" s="567">
        <f>SINTÉTICA!H8</f>
        <v>0.1527</v>
      </c>
      <c r="G9" s="618"/>
      <c r="H9" s="294"/>
      <c r="I9" s="294"/>
    </row>
    <row r="10" spans="1:10" s="4" customFormat="1" ht="33" customHeight="1">
      <c r="C10" s="862" t="str">
        <f>SINTÉTICA!G9</f>
        <v>SINAPI-PB REFERÊNCIA DEZEMBRO -2023, NÃO DESONERADO, MÊS DE ELABORAÇÃO FEVEREIRO - 2024</v>
      </c>
      <c r="D10" s="923"/>
      <c r="E10" s="923"/>
      <c r="F10" s="923"/>
      <c r="G10" s="619"/>
      <c r="H10" s="283"/>
      <c r="I10" s="283"/>
    </row>
    <row r="11" spans="1:10" s="4" customFormat="1" ht="15.75">
      <c r="F11" s="285"/>
      <c r="J11" s="614"/>
    </row>
    <row r="12" spans="1:10" ht="15.75">
      <c r="A12" s="886" t="s">
        <v>14352</v>
      </c>
      <c r="B12" s="886"/>
      <c r="C12" s="886"/>
      <c r="D12" s="886"/>
      <c r="E12" s="886"/>
      <c r="F12" s="886"/>
      <c r="G12" s="886"/>
      <c r="H12" s="886"/>
      <c r="I12" s="886"/>
      <c r="J12" s="612"/>
    </row>
    <row r="13" spans="1:10" ht="15.75">
      <c r="A13" s="568"/>
      <c r="B13" s="568"/>
      <c r="C13" s="569"/>
      <c r="D13" s="570"/>
      <c r="E13" s="571"/>
      <c r="F13" s="571"/>
      <c r="G13" s="571"/>
      <c r="H13" s="571"/>
      <c r="I13" s="572"/>
      <c r="J13" s="615"/>
    </row>
    <row r="14" spans="1:10" s="61" customFormat="1" ht="15.75">
      <c r="A14" s="181"/>
      <c r="B14" s="932" t="s">
        <v>14415</v>
      </c>
      <c r="C14" s="933"/>
      <c r="D14" s="933"/>
      <c r="E14" s="933"/>
      <c r="F14" s="933"/>
      <c r="G14" s="934"/>
      <c r="H14" s="181"/>
    </row>
    <row r="15" spans="1:10" s="61" customFormat="1" ht="15.75">
      <c r="A15" s="181"/>
      <c r="B15" s="938" t="s">
        <v>1997</v>
      </c>
      <c r="C15" s="935" t="s">
        <v>286</v>
      </c>
      <c r="D15" s="936" t="s">
        <v>14290</v>
      </c>
      <c r="E15" s="936"/>
      <c r="F15" s="936" t="s">
        <v>14291</v>
      </c>
      <c r="G15" s="937"/>
      <c r="H15" s="181"/>
    </row>
    <row r="16" spans="1:10" s="61" customFormat="1" ht="31.5">
      <c r="A16" s="181"/>
      <c r="B16" s="938"/>
      <c r="C16" s="935"/>
      <c r="D16" s="646" t="s">
        <v>14292</v>
      </c>
      <c r="E16" s="646" t="s">
        <v>14293</v>
      </c>
      <c r="F16" s="646" t="s">
        <v>14292</v>
      </c>
      <c r="G16" s="647" t="s">
        <v>14293</v>
      </c>
      <c r="H16" s="181"/>
    </row>
    <row r="17" spans="1:8" s="61" customFormat="1" ht="21" customHeight="1">
      <c r="A17" s="181"/>
      <c r="B17" s="927" t="s">
        <v>14294</v>
      </c>
      <c r="C17" s="928"/>
      <c r="D17" s="928"/>
      <c r="E17" s="928"/>
      <c r="F17" s="928"/>
      <c r="G17" s="929"/>
      <c r="H17" s="181"/>
    </row>
    <row r="18" spans="1:8" s="61" customFormat="1" ht="21" customHeight="1">
      <c r="A18" s="181"/>
      <c r="B18" s="648" t="s">
        <v>14295</v>
      </c>
      <c r="C18" s="649" t="s">
        <v>14296</v>
      </c>
      <c r="D18" s="650">
        <v>0</v>
      </c>
      <c r="E18" s="650">
        <v>0</v>
      </c>
      <c r="F18" s="650">
        <v>0.2</v>
      </c>
      <c r="G18" s="651">
        <v>0.2</v>
      </c>
      <c r="H18" s="181"/>
    </row>
    <row r="19" spans="1:8" s="61" customFormat="1" ht="21" customHeight="1">
      <c r="A19" s="181"/>
      <c r="B19" s="652" t="s">
        <v>14297</v>
      </c>
      <c r="C19" s="653" t="s">
        <v>14298</v>
      </c>
      <c r="D19" s="654">
        <v>1.4999999999999999E-2</v>
      </c>
      <c r="E19" s="654">
        <v>1.4999999999999999E-2</v>
      </c>
      <c r="F19" s="654">
        <v>1.4999999999999999E-2</v>
      </c>
      <c r="G19" s="655">
        <v>1.4999999999999999E-2</v>
      </c>
      <c r="H19" s="181"/>
    </row>
    <row r="20" spans="1:8" s="61" customFormat="1" ht="21" customHeight="1">
      <c r="A20" s="181"/>
      <c r="B20" s="648" t="s">
        <v>14299</v>
      </c>
      <c r="C20" s="656" t="s">
        <v>14300</v>
      </c>
      <c r="D20" s="650">
        <v>0.01</v>
      </c>
      <c r="E20" s="650">
        <v>0.01</v>
      </c>
      <c r="F20" s="650">
        <v>0.01</v>
      </c>
      <c r="G20" s="651">
        <v>0.01</v>
      </c>
      <c r="H20" s="181"/>
    </row>
    <row r="21" spans="1:8" s="61" customFormat="1" ht="21" customHeight="1">
      <c r="A21" s="181"/>
      <c r="B21" s="652" t="s">
        <v>14301</v>
      </c>
      <c r="C21" s="657" t="s">
        <v>14302</v>
      </c>
      <c r="D21" s="654">
        <v>2E-3</v>
      </c>
      <c r="E21" s="654">
        <v>2E-3</v>
      </c>
      <c r="F21" s="654">
        <v>2E-3</v>
      </c>
      <c r="G21" s="655">
        <v>2E-3</v>
      </c>
      <c r="H21" s="181"/>
    </row>
    <row r="22" spans="1:8" s="61" customFormat="1" ht="21" customHeight="1">
      <c r="A22" s="181"/>
      <c r="B22" s="648" t="s">
        <v>14303</v>
      </c>
      <c r="C22" s="649" t="s">
        <v>14304</v>
      </c>
      <c r="D22" s="658">
        <v>6.0000000000000001E-3</v>
      </c>
      <c r="E22" s="658">
        <v>6.0000000000000001E-3</v>
      </c>
      <c r="F22" s="658">
        <v>6.0000000000000001E-3</v>
      </c>
      <c r="G22" s="659">
        <v>6.0000000000000001E-3</v>
      </c>
      <c r="H22" s="181"/>
    </row>
    <row r="23" spans="1:8" s="61" customFormat="1" ht="21" customHeight="1">
      <c r="A23" s="181"/>
      <c r="B23" s="652" t="s">
        <v>14305</v>
      </c>
      <c r="C23" s="657" t="s">
        <v>14306</v>
      </c>
      <c r="D23" s="654">
        <v>2.5000000000000001E-2</v>
      </c>
      <c r="E23" s="654">
        <v>2.5000000000000001E-2</v>
      </c>
      <c r="F23" s="654">
        <v>2.5000000000000001E-2</v>
      </c>
      <c r="G23" s="655">
        <v>2.5000000000000001E-2</v>
      </c>
      <c r="H23" s="181"/>
    </row>
    <row r="24" spans="1:8" s="61" customFormat="1" ht="21" customHeight="1">
      <c r="A24" s="181"/>
      <c r="B24" s="648" t="s">
        <v>14307</v>
      </c>
      <c r="C24" s="649" t="s">
        <v>14308</v>
      </c>
      <c r="D24" s="650">
        <v>0.03</v>
      </c>
      <c r="E24" s="650">
        <v>0.03</v>
      </c>
      <c r="F24" s="650">
        <v>0.03</v>
      </c>
      <c r="G24" s="651">
        <v>0.03</v>
      </c>
      <c r="H24" s="181"/>
    </row>
    <row r="25" spans="1:8" s="61" customFormat="1" ht="21" customHeight="1">
      <c r="A25" s="181"/>
      <c r="B25" s="652" t="s">
        <v>14309</v>
      </c>
      <c r="C25" s="657" t="s">
        <v>14310</v>
      </c>
      <c r="D25" s="660">
        <v>0.08</v>
      </c>
      <c r="E25" s="660">
        <v>0.08</v>
      </c>
      <c r="F25" s="660">
        <v>0.08</v>
      </c>
      <c r="G25" s="661">
        <v>0.08</v>
      </c>
      <c r="H25" s="181"/>
    </row>
    <row r="26" spans="1:8" s="61" customFormat="1" ht="21" customHeight="1">
      <c r="A26" s="181"/>
      <c r="B26" s="648" t="s">
        <v>14311</v>
      </c>
      <c r="C26" s="649" t="s">
        <v>14312</v>
      </c>
      <c r="D26" s="650">
        <v>0</v>
      </c>
      <c r="E26" s="650">
        <v>0</v>
      </c>
      <c r="F26" s="650">
        <v>0</v>
      </c>
      <c r="G26" s="651">
        <v>0</v>
      </c>
      <c r="H26" s="181"/>
    </row>
    <row r="27" spans="1:8" s="61" customFormat="1" ht="21" customHeight="1">
      <c r="A27" s="181"/>
      <c r="B27" s="662" t="s">
        <v>1857</v>
      </c>
      <c r="C27" s="663" t="s">
        <v>12</v>
      </c>
      <c r="D27" s="664">
        <f>SUM(D18:D26)</f>
        <v>0.16799999999999998</v>
      </c>
      <c r="E27" s="664">
        <f>SUM(E18:E26)</f>
        <v>0.16799999999999998</v>
      </c>
      <c r="F27" s="664">
        <f>SUM(F18:F26)</f>
        <v>0.36800000000000005</v>
      </c>
      <c r="G27" s="665">
        <f>SUM(G18:G26)</f>
        <v>0.36800000000000005</v>
      </c>
      <c r="H27" s="181"/>
    </row>
    <row r="28" spans="1:8" s="61" customFormat="1" ht="21" customHeight="1">
      <c r="A28" s="181"/>
      <c r="B28" s="927" t="s">
        <v>14313</v>
      </c>
      <c r="C28" s="928"/>
      <c r="D28" s="928"/>
      <c r="E28" s="928"/>
      <c r="F28" s="928"/>
      <c r="G28" s="929"/>
      <c r="H28" s="181"/>
    </row>
    <row r="29" spans="1:8" s="61" customFormat="1" ht="21" customHeight="1">
      <c r="A29" s="181"/>
      <c r="B29" s="666" t="s">
        <v>14314</v>
      </c>
      <c r="C29" s="649" t="s">
        <v>14315</v>
      </c>
      <c r="D29" s="658">
        <v>0.1802</v>
      </c>
      <c r="E29" s="658" t="s">
        <v>14316</v>
      </c>
      <c r="F29" s="658">
        <v>0.1802</v>
      </c>
      <c r="G29" s="659" t="s">
        <v>14316</v>
      </c>
      <c r="H29" s="181"/>
    </row>
    <row r="30" spans="1:8" s="61" customFormat="1" ht="21" customHeight="1">
      <c r="A30" s="181"/>
      <c r="B30" s="667" t="s">
        <v>14317</v>
      </c>
      <c r="C30" s="657" t="s">
        <v>14318</v>
      </c>
      <c r="D30" s="660">
        <v>4.3099999999999999E-2</v>
      </c>
      <c r="E30" s="660" t="s">
        <v>14316</v>
      </c>
      <c r="F30" s="660">
        <v>4.3099999999999999E-2</v>
      </c>
      <c r="G30" s="661" t="s">
        <v>14316</v>
      </c>
      <c r="H30" s="181"/>
    </row>
    <row r="31" spans="1:8" s="61" customFormat="1" ht="21" customHeight="1">
      <c r="A31" s="181"/>
      <c r="B31" s="666" t="s">
        <v>14319</v>
      </c>
      <c r="C31" s="649" t="s">
        <v>14320</v>
      </c>
      <c r="D31" s="658">
        <v>8.6999999999999994E-3</v>
      </c>
      <c r="E31" s="658">
        <v>6.6E-3</v>
      </c>
      <c r="F31" s="658">
        <v>8.6999999999999994E-3</v>
      </c>
      <c r="G31" s="659">
        <v>6.6E-3</v>
      </c>
      <c r="H31" s="181"/>
    </row>
    <row r="32" spans="1:8" s="61" customFormat="1" ht="21" customHeight="1">
      <c r="A32" s="181"/>
      <c r="B32" s="667" t="s">
        <v>14321</v>
      </c>
      <c r="C32" s="657" t="s">
        <v>14322</v>
      </c>
      <c r="D32" s="660">
        <v>0.1096</v>
      </c>
      <c r="E32" s="660">
        <v>8.3299999999999999E-2</v>
      </c>
      <c r="F32" s="660">
        <v>0.1096</v>
      </c>
      <c r="G32" s="661">
        <v>8.3299999999999999E-2</v>
      </c>
      <c r="H32" s="181"/>
    </row>
    <row r="33" spans="1:8" s="61" customFormat="1" ht="21" customHeight="1">
      <c r="A33" s="181"/>
      <c r="B33" s="666" t="s">
        <v>14323</v>
      </c>
      <c r="C33" s="649" t="s">
        <v>14324</v>
      </c>
      <c r="D33" s="658">
        <v>6.9999999999999999E-4</v>
      </c>
      <c r="E33" s="658">
        <v>5.0000000000000001E-4</v>
      </c>
      <c r="F33" s="658">
        <v>6.9999999999999999E-4</v>
      </c>
      <c r="G33" s="659">
        <v>5.0000000000000001E-4</v>
      </c>
      <c r="H33" s="181"/>
    </row>
    <row r="34" spans="1:8" s="61" customFormat="1" ht="21" customHeight="1">
      <c r="A34" s="181"/>
      <c r="B34" s="667" t="s">
        <v>14325</v>
      </c>
      <c r="C34" s="657" t="s">
        <v>14326</v>
      </c>
      <c r="D34" s="660">
        <v>7.3000000000000001E-3</v>
      </c>
      <c r="E34" s="660">
        <v>5.5999999999999999E-3</v>
      </c>
      <c r="F34" s="660">
        <v>7.3000000000000001E-3</v>
      </c>
      <c r="G34" s="661">
        <v>5.5999999999999999E-3</v>
      </c>
      <c r="H34" s="181"/>
    </row>
    <row r="35" spans="1:8" s="61" customFormat="1" ht="21" customHeight="1">
      <c r="A35" s="181"/>
      <c r="B35" s="666" t="s">
        <v>14327</v>
      </c>
      <c r="C35" s="649" t="s">
        <v>14328</v>
      </c>
      <c r="D35" s="650">
        <v>2.0199999999999999E-2</v>
      </c>
      <c r="E35" s="658" t="s">
        <v>14316</v>
      </c>
      <c r="F35" s="650">
        <v>2.0199999999999999E-2</v>
      </c>
      <c r="G35" s="659" t="s">
        <v>14316</v>
      </c>
      <c r="H35" s="181"/>
    </row>
    <row r="36" spans="1:8" s="61" customFormat="1" ht="21" customHeight="1">
      <c r="A36" s="181"/>
      <c r="B36" s="667" t="s">
        <v>14329</v>
      </c>
      <c r="C36" s="657" t="s">
        <v>14330</v>
      </c>
      <c r="D36" s="654">
        <v>1E-3</v>
      </c>
      <c r="E36" s="660">
        <v>8.0000000000000004E-4</v>
      </c>
      <c r="F36" s="654">
        <v>1E-3</v>
      </c>
      <c r="G36" s="661">
        <v>8.0000000000000004E-4</v>
      </c>
      <c r="H36" s="181"/>
    </row>
    <row r="37" spans="1:8" s="61" customFormat="1" ht="21" customHeight="1">
      <c r="A37" s="181"/>
      <c r="B37" s="666" t="s">
        <v>14331</v>
      </c>
      <c r="C37" s="649" t="s">
        <v>14332</v>
      </c>
      <c r="D37" s="658">
        <v>9.64E-2</v>
      </c>
      <c r="E37" s="658">
        <v>7.3300000000000004E-2</v>
      </c>
      <c r="F37" s="658">
        <v>9.64E-2</v>
      </c>
      <c r="G37" s="659">
        <v>7.3300000000000004E-2</v>
      </c>
      <c r="H37" s="181"/>
    </row>
    <row r="38" spans="1:8" s="61" customFormat="1" ht="21" customHeight="1">
      <c r="A38" s="181"/>
      <c r="B38" s="667" t="s">
        <v>14333</v>
      </c>
      <c r="C38" s="657" t="s">
        <v>14334</v>
      </c>
      <c r="D38" s="654">
        <v>4.0000000000000002E-4</v>
      </c>
      <c r="E38" s="654">
        <v>2.9999999999999997E-4</v>
      </c>
      <c r="F38" s="654">
        <v>4.0000000000000002E-4</v>
      </c>
      <c r="G38" s="655">
        <v>2.9999999999999997E-4</v>
      </c>
      <c r="H38" s="181"/>
    </row>
    <row r="39" spans="1:8" s="61" customFormat="1" ht="21" customHeight="1">
      <c r="A39" s="181"/>
      <c r="B39" s="668" t="s">
        <v>1858</v>
      </c>
      <c r="C39" s="646" t="s">
        <v>12</v>
      </c>
      <c r="D39" s="669">
        <f>SUM(D29:D38)</f>
        <v>0.46759999999999996</v>
      </c>
      <c r="E39" s="669">
        <f>SUM(E29:E38)</f>
        <v>0.17039999999999997</v>
      </c>
      <c r="F39" s="669">
        <f>SUM(F29:F38)</f>
        <v>0.46759999999999996</v>
      </c>
      <c r="G39" s="670">
        <f>SUM(G29:G38)</f>
        <v>0.17039999999999997</v>
      </c>
      <c r="H39" s="181"/>
    </row>
    <row r="40" spans="1:8" s="61" customFormat="1" ht="21" customHeight="1">
      <c r="A40" s="181"/>
      <c r="B40" s="927" t="s">
        <v>14335</v>
      </c>
      <c r="C40" s="928"/>
      <c r="D40" s="928"/>
      <c r="E40" s="928"/>
      <c r="F40" s="928"/>
      <c r="G40" s="929"/>
      <c r="H40" s="181"/>
    </row>
    <row r="41" spans="1:8" s="61" customFormat="1" ht="21" customHeight="1">
      <c r="A41" s="181"/>
      <c r="B41" s="648" t="s">
        <v>14336</v>
      </c>
      <c r="C41" s="649" t="s">
        <v>14337</v>
      </c>
      <c r="D41" s="658">
        <v>4.53E-2</v>
      </c>
      <c r="E41" s="658">
        <v>3.4500000000000003E-2</v>
      </c>
      <c r="F41" s="658">
        <v>4.53E-2</v>
      </c>
      <c r="G41" s="659">
        <v>3.4500000000000003E-2</v>
      </c>
      <c r="H41" s="181"/>
    </row>
    <row r="42" spans="1:8" s="61" customFormat="1" ht="21" customHeight="1">
      <c r="A42" s="181"/>
      <c r="B42" s="652" t="s">
        <v>14338</v>
      </c>
      <c r="C42" s="657" t="s">
        <v>14339</v>
      </c>
      <c r="D42" s="654">
        <v>1.1000000000000001E-3</v>
      </c>
      <c r="E42" s="654">
        <v>8.0000000000000004E-4</v>
      </c>
      <c r="F42" s="654">
        <v>1.1000000000000001E-3</v>
      </c>
      <c r="G42" s="655">
        <v>8.0000000000000004E-4</v>
      </c>
      <c r="H42" s="181"/>
    </row>
    <row r="43" spans="1:8" s="61" customFormat="1" ht="21" customHeight="1">
      <c r="A43" s="181"/>
      <c r="B43" s="648" t="s">
        <v>14340</v>
      </c>
      <c r="C43" s="649" t="s">
        <v>14341</v>
      </c>
      <c r="D43" s="658">
        <v>4.24E-2</v>
      </c>
      <c r="E43" s="650">
        <v>3.2300000000000002E-2</v>
      </c>
      <c r="F43" s="658">
        <v>4.24E-2</v>
      </c>
      <c r="G43" s="651">
        <v>3.2300000000000002E-2</v>
      </c>
      <c r="H43" s="181"/>
    </row>
    <row r="44" spans="1:8" s="61" customFormat="1" ht="21" customHeight="1">
      <c r="A44" s="181"/>
      <c r="B44" s="652" t="s">
        <v>14342</v>
      </c>
      <c r="C44" s="657" t="s">
        <v>14343</v>
      </c>
      <c r="D44" s="660">
        <v>2.9899999999999999E-2</v>
      </c>
      <c r="E44" s="660">
        <v>2.2800000000000001E-2</v>
      </c>
      <c r="F44" s="660">
        <v>2.9899999999999999E-2</v>
      </c>
      <c r="G44" s="661">
        <v>2.2800000000000001E-2</v>
      </c>
      <c r="H44" s="181"/>
    </row>
    <row r="45" spans="1:8" s="61" customFormat="1" ht="21" customHeight="1">
      <c r="A45" s="181"/>
      <c r="B45" s="648" t="s">
        <v>14344</v>
      </c>
      <c r="C45" s="649" t="s">
        <v>14345</v>
      </c>
      <c r="D45" s="650">
        <v>3.8E-3</v>
      </c>
      <c r="E45" s="650">
        <v>2.8999999999999998E-3</v>
      </c>
      <c r="F45" s="650">
        <v>3.8E-3</v>
      </c>
      <c r="G45" s="651">
        <v>2.8999999999999998E-3</v>
      </c>
      <c r="H45" s="181"/>
    </row>
    <row r="46" spans="1:8" s="61" customFormat="1" ht="21" customHeight="1">
      <c r="A46" s="181"/>
      <c r="B46" s="662" t="s">
        <v>14346</v>
      </c>
      <c r="C46" s="663" t="s">
        <v>12</v>
      </c>
      <c r="D46" s="664">
        <f>SUM(D41:D45)</f>
        <v>0.12249999999999998</v>
      </c>
      <c r="E46" s="664">
        <f>SUM(E41:E45)</f>
        <v>9.3300000000000008E-2</v>
      </c>
      <c r="F46" s="664">
        <f>SUM(F41:F45)</f>
        <v>0.12249999999999998</v>
      </c>
      <c r="G46" s="665">
        <f>SUM(G41:G45)</f>
        <v>9.3300000000000008E-2</v>
      </c>
      <c r="H46" s="181"/>
    </row>
    <row r="47" spans="1:8" s="61" customFormat="1" ht="21" customHeight="1">
      <c r="A47" s="181"/>
      <c r="B47" s="927" t="s">
        <v>14347</v>
      </c>
      <c r="C47" s="928"/>
      <c r="D47" s="928"/>
      <c r="E47" s="928"/>
      <c r="F47" s="928"/>
      <c r="G47" s="929"/>
      <c r="H47" s="181"/>
    </row>
    <row r="48" spans="1:8" s="61" customFormat="1" ht="21" customHeight="1">
      <c r="A48" s="181"/>
      <c r="B48" s="666" t="s">
        <v>14348</v>
      </c>
      <c r="C48" s="649" t="s">
        <v>14349</v>
      </c>
      <c r="D48" s="658">
        <v>7.8600000000000003E-2</v>
      </c>
      <c r="E48" s="658">
        <v>2.86E-2</v>
      </c>
      <c r="F48" s="658">
        <v>0.1721</v>
      </c>
      <c r="G48" s="659">
        <v>6.2700000000000006E-2</v>
      </c>
      <c r="H48" s="181"/>
    </row>
    <row r="49" spans="1:9" s="61" customFormat="1" ht="30">
      <c r="A49" s="181"/>
      <c r="B49" s="652" t="s">
        <v>14350</v>
      </c>
      <c r="C49" s="653" t="s">
        <v>14351</v>
      </c>
      <c r="D49" s="654">
        <v>3.8E-3</v>
      </c>
      <c r="E49" s="654">
        <v>2.8999999999999998E-3</v>
      </c>
      <c r="F49" s="654">
        <v>4.0000000000000001E-3</v>
      </c>
      <c r="G49" s="655">
        <v>3.0999999999999999E-3</v>
      </c>
      <c r="H49" s="181"/>
    </row>
    <row r="50" spans="1:9" s="61" customFormat="1" ht="15.75">
      <c r="A50" s="181"/>
      <c r="B50" s="668" t="s">
        <v>1859</v>
      </c>
      <c r="C50" s="646" t="s">
        <v>12</v>
      </c>
      <c r="D50" s="669">
        <f>SUM(D48:D49)</f>
        <v>8.2400000000000001E-2</v>
      </c>
      <c r="E50" s="669">
        <f>SUM(E48:E49)</f>
        <v>3.15E-2</v>
      </c>
      <c r="F50" s="669">
        <f>SUM(F48:F49)</f>
        <v>0.17610000000000001</v>
      </c>
      <c r="G50" s="670">
        <f>SUM(G48:G49)</f>
        <v>6.5800000000000011E-2</v>
      </c>
      <c r="H50" s="181"/>
    </row>
    <row r="51" spans="1:9" s="61" customFormat="1" ht="16.5" thickBot="1">
      <c r="A51" s="181"/>
      <c r="B51" s="930"/>
      <c r="C51" s="931"/>
      <c r="D51" s="671">
        <f>D27+D39+D46+D50</f>
        <v>0.84049999999999991</v>
      </c>
      <c r="E51" s="671">
        <f>E27+E39+E46+E50</f>
        <v>0.46319999999999995</v>
      </c>
      <c r="F51" s="671">
        <f>F27+F39+F46+F50</f>
        <v>1.1341999999999999</v>
      </c>
      <c r="G51" s="672">
        <f>G27+G39+G46+G50</f>
        <v>0.69750000000000001</v>
      </c>
      <c r="H51" s="181"/>
    </row>
    <row r="52" spans="1:9" s="181" customFormat="1">
      <c r="B52" s="182"/>
    </row>
    <row r="53" spans="1:9" s="181" customFormat="1">
      <c r="B53" s="182"/>
    </row>
    <row r="54" spans="1:9" s="181" customFormat="1">
      <c r="B54" s="182"/>
    </row>
    <row r="55" spans="1:9">
      <c r="A55" s="4"/>
      <c r="B55" s="4"/>
      <c r="C55" s="606"/>
      <c r="D55" s="607"/>
      <c r="E55" s="608"/>
      <c r="F55" s="608"/>
      <c r="G55" s="608"/>
      <c r="H55" s="608"/>
      <c r="I55" s="4"/>
    </row>
    <row r="56" spans="1:9">
      <c r="A56" s="4"/>
      <c r="B56" s="4"/>
      <c r="C56" s="606"/>
      <c r="D56" s="607"/>
      <c r="E56" s="608"/>
      <c r="F56" s="608"/>
      <c r="G56" s="608"/>
      <c r="H56" s="608"/>
      <c r="I56" s="4"/>
    </row>
    <row r="57" spans="1:9">
      <c r="A57" s="4"/>
      <c r="B57" s="4"/>
      <c r="C57" s="606"/>
      <c r="D57" s="607"/>
      <c r="E57" s="608"/>
      <c r="F57" s="608"/>
      <c r="G57" s="608"/>
      <c r="H57" s="608"/>
      <c r="I57" s="4"/>
    </row>
    <row r="58" spans="1:9">
      <c r="A58" s="4"/>
      <c r="B58" s="4"/>
      <c r="C58" s="606"/>
      <c r="D58" s="607"/>
      <c r="E58" s="608"/>
      <c r="F58" s="608"/>
      <c r="G58" s="608"/>
      <c r="H58" s="608"/>
      <c r="I58" s="4"/>
    </row>
    <row r="59" spans="1:9" ht="15.75">
      <c r="A59" s="883" t="s">
        <v>2085</v>
      </c>
      <c r="B59" s="883"/>
      <c r="C59" s="883"/>
      <c r="D59" s="883"/>
      <c r="E59" s="883"/>
      <c r="F59" s="883"/>
      <c r="G59" s="883"/>
      <c r="H59" s="210"/>
      <c r="I59" s="4"/>
    </row>
    <row r="60" spans="1:9" ht="15.75">
      <c r="A60" s="883" t="s">
        <v>14555</v>
      </c>
      <c r="B60" s="883"/>
      <c r="C60" s="883"/>
      <c r="D60" s="556"/>
      <c r="E60" s="609"/>
      <c r="F60" s="210"/>
      <c r="G60" s="609"/>
      <c r="H60" s="609"/>
      <c r="I60" s="4"/>
    </row>
    <row r="61" spans="1:9" ht="15.75">
      <c r="A61" s="883" t="s">
        <v>14556</v>
      </c>
      <c r="B61" s="883"/>
      <c r="C61" s="883"/>
      <c r="D61" s="556"/>
      <c r="E61" s="609"/>
      <c r="F61" s="210"/>
      <c r="G61" s="609"/>
      <c r="H61" s="609"/>
      <c r="I61" s="4"/>
    </row>
    <row r="62" spans="1:9" s="4" customFormat="1">
      <c r="C62" s="610"/>
      <c r="D62" s="607"/>
      <c r="E62" s="611"/>
      <c r="G62" s="611"/>
      <c r="H62" s="611"/>
    </row>
    <row r="63" spans="1:9" s="4" customFormat="1">
      <c r="C63" s="606"/>
      <c r="D63" s="607"/>
    </row>
  </sheetData>
  <mergeCells count="17">
    <mergeCell ref="B1:G1"/>
    <mergeCell ref="B5:C5"/>
    <mergeCell ref="C10:F10"/>
    <mergeCell ref="A12:I12"/>
    <mergeCell ref="B40:G40"/>
    <mergeCell ref="B14:G14"/>
    <mergeCell ref="C15:C16"/>
    <mergeCell ref="D15:E15"/>
    <mergeCell ref="F15:G15"/>
    <mergeCell ref="B17:G17"/>
    <mergeCell ref="B28:G28"/>
    <mergeCell ref="B15:B16"/>
    <mergeCell ref="A59:G59"/>
    <mergeCell ref="A60:C60"/>
    <mergeCell ref="A61:C61"/>
    <mergeCell ref="B47:G47"/>
    <mergeCell ref="B51:C51"/>
  </mergeCells>
  <printOptions horizontalCentered="1"/>
  <pageMargins left="0.47244094488188981" right="0.47244094488188981" top="0.47244094488188981" bottom="0.47244094488188981" header="0.19685039370078741" footer="0.19685039370078741"/>
  <pageSetup paperSize="9" scale="43" fitToHeight="0" orientation="landscape" r:id="rId1"/>
  <headerFooter>
    <oddFooter>&amp;R&amp;A-&amp;P/&amp;N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3:P76"/>
  <sheetViews>
    <sheetView view="pageBreakPreview" topLeftCell="A53" zoomScale="60" zoomScaleNormal="100" workbookViewId="0">
      <selection activeCell="A28" sqref="A28"/>
    </sheetView>
  </sheetViews>
  <sheetFormatPr defaultColWidth="9.42578125" defaultRowHeight="20.25"/>
  <cols>
    <col min="1" max="1" width="20.42578125" style="8" bestFit="1" customWidth="1"/>
    <col min="2" max="2" width="67" style="8" customWidth="1"/>
    <col min="3" max="11" width="9.42578125" style="8"/>
    <col min="12" max="12" width="10.85546875" style="8" customWidth="1"/>
    <col min="13" max="13" width="0.140625" style="8" customWidth="1"/>
    <col min="14" max="16" width="9.42578125" style="8"/>
    <col min="17" max="16384" width="9.42578125" style="9"/>
  </cols>
  <sheetData>
    <row r="3" spans="1:13">
      <c r="E3" s="12"/>
      <c r="H3" s="12"/>
    </row>
    <row r="4" spans="1:13" ht="27.75">
      <c r="A4" s="810" t="str">
        <f>'CAP5'!A4:M4</f>
        <v>JUSTIÇA FEDERAL NA PARAÍBA</v>
      </c>
      <c r="B4" s="810"/>
      <c r="C4" s="810"/>
      <c r="D4" s="810"/>
      <c r="E4" s="810"/>
      <c r="F4" s="810"/>
      <c r="G4" s="810"/>
      <c r="H4" s="810"/>
      <c r="I4" s="810"/>
      <c r="J4" s="810"/>
      <c r="K4" s="810"/>
      <c r="L4" s="810"/>
      <c r="M4" s="810"/>
    </row>
    <row r="6" spans="1:13">
      <c r="F6" s="12"/>
    </row>
    <row r="24" spans="1:13">
      <c r="A24" s="9"/>
      <c r="B24" s="9"/>
      <c r="C24" s="9"/>
      <c r="D24" s="9"/>
      <c r="E24" s="9"/>
      <c r="F24" s="9"/>
      <c r="G24" s="9"/>
      <c r="H24" s="9"/>
      <c r="I24" s="9"/>
      <c r="J24" s="9"/>
      <c r="K24" s="9"/>
      <c r="L24" s="9"/>
      <c r="M24" s="9"/>
    </row>
    <row r="25" spans="1:13">
      <c r="A25" s="13"/>
      <c r="B25" s="800"/>
      <c r="C25" s="800"/>
      <c r="D25" s="800"/>
      <c r="E25" s="800"/>
      <c r="F25" s="800"/>
      <c r="G25" s="800"/>
      <c r="H25" s="800"/>
      <c r="I25" s="800"/>
      <c r="J25" s="800"/>
    </row>
    <row r="27" spans="1:13" ht="34.5" thickBot="1">
      <c r="A27" s="801" t="s">
        <v>14425</v>
      </c>
      <c r="B27" s="801"/>
      <c r="C27" s="801"/>
      <c r="D27" s="801"/>
      <c r="E27" s="801"/>
      <c r="F27" s="801"/>
      <c r="G27" s="801"/>
      <c r="H27" s="801"/>
      <c r="I27" s="801"/>
      <c r="J27" s="801"/>
      <c r="K27" s="801"/>
      <c r="L27" s="801"/>
      <c r="M27" s="801"/>
    </row>
    <row r="28" spans="1:13" ht="21" thickTop="1">
      <c r="B28" s="800"/>
      <c r="C28" s="800"/>
      <c r="D28" s="800"/>
      <c r="E28" s="800"/>
      <c r="F28" s="800"/>
      <c r="G28" s="800"/>
      <c r="H28" s="800"/>
      <c r="I28" s="800"/>
      <c r="J28" s="800"/>
      <c r="K28" s="800"/>
    </row>
    <row r="29" spans="1:13">
      <c r="A29" s="12"/>
      <c r="B29" s="12"/>
    </row>
    <row r="37" spans="1:13" ht="26.25">
      <c r="A37" s="14"/>
      <c r="B37" s="804"/>
      <c r="C37" s="804"/>
      <c r="D37" s="804"/>
      <c r="E37" s="804"/>
      <c r="F37" s="804"/>
      <c r="G37" s="804"/>
      <c r="H37" s="804"/>
      <c r="I37" s="804"/>
      <c r="J37" s="804"/>
      <c r="K37" s="804"/>
      <c r="L37" s="804"/>
      <c r="M37" s="804"/>
    </row>
    <row r="38" spans="1:13" ht="35.25" customHeight="1">
      <c r="A38" s="14"/>
      <c r="B38" s="804"/>
      <c r="C38" s="804"/>
      <c r="D38" s="804"/>
      <c r="E38" s="804"/>
      <c r="F38" s="804"/>
      <c r="G38" s="804"/>
      <c r="H38" s="804"/>
      <c r="I38" s="804"/>
      <c r="J38" s="804"/>
      <c r="K38" s="804"/>
      <c r="L38" s="804"/>
      <c r="M38" s="804"/>
    </row>
    <row r="39" spans="1:13" ht="26.25">
      <c r="A39" s="14"/>
      <c r="B39" s="804"/>
      <c r="C39" s="804"/>
      <c r="D39" s="804"/>
      <c r="E39" s="804"/>
      <c r="F39" s="804"/>
      <c r="G39" s="804"/>
      <c r="H39" s="804"/>
      <c r="I39" s="804"/>
      <c r="J39" s="804"/>
      <c r="K39" s="804"/>
      <c r="L39" s="804"/>
      <c r="M39" s="804"/>
    </row>
    <row r="41" spans="1:13" ht="26.25">
      <c r="A41" s="14"/>
      <c r="B41" s="804"/>
      <c r="C41" s="804"/>
      <c r="D41" s="804"/>
      <c r="E41" s="804"/>
      <c r="F41" s="804"/>
      <c r="G41" s="804"/>
      <c r="H41" s="804"/>
      <c r="I41" s="804"/>
      <c r="J41" s="804"/>
      <c r="K41" s="804"/>
      <c r="L41" s="804"/>
      <c r="M41" s="804"/>
    </row>
    <row r="42" spans="1:13" ht="26.25">
      <c r="A42" s="14"/>
      <c r="B42" s="804"/>
      <c r="C42" s="804"/>
      <c r="D42" s="804"/>
      <c r="E42" s="804"/>
      <c r="F42" s="804"/>
      <c r="G42" s="804"/>
      <c r="H42" s="804"/>
      <c r="I42" s="804"/>
      <c r="J42" s="804"/>
      <c r="K42" s="804"/>
      <c r="L42" s="804"/>
      <c r="M42" s="804"/>
    </row>
    <row r="43" spans="1:13" ht="33.75" customHeight="1">
      <c r="A43" s="14"/>
      <c r="B43" s="804"/>
      <c r="C43" s="804"/>
      <c r="D43" s="804"/>
      <c r="E43" s="804"/>
      <c r="F43" s="804"/>
      <c r="G43" s="804"/>
      <c r="H43" s="804"/>
      <c r="I43" s="804"/>
      <c r="J43" s="804"/>
      <c r="K43" s="804"/>
      <c r="L43" s="804"/>
      <c r="M43" s="804"/>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4"/>
  <dimension ref="A1:I7556"/>
  <sheetViews>
    <sheetView topLeftCell="A7507" zoomScale="70" zoomScaleNormal="70" workbookViewId="0">
      <selection activeCell="B7542" sqref="B7542"/>
    </sheetView>
  </sheetViews>
  <sheetFormatPr defaultColWidth="8.85546875" defaultRowHeight="15"/>
  <cols>
    <col min="1" max="1" width="19.42578125" style="443" customWidth="1"/>
    <col min="2" max="2" width="196.85546875" style="213" customWidth="1"/>
    <col min="3" max="3" width="64.140625" style="445" customWidth="1"/>
    <col min="4" max="4" width="8.7109375" style="443" bestFit="1" customWidth="1"/>
    <col min="5" max="5" width="15.140625" style="443" customWidth="1"/>
    <col min="6" max="7" width="6.5703125" style="448" customWidth="1"/>
    <col min="8" max="8" width="14.140625" style="443" customWidth="1"/>
    <col min="9" max="9" width="23.5703125" style="443" customWidth="1"/>
    <col min="10" max="16384" width="8.85546875" style="445"/>
  </cols>
  <sheetData>
    <row r="1" spans="1:9" ht="18" customHeight="1" thickBot="1">
      <c r="A1" s="438" t="s">
        <v>0</v>
      </c>
      <c r="B1" s="439" t="s">
        <v>1</v>
      </c>
      <c r="C1" s="438" t="s">
        <v>9</v>
      </c>
      <c r="D1" s="438" t="s">
        <v>30</v>
      </c>
      <c r="E1" s="438" t="s">
        <v>325</v>
      </c>
      <c r="F1" s="438" t="s">
        <v>1572</v>
      </c>
      <c r="G1" s="438" t="s">
        <v>1772</v>
      </c>
      <c r="H1" s="438" t="s">
        <v>183</v>
      </c>
      <c r="I1" s="438" t="s">
        <v>184</v>
      </c>
    </row>
    <row r="2" spans="1:9">
      <c r="A2" s="444"/>
      <c r="B2" s="444"/>
      <c r="C2" s="444"/>
      <c r="D2" s="446"/>
      <c r="E2" s="446"/>
      <c r="F2" s="446"/>
      <c r="G2" s="446"/>
      <c r="H2" s="446"/>
      <c r="I2" s="447"/>
    </row>
    <row r="3" spans="1:9" ht="15.75">
      <c r="A3" s="675">
        <v>97141</v>
      </c>
      <c r="B3" s="675" t="s">
        <v>1590</v>
      </c>
      <c r="C3" s="675" t="s">
        <v>1977</v>
      </c>
      <c r="D3" s="675" t="s">
        <v>31</v>
      </c>
      <c r="E3" s="676">
        <v>7.21</v>
      </c>
      <c r="F3" s="446"/>
      <c r="G3" s="446"/>
      <c r="H3" s="446" t="s">
        <v>14360</v>
      </c>
      <c r="I3" s="447">
        <v>45261</v>
      </c>
    </row>
    <row r="4" spans="1:9" ht="15.75">
      <c r="A4" s="675">
        <v>97142</v>
      </c>
      <c r="B4" s="675" t="s">
        <v>1591</v>
      </c>
      <c r="C4" s="675" t="s">
        <v>1977</v>
      </c>
      <c r="D4" s="675" t="s">
        <v>31</v>
      </c>
      <c r="E4" s="676">
        <v>7.99</v>
      </c>
      <c r="F4" s="446"/>
      <c r="G4" s="446"/>
      <c r="H4" s="446" t="s">
        <v>14360</v>
      </c>
      <c r="I4" s="447">
        <v>45261</v>
      </c>
    </row>
    <row r="5" spans="1:9" ht="15.75">
      <c r="A5" s="675">
        <v>97143</v>
      </c>
      <c r="B5" s="675" t="s">
        <v>1592</v>
      </c>
      <c r="C5" s="675" t="s">
        <v>1977</v>
      </c>
      <c r="D5" s="675" t="s">
        <v>31</v>
      </c>
      <c r="E5" s="676">
        <v>9.9700000000000006</v>
      </c>
      <c r="G5" s="446"/>
      <c r="H5" s="446" t="s">
        <v>14360</v>
      </c>
      <c r="I5" s="447">
        <v>45261</v>
      </c>
    </row>
    <row r="6" spans="1:9" ht="15.75">
      <c r="A6" s="675">
        <v>97144</v>
      </c>
      <c r="B6" s="675" t="s">
        <v>1593</v>
      </c>
      <c r="C6" s="675" t="s">
        <v>1977</v>
      </c>
      <c r="D6" s="675" t="s">
        <v>31</v>
      </c>
      <c r="E6" s="676">
        <v>11.92</v>
      </c>
      <c r="G6" s="446"/>
      <c r="H6" s="446" t="s">
        <v>14360</v>
      </c>
      <c r="I6" s="447">
        <v>45261</v>
      </c>
    </row>
    <row r="7" spans="1:9" ht="15.75">
      <c r="A7" s="675">
        <v>97145</v>
      </c>
      <c r="B7" s="675" t="s">
        <v>1594</v>
      </c>
      <c r="C7" s="675" t="s">
        <v>1977</v>
      </c>
      <c r="D7" s="675" t="s">
        <v>31</v>
      </c>
      <c r="E7" s="676">
        <v>13.91</v>
      </c>
      <c r="G7" s="446"/>
      <c r="H7" s="446" t="s">
        <v>14360</v>
      </c>
      <c r="I7" s="447">
        <v>45261</v>
      </c>
    </row>
    <row r="8" spans="1:9" ht="15.75">
      <c r="A8" s="675">
        <v>97146</v>
      </c>
      <c r="B8" s="675" t="s">
        <v>1595</v>
      </c>
      <c r="C8" s="675" t="s">
        <v>1977</v>
      </c>
      <c r="D8" s="675" t="s">
        <v>31</v>
      </c>
      <c r="E8" s="676">
        <v>15.89</v>
      </c>
      <c r="G8" s="446"/>
      <c r="H8" s="446" t="s">
        <v>14360</v>
      </c>
      <c r="I8" s="447">
        <v>45261</v>
      </c>
    </row>
    <row r="9" spans="1:9" ht="15.75">
      <c r="A9" s="675">
        <v>97147</v>
      </c>
      <c r="B9" s="675" t="s">
        <v>1596</v>
      </c>
      <c r="C9" s="675" t="s">
        <v>1977</v>
      </c>
      <c r="D9" s="675" t="s">
        <v>31</v>
      </c>
      <c r="E9" s="676">
        <v>17.87</v>
      </c>
      <c r="G9" s="446"/>
      <c r="H9" s="446" t="s">
        <v>14360</v>
      </c>
      <c r="I9" s="447">
        <v>45261</v>
      </c>
    </row>
    <row r="10" spans="1:9" ht="15.75">
      <c r="A10" s="675">
        <v>97148</v>
      </c>
      <c r="B10" s="675" t="s">
        <v>1597</v>
      </c>
      <c r="C10" s="675" t="s">
        <v>1977</v>
      </c>
      <c r="D10" s="675" t="s">
        <v>31</v>
      </c>
      <c r="E10" s="676">
        <v>19.850000000000001</v>
      </c>
      <c r="G10" s="446"/>
      <c r="H10" s="446" t="s">
        <v>14360</v>
      </c>
      <c r="I10" s="447">
        <v>45261</v>
      </c>
    </row>
    <row r="11" spans="1:9" ht="15.75">
      <c r="A11" s="675">
        <v>97149</v>
      </c>
      <c r="B11" s="675" t="s">
        <v>1598</v>
      </c>
      <c r="C11" s="675" t="s">
        <v>1977</v>
      </c>
      <c r="D11" s="675" t="s">
        <v>31</v>
      </c>
      <c r="E11" s="676">
        <v>21.86</v>
      </c>
      <c r="G11" s="446"/>
      <c r="H11" s="446" t="s">
        <v>14360</v>
      </c>
      <c r="I11" s="447">
        <v>45261</v>
      </c>
    </row>
    <row r="12" spans="1:9" ht="15.75">
      <c r="A12" s="675">
        <v>97150</v>
      </c>
      <c r="B12" s="675" t="s">
        <v>1599</v>
      </c>
      <c r="C12" s="675" t="s">
        <v>1977</v>
      </c>
      <c r="D12" s="675" t="s">
        <v>31</v>
      </c>
      <c r="E12" s="676">
        <v>28.7</v>
      </c>
      <c r="G12" s="446"/>
      <c r="H12" s="446" t="s">
        <v>14360</v>
      </c>
      <c r="I12" s="447">
        <v>45261</v>
      </c>
    </row>
    <row r="13" spans="1:9" ht="15.75">
      <c r="A13" s="675">
        <v>97151</v>
      </c>
      <c r="B13" s="675" t="s">
        <v>1600</v>
      </c>
      <c r="C13" s="675" t="s">
        <v>1977</v>
      </c>
      <c r="D13" s="675" t="s">
        <v>31</v>
      </c>
      <c r="E13" s="676">
        <v>33.39</v>
      </c>
      <c r="G13" s="446"/>
      <c r="H13" s="446" t="s">
        <v>14360</v>
      </c>
      <c r="I13" s="447">
        <v>45261</v>
      </c>
    </row>
    <row r="14" spans="1:9" ht="15.75">
      <c r="A14" s="675">
        <v>97152</v>
      </c>
      <c r="B14" s="675" t="s">
        <v>1601</v>
      </c>
      <c r="C14" s="675" t="s">
        <v>1977</v>
      </c>
      <c r="D14" s="675" t="s">
        <v>31</v>
      </c>
      <c r="E14" s="676">
        <v>37.86</v>
      </c>
      <c r="G14" s="446"/>
      <c r="H14" s="446" t="s">
        <v>14360</v>
      </c>
      <c r="I14" s="447">
        <v>45261</v>
      </c>
    </row>
    <row r="15" spans="1:9" ht="15.75">
      <c r="A15" s="675">
        <v>97153</v>
      </c>
      <c r="B15" s="675" t="s">
        <v>1602</v>
      </c>
      <c r="C15" s="675" t="s">
        <v>1977</v>
      </c>
      <c r="D15" s="675" t="s">
        <v>31</v>
      </c>
      <c r="E15" s="676">
        <v>42.47</v>
      </c>
      <c r="G15" s="446"/>
      <c r="H15" s="446" t="s">
        <v>14360</v>
      </c>
      <c r="I15" s="447">
        <v>45261</v>
      </c>
    </row>
    <row r="16" spans="1:9" ht="15.75">
      <c r="A16" s="675">
        <v>97154</v>
      </c>
      <c r="B16" s="675" t="s">
        <v>1603</v>
      </c>
      <c r="C16" s="675" t="s">
        <v>1977</v>
      </c>
      <c r="D16" s="675" t="s">
        <v>31</v>
      </c>
      <c r="E16" s="676">
        <v>47.11</v>
      </c>
      <c r="G16" s="446"/>
      <c r="H16" s="446" t="s">
        <v>14360</v>
      </c>
      <c r="I16" s="447">
        <v>45261</v>
      </c>
    </row>
    <row r="17" spans="1:9" ht="15.75">
      <c r="A17" s="675">
        <v>97155</v>
      </c>
      <c r="B17" s="675" t="s">
        <v>1604</v>
      </c>
      <c r="C17" s="675" t="s">
        <v>1977</v>
      </c>
      <c r="D17" s="675" t="s">
        <v>31</v>
      </c>
      <c r="E17" s="676">
        <v>51.75</v>
      </c>
      <c r="G17" s="446"/>
      <c r="H17" s="446" t="s">
        <v>14360</v>
      </c>
      <c r="I17" s="447">
        <v>45261</v>
      </c>
    </row>
    <row r="18" spans="1:9" ht="15.75">
      <c r="A18" s="675">
        <v>97156</v>
      </c>
      <c r="B18" s="675" t="s">
        <v>1605</v>
      </c>
      <c r="C18" s="675" t="s">
        <v>1977</v>
      </c>
      <c r="D18" s="675" t="s">
        <v>31</v>
      </c>
      <c r="E18" s="676">
        <v>61.36</v>
      </c>
      <c r="G18" s="446"/>
      <c r="H18" s="446" t="s">
        <v>14360</v>
      </c>
      <c r="I18" s="447">
        <v>45261</v>
      </c>
    </row>
    <row r="19" spans="1:9" ht="15.75">
      <c r="A19" s="675">
        <v>97157</v>
      </c>
      <c r="B19" s="675" t="s">
        <v>1606</v>
      </c>
      <c r="C19" s="675" t="s">
        <v>1977</v>
      </c>
      <c r="D19" s="675" t="s">
        <v>31</v>
      </c>
      <c r="E19" s="676">
        <v>4.37</v>
      </c>
      <c r="G19" s="446"/>
      <c r="H19" s="446" t="s">
        <v>14360</v>
      </c>
      <c r="I19" s="447">
        <v>45261</v>
      </c>
    </row>
    <row r="20" spans="1:9" ht="15.75">
      <c r="A20" s="675">
        <v>97158</v>
      </c>
      <c r="B20" s="675" t="s">
        <v>1607</v>
      </c>
      <c r="C20" s="675" t="s">
        <v>1977</v>
      </c>
      <c r="D20" s="675" t="s">
        <v>31</v>
      </c>
      <c r="E20" s="676">
        <v>4.8600000000000003</v>
      </c>
      <c r="G20" s="446"/>
      <c r="H20" s="446" t="s">
        <v>14360</v>
      </c>
      <c r="I20" s="447">
        <v>45261</v>
      </c>
    </row>
    <row r="21" spans="1:9" ht="15.75">
      <c r="A21" s="675">
        <v>97159</v>
      </c>
      <c r="B21" s="675" t="s">
        <v>1608</v>
      </c>
      <c r="C21" s="675" t="s">
        <v>1977</v>
      </c>
      <c r="D21" s="675" t="s">
        <v>31</v>
      </c>
      <c r="E21" s="676">
        <v>6.07</v>
      </c>
      <c r="G21" s="446"/>
      <c r="H21" s="446" t="s">
        <v>14360</v>
      </c>
      <c r="I21" s="447">
        <v>45261</v>
      </c>
    </row>
    <row r="22" spans="1:9" ht="15.75">
      <c r="A22" s="675">
        <v>97160</v>
      </c>
      <c r="B22" s="675" t="s">
        <v>1609</v>
      </c>
      <c r="C22" s="675" t="s">
        <v>1977</v>
      </c>
      <c r="D22" s="675" t="s">
        <v>31</v>
      </c>
      <c r="E22" s="676">
        <v>7.26</v>
      </c>
      <c r="G22" s="446"/>
      <c r="H22" s="446" t="s">
        <v>14360</v>
      </c>
      <c r="I22" s="447">
        <v>45261</v>
      </c>
    </row>
    <row r="23" spans="1:9" ht="15.75">
      <c r="A23" s="675">
        <v>97161</v>
      </c>
      <c r="B23" s="675" t="s">
        <v>1610</v>
      </c>
      <c r="C23" s="675" t="s">
        <v>1977</v>
      </c>
      <c r="D23" s="675" t="s">
        <v>31</v>
      </c>
      <c r="E23" s="676">
        <v>8.49</v>
      </c>
      <c r="G23" s="446"/>
      <c r="H23" s="446" t="s">
        <v>14360</v>
      </c>
      <c r="I23" s="447">
        <v>45261</v>
      </c>
    </row>
    <row r="24" spans="1:9" ht="15.75">
      <c r="A24" s="675">
        <v>97162</v>
      </c>
      <c r="B24" s="675" t="s">
        <v>1611</v>
      </c>
      <c r="C24" s="675" t="s">
        <v>1977</v>
      </c>
      <c r="D24" s="675" t="s">
        <v>31</v>
      </c>
      <c r="E24" s="676">
        <v>9.7100000000000009</v>
      </c>
      <c r="F24" s="446"/>
      <c r="G24" s="446"/>
      <c r="H24" s="446" t="s">
        <v>14360</v>
      </c>
      <c r="I24" s="447">
        <v>45261</v>
      </c>
    </row>
    <row r="25" spans="1:9" ht="15.75">
      <c r="A25" s="675">
        <v>97163</v>
      </c>
      <c r="B25" s="675" t="s">
        <v>1612</v>
      </c>
      <c r="C25" s="675" t="s">
        <v>1977</v>
      </c>
      <c r="D25" s="675" t="s">
        <v>31</v>
      </c>
      <c r="E25" s="676">
        <v>10.92</v>
      </c>
      <c r="F25" s="446"/>
      <c r="G25" s="446"/>
      <c r="H25" s="446" t="s">
        <v>14360</v>
      </c>
      <c r="I25" s="447">
        <v>45261</v>
      </c>
    </row>
    <row r="26" spans="1:9" ht="15.75">
      <c r="A26" s="675">
        <v>97164</v>
      </c>
      <c r="B26" s="675" t="s">
        <v>1613</v>
      </c>
      <c r="C26" s="675" t="s">
        <v>1977</v>
      </c>
      <c r="D26" s="675" t="s">
        <v>31</v>
      </c>
      <c r="E26" s="676">
        <v>12.14</v>
      </c>
      <c r="F26" s="446"/>
      <c r="G26" s="446"/>
      <c r="H26" s="446" t="s">
        <v>14360</v>
      </c>
      <c r="I26" s="447">
        <v>45261</v>
      </c>
    </row>
    <row r="27" spans="1:9" ht="15.75">
      <c r="A27" s="675">
        <v>97165</v>
      </c>
      <c r="B27" s="675" t="s">
        <v>1614</v>
      </c>
      <c r="C27" s="675" t="s">
        <v>1977</v>
      </c>
      <c r="D27" s="675" t="s">
        <v>31</v>
      </c>
      <c r="E27" s="676">
        <v>13.39</v>
      </c>
      <c r="F27" s="446"/>
      <c r="G27" s="446"/>
      <c r="H27" s="446" t="s">
        <v>14360</v>
      </c>
      <c r="I27" s="447">
        <v>45261</v>
      </c>
    </row>
    <row r="28" spans="1:9" ht="15.75">
      <c r="A28" s="675">
        <v>97166</v>
      </c>
      <c r="B28" s="675" t="s">
        <v>1615</v>
      </c>
      <c r="C28" s="675" t="s">
        <v>1977</v>
      </c>
      <c r="D28" s="675" t="s">
        <v>31</v>
      </c>
      <c r="E28" s="676">
        <v>17.54</v>
      </c>
      <c r="F28" s="446"/>
      <c r="G28" s="446"/>
      <c r="H28" s="446" t="s">
        <v>14360</v>
      </c>
      <c r="I28" s="447">
        <v>45261</v>
      </c>
    </row>
    <row r="29" spans="1:9" ht="15.75">
      <c r="A29" s="675">
        <v>97167</v>
      </c>
      <c r="B29" s="675" t="s">
        <v>1616</v>
      </c>
      <c r="C29" s="675" t="s">
        <v>1977</v>
      </c>
      <c r="D29" s="675" t="s">
        <v>31</v>
      </c>
      <c r="E29" s="676">
        <v>20.420000000000002</v>
      </c>
      <c r="F29" s="446"/>
      <c r="G29" s="446"/>
      <c r="H29" s="446" t="s">
        <v>14360</v>
      </c>
      <c r="I29" s="447">
        <v>45261</v>
      </c>
    </row>
    <row r="30" spans="1:9" ht="15.75">
      <c r="A30" s="675">
        <v>97168</v>
      </c>
      <c r="B30" s="675" t="s">
        <v>1617</v>
      </c>
      <c r="C30" s="675" t="s">
        <v>1977</v>
      </c>
      <c r="D30" s="675" t="s">
        <v>31</v>
      </c>
      <c r="E30" s="676">
        <v>23.09</v>
      </c>
      <c r="F30" s="446"/>
      <c r="G30" s="446"/>
      <c r="H30" s="446" t="s">
        <v>14360</v>
      </c>
      <c r="I30" s="447">
        <v>45261</v>
      </c>
    </row>
    <row r="31" spans="1:9" ht="15.75">
      <c r="A31" s="675">
        <v>97169</v>
      </c>
      <c r="B31" s="675" t="s">
        <v>1618</v>
      </c>
      <c r="C31" s="675" t="s">
        <v>1977</v>
      </c>
      <c r="D31" s="675" t="s">
        <v>31</v>
      </c>
      <c r="E31" s="676">
        <v>25.9</v>
      </c>
      <c r="F31" s="446"/>
      <c r="G31" s="446"/>
      <c r="H31" s="446" t="s">
        <v>14360</v>
      </c>
      <c r="I31" s="447">
        <v>45261</v>
      </c>
    </row>
    <row r="32" spans="1:9" ht="15.75">
      <c r="A32" s="675">
        <v>97170</v>
      </c>
      <c r="B32" s="675" t="s">
        <v>1619</v>
      </c>
      <c r="C32" s="675" t="s">
        <v>1977</v>
      </c>
      <c r="D32" s="675" t="s">
        <v>31</v>
      </c>
      <c r="E32" s="676">
        <v>28.74</v>
      </c>
      <c r="F32" s="446"/>
      <c r="G32" s="446"/>
      <c r="H32" s="446" t="s">
        <v>14360</v>
      </c>
      <c r="I32" s="447">
        <v>45261</v>
      </c>
    </row>
    <row r="33" spans="1:9" ht="15.75">
      <c r="A33" s="675">
        <v>97171</v>
      </c>
      <c r="B33" s="675" t="s">
        <v>1620</v>
      </c>
      <c r="C33" s="675" t="s">
        <v>1977</v>
      </c>
      <c r="D33" s="675" t="s">
        <v>31</v>
      </c>
      <c r="E33" s="676">
        <v>31.59</v>
      </c>
      <c r="F33" s="446"/>
      <c r="G33" s="446"/>
      <c r="H33" s="446" t="s">
        <v>14360</v>
      </c>
      <c r="I33" s="447">
        <v>45261</v>
      </c>
    </row>
    <row r="34" spans="1:9" ht="15.75">
      <c r="A34" s="675">
        <v>97172</v>
      </c>
      <c r="B34" s="675" t="s">
        <v>1621</v>
      </c>
      <c r="C34" s="675" t="s">
        <v>1977</v>
      </c>
      <c r="D34" s="675" t="s">
        <v>31</v>
      </c>
      <c r="E34" s="676">
        <v>37.61</v>
      </c>
      <c r="F34" s="446"/>
      <c r="G34" s="446"/>
      <c r="H34" s="446" t="s">
        <v>14360</v>
      </c>
      <c r="I34" s="447">
        <v>45261</v>
      </c>
    </row>
    <row r="35" spans="1:9" ht="15.75">
      <c r="A35" s="675">
        <v>97173</v>
      </c>
      <c r="B35" s="675" t="s">
        <v>1622</v>
      </c>
      <c r="C35" s="675" t="s">
        <v>1977</v>
      </c>
      <c r="D35" s="675" t="s">
        <v>31</v>
      </c>
      <c r="E35" s="676">
        <v>35.880000000000003</v>
      </c>
      <c r="F35" s="446"/>
      <c r="G35" s="446"/>
      <c r="H35" s="446" t="s">
        <v>14360</v>
      </c>
      <c r="I35" s="447">
        <v>45261</v>
      </c>
    </row>
    <row r="36" spans="1:9" ht="15.75">
      <c r="A36" s="675">
        <v>97174</v>
      </c>
      <c r="B36" s="675" t="s">
        <v>1623</v>
      </c>
      <c r="C36" s="675" t="s">
        <v>1977</v>
      </c>
      <c r="D36" s="675" t="s">
        <v>31</v>
      </c>
      <c r="E36" s="676">
        <v>41.61</v>
      </c>
      <c r="F36" s="446"/>
      <c r="G36" s="446"/>
      <c r="H36" s="446" t="s">
        <v>14360</v>
      </c>
      <c r="I36" s="447">
        <v>45261</v>
      </c>
    </row>
    <row r="37" spans="1:9" ht="15.75">
      <c r="A37" s="675">
        <v>97175</v>
      </c>
      <c r="B37" s="675" t="s">
        <v>1624</v>
      </c>
      <c r="C37" s="675" t="s">
        <v>1977</v>
      </c>
      <c r="D37" s="675" t="s">
        <v>31</v>
      </c>
      <c r="E37" s="676">
        <v>47.32</v>
      </c>
      <c r="F37" s="446"/>
      <c r="G37" s="446"/>
      <c r="H37" s="446" t="s">
        <v>14360</v>
      </c>
      <c r="I37" s="447">
        <v>45261</v>
      </c>
    </row>
    <row r="38" spans="1:9" ht="15.75">
      <c r="A38" s="675">
        <v>97176</v>
      </c>
      <c r="B38" s="675" t="s">
        <v>1625</v>
      </c>
      <c r="C38" s="675" t="s">
        <v>1977</v>
      </c>
      <c r="D38" s="675" t="s">
        <v>31</v>
      </c>
      <c r="E38" s="676">
        <v>53.04</v>
      </c>
      <c r="F38" s="446"/>
      <c r="G38" s="446"/>
      <c r="H38" s="446" t="s">
        <v>14360</v>
      </c>
      <c r="I38" s="447">
        <v>45261</v>
      </c>
    </row>
    <row r="39" spans="1:9" ht="15.75">
      <c r="A39" s="675">
        <v>97177</v>
      </c>
      <c r="B39" s="675" t="s">
        <v>1626</v>
      </c>
      <c r="C39" s="675" t="s">
        <v>1977</v>
      </c>
      <c r="D39" s="675" t="s">
        <v>31</v>
      </c>
      <c r="E39" s="676">
        <v>64.47</v>
      </c>
      <c r="F39" s="446"/>
      <c r="G39" s="446"/>
      <c r="H39" s="446" t="s">
        <v>14360</v>
      </c>
      <c r="I39" s="447">
        <v>45261</v>
      </c>
    </row>
    <row r="40" spans="1:9" ht="15.75">
      <c r="A40" s="675">
        <v>97178</v>
      </c>
      <c r="B40" s="675" t="s">
        <v>1627</v>
      </c>
      <c r="C40" s="675" t="s">
        <v>1977</v>
      </c>
      <c r="D40" s="675" t="s">
        <v>31</v>
      </c>
      <c r="E40" s="676">
        <v>75.900000000000006</v>
      </c>
      <c r="F40" s="446"/>
      <c r="G40" s="446"/>
      <c r="H40" s="446" t="s">
        <v>14360</v>
      </c>
      <c r="I40" s="447">
        <v>45261</v>
      </c>
    </row>
    <row r="41" spans="1:9" ht="15.75">
      <c r="A41" s="675">
        <v>97179</v>
      </c>
      <c r="B41" s="675" t="s">
        <v>1628</v>
      </c>
      <c r="C41" s="675" t="s">
        <v>1977</v>
      </c>
      <c r="D41" s="675" t="s">
        <v>31</v>
      </c>
      <c r="E41" s="676">
        <v>87.34</v>
      </c>
      <c r="F41" s="446"/>
      <c r="G41" s="446"/>
      <c r="H41" s="446" t="s">
        <v>14360</v>
      </c>
      <c r="I41" s="447">
        <v>45261</v>
      </c>
    </row>
    <row r="42" spans="1:9" ht="15.75">
      <c r="A42" s="675">
        <v>97180</v>
      </c>
      <c r="B42" s="675" t="s">
        <v>1629</v>
      </c>
      <c r="C42" s="675" t="s">
        <v>1977</v>
      </c>
      <c r="D42" s="675" t="s">
        <v>31</v>
      </c>
      <c r="E42" s="676">
        <v>98.79</v>
      </c>
      <c r="F42" s="446"/>
      <c r="G42" s="446"/>
      <c r="H42" s="446" t="s">
        <v>14360</v>
      </c>
      <c r="I42" s="447">
        <v>45261</v>
      </c>
    </row>
    <row r="43" spans="1:9" ht="15.75">
      <c r="A43" s="675">
        <v>97181</v>
      </c>
      <c r="B43" s="675" t="s">
        <v>1630</v>
      </c>
      <c r="C43" s="675" t="s">
        <v>1977</v>
      </c>
      <c r="D43" s="675" t="s">
        <v>31</v>
      </c>
      <c r="E43" s="676">
        <v>114.83</v>
      </c>
      <c r="F43" s="446"/>
      <c r="G43" s="446"/>
      <c r="H43" s="446" t="s">
        <v>14360</v>
      </c>
      <c r="I43" s="447">
        <v>45261</v>
      </c>
    </row>
    <row r="44" spans="1:9" ht="15.75">
      <c r="A44" s="675">
        <v>97182</v>
      </c>
      <c r="B44" s="675" t="s">
        <v>1631</v>
      </c>
      <c r="C44" s="675" t="s">
        <v>1977</v>
      </c>
      <c r="D44" s="675" t="s">
        <v>31</v>
      </c>
      <c r="E44" s="676">
        <v>126.75</v>
      </c>
      <c r="F44" s="446"/>
      <c r="G44" s="446"/>
      <c r="H44" s="446" t="s">
        <v>14360</v>
      </c>
      <c r="I44" s="447">
        <v>45261</v>
      </c>
    </row>
    <row r="45" spans="1:9" ht="15.75">
      <c r="A45" s="675">
        <v>97183</v>
      </c>
      <c r="B45" s="675" t="s">
        <v>1632</v>
      </c>
      <c r="C45" s="675" t="s">
        <v>1977</v>
      </c>
      <c r="D45" s="675" t="s">
        <v>31</v>
      </c>
      <c r="E45" s="676">
        <v>29.38</v>
      </c>
      <c r="F45" s="446"/>
      <c r="G45" s="446"/>
      <c r="H45" s="446" t="s">
        <v>14360</v>
      </c>
      <c r="I45" s="447">
        <v>45261</v>
      </c>
    </row>
    <row r="46" spans="1:9" ht="15.75">
      <c r="A46" s="675">
        <v>97184</v>
      </c>
      <c r="B46" s="675" t="s">
        <v>1633</v>
      </c>
      <c r="C46" s="675" t="s">
        <v>1977</v>
      </c>
      <c r="D46" s="675" t="s">
        <v>31</v>
      </c>
      <c r="E46" s="676">
        <v>34.119999999999997</v>
      </c>
      <c r="F46" s="446"/>
      <c r="G46" s="446"/>
      <c r="H46" s="446" t="s">
        <v>14360</v>
      </c>
      <c r="I46" s="447">
        <v>45261</v>
      </c>
    </row>
    <row r="47" spans="1:9" ht="15.75">
      <c r="A47" s="675">
        <v>97185</v>
      </c>
      <c r="B47" s="675" t="s">
        <v>1634</v>
      </c>
      <c r="C47" s="675" t="s">
        <v>1977</v>
      </c>
      <c r="D47" s="675" t="s">
        <v>31</v>
      </c>
      <c r="E47" s="676">
        <v>38.869999999999997</v>
      </c>
      <c r="F47" s="446"/>
      <c r="G47" s="446"/>
      <c r="H47" s="446" t="s">
        <v>14360</v>
      </c>
      <c r="I47" s="447">
        <v>45261</v>
      </c>
    </row>
    <row r="48" spans="1:9" ht="15.75">
      <c r="A48" s="675">
        <v>97186</v>
      </c>
      <c r="B48" s="675" t="s">
        <v>1635</v>
      </c>
      <c r="C48" s="675" t="s">
        <v>1977</v>
      </c>
      <c r="D48" s="675" t="s">
        <v>31</v>
      </c>
      <c r="E48" s="676">
        <v>43.61</v>
      </c>
      <c r="F48" s="446"/>
      <c r="G48" s="446"/>
      <c r="H48" s="446" t="s">
        <v>14360</v>
      </c>
      <c r="I48" s="447">
        <v>45261</v>
      </c>
    </row>
    <row r="49" spans="1:9" ht="15.75">
      <c r="A49" s="675">
        <v>97187</v>
      </c>
      <c r="B49" s="675" t="s">
        <v>2037</v>
      </c>
      <c r="C49" s="675" t="s">
        <v>1977</v>
      </c>
      <c r="D49" s="675" t="s">
        <v>31</v>
      </c>
      <c r="E49" s="676">
        <v>53.08</v>
      </c>
      <c r="F49" s="446"/>
      <c r="G49" s="446"/>
      <c r="H49" s="446" t="s">
        <v>14360</v>
      </c>
      <c r="I49" s="447">
        <v>45261</v>
      </c>
    </row>
    <row r="50" spans="1:9" ht="15.75">
      <c r="A50" s="675">
        <v>97188</v>
      </c>
      <c r="B50" s="675" t="s">
        <v>1636</v>
      </c>
      <c r="C50" s="675" t="s">
        <v>1977</v>
      </c>
      <c r="D50" s="675" t="s">
        <v>31</v>
      </c>
      <c r="E50" s="676">
        <v>62.56</v>
      </c>
      <c r="F50" s="446"/>
      <c r="G50" s="446"/>
      <c r="H50" s="446" t="s">
        <v>14360</v>
      </c>
      <c r="I50" s="447">
        <v>45261</v>
      </c>
    </row>
    <row r="51" spans="1:9" ht="15.75">
      <c r="A51" s="675">
        <v>97189</v>
      </c>
      <c r="B51" s="675" t="s">
        <v>1637</v>
      </c>
      <c r="C51" s="675" t="s">
        <v>1977</v>
      </c>
      <c r="D51" s="675" t="s">
        <v>31</v>
      </c>
      <c r="E51" s="676">
        <v>72.03</v>
      </c>
      <c r="F51" s="446"/>
      <c r="G51" s="446"/>
      <c r="H51" s="446" t="s">
        <v>14360</v>
      </c>
      <c r="I51" s="447">
        <v>45261</v>
      </c>
    </row>
    <row r="52" spans="1:9" ht="15.75">
      <c r="A52" s="675">
        <v>97190</v>
      </c>
      <c r="B52" s="675" t="s">
        <v>1638</v>
      </c>
      <c r="C52" s="675" t="s">
        <v>1977</v>
      </c>
      <c r="D52" s="675" t="s">
        <v>31</v>
      </c>
      <c r="E52" s="676">
        <v>81.53</v>
      </c>
      <c r="F52" s="446"/>
      <c r="G52" s="446"/>
      <c r="H52" s="446" t="s">
        <v>14360</v>
      </c>
      <c r="I52" s="447">
        <v>45261</v>
      </c>
    </row>
    <row r="53" spans="1:9" ht="15.75">
      <c r="A53" s="675">
        <v>97191</v>
      </c>
      <c r="B53" s="675" t="s">
        <v>1639</v>
      </c>
      <c r="C53" s="675" t="s">
        <v>1977</v>
      </c>
      <c r="D53" s="675" t="s">
        <v>31</v>
      </c>
      <c r="E53" s="676">
        <v>94.36</v>
      </c>
      <c r="F53" s="446"/>
      <c r="G53" s="446"/>
      <c r="H53" s="446" t="s">
        <v>14360</v>
      </c>
      <c r="I53" s="447">
        <v>45261</v>
      </c>
    </row>
    <row r="54" spans="1:9" ht="15.75">
      <c r="A54" s="675">
        <v>97192</v>
      </c>
      <c r="B54" s="675" t="s">
        <v>1640</v>
      </c>
      <c r="C54" s="675" t="s">
        <v>1977</v>
      </c>
      <c r="D54" s="675" t="s">
        <v>31</v>
      </c>
      <c r="E54" s="676">
        <v>104.2</v>
      </c>
      <c r="F54" s="446"/>
      <c r="G54" s="446"/>
      <c r="H54" s="446" t="s">
        <v>14360</v>
      </c>
      <c r="I54" s="447">
        <v>45261</v>
      </c>
    </row>
    <row r="55" spans="1:9" ht="15.75">
      <c r="A55" s="675">
        <v>90694</v>
      </c>
      <c r="B55" s="675" t="s">
        <v>4169</v>
      </c>
      <c r="C55" s="675" t="s">
        <v>1977</v>
      </c>
      <c r="D55" s="675" t="s">
        <v>31</v>
      </c>
      <c r="E55" s="676">
        <v>42.57</v>
      </c>
      <c r="F55" s="446"/>
      <c r="G55" s="446"/>
      <c r="H55" s="446" t="s">
        <v>14360</v>
      </c>
      <c r="I55" s="447">
        <v>45261</v>
      </c>
    </row>
    <row r="56" spans="1:9" ht="15.75">
      <c r="A56" s="675">
        <v>90695</v>
      </c>
      <c r="B56" s="675" t="s">
        <v>4170</v>
      </c>
      <c r="C56" s="675" t="s">
        <v>1977</v>
      </c>
      <c r="D56" s="675" t="s">
        <v>31</v>
      </c>
      <c r="E56" s="676">
        <v>81.33</v>
      </c>
      <c r="F56" s="446"/>
      <c r="G56" s="446"/>
      <c r="H56" s="446" t="s">
        <v>14360</v>
      </c>
      <c r="I56" s="447">
        <v>45261</v>
      </c>
    </row>
    <row r="57" spans="1:9" ht="15.75">
      <c r="A57" s="675">
        <v>90696</v>
      </c>
      <c r="B57" s="675" t="s">
        <v>4171</v>
      </c>
      <c r="C57" s="675" t="s">
        <v>1977</v>
      </c>
      <c r="D57" s="675" t="s">
        <v>31</v>
      </c>
      <c r="E57" s="676">
        <v>136.27000000000001</v>
      </c>
      <c r="F57" s="446"/>
      <c r="G57" s="446"/>
      <c r="H57" s="446" t="s">
        <v>14360</v>
      </c>
      <c r="I57" s="447">
        <v>45261</v>
      </c>
    </row>
    <row r="58" spans="1:9" ht="15.75">
      <c r="A58" s="675">
        <v>90697</v>
      </c>
      <c r="B58" s="675" t="s">
        <v>4172</v>
      </c>
      <c r="C58" s="675" t="s">
        <v>1977</v>
      </c>
      <c r="D58" s="675" t="s">
        <v>31</v>
      </c>
      <c r="E58" s="676">
        <v>211.77</v>
      </c>
      <c r="F58" s="446"/>
      <c r="G58" s="446"/>
      <c r="H58" s="446" t="s">
        <v>14360</v>
      </c>
      <c r="I58" s="447">
        <v>45261</v>
      </c>
    </row>
    <row r="59" spans="1:9" ht="15.75">
      <c r="A59" s="675">
        <v>90698</v>
      </c>
      <c r="B59" s="675" t="s">
        <v>4173</v>
      </c>
      <c r="C59" s="675" t="s">
        <v>1977</v>
      </c>
      <c r="D59" s="675" t="s">
        <v>31</v>
      </c>
      <c r="E59" s="676">
        <v>324.10000000000002</v>
      </c>
      <c r="F59" s="446"/>
      <c r="G59" s="446"/>
      <c r="H59" s="446" t="s">
        <v>14360</v>
      </c>
      <c r="I59" s="447">
        <v>45261</v>
      </c>
    </row>
    <row r="60" spans="1:9" ht="15.75">
      <c r="A60" s="675">
        <v>90699</v>
      </c>
      <c r="B60" s="675" t="s">
        <v>4174</v>
      </c>
      <c r="C60" s="675" t="s">
        <v>1977</v>
      </c>
      <c r="D60" s="675" t="s">
        <v>31</v>
      </c>
      <c r="E60" s="676">
        <v>456.5</v>
      </c>
      <c r="F60" s="446"/>
      <c r="G60" s="446"/>
      <c r="H60" s="446" t="s">
        <v>14360</v>
      </c>
      <c r="I60" s="447">
        <v>45261</v>
      </c>
    </row>
    <row r="61" spans="1:9" ht="15.75">
      <c r="A61" s="675">
        <v>90700</v>
      </c>
      <c r="B61" s="675" t="s">
        <v>4175</v>
      </c>
      <c r="C61" s="675" t="s">
        <v>1977</v>
      </c>
      <c r="D61" s="675" t="s">
        <v>31</v>
      </c>
      <c r="E61" s="676">
        <v>533.62</v>
      </c>
      <c r="F61" s="446"/>
      <c r="G61" s="446"/>
      <c r="H61" s="446" t="s">
        <v>14360</v>
      </c>
      <c r="I61" s="447">
        <v>45261</v>
      </c>
    </row>
    <row r="62" spans="1:9" ht="15.75">
      <c r="A62" s="675">
        <v>90701</v>
      </c>
      <c r="B62" s="675" t="s">
        <v>4176</v>
      </c>
      <c r="C62" s="675" t="s">
        <v>1977</v>
      </c>
      <c r="D62" s="675" t="s">
        <v>31</v>
      </c>
      <c r="E62" s="676">
        <v>63.99</v>
      </c>
      <c r="F62" s="446"/>
      <c r="G62" s="446"/>
      <c r="H62" s="446" t="s">
        <v>14360</v>
      </c>
      <c r="I62" s="447">
        <v>45261</v>
      </c>
    </row>
    <row r="63" spans="1:9" ht="15.75">
      <c r="A63" s="675">
        <v>90702</v>
      </c>
      <c r="B63" s="675" t="s">
        <v>4177</v>
      </c>
      <c r="C63" s="675" t="s">
        <v>1977</v>
      </c>
      <c r="D63" s="675" t="s">
        <v>31</v>
      </c>
      <c r="E63" s="676">
        <v>106.31</v>
      </c>
      <c r="F63" s="446"/>
      <c r="G63" s="446"/>
      <c r="H63" s="446" t="s">
        <v>14360</v>
      </c>
      <c r="I63" s="447">
        <v>45261</v>
      </c>
    </row>
    <row r="64" spans="1:9" ht="15.75">
      <c r="A64" s="675">
        <v>90703</v>
      </c>
      <c r="B64" s="675" t="s">
        <v>4178</v>
      </c>
      <c r="C64" s="675" t="s">
        <v>1977</v>
      </c>
      <c r="D64" s="675" t="s">
        <v>31</v>
      </c>
      <c r="E64" s="676">
        <v>167.46</v>
      </c>
      <c r="F64" s="446"/>
      <c r="G64" s="446"/>
      <c r="H64" s="446" t="s">
        <v>14360</v>
      </c>
      <c r="I64" s="447">
        <v>45261</v>
      </c>
    </row>
    <row r="65" spans="1:9" ht="15.75">
      <c r="A65" s="675">
        <v>90704</v>
      </c>
      <c r="B65" s="675" t="s">
        <v>4179</v>
      </c>
      <c r="C65" s="675" t="s">
        <v>1977</v>
      </c>
      <c r="D65" s="675" t="s">
        <v>31</v>
      </c>
      <c r="E65" s="676">
        <v>250.24</v>
      </c>
      <c r="F65" s="446"/>
      <c r="G65" s="446"/>
      <c r="H65" s="446" t="s">
        <v>14360</v>
      </c>
      <c r="I65" s="447">
        <v>45261</v>
      </c>
    </row>
    <row r="66" spans="1:9" ht="15.75">
      <c r="A66" s="675">
        <v>90705</v>
      </c>
      <c r="B66" s="675" t="s">
        <v>4180</v>
      </c>
      <c r="C66" s="675" t="s">
        <v>1977</v>
      </c>
      <c r="D66" s="675" t="s">
        <v>31</v>
      </c>
      <c r="E66" s="676">
        <v>325.64999999999998</v>
      </c>
      <c r="F66" s="446"/>
      <c r="G66" s="446"/>
      <c r="H66" s="446" t="s">
        <v>14360</v>
      </c>
      <c r="I66" s="447">
        <v>45261</v>
      </c>
    </row>
    <row r="67" spans="1:9" ht="15.75">
      <c r="A67" s="675">
        <v>90706</v>
      </c>
      <c r="B67" s="675" t="s">
        <v>4181</v>
      </c>
      <c r="C67" s="675" t="s">
        <v>1977</v>
      </c>
      <c r="D67" s="675" t="s">
        <v>31</v>
      </c>
      <c r="E67" s="676">
        <v>432.43</v>
      </c>
      <c r="F67" s="446"/>
      <c r="G67" s="446"/>
      <c r="H67" s="446" t="s">
        <v>14360</v>
      </c>
      <c r="I67" s="447">
        <v>45261</v>
      </c>
    </row>
    <row r="68" spans="1:9" ht="15.75">
      <c r="A68" s="675">
        <v>90708</v>
      </c>
      <c r="B68" s="675" t="s">
        <v>4182</v>
      </c>
      <c r="C68" s="675" t="s">
        <v>1977</v>
      </c>
      <c r="D68" s="675" t="s">
        <v>31</v>
      </c>
      <c r="E68" s="676">
        <v>997.72</v>
      </c>
      <c r="F68" s="446"/>
      <c r="G68" s="446"/>
      <c r="H68" s="446" t="s">
        <v>14360</v>
      </c>
      <c r="I68" s="447">
        <v>45261</v>
      </c>
    </row>
    <row r="69" spans="1:9" ht="15.75">
      <c r="A69" s="675">
        <v>90724</v>
      </c>
      <c r="B69" s="675" t="s">
        <v>4183</v>
      </c>
      <c r="C69" s="675" t="s">
        <v>1977</v>
      </c>
      <c r="D69" s="675" t="s">
        <v>37</v>
      </c>
      <c r="E69" s="676">
        <v>18.88</v>
      </c>
      <c r="F69" s="446"/>
      <c r="G69" s="446"/>
      <c r="H69" s="446" t="s">
        <v>14360</v>
      </c>
      <c r="I69" s="447">
        <v>45261</v>
      </c>
    </row>
    <row r="70" spans="1:9" ht="15.75">
      <c r="A70" s="675">
        <v>90725</v>
      </c>
      <c r="B70" s="675" t="s">
        <v>4184</v>
      </c>
      <c r="C70" s="675" t="s">
        <v>1977</v>
      </c>
      <c r="D70" s="675" t="s">
        <v>37</v>
      </c>
      <c r="E70" s="676">
        <v>23.28</v>
      </c>
      <c r="F70" s="446"/>
      <c r="G70" s="446"/>
      <c r="H70" s="446" t="s">
        <v>14360</v>
      </c>
      <c r="I70" s="447">
        <v>45261</v>
      </c>
    </row>
    <row r="71" spans="1:9" ht="15.75">
      <c r="A71" s="675">
        <v>90726</v>
      </c>
      <c r="B71" s="675" t="s">
        <v>4185</v>
      </c>
      <c r="C71" s="675" t="s">
        <v>1977</v>
      </c>
      <c r="D71" s="675" t="s">
        <v>37</v>
      </c>
      <c r="E71" s="676">
        <v>27.72</v>
      </c>
      <c r="F71" s="446"/>
      <c r="G71" s="446"/>
      <c r="H71" s="446" t="s">
        <v>14360</v>
      </c>
      <c r="I71" s="447">
        <v>45261</v>
      </c>
    </row>
    <row r="72" spans="1:9" ht="15.75">
      <c r="A72" s="675">
        <v>90727</v>
      </c>
      <c r="B72" s="675" t="s">
        <v>4186</v>
      </c>
      <c r="C72" s="675" t="s">
        <v>1977</v>
      </c>
      <c r="D72" s="675" t="s">
        <v>37</v>
      </c>
      <c r="E72" s="676">
        <v>32.11</v>
      </c>
      <c r="F72" s="446"/>
      <c r="G72" s="446"/>
      <c r="H72" s="446" t="s">
        <v>14360</v>
      </c>
      <c r="I72" s="447">
        <v>45261</v>
      </c>
    </row>
    <row r="73" spans="1:9" ht="15.75">
      <c r="A73" s="675">
        <v>90728</v>
      </c>
      <c r="B73" s="675" t="s">
        <v>4187</v>
      </c>
      <c r="C73" s="675" t="s">
        <v>1977</v>
      </c>
      <c r="D73" s="675" t="s">
        <v>37</v>
      </c>
      <c r="E73" s="676">
        <v>36.5</v>
      </c>
      <c r="F73" s="446"/>
      <c r="G73" s="446"/>
      <c r="H73" s="446" t="s">
        <v>14360</v>
      </c>
      <c r="I73" s="447">
        <v>45261</v>
      </c>
    </row>
    <row r="74" spans="1:9" ht="15.75">
      <c r="A74" s="675">
        <v>90729</v>
      </c>
      <c r="B74" s="675" t="s">
        <v>4188</v>
      </c>
      <c r="C74" s="675" t="s">
        <v>1977</v>
      </c>
      <c r="D74" s="675" t="s">
        <v>37</v>
      </c>
      <c r="E74" s="676">
        <v>40.9</v>
      </c>
      <c r="F74" s="446"/>
      <c r="G74" s="446"/>
      <c r="H74" s="446" t="s">
        <v>14360</v>
      </c>
      <c r="I74" s="447">
        <v>45261</v>
      </c>
    </row>
    <row r="75" spans="1:9" ht="15.75">
      <c r="A75" s="675">
        <v>90730</v>
      </c>
      <c r="B75" s="675" t="s">
        <v>4189</v>
      </c>
      <c r="C75" s="675" t="s">
        <v>1977</v>
      </c>
      <c r="D75" s="675" t="s">
        <v>37</v>
      </c>
      <c r="E75" s="676">
        <v>45.29</v>
      </c>
      <c r="F75" s="446"/>
      <c r="G75" s="446"/>
      <c r="H75" s="446" t="s">
        <v>14360</v>
      </c>
      <c r="I75" s="447">
        <v>45261</v>
      </c>
    </row>
    <row r="76" spans="1:9" ht="15.75">
      <c r="A76" s="675">
        <v>90731</v>
      </c>
      <c r="B76" s="675" t="s">
        <v>4190</v>
      </c>
      <c r="C76" s="675" t="s">
        <v>1977</v>
      </c>
      <c r="D76" s="675" t="s">
        <v>37</v>
      </c>
      <c r="E76" s="676">
        <v>49.67</v>
      </c>
      <c r="F76" s="446"/>
      <c r="G76" s="446"/>
      <c r="H76" s="446" t="s">
        <v>14360</v>
      </c>
      <c r="I76" s="447">
        <v>45261</v>
      </c>
    </row>
    <row r="77" spans="1:9" ht="15.75">
      <c r="A77" s="675">
        <v>90732</v>
      </c>
      <c r="B77" s="675" t="s">
        <v>4191</v>
      </c>
      <c r="C77" s="675" t="s">
        <v>1977</v>
      </c>
      <c r="D77" s="675" t="s">
        <v>37</v>
      </c>
      <c r="E77" s="676">
        <v>62.85</v>
      </c>
      <c r="F77" s="446"/>
      <c r="G77" s="446"/>
      <c r="H77" s="446" t="s">
        <v>14360</v>
      </c>
      <c r="I77" s="447">
        <v>45261</v>
      </c>
    </row>
    <row r="78" spans="1:9" ht="15.75">
      <c r="A78" s="675">
        <v>90733</v>
      </c>
      <c r="B78" s="675" t="s">
        <v>4192</v>
      </c>
      <c r="C78" s="675" t="s">
        <v>1977</v>
      </c>
      <c r="D78" s="675" t="s">
        <v>31</v>
      </c>
      <c r="E78" s="676">
        <v>2.62</v>
      </c>
      <c r="F78" s="446"/>
      <c r="G78" s="446"/>
      <c r="H78" s="446" t="s">
        <v>14360</v>
      </c>
      <c r="I78" s="447">
        <v>45261</v>
      </c>
    </row>
    <row r="79" spans="1:9" ht="15.75">
      <c r="A79" s="675">
        <v>90734</v>
      </c>
      <c r="B79" s="675" t="s">
        <v>4193</v>
      </c>
      <c r="C79" s="675" t="s">
        <v>1977</v>
      </c>
      <c r="D79" s="675" t="s">
        <v>31</v>
      </c>
      <c r="E79" s="676">
        <v>3.1</v>
      </c>
      <c r="F79" s="446"/>
      <c r="G79" s="446"/>
      <c r="H79" s="446" t="s">
        <v>14360</v>
      </c>
      <c r="I79" s="447">
        <v>45261</v>
      </c>
    </row>
    <row r="80" spans="1:9" ht="15.75">
      <c r="A80" s="675">
        <v>90735</v>
      </c>
      <c r="B80" s="675" t="s">
        <v>4194</v>
      </c>
      <c r="C80" s="675" t="s">
        <v>1977</v>
      </c>
      <c r="D80" s="675" t="s">
        <v>31</v>
      </c>
      <c r="E80" s="676">
        <v>3.59</v>
      </c>
      <c r="F80" s="446"/>
      <c r="G80" s="446"/>
      <c r="H80" s="446" t="s">
        <v>14360</v>
      </c>
      <c r="I80" s="447">
        <v>45261</v>
      </c>
    </row>
    <row r="81" spans="1:9" ht="15.75">
      <c r="A81" s="675">
        <v>90736</v>
      </c>
      <c r="B81" s="675" t="s">
        <v>4195</v>
      </c>
      <c r="C81" s="675" t="s">
        <v>1977</v>
      </c>
      <c r="D81" s="675" t="s">
        <v>31</v>
      </c>
      <c r="E81" s="676">
        <v>4.08</v>
      </c>
      <c r="F81" s="446"/>
      <c r="G81" s="446"/>
      <c r="H81" s="446" t="s">
        <v>14360</v>
      </c>
      <c r="I81" s="447">
        <v>45261</v>
      </c>
    </row>
    <row r="82" spans="1:9" ht="15.75">
      <c r="A82" s="675">
        <v>90737</v>
      </c>
      <c r="B82" s="675" t="s">
        <v>4196</v>
      </c>
      <c r="C82" s="675" t="s">
        <v>1977</v>
      </c>
      <c r="D82" s="675" t="s">
        <v>31</v>
      </c>
      <c r="E82" s="676">
        <v>4.5599999999999996</v>
      </c>
      <c r="F82" s="446"/>
      <c r="G82" s="446"/>
      <c r="H82" s="446" t="s">
        <v>14360</v>
      </c>
      <c r="I82" s="447">
        <v>45261</v>
      </c>
    </row>
    <row r="83" spans="1:9" ht="15.75">
      <c r="A83" s="675">
        <v>90738</v>
      </c>
      <c r="B83" s="675" t="s">
        <v>4197</v>
      </c>
      <c r="C83" s="675" t="s">
        <v>1977</v>
      </c>
      <c r="D83" s="675" t="s">
        <v>31</v>
      </c>
      <c r="E83" s="676">
        <v>5.04</v>
      </c>
      <c r="F83" s="446"/>
      <c r="G83" s="446"/>
      <c r="H83" s="446" t="s">
        <v>14360</v>
      </c>
      <c r="I83" s="447">
        <v>45261</v>
      </c>
    </row>
    <row r="84" spans="1:9" ht="15.75">
      <c r="A84" s="675">
        <v>90739</v>
      </c>
      <c r="B84" s="675" t="s">
        <v>4198</v>
      </c>
      <c r="C84" s="675" t="s">
        <v>1977</v>
      </c>
      <c r="D84" s="675" t="s">
        <v>31</v>
      </c>
      <c r="E84" s="676">
        <v>7.85</v>
      </c>
      <c r="F84" s="446"/>
      <c r="G84" s="446"/>
      <c r="H84" s="446" t="s">
        <v>14360</v>
      </c>
      <c r="I84" s="447">
        <v>45261</v>
      </c>
    </row>
    <row r="85" spans="1:9" ht="15.75">
      <c r="A85" s="675">
        <v>90740</v>
      </c>
      <c r="B85" s="675" t="s">
        <v>4199</v>
      </c>
      <c r="C85" s="675" t="s">
        <v>1977</v>
      </c>
      <c r="D85" s="675" t="s">
        <v>31</v>
      </c>
      <c r="E85" s="676">
        <v>3.46</v>
      </c>
      <c r="F85" s="446"/>
      <c r="G85" s="446"/>
      <c r="H85" s="446" t="s">
        <v>14360</v>
      </c>
      <c r="I85" s="447">
        <v>45261</v>
      </c>
    </row>
    <row r="86" spans="1:9" ht="15.75">
      <c r="A86" s="675">
        <v>90741</v>
      </c>
      <c r="B86" s="675" t="s">
        <v>4200</v>
      </c>
      <c r="C86" s="675" t="s">
        <v>1977</v>
      </c>
      <c r="D86" s="675" t="s">
        <v>31</v>
      </c>
      <c r="E86" s="676">
        <v>3.95</v>
      </c>
      <c r="F86" s="446"/>
      <c r="G86" s="446"/>
      <c r="H86" s="446" t="s">
        <v>14360</v>
      </c>
      <c r="I86" s="447">
        <v>45261</v>
      </c>
    </row>
    <row r="87" spans="1:9" ht="15.75">
      <c r="A87" s="675">
        <v>90742</v>
      </c>
      <c r="B87" s="675" t="s">
        <v>4201</v>
      </c>
      <c r="C87" s="675" t="s">
        <v>1977</v>
      </c>
      <c r="D87" s="675" t="s">
        <v>31</v>
      </c>
      <c r="E87" s="676">
        <v>4.43</v>
      </c>
      <c r="F87" s="446"/>
      <c r="G87" s="446"/>
      <c r="H87" s="446" t="s">
        <v>14360</v>
      </c>
      <c r="I87" s="447">
        <v>45261</v>
      </c>
    </row>
    <row r="88" spans="1:9" ht="15.75">
      <c r="A88" s="675">
        <v>90743</v>
      </c>
      <c r="B88" s="675" t="s">
        <v>4202</v>
      </c>
      <c r="C88" s="675" t="s">
        <v>1977</v>
      </c>
      <c r="D88" s="675" t="s">
        <v>31</v>
      </c>
      <c r="E88" s="676">
        <v>4.91</v>
      </c>
      <c r="F88" s="446"/>
      <c r="G88" s="446"/>
      <c r="H88" s="446" t="s">
        <v>14360</v>
      </c>
      <c r="I88" s="447">
        <v>45261</v>
      </c>
    </row>
    <row r="89" spans="1:9" ht="15.75">
      <c r="A89" s="675">
        <v>90744</v>
      </c>
      <c r="B89" s="675" t="s">
        <v>4203</v>
      </c>
      <c r="C89" s="675" t="s">
        <v>1977</v>
      </c>
      <c r="D89" s="675" t="s">
        <v>31</v>
      </c>
      <c r="E89" s="676">
        <v>5.4</v>
      </c>
      <c r="F89" s="446"/>
      <c r="G89" s="446"/>
      <c r="H89" s="446" t="s">
        <v>14360</v>
      </c>
      <c r="I89" s="447">
        <v>45261</v>
      </c>
    </row>
    <row r="90" spans="1:9" ht="15.75">
      <c r="A90" s="675">
        <v>90745</v>
      </c>
      <c r="B90" s="675" t="s">
        <v>4204</v>
      </c>
      <c r="C90" s="675" t="s">
        <v>1977</v>
      </c>
      <c r="D90" s="675" t="s">
        <v>31</v>
      </c>
      <c r="E90" s="676">
        <v>8.76</v>
      </c>
      <c r="F90" s="446"/>
      <c r="G90" s="446"/>
      <c r="H90" s="446" t="s">
        <v>14360</v>
      </c>
      <c r="I90" s="447">
        <v>45261</v>
      </c>
    </row>
    <row r="91" spans="1:9" ht="15.75">
      <c r="A91" s="675">
        <v>90746</v>
      </c>
      <c r="B91" s="675" t="s">
        <v>4205</v>
      </c>
      <c r="C91" s="675" t="s">
        <v>1977</v>
      </c>
      <c r="D91" s="675" t="s">
        <v>31</v>
      </c>
      <c r="E91" s="676">
        <v>2.83</v>
      </c>
      <c r="F91" s="446"/>
      <c r="G91" s="446"/>
      <c r="H91" s="446" t="s">
        <v>14360</v>
      </c>
      <c r="I91" s="447">
        <v>45261</v>
      </c>
    </row>
    <row r="92" spans="1:9" ht="15.75">
      <c r="A92" s="675">
        <v>90747</v>
      </c>
      <c r="B92" s="675" t="s">
        <v>4206</v>
      </c>
      <c r="C92" s="675" t="s">
        <v>1977</v>
      </c>
      <c r="D92" s="675" t="s">
        <v>31</v>
      </c>
      <c r="E92" s="676">
        <v>15.24</v>
      </c>
      <c r="F92" s="446"/>
      <c r="G92" s="446"/>
      <c r="H92" s="446" t="s">
        <v>14360</v>
      </c>
      <c r="I92" s="447">
        <v>45261</v>
      </c>
    </row>
    <row r="93" spans="1:9" ht="15.75">
      <c r="A93" s="675">
        <v>94869</v>
      </c>
      <c r="B93" s="675" t="s">
        <v>4207</v>
      </c>
      <c r="C93" s="675" t="s">
        <v>1977</v>
      </c>
      <c r="D93" s="675" t="s">
        <v>31</v>
      </c>
      <c r="E93" s="676">
        <v>176.29</v>
      </c>
      <c r="F93" s="446"/>
      <c r="G93" s="446"/>
      <c r="H93" s="446" t="s">
        <v>14360</v>
      </c>
      <c r="I93" s="447">
        <v>45261</v>
      </c>
    </row>
    <row r="94" spans="1:9" ht="15.75">
      <c r="A94" s="675">
        <v>94870</v>
      </c>
      <c r="B94" s="675" t="s">
        <v>4208</v>
      </c>
      <c r="C94" s="675" t="s">
        <v>1977</v>
      </c>
      <c r="D94" s="675" t="s">
        <v>31</v>
      </c>
      <c r="E94" s="676">
        <v>1.5</v>
      </c>
      <c r="F94" s="446"/>
      <c r="G94" s="446"/>
      <c r="H94" s="446" t="s">
        <v>14360</v>
      </c>
      <c r="I94" s="447">
        <v>45261</v>
      </c>
    </row>
    <row r="95" spans="1:9" ht="15.75">
      <c r="A95" s="675">
        <v>94871</v>
      </c>
      <c r="B95" s="675" t="s">
        <v>4209</v>
      </c>
      <c r="C95" s="675" t="s">
        <v>1977</v>
      </c>
      <c r="D95" s="675" t="s">
        <v>31</v>
      </c>
      <c r="E95" s="676">
        <v>275.95999999999998</v>
      </c>
      <c r="F95" s="446"/>
      <c r="G95" s="446"/>
      <c r="H95" s="446" t="s">
        <v>14360</v>
      </c>
      <c r="I95" s="447">
        <v>45261</v>
      </c>
    </row>
    <row r="96" spans="1:9" ht="15.75">
      <c r="A96" s="675">
        <v>94872</v>
      </c>
      <c r="B96" s="675" t="s">
        <v>4210</v>
      </c>
      <c r="C96" s="675" t="s">
        <v>1977</v>
      </c>
      <c r="D96" s="675" t="s">
        <v>31</v>
      </c>
      <c r="E96" s="676">
        <v>2.1</v>
      </c>
      <c r="F96" s="446"/>
      <c r="G96" s="446"/>
      <c r="H96" s="446" t="s">
        <v>14360</v>
      </c>
      <c r="I96" s="447">
        <v>45261</v>
      </c>
    </row>
    <row r="97" spans="1:9" ht="15.75">
      <c r="A97" s="675">
        <v>94875</v>
      </c>
      <c r="B97" s="675" t="s">
        <v>4211</v>
      </c>
      <c r="C97" s="675" t="s">
        <v>1977</v>
      </c>
      <c r="D97" s="675" t="s">
        <v>31</v>
      </c>
      <c r="E97" s="677">
        <v>1620.95</v>
      </c>
      <c r="F97" s="446"/>
      <c r="G97" s="446"/>
      <c r="H97" s="446" t="s">
        <v>14360</v>
      </c>
      <c r="I97" s="447">
        <v>45261</v>
      </c>
    </row>
    <row r="98" spans="1:9" ht="15.75">
      <c r="A98" s="675">
        <v>94876</v>
      </c>
      <c r="B98" s="675" t="s">
        <v>4212</v>
      </c>
      <c r="C98" s="675" t="s">
        <v>1977</v>
      </c>
      <c r="D98" s="675" t="s">
        <v>31</v>
      </c>
      <c r="E98" s="676">
        <v>25.32</v>
      </c>
      <c r="F98" s="446"/>
      <c r="G98" s="446"/>
      <c r="H98" s="446" t="s">
        <v>14360</v>
      </c>
      <c r="I98" s="447">
        <v>45261</v>
      </c>
    </row>
    <row r="99" spans="1:9" ht="15.75">
      <c r="A99" s="675">
        <v>94878</v>
      </c>
      <c r="B99" s="675" t="s">
        <v>4213</v>
      </c>
      <c r="C99" s="675" t="s">
        <v>1977</v>
      </c>
      <c r="D99" s="675" t="s">
        <v>31</v>
      </c>
      <c r="E99" s="676">
        <v>29.33</v>
      </c>
      <c r="F99" s="446"/>
      <c r="G99" s="446"/>
      <c r="H99" s="446" t="s">
        <v>14360</v>
      </c>
      <c r="I99" s="447">
        <v>45261</v>
      </c>
    </row>
    <row r="100" spans="1:9" ht="15.75">
      <c r="A100" s="675">
        <v>94879</v>
      </c>
      <c r="B100" s="675" t="s">
        <v>4214</v>
      </c>
      <c r="C100" s="675" t="s">
        <v>1977</v>
      </c>
      <c r="D100" s="675" t="s">
        <v>31</v>
      </c>
      <c r="E100" s="677">
        <v>2495.69</v>
      </c>
      <c r="F100" s="446"/>
      <c r="G100" s="446"/>
      <c r="H100" s="446" t="s">
        <v>14360</v>
      </c>
      <c r="I100" s="447">
        <v>45261</v>
      </c>
    </row>
    <row r="101" spans="1:9" ht="15.75">
      <c r="A101" s="675">
        <v>94880</v>
      </c>
      <c r="B101" s="675" t="s">
        <v>4215</v>
      </c>
      <c r="C101" s="675" t="s">
        <v>1977</v>
      </c>
      <c r="D101" s="675" t="s">
        <v>31</v>
      </c>
      <c r="E101" s="676">
        <v>37.64</v>
      </c>
      <c r="F101" s="446"/>
      <c r="G101" s="446"/>
      <c r="H101" s="446" t="s">
        <v>14360</v>
      </c>
      <c r="I101" s="447">
        <v>45261</v>
      </c>
    </row>
    <row r="102" spans="1:9" ht="15.75">
      <c r="A102" s="675">
        <v>94881</v>
      </c>
      <c r="B102" s="675" t="s">
        <v>4216</v>
      </c>
      <c r="C102" s="675" t="s">
        <v>1977</v>
      </c>
      <c r="D102" s="675" t="s">
        <v>31</v>
      </c>
      <c r="E102" s="677">
        <v>3440.99</v>
      </c>
      <c r="F102" s="446"/>
      <c r="G102" s="446"/>
      <c r="H102" s="446" t="s">
        <v>14360</v>
      </c>
      <c r="I102" s="447">
        <v>45261</v>
      </c>
    </row>
    <row r="103" spans="1:9" ht="15.75">
      <c r="A103" s="675">
        <v>94882</v>
      </c>
      <c r="B103" s="675" t="s">
        <v>4217</v>
      </c>
      <c r="C103" s="675" t="s">
        <v>1977</v>
      </c>
      <c r="D103" s="675" t="s">
        <v>31</v>
      </c>
      <c r="E103" s="676">
        <v>43.82</v>
      </c>
      <c r="F103" s="446"/>
      <c r="G103" s="446"/>
      <c r="H103" s="446" t="s">
        <v>14360</v>
      </c>
      <c r="I103" s="447">
        <v>45261</v>
      </c>
    </row>
    <row r="104" spans="1:9" ht="15.75">
      <c r="A104" s="675">
        <v>94884</v>
      </c>
      <c r="B104" s="675" t="s">
        <v>4218</v>
      </c>
      <c r="C104" s="675" t="s">
        <v>1977</v>
      </c>
      <c r="D104" s="675" t="s">
        <v>31</v>
      </c>
      <c r="E104" s="676">
        <v>56.36</v>
      </c>
      <c r="F104" s="446"/>
      <c r="G104" s="446"/>
      <c r="H104" s="446" t="s">
        <v>14360</v>
      </c>
      <c r="I104" s="447">
        <v>45261</v>
      </c>
    </row>
    <row r="105" spans="1:9" ht="15.75">
      <c r="A105" s="675">
        <v>97121</v>
      </c>
      <c r="B105" s="675" t="s">
        <v>1641</v>
      </c>
      <c r="C105" s="675" t="s">
        <v>1977</v>
      </c>
      <c r="D105" s="675" t="s">
        <v>31</v>
      </c>
      <c r="E105" s="676">
        <v>1.57</v>
      </c>
      <c r="F105" s="446"/>
      <c r="G105" s="446"/>
      <c r="H105" s="446" t="s">
        <v>14360</v>
      </c>
      <c r="I105" s="447">
        <v>45261</v>
      </c>
    </row>
    <row r="106" spans="1:9" ht="15.75">
      <c r="A106" s="675">
        <v>97122</v>
      </c>
      <c r="B106" s="675" t="s">
        <v>1642</v>
      </c>
      <c r="C106" s="675" t="s">
        <v>1977</v>
      </c>
      <c r="D106" s="675" t="s">
        <v>31</v>
      </c>
      <c r="E106" s="676">
        <v>2.19</v>
      </c>
      <c r="F106" s="446"/>
      <c r="G106" s="446"/>
      <c r="H106" s="446" t="s">
        <v>14360</v>
      </c>
      <c r="I106" s="447">
        <v>45261</v>
      </c>
    </row>
    <row r="107" spans="1:9" ht="15.75">
      <c r="A107" s="675">
        <v>97123</v>
      </c>
      <c r="B107" s="675" t="s">
        <v>1643</v>
      </c>
      <c r="C107" s="675" t="s">
        <v>1977</v>
      </c>
      <c r="D107" s="675" t="s">
        <v>31</v>
      </c>
      <c r="E107" s="676">
        <v>2.77</v>
      </c>
      <c r="F107" s="446"/>
      <c r="G107" s="446"/>
      <c r="H107" s="446" t="s">
        <v>14360</v>
      </c>
      <c r="I107" s="447">
        <v>45261</v>
      </c>
    </row>
    <row r="108" spans="1:9" ht="15.75">
      <c r="A108" s="675">
        <v>97124</v>
      </c>
      <c r="B108" s="675" t="s">
        <v>1644</v>
      </c>
      <c r="C108" s="675" t="s">
        <v>1977</v>
      </c>
      <c r="D108" s="675" t="s">
        <v>31</v>
      </c>
      <c r="E108" s="676">
        <v>0.69</v>
      </c>
      <c r="F108" s="446"/>
      <c r="G108" s="446"/>
      <c r="H108" s="446" t="s">
        <v>14360</v>
      </c>
      <c r="I108" s="447">
        <v>45261</v>
      </c>
    </row>
    <row r="109" spans="1:9" ht="15.75">
      <c r="A109" s="675">
        <v>97125</v>
      </c>
      <c r="B109" s="675" t="s">
        <v>1645</v>
      </c>
      <c r="C109" s="675" t="s">
        <v>1977</v>
      </c>
      <c r="D109" s="675" t="s">
        <v>31</v>
      </c>
      <c r="E109" s="676">
        <v>0.99</v>
      </c>
      <c r="F109" s="446"/>
      <c r="G109" s="446"/>
      <c r="H109" s="446" t="s">
        <v>14360</v>
      </c>
      <c r="I109" s="447">
        <v>45261</v>
      </c>
    </row>
    <row r="110" spans="1:9" ht="15.75">
      <c r="A110" s="675">
        <v>97126</v>
      </c>
      <c r="B110" s="675" t="s">
        <v>1646</v>
      </c>
      <c r="C110" s="675" t="s">
        <v>1977</v>
      </c>
      <c r="D110" s="675" t="s">
        <v>31</v>
      </c>
      <c r="E110" s="676">
        <v>1.25</v>
      </c>
      <c r="F110" s="446"/>
      <c r="G110" s="446"/>
      <c r="H110" s="446" t="s">
        <v>14360</v>
      </c>
      <c r="I110" s="447">
        <v>45261</v>
      </c>
    </row>
    <row r="111" spans="1:9" ht="15.75">
      <c r="A111" s="675">
        <v>102264</v>
      </c>
      <c r="B111" s="675" t="s">
        <v>4219</v>
      </c>
      <c r="C111" s="675" t="s">
        <v>1977</v>
      </c>
      <c r="D111" s="675" t="s">
        <v>31</v>
      </c>
      <c r="E111" s="676">
        <v>18.2</v>
      </c>
      <c r="F111" s="446"/>
      <c r="G111" s="446"/>
      <c r="H111" s="446" t="s">
        <v>14360</v>
      </c>
      <c r="I111" s="447">
        <v>45261</v>
      </c>
    </row>
    <row r="112" spans="1:9" ht="15.75">
      <c r="A112" s="675">
        <v>102265</v>
      </c>
      <c r="B112" s="675" t="s">
        <v>4220</v>
      </c>
      <c r="C112" s="675" t="s">
        <v>1977</v>
      </c>
      <c r="D112" s="675" t="s">
        <v>37</v>
      </c>
      <c r="E112" s="676">
        <v>80.41</v>
      </c>
      <c r="F112" s="446"/>
      <c r="G112" s="446"/>
      <c r="H112" s="446" t="s">
        <v>14360</v>
      </c>
      <c r="I112" s="447">
        <v>45261</v>
      </c>
    </row>
    <row r="113" spans="1:9" ht="15.75">
      <c r="A113" s="675">
        <v>102266</v>
      </c>
      <c r="B113" s="675" t="s">
        <v>4221</v>
      </c>
      <c r="C113" s="675" t="s">
        <v>1977</v>
      </c>
      <c r="D113" s="675" t="s">
        <v>37</v>
      </c>
      <c r="E113" s="676">
        <v>89.19</v>
      </c>
      <c r="F113" s="446"/>
      <c r="G113" s="446"/>
      <c r="H113" s="446" t="s">
        <v>14360</v>
      </c>
      <c r="I113" s="447">
        <v>45261</v>
      </c>
    </row>
    <row r="114" spans="1:9" ht="15.75">
      <c r="A114" s="675">
        <v>102267</v>
      </c>
      <c r="B114" s="675" t="s">
        <v>4222</v>
      </c>
      <c r="C114" s="675" t="s">
        <v>1977</v>
      </c>
      <c r="D114" s="675" t="s">
        <v>37</v>
      </c>
      <c r="E114" s="676">
        <v>102.43</v>
      </c>
      <c r="F114" s="446"/>
      <c r="G114" s="446"/>
      <c r="H114" s="446" t="s">
        <v>14360</v>
      </c>
      <c r="I114" s="447">
        <v>45261</v>
      </c>
    </row>
    <row r="115" spans="1:9" ht="15.75">
      <c r="A115" s="675">
        <v>102268</v>
      </c>
      <c r="B115" s="675" t="s">
        <v>4223</v>
      </c>
      <c r="C115" s="675" t="s">
        <v>1977</v>
      </c>
      <c r="D115" s="675" t="s">
        <v>37</v>
      </c>
      <c r="E115" s="676">
        <v>115.58</v>
      </c>
      <c r="F115" s="446"/>
      <c r="G115" s="446"/>
      <c r="H115" s="446" t="s">
        <v>14360</v>
      </c>
      <c r="I115" s="447">
        <v>45261</v>
      </c>
    </row>
    <row r="116" spans="1:9" ht="15.75">
      <c r="A116" s="675">
        <v>102269</v>
      </c>
      <c r="B116" s="675" t="s">
        <v>4224</v>
      </c>
      <c r="C116" s="675" t="s">
        <v>1977</v>
      </c>
      <c r="D116" s="675" t="s">
        <v>37</v>
      </c>
      <c r="E116" s="676">
        <v>141.93</v>
      </c>
      <c r="F116" s="446"/>
      <c r="G116" s="446"/>
      <c r="H116" s="446" t="s">
        <v>14360</v>
      </c>
      <c r="I116" s="447">
        <v>45261</v>
      </c>
    </row>
    <row r="117" spans="1:9" ht="15.75">
      <c r="A117" s="675">
        <v>92833</v>
      </c>
      <c r="B117" s="675" t="s">
        <v>522</v>
      </c>
      <c r="C117" s="675" t="s">
        <v>1977</v>
      </c>
      <c r="D117" s="675" t="s">
        <v>31</v>
      </c>
      <c r="E117" s="676">
        <v>211</v>
      </c>
      <c r="F117" s="446"/>
      <c r="G117" s="446"/>
      <c r="H117" s="446" t="s">
        <v>14360</v>
      </c>
      <c r="I117" s="447">
        <v>45261</v>
      </c>
    </row>
    <row r="118" spans="1:9" ht="15.75">
      <c r="A118" s="675">
        <v>92834</v>
      </c>
      <c r="B118" s="675" t="s">
        <v>523</v>
      </c>
      <c r="C118" s="675" t="s">
        <v>1977</v>
      </c>
      <c r="D118" s="675" t="s">
        <v>31</v>
      </c>
      <c r="E118" s="676">
        <v>8.25</v>
      </c>
      <c r="F118" s="446"/>
      <c r="G118" s="446"/>
      <c r="H118" s="446" t="s">
        <v>14360</v>
      </c>
      <c r="I118" s="447">
        <v>45261</v>
      </c>
    </row>
    <row r="119" spans="1:9" ht="15.75">
      <c r="A119" s="675">
        <v>92835</v>
      </c>
      <c r="B119" s="675" t="s">
        <v>524</v>
      </c>
      <c r="C119" s="675" t="s">
        <v>1977</v>
      </c>
      <c r="D119" s="675" t="s">
        <v>31</v>
      </c>
      <c r="E119" s="676">
        <v>220.56</v>
      </c>
      <c r="F119" s="446"/>
      <c r="G119" s="446"/>
      <c r="H119" s="446" t="s">
        <v>14360</v>
      </c>
      <c r="I119" s="447">
        <v>45261</v>
      </c>
    </row>
    <row r="120" spans="1:9" ht="15.75">
      <c r="A120" s="675">
        <v>92836</v>
      </c>
      <c r="B120" s="675" t="s">
        <v>525</v>
      </c>
      <c r="C120" s="675" t="s">
        <v>1977</v>
      </c>
      <c r="D120" s="675" t="s">
        <v>31</v>
      </c>
      <c r="E120" s="676">
        <v>10.55</v>
      </c>
      <c r="F120" s="446"/>
      <c r="G120" s="446"/>
      <c r="H120" s="446" t="s">
        <v>14360</v>
      </c>
      <c r="I120" s="447">
        <v>45261</v>
      </c>
    </row>
    <row r="121" spans="1:9" ht="15.75">
      <c r="A121" s="675">
        <v>92837</v>
      </c>
      <c r="B121" s="675" t="s">
        <v>526</v>
      </c>
      <c r="C121" s="675" t="s">
        <v>1977</v>
      </c>
      <c r="D121" s="675" t="s">
        <v>31</v>
      </c>
      <c r="E121" s="676">
        <v>391.55</v>
      </c>
      <c r="F121" s="446"/>
      <c r="G121" s="446"/>
      <c r="H121" s="446" t="s">
        <v>14360</v>
      </c>
      <c r="I121" s="447">
        <v>45261</v>
      </c>
    </row>
    <row r="122" spans="1:9" ht="15.75">
      <c r="A122" s="675">
        <v>92838</v>
      </c>
      <c r="B122" s="675" t="s">
        <v>527</v>
      </c>
      <c r="C122" s="675" t="s">
        <v>1977</v>
      </c>
      <c r="D122" s="675" t="s">
        <v>31</v>
      </c>
      <c r="E122" s="676">
        <v>12.63</v>
      </c>
      <c r="F122" s="446"/>
      <c r="G122" s="446"/>
      <c r="H122" s="446" t="s">
        <v>14360</v>
      </c>
      <c r="I122" s="447">
        <v>45261</v>
      </c>
    </row>
    <row r="123" spans="1:9" ht="15.75">
      <c r="A123" s="675">
        <v>92839</v>
      </c>
      <c r="B123" s="675" t="s">
        <v>528</v>
      </c>
      <c r="C123" s="675" t="s">
        <v>1977</v>
      </c>
      <c r="D123" s="675" t="s">
        <v>31</v>
      </c>
      <c r="E123" s="676">
        <v>479.21</v>
      </c>
      <c r="F123" s="446"/>
      <c r="G123" s="446"/>
      <c r="H123" s="446" t="s">
        <v>14360</v>
      </c>
      <c r="I123" s="447">
        <v>45261</v>
      </c>
    </row>
    <row r="124" spans="1:9" ht="15.75">
      <c r="A124" s="675">
        <v>92840</v>
      </c>
      <c r="B124" s="675" t="s">
        <v>529</v>
      </c>
      <c r="C124" s="675" t="s">
        <v>1977</v>
      </c>
      <c r="D124" s="675" t="s">
        <v>31</v>
      </c>
      <c r="E124" s="676">
        <v>14.98</v>
      </c>
      <c r="F124" s="446"/>
      <c r="G124" s="446"/>
      <c r="H124" s="446" t="s">
        <v>14360</v>
      </c>
      <c r="I124" s="447">
        <v>45261</v>
      </c>
    </row>
    <row r="125" spans="1:9" ht="15.75">
      <c r="A125" s="675">
        <v>92841</v>
      </c>
      <c r="B125" s="675" t="s">
        <v>530</v>
      </c>
      <c r="C125" s="675" t="s">
        <v>1977</v>
      </c>
      <c r="D125" s="675" t="s">
        <v>31</v>
      </c>
      <c r="E125" s="676">
        <v>624.66</v>
      </c>
      <c r="F125" s="446"/>
      <c r="G125" s="446"/>
      <c r="H125" s="446" t="s">
        <v>14360</v>
      </c>
      <c r="I125" s="447">
        <v>45261</v>
      </c>
    </row>
    <row r="126" spans="1:9" ht="15.75">
      <c r="A126" s="675">
        <v>92842</v>
      </c>
      <c r="B126" s="675" t="s">
        <v>531</v>
      </c>
      <c r="C126" s="675" t="s">
        <v>1977</v>
      </c>
      <c r="D126" s="675" t="s">
        <v>31</v>
      </c>
      <c r="E126" s="676">
        <v>17.100000000000001</v>
      </c>
      <c r="F126" s="446"/>
      <c r="G126" s="446"/>
      <c r="H126" s="446" t="s">
        <v>14360</v>
      </c>
      <c r="I126" s="447">
        <v>45261</v>
      </c>
    </row>
    <row r="127" spans="1:9" ht="15.75">
      <c r="A127" s="675">
        <v>92843</v>
      </c>
      <c r="B127" s="675" t="s">
        <v>3113</v>
      </c>
      <c r="C127" s="675" t="s">
        <v>1977</v>
      </c>
      <c r="D127" s="675" t="s">
        <v>31</v>
      </c>
      <c r="E127" s="676">
        <v>646.34</v>
      </c>
      <c r="F127" s="446"/>
      <c r="G127" s="446"/>
      <c r="H127" s="446" t="s">
        <v>14360</v>
      </c>
      <c r="I127" s="447">
        <v>45261</v>
      </c>
    </row>
    <row r="128" spans="1:9" ht="15.75">
      <c r="A128" s="675">
        <v>92844</v>
      </c>
      <c r="B128" s="675" t="s">
        <v>532</v>
      </c>
      <c r="C128" s="675" t="s">
        <v>1977</v>
      </c>
      <c r="D128" s="675" t="s">
        <v>31</v>
      </c>
      <c r="E128" s="676">
        <v>19.45</v>
      </c>
      <c r="F128" s="446"/>
      <c r="G128" s="446"/>
      <c r="H128" s="446" t="s">
        <v>14360</v>
      </c>
      <c r="I128" s="447">
        <v>45261</v>
      </c>
    </row>
    <row r="129" spans="1:9" ht="15.75">
      <c r="A129" s="675">
        <v>92845</v>
      </c>
      <c r="B129" s="675" t="s">
        <v>3114</v>
      </c>
      <c r="C129" s="675" t="s">
        <v>1977</v>
      </c>
      <c r="D129" s="675" t="s">
        <v>31</v>
      </c>
      <c r="E129" s="676">
        <v>959.72</v>
      </c>
      <c r="F129" s="446"/>
      <c r="G129" s="446"/>
      <c r="H129" s="446" t="s">
        <v>14360</v>
      </c>
      <c r="I129" s="447">
        <v>45261</v>
      </c>
    </row>
    <row r="130" spans="1:9" ht="15.75">
      <c r="A130" s="675">
        <v>92846</v>
      </c>
      <c r="B130" s="675" t="s">
        <v>533</v>
      </c>
      <c r="C130" s="675" t="s">
        <v>1977</v>
      </c>
      <c r="D130" s="675" t="s">
        <v>31</v>
      </c>
      <c r="E130" s="676">
        <v>21.55</v>
      </c>
      <c r="F130" s="446"/>
      <c r="G130" s="446"/>
      <c r="H130" s="446" t="s">
        <v>14360</v>
      </c>
      <c r="I130" s="447">
        <v>45261</v>
      </c>
    </row>
    <row r="131" spans="1:9" ht="15.75">
      <c r="A131" s="675">
        <v>92847</v>
      </c>
      <c r="B131" s="675" t="s">
        <v>534</v>
      </c>
      <c r="C131" s="675" t="s">
        <v>1977</v>
      </c>
      <c r="D131" s="675" t="s">
        <v>31</v>
      </c>
      <c r="E131" s="676">
        <v>985.12</v>
      </c>
      <c r="F131" s="446"/>
      <c r="G131" s="446"/>
      <c r="H131" s="446" t="s">
        <v>14360</v>
      </c>
      <c r="I131" s="447">
        <v>45261</v>
      </c>
    </row>
    <row r="132" spans="1:9" ht="15.75">
      <c r="A132" s="675">
        <v>92848</v>
      </c>
      <c r="B132" s="675" t="s">
        <v>535</v>
      </c>
      <c r="C132" s="675" t="s">
        <v>1977</v>
      </c>
      <c r="D132" s="675" t="s">
        <v>31</v>
      </c>
      <c r="E132" s="676">
        <v>23.92</v>
      </c>
      <c r="F132" s="446"/>
      <c r="G132" s="446"/>
      <c r="H132" s="446" t="s">
        <v>14360</v>
      </c>
      <c r="I132" s="447">
        <v>45261</v>
      </c>
    </row>
    <row r="133" spans="1:9" ht="15.75">
      <c r="A133" s="675">
        <v>92849</v>
      </c>
      <c r="B133" s="675" t="s">
        <v>536</v>
      </c>
      <c r="C133" s="675" t="s">
        <v>1977</v>
      </c>
      <c r="D133" s="675" t="s">
        <v>31</v>
      </c>
      <c r="E133" s="676">
        <v>218.36</v>
      </c>
      <c r="F133" s="446"/>
      <c r="G133" s="446"/>
      <c r="H133" s="446" t="s">
        <v>14360</v>
      </c>
      <c r="I133" s="447">
        <v>45261</v>
      </c>
    </row>
    <row r="134" spans="1:9" ht="15.75">
      <c r="A134" s="675">
        <v>92850</v>
      </c>
      <c r="B134" s="675" t="s">
        <v>537</v>
      </c>
      <c r="C134" s="675" t="s">
        <v>1977</v>
      </c>
      <c r="D134" s="675" t="s">
        <v>31</v>
      </c>
      <c r="E134" s="676">
        <v>15.61</v>
      </c>
      <c r="F134" s="446"/>
      <c r="G134" s="446"/>
      <c r="H134" s="446" t="s">
        <v>14360</v>
      </c>
      <c r="I134" s="447">
        <v>45261</v>
      </c>
    </row>
    <row r="135" spans="1:9" ht="15.75">
      <c r="A135" s="675">
        <v>92851</v>
      </c>
      <c r="B135" s="675" t="s">
        <v>538</v>
      </c>
      <c r="C135" s="675" t="s">
        <v>1977</v>
      </c>
      <c r="D135" s="675" t="s">
        <v>31</v>
      </c>
      <c r="E135" s="676">
        <v>229.71</v>
      </c>
      <c r="F135" s="446"/>
      <c r="G135" s="446"/>
      <c r="H135" s="446" t="s">
        <v>14360</v>
      </c>
      <c r="I135" s="447">
        <v>45261</v>
      </c>
    </row>
    <row r="136" spans="1:9" ht="15.75">
      <c r="A136" s="675">
        <v>92852</v>
      </c>
      <c r="B136" s="675" t="s">
        <v>539</v>
      </c>
      <c r="C136" s="675" t="s">
        <v>1977</v>
      </c>
      <c r="D136" s="675" t="s">
        <v>31</v>
      </c>
      <c r="E136" s="676">
        <v>19.7</v>
      </c>
      <c r="F136" s="446"/>
      <c r="G136" s="446"/>
      <c r="H136" s="446" t="s">
        <v>14360</v>
      </c>
      <c r="I136" s="447">
        <v>45261</v>
      </c>
    </row>
    <row r="137" spans="1:9" ht="15.75">
      <c r="A137" s="675">
        <v>92853</v>
      </c>
      <c r="B137" s="675" t="s">
        <v>540</v>
      </c>
      <c r="C137" s="675" t="s">
        <v>1977</v>
      </c>
      <c r="D137" s="675" t="s">
        <v>31</v>
      </c>
      <c r="E137" s="676">
        <v>402.91</v>
      </c>
      <c r="F137" s="446"/>
      <c r="G137" s="446"/>
      <c r="H137" s="446" t="s">
        <v>14360</v>
      </c>
      <c r="I137" s="447">
        <v>45261</v>
      </c>
    </row>
    <row r="138" spans="1:9" ht="15.75">
      <c r="A138" s="675">
        <v>92854</v>
      </c>
      <c r="B138" s="675" t="s">
        <v>541</v>
      </c>
      <c r="C138" s="675" t="s">
        <v>1977</v>
      </c>
      <c r="D138" s="675" t="s">
        <v>31</v>
      </c>
      <c r="E138" s="676">
        <v>23.99</v>
      </c>
      <c r="F138" s="446"/>
      <c r="G138" s="446"/>
      <c r="H138" s="446" t="s">
        <v>14360</v>
      </c>
      <c r="I138" s="447">
        <v>45261</v>
      </c>
    </row>
    <row r="139" spans="1:9" ht="15.75">
      <c r="A139" s="675">
        <v>92855</v>
      </c>
      <c r="B139" s="675" t="s">
        <v>542</v>
      </c>
      <c r="C139" s="675" t="s">
        <v>1977</v>
      </c>
      <c r="D139" s="675" t="s">
        <v>31</v>
      </c>
      <c r="E139" s="676">
        <v>492.51</v>
      </c>
      <c r="F139" s="446"/>
      <c r="G139" s="446"/>
      <c r="H139" s="446" t="s">
        <v>14360</v>
      </c>
      <c r="I139" s="447">
        <v>45261</v>
      </c>
    </row>
    <row r="140" spans="1:9" ht="15.75">
      <c r="A140" s="675">
        <v>92856</v>
      </c>
      <c r="B140" s="675" t="s">
        <v>543</v>
      </c>
      <c r="C140" s="675" t="s">
        <v>1977</v>
      </c>
      <c r="D140" s="675" t="s">
        <v>31</v>
      </c>
      <c r="E140" s="676">
        <v>28.28</v>
      </c>
      <c r="F140" s="446"/>
      <c r="G140" s="446"/>
      <c r="H140" s="446" t="s">
        <v>14360</v>
      </c>
      <c r="I140" s="447">
        <v>45261</v>
      </c>
    </row>
    <row r="141" spans="1:9" ht="15.75">
      <c r="A141" s="675">
        <v>92857</v>
      </c>
      <c r="B141" s="675" t="s">
        <v>544</v>
      </c>
      <c r="C141" s="675" t="s">
        <v>1977</v>
      </c>
      <c r="D141" s="675" t="s">
        <v>31</v>
      </c>
      <c r="E141" s="676">
        <v>639.91</v>
      </c>
      <c r="F141" s="446"/>
      <c r="G141" s="446"/>
      <c r="H141" s="446" t="s">
        <v>14360</v>
      </c>
      <c r="I141" s="447">
        <v>45261</v>
      </c>
    </row>
    <row r="142" spans="1:9" ht="15.75">
      <c r="A142" s="675">
        <v>92858</v>
      </c>
      <c r="B142" s="675" t="s">
        <v>545</v>
      </c>
      <c r="C142" s="675" t="s">
        <v>1977</v>
      </c>
      <c r="D142" s="675" t="s">
        <v>31</v>
      </c>
      <c r="E142" s="676">
        <v>32.35</v>
      </c>
      <c r="F142" s="446"/>
      <c r="G142" s="446"/>
      <c r="H142" s="446" t="s">
        <v>14360</v>
      </c>
      <c r="I142" s="447">
        <v>45261</v>
      </c>
    </row>
    <row r="143" spans="1:9" ht="15.75">
      <c r="A143" s="675">
        <v>92859</v>
      </c>
      <c r="B143" s="675" t="s">
        <v>3115</v>
      </c>
      <c r="C143" s="675" t="s">
        <v>1977</v>
      </c>
      <c r="D143" s="675" t="s">
        <v>31</v>
      </c>
      <c r="E143" s="676">
        <v>663.63</v>
      </c>
      <c r="F143" s="446"/>
      <c r="G143" s="446"/>
      <c r="H143" s="446" t="s">
        <v>14360</v>
      </c>
      <c r="I143" s="447">
        <v>45261</v>
      </c>
    </row>
    <row r="144" spans="1:9" ht="15.75">
      <c r="A144" s="675">
        <v>92860</v>
      </c>
      <c r="B144" s="675" t="s">
        <v>546</v>
      </c>
      <c r="C144" s="675" t="s">
        <v>1977</v>
      </c>
      <c r="D144" s="675" t="s">
        <v>31</v>
      </c>
      <c r="E144" s="676">
        <v>36.74</v>
      </c>
      <c r="F144" s="446"/>
      <c r="G144" s="446"/>
      <c r="H144" s="446" t="s">
        <v>14360</v>
      </c>
      <c r="I144" s="447">
        <v>45261</v>
      </c>
    </row>
    <row r="145" spans="1:9" ht="15.75">
      <c r="A145" s="675">
        <v>92861</v>
      </c>
      <c r="B145" s="675" t="s">
        <v>3116</v>
      </c>
      <c r="C145" s="675" t="s">
        <v>1977</v>
      </c>
      <c r="D145" s="675" t="s">
        <v>31</v>
      </c>
      <c r="E145" s="676">
        <v>979.18</v>
      </c>
      <c r="F145" s="446"/>
      <c r="G145" s="446"/>
      <c r="H145" s="446" t="s">
        <v>14360</v>
      </c>
      <c r="I145" s="447">
        <v>45261</v>
      </c>
    </row>
    <row r="146" spans="1:9" ht="15.75">
      <c r="A146" s="675">
        <v>92862</v>
      </c>
      <c r="B146" s="675" t="s">
        <v>547</v>
      </c>
      <c r="C146" s="675" t="s">
        <v>1977</v>
      </c>
      <c r="D146" s="675" t="s">
        <v>31</v>
      </c>
      <c r="E146" s="676">
        <v>41.01</v>
      </c>
      <c r="F146" s="446"/>
      <c r="G146" s="446"/>
      <c r="H146" s="446" t="s">
        <v>14360</v>
      </c>
      <c r="I146" s="447">
        <v>45261</v>
      </c>
    </row>
    <row r="147" spans="1:9" ht="15.75">
      <c r="A147" s="675">
        <v>92863</v>
      </c>
      <c r="B147" s="675" t="s">
        <v>548</v>
      </c>
      <c r="C147" s="675" t="s">
        <v>1977</v>
      </c>
      <c r="D147" s="675" t="s">
        <v>31</v>
      </c>
      <c r="E147" s="677">
        <v>1006.5</v>
      </c>
      <c r="F147" s="446"/>
      <c r="G147" s="446"/>
      <c r="H147" s="446" t="s">
        <v>14360</v>
      </c>
      <c r="I147" s="447">
        <v>45261</v>
      </c>
    </row>
    <row r="148" spans="1:9" ht="15.75">
      <c r="A148" s="675">
        <v>92864</v>
      </c>
      <c r="B148" s="675" t="s">
        <v>549</v>
      </c>
      <c r="C148" s="675" t="s">
        <v>1977</v>
      </c>
      <c r="D148" s="675" t="s">
        <v>31</v>
      </c>
      <c r="E148" s="676">
        <v>45.3</v>
      </c>
      <c r="F148" s="446"/>
      <c r="G148" s="446"/>
      <c r="H148" s="446" t="s">
        <v>14360</v>
      </c>
      <c r="I148" s="447">
        <v>45261</v>
      </c>
    </row>
    <row r="149" spans="1:9" ht="15.75">
      <c r="A149" s="675">
        <v>92210</v>
      </c>
      <c r="B149" s="675" t="s">
        <v>550</v>
      </c>
      <c r="C149" s="675" t="s">
        <v>1977</v>
      </c>
      <c r="D149" s="675" t="s">
        <v>31</v>
      </c>
      <c r="E149" s="676">
        <v>167.95</v>
      </c>
      <c r="F149" s="446"/>
      <c r="G149" s="446"/>
      <c r="H149" s="446" t="s">
        <v>14360</v>
      </c>
      <c r="I149" s="447">
        <v>45261</v>
      </c>
    </row>
    <row r="150" spans="1:9" ht="15.75">
      <c r="A150" s="675">
        <v>92211</v>
      </c>
      <c r="B150" s="675" t="s">
        <v>551</v>
      </c>
      <c r="C150" s="675" t="s">
        <v>1977</v>
      </c>
      <c r="D150" s="675" t="s">
        <v>31</v>
      </c>
      <c r="E150" s="676">
        <v>201.78</v>
      </c>
      <c r="F150" s="446"/>
      <c r="G150" s="446"/>
      <c r="H150" s="446" t="s">
        <v>14360</v>
      </c>
      <c r="I150" s="447">
        <v>45261</v>
      </c>
    </row>
    <row r="151" spans="1:9" ht="15.75">
      <c r="A151" s="675">
        <v>92212</v>
      </c>
      <c r="B151" s="675" t="s">
        <v>552</v>
      </c>
      <c r="C151" s="675" t="s">
        <v>1977</v>
      </c>
      <c r="D151" s="675" t="s">
        <v>31</v>
      </c>
      <c r="E151" s="676">
        <v>301.89</v>
      </c>
      <c r="F151" s="446"/>
      <c r="G151" s="446"/>
      <c r="H151" s="446" t="s">
        <v>14360</v>
      </c>
      <c r="I151" s="447">
        <v>45261</v>
      </c>
    </row>
    <row r="152" spans="1:9" ht="15.75">
      <c r="A152" s="675">
        <v>92213</v>
      </c>
      <c r="B152" s="675" t="s">
        <v>553</v>
      </c>
      <c r="C152" s="675" t="s">
        <v>1977</v>
      </c>
      <c r="D152" s="675" t="s">
        <v>31</v>
      </c>
      <c r="E152" s="676">
        <v>397.31</v>
      </c>
      <c r="F152" s="446"/>
      <c r="G152" s="446"/>
      <c r="H152" s="446" t="s">
        <v>14360</v>
      </c>
      <c r="I152" s="447">
        <v>45261</v>
      </c>
    </row>
    <row r="153" spans="1:9" ht="15.75">
      <c r="A153" s="675">
        <v>92214</v>
      </c>
      <c r="B153" s="675" t="s">
        <v>554</v>
      </c>
      <c r="C153" s="675" t="s">
        <v>1977</v>
      </c>
      <c r="D153" s="675" t="s">
        <v>31</v>
      </c>
      <c r="E153" s="676">
        <v>480.33</v>
      </c>
      <c r="F153" s="446"/>
      <c r="G153" s="446"/>
      <c r="H153" s="446" t="s">
        <v>14360</v>
      </c>
      <c r="I153" s="447">
        <v>45261</v>
      </c>
    </row>
    <row r="154" spans="1:9" ht="15.75">
      <c r="A154" s="675">
        <v>92215</v>
      </c>
      <c r="B154" s="675" t="s">
        <v>555</v>
      </c>
      <c r="C154" s="675" t="s">
        <v>1977</v>
      </c>
      <c r="D154" s="675" t="s">
        <v>31</v>
      </c>
      <c r="E154" s="676">
        <v>551.69000000000005</v>
      </c>
      <c r="F154" s="446"/>
      <c r="G154" s="446"/>
      <c r="H154" s="446" t="s">
        <v>14360</v>
      </c>
      <c r="I154" s="447">
        <v>45261</v>
      </c>
    </row>
    <row r="155" spans="1:9" ht="15.75">
      <c r="A155" s="675">
        <v>92216</v>
      </c>
      <c r="B155" s="675" t="s">
        <v>556</v>
      </c>
      <c r="C155" s="675" t="s">
        <v>1977</v>
      </c>
      <c r="D155" s="675" t="s">
        <v>31</v>
      </c>
      <c r="E155" s="676">
        <v>576.41</v>
      </c>
      <c r="F155" s="446"/>
      <c r="G155" s="446"/>
      <c r="H155" s="446" t="s">
        <v>14360</v>
      </c>
      <c r="I155" s="447">
        <v>45261</v>
      </c>
    </row>
    <row r="156" spans="1:9" ht="15.75">
      <c r="A156" s="675">
        <v>92219</v>
      </c>
      <c r="B156" s="675" t="s">
        <v>557</v>
      </c>
      <c r="C156" s="675" t="s">
        <v>1977</v>
      </c>
      <c r="D156" s="675" t="s">
        <v>31</v>
      </c>
      <c r="E156" s="676">
        <v>177.11</v>
      </c>
      <c r="F156" s="446"/>
      <c r="G156" s="446"/>
      <c r="H156" s="446" t="s">
        <v>14360</v>
      </c>
      <c r="I156" s="447">
        <v>45261</v>
      </c>
    </row>
    <row r="157" spans="1:9" ht="15.75">
      <c r="A157" s="675">
        <v>92220</v>
      </c>
      <c r="B157" s="675" t="s">
        <v>558</v>
      </c>
      <c r="C157" s="675" t="s">
        <v>1977</v>
      </c>
      <c r="D157" s="675" t="s">
        <v>31</v>
      </c>
      <c r="E157" s="676">
        <v>213.13</v>
      </c>
      <c r="F157" s="446"/>
      <c r="G157" s="446"/>
      <c r="H157" s="446" t="s">
        <v>14360</v>
      </c>
      <c r="I157" s="447">
        <v>45261</v>
      </c>
    </row>
    <row r="158" spans="1:9" ht="15.75">
      <c r="A158" s="675">
        <v>92221</v>
      </c>
      <c r="B158" s="675" t="s">
        <v>559</v>
      </c>
      <c r="C158" s="675" t="s">
        <v>1977</v>
      </c>
      <c r="D158" s="675" t="s">
        <v>31</v>
      </c>
      <c r="E158" s="676">
        <v>315.19</v>
      </c>
      <c r="F158" s="446"/>
      <c r="G158" s="446"/>
      <c r="H158" s="446" t="s">
        <v>14360</v>
      </c>
      <c r="I158" s="447">
        <v>45261</v>
      </c>
    </row>
    <row r="159" spans="1:9" ht="15.75">
      <c r="A159" s="675">
        <v>92222</v>
      </c>
      <c r="B159" s="675" t="s">
        <v>560</v>
      </c>
      <c r="C159" s="675" t="s">
        <v>1977</v>
      </c>
      <c r="D159" s="675" t="s">
        <v>31</v>
      </c>
      <c r="E159" s="676">
        <v>412.79</v>
      </c>
      <c r="F159" s="446"/>
      <c r="G159" s="446"/>
      <c r="H159" s="446" t="s">
        <v>14360</v>
      </c>
      <c r="I159" s="447">
        <v>45261</v>
      </c>
    </row>
    <row r="160" spans="1:9" ht="15.75">
      <c r="A160" s="675">
        <v>92223</v>
      </c>
      <c r="B160" s="675" t="s">
        <v>561</v>
      </c>
      <c r="C160" s="675" t="s">
        <v>1977</v>
      </c>
      <c r="D160" s="675" t="s">
        <v>31</v>
      </c>
      <c r="E160" s="676">
        <v>497.62</v>
      </c>
      <c r="F160" s="446"/>
      <c r="G160" s="446"/>
      <c r="H160" s="446" t="s">
        <v>14360</v>
      </c>
      <c r="I160" s="447">
        <v>45261</v>
      </c>
    </row>
    <row r="161" spans="1:9" ht="15.75">
      <c r="A161" s="675">
        <v>92224</v>
      </c>
      <c r="B161" s="675" t="s">
        <v>562</v>
      </c>
      <c r="C161" s="675" t="s">
        <v>1977</v>
      </c>
      <c r="D161" s="675" t="s">
        <v>31</v>
      </c>
      <c r="E161" s="676">
        <v>570.88</v>
      </c>
      <c r="F161" s="446"/>
      <c r="G161" s="446"/>
      <c r="H161" s="446" t="s">
        <v>14360</v>
      </c>
      <c r="I161" s="447">
        <v>45261</v>
      </c>
    </row>
    <row r="162" spans="1:9" ht="15.75">
      <c r="A162" s="675">
        <v>92226</v>
      </c>
      <c r="B162" s="675" t="s">
        <v>563</v>
      </c>
      <c r="C162" s="675" t="s">
        <v>1977</v>
      </c>
      <c r="D162" s="675" t="s">
        <v>31</v>
      </c>
      <c r="E162" s="676">
        <v>597.89</v>
      </c>
      <c r="F162" s="446"/>
      <c r="G162" s="446"/>
      <c r="H162" s="446" t="s">
        <v>14360</v>
      </c>
      <c r="I162" s="447">
        <v>45261</v>
      </c>
    </row>
    <row r="163" spans="1:9" ht="15.75">
      <c r="A163" s="675">
        <v>92808</v>
      </c>
      <c r="B163" s="675" t="s">
        <v>564</v>
      </c>
      <c r="C163" s="675" t="s">
        <v>1977</v>
      </c>
      <c r="D163" s="675" t="s">
        <v>31</v>
      </c>
      <c r="E163" s="676">
        <v>37.21</v>
      </c>
      <c r="F163" s="446"/>
      <c r="G163" s="446"/>
      <c r="H163" s="446" t="s">
        <v>14360</v>
      </c>
      <c r="I163" s="447">
        <v>45261</v>
      </c>
    </row>
    <row r="164" spans="1:9" ht="15.75">
      <c r="A164" s="675">
        <v>92809</v>
      </c>
      <c r="B164" s="675" t="s">
        <v>565</v>
      </c>
      <c r="C164" s="675" t="s">
        <v>1977</v>
      </c>
      <c r="D164" s="675" t="s">
        <v>31</v>
      </c>
      <c r="E164" s="676">
        <v>47.78</v>
      </c>
      <c r="F164" s="446"/>
      <c r="G164" s="446"/>
      <c r="H164" s="446" t="s">
        <v>14360</v>
      </c>
      <c r="I164" s="447">
        <v>45261</v>
      </c>
    </row>
    <row r="165" spans="1:9" ht="15.75">
      <c r="A165" s="675">
        <v>92810</v>
      </c>
      <c r="B165" s="675" t="s">
        <v>566</v>
      </c>
      <c r="C165" s="675" t="s">
        <v>1977</v>
      </c>
      <c r="D165" s="675" t="s">
        <v>31</v>
      </c>
      <c r="E165" s="676">
        <v>58.16</v>
      </c>
      <c r="F165" s="446"/>
      <c r="G165" s="446"/>
      <c r="H165" s="446" t="s">
        <v>14360</v>
      </c>
      <c r="I165" s="447">
        <v>45261</v>
      </c>
    </row>
    <row r="166" spans="1:9" ht="15.75">
      <c r="A166" s="675">
        <v>92811</v>
      </c>
      <c r="B166" s="675" t="s">
        <v>567</v>
      </c>
      <c r="C166" s="675" t="s">
        <v>1977</v>
      </c>
      <c r="D166" s="675" t="s">
        <v>31</v>
      </c>
      <c r="E166" s="676">
        <v>69.36</v>
      </c>
      <c r="F166" s="446"/>
      <c r="G166" s="446"/>
      <c r="H166" s="446" t="s">
        <v>14360</v>
      </c>
      <c r="I166" s="447">
        <v>45261</v>
      </c>
    </row>
    <row r="167" spans="1:9" ht="15.75">
      <c r="A167" s="675">
        <v>92812</v>
      </c>
      <c r="B167" s="675" t="s">
        <v>568</v>
      </c>
      <c r="C167" s="675" t="s">
        <v>1977</v>
      </c>
      <c r="D167" s="675" t="s">
        <v>31</v>
      </c>
      <c r="E167" s="676">
        <v>80.37</v>
      </c>
      <c r="F167" s="446"/>
      <c r="G167" s="446"/>
      <c r="H167" s="446" t="s">
        <v>14360</v>
      </c>
      <c r="I167" s="447">
        <v>45261</v>
      </c>
    </row>
    <row r="168" spans="1:9" ht="15.75">
      <c r="A168" s="675">
        <v>92813</v>
      </c>
      <c r="B168" s="675" t="s">
        <v>569</v>
      </c>
      <c r="C168" s="675" t="s">
        <v>1977</v>
      </c>
      <c r="D168" s="675" t="s">
        <v>31</v>
      </c>
      <c r="E168" s="676">
        <v>93.44</v>
      </c>
      <c r="F168" s="446"/>
      <c r="G168" s="446"/>
      <c r="H168" s="446" t="s">
        <v>14360</v>
      </c>
      <c r="I168" s="447">
        <v>45261</v>
      </c>
    </row>
    <row r="169" spans="1:9" ht="15.75">
      <c r="A169" s="675">
        <v>92814</v>
      </c>
      <c r="B169" s="675" t="s">
        <v>570</v>
      </c>
      <c r="C169" s="675" t="s">
        <v>1977</v>
      </c>
      <c r="D169" s="675" t="s">
        <v>31</v>
      </c>
      <c r="E169" s="676">
        <v>107.16</v>
      </c>
      <c r="F169" s="446"/>
      <c r="G169" s="446"/>
      <c r="H169" s="446" t="s">
        <v>14360</v>
      </c>
      <c r="I169" s="447">
        <v>45261</v>
      </c>
    </row>
    <row r="170" spans="1:9" ht="15.75">
      <c r="A170" s="675">
        <v>92815</v>
      </c>
      <c r="B170" s="675" t="s">
        <v>571</v>
      </c>
      <c r="C170" s="675" t="s">
        <v>1977</v>
      </c>
      <c r="D170" s="675" t="s">
        <v>31</v>
      </c>
      <c r="E170" s="676">
        <v>123.08</v>
      </c>
      <c r="F170" s="446"/>
      <c r="G170" s="446"/>
      <c r="H170" s="446" t="s">
        <v>14360</v>
      </c>
      <c r="I170" s="447">
        <v>45261</v>
      </c>
    </row>
    <row r="171" spans="1:9" ht="15.75">
      <c r="A171" s="675">
        <v>92816</v>
      </c>
      <c r="B171" s="675" t="s">
        <v>572</v>
      </c>
      <c r="C171" s="675" t="s">
        <v>1977</v>
      </c>
      <c r="D171" s="675" t="s">
        <v>31</v>
      </c>
      <c r="E171" s="676">
        <v>831.07</v>
      </c>
      <c r="F171" s="446"/>
      <c r="G171" s="446"/>
      <c r="H171" s="446" t="s">
        <v>14360</v>
      </c>
      <c r="I171" s="447">
        <v>45261</v>
      </c>
    </row>
    <row r="172" spans="1:9" ht="15.75">
      <c r="A172" s="675">
        <v>92817</v>
      </c>
      <c r="B172" s="675" t="s">
        <v>573</v>
      </c>
      <c r="C172" s="675" t="s">
        <v>1977</v>
      </c>
      <c r="D172" s="675" t="s">
        <v>31</v>
      </c>
      <c r="E172" s="676">
        <v>154</v>
      </c>
      <c r="F172" s="446"/>
      <c r="G172" s="446"/>
      <c r="H172" s="446" t="s">
        <v>14360</v>
      </c>
      <c r="I172" s="447">
        <v>45261</v>
      </c>
    </row>
    <row r="173" spans="1:9" ht="15.75">
      <c r="A173" s="675">
        <v>92818</v>
      </c>
      <c r="B173" s="675" t="s">
        <v>574</v>
      </c>
      <c r="C173" s="675" t="s">
        <v>1977</v>
      </c>
      <c r="D173" s="675" t="s">
        <v>31</v>
      </c>
      <c r="E173" s="677">
        <v>1188.23</v>
      </c>
      <c r="F173" s="446"/>
      <c r="G173" s="446"/>
      <c r="H173" s="446" t="s">
        <v>14360</v>
      </c>
      <c r="I173" s="447">
        <v>45261</v>
      </c>
    </row>
    <row r="174" spans="1:9" ht="15.75">
      <c r="A174" s="675">
        <v>92819</v>
      </c>
      <c r="B174" s="675" t="s">
        <v>575</v>
      </c>
      <c r="C174" s="675" t="s">
        <v>1977</v>
      </c>
      <c r="D174" s="675" t="s">
        <v>31</v>
      </c>
      <c r="E174" s="676">
        <v>207.3</v>
      </c>
      <c r="F174" s="446"/>
      <c r="G174" s="446"/>
      <c r="H174" s="446" t="s">
        <v>14360</v>
      </c>
      <c r="I174" s="447">
        <v>45261</v>
      </c>
    </row>
    <row r="175" spans="1:9" ht="15.75">
      <c r="A175" s="675">
        <v>92820</v>
      </c>
      <c r="B175" s="675" t="s">
        <v>576</v>
      </c>
      <c r="C175" s="675" t="s">
        <v>1977</v>
      </c>
      <c r="D175" s="675" t="s">
        <v>31</v>
      </c>
      <c r="E175" s="676">
        <v>44.36</v>
      </c>
      <c r="F175" s="446"/>
      <c r="G175" s="446"/>
      <c r="H175" s="446" t="s">
        <v>14360</v>
      </c>
      <c r="I175" s="447">
        <v>45261</v>
      </c>
    </row>
    <row r="176" spans="1:9" ht="15.75">
      <c r="A176" s="675">
        <v>92821</v>
      </c>
      <c r="B176" s="675" t="s">
        <v>577</v>
      </c>
      <c r="C176" s="675" t="s">
        <v>1977</v>
      </c>
      <c r="D176" s="675" t="s">
        <v>31</v>
      </c>
      <c r="E176" s="676">
        <v>56.94</v>
      </c>
      <c r="F176" s="446"/>
      <c r="G176" s="446"/>
      <c r="H176" s="446" t="s">
        <v>14360</v>
      </c>
      <c r="I176" s="447">
        <v>45261</v>
      </c>
    </row>
    <row r="177" spans="1:9" ht="15.75">
      <c r="A177" s="675">
        <v>92822</v>
      </c>
      <c r="B177" s="675" t="s">
        <v>578</v>
      </c>
      <c r="C177" s="675" t="s">
        <v>1977</v>
      </c>
      <c r="D177" s="675" t="s">
        <v>31</v>
      </c>
      <c r="E177" s="676">
        <v>69.510000000000005</v>
      </c>
      <c r="F177" s="446"/>
      <c r="G177" s="446"/>
      <c r="H177" s="446" t="s">
        <v>14360</v>
      </c>
      <c r="I177" s="447">
        <v>45261</v>
      </c>
    </row>
    <row r="178" spans="1:9" ht="15.75">
      <c r="A178" s="675">
        <v>92824</v>
      </c>
      <c r="B178" s="675" t="s">
        <v>579</v>
      </c>
      <c r="C178" s="675" t="s">
        <v>1977</v>
      </c>
      <c r="D178" s="675" t="s">
        <v>31</v>
      </c>
      <c r="E178" s="676">
        <v>82.66</v>
      </c>
      <c r="F178" s="446"/>
      <c r="G178" s="446"/>
      <c r="H178" s="446" t="s">
        <v>14360</v>
      </c>
      <c r="I178" s="447">
        <v>45261</v>
      </c>
    </row>
    <row r="179" spans="1:9" ht="15.75">
      <c r="A179" s="675">
        <v>92825</v>
      </c>
      <c r="B179" s="675" t="s">
        <v>580</v>
      </c>
      <c r="C179" s="675" t="s">
        <v>1977</v>
      </c>
      <c r="D179" s="675" t="s">
        <v>31</v>
      </c>
      <c r="E179" s="676">
        <v>95.85</v>
      </c>
      <c r="F179" s="446"/>
      <c r="G179" s="446"/>
      <c r="H179" s="446" t="s">
        <v>14360</v>
      </c>
      <c r="I179" s="447">
        <v>45261</v>
      </c>
    </row>
    <row r="180" spans="1:9" ht="15.75">
      <c r="A180" s="675">
        <v>92826</v>
      </c>
      <c r="B180" s="675" t="s">
        <v>581</v>
      </c>
      <c r="C180" s="675" t="s">
        <v>1977</v>
      </c>
      <c r="D180" s="675" t="s">
        <v>31</v>
      </c>
      <c r="E180" s="676">
        <v>110.73</v>
      </c>
      <c r="F180" s="446"/>
      <c r="G180" s="446"/>
      <c r="H180" s="446" t="s">
        <v>14360</v>
      </c>
      <c r="I180" s="447">
        <v>45261</v>
      </c>
    </row>
    <row r="181" spans="1:9" ht="15.75">
      <c r="A181" s="675">
        <v>92827</v>
      </c>
      <c r="B181" s="675" t="s">
        <v>582</v>
      </c>
      <c r="C181" s="675" t="s">
        <v>1977</v>
      </c>
      <c r="D181" s="675" t="s">
        <v>31</v>
      </c>
      <c r="E181" s="676">
        <v>126.35</v>
      </c>
      <c r="F181" s="446"/>
      <c r="G181" s="446"/>
      <c r="H181" s="446" t="s">
        <v>14360</v>
      </c>
      <c r="I181" s="447">
        <v>45261</v>
      </c>
    </row>
    <row r="182" spans="1:9" ht="15.75">
      <c r="A182" s="675">
        <v>92828</v>
      </c>
      <c r="B182" s="675" t="s">
        <v>583</v>
      </c>
      <c r="C182" s="675" t="s">
        <v>1977</v>
      </c>
      <c r="D182" s="675" t="s">
        <v>31</v>
      </c>
      <c r="E182" s="676">
        <v>144.56</v>
      </c>
      <c r="F182" s="446"/>
      <c r="G182" s="446"/>
      <c r="H182" s="446" t="s">
        <v>14360</v>
      </c>
      <c r="I182" s="447">
        <v>45261</v>
      </c>
    </row>
    <row r="183" spans="1:9" ht="15.75">
      <c r="A183" s="675">
        <v>92829</v>
      </c>
      <c r="B183" s="675" t="s">
        <v>584</v>
      </c>
      <c r="C183" s="675" t="s">
        <v>1977</v>
      </c>
      <c r="D183" s="675" t="s">
        <v>31</v>
      </c>
      <c r="E183" s="676">
        <v>856.41</v>
      </c>
      <c r="F183" s="446"/>
      <c r="G183" s="446"/>
      <c r="H183" s="446" t="s">
        <v>14360</v>
      </c>
      <c r="I183" s="447">
        <v>45261</v>
      </c>
    </row>
    <row r="184" spans="1:9" ht="15.75">
      <c r="A184" s="675">
        <v>92830</v>
      </c>
      <c r="B184" s="675" t="s">
        <v>585</v>
      </c>
      <c r="C184" s="675" t="s">
        <v>1977</v>
      </c>
      <c r="D184" s="675" t="s">
        <v>31</v>
      </c>
      <c r="E184" s="676">
        <v>179.34</v>
      </c>
      <c r="F184" s="446"/>
      <c r="G184" s="446"/>
      <c r="H184" s="446" t="s">
        <v>14360</v>
      </c>
      <c r="I184" s="447">
        <v>45261</v>
      </c>
    </row>
    <row r="185" spans="1:9" ht="15.75">
      <c r="A185" s="675">
        <v>92831</v>
      </c>
      <c r="B185" s="675" t="s">
        <v>586</v>
      </c>
      <c r="C185" s="675" t="s">
        <v>1977</v>
      </c>
      <c r="D185" s="675" t="s">
        <v>31</v>
      </c>
      <c r="E185" s="677">
        <v>1219.33</v>
      </c>
      <c r="F185" s="446"/>
      <c r="G185" s="446"/>
      <c r="H185" s="446" t="s">
        <v>14360</v>
      </c>
      <c r="I185" s="447">
        <v>45261</v>
      </c>
    </row>
    <row r="186" spans="1:9" ht="15.75">
      <c r="A186" s="675">
        <v>92832</v>
      </c>
      <c r="B186" s="675" t="s">
        <v>587</v>
      </c>
      <c r="C186" s="675" t="s">
        <v>1977</v>
      </c>
      <c r="D186" s="675" t="s">
        <v>31</v>
      </c>
      <c r="E186" s="676">
        <v>238.4</v>
      </c>
      <c r="F186" s="446"/>
      <c r="G186" s="446"/>
      <c r="H186" s="446" t="s">
        <v>14360</v>
      </c>
      <c r="I186" s="447">
        <v>45261</v>
      </c>
    </row>
    <row r="187" spans="1:9" ht="15.75">
      <c r="A187" s="675">
        <v>95565</v>
      </c>
      <c r="B187" s="675" t="s">
        <v>588</v>
      </c>
      <c r="C187" s="675" t="s">
        <v>1977</v>
      </c>
      <c r="D187" s="675" t="s">
        <v>31</v>
      </c>
      <c r="E187" s="676">
        <v>143.69999999999999</v>
      </c>
      <c r="F187" s="446"/>
      <c r="G187" s="446"/>
      <c r="H187" s="446" t="s">
        <v>14360</v>
      </c>
      <c r="I187" s="447">
        <v>45261</v>
      </c>
    </row>
    <row r="188" spans="1:9" ht="15.75">
      <c r="A188" s="675">
        <v>95566</v>
      </c>
      <c r="B188" s="675" t="s">
        <v>589</v>
      </c>
      <c r="C188" s="675" t="s">
        <v>1977</v>
      </c>
      <c r="D188" s="675" t="s">
        <v>31</v>
      </c>
      <c r="E188" s="676">
        <v>150.85</v>
      </c>
      <c r="F188" s="446"/>
      <c r="G188" s="446"/>
      <c r="H188" s="446" t="s">
        <v>14360</v>
      </c>
      <c r="I188" s="447">
        <v>45261</v>
      </c>
    </row>
    <row r="189" spans="1:9" ht="15.75">
      <c r="A189" s="675">
        <v>95567</v>
      </c>
      <c r="B189" s="675" t="s">
        <v>590</v>
      </c>
      <c r="C189" s="675" t="s">
        <v>1977</v>
      </c>
      <c r="D189" s="675" t="s">
        <v>31</v>
      </c>
      <c r="E189" s="676">
        <v>101.07</v>
      </c>
      <c r="F189" s="446"/>
      <c r="G189" s="446"/>
      <c r="H189" s="446" t="s">
        <v>14360</v>
      </c>
      <c r="I189" s="447">
        <v>45261</v>
      </c>
    </row>
    <row r="190" spans="1:9" ht="15.75">
      <c r="A190" s="675">
        <v>95568</v>
      </c>
      <c r="B190" s="675" t="s">
        <v>591</v>
      </c>
      <c r="C190" s="675" t="s">
        <v>1977</v>
      </c>
      <c r="D190" s="675" t="s">
        <v>31</v>
      </c>
      <c r="E190" s="676">
        <v>123.23</v>
      </c>
      <c r="F190" s="446"/>
      <c r="G190" s="446"/>
      <c r="H190" s="446" t="s">
        <v>14360</v>
      </c>
      <c r="I190" s="447">
        <v>45261</v>
      </c>
    </row>
    <row r="191" spans="1:9" ht="15.75">
      <c r="A191" s="675">
        <v>95569</v>
      </c>
      <c r="B191" s="675" t="s">
        <v>592</v>
      </c>
      <c r="C191" s="675" t="s">
        <v>1977</v>
      </c>
      <c r="D191" s="675" t="s">
        <v>31</v>
      </c>
      <c r="E191" s="676">
        <v>170.47</v>
      </c>
      <c r="F191" s="446"/>
      <c r="G191" s="446"/>
      <c r="H191" s="446" t="s">
        <v>14360</v>
      </c>
      <c r="I191" s="447">
        <v>45261</v>
      </c>
    </row>
    <row r="192" spans="1:9" ht="15.75">
      <c r="A192" s="675">
        <v>95570</v>
      </c>
      <c r="B192" s="675" t="s">
        <v>593</v>
      </c>
      <c r="C192" s="675" t="s">
        <v>1977</v>
      </c>
      <c r="D192" s="675" t="s">
        <v>31</v>
      </c>
      <c r="E192" s="676">
        <v>108.22</v>
      </c>
      <c r="F192" s="446"/>
      <c r="G192" s="446"/>
      <c r="H192" s="446" t="s">
        <v>14360</v>
      </c>
      <c r="I192" s="447">
        <v>45261</v>
      </c>
    </row>
    <row r="193" spans="1:9" ht="15.75">
      <c r="A193" s="675">
        <v>95571</v>
      </c>
      <c r="B193" s="675" t="s">
        <v>594</v>
      </c>
      <c r="C193" s="675" t="s">
        <v>1977</v>
      </c>
      <c r="D193" s="675" t="s">
        <v>31</v>
      </c>
      <c r="E193" s="676">
        <v>132.38999999999999</v>
      </c>
      <c r="F193" s="446"/>
      <c r="G193" s="446"/>
      <c r="H193" s="446" t="s">
        <v>14360</v>
      </c>
      <c r="I193" s="447">
        <v>45261</v>
      </c>
    </row>
    <row r="194" spans="1:9" ht="15.75">
      <c r="A194" s="675">
        <v>95572</v>
      </c>
      <c r="B194" s="675" t="s">
        <v>595</v>
      </c>
      <c r="C194" s="675" t="s">
        <v>1977</v>
      </c>
      <c r="D194" s="675" t="s">
        <v>31</v>
      </c>
      <c r="E194" s="676">
        <v>181.82</v>
      </c>
      <c r="F194" s="446"/>
      <c r="G194" s="446"/>
      <c r="H194" s="446" t="s">
        <v>14360</v>
      </c>
      <c r="I194" s="447">
        <v>45261</v>
      </c>
    </row>
    <row r="195" spans="1:9" ht="15.75">
      <c r="A195" s="675">
        <v>97127</v>
      </c>
      <c r="B195" s="675" t="s">
        <v>1647</v>
      </c>
      <c r="C195" s="675" t="s">
        <v>1977</v>
      </c>
      <c r="D195" s="675" t="s">
        <v>31</v>
      </c>
      <c r="E195" s="676">
        <v>3.97</v>
      </c>
      <c r="F195" s="446"/>
      <c r="G195" s="446"/>
      <c r="H195" s="446" t="s">
        <v>14360</v>
      </c>
      <c r="I195" s="447">
        <v>45261</v>
      </c>
    </row>
    <row r="196" spans="1:9" ht="15.75">
      <c r="A196" s="675">
        <v>97128</v>
      </c>
      <c r="B196" s="675" t="s">
        <v>1648</v>
      </c>
      <c r="C196" s="675" t="s">
        <v>1977</v>
      </c>
      <c r="D196" s="675" t="s">
        <v>31</v>
      </c>
      <c r="E196" s="676">
        <v>8.58</v>
      </c>
      <c r="F196" s="446"/>
      <c r="G196" s="446"/>
      <c r="H196" s="446" t="s">
        <v>14360</v>
      </c>
      <c r="I196" s="447">
        <v>45261</v>
      </c>
    </row>
    <row r="197" spans="1:9" ht="15.75">
      <c r="A197" s="675">
        <v>97129</v>
      </c>
      <c r="B197" s="675" t="s">
        <v>1649</v>
      </c>
      <c r="C197" s="675" t="s">
        <v>1977</v>
      </c>
      <c r="D197" s="675" t="s">
        <v>31</v>
      </c>
      <c r="E197" s="676">
        <v>10.57</v>
      </c>
      <c r="F197" s="446"/>
      <c r="G197" s="446"/>
      <c r="H197" s="446" t="s">
        <v>14360</v>
      </c>
      <c r="I197" s="447">
        <v>45261</v>
      </c>
    </row>
    <row r="198" spans="1:9" ht="15.75">
      <c r="A198" s="675">
        <v>97130</v>
      </c>
      <c r="B198" s="675" t="s">
        <v>1650</v>
      </c>
      <c r="C198" s="675" t="s">
        <v>1977</v>
      </c>
      <c r="D198" s="675" t="s">
        <v>31</v>
      </c>
      <c r="E198" s="676">
        <v>12.55</v>
      </c>
      <c r="F198" s="446"/>
      <c r="G198" s="446"/>
      <c r="H198" s="446" t="s">
        <v>14360</v>
      </c>
      <c r="I198" s="447">
        <v>45261</v>
      </c>
    </row>
    <row r="199" spans="1:9" ht="15.75">
      <c r="A199" s="675">
        <v>97131</v>
      </c>
      <c r="B199" s="675" t="s">
        <v>1651</v>
      </c>
      <c r="C199" s="675" t="s">
        <v>1977</v>
      </c>
      <c r="D199" s="675" t="s">
        <v>31</v>
      </c>
      <c r="E199" s="676">
        <v>14.52</v>
      </c>
      <c r="F199" s="446"/>
      <c r="G199" s="446"/>
      <c r="H199" s="446" t="s">
        <v>14360</v>
      </c>
      <c r="I199" s="447">
        <v>45261</v>
      </c>
    </row>
    <row r="200" spans="1:9" ht="15.75">
      <c r="A200" s="675">
        <v>97132</v>
      </c>
      <c r="B200" s="675" t="s">
        <v>1652</v>
      </c>
      <c r="C200" s="675" t="s">
        <v>1977</v>
      </c>
      <c r="D200" s="675" t="s">
        <v>31</v>
      </c>
      <c r="E200" s="676">
        <v>16.48</v>
      </c>
      <c r="F200" s="446"/>
      <c r="G200" s="446"/>
      <c r="H200" s="446" t="s">
        <v>14360</v>
      </c>
      <c r="I200" s="447">
        <v>45261</v>
      </c>
    </row>
    <row r="201" spans="1:9" ht="15.75">
      <c r="A201" s="675">
        <v>97133</v>
      </c>
      <c r="B201" s="675" t="s">
        <v>1653</v>
      </c>
      <c r="C201" s="675" t="s">
        <v>1977</v>
      </c>
      <c r="D201" s="675" t="s">
        <v>31</v>
      </c>
      <c r="E201" s="676">
        <v>20.45</v>
      </c>
      <c r="F201" s="446"/>
      <c r="G201" s="446"/>
      <c r="H201" s="446" t="s">
        <v>14360</v>
      </c>
      <c r="I201" s="447">
        <v>45261</v>
      </c>
    </row>
    <row r="202" spans="1:9" ht="15.75">
      <c r="A202" s="675">
        <v>97134</v>
      </c>
      <c r="B202" s="675" t="s">
        <v>1654</v>
      </c>
      <c r="C202" s="675" t="s">
        <v>1977</v>
      </c>
      <c r="D202" s="675" t="s">
        <v>31</v>
      </c>
      <c r="E202" s="676">
        <v>1.82</v>
      </c>
      <c r="F202" s="446"/>
      <c r="G202" s="446"/>
      <c r="H202" s="446" t="s">
        <v>14360</v>
      </c>
      <c r="I202" s="447">
        <v>45261</v>
      </c>
    </row>
    <row r="203" spans="1:9" ht="15.75">
      <c r="A203" s="675">
        <v>97135</v>
      </c>
      <c r="B203" s="675" t="s">
        <v>1655</v>
      </c>
      <c r="C203" s="675" t="s">
        <v>1977</v>
      </c>
      <c r="D203" s="675" t="s">
        <v>31</v>
      </c>
      <c r="E203" s="676">
        <v>4.4400000000000004</v>
      </c>
      <c r="F203" s="446"/>
      <c r="G203" s="446"/>
      <c r="H203" s="446" t="s">
        <v>14360</v>
      </c>
      <c r="I203" s="447">
        <v>45261</v>
      </c>
    </row>
    <row r="204" spans="1:9" ht="15.75">
      <c r="A204" s="675">
        <v>97136</v>
      </c>
      <c r="B204" s="675" t="s">
        <v>1656</v>
      </c>
      <c r="C204" s="675" t="s">
        <v>1977</v>
      </c>
      <c r="D204" s="675" t="s">
        <v>31</v>
      </c>
      <c r="E204" s="676">
        <v>5.46</v>
      </c>
      <c r="F204" s="446"/>
      <c r="G204" s="446"/>
      <c r="H204" s="446" t="s">
        <v>14360</v>
      </c>
      <c r="I204" s="447">
        <v>45261</v>
      </c>
    </row>
    <row r="205" spans="1:9" ht="15.75">
      <c r="A205" s="675">
        <v>97137</v>
      </c>
      <c r="B205" s="675" t="s">
        <v>1657</v>
      </c>
      <c r="C205" s="675" t="s">
        <v>1977</v>
      </c>
      <c r="D205" s="675" t="s">
        <v>31</v>
      </c>
      <c r="E205" s="676">
        <v>6.49</v>
      </c>
      <c r="F205" s="446"/>
      <c r="G205" s="446"/>
      <c r="H205" s="446" t="s">
        <v>14360</v>
      </c>
      <c r="I205" s="447">
        <v>45261</v>
      </c>
    </row>
    <row r="206" spans="1:9" ht="15.75">
      <c r="A206" s="675">
        <v>97138</v>
      </c>
      <c r="B206" s="675" t="s">
        <v>1658</v>
      </c>
      <c r="C206" s="675" t="s">
        <v>1977</v>
      </c>
      <c r="D206" s="675" t="s">
        <v>31</v>
      </c>
      <c r="E206" s="676">
        <v>7.51</v>
      </c>
      <c r="F206" s="446"/>
      <c r="G206" s="446"/>
      <c r="H206" s="446" t="s">
        <v>14360</v>
      </c>
      <c r="I206" s="447">
        <v>45261</v>
      </c>
    </row>
    <row r="207" spans="1:9" ht="15.75">
      <c r="A207" s="675">
        <v>97139</v>
      </c>
      <c r="B207" s="675" t="s">
        <v>1659</v>
      </c>
      <c r="C207" s="675" t="s">
        <v>1977</v>
      </c>
      <c r="D207" s="675" t="s">
        <v>31</v>
      </c>
      <c r="E207" s="676">
        <v>8.52</v>
      </c>
      <c r="F207" s="446"/>
      <c r="G207" s="446"/>
      <c r="H207" s="446" t="s">
        <v>14360</v>
      </c>
      <c r="I207" s="447">
        <v>45261</v>
      </c>
    </row>
    <row r="208" spans="1:9" ht="15.75">
      <c r="A208" s="675">
        <v>97140</v>
      </c>
      <c r="B208" s="675" t="s">
        <v>1660</v>
      </c>
      <c r="C208" s="675" t="s">
        <v>1977</v>
      </c>
      <c r="D208" s="675" t="s">
        <v>31</v>
      </c>
      <c r="E208" s="676">
        <v>10.57</v>
      </c>
      <c r="F208" s="446"/>
      <c r="G208" s="446"/>
      <c r="H208" s="446" t="s">
        <v>14360</v>
      </c>
      <c r="I208" s="447">
        <v>45261</v>
      </c>
    </row>
    <row r="209" spans="1:9" ht="15.75">
      <c r="A209" s="675">
        <v>103089</v>
      </c>
      <c r="B209" s="675" t="s">
        <v>4942</v>
      </c>
      <c r="C209" s="675" t="s">
        <v>1977</v>
      </c>
      <c r="D209" s="675" t="s">
        <v>31</v>
      </c>
      <c r="E209" s="676">
        <v>10.92</v>
      </c>
      <c r="F209" s="446"/>
      <c r="G209" s="446"/>
      <c r="H209" s="446" t="s">
        <v>14360</v>
      </c>
      <c r="I209" s="447">
        <v>45261</v>
      </c>
    </row>
    <row r="210" spans="1:9" ht="15.75">
      <c r="A210" s="675">
        <v>103090</v>
      </c>
      <c r="B210" s="675" t="s">
        <v>4943</v>
      </c>
      <c r="C210" s="675" t="s">
        <v>1977</v>
      </c>
      <c r="D210" s="675" t="s">
        <v>31</v>
      </c>
      <c r="E210" s="676">
        <v>13.03</v>
      </c>
      <c r="F210" s="446"/>
      <c r="G210" s="446"/>
      <c r="H210" s="446" t="s">
        <v>14360</v>
      </c>
      <c r="I210" s="447">
        <v>45261</v>
      </c>
    </row>
    <row r="211" spans="1:9" ht="15.75">
      <c r="A211" s="675">
        <v>103091</v>
      </c>
      <c r="B211" s="675" t="s">
        <v>4944</v>
      </c>
      <c r="C211" s="675" t="s">
        <v>1977</v>
      </c>
      <c r="D211" s="675" t="s">
        <v>31</v>
      </c>
      <c r="E211" s="676">
        <v>18.29</v>
      </c>
      <c r="F211" s="446"/>
      <c r="G211" s="446"/>
      <c r="H211" s="446" t="s">
        <v>14360</v>
      </c>
      <c r="I211" s="447">
        <v>45261</v>
      </c>
    </row>
    <row r="212" spans="1:9" ht="15.75">
      <c r="A212" s="675">
        <v>103092</v>
      </c>
      <c r="B212" s="675" t="s">
        <v>4945</v>
      </c>
      <c r="C212" s="675" t="s">
        <v>1977</v>
      </c>
      <c r="D212" s="675" t="s">
        <v>31</v>
      </c>
      <c r="E212" s="676">
        <v>23.56</v>
      </c>
      <c r="F212" s="446"/>
      <c r="G212" s="446"/>
      <c r="H212" s="446" t="s">
        <v>14360</v>
      </c>
      <c r="I212" s="447">
        <v>45261</v>
      </c>
    </row>
    <row r="213" spans="1:9" ht="15.75">
      <c r="A213" s="675">
        <v>103093</v>
      </c>
      <c r="B213" s="675" t="s">
        <v>4946</v>
      </c>
      <c r="C213" s="675" t="s">
        <v>1977</v>
      </c>
      <c r="D213" s="675" t="s">
        <v>31</v>
      </c>
      <c r="E213" s="676">
        <v>36</v>
      </c>
      <c r="F213" s="446"/>
      <c r="G213" s="446"/>
      <c r="H213" s="446" t="s">
        <v>14360</v>
      </c>
      <c r="I213" s="447">
        <v>45261</v>
      </c>
    </row>
    <row r="214" spans="1:9" ht="15.75">
      <c r="A214" s="675">
        <v>103094</v>
      </c>
      <c r="B214" s="675" t="s">
        <v>4947</v>
      </c>
      <c r="C214" s="675" t="s">
        <v>1977</v>
      </c>
      <c r="D214" s="675" t="s">
        <v>31</v>
      </c>
      <c r="E214" s="676">
        <v>41.3</v>
      </c>
      <c r="F214" s="446"/>
      <c r="G214" s="446"/>
      <c r="H214" s="446" t="s">
        <v>14360</v>
      </c>
      <c r="I214" s="447">
        <v>45261</v>
      </c>
    </row>
    <row r="215" spans="1:9" ht="15.75">
      <c r="A215" s="675">
        <v>103095</v>
      </c>
      <c r="B215" s="675" t="s">
        <v>4948</v>
      </c>
      <c r="C215" s="675" t="s">
        <v>1977</v>
      </c>
      <c r="D215" s="675" t="s">
        <v>31</v>
      </c>
      <c r="E215" s="676">
        <v>53.73</v>
      </c>
      <c r="F215" s="446"/>
      <c r="G215" s="446"/>
      <c r="H215" s="446" t="s">
        <v>14360</v>
      </c>
      <c r="I215" s="447">
        <v>45261</v>
      </c>
    </row>
    <row r="216" spans="1:9" ht="15.75">
      <c r="A216" s="675">
        <v>103096</v>
      </c>
      <c r="B216" s="675" t="s">
        <v>4949</v>
      </c>
      <c r="C216" s="675" t="s">
        <v>1977</v>
      </c>
      <c r="D216" s="675" t="s">
        <v>31</v>
      </c>
      <c r="E216" s="676">
        <v>59.02</v>
      </c>
      <c r="F216" s="446"/>
      <c r="G216" s="446"/>
      <c r="H216" s="446" t="s">
        <v>14360</v>
      </c>
      <c r="I216" s="447">
        <v>45261</v>
      </c>
    </row>
    <row r="217" spans="1:9" ht="15.75">
      <c r="A217" s="675">
        <v>103097</v>
      </c>
      <c r="B217" s="675" t="s">
        <v>4950</v>
      </c>
      <c r="C217" s="675" t="s">
        <v>1977</v>
      </c>
      <c r="D217" s="675" t="s">
        <v>31</v>
      </c>
      <c r="E217" s="676">
        <v>71.45</v>
      </c>
      <c r="F217" s="446"/>
      <c r="G217" s="446"/>
      <c r="H217" s="446" t="s">
        <v>14360</v>
      </c>
      <c r="I217" s="447">
        <v>45261</v>
      </c>
    </row>
    <row r="218" spans="1:9" ht="15.75">
      <c r="A218" s="675">
        <v>103098</v>
      </c>
      <c r="B218" s="675" t="s">
        <v>4951</v>
      </c>
      <c r="C218" s="675" t="s">
        <v>1977</v>
      </c>
      <c r="D218" s="675" t="s">
        <v>31</v>
      </c>
      <c r="E218" s="676">
        <v>76.739999999999995</v>
      </c>
      <c r="F218" s="446"/>
      <c r="G218" s="446"/>
      <c r="H218" s="446" t="s">
        <v>14360</v>
      </c>
      <c r="I218" s="447">
        <v>45261</v>
      </c>
    </row>
    <row r="219" spans="1:9" ht="15.75">
      <c r="A219" s="675">
        <v>103099</v>
      </c>
      <c r="B219" s="675" t="s">
        <v>4952</v>
      </c>
      <c r="C219" s="675" t="s">
        <v>1977</v>
      </c>
      <c r="D219" s="675" t="s">
        <v>31</v>
      </c>
      <c r="E219" s="676">
        <v>87.26</v>
      </c>
      <c r="F219" s="446"/>
      <c r="G219" s="446"/>
      <c r="H219" s="446" t="s">
        <v>14360</v>
      </c>
      <c r="I219" s="447">
        <v>45261</v>
      </c>
    </row>
    <row r="220" spans="1:9" ht="15.75">
      <c r="A220" s="675">
        <v>103100</v>
      </c>
      <c r="B220" s="675" t="s">
        <v>4953</v>
      </c>
      <c r="C220" s="675" t="s">
        <v>1977</v>
      </c>
      <c r="D220" s="675" t="s">
        <v>31</v>
      </c>
      <c r="E220" s="676">
        <v>93.08</v>
      </c>
      <c r="F220" s="446"/>
      <c r="G220" s="446"/>
      <c r="H220" s="446" t="s">
        <v>14360</v>
      </c>
      <c r="I220" s="447">
        <v>45261</v>
      </c>
    </row>
    <row r="221" spans="1:9" ht="15.75">
      <c r="A221" s="675">
        <v>103101</v>
      </c>
      <c r="B221" s="675" t="s">
        <v>4954</v>
      </c>
      <c r="C221" s="675" t="s">
        <v>1977</v>
      </c>
      <c r="D221" s="675" t="s">
        <v>31</v>
      </c>
      <c r="E221" s="676">
        <v>102.49</v>
      </c>
      <c r="F221" s="446"/>
      <c r="G221" s="446"/>
      <c r="H221" s="446" t="s">
        <v>14360</v>
      </c>
      <c r="I221" s="447">
        <v>45261</v>
      </c>
    </row>
    <row r="222" spans="1:9" ht="15.75">
      <c r="A222" s="675">
        <v>103102</v>
      </c>
      <c r="B222" s="675" t="s">
        <v>4955</v>
      </c>
      <c r="C222" s="675" t="s">
        <v>1977</v>
      </c>
      <c r="D222" s="675" t="s">
        <v>31</v>
      </c>
      <c r="E222" s="676">
        <v>118.05</v>
      </c>
      <c r="F222" s="446"/>
      <c r="G222" s="446"/>
      <c r="H222" s="446" t="s">
        <v>14360</v>
      </c>
      <c r="I222" s="447">
        <v>45261</v>
      </c>
    </row>
    <row r="223" spans="1:9" ht="15.75">
      <c r="A223" s="675">
        <v>103103</v>
      </c>
      <c r="B223" s="675" t="s">
        <v>4956</v>
      </c>
      <c r="C223" s="675" t="s">
        <v>1977</v>
      </c>
      <c r="D223" s="675" t="s">
        <v>31</v>
      </c>
      <c r="E223" s="676">
        <v>127.45</v>
      </c>
      <c r="F223" s="446"/>
      <c r="G223" s="446"/>
      <c r="H223" s="446" t="s">
        <v>14360</v>
      </c>
      <c r="I223" s="447">
        <v>45261</v>
      </c>
    </row>
    <row r="224" spans="1:9" ht="15.75">
      <c r="A224" s="675">
        <v>103104</v>
      </c>
      <c r="B224" s="675" t="s">
        <v>4957</v>
      </c>
      <c r="C224" s="675" t="s">
        <v>1977</v>
      </c>
      <c r="D224" s="675" t="s">
        <v>31</v>
      </c>
      <c r="E224" s="676">
        <v>152.41999999999999</v>
      </c>
      <c r="F224" s="446"/>
      <c r="G224" s="446"/>
      <c r="H224" s="446" t="s">
        <v>14360</v>
      </c>
      <c r="I224" s="447">
        <v>45261</v>
      </c>
    </row>
    <row r="225" spans="1:9" ht="15.75">
      <c r="A225" s="675">
        <v>103105</v>
      </c>
      <c r="B225" s="675" t="s">
        <v>4958</v>
      </c>
      <c r="C225" s="675" t="s">
        <v>1977</v>
      </c>
      <c r="D225" s="675" t="s">
        <v>37</v>
      </c>
      <c r="E225" s="676">
        <v>46.62</v>
      </c>
      <c r="F225" s="446"/>
      <c r="G225" s="446"/>
      <c r="H225" s="446" t="s">
        <v>14360</v>
      </c>
      <c r="I225" s="447">
        <v>45261</v>
      </c>
    </row>
    <row r="226" spans="1:9" ht="15.75">
      <c r="A226" s="675">
        <v>103106</v>
      </c>
      <c r="B226" s="675" t="s">
        <v>4959</v>
      </c>
      <c r="C226" s="675" t="s">
        <v>1977</v>
      </c>
      <c r="D226" s="675" t="s">
        <v>37</v>
      </c>
      <c r="E226" s="676">
        <v>55.5</v>
      </c>
      <c r="F226" s="446"/>
      <c r="G226" s="446"/>
      <c r="H226" s="446" t="s">
        <v>14360</v>
      </c>
      <c r="I226" s="447">
        <v>45261</v>
      </c>
    </row>
    <row r="227" spans="1:9" ht="15.75">
      <c r="A227" s="675">
        <v>103107</v>
      </c>
      <c r="B227" s="675" t="s">
        <v>4960</v>
      </c>
      <c r="C227" s="675" t="s">
        <v>1977</v>
      </c>
      <c r="D227" s="675" t="s">
        <v>37</v>
      </c>
      <c r="E227" s="676">
        <v>77.650000000000006</v>
      </c>
      <c r="F227" s="446"/>
      <c r="G227" s="446"/>
      <c r="H227" s="446" t="s">
        <v>14360</v>
      </c>
      <c r="I227" s="447">
        <v>45261</v>
      </c>
    </row>
    <row r="228" spans="1:9" ht="15.75">
      <c r="A228" s="675">
        <v>103108</v>
      </c>
      <c r="B228" s="675" t="s">
        <v>4961</v>
      </c>
      <c r="C228" s="675" t="s">
        <v>1977</v>
      </c>
      <c r="D228" s="675" t="s">
        <v>37</v>
      </c>
      <c r="E228" s="676">
        <v>99.82</v>
      </c>
      <c r="F228" s="446"/>
      <c r="G228" s="446"/>
      <c r="H228" s="446" t="s">
        <v>14360</v>
      </c>
      <c r="I228" s="447">
        <v>45261</v>
      </c>
    </row>
    <row r="229" spans="1:9" ht="15.75">
      <c r="A229" s="675">
        <v>103109</v>
      </c>
      <c r="B229" s="675" t="s">
        <v>4962</v>
      </c>
      <c r="C229" s="675" t="s">
        <v>1977</v>
      </c>
      <c r="D229" s="675" t="s">
        <v>37</v>
      </c>
      <c r="E229" s="676">
        <v>163.62</v>
      </c>
      <c r="F229" s="446"/>
      <c r="G229" s="446"/>
      <c r="H229" s="446" t="s">
        <v>14360</v>
      </c>
      <c r="I229" s="447">
        <v>45261</v>
      </c>
    </row>
    <row r="230" spans="1:9" ht="15.75">
      <c r="A230" s="675">
        <v>103110</v>
      </c>
      <c r="B230" s="675" t="s">
        <v>4963</v>
      </c>
      <c r="C230" s="675" t="s">
        <v>1977</v>
      </c>
      <c r="D230" s="675" t="s">
        <v>37</v>
      </c>
      <c r="E230" s="676">
        <v>185.77</v>
      </c>
      <c r="F230" s="446"/>
      <c r="G230" s="446"/>
      <c r="H230" s="446" t="s">
        <v>14360</v>
      </c>
      <c r="I230" s="447">
        <v>45261</v>
      </c>
    </row>
    <row r="231" spans="1:9" ht="15.75">
      <c r="A231" s="675">
        <v>103111</v>
      </c>
      <c r="B231" s="675" t="s">
        <v>4964</v>
      </c>
      <c r="C231" s="675" t="s">
        <v>1977</v>
      </c>
      <c r="D231" s="675" t="s">
        <v>37</v>
      </c>
      <c r="E231" s="676">
        <v>249.59</v>
      </c>
      <c r="F231" s="446"/>
      <c r="G231" s="446"/>
      <c r="H231" s="446" t="s">
        <v>14360</v>
      </c>
      <c r="I231" s="447">
        <v>45261</v>
      </c>
    </row>
    <row r="232" spans="1:9" ht="15.75">
      <c r="A232" s="675">
        <v>103112</v>
      </c>
      <c r="B232" s="675" t="s">
        <v>4965</v>
      </c>
      <c r="C232" s="675" t="s">
        <v>1977</v>
      </c>
      <c r="D232" s="675" t="s">
        <v>37</v>
      </c>
      <c r="E232" s="676">
        <v>271.75</v>
      </c>
      <c r="F232" s="446"/>
      <c r="G232" s="446"/>
      <c r="H232" s="446" t="s">
        <v>14360</v>
      </c>
      <c r="I232" s="447">
        <v>45261</v>
      </c>
    </row>
    <row r="233" spans="1:9" ht="15.75">
      <c r="A233" s="675">
        <v>103113</v>
      </c>
      <c r="B233" s="675" t="s">
        <v>4966</v>
      </c>
      <c r="C233" s="675" t="s">
        <v>1977</v>
      </c>
      <c r="D233" s="675" t="s">
        <v>37</v>
      </c>
      <c r="E233" s="676">
        <v>335.54</v>
      </c>
      <c r="F233" s="446"/>
      <c r="G233" s="446"/>
      <c r="H233" s="446" t="s">
        <v>14360</v>
      </c>
      <c r="I233" s="447">
        <v>45261</v>
      </c>
    </row>
    <row r="234" spans="1:9" ht="15.75">
      <c r="A234" s="675">
        <v>103114</v>
      </c>
      <c r="B234" s="675" t="s">
        <v>4967</v>
      </c>
      <c r="C234" s="675" t="s">
        <v>1977</v>
      </c>
      <c r="D234" s="675" t="s">
        <v>37</v>
      </c>
      <c r="E234" s="676">
        <v>357.71</v>
      </c>
      <c r="F234" s="446"/>
      <c r="G234" s="446"/>
      <c r="H234" s="446" t="s">
        <v>14360</v>
      </c>
      <c r="I234" s="447">
        <v>45261</v>
      </c>
    </row>
    <row r="235" spans="1:9" ht="15.75">
      <c r="A235" s="675">
        <v>103115</v>
      </c>
      <c r="B235" s="675" t="s">
        <v>4968</v>
      </c>
      <c r="C235" s="675" t="s">
        <v>1977</v>
      </c>
      <c r="D235" s="675" t="s">
        <v>37</v>
      </c>
      <c r="E235" s="676">
        <v>402.03</v>
      </c>
      <c r="F235" s="446"/>
      <c r="G235" s="446"/>
      <c r="H235" s="446" t="s">
        <v>14360</v>
      </c>
      <c r="I235" s="447">
        <v>45261</v>
      </c>
    </row>
    <row r="236" spans="1:9" ht="15.75">
      <c r="A236" s="675">
        <v>103116</v>
      </c>
      <c r="B236" s="675" t="s">
        <v>4969</v>
      </c>
      <c r="C236" s="675" t="s">
        <v>1977</v>
      </c>
      <c r="D236" s="675" t="s">
        <v>37</v>
      </c>
      <c r="E236" s="676">
        <v>488</v>
      </c>
      <c r="F236" s="446"/>
      <c r="G236" s="446"/>
      <c r="H236" s="446" t="s">
        <v>14360</v>
      </c>
      <c r="I236" s="447">
        <v>45261</v>
      </c>
    </row>
    <row r="237" spans="1:9" ht="15.75">
      <c r="A237" s="675">
        <v>103117</v>
      </c>
      <c r="B237" s="675" t="s">
        <v>4970</v>
      </c>
      <c r="C237" s="675" t="s">
        <v>1977</v>
      </c>
      <c r="D237" s="675" t="s">
        <v>37</v>
      </c>
      <c r="E237" s="676">
        <v>532.32000000000005</v>
      </c>
      <c r="F237" s="446"/>
      <c r="G237" s="446"/>
      <c r="H237" s="446" t="s">
        <v>14360</v>
      </c>
      <c r="I237" s="447">
        <v>45261</v>
      </c>
    </row>
    <row r="238" spans="1:9" ht="15.75">
      <c r="A238" s="675">
        <v>103118</v>
      </c>
      <c r="B238" s="675" t="s">
        <v>4971</v>
      </c>
      <c r="C238" s="675" t="s">
        <v>1977</v>
      </c>
      <c r="D238" s="675" t="s">
        <v>37</v>
      </c>
      <c r="E238" s="676">
        <v>618.28</v>
      </c>
      <c r="F238" s="446"/>
      <c r="G238" s="446"/>
      <c r="H238" s="446" t="s">
        <v>14360</v>
      </c>
      <c r="I238" s="447">
        <v>45261</v>
      </c>
    </row>
    <row r="239" spans="1:9" ht="15.75">
      <c r="A239" s="675">
        <v>103119</v>
      </c>
      <c r="B239" s="675" t="s">
        <v>4972</v>
      </c>
      <c r="C239" s="675" t="s">
        <v>1977</v>
      </c>
      <c r="D239" s="675" t="s">
        <v>37</v>
      </c>
      <c r="E239" s="676">
        <v>662.6</v>
      </c>
      <c r="F239" s="446"/>
      <c r="G239" s="446"/>
      <c r="H239" s="446" t="s">
        <v>14360</v>
      </c>
      <c r="I239" s="447">
        <v>45261</v>
      </c>
    </row>
    <row r="240" spans="1:9" ht="15.75">
      <c r="A240" s="675">
        <v>103120</v>
      </c>
      <c r="B240" s="675" t="s">
        <v>4973</v>
      </c>
      <c r="C240" s="675" t="s">
        <v>1977</v>
      </c>
      <c r="D240" s="675" t="s">
        <v>37</v>
      </c>
      <c r="E240" s="676">
        <v>792.89</v>
      </c>
      <c r="F240" s="446"/>
      <c r="G240" s="446"/>
      <c r="H240" s="446" t="s">
        <v>14360</v>
      </c>
      <c r="I240" s="447">
        <v>45261</v>
      </c>
    </row>
    <row r="241" spans="1:9" ht="15.75">
      <c r="A241" s="675">
        <v>103121</v>
      </c>
      <c r="B241" s="675" t="s">
        <v>4974</v>
      </c>
      <c r="C241" s="675" t="s">
        <v>1977</v>
      </c>
      <c r="D241" s="675" t="s">
        <v>37</v>
      </c>
      <c r="E241" s="676">
        <v>60.98</v>
      </c>
      <c r="F241" s="446"/>
      <c r="G241" s="446"/>
      <c r="H241" s="446" t="s">
        <v>14360</v>
      </c>
      <c r="I241" s="447">
        <v>45261</v>
      </c>
    </row>
    <row r="242" spans="1:9" ht="15.75">
      <c r="A242" s="675">
        <v>103122</v>
      </c>
      <c r="B242" s="675" t="s">
        <v>4975</v>
      </c>
      <c r="C242" s="675" t="s">
        <v>1977</v>
      </c>
      <c r="D242" s="675" t="s">
        <v>37</v>
      </c>
      <c r="E242" s="676">
        <v>74.260000000000005</v>
      </c>
      <c r="F242" s="446"/>
      <c r="G242" s="446"/>
      <c r="H242" s="446" t="s">
        <v>14360</v>
      </c>
      <c r="I242" s="447">
        <v>45261</v>
      </c>
    </row>
    <row r="243" spans="1:9" ht="15.75">
      <c r="A243" s="675">
        <v>103123</v>
      </c>
      <c r="B243" s="675" t="s">
        <v>4976</v>
      </c>
      <c r="C243" s="675" t="s">
        <v>1977</v>
      </c>
      <c r="D243" s="675" t="s">
        <v>37</v>
      </c>
      <c r="E243" s="676">
        <v>107.53</v>
      </c>
      <c r="F243" s="446"/>
      <c r="G243" s="446"/>
      <c r="H243" s="446" t="s">
        <v>14360</v>
      </c>
      <c r="I243" s="447">
        <v>45261</v>
      </c>
    </row>
    <row r="244" spans="1:9" ht="15.75">
      <c r="A244" s="675">
        <v>103124</v>
      </c>
      <c r="B244" s="675" t="s">
        <v>4977</v>
      </c>
      <c r="C244" s="675" t="s">
        <v>1977</v>
      </c>
      <c r="D244" s="675" t="s">
        <v>37</v>
      </c>
      <c r="E244" s="676">
        <v>140.75</v>
      </c>
      <c r="F244" s="446"/>
      <c r="G244" s="446"/>
      <c r="H244" s="446" t="s">
        <v>14360</v>
      </c>
      <c r="I244" s="447">
        <v>45261</v>
      </c>
    </row>
    <row r="245" spans="1:9" ht="15.75">
      <c r="A245" s="675">
        <v>103125</v>
      </c>
      <c r="B245" s="675" t="s">
        <v>4978</v>
      </c>
      <c r="C245" s="675" t="s">
        <v>1977</v>
      </c>
      <c r="D245" s="675" t="s">
        <v>37</v>
      </c>
      <c r="E245" s="676">
        <v>236.47</v>
      </c>
      <c r="F245" s="446"/>
      <c r="G245" s="446"/>
      <c r="H245" s="446" t="s">
        <v>14360</v>
      </c>
      <c r="I245" s="447">
        <v>45261</v>
      </c>
    </row>
    <row r="246" spans="1:9" ht="15.75">
      <c r="A246" s="675">
        <v>103126</v>
      </c>
      <c r="B246" s="675" t="s">
        <v>4979</v>
      </c>
      <c r="C246" s="675" t="s">
        <v>1977</v>
      </c>
      <c r="D246" s="675" t="s">
        <v>37</v>
      </c>
      <c r="E246" s="676">
        <v>269.7</v>
      </c>
      <c r="F246" s="446"/>
      <c r="G246" s="446"/>
      <c r="H246" s="446" t="s">
        <v>14360</v>
      </c>
      <c r="I246" s="447">
        <v>45261</v>
      </c>
    </row>
    <row r="247" spans="1:9" ht="15.75">
      <c r="A247" s="675">
        <v>103127</v>
      </c>
      <c r="B247" s="675" t="s">
        <v>4980</v>
      </c>
      <c r="C247" s="675" t="s">
        <v>1977</v>
      </c>
      <c r="D247" s="675" t="s">
        <v>37</v>
      </c>
      <c r="E247" s="676">
        <v>365.42</v>
      </c>
      <c r="F247" s="446"/>
      <c r="G247" s="446"/>
      <c r="H247" s="446" t="s">
        <v>14360</v>
      </c>
      <c r="I247" s="447">
        <v>45261</v>
      </c>
    </row>
    <row r="248" spans="1:9" ht="15.75">
      <c r="A248" s="675">
        <v>103128</v>
      </c>
      <c r="B248" s="675" t="s">
        <v>4981</v>
      </c>
      <c r="C248" s="675" t="s">
        <v>1977</v>
      </c>
      <c r="D248" s="675" t="s">
        <v>37</v>
      </c>
      <c r="E248" s="676">
        <v>398.65</v>
      </c>
      <c r="F248" s="446"/>
      <c r="G248" s="446"/>
      <c r="H248" s="446" t="s">
        <v>14360</v>
      </c>
      <c r="I248" s="447">
        <v>45261</v>
      </c>
    </row>
    <row r="249" spans="1:9" ht="15.75">
      <c r="A249" s="675">
        <v>103129</v>
      </c>
      <c r="B249" s="675" t="s">
        <v>4982</v>
      </c>
      <c r="C249" s="675" t="s">
        <v>1977</v>
      </c>
      <c r="D249" s="675" t="s">
        <v>37</v>
      </c>
      <c r="E249" s="676">
        <v>494.36</v>
      </c>
      <c r="F249" s="446"/>
      <c r="G249" s="446"/>
      <c r="H249" s="446" t="s">
        <v>14360</v>
      </c>
      <c r="I249" s="447">
        <v>45261</v>
      </c>
    </row>
    <row r="250" spans="1:9" ht="15.75">
      <c r="A250" s="675">
        <v>103130</v>
      </c>
      <c r="B250" s="675" t="s">
        <v>4983</v>
      </c>
      <c r="C250" s="675" t="s">
        <v>1977</v>
      </c>
      <c r="D250" s="675" t="s">
        <v>37</v>
      </c>
      <c r="E250" s="676">
        <v>527.6</v>
      </c>
      <c r="F250" s="446"/>
      <c r="G250" s="446"/>
      <c r="H250" s="446" t="s">
        <v>14360</v>
      </c>
      <c r="I250" s="447">
        <v>45261</v>
      </c>
    </row>
    <row r="251" spans="1:9" ht="15.75">
      <c r="A251" s="675">
        <v>103131</v>
      </c>
      <c r="B251" s="675" t="s">
        <v>4984</v>
      </c>
      <c r="C251" s="675" t="s">
        <v>1977</v>
      </c>
      <c r="D251" s="675" t="s">
        <v>37</v>
      </c>
      <c r="E251" s="676">
        <v>594.08000000000004</v>
      </c>
      <c r="F251" s="446"/>
      <c r="G251" s="446"/>
      <c r="H251" s="446" t="s">
        <v>14360</v>
      </c>
      <c r="I251" s="447">
        <v>45261</v>
      </c>
    </row>
    <row r="252" spans="1:9" ht="15.75">
      <c r="A252" s="675">
        <v>103132</v>
      </c>
      <c r="B252" s="675" t="s">
        <v>4985</v>
      </c>
      <c r="C252" s="675" t="s">
        <v>1977</v>
      </c>
      <c r="D252" s="675" t="s">
        <v>37</v>
      </c>
      <c r="E252" s="676">
        <v>723.03</v>
      </c>
      <c r="F252" s="446"/>
      <c r="G252" s="446"/>
      <c r="H252" s="446" t="s">
        <v>14360</v>
      </c>
      <c r="I252" s="447">
        <v>45261</v>
      </c>
    </row>
    <row r="253" spans="1:9" ht="15.75">
      <c r="A253" s="675">
        <v>103133</v>
      </c>
      <c r="B253" s="675" t="s">
        <v>4986</v>
      </c>
      <c r="C253" s="675" t="s">
        <v>1977</v>
      </c>
      <c r="D253" s="675" t="s">
        <v>37</v>
      </c>
      <c r="E253" s="676">
        <v>789.5</v>
      </c>
      <c r="F253" s="446"/>
      <c r="G253" s="446"/>
      <c r="H253" s="446" t="s">
        <v>14360</v>
      </c>
      <c r="I253" s="447">
        <v>45261</v>
      </c>
    </row>
    <row r="254" spans="1:9" ht="15.75">
      <c r="A254" s="675">
        <v>103134</v>
      </c>
      <c r="B254" s="675" t="s">
        <v>4987</v>
      </c>
      <c r="C254" s="675" t="s">
        <v>1977</v>
      </c>
      <c r="D254" s="675" t="s">
        <v>37</v>
      </c>
      <c r="E254" s="676">
        <v>918.45</v>
      </c>
      <c r="F254" s="446"/>
      <c r="G254" s="446"/>
      <c r="H254" s="446" t="s">
        <v>14360</v>
      </c>
      <c r="I254" s="447">
        <v>45261</v>
      </c>
    </row>
    <row r="255" spans="1:9" ht="15.75">
      <c r="A255" s="675">
        <v>103135</v>
      </c>
      <c r="B255" s="675" t="s">
        <v>4988</v>
      </c>
      <c r="C255" s="675" t="s">
        <v>1977</v>
      </c>
      <c r="D255" s="675" t="s">
        <v>37</v>
      </c>
      <c r="E255" s="676">
        <v>984.94</v>
      </c>
      <c r="F255" s="446"/>
      <c r="G255" s="446"/>
      <c r="H255" s="446" t="s">
        <v>14360</v>
      </c>
      <c r="I255" s="447">
        <v>45261</v>
      </c>
    </row>
    <row r="256" spans="1:9" ht="15.75">
      <c r="A256" s="675">
        <v>103136</v>
      </c>
      <c r="B256" s="675" t="s">
        <v>4989</v>
      </c>
      <c r="C256" s="675" t="s">
        <v>1977</v>
      </c>
      <c r="D256" s="675" t="s">
        <v>37</v>
      </c>
      <c r="E256" s="677">
        <v>1180.3699999999999</v>
      </c>
      <c r="F256" s="446"/>
      <c r="G256" s="446"/>
      <c r="H256" s="446" t="s">
        <v>14360</v>
      </c>
      <c r="I256" s="447">
        <v>45261</v>
      </c>
    </row>
    <row r="257" spans="1:9" ht="15.75">
      <c r="A257" s="675">
        <v>103137</v>
      </c>
      <c r="B257" s="675" t="s">
        <v>4990</v>
      </c>
      <c r="C257" s="675" t="s">
        <v>1977</v>
      </c>
      <c r="D257" s="675" t="s">
        <v>37</v>
      </c>
      <c r="E257" s="676">
        <v>32.29</v>
      </c>
      <c r="F257" s="446"/>
      <c r="G257" s="446"/>
      <c r="H257" s="446" t="s">
        <v>14360</v>
      </c>
      <c r="I257" s="447">
        <v>45261</v>
      </c>
    </row>
    <row r="258" spans="1:9" ht="15.75">
      <c r="A258" s="675">
        <v>103138</v>
      </c>
      <c r="B258" s="675" t="s">
        <v>4991</v>
      </c>
      <c r="C258" s="675" t="s">
        <v>1977</v>
      </c>
      <c r="D258" s="675" t="s">
        <v>37</v>
      </c>
      <c r="E258" s="676">
        <v>36.71</v>
      </c>
      <c r="F258" s="446"/>
      <c r="G258" s="446"/>
      <c r="H258" s="446" t="s">
        <v>14360</v>
      </c>
      <c r="I258" s="447">
        <v>45261</v>
      </c>
    </row>
    <row r="259" spans="1:9" ht="15.75">
      <c r="A259" s="675">
        <v>103139</v>
      </c>
      <c r="B259" s="675" t="s">
        <v>4992</v>
      </c>
      <c r="C259" s="675" t="s">
        <v>1977</v>
      </c>
      <c r="D259" s="675" t="s">
        <v>37</v>
      </c>
      <c r="E259" s="676">
        <v>47.81</v>
      </c>
      <c r="F259" s="446"/>
      <c r="G259" s="446"/>
      <c r="H259" s="446" t="s">
        <v>14360</v>
      </c>
      <c r="I259" s="447">
        <v>45261</v>
      </c>
    </row>
    <row r="260" spans="1:9" ht="15.75">
      <c r="A260" s="675">
        <v>103140</v>
      </c>
      <c r="B260" s="675" t="s">
        <v>4993</v>
      </c>
      <c r="C260" s="675" t="s">
        <v>1977</v>
      </c>
      <c r="D260" s="675" t="s">
        <v>37</v>
      </c>
      <c r="E260" s="676">
        <v>58.88</v>
      </c>
      <c r="F260" s="446"/>
      <c r="G260" s="446"/>
      <c r="H260" s="446" t="s">
        <v>14360</v>
      </c>
      <c r="I260" s="447">
        <v>45261</v>
      </c>
    </row>
    <row r="261" spans="1:9" ht="15.75">
      <c r="A261" s="675">
        <v>103141</v>
      </c>
      <c r="B261" s="675" t="s">
        <v>4994</v>
      </c>
      <c r="C261" s="675" t="s">
        <v>1977</v>
      </c>
      <c r="D261" s="675" t="s">
        <v>37</v>
      </c>
      <c r="E261" s="676">
        <v>90.79</v>
      </c>
      <c r="F261" s="446"/>
      <c r="G261" s="446"/>
      <c r="H261" s="446" t="s">
        <v>14360</v>
      </c>
      <c r="I261" s="447">
        <v>45261</v>
      </c>
    </row>
    <row r="262" spans="1:9" ht="15.75">
      <c r="A262" s="675">
        <v>103142</v>
      </c>
      <c r="B262" s="675" t="s">
        <v>4995</v>
      </c>
      <c r="C262" s="675" t="s">
        <v>1977</v>
      </c>
      <c r="D262" s="675" t="s">
        <v>37</v>
      </c>
      <c r="E262" s="676">
        <v>101.86</v>
      </c>
      <c r="F262" s="446"/>
      <c r="G262" s="446"/>
      <c r="H262" s="446" t="s">
        <v>14360</v>
      </c>
      <c r="I262" s="447">
        <v>45261</v>
      </c>
    </row>
    <row r="263" spans="1:9" ht="15.75">
      <c r="A263" s="675">
        <v>103143</v>
      </c>
      <c r="B263" s="675" t="s">
        <v>4996</v>
      </c>
      <c r="C263" s="675" t="s">
        <v>1977</v>
      </c>
      <c r="D263" s="675" t="s">
        <v>37</v>
      </c>
      <c r="E263" s="676">
        <v>133.77000000000001</v>
      </c>
      <c r="F263" s="446"/>
      <c r="G263" s="446"/>
      <c r="H263" s="446" t="s">
        <v>14360</v>
      </c>
      <c r="I263" s="447">
        <v>45261</v>
      </c>
    </row>
    <row r="264" spans="1:9" ht="15.75">
      <c r="A264" s="675">
        <v>103144</v>
      </c>
      <c r="B264" s="675" t="s">
        <v>4997</v>
      </c>
      <c r="C264" s="675" t="s">
        <v>1977</v>
      </c>
      <c r="D264" s="675" t="s">
        <v>37</v>
      </c>
      <c r="E264" s="676">
        <v>144.84</v>
      </c>
      <c r="F264" s="446"/>
      <c r="G264" s="446"/>
      <c r="H264" s="446" t="s">
        <v>14360</v>
      </c>
      <c r="I264" s="447">
        <v>45261</v>
      </c>
    </row>
    <row r="265" spans="1:9" ht="15.75">
      <c r="A265" s="675">
        <v>103145</v>
      </c>
      <c r="B265" s="675" t="s">
        <v>4998</v>
      </c>
      <c r="C265" s="675" t="s">
        <v>1977</v>
      </c>
      <c r="D265" s="675" t="s">
        <v>37</v>
      </c>
      <c r="E265" s="676">
        <v>176.75</v>
      </c>
      <c r="F265" s="446"/>
      <c r="G265" s="446"/>
      <c r="H265" s="446" t="s">
        <v>14360</v>
      </c>
      <c r="I265" s="447">
        <v>45261</v>
      </c>
    </row>
    <row r="266" spans="1:9" ht="15.75">
      <c r="A266" s="675">
        <v>103146</v>
      </c>
      <c r="B266" s="675" t="s">
        <v>4999</v>
      </c>
      <c r="C266" s="675" t="s">
        <v>1977</v>
      </c>
      <c r="D266" s="675" t="s">
        <v>37</v>
      </c>
      <c r="E266" s="676">
        <v>187.83</v>
      </c>
      <c r="F266" s="446"/>
      <c r="G266" s="446"/>
      <c r="H266" s="446" t="s">
        <v>14360</v>
      </c>
      <c r="I266" s="447">
        <v>45261</v>
      </c>
    </row>
    <row r="267" spans="1:9" ht="15.75">
      <c r="A267" s="675">
        <v>103147</v>
      </c>
      <c r="B267" s="675" t="s">
        <v>5000</v>
      </c>
      <c r="C267" s="675" t="s">
        <v>1977</v>
      </c>
      <c r="D267" s="675" t="s">
        <v>37</v>
      </c>
      <c r="E267" s="676">
        <v>209.98</v>
      </c>
      <c r="F267" s="446"/>
      <c r="G267" s="446"/>
      <c r="H267" s="446" t="s">
        <v>14360</v>
      </c>
      <c r="I267" s="447">
        <v>45261</v>
      </c>
    </row>
    <row r="268" spans="1:9" ht="15.75">
      <c r="A268" s="675">
        <v>103148</v>
      </c>
      <c r="B268" s="675" t="s">
        <v>5001</v>
      </c>
      <c r="C268" s="675" t="s">
        <v>1977</v>
      </c>
      <c r="D268" s="675" t="s">
        <v>37</v>
      </c>
      <c r="E268" s="676">
        <v>252.96</v>
      </c>
      <c r="F268" s="446"/>
      <c r="G268" s="446"/>
      <c r="H268" s="446" t="s">
        <v>14360</v>
      </c>
      <c r="I268" s="447">
        <v>45261</v>
      </c>
    </row>
    <row r="269" spans="1:9" ht="15.75">
      <c r="A269" s="675">
        <v>103149</v>
      </c>
      <c r="B269" s="675" t="s">
        <v>5002</v>
      </c>
      <c r="C269" s="675" t="s">
        <v>1977</v>
      </c>
      <c r="D269" s="675" t="s">
        <v>37</v>
      </c>
      <c r="E269" s="676">
        <v>275.13</v>
      </c>
      <c r="F269" s="446"/>
      <c r="G269" s="446"/>
      <c r="H269" s="446" t="s">
        <v>14360</v>
      </c>
      <c r="I269" s="447">
        <v>45261</v>
      </c>
    </row>
    <row r="270" spans="1:9" ht="15.75">
      <c r="A270" s="675">
        <v>103150</v>
      </c>
      <c r="B270" s="675" t="s">
        <v>5003</v>
      </c>
      <c r="C270" s="675" t="s">
        <v>1977</v>
      </c>
      <c r="D270" s="675" t="s">
        <v>37</v>
      </c>
      <c r="E270" s="676">
        <v>318.06</v>
      </c>
      <c r="F270" s="446"/>
      <c r="G270" s="446"/>
      <c r="H270" s="446" t="s">
        <v>14360</v>
      </c>
      <c r="I270" s="447">
        <v>45261</v>
      </c>
    </row>
    <row r="271" spans="1:9" ht="15.75">
      <c r="A271" s="675">
        <v>103151</v>
      </c>
      <c r="B271" s="675" t="s">
        <v>5004</v>
      </c>
      <c r="C271" s="675" t="s">
        <v>1977</v>
      </c>
      <c r="D271" s="675" t="s">
        <v>37</v>
      </c>
      <c r="E271" s="676">
        <v>340.28</v>
      </c>
      <c r="F271" s="446"/>
      <c r="G271" s="446"/>
      <c r="H271" s="446" t="s">
        <v>14360</v>
      </c>
      <c r="I271" s="447">
        <v>45261</v>
      </c>
    </row>
    <row r="272" spans="1:9" ht="15.75">
      <c r="A272" s="675">
        <v>103152</v>
      </c>
      <c r="B272" s="675" t="s">
        <v>5005</v>
      </c>
      <c r="C272" s="675" t="s">
        <v>1977</v>
      </c>
      <c r="D272" s="675" t="s">
        <v>37</v>
      </c>
      <c r="E272" s="676">
        <v>405.41</v>
      </c>
      <c r="F272" s="446"/>
      <c r="G272" s="446"/>
      <c r="H272" s="446" t="s">
        <v>14360</v>
      </c>
      <c r="I272" s="447">
        <v>45261</v>
      </c>
    </row>
    <row r="273" spans="1:9" ht="15.75">
      <c r="A273" s="675">
        <v>103372</v>
      </c>
      <c r="B273" s="675" t="s">
        <v>5006</v>
      </c>
      <c r="C273" s="675" t="s">
        <v>1977</v>
      </c>
      <c r="D273" s="675" t="s">
        <v>31</v>
      </c>
      <c r="E273" s="676">
        <v>5.38</v>
      </c>
      <c r="F273" s="446"/>
      <c r="G273" s="446"/>
      <c r="H273" s="446" t="s">
        <v>14360</v>
      </c>
      <c r="I273" s="447">
        <v>45261</v>
      </c>
    </row>
    <row r="274" spans="1:9" ht="15.75">
      <c r="A274" s="675">
        <v>103373</v>
      </c>
      <c r="B274" s="675" t="s">
        <v>5007</v>
      </c>
      <c r="C274" s="675" t="s">
        <v>1977</v>
      </c>
      <c r="D274" s="675" t="s">
        <v>31</v>
      </c>
      <c r="E274" s="676">
        <v>10.55</v>
      </c>
      <c r="F274" s="446"/>
      <c r="G274" s="446"/>
      <c r="H274" s="446" t="s">
        <v>14360</v>
      </c>
      <c r="I274" s="447">
        <v>45261</v>
      </c>
    </row>
    <row r="275" spans="1:9" ht="15.75">
      <c r="A275" s="675">
        <v>103376</v>
      </c>
      <c r="B275" s="675" t="s">
        <v>5008</v>
      </c>
      <c r="C275" s="675" t="s">
        <v>1977</v>
      </c>
      <c r="D275" s="675" t="s">
        <v>31</v>
      </c>
      <c r="E275" s="676">
        <v>126.23</v>
      </c>
      <c r="F275" s="446"/>
      <c r="G275" s="446"/>
      <c r="H275" s="446" t="s">
        <v>14360</v>
      </c>
      <c r="I275" s="447">
        <v>45261</v>
      </c>
    </row>
    <row r="276" spans="1:9" ht="15.75">
      <c r="A276" s="675">
        <v>103377</v>
      </c>
      <c r="B276" s="675" t="s">
        <v>5009</v>
      </c>
      <c r="C276" s="675" t="s">
        <v>1977</v>
      </c>
      <c r="D276" s="675" t="s">
        <v>31</v>
      </c>
      <c r="E276" s="676">
        <v>270.27999999999997</v>
      </c>
      <c r="F276" s="446"/>
      <c r="G276" s="446"/>
      <c r="H276" s="446" t="s">
        <v>14360</v>
      </c>
      <c r="I276" s="447">
        <v>45261</v>
      </c>
    </row>
    <row r="277" spans="1:9" ht="15.75">
      <c r="A277" s="675">
        <v>103379</v>
      </c>
      <c r="B277" s="675" t="s">
        <v>5010</v>
      </c>
      <c r="C277" s="675" t="s">
        <v>1977</v>
      </c>
      <c r="D277" s="675" t="s">
        <v>31</v>
      </c>
      <c r="E277" s="676">
        <v>420.87</v>
      </c>
      <c r="F277" s="446"/>
      <c r="G277" s="446"/>
      <c r="H277" s="446" t="s">
        <v>14360</v>
      </c>
      <c r="I277" s="447">
        <v>45261</v>
      </c>
    </row>
    <row r="278" spans="1:9" ht="15.75">
      <c r="A278" s="675">
        <v>103383</v>
      </c>
      <c r="B278" s="675" t="s">
        <v>5011</v>
      </c>
      <c r="C278" s="675" t="s">
        <v>1977</v>
      </c>
      <c r="D278" s="675" t="s">
        <v>31</v>
      </c>
      <c r="E278" s="677">
        <v>1032.69</v>
      </c>
      <c r="F278" s="446"/>
      <c r="G278" s="446"/>
      <c r="H278" s="446" t="s">
        <v>14360</v>
      </c>
      <c r="I278" s="447">
        <v>45261</v>
      </c>
    </row>
    <row r="279" spans="1:9" ht="15.75">
      <c r="A279" s="675">
        <v>103385</v>
      </c>
      <c r="B279" s="675" t="s">
        <v>5012</v>
      </c>
      <c r="C279" s="675" t="s">
        <v>1977</v>
      </c>
      <c r="D279" s="675" t="s">
        <v>31</v>
      </c>
      <c r="E279" s="677">
        <v>1665.07</v>
      </c>
      <c r="F279" s="446"/>
      <c r="G279" s="446"/>
      <c r="H279" s="446" t="s">
        <v>14360</v>
      </c>
      <c r="I279" s="447">
        <v>45261</v>
      </c>
    </row>
    <row r="280" spans="1:9" ht="15.75">
      <c r="A280" s="675">
        <v>103387</v>
      </c>
      <c r="B280" s="675" t="s">
        <v>5013</v>
      </c>
      <c r="C280" s="675" t="s">
        <v>1977</v>
      </c>
      <c r="D280" s="675" t="s">
        <v>31</v>
      </c>
      <c r="E280" s="677">
        <v>2921.08</v>
      </c>
      <c r="F280" s="446"/>
      <c r="G280" s="446"/>
      <c r="H280" s="446" t="s">
        <v>14360</v>
      </c>
      <c r="I280" s="447">
        <v>45261</v>
      </c>
    </row>
    <row r="281" spans="1:9" ht="15.75">
      <c r="A281" s="675">
        <v>103389</v>
      </c>
      <c r="B281" s="675" t="s">
        <v>5014</v>
      </c>
      <c r="C281" s="675" t="s">
        <v>1977</v>
      </c>
      <c r="D281" s="675" t="s">
        <v>31</v>
      </c>
      <c r="E281" s="677">
        <v>4344.12</v>
      </c>
      <c r="F281" s="446"/>
      <c r="G281" s="446"/>
      <c r="H281" s="446" t="s">
        <v>14360</v>
      </c>
      <c r="I281" s="447">
        <v>45261</v>
      </c>
    </row>
    <row r="282" spans="1:9" ht="15.75">
      <c r="A282" s="675">
        <v>103391</v>
      </c>
      <c r="B282" s="675" t="s">
        <v>5015</v>
      </c>
      <c r="C282" s="675" t="s">
        <v>1977</v>
      </c>
      <c r="D282" s="675" t="s">
        <v>31</v>
      </c>
      <c r="E282" s="677">
        <v>2861.9</v>
      </c>
      <c r="F282" s="446"/>
      <c r="G282" s="446"/>
      <c r="H282" s="446" t="s">
        <v>14360</v>
      </c>
      <c r="I282" s="447">
        <v>45261</v>
      </c>
    </row>
    <row r="283" spans="1:9" ht="15.75">
      <c r="A283" s="675">
        <v>103392</v>
      </c>
      <c r="B283" s="675" t="s">
        <v>5016</v>
      </c>
      <c r="C283" s="675" t="s">
        <v>1977</v>
      </c>
      <c r="D283" s="675" t="s">
        <v>31</v>
      </c>
      <c r="E283" s="677">
        <v>4677.6000000000004</v>
      </c>
      <c r="F283" s="446"/>
      <c r="G283" s="446"/>
      <c r="H283" s="446" t="s">
        <v>14360</v>
      </c>
      <c r="I283" s="447">
        <v>45261</v>
      </c>
    </row>
    <row r="284" spans="1:9" ht="15.75">
      <c r="A284" s="675">
        <v>103393</v>
      </c>
      <c r="B284" s="675" t="s">
        <v>5017</v>
      </c>
      <c r="C284" s="675" t="s">
        <v>1977</v>
      </c>
      <c r="D284" s="675" t="s">
        <v>31</v>
      </c>
      <c r="E284" s="677">
        <v>5159.21</v>
      </c>
      <c r="F284" s="446"/>
      <c r="G284" s="446"/>
      <c r="H284" s="446" t="s">
        <v>14360</v>
      </c>
      <c r="I284" s="447">
        <v>45261</v>
      </c>
    </row>
    <row r="285" spans="1:9" ht="15.75">
      <c r="A285" s="675">
        <v>103397</v>
      </c>
      <c r="B285" s="675" t="s">
        <v>5018</v>
      </c>
      <c r="C285" s="675" t="s">
        <v>1977</v>
      </c>
      <c r="D285" s="675" t="s">
        <v>37</v>
      </c>
      <c r="E285" s="676">
        <v>3.12</v>
      </c>
      <c r="F285" s="446"/>
      <c r="G285" s="446"/>
      <c r="H285" s="446" t="s">
        <v>14360</v>
      </c>
      <c r="I285" s="447">
        <v>45261</v>
      </c>
    </row>
    <row r="286" spans="1:9" ht="15.75">
      <c r="A286" s="675">
        <v>103398</v>
      </c>
      <c r="B286" s="675" t="s">
        <v>5019</v>
      </c>
      <c r="C286" s="675" t="s">
        <v>1977</v>
      </c>
      <c r="D286" s="675" t="s">
        <v>37</v>
      </c>
      <c r="E286" s="676">
        <v>5</v>
      </c>
      <c r="F286" s="446"/>
      <c r="G286" s="446"/>
      <c r="H286" s="446" t="s">
        <v>14360</v>
      </c>
      <c r="I286" s="447">
        <v>45261</v>
      </c>
    </row>
    <row r="287" spans="1:9" ht="15.75">
      <c r="A287" s="675">
        <v>103399</v>
      </c>
      <c r="B287" s="675" t="s">
        <v>5020</v>
      </c>
      <c r="C287" s="675" t="s">
        <v>1977</v>
      </c>
      <c r="D287" s="675" t="s">
        <v>37</v>
      </c>
      <c r="E287" s="676">
        <v>9.85</v>
      </c>
      <c r="F287" s="446"/>
      <c r="G287" s="446"/>
      <c r="H287" s="446" t="s">
        <v>14360</v>
      </c>
      <c r="I287" s="447">
        <v>45261</v>
      </c>
    </row>
    <row r="288" spans="1:9" ht="15.75">
      <c r="A288" s="675">
        <v>103400</v>
      </c>
      <c r="B288" s="675" t="s">
        <v>5021</v>
      </c>
      <c r="C288" s="675" t="s">
        <v>1977</v>
      </c>
      <c r="D288" s="675" t="s">
        <v>37</v>
      </c>
      <c r="E288" s="676">
        <v>14.08</v>
      </c>
      <c r="F288" s="446"/>
      <c r="G288" s="446"/>
      <c r="H288" s="446" t="s">
        <v>14360</v>
      </c>
      <c r="I288" s="447">
        <v>45261</v>
      </c>
    </row>
    <row r="289" spans="1:9" ht="15.75">
      <c r="A289" s="675">
        <v>103401</v>
      </c>
      <c r="B289" s="675" t="s">
        <v>5022</v>
      </c>
      <c r="C289" s="675" t="s">
        <v>1977</v>
      </c>
      <c r="D289" s="675" t="s">
        <v>37</v>
      </c>
      <c r="E289" s="676">
        <v>17.2</v>
      </c>
      <c r="F289" s="446"/>
      <c r="G289" s="446"/>
      <c r="H289" s="446" t="s">
        <v>14360</v>
      </c>
      <c r="I289" s="447">
        <v>45261</v>
      </c>
    </row>
    <row r="290" spans="1:9" ht="15.75">
      <c r="A290" s="675">
        <v>103402</v>
      </c>
      <c r="B290" s="675" t="s">
        <v>5023</v>
      </c>
      <c r="C290" s="675" t="s">
        <v>1977</v>
      </c>
      <c r="D290" s="675" t="s">
        <v>37</v>
      </c>
      <c r="E290" s="676">
        <v>25.03</v>
      </c>
      <c r="F290" s="446"/>
      <c r="G290" s="446"/>
      <c r="H290" s="446" t="s">
        <v>14360</v>
      </c>
      <c r="I290" s="447">
        <v>45261</v>
      </c>
    </row>
    <row r="291" spans="1:9" ht="15.75">
      <c r="A291" s="675">
        <v>103403</v>
      </c>
      <c r="B291" s="675" t="s">
        <v>5024</v>
      </c>
      <c r="C291" s="675" t="s">
        <v>1977</v>
      </c>
      <c r="D291" s="675" t="s">
        <v>37</v>
      </c>
      <c r="E291" s="676">
        <v>28.16</v>
      </c>
      <c r="F291" s="446"/>
      <c r="G291" s="446"/>
      <c r="H291" s="446" t="s">
        <v>14360</v>
      </c>
      <c r="I291" s="447">
        <v>45261</v>
      </c>
    </row>
    <row r="292" spans="1:9" ht="15.75">
      <c r="A292" s="675">
        <v>103404</v>
      </c>
      <c r="B292" s="675" t="s">
        <v>5025</v>
      </c>
      <c r="C292" s="675" t="s">
        <v>1977</v>
      </c>
      <c r="D292" s="675" t="s">
        <v>37</v>
      </c>
      <c r="E292" s="676">
        <v>31.29</v>
      </c>
      <c r="F292" s="446"/>
      <c r="G292" s="446"/>
      <c r="H292" s="446" t="s">
        <v>14360</v>
      </c>
      <c r="I292" s="447">
        <v>45261</v>
      </c>
    </row>
    <row r="293" spans="1:9" ht="15.75">
      <c r="A293" s="675">
        <v>103405</v>
      </c>
      <c r="B293" s="675" t="s">
        <v>5026</v>
      </c>
      <c r="C293" s="675" t="s">
        <v>1977</v>
      </c>
      <c r="D293" s="675" t="s">
        <v>37</v>
      </c>
      <c r="E293" s="676">
        <v>35.200000000000003</v>
      </c>
      <c r="F293" s="446"/>
      <c r="G293" s="446"/>
      <c r="H293" s="446" t="s">
        <v>14360</v>
      </c>
      <c r="I293" s="447">
        <v>45261</v>
      </c>
    </row>
    <row r="294" spans="1:9" ht="15.75">
      <c r="A294" s="675">
        <v>103406</v>
      </c>
      <c r="B294" s="675" t="s">
        <v>5027</v>
      </c>
      <c r="C294" s="675" t="s">
        <v>1977</v>
      </c>
      <c r="D294" s="675" t="s">
        <v>37</v>
      </c>
      <c r="E294" s="676">
        <v>39.11</v>
      </c>
      <c r="F294" s="446"/>
      <c r="G294" s="446"/>
      <c r="H294" s="446" t="s">
        <v>14360</v>
      </c>
      <c r="I294" s="447">
        <v>45261</v>
      </c>
    </row>
    <row r="295" spans="1:9" ht="15.75">
      <c r="A295" s="675">
        <v>103407</v>
      </c>
      <c r="B295" s="675" t="s">
        <v>5028</v>
      </c>
      <c r="C295" s="675" t="s">
        <v>1977</v>
      </c>
      <c r="D295" s="675" t="s">
        <v>37</v>
      </c>
      <c r="E295" s="676">
        <v>43.81</v>
      </c>
      <c r="F295" s="446"/>
      <c r="G295" s="446"/>
      <c r="H295" s="446" t="s">
        <v>14360</v>
      </c>
      <c r="I295" s="447">
        <v>45261</v>
      </c>
    </row>
    <row r="296" spans="1:9" ht="15.75">
      <c r="A296" s="675">
        <v>103408</v>
      </c>
      <c r="B296" s="675" t="s">
        <v>5029</v>
      </c>
      <c r="C296" s="675" t="s">
        <v>1977</v>
      </c>
      <c r="D296" s="675" t="s">
        <v>37</v>
      </c>
      <c r="E296" s="676">
        <v>49.29</v>
      </c>
      <c r="F296" s="446"/>
      <c r="G296" s="446"/>
      <c r="H296" s="446" t="s">
        <v>14360</v>
      </c>
      <c r="I296" s="447">
        <v>45261</v>
      </c>
    </row>
    <row r="297" spans="1:9" ht="15.75">
      <c r="A297" s="675">
        <v>103409</v>
      </c>
      <c r="B297" s="675" t="s">
        <v>5030</v>
      </c>
      <c r="C297" s="675" t="s">
        <v>1977</v>
      </c>
      <c r="D297" s="675" t="s">
        <v>37</v>
      </c>
      <c r="E297" s="676">
        <v>55.54</v>
      </c>
      <c r="F297" s="446"/>
      <c r="G297" s="446"/>
      <c r="H297" s="446" t="s">
        <v>14360</v>
      </c>
      <c r="I297" s="447">
        <v>45261</v>
      </c>
    </row>
    <row r="298" spans="1:9" ht="15.75">
      <c r="A298" s="675">
        <v>103410</v>
      </c>
      <c r="B298" s="675" t="s">
        <v>5031</v>
      </c>
      <c r="C298" s="675" t="s">
        <v>1977</v>
      </c>
      <c r="D298" s="675" t="s">
        <v>37</v>
      </c>
      <c r="E298" s="676">
        <v>62.59</v>
      </c>
      <c r="F298" s="446"/>
      <c r="G298" s="446"/>
      <c r="H298" s="446" t="s">
        <v>14360</v>
      </c>
      <c r="I298" s="447">
        <v>45261</v>
      </c>
    </row>
    <row r="299" spans="1:9" ht="15.75">
      <c r="A299" s="675">
        <v>103411</v>
      </c>
      <c r="B299" s="675" t="s">
        <v>5032</v>
      </c>
      <c r="C299" s="675" t="s">
        <v>1977</v>
      </c>
      <c r="D299" s="675" t="s">
        <v>37</v>
      </c>
      <c r="E299" s="676">
        <v>6.24</v>
      </c>
      <c r="F299" s="446"/>
      <c r="G299" s="446"/>
      <c r="H299" s="446" t="s">
        <v>14360</v>
      </c>
      <c r="I299" s="447">
        <v>45261</v>
      </c>
    </row>
    <row r="300" spans="1:9" ht="15.75">
      <c r="A300" s="675">
        <v>103412</v>
      </c>
      <c r="B300" s="675" t="s">
        <v>5033</v>
      </c>
      <c r="C300" s="675" t="s">
        <v>1977</v>
      </c>
      <c r="D300" s="675" t="s">
        <v>37</v>
      </c>
      <c r="E300" s="676">
        <v>10.01</v>
      </c>
      <c r="F300" s="446"/>
      <c r="G300" s="446"/>
      <c r="H300" s="446" t="s">
        <v>14360</v>
      </c>
      <c r="I300" s="447">
        <v>45261</v>
      </c>
    </row>
    <row r="301" spans="1:9" ht="15.75">
      <c r="A301" s="675">
        <v>103413</v>
      </c>
      <c r="B301" s="675" t="s">
        <v>5034</v>
      </c>
      <c r="C301" s="675" t="s">
        <v>1977</v>
      </c>
      <c r="D301" s="675" t="s">
        <v>37</v>
      </c>
      <c r="E301" s="676">
        <v>19.7</v>
      </c>
      <c r="F301" s="446"/>
      <c r="G301" s="446"/>
      <c r="H301" s="446" t="s">
        <v>14360</v>
      </c>
      <c r="I301" s="447">
        <v>45261</v>
      </c>
    </row>
    <row r="302" spans="1:9" ht="15.75">
      <c r="A302" s="675">
        <v>103414</v>
      </c>
      <c r="B302" s="675" t="s">
        <v>5035</v>
      </c>
      <c r="C302" s="675" t="s">
        <v>1977</v>
      </c>
      <c r="D302" s="675" t="s">
        <v>37</v>
      </c>
      <c r="E302" s="676">
        <v>28.16</v>
      </c>
      <c r="F302" s="446"/>
      <c r="G302" s="446"/>
      <c r="H302" s="446" t="s">
        <v>14360</v>
      </c>
      <c r="I302" s="447">
        <v>45261</v>
      </c>
    </row>
    <row r="303" spans="1:9" ht="15.75">
      <c r="A303" s="675">
        <v>103415</v>
      </c>
      <c r="B303" s="675" t="s">
        <v>5036</v>
      </c>
      <c r="C303" s="675" t="s">
        <v>1977</v>
      </c>
      <c r="D303" s="675" t="s">
        <v>37</v>
      </c>
      <c r="E303" s="676">
        <v>34.42</v>
      </c>
      <c r="F303" s="446"/>
      <c r="G303" s="446"/>
      <c r="H303" s="446" t="s">
        <v>14360</v>
      </c>
      <c r="I303" s="447">
        <v>45261</v>
      </c>
    </row>
    <row r="304" spans="1:9" ht="15.75">
      <c r="A304" s="675">
        <v>103416</v>
      </c>
      <c r="B304" s="675" t="s">
        <v>5037</v>
      </c>
      <c r="C304" s="675" t="s">
        <v>1977</v>
      </c>
      <c r="D304" s="675" t="s">
        <v>37</v>
      </c>
      <c r="E304" s="676">
        <v>50.07</v>
      </c>
      <c r="F304" s="446"/>
      <c r="G304" s="446"/>
      <c r="H304" s="446" t="s">
        <v>14360</v>
      </c>
      <c r="I304" s="447">
        <v>45261</v>
      </c>
    </row>
    <row r="305" spans="1:9" ht="15.75">
      <c r="A305" s="675">
        <v>103417</v>
      </c>
      <c r="B305" s="675" t="s">
        <v>5038</v>
      </c>
      <c r="C305" s="675" t="s">
        <v>1977</v>
      </c>
      <c r="D305" s="675" t="s">
        <v>37</v>
      </c>
      <c r="E305" s="676">
        <v>56.33</v>
      </c>
      <c r="F305" s="446"/>
      <c r="G305" s="446"/>
      <c r="H305" s="446" t="s">
        <v>14360</v>
      </c>
      <c r="I305" s="447">
        <v>45261</v>
      </c>
    </row>
    <row r="306" spans="1:9" ht="15.75">
      <c r="A306" s="675">
        <v>103418</v>
      </c>
      <c r="B306" s="675" t="s">
        <v>5039</v>
      </c>
      <c r="C306" s="675" t="s">
        <v>1977</v>
      </c>
      <c r="D306" s="675" t="s">
        <v>37</v>
      </c>
      <c r="E306" s="676">
        <v>62.59</v>
      </c>
      <c r="F306" s="446"/>
      <c r="G306" s="446"/>
      <c r="H306" s="446" t="s">
        <v>14360</v>
      </c>
      <c r="I306" s="447">
        <v>45261</v>
      </c>
    </row>
    <row r="307" spans="1:9" ht="15.75">
      <c r="A307" s="675">
        <v>103419</v>
      </c>
      <c r="B307" s="675" t="s">
        <v>5040</v>
      </c>
      <c r="C307" s="675" t="s">
        <v>1977</v>
      </c>
      <c r="D307" s="675" t="s">
        <v>37</v>
      </c>
      <c r="E307" s="676">
        <v>70.41</v>
      </c>
      <c r="F307" s="446"/>
      <c r="G307" s="446"/>
      <c r="H307" s="446" t="s">
        <v>14360</v>
      </c>
      <c r="I307" s="447">
        <v>45261</v>
      </c>
    </row>
    <row r="308" spans="1:9" ht="15.75">
      <c r="A308" s="675">
        <v>103420</v>
      </c>
      <c r="B308" s="675" t="s">
        <v>5041</v>
      </c>
      <c r="C308" s="675" t="s">
        <v>1977</v>
      </c>
      <c r="D308" s="675" t="s">
        <v>37</v>
      </c>
      <c r="E308" s="676">
        <v>78.23</v>
      </c>
      <c r="F308" s="446"/>
      <c r="G308" s="446"/>
      <c r="H308" s="446" t="s">
        <v>14360</v>
      </c>
      <c r="I308" s="447">
        <v>45261</v>
      </c>
    </row>
    <row r="309" spans="1:9" ht="15.75">
      <c r="A309" s="675">
        <v>103421</v>
      </c>
      <c r="B309" s="675" t="s">
        <v>5042</v>
      </c>
      <c r="C309" s="675" t="s">
        <v>1977</v>
      </c>
      <c r="D309" s="675" t="s">
        <v>37</v>
      </c>
      <c r="E309" s="676">
        <v>87.63</v>
      </c>
      <c r="F309" s="446"/>
      <c r="G309" s="446"/>
      <c r="H309" s="446" t="s">
        <v>14360</v>
      </c>
      <c r="I309" s="447">
        <v>45261</v>
      </c>
    </row>
    <row r="310" spans="1:9" ht="15.75">
      <c r="A310" s="675">
        <v>103422</v>
      </c>
      <c r="B310" s="675" t="s">
        <v>5043</v>
      </c>
      <c r="C310" s="675" t="s">
        <v>1977</v>
      </c>
      <c r="D310" s="675" t="s">
        <v>37</v>
      </c>
      <c r="E310" s="676">
        <v>98.58</v>
      </c>
      <c r="F310" s="446"/>
      <c r="G310" s="446"/>
      <c r="H310" s="446" t="s">
        <v>14360</v>
      </c>
      <c r="I310" s="447">
        <v>45261</v>
      </c>
    </row>
    <row r="311" spans="1:9" ht="15.75">
      <c r="A311" s="675">
        <v>103423</v>
      </c>
      <c r="B311" s="675" t="s">
        <v>5044</v>
      </c>
      <c r="C311" s="675" t="s">
        <v>1977</v>
      </c>
      <c r="D311" s="675" t="s">
        <v>37</v>
      </c>
      <c r="E311" s="676">
        <v>111.1</v>
      </c>
      <c r="F311" s="446"/>
      <c r="G311" s="446"/>
      <c r="H311" s="446" t="s">
        <v>14360</v>
      </c>
      <c r="I311" s="447">
        <v>45261</v>
      </c>
    </row>
    <row r="312" spans="1:9" ht="15.75">
      <c r="A312" s="675">
        <v>103424</v>
      </c>
      <c r="B312" s="675" t="s">
        <v>5045</v>
      </c>
      <c r="C312" s="675" t="s">
        <v>1977</v>
      </c>
      <c r="D312" s="675" t="s">
        <v>37</v>
      </c>
      <c r="E312" s="676">
        <v>125.18</v>
      </c>
      <c r="F312" s="446"/>
      <c r="G312" s="446"/>
      <c r="H312" s="446" t="s">
        <v>14360</v>
      </c>
      <c r="I312" s="447">
        <v>45261</v>
      </c>
    </row>
    <row r="313" spans="1:9" ht="15.75">
      <c r="A313" s="675">
        <v>103425</v>
      </c>
      <c r="B313" s="675" t="s">
        <v>5046</v>
      </c>
      <c r="C313" s="675" t="s">
        <v>1977</v>
      </c>
      <c r="D313" s="675" t="s">
        <v>37</v>
      </c>
      <c r="E313" s="676">
        <v>14.9</v>
      </c>
      <c r="F313" s="446"/>
      <c r="G313" s="446"/>
      <c r="H313" s="446" t="s">
        <v>14360</v>
      </c>
      <c r="I313" s="447">
        <v>45261</v>
      </c>
    </row>
    <row r="314" spans="1:9" ht="15.75">
      <c r="A314" s="675">
        <v>103426</v>
      </c>
      <c r="B314" s="675" t="s">
        <v>5047</v>
      </c>
      <c r="C314" s="675" t="s">
        <v>1977</v>
      </c>
      <c r="D314" s="675" t="s">
        <v>37</v>
      </c>
      <c r="E314" s="676">
        <v>17.7</v>
      </c>
      <c r="F314" s="446"/>
      <c r="G314" s="446"/>
      <c r="H314" s="446" t="s">
        <v>14360</v>
      </c>
      <c r="I314" s="447">
        <v>45261</v>
      </c>
    </row>
    <row r="315" spans="1:9" ht="15.75">
      <c r="A315" s="675">
        <v>103427</v>
      </c>
      <c r="B315" s="675" t="s">
        <v>5048</v>
      </c>
      <c r="C315" s="675" t="s">
        <v>1977</v>
      </c>
      <c r="D315" s="675" t="s">
        <v>37</v>
      </c>
      <c r="E315" s="676">
        <v>35.49</v>
      </c>
      <c r="F315" s="446"/>
      <c r="G315" s="446"/>
      <c r="H315" s="446" t="s">
        <v>14360</v>
      </c>
      <c r="I315" s="447">
        <v>45261</v>
      </c>
    </row>
    <row r="316" spans="1:9" ht="15.75">
      <c r="A316" s="675">
        <v>103428</v>
      </c>
      <c r="B316" s="675" t="s">
        <v>5049</v>
      </c>
      <c r="C316" s="675" t="s">
        <v>1977</v>
      </c>
      <c r="D316" s="675" t="s">
        <v>37</v>
      </c>
      <c r="E316" s="676">
        <v>242.11</v>
      </c>
      <c r="F316" s="446"/>
      <c r="G316" s="446"/>
      <c r="H316" s="446" t="s">
        <v>14360</v>
      </c>
      <c r="I316" s="447">
        <v>45261</v>
      </c>
    </row>
    <row r="317" spans="1:9" ht="15.75">
      <c r="A317" s="675">
        <v>103429</v>
      </c>
      <c r="B317" s="675" t="s">
        <v>5050</v>
      </c>
      <c r="C317" s="675" t="s">
        <v>1977</v>
      </c>
      <c r="D317" s="675" t="s">
        <v>37</v>
      </c>
      <c r="E317" s="677">
        <v>2728.55</v>
      </c>
      <c r="F317" s="446"/>
      <c r="G317" s="446"/>
      <c r="H317" s="446" t="s">
        <v>14360</v>
      </c>
      <c r="I317" s="447">
        <v>45261</v>
      </c>
    </row>
    <row r="318" spans="1:9" ht="15.75">
      <c r="A318" s="675">
        <v>103430</v>
      </c>
      <c r="B318" s="675" t="s">
        <v>5051</v>
      </c>
      <c r="C318" s="675" t="s">
        <v>1977</v>
      </c>
      <c r="D318" s="675" t="s">
        <v>37</v>
      </c>
      <c r="E318" s="676">
        <v>32.29</v>
      </c>
      <c r="F318" s="446"/>
      <c r="G318" s="446"/>
      <c r="H318" s="446" t="s">
        <v>14360</v>
      </c>
      <c r="I318" s="447">
        <v>45261</v>
      </c>
    </row>
    <row r="319" spans="1:9" ht="15.75">
      <c r="A319" s="675">
        <v>103431</v>
      </c>
      <c r="B319" s="675" t="s">
        <v>5052</v>
      </c>
      <c r="C319" s="675" t="s">
        <v>1977</v>
      </c>
      <c r="D319" s="675" t="s">
        <v>37</v>
      </c>
      <c r="E319" s="676">
        <v>56.43</v>
      </c>
      <c r="F319" s="446"/>
      <c r="G319" s="446"/>
      <c r="H319" s="446" t="s">
        <v>14360</v>
      </c>
      <c r="I319" s="447">
        <v>45261</v>
      </c>
    </row>
    <row r="320" spans="1:9" ht="15.75">
      <c r="A320" s="675">
        <v>103432</v>
      </c>
      <c r="B320" s="675" t="s">
        <v>5053</v>
      </c>
      <c r="C320" s="675" t="s">
        <v>1977</v>
      </c>
      <c r="D320" s="675" t="s">
        <v>37</v>
      </c>
      <c r="E320" s="677">
        <v>1549.61</v>
      </c>
      <c r="F320" s="446"/>
      <c r="G320" s="446"/>
      <c r="H320" s="446" t="s">
        <v>14360</v>
      </c>
      <c r="I320" s="447">
        <v>45261</v>
      </c>
    </row>
    <row r="321" spans="1:9" ht="15.75">
      <c r="A321" s="675">
        <v>103433</v>
      </c>
      <c r="B321" s="675" t="s">
        <v>5054</v>
      </c>
      <c r="C321" s="675" t="s">
        <v>1977</v>
      </c>
      <c r="D321" s="675" t="s">
        <v>37</v>
      </c>
      <c r="E321" s="676">
        <v>32.22</v>
      </c>
      <c r="F321" s="446"/>
      <c r="G321" s="446"/>
      <c r="H321" s="446" t="s">
        <v>14360</v>
      </c>
      <c r="I321" s="447">
        <v>45261</v>
      </c>
    </row>
    <row r="322" spans="1:9" ht="15.75">
      <c r="A322" s="675">
        <v>103434</v>
      </c>
      <c r="B322" s="675" t="s">
        <v>5055</v>
      </c>
      <c r="C322" s="675" t="s">
        <v>1977</v>
      </c>
      <c r="D322" s="675" t="s">
        <v>37</v>
      </c>
      <c r="E322" s="676">
        <v>44.48</v>
      </c>
      <c r="F322" s="446"/>
      <c r="G322" s="446"/>
      <c r="H322" s="446" t="s">
        <v>14360</v>
      </c>
      <c r="I322" s="447">
        <v>45261</v>
      </c>
    </row>
    <row r="323" spans="1:9" ht="15.75">
      <c r="A323" s="675">
        <v>103435</v>
      </c>
      <c r="B323" s="675" t="s">
        <v>5056</v>
      </c>
      <c r="C323" s="675" t="s">
        <v>1977</v>
      </c>
      <c r="D323" s="675" t="s">
        <v>37</v>
      </c>
      <c r="E323" s="676">
        <v>82.67</v>
      </c>
      <c r="F323" s="446"/>
      <c r="G323" s="446"/>
      <c r="H323" s="446" t="s">
        <v>14360</v>
      </c>
      <c r="I323" s="447">
        <v>45261</v>
      </c>
    </row>
    <row r="324" spans="1:9" ht="15.75">
      <c r="A324" s="675">
        <v>103436</v>
      </c>
      <c r="B324" s="675" t="s">
        <v>5057</v>
      </c>
      <c r="C324" s="675" t="s">
        <v>1977</v>
      </c>
      <c r="D324" s="675" t="s">
        <v>37</v>
      </c>
      <c r="E324" s="677">
        <v>2196.63</v>
      </c>
      <c r="F324" s="446"/>
      <c r="G324" s="446"/>
      <c r="H324" s="446" t="s">
        <v>14360</v>
      </c>
      <c r="I324" s="447">
        <v>45261</v>
      </c>
    </row>
    <row r="325" spans="1:9" ht="15.75">
      <c r="A325" s="675">
        <v>103437</v>
      </c>
      <c r="B325" s="675" t="s">
        <v>5058</v>
      </c>
      <c r="C325" s="675" t="s">
        <v>1977</v>
      </c>
      <c r="D325" s="675" t="s">
        <v>37</v>
      </c>
      <c r="E325" s="676">
        <v>171.62</v>
      </c>
      <c r="F325" s="446"/>
      <c r="G325" s="446"/>
      <c r="H325" s="446" t="s">
        <v>14360</v>
      </c>
      <c r="I325" s="447">
        <v>45261</v>
      </c>
    </row>
    <row r="326" spans="1:9" ht="15.75">
      <c r="A326" s="675">
        <v>103438</v>
      </c>
      <c r="B326" s="675" t="s">
        <v>5059</v>
      </c>
      <c r="C326" s="675" t="s">
        <v>1977</v>
      </c>
      <c r="D326" s="675" t="s">
        <v>37</v>
      </c>
      <c r="E326" s="676">
        <v>171.62</v>
      </c>
      <c r="F326" s="446"/>
      <c r="G326" s="446"/>
      <c r="H326" s="446" t="s">
        <v>14360</v>
      </c>
      <c r="I326" s="447">
        <v>45261</v>
      </c>
    </row>
    <row r="327" spans="1:9" ht="15.75">
      <c r="A327" s="675">
        <v>103439</v>
      </c>
      <c r="B327" s="675" t="s">
        <v>5060</v>
      </c>
      <c r="C327" s="675" t="s">
        <v>1977</v>
      </c>
      <c r="D327" s="675" t="s">
        <v>37</v>
      </c>
      <c r="E327" s="676">
        <v>202.68</v>
      </c>
      <c r="F327" s="446"/>
      <c r="G327" s="446"/>
      <c r="H327" s="446" t="s">
        <v>14360</v>
      </c>
      <c r="I327" s="447">
        <v>45261</v>
      </c>
    </row>
    <row r="328" spans="1:9" ht="15.75">
      <c r="A328" s="675">
        <v>103440</v>
      </c>
      <c r="B328" s="675" t="s">
        <v>5061</v>
      </c>
      <c r="C328" s="675" t="s">
        <v>1977</v>
      </c>
      <c r="D328" s="675" t="s">
        <v>37</v>
      </c>
      <c r="E328" s="676">
        <v>384.23</v>
      </c>
      <c r="F328" s="446"/>
      <c r="G328" s="446"/>
      <c r="H328" s="446" t="s">
        <v>14360</v>
      </c>
      <c r="I328" s="447">
        <v>45261</v>
      </c>
    </row>
    <row r="329" spans="1:9" ht="15.75">
      <c r="A329" s="675">
        <v>103441</v>
      </c>
      <c r="B329" s="675" t="s">
        <v>5062</v>
      </c>
      <c r="C329" s="675" t="s">
        <v>1977</v>
      </c>
      <c r="D329" s="675" t="s">
        <v>37</v>
      </c>
      <c r="E329" s="676">
        <v>389.27</v>
      </c>
      <c r="F329" s="446"/>
      <c r="G329" s="446"/>
      <c r="H329" s="446" t="s">
        <v>14360</v>
      </c>
      <c r="I329" s="447">
        <v>45261</v>
      </c>
    </row>
    <row r="330" spans="1:9" ht="15.75">
      <c r="A330" s="675">
        <v>103442</v>
      </c>
      <c r="B330" s="675" t="s">
        <v>5063</v>
      </c>
      <c r="C330" s="675" t="s">
        <v>1977</v>
      </c>
      <c r="D330" s="675" t="s">
        <v>37</v>
      </c>
      <c r="E330" s="676">
        <v>510.68</v>
      </c>
      <c r="F330" s="446"/>
      <c r="G330" s="446"/>
      <c r="H330" s="446" t="s">
        <v>14360</v>
      </c>
      <c r="I330" s="447">
        <v>45261</v>
      </c>
    </row>
    <row r="331" spans="1:9" ht="15.75">
      <c r="A331" s="675">
        <v>93206</v>
      </c>
      <c r="B331" s="675" t="s">
        <v>596</v>
      </c>
      <c r="C331" s="675" t="s">
        <v>4</v>
      </c>
      <c r="D331" s="675" t="s">
        <v>2</v>
      </c>
      <c r="E331" s="677">
        <v>1059.93</v>
      </c>
      <c r="F331" s="446"/>
      <c r="G331" s="446"/>
      <c r="H331" s="446" t="s">
        <v>14360</v>
      </c>
      <c r="I331" s="447">
        <v>45261</v>
      </c>
    </row>
    <row r="332" spans="1:9" ht="15.75">
      <c r="A332" s="675">
        <v>93207</v>
      </c>
      <c r="B332" s="675" t="s">
        <v>597</v>
      </c>
      <c r="C332" s="675" t="s">
        <v>4</v>
      </c>
      <c r="D332" s="675" t="s">
        <v>2</v>
      </c>
      <c r="E332" s="676">
        <v>969.13</v>
      </c>
      <c r="F332" s="446"/>
      <c r="G332" s="446"/>
      <c r="H332" s="446" t="s">
        <v>14360</v>
      </c>
      <c r="I332" s="447">
        <v>45261</v>
      </c>
    </row>
    <row r="333" spans="1:9" ht="15.75">
      <c r="A333" s="675">
        <v>93208</v>
      </c>
      <c r="B333" s="675" t="s">
        <v>598</v>
      </c>
      <c r="C333" s="675" t="s">
        <v>4</v>
      </c>
      <c r="D333" s="675" t="s">
        <v>2</v>
      </c>
      <c r="E333" s="676">
        <v>798.58</v>
      </c>
      <c r="F333" s="446"/>
      <c r="G333" s="446"/>
      <c r="H333" s="446" t="s">
        <v>14360</v>
      </c>
      <c r="I333" s="447">
        <v>45261</v>
      </c>
    </row>
    <row r="334" spans="1:9" ht="15.75">
      <c r="A334" s="675">
        <v>93209</v>
      </c>
      <c r="B334" s="675" t="s">
        <v>599</v>
      </c>
      <c r="C334" s="675" t="s">
        <v>4</v>
      </c>
      <c r="D334" s="675" t="s">
        <v>2</v>
      </c>
      <c r="E334" s="676">
        <v>890.38</v>
      </c>
      <c r="F334" s="446"/>
      <c r="G334" s="446"/>
      <c r="H334" s="446" t="s">
        <v>14360</v>
      </c>
      <c r="I334" s="447">
        <v>45261</v>
      </c>
    </row>
    <row r="335" spans="1:9" ht="15.75">
      <c r="A335" s="675">
        <v>93210</v>
      </c>
      <c r="B335" s="675" t="s">
        <v>600</v>
      </c>
      <c r="C335" s="675" t="s">
        <v>4</v>
      </c>
      <c r="D335" s="675" t="s">
        <v>2</v>
      </c>
      <c r="E335" s="676">
        <v>545.73</v>
      </c>
      <c r="F335" s="446"/>
      <c r="G335" s="446"/>
      <c r="H335" s="446" t="s">
        <v>14360</v>
      </c>
      <c r="I335" s="447">
        <v>45261</v>
      </c>
    </row>
    <row r="336" spans="1:9" ht="15.75">
      <c r="A336" s="675">
        <v>93211</v>
      </c>
      <c r="B336" s="675" t="s">
        <v>601</v>
      </c>
      <c r="C336" s="675" t="s">
        <v>4</v>
      </c>
      <c r="D336" s="675" t="s">
        <v>2</v>
      </c>
      <c r="E336" s="676">
        <v>561.75</v>
      </c>
      <c r="F336" s="446"/>
      <c r="G336" s="446"/>
      <c r="H336" s="446" t="s">
        <v>14360</v>
      </c>
      <c r="I336" s="447">
        <v>45261</v>
      </c>
    </row>
    <row r="337" spans="1:9" ht="15.75">
      <c r="A337" s="675">
        <v>93212</v>
      </c>
      <c r="B337" s="675" t="s">
        <v>602</v>
      </c>
      <c r="C337" s="675" t="s">
        <v>4</v>
      </c>
      <c r="D337" s="675" t="s">
        <v>2</v>
      </c>
      <c r="E337" s="676">
        <v>900.78</v>
      </c>
      <c r="F337" s="446"/>
      <c r="G337" s="446"/>
      <c r="H337" s="446" t="s">
        <v>14360</v>
      </c>
      <c r="I337" s="447">
        <v>45261</v>
      </c>
    </row>
    <row r="338" spans="1:9" ht="15.75">
      <c r="A338" s="675">
        <v>93213</v>
      </c>
      <c r="B338" s="675" t="s">
        <v>603</v>
      </c>
      <c r="C338" s="675" t="s">
        <v>4</v>
      </c>
      <c r="D338" s="675" t="s">
        <v>2</v>
      </c>
      <c r="E338" s="676">
        <v>982.9</v>
      </c>
      <c r="F338" s="446"/>
      <c r="G338" s="446"/>
      <c r="H338" s="446" t="s">
        <v>14360</v>
      </c>
      <c r="I338" s="447">
        <v>45261</v>
      </c>
    </row>
    <row r="339" spans="1:9" ht="15.75">
      <c r="A339" s="675">
        <v>93214</v>
      </c>
      <c r="B339" s="675" t="s">
        <v>5867</v>
      </c>
      <c r="C339" s="675" t="s">
        <v>4</v>
      </c>
      <c r="D339" s="675" t="s">
        <v>37</v>
      </c>
      <c r="E339" s="677">
        <v>5199.6899999999996</v>
      </c>
      <c r="F339" s="446"/>
      <c r="G339" s="446"/>
      <c r="H339" s="446" t="s">
        <v>14360</v>
      </c>
      <c r="I339" s="447">
        <v>45261</v>
      </c>
    </row>
    <row r="340" spans="1:9" ht="15.75">
      <c r="A340" s="675">
        <v>93243</v>
      </c>
      <c r="B340" s="675" t="s">
        <v>5868</v>
      </c>
      <c r="C340" s="675" t="s">
        <v>4</v>
      </c>
      <c r="D340" s="675" t="s">
        <v>37</v>
      </c>
      <c r="E340" s="677">
        <v>8117.93</v>
      </c>
      <c r="F340" s="446"/>
      <c r="G340" s="446"/>
      <c r="H340" s="446" t="s">
        <v>14360</v>
      </c>
      <c r="I340" s="447">
        <v>45261</v>
      </c>
    </row>
    <row r="341" spans="1:9" ht="15.75">
      <c r="A341" s="675">
        <v>93582</v>
      </c>
      <c r="B341" s="675" t="s">
        <v>604</v>
      </c>
      <c r="C341" s="675" t="s">
        <v>4</v>
      </c>
      <c r="D341" s="675" t="s">
        <v>2</v>
      </c>
      <c r="E341" s="676">
        <v>267.77999999999997</v>
      </c>
      <c r="F341" s="446"/>
      <c r="G341" s="446"/>
      <c r="H341" s="446" t="s">
        <v>14360</v>
      </c>
      <c r="I341" s="447">
        <v>45261</v>
      </c>
    </row>
    <row r="342" spans="1:9" ht="15.75">
      <c r="A342" s="675">
        <v>93583</v>
      </c>
      <c r="B342" s="675" t="s">
        <v>605</v>
      </c>
      <c r="C342" s="675" t="s">
        <v>4</v>
      </c>
      <c r="D342" s="675" t="s">
        <v>2</v>
      </c>
      <c r="E342" s="676">
        <v>455.77</v>
      </c>
      <c r="F342" s="446"/>
      <c r="G342" s="446"/>
      <c r="H342" s="446" t="s">
        <v>14360</v>
      </c>
      <c r="I342" s="447">
        <v>45261</v>
      </c>
    </row>
    <row r="343" spans="1:9" ht="15.75">
      <c r="A343" s="675">
        <v>93584</v>
      </c>
      <c r="B343" s="675" t="s">
        <v>606</v>
      </c>
      <c r="C343" s="675" t="s">
        <v>4</v>
      </c>
      <c r="D343" s="675" t="s">
        <v>2</v>
      </c>
      <c r="E343" s="676">
        <v>784.93</v>
      </c>
      <c r="F343" s="446"/>
      <c r="G343" s="446"/>
      <c r="H343" s="446" t="s">
        <v>14360</v>
      </c>
      <c r="I343" s="447">
        <v>45261</v>
      </c>
    </row>
    <row r="344" spans="1:9" ht="15.75">
      <c r="A344" s="675">
        <v>93585</v>
      </c>
      <c r="B344" s="675" t="s">
        <v>607</v>
      </c>
      <c r="C344" s="675" t="s">
        <v>4</v>
      </c>
      <c r="D344" s="675" t="s">
        <v>2</v>
      </c>
      <c r="E344" s="676">
        <v>984.44</v>
      </c>
      <c r="F344" s="446"/>
      <c r="G344" s="446"/>
      <c r="H344" s="446" t="s">
        <v>14360</v>
      </c>
      <c r="I344" s="447">
        <v>45261</v>
      </c>
    </row>
    <row r="345" spans="1:9" ht="15.75">
      <c r="A345" s="675">
        <v>98441</v>
      </c>
      <c r="B345" s="675" t="s">
        <v>1908</v>
      </c>
      <c r="C345" s="675" t="s">
        <v>4</v>
      </c>
      <c r="D345" s="675" t="s">
        <v>2</v>
      </c>
      <c r="E345" s="676">
        <v>110.42</v>
      </c>
      <c r="F345" s="446"/>
      <c r="G345" s="446"/>
      <c r="H345" s="446" t="s">
        <v>14360</v>
      </c>
      <c r="I345" s="447">
        <v>45261</v>
      </c>
    </row>
    <row r="346" spans="1:9" ht="15.75">
      <c r="A346" s="675">
        <v>98442</v>
      </c>
      <c r="B346" s="675" t="s">
        <v>1909</v>
      </c>
      <c r="C346" s="675" t="s">
        <v>4</v>
      </c>
      <c r="D346" s="675" t="s">
        <v>2</v>
      </c>
      <c r="E346" s="676">
        <v>113.4</v>
      </c>
      <c r="F346" s="446"/>
      <c r="G346" s="446"/>
      <c r="H346" s="446" t="s">
        <v>14360</v>
      </c>
      <c r="I346" s="447">
        <v>45261</v>
      </c>
    </row>
    <row r="347" spans="1:9" ht="15.75">
      <c r="A347" s="675">
        <v>98443</v>
      </c>
      <c r="B347" s="675" t="s">
        <v>1910</v>
      </c>
      <c r="C347" s="675" t="s">
        <v>4</v>
      </c>
      <c r="D347" s="675" t="s">
        <v>2</v>
      </c>
      <c r="E347" s="676">
        <v>94</v>
      </c>
      <c r="F347" s="446"/>
      <c r="G347" s="446"/>
      <c r="H347" s="446" t="s">
        <v>14360</v>
      </c>
      <c r="I347" s="447">
        <v>45261</v>
      </c>
    </row>
    <row r="348" spans="1:9" ht="15.75">
      <c r="A348" s="675">
        <v>98444</v>
      </c>
      <c r="B348" s="675" t="s">
        <v>1911</v>
      </c>
      <c r="C348" s="675" t="s">
        <v>4</v>
      </c>
      <c r="D348" s="675" t="s">
        <v>2</v>
      </c>
      <c r="E348" s="676">
        <v>96.13</v>
      </c>
      <c r="F348" s="446"/>
      <c r="G348" s="446"/>
      <c r="H348" s="446" t="s">
        <v>14360</v>
      </c>
      <c r="I348" s="447">
        <v>45261</v>
      </c>
    </row>
    <row r="349" spans="1:9" ht="15.75">
      <c r="A349" s="675">
        <v>98445</v>
      </c>
      <c r="B349" s="675" t="s">
        <v>1912</v>
      </c>
      <c r="C349" s="675" t="s">
        <v>4</v>
      </c>
      <c r="D349" s="675" t="s">
        <v>2</v>
      </c>
      <c r="E349" s="676">
        <v>136.24</v>
      </c>
      <c r="F349" s="446"/>
      <c r="G349" s="446"/>
      <c r="H349" s="446" t="s">
        <v>14360</v>
      </c>
      <c r="I349" s="447">
        <v>45261</v>
      </c>
    </row>
    <row r="350" spans="1:9" ht="15.75">
      <c r="A350" s="675">
        <v>98446</v>
      </c>
      <c r="B350" s="675" t="s">
        <v>1913</v>
      </c>
      <c r="C350" s="675" t="s">
        <v>4</v>
      </c>
      <c r="D350" s="675" t="s">
        <v>2</v>
      </c>
      <c r="E350" s="676">
        <v>179.86</v>
      </c>
      <c r="F350" s="446"/>
      <c r="G350" s="446"/>
      <c r="H350" s="446" t="s">
        <v>14360</v>
      </c>
      <c r="I350" s="447">
        <v>45261</v>
      </c>
    </row>
    <row r="351" spans="1:9" ht="15.75">
      <c r="A351" s="675">
        <v>98447</v>
      </c>
      <c r="B351" s="675" t="s">
        <v>1914</v>
      </c>
      <c r="C351" s="675" t="s">
        <v>4</v>
      </c>
      <c r="D351" s="675" t="s">
        <v>2</v>
      </c>
      <c r="E351" s="676">
        <v>113.41</v>
      </c>
      <c r="F351" s="446"/>
      <c r="G351" s="446"/>
      <c r="H351" s="446" t="s">
        <v>14360</v>
      </c>
      <c r="I351" s="447">
        <v>45261</v>
      </c>
    </row>
    <row r="352" spans="1:9" ht="15.75">
      <c r="A352" s="675">
        <v>98448</v>
      </c>
      <c r="B352" s="675" t="s">
        <v>1915</v>
      </c>
      <c r="C352" s="675" t="s">
        <v>4</v>
      </c>
      <c r="D352" s="675" t="s">
        <v>2</v>
      </c>
      <c r="E352" s="676">
        <v>147.05000000000001</v>
      </c>
      <c r="F352" s="446"/>
      <c r="G352" s="446"/>
      <c r="H352" s="446" t="s">
        <v>14360</v>
      </c>
      <c r="I352" s="447">
        <v>45261</v>
      </c>
    </row>
    <row r="353" spans="1:9" ht="15.75">
      <c r="A353" s="675">
        <v>98449</v>
      </c>
      <c r="B353" s="675" t="s">
        <v>1916</v>
      </c>
      <c r="C353" s="675" t="s">
        <v>4</v>
      </c>
      <c r="D353" s="675" t="s">
        <v>2</v>
      </c>
      <c r="E353" s="676">
        <v>134.02000000000001</v>
      </c>
      <c r="F353" s="446"/>
      <c r="G353" s="446"/>
      <c r="H353" s="446" t="s">
        <v>14360</v>
      </c>
      <c r="I353" s="447">
        <v>45261</v>
      </c>
    </row>
    <row r="354" spans="1:9" ht="15.75">
      <c r="A354" s="675">
        <v>98450</v>
      </c>
      <c r="B354" s="675" t="s">
        <v>1917</v>
      </c>
      <c r="C354" s="675" t="s">
        <v>4</v>
      </c>
      <c r="D354" s="675" t="s">
        <v>2</v>
      </c>
      <c r="E354" s="676">
        <v>138.35</v>
      </c>
      <c r="F354" s="446"/>
      <c r="G354" s="446"/>
      <c r="H354" s="446" t="s">
        <v>14360</v>
      </c>
      <c r="I354" s="447">
        <v>45261</v>
      </c>
    </row>
    <row r="355" spans="1:9" ht="15.75">
      <c r="A355" s="675">
        <v>98451</v>
      </c>
      <c r="B355" s="675" t="s">
        <v>1918</v>
      </c>
      <c r="C355" s="675" t="s">
        <v>4</v>
      </c>
      <c r="D355" s="675" t="s">
        <v>2</v>
      </c>
      <c r="E355" s="676">
        <v>115.03</v>
      </c>
      <c r="F355" s="446"/>
      <c r="G355" s="446"/>
      <c r="H355" s="446" t="s">
        <v>14360</v>
      </c>
      <c r="I355" s="447">
        <v>45261</v>
      </c>
    </row>
    <row r="356" spans="1:9" ht="15.75">
      <c r="A356" s="675">
        <v>98452</v>
      </c>
      <c r="B356" s="675" t="s">
        <v>1919</v>
      </c>
      <c r="C356" s="675" t="s">
        <v>4</v>
      </c>
      <c r="D356" s="675" t="s">
        <v>2</v>
      </c>
      <c r="E356" s="676">
        <v>117.67</v>
      </c>
      <c r="F356" s="446"/>
      <c r="G356" s="446"/>
      <c r="H356" s="446" t="s">
        <v>14360</v>
      </c>
      <c r="I356" s="447">
        <v>45261</v>
      </c>
    </row>
    <row r="357" spans="1:9" ht="15.75">
      <c r="A357" s="675">
        <v>98453</v>
      </c>
      <c r="B357" s="675" t="s">
        <v>1920</v>
      </c>
      <c r="C357" s="675" t="s">
        <v>4</v>
      </c>
      <c r="D357" s="675" t="s">
        <v>2</v>
      </c>
      <c r="E357" s="676">
        <v>164.99</v>
      </c>
      <c r="F357" s="446"/>
      <c r="G357" s="446"/>
      <c r="H357" s="446" t="s">
        <v>14360</v>
      </c>
      <c r="I357" s="447">
        <v>45261</v>
      </c>
    </row>
    <row r="358" spans="1:9" ht="15.75">
      <c r="A358" s="675">
        <v>98454</v>
      </c>
      <c r="B358" s="675" t="s">
        <v>1921</v>
      </c>
      <c r="C358" s="675" t="s">
        <v>4</v>
      </c>
      <c r="D358" s="675" t="s">
        <v>2</v>
      </c>
      <c r="E358" s="676">
        <v>221.03</v>
      </c>
      <c r="F358" s="446"/>
      <c r="G358" s="446"/>
      <c r="H358" s="446" t="s">
        <v>14360</v>
      </c>
      <c r="I358" s="447">
        <v>45261</v>
      </c>
    </row>
    <row r="359" spans="1:9" ht="15.75">
      <c r="A359" s="675">
        <v>98455</v>
      </c>
      <c r="B359" s="675" t="s">
        <v>1922</v>
      </c>
      <c r="C359" s="675" t="s">
        <v>4</v>
      </c>
      <c r="D359" s="675" t="s">
        <v>2</v>
      </c>
      <c r="E359" s="676">
        <v>139.6</v>
      </c>
      <c r="F359" s="446"/>
      <c r="G359" s="446"/>
      <c r="H359" s="446" t="s">
        <v>14360</v>
      </c>
      <c r="I359" s="447">
        <v>45261</v>
      </c>
    </row>
    <row r="360" spans="1:9" ht="15.75">
      <c r="A360" s="675">
        <v>98456</v>
      </c>
      <c r="B360" s="675" t="s">
        <v>1923</v>
      </c>
      <c r="C360" s="675" t="s">
        <v>4</v>
      </c>
      <c r="D360" s="675" t="s">
        <v>2</v>
      </c>
      <c r="E360" s="676">
        <v>184.8</v>
      </c>
      <c r="F360" s="446"/>
      <c r="G360" s="446"/>
      <c r="H360" s="446" t="s">
        <v>14360</v>
      </c>
      <c r="I360" s="447">
        <v>45261</v>
      </c>
    </row>
    <row r="361" spans="1:9" ht="15.75">
      <c r="A361" s="675">
        <v>98458</v>
      </c>
      <c r="B361" s="675" t="s">
        <v>1924</v>
      </c>
      <c r="C361" s="675" t="s">
        <v>4</v>
      </c>
      <c r="D361" s="675" t="s">
        <v>2</v>
      </c>
      <c r="E361" s="676">
        <v>105.39</v>
      </c>
      <c r="F361" s="446"/>
      <c r="G361" s="446"/>
      <c r="H361" s="446" t="s">
        <v>14360</v>
      </c>
      <c r="I361" s="447">
        <v>45261</v>
      </c>
    </row>
    <row r="362" spans="1:9" ht="15.75">
      <c r="A362" s="675">
        <v>98459</v>
      </c>
      <c r="B362" s="675" t="s">
        <v>1925</v>
      </c>
      <c r="C362" s="675" t="s">
        <v>4</v>
      </c>
      <c r="D362" s="675" t="s">
        <v>2</v>
      </c>
      <c r="E362" s="676">
        <v>96.58</v>
      </c>
      <c r="F362" s="446"/>
      <c r="G362" s="446"/>
      <c r="H362" s="446" t="s">
        <v>14360</v>
      </c>
      <c r="I362" s="447">
        <v>45261</v>
      </c>
    </row>
    <row r="363" spans="1:9" ht="15.75">
      <c r="A363" s="675">
        <v>98460</v>
      </c>
      <c r="B363" s="675" t="s">
        <v>1926</v>
      </c>
      <c r="C363" s="675" t="s">
        <v>4</v>
      </c>
      <c r="D363" s="675" t="s">
        <v>2</v>
      </c>
      <c r="E363" s="676">
        <v>120.25</v>
      </c>
      <c r="F363" s="446"/>
      <c r="G363" s="446"/>
      <c r="H363" s="446" t="s">
        <v>14360</v>
      </c>
      <c r="I363" s="447">
        <v>45261</v>
      </c>
    </row>
    <row r="364" spans="1:9" ht="15.75">
      <c r="A364" s="675">
        <v>98461</v>
      </c>
      <c r="B364" s="675" t="s">
        <v>5869</v>
      </c>
      <c r="C364" s="675" t="s">
        <v>4</v>
      </c>
      <c r="D364" s="675" t="s">
        <v>37</v>
      </c>
      <c r="E364" s="677">
        <v>4357.07</v>
      </c>
      <c r="F364" s="446"/>
      <c r="G364" s="446"/>
      <c r="H364" s="446" t="s">
        <v>14360</v>
      </c>
      <c r="I364" s="447">
        <v>45261</v>
      </c>
    </row>
    <row r="365" spans="1:9" ht="15.75">
      <c r="A365" s="675">
        <v>98462</v>
      </c>
      <c r="B365" s="675" t="s">
        <v>5870</v>
      </c>
      <c r="C365" s="675" t="s">
        <v>4</v>
      </c>
      <c r="D365" s="675" t="s">
        <v>37</v>
      </c>
      <c r="E365" s="677">
        <v>6471.97</v>
      </c>
      <c r="F365" s="446"/>
      <c r="G365" s="446"/>
      <c r="H365" s="446" t="s">
        <v>14360</v>
      </c>
      <c r="I365" s="447">
        <v>45261</v>
      </c>
    </row>
    <row r="366" spans="1:9" ht="15.75">
      <c r="A366" s="675">
        <v>5631</v>
      </c>
      <c r="B366" s="675" t="s">
        <v>608</v>
      </c>
      <c r="C366" s="675" t="s">
        <v>1978</v>
      </c>
      <c r="D366" s="675" t="s">
        <v>123</v>
      </c>
      <c r="E366" s="676">
        <v>203.04</v>
      </c>
      <c r="F366" s="446"/>
      <c r="G366" s="446"/>
      <c r="H366" s="446" t="s">
        <v>14360</v>
      </c>
      <c r="I366" s="447">
        <v>45261</v>
      </c>
    </row>
    <row r="367" spans="1:9" ht="15.75">
      <c r="A367" s="675">
        <v>5678</v>
      </c>
      <c r="B367" s="675" t="s">
        <v>609</v>
      </c>
      <c r="C367" s="675" t="s">
        <v>1978</v>
      </c>
      <c r="D367" s="675" t="s">
        <v>123</v>
      </c>
      <c r="E367" s="676">
        <v>135.83000000000001</v>
      </c>
      <c r="F367" s="446"/>
      <c r="G367" s="446"/>
      <c r="H367" s="446" t="s">
        <v>14360</v>
      </c>
      <c r="I367" s="447">
        <v>45261</v>
      </c>
    </row>
    <row r="368" spans="1:9" ht="15.75">
      <c r="A368" s="675">
        <v>5680</v>
      </c>
      <c r="B368" s="675" t="s">
        <v>610</v>
      </c>
      <c r="C368" s="675" t="s">
        <v>1978</v>
      </c>
      <c r="D368" s="675" t="s">
        <v>123</v>
      </c>
      <c r="E368" s="676">
        <v>123.94</v>
      </c>
      <c r="F368" s="446"/>
      <c r="G368" s="446"/>
      <c r="H368" s="446" t="s">
        <v>14360</v>
      </c>
      <c r="I368" s="447">
        <v>45261</v>
      </c>
    </row>
    <row r="369" spans="1:9" ht="15.75">
      <c r="A369" s="675">
        <v>5684</v>
      </c>
      <c r="B369" s="675" t="s">
        <v>611</v>
      </c>
      <c r="C369" s="675" t="s">
        <v>1978</v>
      </c>
      <c r="D369" s="675" t="s">
        <v>123</v>
      </c>
      <c r="E369" s="676">
        <v>160.28</v>
      </c>
      <c r="F369" s="446"/>
      <c r="G369" s="446"/>
      <c r="H369" s="446" t="s">
        <v>14360</v>
      </c>
      <c r="I369" s="447">
        <v>45261</v>
      </c>
    </row>
    <row r="370" spans="1:9" ht="15.75">
      <c r="A370" s="675">
        <v>5689</v>
      </c>
      <c r="B370" s="675" t="s">
        <v>218</v>
      </c>
      <c r="C370" s="675" t="s">
        <v>1978</v>
      </c>
      <c r="D370" s="675" t="s">
        <v>123</v>
      </c>
      <c r="E370" s="676">
        <v>6.69</v>
      </c>
      <c r="F370" s="446"/>
      <c r="G370" s="446"/>
      <c r="H370" s="446" t="s">
        <v>14360</v>
      </c>
      <c r="I370" s="447">
        <v>45261</v>
      </c>
    </row>
    <row r="371" spans="1:9" ht="15.75">
      <c r="A371" s="675">
        <v>5795</v>
      </c>
      <c r="B371" s="675" t="s">
        <v>328</v>
      </c>
      <c r="C371" s="675" t="s">
        <v>1978</v>
      </c>
      <c r="D371" s="675" t="s">
        <v>123</v>
      </c>
      <c r="E371" s="676">
        <v>20.59</v>
      </c>
      <c r="F371" s="446"/>
      <c r="G371" s="446"/>
      <c r="H371" s="446" t="s">
        <v>14360</v>
      </c>
      <c r="I371" s="447">
        <v>45261</v>
      </c>
    </row>
    <row r="372" spans="1:9" ht="15.75">
      <c r="A372" s="675">
        <v>5811</v>
      </c>
      <c r="B372" s="675" t="s">
        <v>612</v>
      </c>
      <c r="C372" s="675" t="s">
        <v>1978</v>
      </c>
      <c r="D372" s="675" t="s">
        <v>123</v>
      </c>
      <c r="E372" s="676">
        <v>201.89</v>
      </c>
      <c r="F372" s="446"/>
      <c r="G372" s="446"/>
      <c r="H372" s="446" t="s">
        <v>14360</v>
      </c>
      <c r="I372" s="447">
        <v>45261</v>
      </c>
    </row>
    <row r="373" spans="1:9" ht="15.75">
      <c r="A373" s="675">
        <v>5823</v>
      </c>
      <c r="B373" s="675" t="s">
        <v>329</v>
      </c>
      <c r="C373" s="675" t="s">
        <v>1978</v>
      </c>
      <c r="D373" s="675" t="s">
        <v>123</v>
      </c>
      <c r="E373" s="676">
        <v>204.57</v>
      </c>
      <c r="F373" s="446"/>
      <c r="G373" s="446"/>
      <c r="H373" s="446" t="s">
        <v>14360</v>
      </c>
      <c r="I373" s="447">
        <v>45261</v>
      </c>
    </row>
    <row r="374" spans="1:9" ht="15.75">
      <c r="A374" s="675">
        <v>5824</v>
      </c>
      <c r="B374" s="675" t="s">
        <v>613</v>
      </c>
      <c r="C374" s="675" t="s">
        <v>1978</v>
      </c>
      <c r="D374" s="675" t="s">
        <v>123</v>
      </c>
      <c r="E374" s="676">
        <v>213.91</v>
      </c>
      <c r="F374" s="446"/>
      <c r="G374" s="446"/>
      <c r="H374" s="446" t="s">
        <v>14360</v>
      </c>
      <c r="I374" s="447">
        <v>45261</v>
      </c>
    </row>
    <row r="375" spans="1:9" ht="15.75">
      <c r="A375" s="675">
        <v>5835</v>
      </c>
      <c r="B375" s="675" t="s">
        <v>614</v>
      </c>
      <c r="C375" s="675" t="s">
        <v>1978</v>
      </c>
      <c r="D375" s="675" t="s">
        <v>123</v>
      </c>
      <c r="E375" s="676">
        <v>335.56</v>
      </c>
      <c r="F375" s="446"/>
      <c r="G375" s="446"/>
      <c r="H375" s="446" t="s">
        <v>14360</v>
      </c>
      <c r="I375" s="447">
        <v>45261</v>
      </c>
    </row>
    <row r="376" spans="1:9" ht="15.75">
      <c r="A376" s="675">
        <v>5839</v>
      </c>
      <c r="B376" s="675" t="s">
        <v>615</v>
      </c>
      <c r="C376" s="675" t="s">
        <v>1978</v>
      </c>
      <c r="D376" s="675" t="s">
        <v>123</v>
      </c>
      <c r="E376" s="676">
        <v>9.89</v>
      </c>
      <c r="F376" s="446"/>
      <c r="G376" s="446"/>
      <c r="H376" s="446" t="s">
        <v>14360</v>
      </c>
      <c r="I376" s="447">
        <v>45261</v>
      </c>
    </row>
    <row r="377" spans="1:9" ht="15.75">
      <c r="A377" s="675">
        <v>5843</v>
      </c>
      <c r="B377" s="675" t="s">
        <v>242</v>
      </c>
      <c r="C377" s="675" t="s">
        <v>1978</v>
      </c>
      <c r="D377" s="675" t="s">
        <v>123</v>
      </c>
      <c r="E377" s="676">
        <v>162.09</v>
      </c>
      <c r="F377" s="446"/>
      <c r="G377" s="446"/>
      <c r="H377" s="446" t="s">
        <v>14360</v>
      </c>
      <c r="I377" s="447">
        <v>45261</v>
      </c>
    </row>
    <row r="378" spans="1:9" ht="15.75">
      <c r="A378" s="675">
        <v>5847</v>
      </c>
      <c r="B378" s="675" t="s">
        <v>616</v>
      </c>
      <c r="C378" s="675" t="s">
        <v>1978</v>
      </c>
      <c r="D378" s="675" t="s">
        <v>123</v>
      </c>
      <c r="E378" s="676">
        <v>251.1</v>
      </c>
      <c r="F378" s="446"/>
      <c r="G378" s="446"/>
      <c r="H378" s="446" t="s">
        <v>14360</v>
      </c>
      <c r="I378" s="447">
        <v>45261</v>
      </c>
    </row>
    <row r="379" spans="1:9" ht="15.75">
      <c r="A379" s="675">
        <v>5851</v>
      </c>
      <c r="B379" s="675" t="s">
        <v>236</v>
      </c>
      <c r="C379" s="675" t="s">
        <v>1978</v>
      </c>
      <c r="D379" s="675" t="s">
        <v>123</v>
      </c>
      <c r="E379" s="676">
        <v>239.57</v>
      </c>
      <c r="F379" s="446"/>
      <c r="G379" s="446"/>
      <c r="H379" s="446" t="s">
        <v>14360</v>
      </c>
      <c r="I379" s="447">
        <v>45261</v>
      </c>
    </row>
    <row r="380" spans="1:9" ht="15.75">
      <c r="A380" s="675">
        <v>5855</v>
      </c>
      <c r="B380" s="675" t="s">
        <v>617</v>
      </c>
      <c r="C380" s="675" t="s">
        <v>1978</v>
      </c>
      <c r="D380" s="675" t="s">
        <v>123</v>
      </c>
      <c r="E380" s="676">
        <v>643.83000000000004</v>
      </c>
      <c r="F380" s="446"/>
      <c r="G380" s="446"/>
      <c r="H380" s="446" t="s">
        <v>14360</v>
      </c>
      <c r="I380" s="447">
        <v>45261</v>
      </c>
    </row>
    <row r="381" spans="1:9" ht="15.75">
      <c r="A381" s="675">
        <v>5863</v>
      </c>
      <c r="B381" s="675" t="s">
        <v>618</v>
      </c>
      <c r="C381" s="675" t="s">
        <v>1978</v>
      </c>
      <c r="D381" s="675" t="s">
        <v>123</v>
      </c>
      <c r="E381" s="676">
        <v>24.36</v>
      </c>
      <c r="F381" s="446"/>
      <c r="G381" s="446"/>
      <c r="H381" s="446" t="s">
        <v>14360</v>
      </c>
      <c r="I381" s="447">
        <v>45261</v>
      </c>
    </row>
    <row r="382" spans="1:9" ht="15.75">
      <c r="A382" s="675">
        <v>5867</v>
      </c>
      <c r="B382" s="675" t="s">
        <v>619</v>
      </c>
      <c r="C382" s="675" t="s">
        <v>1978</v>
      </c>
      <c r="D382" s="675" t="s">
        <v>123</v>
      </c>
      <c r="E382" s="676">
        <v>162.71</v>
      </c>
      <c r="F382" s="446"/>
      <c r="G382" s="446"/>
      <c r="H382" s="446" t="s">
        <v>14360</v>
      </c>
      <c r="I382" s="447">
        <v>45261</v>
      </c>
    </row>
    <row r="383" spans="1:9" ht="15.75">
      <c r="A383" s="675">
        <v>5875</v>
      </c>
      <c r="B383" s="675" t="s">
        <v>620</v>
      </c>
      <c r="C383" s="675" t="s">
        <v>1978</v>
      </c>
      <c r="D383" s="675" t="s">
        <v>123</v>
      </c>
      <c r="E383" s="676">
        <v>124.56</v>
      </c>
      <c r="F383" s="446"/>
      <c r="G383" s="446"/>
      <c r="H383" s="446" t="s">
        <v>14360</v>
      </c>
      <c r="I383" s="447">
        <v>45261</v>
      </c>
    </row>
    <row r="384" spans="1:9" ht="15.75">
      <c r="A384" s="675">
        <v>5879</v>
      </c>
      <c r="B384" s="675" t="s">
        <v>621</v>
      </c>
      <c r="C384" s="675" t="s">
        <v>1978</v>
      </c>
      <c r="D384" s="675" t="s">
        <v>123</v>
      </c>
      <c r="E384" s="676">
        <v>145.49</v>
      </c>
      <c r="F384" s="446"/>
      <c r="G384" s="446"/>
      <c r="H384" s="446" t="s">
        <v>14360</v>
      </c>
      <c r="I384" s="447">
        <v>45261</v>
      </c>
    </row>
    <row r="385" spans="1:9" ht="15.75">
      <c r="A385" s="675">
        <v>5882</v>
      </c>
      <c r="B385" s="675" t="s">
        <v>622</v>
      </c>
      <c r="C385" s="675" t="s">
        <v>1978</v>
      </c>
      <c r="D385" s="675" t="s">
        <v>123</v>
      </c>
      <c r="E385" s="676">
        <v>121.35</v>
      </c>
      <c r="F385" s="446"/>
      <c r="G385" s="446"/>
      <c r="H385" s="446" t="s">
        <v>14360</v>
      </c>
      <c r="I385" s="447">
        <v>45261</v>
      </c>
    </row>
    <row r="386" spans="1:9" ht="15.75">
      <c r="A386" s="675">
        <v>5890</v>
      </c>
      <c r="B386" s="675" t="s">
        <v>330</v>
      </c>
      <c r="C386" s="675" t="s">
        <v>1978</v>
      </c>
      <c r="D386" s="675" t="s">
        <v>123</v>
      </c>
      <c r="E386" s="676">
        <v>201.09</v>
      </c>
      <c r="F386" s="446"/>
      <c r="G386" s="446"/>
      <c r="H386" s="446" t="s">
        <v>14360</v>
      </c>
      <c r="I386" s="447">
        <v>45261</v>
      </c>
    </row>
    <row r="387" spans="1:9" ht="15.75">
      <c r="A387" s="675">
        <v>5894</v>
      </c>
      <c r="B387" s="675" t="s">
        <v>623</v>
      </c>
      <c r="C387" s="675" t="s">
        <v>1978</v>
      </c>
      <c r="D387" s="675" t="s">
        <v>123</v>
      </c>
      <c r="E387" s="676">
        <v>209.76</v>
      </c>
      <c r="F387" s="446"/>
      <c r="G387" s="446"/>
      <c r="H387" s="446" t="s">
        <v>14360</v>
      </c>
      <c r="I387" s="447">
        <v>45261</v>
      </c>
    </row>
    <row r="388" spans="1:9" ht="15.75">
      <c r="A388" s="675">
        <v>5901</v>
      </c>
      <c r="B388" s="675" t="s">
        <v>624</v>
      </c>
      <c r="C388" s="675" t="s">
        <v>1978</v>
      </c>
      <c r="D388" s="675" t="s">
        <v>123</v>
      </c>
      <c r="E388" s="676">
        <v>314.58</v>
      </c>
      <c r="F388" s="446"/>
      <c r="G388" s="446"/>
      <c r="H388" s="446" t="s">
        <v>14360</v>
      </c>
      <c r="I388" s="447">
        <v>45261</v>
      </c>
    </row>
    <row r="389" spans="1:9" ht="15.75">
      <c r="A389" s="675">
        <v>5909</v>
      </c>
      <c r="B389" s="675" t="s">
        <v>213</v>
      </c>
      <c r="C389" s="675" t="s">
        <v>1978</v>
      </c>
      <c r="D389" s="675" t="s">
        <v>123</v>
      </c>
      <c r="E389" s="676">
        <v>31.79</v>
      </c>
      <c r="F389" s="446"/>
      <c r="G389" s="446"/>
      <c r="H389" s="446" t="s">
        <v>14360</v>
      </c>
      <c r="I389" s="447">
        <v>45261</v>
      </c>
    </row>
    <row r="390" spans="1:9" ht="15.75">
      <c r="A390" s="675">
        <v>5921</v>
      </c>
      <c r="B390" s="675" t="s">
        <v>625</v>
      </c>
      <c r="C390" s="675" t="s">
        <v>1978</v>
      </c>
      <c r="D390" s="675" t="s">
        <v>123</v>
      </c>
      <c r="E390" s="676">
        <v>5.25</v>
      </c>
      <c r="F390" s="446"/>
      <c r="G390" s="446"/>
      <c r="H390" s="446" t="s">
        <v>14360</v>
      </c>
      <c r="I390" s="447">
        <v>45261</v>
      </c>
    </row>
    <row r="391" spans="1:9" ht="15.75">
      <c r="A391" s="675">
        <v>5928</v>
      </c>
      <c r="B391" s="675" t="s">
        <v>626</v>
      </c>
      <c r="C391" s="675" t="s">
        <v>1978</v>
      </c>
      <c r="D391" s="675" t="s">
        <v>123</v>
      </c>
      <c r="E391" s="676">
        <v>273.66000000000003</v>
      </c>
      <c r="F391" s="446"/>
      <c r="G391" s="446"/>
      <c r="H391" s="446" t="s">
        <v>14360</v>
      </c>
      <c r="I391" s="447">
        <v>45261</v>
      </c>
    </row>
    <row r="392" spans="1:9" ht="15.75">
      <c r="A392" s="675">
        <v>5932</v>
      </c>
      <c r="B392" s="675" t="s">
        <v>220</v>
      </c>
      <c r="C392" s="675" t="s">
        <v>1978</v>
      </c>
      <c r="D392" s="675" t="s">
        <v>123</v>
      </c>
      <c r="E392" s="676">
        <v>249.49</v>
      </c>
      <c r="F392" s="446"/>
      <c r="G392" s="446"/>
      <c r="H392" s="446" t="s">
        <v>14360</v>
      </c>
      <c r="I392" s="447">
        <v>45261</v>
      </c>
    </row>
    <row r="393" spans="1:9" ht="15.75">
      <c r="A393" s="675">
        <v>5940</v>
      </c>
      <c r="B393" s="675" t="s">
        <v>627</v>
      </c>
      <c r="C393" s="675" t="s">
        <v>1978</v>
      </c>
      <c r="D393" s="675" t="s">
        <v>123</v>
      </c>
      <c r="E393" s="676">
        <v>176.51</v>
      </c>
      <c r="F393" s="446"/>
      <c r="G393" s="446"/>
      <c r="H393" s="446" t="s">
        <v>14360</v>
      </c>
      <c r="I393" s="447">
        <v>45261</v>
      </c>
    </row>
    <row r="394" spans="1:9" ht="15.75">
      <c r="A394" s="675">
        <v>5944</v>
      </c>
      <c r="B394" s="675" t="s">
        <v>628</v>
      </c>
      <c r="C394" s="675" t="s">
        <v>1978</v>
      </c>
      <c r="D394" s="675" t="s">
        <v>123</v>
      </c>
      <c r="E394" s="676">
        <v>216.36</v>
      </c>
      <c r="F394" s="446"/>
      <c r="G394" s="446"/>
      <c r="H394" s="446" t="s">
        <v>14360</v>
      </c>
      <c r="I394" s="447">
        <v>45261</v>
      </c>
    </row>
    <row r="395" spans="1:9" ht="15.75">
      <c r="A395" s="675">
        <v>5953</v>
      </c>
      <c r="B395" s="675" t="s">
        <v>331</v>
      </c>
      <c r="C395" s="675" t="s">
        <v>1978</v>
      </c>
      <c r="D395" s="675" t="s">
        <v>123</v>
      </c>
      <c r="E395" s="676">
        <v>59.13</v>
      </c>
      <c r="F395" s="446"/>
      <c r="G395" s="446"/>
      <c r="H395" s="446" t="s">
        <v>14360</v>
      </c>
      <c r="I395" s="447">
        <v>45261</v>
      </c>
    </row>
    <row r="396" spans="1:9" ht="15.75">
      <c r="A396" s="675">
        <v>6259</v>
      </c>
      <c r="B396" s="675" t="s">
        <v>629</v>
      </c>
      <c r="C396" s="675" t="s">
        <v>1978</v>
      </c>
      <c r="D396" s="675" t="s">
        <v>123</v>
      </c>
      <c r="E396" s="676">
        <v>252.28</v>
      </c>
      <c r="F396" s="446"/>
      <c r="G396" s="446"/>
      <c r="H396" s="446" t="s">
        <v>14360</v>
      </c>
      <c r="I396" s="447">
        <v>45261</v>
      </c>
    </row>
    <row r="397" spans="1:9" ht="15.75">
      <c r="A397" s="675">
        <v>6879</v>
      </c>
      <c r="B397" s="675" t="s">
        <v>630</v>
      </c>
      <c r="C397" s="675" t="s">
        <v>1978</v>
      </c>
      <c r="D397" s="675" t="s">
        <v>123</v>
      </c>
      <c r="E397" s="676">
        <v>212.92</v>
      </c>
      <c r="F397" s="446"/>
      <c r="G397" s="446"/>
      <c r="H397" s="446" t="s">
        <v>14360</v>
      </c>
      <c r="I397" s="447">
        <v>45261</v>
      </c>
    </row>
    <row r="398" spans="1:9" ht="15.75">
      <c r="A398" s="675">
        <v>7030</v>
      </c>
      <c r="B398" s="675" t="s">
        <v>7811</v>
      </c>
      <c r="C398" s="675" t="s">
        <v>1978</v>
      </c>
      <c r="D398" s="675" t="s">
        <v>123</v>
      </c>
      <c r="E398" s="676">
        <v>263.52</v>
      </c>
      <c r="F398" s="446"/>
      <c r="G398" s="446"/>
      <c r="H398" s="446" t="s">
        <v>14360</v>
      </c>
      <c r="I398" s="447">
        <v>45261</v>
      </c>
    </row>
    <row r="399" spans="1:9" ht="15.75">
      <c r="A399" s="675">
        <v>7042</v>
      </c>
      <c r="B399" s="675" t="s">
        <v>631</v>
      </c>
      <c r="C399" s="675" t="s">
        <v>1978</v>
      </c>
      <c r="D399" s="675" t="s">
        <v>123</v>
      </c>
      <c r="E399" s="676">
        <v>23.09</v>
      </c>
      <c r="F399" s="446"/>
      <c r="G399" s="446"/>
      <c r="H399" s="446" t="s">
        <v>14360</v>
      </c>
      <c r="I399" s="447">
        <v>45261</v>
      </c>
    </row>
    <row r="400" spans="1:9" ht="15.75">
      <c r="A400" s="675">
        <v>7049</v>
      </c>
      <c r="B400" s="675" t="s">
        <v>632</v>
      </c>
      <c r="C400" s="675" t="s">
        <v>1978</v>
      </c>
      <c r="D400" s="675" t="s">
        <v>123</v>
      </c>
      <c r="E400" s="676">
        <v>223.13</v>
      </c>
      <c r="F400" s="446"/>
      <c r="G400" s="446"/>
      <c r="H400" s="446" t="s">
        <v>14360</v>
      </c>
      <c r="I400" s="447">
        <v>45261</v>
      </c>
    </row>
    <row r="401" spans="1:9" ht="15.75">
      <c r="A401" s="675">
        <v>67826</v>
      </c>
      <c r="B401" s="675" t="s">
        <v>633</v>
      </c>
      <c r="C401" s="675" t="s">
        <v>1978</v>
      </c>
      <c r="D401" s="675" t="s">
        <v>123</v>
      </c>
      <c r="E401" s="676">
        <v>185.15</v>
      </c>
      <c r="F401" s="446"/>
      <c r="G401" s="446"/>
      <c r="H401" s="446" t="s">
        <v>14360</v>
      </c>
      <c r="I401" s="447">
        <v>45261</v>
      </c>
    </row>
    <row r="402" spans="1:9" ht="15.75">
      <c r="A402" s="675">
        <v>73417</v>
      </c>
      <c r="B402" s="675" t="s">
        <v>634</v>
      </c>
      <c r="C402" s="675" t="s">
        <v>1978</v>
      </c>
      <c r="D402" s="675" t="s">
        <v>123</v>
      </c>
      <c r="E402" s="676">
        <v>188.57</v>
      </c>
      <c r="F402" s="446"/>
      <c r="G402" s="446"/>
      <c r="H402" s="446" t="s">
        <v>14360</v>
      </c>
      <c r="I402" s="447">
        <v>45261</v>
      </c>
    </row>
    <row r="403" spans="1:9" ht="15.75">
      <c r="A403" s="675">
        <v>73436</v>
      </c>
      <c r="B403" s="675" t="s">
        <v>332</v>
      </c>
      <c r="C403" s="675" t="s">
        <v>1978</v>
      </c>
      <c r="D403" s="675" t="s">
        <v>123</v>
      </c>
      <c r="E403" s="676">
        <v>163.56</v>
      </c>
      <c r="F403" s="446"/>
      <c r="G403" s="446"/>
      <c r="H403" s="446" t="s">
        <v>14360</v>
      </c>
      <c r="I403" s="447">
        <v>45261</v>
      </c>
    </row>
    <row r="404" spans="1:9" ht="15.75">
      <c r="A404" s="675">
        <v>73467</v>
      </c>
      <c r="B404" s="675" t="s">
        <v>635</v>
      </c>
      <c r="C404" s="675" t="s">
        <v>1978</v>
      </c>
      <c r="D404" s="675" t="s">
        <v>123</v>
      </c>
      <c r="E404" s="676">
        <v>245</v>
      </c>
      <c r="F404" s="446"/>
      <c r="G404" s="446"/>
      <c r="H404" s="446" t="s">
        <v>14360</v>
      </c>
      <c r="I404" s="447">
        <v>45261</v>
      </c>
    </row>
    <row r="405" spans="1:9" ht="15.75">
      <c r="A405" s="675">
        <v>73536</v>
      </c>
      <c r="B405" s="675" t="s">
        <v>636</v>
      </c>
      <c r="C405" s="675" t="s">
        <v>1978</v>
      </c>
      <c r="D405" s="675" t="s">
        <v>123</v>
      </c>
      <c r="E405" s="676">
        <v>19.53</v>
      </c>
      <c r="F405" s="446"/>
      <c r="G405" s="446"/>
      <c r="H405" s="446" t="s">
        <v>14360</v>
      </c>
      <c r="I405" s="447">
        <v>45261</v>
      </c>
    </row>
    <row r="406" spans="1:9" ht="15.75">
      <c r="A406" s="675">
        <v>83362</v>
      </c>
      <c r="B406" s="675" t="s">
        <v>7812</v>
      </c>
      <c r="C406" s="675" t="s">
        <v>1978</v>
      </c>
      <c r="D406" s="675" t="s">
        <v>123</v>
      </c>
      <c r="E406" s="676">
        <v>271.72000000000003</v>
      </c>
      <c r="F406" s="446"/>
      <c r="G406" s="446"/>
      <c r="H406" s="446" t="s">
        <v>14360</v>
      </c>
      <c r="I406" s="447">
        <v>45261</v>
      </c>
    </row>
    <row r="407" spans="1:9" ht="15.75">
      <c r="A407" s="675">
        <v>83765</v>
      </c>
      <c r="B407" s="675" t="s">
        <v>637</v>
      </c>
      <c r="C407" s="675" t="s">
        <v>1978</v>
      </c>
      <c r="D407" s="675" t="s">
        <v>123</v>
      </c>
      <c r="E407" s="676">
        <v>95.44</v>
      </c>
      <c r="F407" s="446"/>
      <c r="G407" s="446"/>
      <c r="H407" s="446" t="s">
        <v>14360</v>
      </c>
      <c r="I407" s="447">
        <v>45261</v>
      </c>
    </row>
    <row r="408" spans="1:9" ht="15.75">
      <c r="A408" s="675">
        <v>87445</v>
      </c>
      <c r="B408" s="675" t="s">
        <v>7813</v>
      </c>
      <c r="C408" s="675" t="s">
        <v>1978</v>
      </c>
      <c r="D408" s="675" t="s">
        <v>123</v>
      </c>
      <c r="E408" s="676">
        <v>5.49</v>
      </c>
      <c r="F408" s="446"/>
      <c r="G408" s="446"/>
      <c r="H408" s="446" t="s">
        <v>14360</v>
      </c>
      <c r="I408" s="447">
        <v>45261</v>
      </c>
    </row>
    <row r="409" spans="1:9" ht="15.75">
      <c r="A409" s="675">
        <v>88386</v>
      </c>
      <c r="B409" s="675" t="s">
        <v>7814</v>
      </c>
      <c r="C409" s="675" t="s">
        <v>1978</v>
      </c>
      <c r="D409" s="675" t="s">
        <v>123</v>
      </c>
      <c r="E409" s="676">
        <v>4.75</v>
      </c>
      <c r="F409" s="446"/>
      <c r="G409" s="446"/>
      <c r="H409" s="446" t="s">
        <v>14360</v>
      </c>
      <c r="I409" s="447">
        <v>45261</v>
      </c>
    </row>
    <row r="410" spans="1:9" ht="15.75">
      <c r="A410" s="675">
        <v>88393</v>
      </c>
      <c r="B410" s="675" t="s">
        <v>7815</v>
      </c>
      <c r="C410" s="675" t="s">
        <v>1978</v>
      </c>
      <c r="D410" s="675" t="s">
        <v>123</v>
      </c>
      <c r="E410" s="676">
        <v>6.38</v>
      </c>
      <c r="F410" s="446"/>
      <c r="G410" s="446"/>
      <c r="H410" s="446" t="s">
        <v>14360</v>
      </c>
      <c r="I410" s="447">
        <v>45261</v>
      </c>
    </row>
    <row r="411" spans="1:9" ht="15.75">
      <c r="A411" s="675">
        <v>88399</v>
      </c>
      <c r="B411" s="675" t="s">
        <v>7816</v>
      </c>
      <c r="C411" s="675" t="s">
        <v>1978</v>
      </c>
      <c r="D411" s="675" t="s">
        <v>123</v>
      </c>
      <c r="E411" s="676">
        <v>3.69</v>
      </c>
      <c r="F411" s="446"/>
      <c r="G411" s="446"/>
      <c r="H411" s="446" t="s">
        <v>14360</v>
      </c>
      <c r="I411" s="447">
        <v>45261</v>
      </c>
    </row>
    <row r="412" spans="1:9" ht="15.75">
      <c r="A412" s="675">
        <v>88418</v>
      </c>
      <c r="B412" s="675" t="s">
        <v>225</v>
      </c>
      <c r="C412" s="675" t="s">
        <v>1978</v>
      </c>
      <c r="D412" s="675" t="s">
        <v>123</v>
      </c>
      <c r="E412" s="676">
        <v>17.329999999999998</v>
      </c>
      <c r="F412" s="446"/>
      <c r="G412" s="446"/>
      <c r="H412" s="446" t="s">
        <v>14360</v>
      </c>
      <c r="I412" s="447">
        <v>45261</v>
      </c>
    </row>
    <row r="413" spans="1:9" ht="15.75">
      <c r="A413" s="675">
        <v>88433</v>
      </c>
      <c r="B413" s="675" t="s">
        <v>638</v>
      </c>
      <c r="C413" s="675" t="s">
        <v>1978</v>
      </c>
      <c r="D413" s="675" t="s">
        <v>123</v>
      </c>
      <c r="E413" s="676">
        <v>22.73</v>
      </c>
      <c r="F413" s="446"/>
      <c r="G413" s="446"/>
      <c r="H413" s="446" t="s">
        <v>14360</v>
      </c>
      <c r="I413" s="447">
        <v>45261</v>
      </c>
    </row>
    <row r="414" spans="1:9" ht="15.75">
      <c r="A414" s="675">
        <v>88830</v>
      </c>
      <c r="B414" s="675" t="s">
        <v>7817</v>
      </c>
      <c r="C414" s="675" t="s">
        <v>1978</v>
      </c>
      <c r="D414" s="675" t="s">
        <v>123</v>
      </c>
      <c r="E414" s="676">
        <v>1.83</v>
      </c>
      <c r="F414" s="446"/>
      <c r="G414" s="446"/>
      <c r="H414" s="446" t="s">
        <v>14360</v>
      </c>
      <c r="I414" s="447">
        <v>45261</v>
      </c>
    </row>
    <row r="415" spans="1:9" ht="15.75">
      <c r="A415" s="675">
        <v>88843</v>
      </c>
      <c r="B415" s="675" t="s">
        <v>639</v>
      </c>
      <c r="C415" s="675" t="s">
        <v>1978</v>
      </c>
      <c r="D415" s="675" t="s">
        <v>123</v>
      </c>
      <c r="E415" s="676">
        <v>200.25</v>
      </c>
      <c r="F415" s="446"/>
      <c r="G415" s="446"/>
      <c r="H415" s="446" t="s">
        <v>14360</v>
      </c>
      <c r="I415" s="447">
        <v>45261</v>
      </c>
    </row>
    <row r="416" spans="1:9" ht="15.75">
      <c r="A416" s="675">
        <v>88907</v>
      </c>
      <c r="B416" s="675" t="s">
        <v>640</v>
      </c>
      <c r="C416" s="675" t="s">
        <v>1978</v>
      </c>
      <c r="D416" s="675" t="s">
        <v>123</v>
      </c>
      <c r="E416" s="676">
        <v>241.06</v>
      </c>
      <c r="F416" s="446"/>
      <c r="G416" s="446"/>
      <c r="H416" s="446" t="s">
        <v>14360</v>
      </c>
      <c r="I416" s="447">
        <v>45261</v>
      </c>
    </row>
    <row r="417" spans="1:9" ht="15.75">
      <c r="A417" s="675">
        <v>89021</v>
      </c>
      <c r="B417" s="675" t="s">
        <v>641</v>
      </c>
      <c r="C417" s="675" t="s">
        <v>1978</v>
      </c>
      <c r="D417" s="675" t="s">
        <v>123</v>
      </c>
      <c r="E417" s="676">
        <v>2.06</v>
      </c>
      <c r="F417" s="446"/>
      <c r="G417" s="446"/>
      <c r="H417" s="446" t="s">
        <v>14360</v>
      </c>
      <c r="I417" s="447">
        <v>45261</v>
      </c>
    </row>
    <row r="418" spans="1:9" ht="15.75">
      <c r="A418" s="675">
        <v>89028</v>
      </c>
      <c r="B418" s="675" t="s">
        <v>7818</v>
      </c>
      <c r="C418" s="675" t="s">
        <v>1978</v>
      </c>
      <c r="D418" s="675" t="s">
        <v>123</v>
      </c>
      <c r="E418" s="676">
        <v>177.36</v>
      </c>
      <c r="F418" s="446"/>
      <c r="G418" s="446"/>
      <c r="H418" s="446" t="s">
        <v>14360</v>
      </c>
      <c r="I418" s="447">
        <v>45261</v>
      </c>
    </row>
    <row r="419" spans="1:9" ht="15.75">
      <c r="A419" s="675">
        <v>89032</v>
      </c>
      <c r="B419" s="675" t="s">
        <v>642</v>
      </c>
      <c r="C419" s="675" t="s">
        <v>1978</v>
      </c>
      <c r="D419" s="675" t="s">
        <v>123</v>
      </c>
      <c r="E419" s="676">
        <v>180.36</v>
      </c>
      <c r="F419" s="446"/>
      <c r="G419" s="446"/>
      <c r="H419" s="446" t="s">
        <v>14360</v>
      </c>
      <c r="I419" s="447">
        <v>45261</v>
      </c>
    </row>
    <row r="420" spans="1:9" ht="15.75">
      <c r="A420" s="675">
        <v>89035</v>
      </c>
      <c r="B420" s="675" t="s">
        <v>247</v>
      </c>
      <c r="C420" s="675" t="s">
        <v>1978</v>
      </c>
      <c r="D420" s="675" t="s">
        <v>123</v>
      </c>
      <c r="E420" s="676">
        <v>121.44</v>
      </c>
      <c r="F420" s="446"/>
      <c r="G420" s="446"/>
      <c r="H420" s="446" t="s">
        <v>14360</v>
      </c>
      <c r="I420" s="447">
        <v>45261</v>
      </c>
    </row>
    <row r="421" spans="1:9" ht="15.75">
      <c r="A421" s="675">
        <v>89225</v>
      </c>
      <c r="B421" s="675" t="s">
        <v>7819</v>
      </c>
      <c r="C421" s="675" t="s">
        <v>1978</v>
      </c>
      <c r="D421" s="675" t="s">
        <v>123</v>
      </c>
      <c r="E421" s="676">
        <v>5.61</v>
      </c>
      <c r="F421" s="446"/>
      <c r="G421" s="446"/>
      <c r="H421" s="446" t="s">
        <v>14360</v>
      </c>
      <c r="I421" s="447">
        <v>45261</v>
      </c>
    </row>
    <row r="422" spans="1:9" ht="15.75">
      <c r="A422" s="675">
        <v>89234</v>
      </c>
      <c r="B422" s="675" t="s">
        <v>643</v>
      </c>
      <c r="C422" s="675" t="s">
        <v>1978</v>
      </c>
      <c r="D422" s="675" t="s">
        <v>123</v>
      </c>
      <c r="E422" s="676">
        <v>515.28</v>
      </c>
      <c r="F422" s="446"/>
      <c r="G422" s="446"/>
      <c r="H422" s="446" t="s">
        <v>14360</v>
      </c>
      <c r="I422" s="447">
        <v>45261</v>
      </c>
    </row>
    <row r="423" spans="1:9" ht="15.75">
      <c r="A423" s="675">
        <v>89242</v>
      </c>
      <c r="B423" s="675" t="s">
        <v>644</v>
      </c>
      <c r="C423" s="675" t="s">
        <v>1978</v>
      </c>
      <c r="D423" s="675" t="s">
        <v>123</v>
      </c>
      <c r="E423" s="677">
        <v>1224.6099999999999</v>
      </c>
      <c r="F423" s="446"/>
      <c r="G423" s="446"/>
      <c r="H423" s="446" t="s">
        <v>14360</v>
      </c>
      <c r="I423" s="447">
        <v>45261</v>
      </c>
    </row>
    <row r="424" spans="1:9" ht="15.75">
      <c r="A424" s="675">
        <v>89250</v>
      </c>
      <c r="B424" s="675" t="s">
        <v>230</v>
      </c>
      <c r="C424" s="675" t="s">
        <v>1978</v>
      </c>
      <c r="D424" s="675" t="s">
        <v>123</v>
      </c>
      <c r="E424" s="677">
        <v>1059.8599999999999</v>
      </c>
      <c r="F424" s="446"/>
      <c r="G424" s="446"/>
      <c r="H424" s="446" t="s">
        <v>14360</v>
      </c>
      <c r="I424" s="447">
        <v>45261</v>
      </c>
    </row>
    <row r="425" spans="1:9" ht="15.75">
      <c r="A425" s="675">
        <v>89257</v>
      </c>
      <c r="B425" s="675" t="s">
        <v>645</v>
      </c>
      <c r="C425" s="675" t="s">
        <v>1978</v>
      </c>
      <c r="D425" s="675" t="s">
        <v>123</v>
      </c>
      <c r="E425" s="676">
        <v>290.61</v>
      </c>
      <c r="F425" s="446"/>
      <c r="G425" s="446"/>
      <c r="H425" s="446" t="s">
        <v>14360</v>
      </c>
      <c r="I425" s="447">
        <v>45261</v>
      </c>
    </row>
    <row r="426" spans="1:9" ht="15.75">
      <c r="A426" s="675">
        <v>89272</v>
      </c>
      <c r="B426" s="675" t="s">
        <v>646</v>
      </c>
      <c r="C426" s="675" t="s">
        <v>1978</v>
      </c>
      <c r="D426" s="675" t="s">
        <v>123</v>
      </c>
      <c r="E426" s="676">
        <v>213.02</v>
      </c>
      <c r="F426" s="446"/>
      <c r="G426" s="446"/>
      <c r="H426" s="446" t="s">
        <v>14360</v>
      </c>
      <c r="I426" s="447">
        <v>45261</v>
      </c>
    </row>
    <row r="427" spans="1:9" ht="15.75">
      <c r="A427" s="675">
        <v>89278</v>
      </c>
      <c r="B427" s="675" t="s">
        <v>7820</v>
      </c>
      <c r="C427" s="675" t="s">
        <v>1978</v>
      </c>
      <c r="D427" s="675" t="s">
        <v>123</v>
      </c>
      <c r="E427" s="676">
        <v>13.21</v>
      </c>
      <c r="F427" s="446"/>
      <c r="G427" s="446"/>
      <c r="H427" s="446" t="s">
        <v>14360</v>
      </c>
      <c r="I427" s="447">
        <v>45261</v>
      </c>
    </row>
    <row r="428" spans="1:9" ht="15.75">
      <c r="A428" s="675">
        <v>89843</v>
      </c>
      <c r="B428" s="675" t="s">
        <v>193</v>
      </c>
      <c r="C428" s="675" t="s">
        <v>1978</v>
      </c>
      <c r="D428" s="675" t="s">
        <v>123</v>
      </c>
      <c r="E428" s="676">
        <v>199.36</v>
      </c>
      <c r="F428" s="446"/>
      <c r="G428" s="446"/>
      <c r="H428" s="446" t="s">
        <v>14360</v>
      </c>
      <c r="I428" s="447">
        <v>45261</v>
      </c>
    </row>
    <row r="429" spans="1:9" ht="15.75">
      <c r="A429" s="675">
        <v>89876</v>
      </c>
      <c r="B429" s="675" t="s">
        <v>198</v>
      </c>
      <c r="C429" s="675" t="s">
        <v>1978</v>
      </c>
      <c r="D429" s="675" t="s">
        <v>123</v>
      </c>
      <c r="E429" s="676">
        <v>323.04000000000002</v>
      </c>
      <c r="F429" s="446"/>
      <c r="G429" s="446"/>
      <c r="H429" s="446" t="s">
        <v>14360</v>
      </c>
      <c r="I429" s="447">
        <v>45261</v>
      </c>
    </row>
    <row r="430" spans="1:9" ht="15.75">
      <c r="A430" s="675">
        <v>89883</v>
      </c>
      <c r="B430" s="675" t="s">
        <v>205</v>
      </c>
      <c r="C430" s="675" t="s">
        <v>1978</v>
      </c>
      <c r="D430" s="675" t="s">
        <v>123</v>
      </c>
      <c r="E430" s="676">
        <v>356.98</v>
      </c>
      <c r="F430" s="446"/>
      <c r="G430" s="446"/>
      <c r="H430" s="446" t="s">
        <v>14360</v>
      </c>
      <c r="I430" s="447">
        <v>45261</v>
      </c>
    </row>
    <row r="431" spans="1:9" ht="15.75">
      <c r="A431" s="675">
        <v>90586</v>
      </c>
      <c r="B431" s="675" t="s">
        <v>647</v>
      </c>
      <c r="C431" s="675" t="s">
        <v>1978</v>
      </c>
      <c r="D431" s="675" t="s">
        <v>123</v>
      </c>
      <c r="E431" s="676">
        <v>1.0900000000000001</v>
      </c>
      <c r="F431" s="446"/>
      <c r="G431" s="446"/>
      <c r="H431" s="446" t="s">
        <v>14360</v>
      </c>
      <c r="I431" s="447">
        <v>45261</v>
      </c>
    </row>
    <row r="432" spans="1:9" ht="15.75">
      <c r="A432" s="675">
        <v>90625</v>
      </c>
      <c r="B432" s="675" t="s">
        <v>333</v>
      </c>
      <c r="C432" s="675" t="s">
        <v>1978</v>
      </c>
      <c r="D432" s="675" t="s">
        <v>123</v>
      </c>
      <c r="E432" s="676">
        <v>9</v>
      </c>
      <c r="F432" s="446"/>
      <c r="G432" s="446"/>
      <c r="H432" s="446" t="s">
        <v>14360</v>
      </c>
      <c r="I432" s="447">
        <v>45261</v>
      </c>
    </row>
    <row r="433" spans="1:9" ht="15.75">
      <c r="A433" s="675">
        <v>90631</v>
      </c>
      <c r="B433" s="675" t="s">
        <v>334</v>
      </c>
      <c r="C433" s="675" t="s">
        <v>1978</v>
      </c>
      <c r="D433" s="675" t="s">
        <v>123</v>
      </c>
      <c r="E433" s="676">
        <v>141.69999999999999</v>
      </c>
      <c r="F433" s="446"/>
      <c r="G433" s="446"/>
      <c r="H433" s="446" t="s">
        <v>14360</v>
      </c>
      <c r="I433" s="447">
        <v>45261</v>
      </c>
    </row>
    <row r="434" spans="1:9" ht="15.75">
      <c r="A434" s="675">
        <v>90637</v>
      </c>
      <c r="B434" s="675" t="s">
        <v>335</v>
      </c>
      <c r="C434" s="675" t="s">
        <v>1978</v>
      </c>
      <c r="D434" s="675" t="s">
        <v>123</v>
      </c>
      <c r="E434" s="676">
        <v>16.55</v>
      </c>
      <c r="F434" s="446"/>
      <c r="G434" s="446"/>
      <c r="H434" s="446" t="s">
        <v>14360</v>
      </c>
      <c r="I434" s="447">
        <v>45261</v>
      </c>
    </row>
    <row r="435" spans="1:9" ht="15.75">
      <c r="A435" s="675">
        <v>90643</v>
      </c>
      <c r="B435" s="675" t="s">
        <v>648</v>
      </c>
      <c r="C435" s="675" t="s">
        <v>1978</v>
      </c>
      <c r="D435" s="675" t="s">
        <v>123</v>
      </c>
      <c r="E435" s="676">
        <v>30.15</v>
      </c>
      <c r="F435" s="446"/>
      <c r="G435" s="446"/>
      <c r="H435" s="446" t="s">
        <v>14360</v>
      </c>
      <c r="I435" s="447">
        <v>45261</v>
      </c>
    </row>
    <row r="436" spans="1:9" ht="15.75">
      <c r="A436" s="675">
        <v>90650</v>
      </c>
      <c r="B436" s="675" t="s">
        <v>649</v>
      </c>
      <c r="C436" s="675" t="s">
        <v>1978</v>
      </c>
      <c r="D436" s="675" t="s">
        <v>123</v>
      </c>
      <c r="E436" s="676">
        <v>9.19</v>
      </c>
      <c r="F436" s="446"/>
      <c r="G436" s="446"/>
      <c r="H436" s="446" t="s">
        <v>14360</v>
      </c>
      <c r="I436" s="447">
        <v>45261</v>
      </c>
    </row>
    <row r="437" spans="1:9" ht="15.75">
      <c r="A437" s="675">
        <v>90656</v>
      </c>
      <c r="B437" s="675" t="s">
        <v>336</v>
      </c>
      <c r="C437" s="675" t="s">
        <v>1978</v>
      </c>
      <c r="D437" s="675" t="s">
        <v>123</v>
      </c>
      <c r="E437" s="676">
        <v>16.350000000000001</v>
      </c>
      <c r="F437" s="446"/>
      <c r="G437" s="446"/>
      <c r="H437" s="446" t="s">
        <v>14360</v>
      </c>
      <c r="I437" s="447">
        <v>45261</v>
      </c>
    </row>
    <row r="438" spans="1:9" ht="15.75">
      <c r="A438" s="675">
        <v>90662</v>
      </c>
      <c r="B438" s="675" t="s">
        <v>337</v>
      </c>
      <c r="C438" s="675" t="s">
        <v>1978</v>
      </c>
      <c r="D438" s="675" t="s">
        <v>123</v>
      </c>
      <c r="E438" s="676">
        <v>17.170000000000002</v>
      </c>
      <c r="F438" s="446"/>
      <c r="G438" s="446"/>
      <c r="H438" s="446" t="s">
        <v>14360</v>
      </c>
      <c r="I438" s="447">
        <v>45261</v>
      </c>
    </row>
    <row r="439" spans="1:9" ht="15.75">
      <c r="A439" s="675">
        <v>90668</v>
      </c>
      <c r="B439" s="675" t="s">
        <v>7821</v>
      </c>
      <c r="C439" s="675" t="s">
        <v>1978</v>
      </c>
      <c r="D439" s="675" t="s">
        <v>123</v>
      </c>
      <c r="E439" s="676">
        <v>32.33</v>
      </c>
      <c r="F439" s="446"/>
      <c r="G439" s="446"/>
      <c r="H439" s="446" t="s">
        <v>14360</v>
      </c>
      <c r="I439" s="447">
        <v>45261</v>
      </c>
    </row>
    <row r="440" spans="1:9" ht="15.75">
      <c r="A440" s="675">
        <v>90674</v>
      </c>
      <c r="B440" s="675" t="s">
        <v>650</v>
      </c>
      <c r="C440" s="675" t="s">
        <v>1978</v>
      </c>
      <c r="D440" s="675" t="s">
        <v>123</v>
      </c>
      <c r="E440" s="676">
        <v>680.47</v>
      </c>
      <c r="F440" s="446"/>
      <c r="G440" s="446"/>
      <c r="H440" s="446" t="s">
        <v>14360</v>
      </c>
      <c r="I440" s="447">
        <v>45261</v>
      </c>
    </row>
    <row r="441" spans="1:9" ht="15.75">
      <c r="A441" s="675">
        <v>90680</v>
      </c>
      <c r="B441" s="675" t="s">
        <v>651</v>
      </c>
      <c r="C441" s="675" t="s">
        <v>1978</v>
      </c>
      <c r="D441" s="675" t="s">
        <v>123</v>
      </c>
      <c r="E441" s="676">
        <v>411.17</v>
      </c>
      <c r="F441" s="446"/>
      <c r="G441" s="446"/>
      <c r="H441" s="446" t="s">
        <v>14360</v>
      </c>
      <c r="I441" s="447">
        <v>45261</v>
      </c>
    </row>
    <row r="442" spans="1:9" ht="15.75">
      <c r="A442" s="675">
        <v>90686</v>
      </c>
      <c r="B442" s="675" t="s">
        <v>7822</v>
      </c>
      <c r="C442" s="675" t="s">
        <v>1978</v>
      </c>
      <c r="D442" s="675" t="s">
        <v>123</v>
      </c>
      <c r="E442" s="676">
        <v>152.77000000000001</v>
      </c>
      <c r="F442" s="446"/>
      <c r="G442" s="446"/>
      <c r="H442" s="446" t="s">
        <v>14360</v>
      </c>
      <c r="I442" s="447">
        <v>45261</v>
      </c>
    </row>
    <row r="443" spans="1:9" ht="15.75">
      <c r="A443" s="675">
        <v>90692</v>
      </c>
      <c r="B443" s="675" t="s">
        <v>652</v>
      </c>
      <c r="C443" s="675" t="s">
        <v>1978</v>
      </c>
      <c r="D443" s="675" t="s">
        <v>123</v>
      </c>
      <c r="E443" s="676">
        <v>124.09</v>
      </c>
      <c r="F443" s="446"/>
      <c r="G443" s="446"/>
      <c r="H443" s="446" t="s">
        <v>14360</v>
      </c>
      <c r="I443" s="447">
        <v>45261</v>
      </c>
    </row>
    <row r="444" spans="1:9" ht="15.75">
      <c r="A444" s="675">
        <v>90964</v>
      </c>
      <c r="B444" s="675" t="s">
        <v>338</v>
      </c>
      <c r="C444" s="675" t="s">
        <v>1978</v>
      </c>
      <c r="D444" s="675" t="s">
        <v>123</v>
      </c>
      <c r="E444" s="676">
        <v>31.79</v>
      </c>
      <c r="F444" s="446"/>
      <c r="G444" s="446"/>
      <c r="H444" s="446" t="s">
        <v>14360</v>
      </c>
      <c r="I444" s="447">
        <v>45261</v>
      </c>
    </row>
    <row r="445" spans="1:9" ht="15.75">
      <c r="A445" s="675">
        <v>90972</v>
      </c>
      <c r="B445" s="675" t="s">
        <v>653</v>
      </c>
      <c r="C445" s="675" t="s">
        <v>1978</v>
      </c>
      <c r="D445" s="675" t="s">
        <v>123</v>
      </c>
      <c r="E445" s="676">
        <v>76.69</v>
      </c>
      <c r="F445" s="446"/>
      <c r="G445" s="446"/>
      <c r="H445" s="446" t="s">
        <v>14360</v>
      </c>
      <c r="I445" s="447">
        <v>45261</v>
      </c>
    </row>
    <row r="446" spans="1:9" ht="15.75">
      <c r="A446" s="675">
        <v>90979</v>
      </c>
      <c r="B446" s="675" t="s">
        <v>339</v>
      </c>
      <c r="C446" s="675" t="s">
        <v>1978</v>
      </c>
      <c r="D446" s="675" t="s">
        <v>123</v>
      </c>
      <c r="E446" s="676">
        <v>198.05</v>
      </c>
      <c r="F446" s="446"/>
      <c r="G446" s="446"/>
      <c r="H446" s="446" t="s">
        <v>14360</v>
      </c>
      <c r="I446" s="447">
        <v>45261</v>
      </c>
    </row>
    <row r="447" spans="1:9" ht="15.75">
      <c r="A447" s="675">
        <v>90991</v>
      </c>
      <c r="B447" s="675" t="s">
        <v>654</v>
      </c>
      <c r="C447" s="675" t="s">
        <v>1978</v>
      </c>
      <c r="D447" s="675" t="s">
        <v>123</v>
      </c>
      <c r="E447" s="676">
        <v>197.16</v>
      </c>
      <c r="F447" s="446"/>
      <c r="G447" s="446"/>
      <c r="H447" s="446" t="s">
        <v>14360</v>
      </c>
      <c r="I447" s="447">
        <v>45261</v>
      </c>
    </row>
    <row r="448" spans="1:9" ht="15.75">
      <c r="A448" s="675">
        <v>90999</v>
      </c>
      <c r="B448" s="675" t="s">
        <v>655</v>
      </c>
      <c r="C448" s="675" t="s">
        <v>1978</v>
      </c>
      <c r="D448" s="675" t="s">
        <v>123</v>
      </c>
      <c r="E448" s="676">
        <v>101.23</v>
      </c>
      <c r="F448" s="446"/>
      <c r="G448" s="446"/>
      <c r="H448" s="446" t="s">
        <v>14360</v>
      </c>
      <c r="I448" s="447">
        <v>45261</v>
      </c>
    </row>
    <row r="449" spans="1:9" ht="15.75">
      <c r="A449" s="675">
        <v>91031</v>
      </c>
      <c r="B449" s="675" t="s">
        <v>340</v>
      </c>
      <c r="C449" s="675" t="s">
        <v>1978</v>
      </c>
      <c r="D449" s="675" t="s">
        <v>123</v>
      </c>
      <c r="E449" s="676">
        <v>257.01</v>
      </c>
      <c r="F449" s="446"/>
      <c r="G449" s="446"/>
      <c r="H449" s="446" t="s">
        <v>14360</v>
      </c>
      <c r="I449" s="447">
        <v>45261</v>
      </c>
    </row>
    <row r="450" spans="1:9" ht="15.75">
      <c r="A450" s="675">
        <v>91277</v>
      </c>
      <c r="B450" s="675" t="s">
        <v>656</v>
      </c>
      <c r="C450" s="675" t="s">
        <v>1978</v>
      </c>
      <c r="D450" s="675" t="s">
        <v>123</v>
      </c>
      <c r="E450" s="676">
        <v>9.16</v>
      </c>
      <c r="F450" s="446"/>
      <c r="G450" s="446"/>
      <c r="H450" s="446" t="s">
        <v>14360</v>
      </c>
      <c r="I450" s="447">
        <v>45261</v>
      </c>
    </row>
    <row r="451" spans="1:9" ht="15.75">
      <c r="A451" s="675">
        <v>91283</v>
      </c>
      <c r="B451" s="675" t="s">
        <v>657</v>
      </c>
      <c r="C451" s="675" t="s">
        <v>1978</v>
      </c>
      <c r="D451" s="675" t="s">
        <v>123</v>
      </c>
      <c r="E451" s="676">
        <v>10.11</v>
      </c>
      <c r="F451" s="446"/>
      <c r="G451" s="446"/>
      <c r="H451" s="446" t="s">
        <v>14360</v>
      </c>
      <c r="I451" s="447">
        <v>45261</v>
      </c>
    </row>
    <row r="452" spans="1:9" ht="15.75">
      <c r="A452" s="675">
        <v>91386</v>
      </c>
      <c r="B452" s="675" t="s">
        <v>658</v>
      </c>
      <c r="C452" s="675" t="s">
        <v>1978</v>
      </c>
      <c r="D452" s="675" t="s">
        <v>123</v>
      </c>
      <c r="E452" s="676">
        <v>265.68</v>
      </c>
      <c r="F452" s="446"/>
      <c r="G452" s="446"/>
      <c r="H452" s="446" t="s">
        <v>14360</v>
      </c>
      <c r="I452" s="447">
        <v>45261</v>
      </c>
    </row>
    <row r="453" spans="1:9" ht="15.75">
      <c r="A453" s="675">
        <v>91533</v>
      </c>
      <c r="B453" s="675" t="s">
        <v>659</v>
      </c>
      <c r="C453" s="675" t="s">
        <v>1978</v>
      </c>
      <c r="D453" s="675" t="s">
        <v>123</v>
      </c>
      <c r="E453" s="676">
        <v>30.45</v>
      </c>
      <c r="F453" s="446"/>
      <c r="G453" s="446"/>
      <c r="H453" s="446" t="s">
        <v>14360</v>
      </c>
      <c r="I453" s="447">
        <v>45261</v>
      </c>
    </row>
    <row r="454" spans="1:9" ht="15.75">
      <c r="A454" s="675">
        <v>91634</v>
      </c>
      <c r="B454" s="675" t="s">
        <v>660</v>
      </c>
      <c r="C454" s="675" t="s">
        <v>1978</v>
      </c>
      <c r="D454" s="675" t="s">
        <v>123</v>
      </c>
      <c r="E454" s="676">
        <v>231.7</v>
      </c>
      <c r="F454" s="446"/>
      <c r="G454" s="446"/>
      <c r="H454" s="446" t="s">
        <v>14360</v>
      </c>
      <c r="I454" s="447">
        <v>45261</v>
      </c>
    </row>
    <row r="455" spans="1:9" ht="15.75">
      <c r="A455" s="675">
        <v>91645</v>
      </c>
      <c r="B455" s="675" t="s">
        <v>661</v>
      </c>
      <c r="C455" s="675" t="s">
        <v>1978</v>
      </c>
      <c r="D455" s="675" t="s">
        <v>123</v>
      </c>
      <c r="E455" s="676">
        <v>463.7</v>
      </c>
      <c r="F455" s="446"/>
      <c r="G455" s="446"/>
      <c r="H455" s="446" t="s">
        <v>14360</v>
      </c>
      <c r="I455" s="447">
        <v>45261</v>
      </c>
    </row>
    <row r="456" spans="1:9" ht="15.75">
      <c r="A456" s="675">
        <v>91692</v>
      </c>
      <c r="B456" s="675" t="s">
        <v>662</v>
      </c>
      <c r="C456" s="675" t="s">
        <v>1978</v>
      </c>
      <c r="D456" s="675" t="s">
        <v>123</v>
      </c>
      <c r="E456" s="676">
        <v>24.15</v>
      </c>
      <c r="F456" s="446"/>
      <c r="G456" s="446"/>
      <c r="H456" s="446" t="s">
        <v>14360</v>
      </c>
      <c r="I456" s="447">
        <v>45261</v>
      </c>
    </row>
    <row r="457" spans="1:9" ht="15.75">
      <c r="A457" s="675">
        <v>92043</v>
      </c>
      <c r="B457" s="675" t="s">
        <v>663</v>
      </c>
      <c r="C457" s="675" t="s">
        <v>1978</v>
      </c>
      <c r="D457" s="675" t="s">
        <v>123</v>
      </c>
      <c r="E457" s="676">
        <v>13.19</v>
      </c>
      <c r="F457" s="446"/>
      <c r="G457" s="446"/>
      <c r="H457" s="446" t="s">
        <v>14360</v>
      </c>
      <c r="I457" s="447">
        <v>45261</v>
      </c>
    </row>
    <row r="458" spans="1:9" ht="15.75">
      <c r="A458" s="675">
        <v>92106</v>
      </c>
      <c r="B458" s="675" t="s">
        <v>7823</v>
      </c>
      <c r="C458" s="675" t="s">
        <v>1978</v>
      </c>
      <c r="D458" s="675" t="s">
        <v>123</v>
      </c>
      <c r="E458" s="676">
        <v>335.3</v>
      </c>
      <c r="F458" s="446"/>
      <c r="G458" s="446"/>
      <c r="H458" s="446" t="s">
        <v>14360</v>
      </c>
      <c r="I458" s="447">
        <v>45261</v>
      </c>
    </row>
    <row r="459" spans="1:9" ht="15.75">
      <c r="A459" s="675">
        <v>92112</v>
      </c>
      <c r="B459" s="675" t="s">
        <v>7824</v>
      </c>
      <c r="C459" s="675" t="s">
        <v>1978</v>
      </c>
      <c r="D459" s="675" t="s">
        <v>123</v>
      </c>
      <c r="E459" s="676">
        <v>3.81</v>
      </c>
      <c r="F459" s="446"/>
      <c r="G459" s="446"/>
      <c r="H459" s="446" t="s">
        <v>14360</v>
      </c>
      <c r="I459" s="447">
        <v>45261</v>
      </c>
    </row>
    <row r="460" spans="1:9" ht="15.75">
      <c r="A460" s="675">
        <v>92118</v>
      </c>
      <c r="B460" s="675" t="s">
        <v>7825</v>
      </c>
      <c r="C460" s="675" t="s">
        <v>1978</v>
      </c>
      <c r="D460" s="675" t="s">
        <v>123</v>
      </c>
      <c r="E460" s="676">
        <v>0.56000000000000005</v>
      </c>
      <c r="F460" s="446"/>
      <c r="G460" s="446"/>
      <c r="H460" s="446" t="s">
        <v>14360</v>
      </c>
      <c r="I460" s="447">
        <v>45261</v>
      </c>
    </row>
    <row r="461" spans="1:9" ht="15.75">
      <c r="A461" s="675">
        <v>92138</v>
      </c>
      <c r="B461" s="675" t="s">
        <v>664</v>
      </c>
      <c r="C461" s="675" t="s">
        <v>1978</v>
      </c>
      <c r="D461" s="675" t="s">
        <v>123</v>
      </c>
      <c r="E461" s="676">
        <v>91.41</v>
      </c>
      <c r="F461" s="446"/>
      <c r="G461" s="446"/>
      <c r="H461" s="446" t="s">
        <v>14360</v>
      </c>
      <c r="I461" s="447">
        <v>45261</v>
      </c>
    </row>
    <row r="462" spans="1:9" ht="15.75">
      <c r="A462" s="675">
        <v>92145</v>
      </c>
      <c r="B462" s="675" t="s">
        <v>341</v>
      </c>
      <c r="C462" s="675" t="s">
        <v>1978</v>
      </c>
      <c r="D462" s="675" t="s">
        <v>123</v>
      </c>
      <c r="E462" s="676">
        <v>71.44</v>
      </c>
      <c r="F462" s="446"/>
      <c r="G462" s="446"/>
      <c r="H462" s="446" t="s">
        <v>14360</v>
      </c>
      <c r="I462" s="447">
        <v>45261</v>
      </c>
    </row>
    <row r="463" spans="1:9" ht="15.75">
      <c r="A463" s="675">
        <v>92242</v>
      </c>
      <c r="B463" s="675" t="s">
        <v>665</v>
      </c>
      <c r="C463" s="675" t="s">
        <v>1978</v>
      </c>
      <c r="D463" s="675" t="s">
        <v>123</v>
      </c>
      <c r="E463" s="676">
        <v>401.43</v>
      </c>
      <c r="F463" s="446"/>
      <c r="G463" s="446"/>
      <c r="H463" s="446" t="s">
        <v>14360</v>
      </c>
      <c r="I463" s="447">
        <v>45261</v>
      </c>
    </row>
    <row r="464" spans="1:9" ht="15.75">
      <c r="A464" s="675">
        <v>92716</v>
      </c>
      <c r="B464" s="675" t="s">
        <v>7826</v>
      </c>
      <c r="C464" s="675" t="s">
        <v>1978</v>
      </c>
      <c r="D464" s="675" t="s">
        <v>123</v>
      </c>
      <c r="E464" s="676">
        <v>98.8</v>
      </c>
      <c r="F464" s="446"/>
      <c r="G464" s="446"/>
      <c r="H464" s="446" t="s">
        <v>14360</v>
      </c>
      <c r="I464" s="447">
        <v>45261</v>
      </c>
    </row>
    <row r="465" spans="1:9" ht="15.75">
      <c r="A465" s="675">
        <v>92960</v>
      </c>
      <c r="B465" s="675" t="s">
        <v>666</v>
      </c>
      <c r="C465" s="675" t="s">
        <v>1978</v>
      </c>
      <c r="D465" s="675" t="s">
        <v>123</v>
      </c>
      <c r="E465" s="676">
        <v>19.11</v>
      </c>
      <c r="F465" s="446"/>
      <c r="G465" s="446"/>
      <c r="H465" s="446" t="s">
        <v>14360</v>
      </c>
      <c r="I465" s="447">
        <v>45261</v>
      </c>
    </row>
    <row r="466" spans="1:9" ht="15.75">
      <c r="A466" s="675">
        <v>92966</v>
      </c>
      <c r="B466" s="675" t="s">
        <v>667</v>
      </c>
      <c r="C466" s="675" t="s">
        <v>1978</v>
      </c>
      <c r="D466" s="675" t="s">
        <v>123</v>
      </c>
      <c r="E466" s="676">
        <v>20.74</v>
      </c>
      <c r="F466" s="446"/>
      <c r="G466" s="446"/>
      <c r="H466" s="446" t="s">
        <v>14360</v>
      </c>
      <c r="I466" s="447">
        <v>45261</v>
      </c>
    </row>
    <row r="467" spans="1:9" ht="15.75">
      <c r="A467" s="675">
        <v>93224</v>
      </c>
      <c r="B467" s="675" t="s">
        <v>668</v>
      </c>
      <c r="C467" s="675" t="s">
        <v>1978</v>
      </c>
      <c r="D467" s="675" t="s">
        <v>123</v>
      </c>
      <c r="E467" s="677">
        <v>1016.12</v>
      </c>
      <c r="F467" s="446"/>
      <c r="G467" s="446"/>
      <c r="H467" s="446" t="s">
        <v>14360</v>
      </c>
      <c r="I467" s="447">
        <v>45261</v>
      </c>
    </row>
    <row r="468" spans="1:9" ht="15.75">
      <c r="A468" s="675">
        <v>93233</v>
      </c>
      <c r="B468" s="675" t="s">
        <v>342</v>
      </c>
      <c r="C468" s="675" t="s">
        <v>1978</v>
      </c>
      <c r="D468" s="675" t="s">
        <v>123</v>
      </c>
      <c r="E468" s="676">
        <v>5.51</v>
      </c>
      <c r="F468" s="446"/>
      <c r="G468" s="446"/>
      <c r="H468" s="446" t="s">
        <v>14360</v>
      </c>
      <c r="I468" s="447">
        <v>45261</v>
      </c>
    </row>
    <row r="469" spans="1:9" ht="15.75">
      <c r="A469" s="675">
        <v>93272</v>
      </c>
      <c r="B469" s="675" t="s">
        <v>7827</v>
      </c>
      <c r="C469" s="675" t="s">
        <v>1978</v>
      </c>
      <c r="D469" s="675" t="s">
        <v>123</v>
      </c>
      <c r="E469" s="676">
        <v>102.56</v>
      </c>
      <c r="F469" s="446"/>
      <c r="G469" s="446"/>
      <c r="H469" s="446" t="s">
        <v>14360</v>
      </c>
      <c r="I469" s="447">
        <v>45261</v>
      </c>
    </row>
    <row r="470" spans="1:9" ht="15.75">
      <c r="A470" s="675">
        <v>93281</v>
      </c>
      <c r="B470" s="675" t="s">
        <v>669</v>
      </c>
      <c r="C470" s="675" t="s">
        <v>1978</v>
      </c>
      <c r="D470" s="675" t="s">
        <v>123</v>
      </c>
      <c r="E470" s="676">
        <v>20.84</v>
      </c>
      <c r="F470" s="446"/>
      <c r="G470" s="446"/>
      <c r="H470" s="446" t="s">
        <v>14360</v>
      </c>
      <c r="I470" s="447">
        <v>45261</v>
      </c>
    </row>
    <row r="471" spans="1:9" ht="15.75">
      <c r="A471" s="675">
        <v>93287</v>
      </c>
      <c r="B471" s="675" t="s">
        <v>670</v>
      </c>
      <c r="C471" s="675" t="s">
        <v>1978</v>
      </c>
      <c r="D471" s="675" t="s">
        <v>123</v>
      </c>
      <c r="E471" s="676">
        <v>338.25</v>
      </c>
      <c r="F471" s="446"/>
      <c r="G471" s="446"/>
      <c r="H471" s="446" t="s">
        <v>14360</v>
      </c>
      <c r="I471" s="447">
        <v>45261</v>
      </c>
    </row>
    <row r="472" spans="1:9" ht="15.75">
      <c r="A472" s="675">
        <v>93402</v>
      </c>
      <c r="B472" s="675" t="s">
        <v>671</v>
      </c>
      <c r="C472" s="675" t="s">
        <v>1978</v>
      </c>
      <c r="D472" s="675" t="s">
        <v>123</v>
      </c>
      <c r="E472" s="676">
        <v>267.82</v>
      </c>
      <c r="F472" s="446"/>
      <c r="G472" s="446"/>
      <c r="H472" s="446" t="s">
        <v>14360</v>
      </c>
      <c r="I472" s="447">
        <v>45261</v>
      </c>
    </row>
    <row r="473" spans="1:9" ht="15.75">
      <c r="A473" s="675">
        <v>93408</v>
      </c>
      <c r="B473" s="675" t="s">
        <v>7828</v>
      </c>
      <c r="C473" s="675" t="s">
        <v>1978</v>
      </c>
      <c r="D473" s="675" t="s">
        <v>123</v>
      </c>
      <c r="E473" s="676">
        <v>85.77</v>
      </c>
      <c r="F473" s="446"/>
      <c r="G473" s="446"/>
      <c r="H473" s="446" t="s">
        <v>14360</v>
      </c>
      <c r="I473" s="447">
        <v>45261</v>
      </c>
    </row>
    <row r="474" spans="1:9" ht="15.75">
      <c r="A474" s="675">
        <v>93415</v>
      </c>
      <c r="B474" s="675" t="s">
        <v>672</v>
      </c>
      <c r="C474" s="675" t="s">
        <v>1978</v>
      </c>
      <c r="D474" s="675" t="s">
        <v>123</v>
      </c>
      <c r="E474" s="676">
        <v>14.5</v>
      </c>
      <c r="F474" s="446"/>
      <c r="G474" s="446"/>
      <c r="H474" s="446" t="s">
        <v>14360</v>
      </c>
      <c r="I474" s="447">
        <v>45261</v>
      </c>
    </row>
    <row r="475" spans="1:9" ht="15.75">
      <c r="A475" s="675">
        <v>93421</v>
      </c>
      <c r="B475" s="675" t="s">
        <v>343</v>
      </c>
      <c r="C475" s="675" t="s">
        <v>1978</v>
      </c>
      <c r="D475" s="675" t="s">
        <v>123</v>
      </c>
      <c r="E475" s="676">
        <v>75.989999999999995</v>
      </c>
      <c r="F475" s="446"/>
      <c r="G475" s="446"/>
      <c r="H475" s="446" t="s">
        <v>14360</v>
      </c>
      <c r="I475" s="447">
        <v>45261</v>
      </c>
    </row>
    <row r="476" spans="1:9" ht="15.75">
      <c r="A476" s="675">
        <v>93427</v>
      </c>
      <c r="B476" s="675" t="s">
        <v>673</v>
      </c>
      <c r="C476" s="675" t="s">
        <v>1978</v>
      </c>
      <c r="D476" s="675" t="s">
        <v>123</v>
      </c>
      <c r="E476" s="676">
        <v>171.8</v>
      </c>
      <c r="F476" s="446"/>
      <c r="G476" s="446"/>
      <c r="H476" s="446" t="s">
        <v>14360</v>
      </c>
      <c r="I476" s="447">
        <v>45261</v>
      </c>
    </row>
    <row r="477" spans="1:9" ht="15.75">
      <c r="A477" s="675">
        <v>93433</v>
      </c>
      <c r="B477" s="675" t="s">
        <v>7829</v>
      </c>
      <c r="C477" s="675" t="s">
        <v>1978</v>
      </c>
      <c r="D477" s="675" t="s">
        <v>123</v>
      </c>
      <c r="E477" s="677">
        <v>2514.89</v>
      </c>
      <c r="F477" s="446"/>
      <c r="G477" s="446"/>
      <c r="H477" s="446" t="s">
        <v>14360</v>
      </c>
      <c r="I477" s="447">
        <v>45261</v>
      </c>
    </row>
    <row r="478" spans="1:9" ht="15.75">
      <c r="A478" s="675">
        <v>93439</v>
      </c>
      <c r="B478" s="675" t="s">
        <v>7830</v>
      </c>
      <c r="C478" s="675" t="s">
        <v>1978</v>
      </c>
      <c r="D478" s="675" t="s">
        <v>123</v>
      </c>
      <c r="E478" s="676">
        <v>235.67</v>
      </c>
      <c r="F478" s="446"/>
      <c r="G478" s="446"/>
      <c r="H478" s="446" t="s">
        <v>14360</v>
      </c>
      <c r="I478" s="447">
        <v>45261</v>
      </c>
    </row>
    <row r="479" spans="1:9" ht="15.75">
      <c r="A479" s="675">
        <v>95121</v>
      </c>
      <c r="B479" s="675" t="s">
        <v>674</v>
      </c>
      <c r="C479" s="675" t="s">
        <v>1978</v>
      </c>
      <c r="D479" s="675" t="s">
        <v>123</v>
      </c>
      <c r="E479" s="676">
        <v>286.18</v>
      </c>
      <c r="F479" s="446"/>
      <c r="G479" s="446"/>
      <c r="H479" s="446" t="s">
        <v>14360</v>
      </c>
      <c r="I479" s="447">
        <v>45261</v>
      </c>
    </row>
    <row r="480" spans="1:9" ht="15.75">
      <c r="A480" s="675">
        <v>95127</v>
      </c>
      <c r="B480" s="675" t="s">
        <v>344</v>
      </c>
      <c r="C480" s="675" t="s">
        <v>1978</v>
      </c>
      <c r="D480" s="675" t="s">
        <v>123</v>
      </c>
      <c r="E480" s="676">
        <v>210.6</v>
      </c>
      <c r="F480" s="446"/>
      <c r="G480" s="446"/>
      <c r="H480" s="446" t="s">
        <v>14360</v>
      </c>
      <c r="I480" s="447">
        <v>45261</v>
      </c>
    </row>
    <row r="481" spans="1:9" ht="15.75">
      <c r="A481" s="675">
        <v>95133</v>
      </c>
      <c r="B481" s="675" t="s">
        <v>675</v>
      </c>
      <c r="C481" s="675" t="s">
        <v>1978</v>
      </c>
      <c r="D481" s="675" t="s">
        <v>123</v>
      </c>
      <c r="E481" s="676">
        <v>175.61</v>
      </c>
      <c r="F481" s="446"/>
      <c r="G481" s="446"/>
      <c r="H481" s="446" t="s">
        <v>14360</v>
      </c>
      <c r="I481" s="447">
        <v>45261</v>
      </c>
    </row>
    <row r="482" spans="1:9" ht="15.75">
      <c r="A482" s="675">
        <v>95139</v>
      </c>
      <c r="B482" s="675" t="s">
        <v>676</v>
      </c>
      <c r="C482" s="675" t="s">
        <v>1978</v>
      </c>
      <c r="D482" s="675" t="s">
        <v>123</v>
      </c>
      <c r="E482" s="676">
        <v>0.05</v>
      </c>
      <c r="F482" s="446"/>
      <c r="G482" s="446"/>
      <c r="H482" s="446" t="s">
        <v>14360</v>
      </c>
      <c r="I482" s="447">
        <v>45261</v>
      </c>
    </row>
    <row r="483" spans="1:9" ht="15.75">
      <c r="A483" s="675">
        <v>95212</v>
      </c>
      <c r="B483" s="675" t="s">
        <v>7831</v>
      </c>
      <c r="C483" s="675" t="s">
        <v>1978</v>
      </c>
      <c r="D483" s="675" t="s">
        <v>123</v>
      </c>
      <c r="E483" s="676">
        <v>112.55</v>
      </c>
      <c r="F483" s="446"/>
      <c r="G483" s="446"/>
      <c r="H483" s="446" t="s">
        <v>14360</v>
      </c>
      <c r="I483" s="447">
        <v>45261</v>
      </c>
    </row>
    <row r="484" spans="1:9" ht="15.75">
      <c r="A484" s="675">
        <v>95258</v>
      </c>
      <c r="B484" s="675" t="s">
        <v>443</v>
      </c>
      <c r="C484" s="675" t="s">
        <v>1978</v>
      </c>
      <c r="D484" s="675" t="s">
        <v>123</v>
      </c>
      <c r="E484" s="676">
        <v>20.04</v>
      </c>
      <c r="F484" s="446"/>
      <c r="G484" s="446"/>
      <c r="H484" s="446" t="s">
        <v>14360</v>
      </c>
      <c r="I484" s="447">
        <v>45261</v>
      </c>
    </row>
    <row r="485" spans="1:9" ht="15.75">
      <c r="A485" s="675">
        <v>95264</v>
      </c>
      <c r="B485" s="675" t="s">
        <v>677</v>
      </c>
      <c r="C485" s="675" t="s">
        <v>1978</v>
      </c>
      <c r="D485" s="675" t="s">
        <v>123</v>
      </c>
      <c r="E485" s="676">
        <v>7.15</v>
      </c>
      <c r="F485" s="446"/>
      <c r="G485" s="446"/>
      <c r="H485" s="446" t="s">
        <v>14360</v>
      </c>
      <c r="I485" s="447">
        <v>45261</v>
      </c>
    </row>
    <row r="486" spans="1:9" ht="15.75">
      <c r="A486" s="675">
        <v>95270</v>
      </c>
      <c r="B486" s="675" t="s">
        <v>678</v>
      </c>
      <c r="C486" s="675" t="s">
        <v>1978</v>
      </c>
      <c r="D486" s="675" t="s">
        <v>123</v>
      </c>
      <c r="E486" s="676">
        <v>8.9</v>
      </c>
      <c r="F486" s="446"/>
      <c r="G486" s="446"/>
      <c r="H486" s="446" t="s">
        <v>14360</v>
      </c>
      <c r="I486" s="447">
        <v>45261</v>
      </c>
    </row>
    <row r="487" spans="1:9" ht="15.75">
      <c r="A487" s="675">
        <v>95276</v>
      </c>
      <c r="B487" s="675" t="s">
        <v>7832</v>
      </c>
      <c r="C487" s="675" t="s">
        <v>1978</v>
      </c>
      <c r="D487" s="675" t="s">
        <v>123</v>
      </c>
      <c r="E487" s="676">
        <v>2.7</v>
      </c>
      <c r="F487" s="446"/>
      <c r="G487" s="446"/>
      <c r="H487" s="446" t="s">
        <v>14360</v>
      </c>
      <c r="I487" s="447">
        <v>45261</v>
      </c>
    </row>
    <row r="488" spans="1:9" ht="15.75">
      <c r="A488" s="675">
        <v>95282</v>
      </c>
      <c r="B488" s="675" t="s">
        <v>7833</v>
      </c>
      <c r="C488" s="675" t="s">
        <v>1978</v>
      </c>
      <c r="D488" s="675" t="s">
        <v>123</v>
      </c>
      <c r="E488" s="676">
        <v>9.0399999999999991</v>
      </c>
      <c r="F488" s="446"/>
      <c r="G488" s="446"/>
      <c r="H488" s="446" t="s">
        <v>14360</v>
      </c>
      <c r="I488" s="447">
        <v>45261</v>
      </c>
    </row>
    <row r="489" spans="1:9" ht="15.75">
      <c r="A489" s="675">
        <v>95620</v>
      </c>
      <c r="B489" s="675" t="s">
        <v>679</v>
      </c>
      <c r="C489" s="675" t="s">
        <v>1978</v>
      </c>
      <c r="D489" s="675" t="s">
        <v>123</v>
      </c>
      <c r="E489" s="676">
        <v>19.23</v>
      </c>
      <c r="F489" s="446"/>
      <c r="G489" s="446"/>
      <c r="H489" s="446" t="s">
        <v>14360</v>
      </c>
      <c r="I489" s="447">
        <v>45261</v>
      </c>
    </row>
    <row r="490" spans="1:9" ht="15.75">
      <c r="A490" s="675">
        <v>95631</v>
      </c>
      <c r="B490" s="675" t="s">
        <v>680</v>
      </c>
      <c r="C490" s="675" t="s">
        <v>1978</v>
      </c>
      <c r="D490" s="675" t="s">
        <v>123</v>
      </c>
      <c r="E490" s="676">
        <v>231.91</v>
      </c>
      <c r="F490" s="446"/>
      <c r="G490" s="446"/>
      <c r="H490" s="446" t="s">
        <v>14360</v>
      </c>
      <c r="I490" s="447">
        <v>45261</v>
      </c>
    </row>
    <row r="491" spans="1:9" ht="15.75">
      <c r="A491" s="675">
        <v>95702</v>
      </c>
      <c r="B491" s="675" t="s">
        <v>681</v>
      </c>
      <c r="C491" s="675" t="s">
        <v>1978</v>
      </c>
      <c r="D491" s="675" t="s">
        <v>123</v>
      </c>
      <c r="E491" s="676">
        <v>40.119999999999997</v>
      </c>
      <c r="F491" s="446"/>
      <c r="G491" s="446"/>
      <c r="H491" s="446" t="s">
        <v>14360</v>
      </c>
      <c r="I491" s="447">
        <v>45261</v>
      </c>
    </row>
    <row r="492" spans="1:9" ht="15.75">
      <c r="A492" s="675">
        <v>95708</v>
      </c>
      <c r="B492" s="675" t="s">
        <v>682</v>
      </c>
      <c r="C492" s="675" t="s">
        <v>1978</v>
      </c>
      <c r="D492" s="675" t="s">
        <v>123</v>
      </c>
      <c r="E492" s="676">
        <v>138.74</v>
      </c>
      <c r="F492" s="446"/>
      <c r="G492" s="446"/>
      <c r="H492" s="446" t="s">
        <v>14360</v>
      </c>
      <c r="I492" s="447">
        <v>45261</v>
      </c>
    </row>
    <row r="493" spans="1:9" ht="15.75">
      <c r="A493" s="675">
        <v>95714</v>
      </c>
      <c r="B493" s="675" t="s">
        <v>683</v>
      </c>
      <c r="C493" s="675" t="s">
        <v>1978</v>
      </c>
      <c r="D493" s="675" t="s">
        <v>123</v>
      </c>
      <c r="E493" s="676">
        <v>248</v>
      </c>
      <c r="F493" s="446"/>
      <c r="G493" s="446"/>
      <c r="H493" s="446" t="s">
        <v>14360</v>
      </c>
      <c r="I493" s="447">
        <v>45261</v>
      </c>
    </row>
    <row r="494" spans="1:9" ht="15.75">
      <c r="A494" s="675">
        <v>95720</v>
      </c>
      <c r="B494" s="675" t="s">
        <v>684</v>
      </c>
      <c r="C494" s="675" t="s">
        <v>1978</v>
      </c>
      <c r="D494" s="675" t="s">
        <v>123</v>
      </c>
      <c r="E494" s="676">
        <v>242.95</v>
      </c>
      <c r="F494" s="446"/>
      <c r="G494" s="446"/>
      <c r="H494" s="446" t="s">
        <v>14360</v>
      </c>
      <c r="I494" s="447">
        <v>45261</v>
      </c>
    </row>
    <row r="495" spans="1:9" ht="15.75">
      <c r="A495" s="675">
        <v>95872</v>
      </c>
      <c r="B495" s="675" t="s">
        <v>470</v>
      </c>
      <c r="C495" s="675" t="s">
        <v>1978</v>
      </c>
      <c r="D495" s="675" t="s">
        <v>123</v>
      </c>
      <c r="E495" s="676">
        <v>291.19</v>
      </c>
      <c r="F495" s="446"/>
      <c r="G495" s="446"/>
      <c r="H495" s="446" t="s">
        <v>14360</v>
      </c>
      <c r="I495" s="447">
        <v>45261</v>
      </c>
    </row>
    <row r="496" spans="1:9" ht="15.75">
      <c r="A496" s="675">
        <v>96013</v>
      </c>
      <c r="B496" s="675" t="s">
        <v>685</v>
      </c>
      <c r="C496" s="675" t="s">
        <v>1978</v>
      </c>
      <c r="D496" s="675" t="s">
        <v>123</v>
      </c>
      <c r="E496" s="676">
        <v>170.88</v>
      </c>
      <c r="F496" s="446"/>
      <c r="G496" s="446"/>
      <c r="H496" s="446" t="s">
        <v>14360</v>
      </c>
      <c r="I496" s="447">
        <v>45261</v>
      </c>
    </row>
    <row r="497" spans="1:9" ht="15.75">
      <c r="A497" s="675">
        <v>96020</v>
      </c>
      <c r="B497" s="675" t="s">
        <v>686</v>
      </c>
      <c r="C497" s="675" t="s">
        <v>1978</v>
      </c>
      <c r="D497" s="675" t="s">
        <v>123</v>
      </c>
      <c r="E497" s="676">
        <v>170.38</v>
      </c>
      <c r="F497" s="446"/>
      <c r="G497" s="446"/>
      <c r="H497" s="446" t="s">
        <v>14360</v>
      </c>
      <c r="I497" s="447">
        <v>45261</v>
      </c>
    </row>
    <row r="498" spans="1:9" ht="15.75">
      <c r="A498" s="675">
        <v>96028</v>
      </c>
      <c r="B498" s="675" t="s">
        <v>486</v>
      </c>
      <c r="C498" s="675" t="s">
        <v>1978</v>
      </c>
      <c r="D498" s="675" t="s">
        <v>123</v>
      </c>
      <c r="E498" s="676">
        <v>129.77000000000001</v>
      </c>
      <c r="F498" s="446"/>
      <c r="G498" s="446"/>
      <c r="H498" s="446" t="s">
        <v>14360</v>
      </c>
      <c r="I498" s="447">
        <v>45261</v>
      </c>
    </row>
    <row r="499" spans="1:9" ht="15.75">
      <c r="A499" s="675">
        <v>96035</v>
      </c>
      <c r="B499" s="675" t="s">
        <v>687</v>
      </c>
      <c r="C499" s="675" t="s">
        <v>1978</v>
      </c>
      <c r="D499" s="675" t="s">
        <v>123</v>
      </c>
      <c r="E499" s="676">
        <v>276.12</v>
      </c>
      <c r="F499" s="446"/>
      <c r="G499" s="446"/>
      <c r="H499" s="446" t="s">
        <v>14360</v>
      </c>
      <c r="I499" s="447">
        <v>45261</v>
      </c>
    </row>
    <row r="500" spans="1:9" ht="15.75">
      <c r="A500" s="675">
        <v>96157</v>
      </c>
      <c r="B500" s="675" t="s">
        <v>688</v>
      </c>
      <c r="C500" s="675" t="s">
        <v>1978</v>
      </c>
      <c r="D500" s="675" t="s">
        <v>123</v>
      </c>
      <c r="E500" s="676">
        <v>130.27000000000001</v>
      </c>
      <c r="F500" s="446"/>
      <c r="G500" s="446"/>
      <c r="H500" s="446" t="s">
        <v>14360</v>
      </c>
      <c r="I500" s="447">
        <v>45261</v>
      </c>
    </row>
    <row r="501" spans="1:9" ht="15.75">
      <c r="A501" s="675">
        <v>96158</v>
      </c>
      <c r="B501" s="675" t="s">
        <v>487</v>
      </c>
      <c r="C501" s="675" t="s">
        <v>1978</v>
      </c>
      <c r="D501" s="675" t="s">
        <v>123</v>
      </c>
      <c r="E501" s="676">
        <v>137.78</v>
      </c>
      <c r="F501" s="446"/>
      <c r="G501" s="446"/>
      <c r="H501" s="446" t="s">
        <v>14360</v>
      </c>
      <c r="I501" s="447">
        <v>45261</v>
      </c>
    </row>
    <row r="502" spans="1:9" ht="15.75">
      <c r="A502" s="675">
        <v>96245</v>
      </c>
      <c r="B502" s="675" t="s">
        <v>689</v>
      </c>
      <c r="C502" s="675" t="s">
        <v>1978</v>
      </c>
      <c r="D502" s="675" t="s">
        <v>123</v>
      </c>
      <c r="E502" s="676">
        <v>109.88</v>
      </c>
      <c r="F502" s="446"/>
      <c r="G502" s="446"/>
      <c r="H502" s="446" t="s">
        <v>14360</v>
      </c>
      <c r="I502" s="447">
        <v>45261</v>
      </c>
    </row>
    <row r="503" spans="1:9" ht="15.75">
      <c r="A503" s="675">
        <v>96463</v>
      </c>
      <c r="B503" s="675" t="s">
        <v>690</v>
      </c>
      <c r="C503" s="675" t="s">
        <v>1978</v>
      </c>
      <c r="D503" s="675" t="s">
        <v>123</v>
      </c>
      <c r="E503" s="676">
        <v>220.09</v>
      </c>
      <c r="F503" s="446"/>
      <c r="G503" s="446"/>
      <c r="H503" s="446" t="s">
        <v>14360</v>
      </c>
      <c r="I503" s="447">
        <v>45261</v>
      </c>
    </row>
    <row r="504" spans="1:9" ht="15.75">
      <c r="A504" s="675">
        <v>98764</v>
      </c>
      <c r="B504" s="675" t="s">
        <v>2038</v>
      </c>
      <c r="C504" s="675" t="s">
        <v>1978</v>
      </c>
      <c r="D504" s="675" t="s">
        <v>123</v>
      </c>
      <c r="E504" s="676">
        <v>3.51</v>
      </c>
      <c r="F504" s="446"/>
      <c r="G504" s="446"/>
      <c r="H504" s="446" t="s">
        <v>14360</v>
      </c>
      <c r="I504" s="447">
        <v>45261</v>
      </c>
    </row>
    <row r="505" spans="1:9" ht="15.75">
      <c r="A505" s="675">
        <v>99833</v>
      </c>
      <c r="B505" s="675" t="s">
        <v>7834</v>
      </c>
      <c r="C505" s="675" t="s">
        <v>1978</v>
      </c>
      <c r="D505" s="675" t="s">
        <v>123</v>
      </c>
      <c r="E505" s="676">
        <v>1.57</v>
      </c>
      <c r="F505" s="446"/>
      <c r="G505" s="446"/>
      <c r="H505" s="446" t="s">
        <v>14360</v>
      </c>
      <c r="I505" s="447">
        <v>45261</v>
      </c>
    </row>
    <row r="506" spans="1:9" ht="15.75">
      <c r="A506" s="675">
        <v>100641</v>
      </c>
      <c r="B506" s="675" t="s">
        <v>2735</v>
      </c>
      <c r="C506" s="675" t="s">
        <v>1978</v>
      </c>
      <c r="D506" s="675" t="s">
        <v>123</v>
      </c>
      <c r="E506" s="677">
        <v>4636.76</v>
      </c>
      <c r="F506" s="446"/>
      <c r="G506" s="446"/>
      <c r="H506" s="446" t="s">
        <v>14360</v>
      </c>
      <c r="I506" s="447">
        <v>45261</v>
      </c>
    </row>
    <row r="507" spans="1:9" ht="15.75">
      <c r="A507" s="675">
        <v>100647</v>
      </c>
      <c r="B507" s="675" t="s">
        <v>2736</v>
      </c>
      <c r="C507" s="675" t="s">
        <v>1978</v>
      </c>
      <c r="D507" s="675" t="s">
        <v>123</v>
      </c>
      <c r="E507" s="677">
        <v>6204.38</v>
      </c>
      <c r="F507" s="446"/>
      <c r="G507" s="446"/>
      <c r="H507" s="446" t="s">
        <v>14360</v>
      </c>
      <c r="I507" s="447">
        <v>45261</v>
      </c>
    </row>
    <row r="508" spans="1:9" ht="15.75">
      <c r="A508" s="675">
        <v>102275</v>
      </c>
      <c r="B508" s="675" t="s">
        <v>4225</v>
      </c>
      <c r="C508" s="675" t="s">
        <v>1978</v>
      </c>
      <c r="D508" s="675" t="s">
        <v>123</v>
      </c>
      <c r="E508" s="676">
        <v>19.02</v>
      </c>
      <c r="F508" s="446"/>
      <c r="G508" s="446"/>
      <c r="H508" s="446" t="s">
        <v>14360</v>
      </c>
      <c r="I508" s="447">
        <v>45261</v>
      </c>
    </row>
    <row r="509" spans="1:9" ht="15.75">
      <c r="A509" s="675">
        <v>104091</v>
      </c>
      <c r="B509" s="675" t="s">
        <v>5871</v>
      </c>
      <c r="C509" s="675" t="s">
        <v>1978</v>
      </c>
      <c r="D509" s="675" t="s">
        <v>123</v>
      </c>
      <c r="E509" s="676">
        <v>0.65</v>
      </c>
      <c r="F509" s="446"/>
      <c r="G509" s="446"/>
      <c r="H509" s="446" t="s">
        <v>14360</v>
      </c>
      <c r="I509" s="447">
        <v>45261</v>
      </c>
    </row>
    <row r="510" spans="1:9" ht="15.75">
      <c r="A510" s="675">
        <v>104097</v>
      </c>
      <c r="B510" s="675" t="s">
        <v>5872</v>
      </c>
      <c r="C510" s="675" t="s">
        <v>1978</v>
      </c>
      <c r="D510" s="675" t="s">
        <v>123</v>
      </c>
      <c r="E510" s="676">
        <v>0.91</v>
      </c>
      <c r="F510" s="446"/>
      <c r="G510" s="446"/>
      <c r="H510" s="446" t="s">
        <v>14360</v>
      </c>
      <c r="I510" s="447">
        <v>45261</v>
      </c>
    </row>
    <row r="511" spans="1:9" ht="15.75">
      <c r="A511" s="675">
        <v>5632</v>
      </c>
      <c r="B511" s="675" t="s">
        <v>691</v>
      </c>
      <c r="C511" s="675" t="s">
        <v>1978</v>
      </c>
      <c r="D511" s="675" t="s">
        <v>124</v>
      </c>
      <c r="E511" s="676">
        <v>82.38</v>
      </c>
      <c r="F511" s="446"/>
      <c r="G511" s="446"/>
      <c r="H511" s="446" t="s">
        <v>14360</v>
      </c>
      <c r="I511" s="447">
        <v>45261</v>
      </c>
    </row>
    <row r="512" spans="1:9" ht="15.75">
      <c r="A512" s="675">
        <v>5679</v>
      </c>
      <c r="B512" s="675" t="s">
        <v>692</v>
      </c>
      <c r="C512" s="675" t="s">
        <v>1978</v>
      </c>
      <c r="D512" s="675" t="s">
        <v>124</v>
      </c>
      <c r="E512" s="676">
        <v>55.21</v>
      </c>
      <c r="F512" s="446"/>
      <c r="G512" s="446"/>
      <c r="H512" s="446" t="s">
        <v>14360</v>
      </c>
      <c r="I512" s="447">
        <v>45261</v>
      </c>
    </row>
    <row r="513" spans="1:9" ht="15.75">
      <c r="A513" s="675">
        <v>5681</v>
      </c>
      <c r="B513" s="675" t="s">
        <v>693</v>
      </c>
      <c r="C513" s="675" t="s">
        <v>1978</v>
      </c>
      <c r="D513" s="675" t="s">
        <v>124</v>
      </c>
      <c r="E513" s="676">
        <v>51.8</v>
      </c>
      <c r="F513" s="446"/>
      <c r="G513" s="446"/>
      <c r="H513" s="446" t="s">
        <v>14360</v>
      </c>
      <c r="I513" s="447">
        <v>45261</v>
      </c>
    </row>
    <row r="514" spans="1:9" ht="15.75">
      <c r="A514" s="675">
        <v>5685</v>
      </c>
      <c r="B514" s="675" t="s">
        <v>694</v>
      </c>
      <c r="C514" s="675" t="s">
        <v>1978</v>
      </c>
      <c r="D514" s="675" t="s">
        <v>124</v>
      </c>
      <c r="E514" s="676">
        <v>64.02</v>
      </c>
      <c r="F514" s="446"/>
      <c r="G514" s="446"/>
      <c r="H514" s="446" t="s">
        <v>14360</v>
      </c>
      <c r="I514" s="447">
        <v>45261</v>
      </c>
    </row>
    <row r="515" spans="1:9" ht="15.75">
      <c r="A515" s="675">
        <v>5690</v>
      </c>
      <c r="B515" s="675" t="s">
        <v>695</v>
      </c>
      <c r="C515" s="675" t="s">
        <v>1978</v>
      </c>
      <c r="D515" s="675" t="s">
        <v>124</v>
      </c>
      <c r="E515" s="676">
        <v>4.33</v>
      </c>
      <c r="F515" s="446"/>
      <c r="G515" s="446"/>
      <c r="H515" s="446" t="s">
        <v>14360</v>
      </c>
      <c r="I515" s="447">
        <v>45261</v>
      </c>
    </row>
    <row r="516" spans="1:9" ht="15.75">
      <c r="A516" s="675">
        <v>5806</v>
      </c>
      <c r="B516" s="675" t="s">
        <v>696</v>
      </c>
      <c r="C516" s="675" t="s">
        <v>1978</v>
      </c>
      <c r="D516" s="675" t="s">
        <v>124</v>
      </c>
      <c r="E516" s="676">
        <v>0.28999999999999998</v>
      </c>
      <c r="F516" s="446"/>
      <c r="G516" s="446"/>
      <c r="H516" s="446" t="s">
        <v>14360</v>
      </c>
      <c r="I516" s="447">
        <v>45261</v>
      </c>
    </row>
    <row r="517" spans="1:9" ht="15.75">
      <c r="A517" s="675">
        <v>5826</v>
      </c>
      <c r="B517" s="675" t="s">
        <v>697</v>
      </c>
      <c r="C517" s="675" t="s">
        <v>1978</v>
      </c>
      <c r="D517" s="675" t="s">
        <v>124</v>
      </c>
      <c r="E517" s="676">
        <v>59.36</v>
      </c>
      <c r="F517" s="446"/>
      <c r="G517" s="446"/>
      <c r="H517" s="446" t="s">
        <v>14360</v>
      </c>
      <c r="I517" s="447">
        <v>45261</v>
      </c>
    </row>
    <row r="518" spans="1:9" ht="15.75">
      <c r="A518" s="675">
        <v>5829</v>
      </c>
      <c r="B518" s="675" t="s">
        <v>345</v>
      </c>
      <c r="C518" s="675" t="s">
        <v>1978</v>
      </c>
      <c r="D518" s="675" t="s">
        <v>124</v>
      </c>
      <c r="E518" s="676">
        <v>151.34</v>
      </c>
      <c r="F518" s="446"/>
      <c r="G518" s="446"/>
      <c r="H518" s="446" t="s">
        <v>14360</v>
      </c>
      <c r="I518" s="447">
        <v>45261</v>
      </c>
    </row>
    <row r="519" spans="1:9" ht="15.75">
      <c r="A519" s="675">
        <v>5837</v>
      </c>
      <c r="B519" s="675" t="s">
        <v>698</v>
      </c>
      <c r="C519" s="675" t="s">
        <v>1978</v>
      </c>
      <c r="D519" s="675" t="s">
        <v>124</v>
      </c>
      <c r="E519" s="676">
        <v>125.45</v>
      </c>
      <c r="F519" s="446"/>
      <c r="G519" s="446"/>
      <c r="H519" s="446" t="s">
        <v>14360</v>
      </c>
      <c r="I519" s="447">
        <v>45261</v>
      </c>
    </row>
    <row r="520" spans="1:9" ht="15.75">
      <c r="A520" s="675">
        <v>5841</v>
      </c>
      <c r="B520" s="675" t="s">
        <v>699</v>
      </c>
      <c r="C520" s="675" t="s">
        <v>1978</v>
      </c>
      <c r="D520" s="675" t="s">
        <v>124</v>
      </c>
      <c r="E520" s="676">
        <v>4.97</v>
      </c>
      <c r="F520" s="446"/>
      <c r="G520" s="446"/>
      <c r="H520" s="446" t="s">
        <v>14360</v>
      </c>
      <c r="I520" s="447">
        <v>45261</v>
      </c>
    </row>
    <row r="521" spans="1:9" ht="15.75">
      <c r="A521" s="675">
        <v>5845</v>
      </c>
      <c r="B521" s="675" t="s">
        <v>241</v>
      </c>
      <c r="C521" s="675" t="s">
        <v>1978</v>
      </c>
      <c r="D521" s="675" t="s">
        <v>124</v>
      </c>
      <c r="E521" s="676">
        <v>46.66</v>
      </c>
      <c r="F521" s="446"/>
      <c r="G521" s="446"/>
      <c r="H521" s="446" t="s">
        <v>14360</v>
      </c>
      <c r="I521" s="447">
        <v>45261</v>
      </c>
    </row>
    <row r="522" spans="1:9" ht="15.75">
      <c r="A522" s="675">
        <v>5849</v>
      </c>
      <c r="B522" s="675" t="s">
        <v>700</v>
      </c>
      <c r="C522" s="675" t="s">
        <v>1978</v>
      </c>
      <c r="D522" s="675" t="s">
        <v>124</v>
      </c>
      <c r="E522" s="676">
        <v>78.16</v>
      </c>
      <c r="F522" s="446"/>
      <c r="G522" s="446"/>
      <c r="H522" s="446" t="s">
        <v>14360</v>
      </c>
      <c r="I522" s="447">
        <v>45261</v>
      </c>
    </row>
    <row r="523" spans="1:9" ht="15.75">
      <c r="A523" s="675">
        <v>5853</v>
      </c>
      <c r="B523" s="675" t="s">
        <v>235</v>
      </c>
      <c r="C523" s="675" t="s">
        <v>1978</v>
      </c>
      <c r="D523" s="675" t="s">
        <v>124</v>
      </c>
      <c r="E523" s="676">
        <v>78.5</v>
      </c>
      <c r="F523" s="446"/>
      <c r="G523" s="446"/>
      <c r="H523" s="446" t="s">
        <v>14360</v>
      </c>
      <c r="I523" s="447">
        <v>45261</v>
      </c>
    </row>
    <row r="524" spans="1:9" ht="15.75">
      <c r="A524" s="675">
        <v>5857</v>
      </c>
      <c r="B524" s="675" t="s">
        <v>701</v>
      </c>
      <c r="C524" s="675" t="s">
        <v>1978</v>
      </c>
      <c r="D524" s="675" t="s">
        <v>124</v>
      </c>
      <c r="E524" s="676">
        <v>204.91</v>
      </c>
      <c r="F524" s="446"/>
      <c r="G524" s="446"/>
      <c r="H524" s="446" t="s">
        <v>14360</v>
      </c>
      <c r="I524" s="447">
        <v>45261</v>
      </c>
    </row>
    <row r="525" spans="1:9" ht="15.75">
      <c r="A525" s="675">
        <v>5865</v>
      </c>
      <c r="B525" s="675" t="s">
        <v>702</v>
      </c>
      <c r="C525" s="675" t="s">
        <v>1978</v>
      </c>
      <c r="D525" s="675" t="s">
        <v>124</v>
      </c>
      <c r="E525" s="676">
        <v>12.26</v>
      </c>
      <c r="F525" s="446"/>
      <c r="G525" s="446"/>
      <c r="H525" s="446" t="s">
        <v>14360</v>
      </c>
      <c r="I525" s="447">
        <v>45261</v>
      </c>
    </row>
    <row r="526" spans="1:9" ht="15.75">
      <c r="A526" s="675">
        <v>5869</v>
      </c>
      <c r="B526" s="675" t="s">
        <v>703</v>
      </c>
      <c r="C526" s="675" t="s">
        <v>1978</v>
      </c>
      <c r="D526" s="675" t="s">
        <v>124</v>
      </c>
      <c r="E526" s="676">
        <v>73.290000000000006</v>
      </c>
      <c r="F526" s="446"/>
      <c r="G526" s="446"/>
      <c r="H526" s="446" t="s">
        <v>14360</v>
      </c>
      <c r="I526" s="447">
        <v>45261</v>
      </c>
    </row>
    <row r="527" spans="1:9" ht="15.75">
      <c r="A527" s="675">
        <v>5877</v>
      </c>
      <c r="B527" s="675" t="s">
        <v>704</v>
      </c>
      <c r="C527" s="675" t="s">
        <v>1978</v>
      </c>
      <c r="D527" s="675" t="s">
        <v>124</v>
      </c>
      <c r="E527" s="676">
        <v>54.12</v>
      </c>
      <c r="F527" s="446"/>
      <c r="G527" s="446"/>
      <c r="H527" s="446" t="s">
        <v>14360</v>
      </c>
      <c r="I527" s="447">
        <v>45261</v>
      </c>
    </row>
    <row r="528" spans="1:9" ht="15.75">
      <c r="A528" s="675">
        <v>5881</v>
      </c>
      <c r="B528" s="675" t="s">
        <v>705</v>
      </c>
      <c r="C528" s="675" t="s">
        <v>1978</v>
      </c>
      <c r="D528" s="675" t="s">
        <v>124</v>
      </c>
      <c r="E528" s="676">
        <v>78.92</v>
      </c>
      <c r="F528" s="446"/>
      <c r="G528" s="446"/>
      <c r="H528" s="446" t="s">
        <v>14360</v>
      </c>
      <c r="I528" s="447">
        <v>45261</v>
      </c>
    </row>
    <row r="529" spans="1:9" ht="15.75">
      <c r="A529" s="675">
        <v>5884</v>
      </c>
      <c r="B529" s="675" t="s">
        <v>706</v>
      </c>
      <c r="C529" s="675" t="s">
        <v>1978</v>
      </c>
      <c r="D529" s="675" t="s">
        <v>124</v>
      </c>
      <c r="E529" s="676">
        <v>51.47</v>
      </c>
      <c r="F529" s="446"/>
      <c r="G529" s="446"/>
      <c r="H529" s="446" t="s">
        <v>14360</v>
      </c>
      <c r="I529" s="447">
        <v>45261</v>
      </c>
    </row>
    <row r="530" spans="1:9" ht="15.75">
      <c r="A530" s="675">
        <v>5892</v>
      </c>
      <c r="B530" s="675" t="s">
        <v>346</v>
      </c>
      <c r="C530" s="675" t="s">
        <v>1978</v>
      </c>
      <c r="D530" s="675" t="s">
        <v>124</v>
      </c>
      <c r="E530" s="676">
        <v>54.34</v>
      </c>
      <c r="F530" s="446"/>
      <c r="G530" s="446"/>
      <c r="H530" s="446" t="s">
        <v>14360</v>
      </c>
      <c r="I530" s="447">
        <v>45261</v>
      </c>
    </row>
    <row r="531" spans="1:9" ht="15.75">
      <c r="A531" s="675">
        <v>5896</v>
      </c>
      <c r="B531" s="675" t="s">
        <v>707</v>
      </c>
      <c r="C531" s="675" t="s">
        <v>1978</v>
      </c>
      <c r="D531" s="675" t="s">
        <v>124</v>
      </c>
      <c r="E531" s="676">
        <v>57.2</v>
      </c>
      <c r="F531" s="446"/>
      <c r="G531" s="446"/>
      <c r="H531" s="446" t="s">
        <v>14360</v>
      </c>
      <c r="I531" s="447">
        <v>45261</v>
      </c>
    </row>
    <row r="532" spans="1:9" ht="15.75">
      <c r="A532" s="675">
        <v>5903</v>
      </c>
      <c r="B532" s="675" t="s">
        <v>708</v>
      </c>
      <c r="C532" s="675" t="s">
        <v>1978</v>
      </c>
      <c r="D532" s="675" t="s">
        <v>124</v>
      </c>
      <c r="E532" s="676">
        <v>71.78</v>
      </c>
      <c r="F532" s="446"/>
      <c r="G532" s="446"/>
      <c r="H532" s="446" t="s">
        <v>14360</v>
      </c>
      <c r="I532" s="447">
        <v>45261</v>
      </c>
    </row>
    <row r="533" spans="1:9" ht="15.75">
      <c r="A533" s="675">
        <v>5911</v>
      </c>
      <c r="B533" s="675" t="s">
        <v>212</v>
      </c>
      <c r="C533" s="675" t="s">
        <v>1978</v>
      </c>
      <c r="D533" s="675" t="s">
        <v>124</v>
      </c>
      <c r="E533" s="676">
        <v>24.51</v>
      </c>
      <c r="F533" s="446"/>
      <c r="G533" s="446"/>
      <c r="H533" s="446" t="s">
        <v>14360</v>
      </c>
      <c r="I533" s="447">
        <v>45261</v>
      </c>
    </row>
    <row r="534" spans="1:9" ht="15.75">
      <c r="A534" s="675">
        <v>5923</v>
      </c>
      <c r="B534" s="675" t="s">
        <v>709</v>
      </c>
      <c r="C534" s="675" t="s">
        <v>1978</v>
      </c>
      <c r="D534" s="675" t="s">
        <v>124</v>
      </c>
      <c r="E534" s="676">
        <v>3.4</v>
      </c>
      <c r="F534" s="446"/>
      <c r="G534" s="446"/>
      <c r="H534" s="446" t="s">
        <v>14360</v>
      </c>
      <c r="I534" s="447">
        <v>45261</v>
      </c>
    </row>
    <row r="535" spans="1:9" ht="15.75">
      <c r="A535" s="675">
        <v>5930</v>
      </c>
      <c r="B535" s="675" t="s">
        <v>710</v>
      </c>
      <c r="C535" s="675" t="s">
        <v>1978</v>
      </c>
      <c r="D535" s="675" t="s">
        <v>124</v>
      </c>
      <c r="E535" s="676">
        <v>70.56</v>
      </c>
      <c r="F535" s="446"/>
      <c r="G535" s="446"/>
      <c r="H535" s="446" t="s">
        <v>14360</v>
      </c>
      <c r="I535" s="447">
        <v>45261</v>
      </c>
    </row>
    <row r="536" spans="1:9" ht="15.75">
      <c r="A536" s="675">
        <v>5934</v>
      </c>
      <c r="B536" s="675" t="s">
        <v>219</v>
      </c>
      <c r="C536" s="675" t="s">
        <v>1978</v>
      </c>
      <c r="D536" s="675" t="s">
        <v>124</v>
      </c>
      <c r="E536" s="676">
        <v>93.61</v>
      </c>
      <c r="F536" s="446"/>
      <c r="G536" s="446"/>
      <c r="H536" s="446" t="s">
        <v>14360</v>
      </c>
      <c r="I536" s="447">
        <v>45261</v>
      </c>
    </row>
    <row r="537" spans="1:9" ht="15.75">
      <c r="A537" s="675">
        <v>5942</v>
      </c>
      <c r="B537" s="675" t="s">
        <v>711</v>
      </c>
      <c r="C537" s="675" t="s">
        <v>1978</v>
      </c>
      <c r="D537" s="675" t="s">
        <v>124</v>
      </c>
      <c r="E537" s="676">
        <v>67.59</v>
      </c>
      <c r="F537" s="446"/>
      <c r="G537" s="446"/>
      <c r="H537" s="446" t="s">
        <v>14360</v>
      </c>
      <c r="I537" s="447">
        <v>45261</v>
      </c>
    </row>
    <row r="538" spans="1:9" ht="15.75">
      <c r="A538" s="675">
        <v>5946</v>
      </c>
      <c r="B538" s="675" t="s">
        <v>712</v>
      </c>
      <c r="C538" s="675" t="s">
        <v>1978</v>
      </c>
      <c r="D538" s="675" t="s">
        <v>124</v>
      </c>
      <c r="E538" s="676">
        <v>85.1</v>
      </c>
      <c r="F538" s="446"/>
      <c r="G538" s="446"/>
      <c r="H538" s="446" t="s">
        <v>14360</v>
      </c>
      <c r="I538" s="447">
        <v>45261</v>
      </c>
    </row>
    <row r="539" spans="1:9" ht="15.75">
      <c r="A539" s="675">
        <v>5952</v>
      </c>
      <c r="B539" s="675" t="s">
        <v>347</v>
      </c>
      <c r="C539" s="675" t="s">
        <v>1978</v>
      </c>
      <c r="D539" s="675" t="s">
        <v>124</v>
      </c>
      <c r="E539" s="676">
        <v>18.059999999999999</v>
      </c>
      <c r="F539" s="446"/>
      <c r="G539" s="446"/>
      <c r="H539" s="446" t="s">
        <v>14360</v>
      </c>
      <c r="I539" s="447">
        <v>45261</v>
      </c>
    </row>
    <row r="540" spans="1:9" ht="15.75">
      <c r="A540" s="675">
        <v>5954</v>
      </c>
      <c r="B540" s="675" t="s">
        <v>348</v>
      </c>
      <c r="C540" s="675" t="s">
        <v>1978</v>
      </c>
      <c r="D540" s="675" t="s">
        <v>124</v>
      </c>
      <c r="E540" s="676">
        <v>6.44</v>
      </c>
      <c r="F540" s="446"/>
      <c r="G540" s="446"/>
      <c r="H540" s="446" t="s">
        <v>14360</v>
      </c>
      <c r="I540" s="447">
        <v>45261</v>
      </c>
    </row>
    <row r="541" spans="1:9" ht="15.75">
      <c r="A541" s="675">
        <v>5961</v>
      </c>
      <c r="B541" s="675" t="s">
        <v>713</v>
      </c>
      <c r="C541" s="675" t="s">
        <v>1978</v>
      </c>
      <c r="D541" s="675" t="s">
        <v>124</v>
      </c>
      <c r="E541" s="676">
        <v>61.12</v>
      </c>
      <c r="F541" s="446"/>
      <c r="G541" s="446"/>
      <c r="H541" s="446" t="s">
        <v>14360</v>
      </c>
      <c r="I541" s="447">
        <v>45261</v>
      </c>
    </row>
    <row r="542" spans="1:9" ht="15.75">
      <c r="A542" s="675">
        <v>6260</v>
      </c>
      <c r="B542" s="675" t="s">
        <v>714</v>
      </c>
      <c r="C542" s="675" t="s">
        <v>1978</v>
      </c>
      <c r="D542" s="675" t="s">
        <v>124</v>
      </c>
      <c r="E542" s="676">
        <v>58.58</v>
      </c>
      <c r="F542" s="446"/>
      <c r="G542" s="446"/>
      <c r="H542" s="446" t="s">
        <v>14360</v>
      </c>
      <c r="I542" s="447">
        <v>45261</v>
      </c>
    </row>
    <row r="543" spans="1:9" ht="15.75">
      <c r="A543" s="675">
        <v>6880</v>
      </c>
      <c r="B543" s="675" t="s">
        <v>715</v>
      </c>
      <c r="C543" s="675" t="s">
        <v>1978</v>
      </c>
      <c r="D543" s="675" t="s">
        <v>124</v>
      </c>
      <c r="E543" s="676">
        <v>86.91</v>
      </c>
      <c r="F543" s="446"/>
      <c r="G543" s="446"/>
      <c r="H543" s="446" t="s">
        <v>14360</v>
      </c>
      <c r="I543" s="447">
        <v>45261</v>
      </c>
    </row>
    <row r="544" spans="1:9" ht="15.75">
      <c r="A544" s="675">
        <v>7031</v>
      </c>
      <c r="B544" s="675" t="s">
        <v>7835</v>
      </c>
      <c r="C544" s="675" t="s">
        <v>1978</v>
      </c>
      <c r="D544" s="675" t="s">
        <v>124</v>
      </c>
      <c r="E544" s="676">
        <v>5.82</v>
      </c>
      <c r="F544" s="446"/>
      <c r="G544" s="446"/>
      <c r="H544" s="446" t="s">
        <v>14360</v>
      </c>
      <c r="I544" s="447">
        <v>45261</v>
      </c>
    </row>
    <row r="545" spans="1:9" ht="15.75">
      <c r="A545" s="675">
        <v>7043</v>
      </c>
      <c r="B545" s="675" t="s">
        <v>716</v>
      </c>
      <c r="C545" s="675" t="s">
        <v>1978</v>
      </c>
      <c r="D545" s="675" t="s">
        <v>124</v>
      </c>
      <c r="E545" s="676">
        <v>0.36</v>
      </c>
      <c r="F545" s="446"/>
      <c r="G545" s="446"/>
      <c r="H545" s="446" t="s">
        <v>14360</v>
      </c>
      <c r="I545" s="447">
        <v>45261</v>
      </c>
    </row>
    <row r="546" spans="1:9" ht="15.75">
      <c r="A546" s="675">
        <v>7050</v>
      </c>
      <c r="B546" s="675" t="s">
        <v>717</v>
      </c>
      <c r="C546" s="675" t="s">
        <v>1978</v>
      </c>
      <c r="D546" s="675" t="s">
        <v>124</v>
      </c>
      <c r="E546" s="676">
        <v>79.8</v>
      </c>
      <c r="F546" s="446"/>
      <c r="G546" s="446"/>
      <c r="H546" s="446" t="s">
        <v>14360</v>
      </c>
      <c r="I546" s="447">
        <v>45261</v>
      </c>
    </row>
    <row r="547" spans="1:9" ht="15.75">
      <c r="A547" s="675">
        <v>67827</v>
      </c>
      <c r="B547" s="675" t="s">
        <v>718</v>
      </c>
      <c r="C547" s="675" t="s">
        <v>1978</v>
      </c>
      <c r="D547" s="675" t="s">
        <v>124</v>
      </c>
      <c r="E547" s="676">
        <v>62.39</v>
      </c>
      <c r="F547" s="446"/>
      <c r="G547" s="446"/>
      <c r="H547" s="446" t="s">
        <v>14360</v>
      </c>
      <c r="I547" s="447">
        <v>45261</v>
      </c>
    </row>
    <row r="548" spans="1:9" ht="15.75">
      <c r="A548" s="675">
        <v>73395</v>
      </c>
      <c r="B548" s="675" t="s">
        <v>719</v>
      </c>
      <c r="C548" s="675" t="s">
        <v>1978</v>
      </c>
      <c r="D548" s="675" t="s">
        <v>124</v>
      </c>
      <c r="E548" s="676">
        <v>9.67</v>
      </c>
      <c r="F548" s="446"/>
      <c r="G548" s="446"/>
      <c r="H548" s="446" t="s">
        <v>14360</v>
      </c>
      <c r="I548" s="447">
        <v>45261</v>
      </c>
    </row>
    <row r="549" spans="1:9" ht="15.75">
      <c r="A549" s="675">
        <v>83766</v>
      </c>
      <c r="B549" s="675" t="s">
        <v>720</v>
      </c>
      <c r="C549" s="675" t="s">
        <v>1978</v>
      </c>
      <c r="D549" s="675" t="s">
        <v>124</v>
      </c>
      <c r="E549" s="676">
        <v>37.61</v>
      </c>
      <c r="F549" s="446"/>
      <c r="G549" s="446"/>
      <c r="H549" s="446" t="s">
        <v>14360</v>
      </c>
      <c r="I549" s="447">
        <v>45261</v>
      </c>
    </row>
    <row r="550" spans="1:9" ht="15.75">
      <c r="A550" s="675">
        <v>84013</v>
      </c>
      <c r="B550" s="675" t="s">
        <v>721</v>
      </c>
      <c r="C550" s="675" t="s">
        <v>1978</v>
      </c>
      <c r="D550" s="675" t="s">
        <v>124</v>
      </c>
      <c r="E550" s="676">
        <v>79.72</v>
      </c>
      <c r="F550" s="446"/>
      <c r="G550" s="446"/>
      <c r="H550" s="446" t="s">
        <v>14360</v>
      </c>
      <c r="I550" s="447">
        <v>45261</v>
      </c>
    </row>
    <row r="551" spans="1:9" ht="15.75">
      <c r="A551" s="675">
        <v>87446</v>
      </c>
      <c r="B551" s="675" t="s">
        <v>7836</v>
      </c>
      <c r="C551" s="675" t="s">
        <v>1978</v>
      </c>
      <c r="D551" s="675" t="s">
        <v>124</v>
      </c>
      <c r="E551" s="676">
        <v>0.64</v>
      </c>
      <c r="F551" s="446"/>
      <c r="G551" s="446"/>
      <c r="H551" s="446" t="s">
        <v>14360</v>
      </c>
      <c r="I551" s="447">
        <v>45261</v>
      </c>
    </row>
    <row r="552" spans="1:9" ht="15.75">
      <c r="A552" s="675">
        <v>88392</v>
      </c>
      <c r="B552" s="675" t="s">
        <v>7837</v>
      </c>
      <c r="C552" s="675" t="s">
        <v>1978</v>
      </c>
      <c r="D552" s="675" t="s">
        <v>124</v>
      </c>
      <c r="E552" s="676">
        <v>1.26</v>
      </c>
      <c r="F552" s="446"/>
      <c r="G552" s="446"/>
      <c r="H552" s="446" t="s">
        <v>14360</v>
      </c>
      <c r="I552" s="447">
        <v>45261</v>
      </c>
    </row>
    <row r="553" spans="1:9" ht="15.75">
      <c r="A553" s="675">
        <v>88398</v>
      </c>
      <c r="B553" s="675" t="s">
        <v>7838</v>
      </c>
      <c r="C553" s="675" t="s">
        <v>1978</v>
      </c>
      <c r="D553" s="675" t="s">
        <v>124</v>
      </c>
      <c r="E553" s="676">
        <v>1.5</v>
      </c>
      <c r="F553" s="446"/>
      <c r="G553" s="446"/>
      <c r="H553" s="446" t="s">
        <v>14360</v>
      </c>
      <c r="I553" s="447">
        <v>45261</v>
      </c>
    </row>
    <row r="554" spans="1:9" ht="15.75">
      <c r="A554" s="675">
        <v>88404</v>
      </c>
      <c r="B554" s="675" t="s">
        <v>7839</v>
      </c>
      <c r="C554" s="675" t="s">
        <v>1978</v>
      </c>
      <c r="D554" s="675" t="s">
        <v>124</v>
      </c>
      <c r="E554" s="676">
        <v>1.19</v>
      </c>
      <c r="F554" s="446"/>
      <c r="G554" s="446"/>
      <c r="H554" s="446" t="s">
        <v>14360</v>
      </c>
      <c r="I554" s="447">
        <v>45261</v>
      </c>
    </row>
    <row r="555" spans="1:9" ht="15.75">
      <c r="A555" s="675">
        <v>88430</v>
      </c>
      <c r="B555" s="675" t="s">
        <v>224</v>
      </c>
      <c r="C555" s="675" t="s">
        <v>1978</v>
      </c>
      <c r="D555" s="675" t="s">
        <v>124</v>
      </c>
      <c r="E555" s="676">
        <v>8.2100000000000009</v>
      </c>
      <c r="F555" s="446"/>
      <c r="G555" s="446"/>
      <c r="H555" s="446" t="s">
        <v>14360</v>
      </c>
      <c r="I555" s="447">
        <v>45261</v>
      </c>
    </row>
    <row r="556" spans="1:9" ht="15.75">
      <c r="A556" s="675">
        <v>88438</v>
      </c>
      <c r="B556" s="675" t="s">
        <v>722</v>
      </c>
      <c r="C556" s="675" t="s">
        <v>1978</v>
      </c>
      <c r="D556" s="675" t="s">
        <v>124</v>
      </c>
      <c r="E556" s="676">
        <v>10.89</v>
      </c>
      <c r="F556" s="446"/>
      <c r="G556" s="446"/>
      <c r="H556" s="446" t="s">
        <v>14360</v>
      </c>
      <c r="I556" s="447">
        <v>45261</v>
      </c>
    </row>
    <row r="557" spans="1:9" ht="15.75">
      <c r="A557" s="675">
        <v>88831</v>
      </c>
      <c r="B557" s="675" t="s">
        <v>7840</v>
      </c>
      <c r="C557" s="675" t="s">
        <v>1978</v>
      </c>
      <c r="D557" s="675" t="s">
        <v>124</v>
      </c>
      <c r="E557" s="676">
        <v>0.47</v>
      </c>
      <c r="F557" s="446"/>
      <c r="G557" s="446"/>
      <c r="H557" s="446" t="s">
        <v>14360</v>
      </c>
      <c r="I557" s="447">
        <v>45261</v>
      </c>
    </row>
    <row r="558" spans="1:9" ht="15.75">
      <c r="A558" s="675">
        <v>88844</v>
      </c>
      <c r="B558" s="675" t="s">
        <v>723</v>
      </c>
      <c r="C558" s="675" t="s">
        <v>1978</v>
      </c>
      <c r="D558" s="675" t="s">
        <v>124</v>
      </c>
      <c r="E558" s="676">
        <v>67.8</v>
      </c>
      <c r="F558" s="446"/>
      <c r="G558" s="446"/>
      <c r="H558" s="446" t="s">
        <v>14360</v>
      </c>
      <c r="I558" s="447">
        <v>45261</v>
      </c>
    </row>
    <row r="559" spans="1:9" ht="15.75">
      <c r="A559" s="675">
        <v>88908</v>
      </c>
      <c r="B559" s="675" t="s">
        <v>724</v>
      </c>
      <c r="C559" s="675" t="s">
        <v>1978</v>
      </c>
      <c r="D559" s="675" t="s">
        <v>124</v>
      </c>
      <c r="E559" s="676">
        <v>88.9</v>
      </c>
      <c r="F559" s="446"/>
      <c r="G559" s="446"/>
      <c r="H559" s="446" t="s">
        <v>14360</v>
      </c>
      <c r="I559" s="447">
        <v>45261</v>
      </c>
    </row>
    <row r="560" spans="1:9" ht="15.75">
      <c r="A560" s="675">
        <v>89022</v>
      </c>
      <c r="B560" s="675" t="s">
        <v>725</v>
      </c>
      <c r="C560" s="675" t="s">
        <v>1978</v>
      </c>
      <c r="D560" s="675" t="s">
        <v>124</v>
      </c>
      <c r="E560" s="676">
        <v>0.34</v>
      </c>
      <c r="F560" s="446"/>
      <c r="G560" s="446"/>
      <c r="H560" s="446" t="s">
        <v>14360</v>
      </c>
      <c r="I560" s="447">
        <v>45261</v>
      </c>
    </row>
    <row r="561" spans="1:9" ht="15.75">
      <c r="A561" s="675">
        <v>89027</v>
      </c>
      <c r="B561" s="675" t="s">
        <v>7841</v>
      </c>
      <c r="C561" s="675" t="s">
        <v>1978</v>
      </c>
      <c r="D561" s="675" t="s">
        <v>124</v>
      </c>
      <c r="E561" s="676">
        <v>4.74</v>
      </c>
      <c r="F561" s="446"/>
      <c r="G561" s="446"/>
      <c r="H561" s="446" t="s">
        <v>14360</v>
      </c>
      <c r="I561" s="447">
        <v>45261</v>
      </c>
    </row>
    <row r="562" spans="1:9" ht="15.75">
      <c r="A562" s="675">
        <v>89031</v>
      </c>
      <c r="B562" s="675" t="s">
        <v>726</v>
      </c>
      <c r="C562" s="675" t="s">
        <v>1978</v>
      </c>
      <c r="D562" s="675" t="s">
        <v>124</v>
      </c>
      <c r="E562" s="676">
        <v>65.8</v>
      </c>
      <c r="F562" s="446"/>
      <c r="G562" s="446"/>
      <c r="H562" s="446" t="s">
        <v>14360</v>
      </c>
      <c r="I562" s="447">
        <v>45261</v>
      </c>
    </row>
    <row r="563" spans="1:9" ht="15.75">
      <c r="A563" s="675">
        <v>89036</v>
      </c>
      <c r="B563" s="675" t="s">
        <v>246</v>
      </c>
      <c r="C563" s="675" t="s">
        <v>1978</v>
      </c>
      <c r="D563" s="675" t="s">
        <v>124</v>
      </c>
      <c r="E563" s="676">
        <v>40.29</v>
      </c>
      <c r="F563" s="446"/>
      <c r="G563" s="446"/>
      <c r="H563" s="446" t="s">
        <v>14360</v>
      </c>
      <c r="I563" s="447">
        <v>45261</v>
      </c>
    </row>
    <row r="564" spans="1:9" ht="15.75">
      <c r="A564" s="675">
        <v>89218</v>
      </c>
      <c r="B564" s="675" t="s">
        <v>192</v>
      </c>
      <c r="C564" s="675" t="s">
        <v>1978</v>
      </c>
      <c r="D564" s="675" t="s">
        <v>124</v>
      </c>
      <c r="E564" s="676">
        <v>80.97</v>
      </c>
      <c r="F564" s="446"/>
      <c r="G564" s="446"/>
      <c r="H564" s="446" t="s">
        <v>14360</v>
      </c>
      <c r="I564" s="447">
        <v>45261</v>
      </c>
    </row>
    <row r="565" spans="1:9" ht="15.75">
      <c r="A565" s="675">
        <v>89226</v>
      </c>
      <c r="B565" s="675" t="s">
        <v>7842</v>
      </c>
      <c r="C565" s="675" t="s">
        <v>1978</v>
      </c>
      <c r="D565" s="675" t="s">
        <v>124</v>
      </c>
      <c r="E565" s="676">
        <v>1.94</v>
      </c>
      <c r="F565" s="446"/>
      <c r="G565" s="446"/>
      <c r="H565" s="446" t="s">
        <v>14360</v>
      </c>
      <c r="I565" s="447">
        <v>45261</v>
      </c>
    </row>
    <row r="566" spans="1:9" ht="15.75">
      <c r="A566" s="675">
        <v>89235</v>
      </c>
      <c r="B566" s="675" t="s">
        <v>727</v>
      </c>
      <c r="C566" s="675" t="s">
        <v>1978</v>
      </c>
      <c r="D566" s="675" t="s">
        <v>124</v>
      </c>
      <c r="E566" s="676">
        <v>161.26</v>
      </c>
      <c r="F566" s="446"/>
      <c r="G566" s="446"/>
      <c r="H566" s="446" t="s">
        <v>14360</v>
      </c>
      <c r="I566" s="447">
        <v>45261</v>
      </c>
    </row>
    <row r="567" spans="1:9" ht="15.75">
      <c r="A567" s="675">
        <v>89243</v>
      </c>
      <c r="B567" s="675" t="s">
        <v>728</v>
      </c>
      <c r="C567" s="675" t="s">
        <v>1978</v>
      </c>
      <c r="D567" s="675" t="s">
        <v>124</v>
      </c>
      <c r="E567" s="676">
        <v>346.95</v>
      </c>
      <c r="F567" s="446"/>
      <c r="G567" s="446"/>
      <c r="H567" s="446" t="s">
        <v>14360</v>
      </c>
      <c r="I567" s="447">
        <v>45261</v>
      </c>
    </row>
    <row r="568" spans="1:9" ht="15.75">
      <c r="A568" s="675">
        <v>89251</v>
      </c>
      <c r="B568" s="675" t="s">
        <v>229</v>
      </c>
      <c r="C568" s="675" t="s">
        <v>1978</v>
      </c>
      <c r="D568" s="675" t="s">
        <v>124</v>
      </c>
      <c r="E568" s="676">
        <v>304.39999999999998</v>
      </c>
      <c r="F568" s="446"/>
      <c r="G568" s="446"/>
      <c r="H568" s="446" t="s">
        <v>14360</v>
      </c>
      <c r="I568" s="447">
        <v>45261</v>
      </c>
    </row>
    <row r="569" spans="1:9" ht="15.75">
      <c r="A569" s="675">
        <v>89258</v>
      </c>
      <c r="B569" s="675" t="s">
        <v>729</v>
      </c>
      <c r="C569" s="675" t="s">
        <v>1978</v>
      </c>
      <c r="D569" s="675" t="s">
        <v>124</v>
      </c>
      <c r="E569" s="676">
        <v>106.82</v>
      </c>
      <c r="F569" s="446"/>
      <c r="G569" s="446"/>
      <c r="H569" s="446" t="s">
        <v>14360</v>
      </c>
      <c r="I569" s="447">
        <v>45261</v>
      </c>
    </row>
    <row r="570" spans="1:9" ht="15.75">
      <c r="A570" s="675">
        <v>89273</v>
      </c>
      <c r="B570" s="675" t="s">
        <v>730</v>
      </c>
      <c r="C570" s="675" t="s">
        <v>1978</v>
      </c>
      <c r="D570" s="675" t="s">
        <v>124</v>
      </c>
      <c r="E570" s="676">
        <v>103.61</v>
      </c>
      <c r="F570" s="446"/>
      <c r="G570" s="446"/>
      <c r="H570" s="446" t="s">
        <v>14360</v>
      </c>
      <c r="I570" s="447">
        <v>45261</v>
      </c>
    </row>
    <row r="571" spans="1:9" ht="15.75">
      <c r="A571" s="675">
        <v>89279</v>
      </c>
      <c r="B571" s="675" t="s">
        <v>7843</v>
      </c>
      <c r="C571" s="675" t="s">
        <v>1978</v>
      </c>
      <c r="D571" s="675" t="s">
        <v>124</v>
      </c>
      <c r="E571" s="676">
        <v>2.35</v>
      </c>
      <c r="F571" s="446"/>
      <c r="G571" s="446"/>
      <c r="H571" s="446" t="s">
        <v>14360</v>
      </c>
      <c r="I571" s="447">
        <v>45261</v>
      </c>
    </row>
    <row r="572" spans="1:9" ht="15.75">
      <c r="A572" s="675">
        <v>89877</v>
      </c>
      <c r="B572" s="675" t="s">
        <v>349</v>
      </c>
      <c r="C572" s="675" t="s">
        <v>1978</v>
      </c>
      <c r="D572" s="675" t="s">
        <v>124</v>
      </c>
      <c r="E572" s="676">
        <v>83.61</v>
      </c>
      <c r="F572" s="446"/>
      <c r="G572" s="446"/>
      <c r="H572" s="446" t="s">
        <v>14360</v>
      </c>
      <c r="I572" s="447">
        <v>45261</v>
      </c>
    </row>
    <row r="573" spans="1:9" ht="15.75">
      <c r="A573" s="675">
        <v>89884</v>
      </c>
      <c r="B573" s="675" t="s">
        <v>204</v>
      </c>
      <c r="C573" s="675" t="s">
        <v>1978</v>
      </c>
      <c r="D573" s="675" t="s">
        <v>124</v>
      </c>
      <c r="E573" s="676">
        <v>87.14</v>
      </c>
      <c r="F573" s="446"/>
      <c r="G573" s="446"/>
      <c r="H573" s="446" t="s">
        <v>14360</v>
      </c>
      <c r="I573" s="447">
        <v>45261</v>
      </c>
    </row>
    <row r="574" spans="1:9" ht="15.75">
      <c r="A574" s="675">
        <v>90587</v>
      </c>
      <c r="B574" s="675" t="s">
        <v>731</v>
      </c>
      <c r="C574" s="675" t="s">
        <v>1978</v>
      </c>
      <c r="D574" s="675" t="s">
        <v>124</v>
      </c>
      <c r="E574" s="676">
        <v>0.43</v>
      </c>
      <c r="F574" s="446"/>
      <c r="G574" s="446"/>
      <c r="H574" s="446" t="s">
        <v>14360</v>
      </c>
      <c r="I574" s="447">
        <v>45261</v>
      </c>
    </row>
    <row r="575" spans="1:9" ht="15.75">
      <c r="A575" s="675">
        <v>90626</v>
      </c>
      <c r="B575" s="675" t="s">
        <v>350</v>
      </c>
      <c r="C575" s="675" t="s">
        <v>1978</v>
      </c>
      <c r="D575" s="675" t="s">
        <v>124</v>
      </c>
      <c r="E575" s="676">
        <v>3.32</v>
      </c>
      <c r="F575" s="446"/>
      <c r="G575" s="446"/>
      <c r="H575" s="446" t="s">
        <v>14360</v>
      </c>
      <c r="I575" s="447">
        <v>45261</v>
      </c>
    </row>
    <row r="576" spans="1:9" ht="15.75">
      <c r="A576" s="675">
        <v>90632</v>
      </c>
      <c r="B576" s="675" t="s">
        <v>351</v>
      </c>
      <c r="C576" s="675" t="s">
        <v>1978</v>
      </c>
      <c r="D576" s="675" t="s">
        <v>124</v>
      </c>
      <c r="E576" s="676">
        <v>82.17</v>
      </c>
      <c r="F576" s="446"/>
      <c r="G576" s="446"/>
      <c r="H576" s="446" t="s">
        <v>14360</v>
      </c>
      <c r="I576" s="447">
        <v>45261</v>
      </c>
    </row>
    <row r="577" spans="1:9" ht="15.75">
      <c r="A577" s="675">
        <v>90638</v>
      </c>
      <c r="B577" s="675" t="s">
        <v>352</v>
      </c>
      <c r="C577" s="675" t="s">
        <v>1978</v>
      </c>
      <c r="D577" s="675" t="s">
        <v>124</v>
      </c>
      <c r="E577" s="676">
        <v>6.31</v>
      </c>
      <c r="F577" s="446"/>
      <c r="G577" s="446"/>
      <c r="H577" s="446" t="s">
        <v>14360</v>
      </c>
      <c r="I577" s="447">
        <v>45261</v>
      </c>
    </row>
    <row r="578" spans="1:9" ht="15.75">
      <c r="A578" s="675">
        <v>90644</v>
      </c>
      <c r="B578" s="675" t="s">
        <v>732</v>
      </c>
      <c r="C578" s="675" t="s">
        <v>1978</v>
      </c>
      <c r="D578" s="675" t="s">
        <v>124</v>
      </c>
      <c r="E578" s="676">
        <v>9.43</v>
      </c>
      <c r="F578" s="446"/>
      <c r="G578" s="446"/>
      <c r="H578" s="446" t="s">
        <v>14360</v>
      </c>
      <c r="I578" s="447">
        <v>45261</v>
      </c>
    </row>
    <row r="579" spans="1:9" ht="15.75">
      <c r="A579" s="675">
        <v>90651</v>
      </c>
      <c r="B579" s="675" t="s">
        <v>733</v>
      </c>
      <c r="C579" s="675" t="s">
        <v>1978</v>
      </c>
      <c r="D579" s="675" t="s">
        <v>124</v>
      </c>
      <c r="E579" s="676">
        <v>1.04</v>
      </c>
      <c r="F579" s="446"/>
      <c r="G579" s="446"/>
      <c r="H579" s="446" t="s">
        <v>14360</v>
      </c>
      <c r="I579" s="447">
        <v>45261</v>
      </c>
    </row>
    <row r="580" spans="1:9" ht="15.75">
      <c r="A580" s="675">
        <v>90657</v>
      </c>
      <c r="B580" s="675" t="s">
        <v>353</v>
      </c>
      <c r="C580" s="675" t="s">
        <v>1978</v>
      </c>
      <c r="D580" s="675" t="s">
        <v>124</v>
      </c>
      <c r="E580" s="676">
        <v>6.14</v>
      </c>
      <c r="F580" s="446"/>
      <c r="G580" s="446"/>
      <c r="H580" s="446" t="s">
        <v>14360</v>
      </c>
      <c r="I580" s="447">
        <v>45261</v>
      </c>
    </row>
    <row r="581" spans="1:9" ht="15.75">
      <c r="A581" s="675">
        <v>90663</v>
      </c>
      <c r="B581" s="675" t="s">
        <v>354</v>
      </c>
      <c r="C581" s="675" t="s">
        <v>1978</v>
      </c>
      <c r="D581" s="675" t="s">
        <v>124</v>
      </c>
      <c r="E581" s="676">
        <v>6.57</v>
      </c>
      <c r="F581" s="446"/>
      <c r="G581" s="446"/>
      <c r="H581" s="446" t="s">
        <v>14360</v>
      </c>
      <c r="I581" s="447">
        <v>45261</v>
      </c>
    </row>
    <row r="582" spans="1:9" ht="15.75">
      <c r="A582" s="675">
        <v>90669</v>
      </c>
      <c r="B582" s="675" t="s">
        <v>7844</v>
      </c>
      <c r="C582" s="675" t="s">
        <v>1978</v>
      </c>
      <c r="D582" s="675" t="s">
        <v>124</v>
      </c>
      <c r="E582" s="676">
        <v>8.65</v>
      </c>
      <c r="F582" s="446"/>
      <c r="G582" s="446"/>
      <c r="H582" s="446" t="s">
        <v>14360</v>
      </c>
      <c r="I582" s="447">
        <v>45261</v>
      </c>
    </row>
    <row r="583" spans="1:9" ht="15.75">
      <c r="A583" s="675">
        <v>90675</v>
      </c>
      <c r="B583" s="675" t="s">
        <v>734</v>
      </c>
      <c r="C583" s="675" t="s">
        <v>1978</v>
      </c>
      <c r="D583" s="675" t="s">
        <v>124</v>
      </c>
      <c r="E583" s="676">
        <v>294.75</v>
      </c>
      <c r="F583" s="446"/>
      <c r="G583" s="446"/>
      <c r="H583" s="446" t="s">
        <v>14360</v>
      </c>
      <c r="I583" s="447">
        <v>45261</v>
      </c>
    </row>
    <row r="584" spans="1:9" ht="15.75">
      <c r="A584" s="675">
        <v>90681</v>
      </c>
      <c r="B584" s="675" t="s">
        <v>735</v>
      </c>
      <c r="C584" s="675" t="s">
        <v>1978</v>
      </c>
      <c r="D584" s="675" t="s">
        <v>124</v>
      </c>
      <c r="E584" s="676">
        <v>173.5</v>
      </c>
      <c r="F584" s="446"/>
      <c r="G584" s="446"/>
      <c r="H584" s="446" t="s">
        <v>14360</v>
      </c>
      <c r="I584" s="447">
        <v>45261</v>
      </c>
    </row>
    <row r="585" spans="1:9" ht="15.75">
      <c r="A585" s="675">
        <v>90687</v>
      </c>
      <c r="B585" s="675" t="s">
        <v>7845</v>
      </c>
      <c r="C585" s="675" t="s">
        <v>1978</v>
      </c>
      <c r="D585" s="675" t="s">
        <v>124</v>
      </c>
      <c r="E585" s="676">
        <v>60.8</v>
      </c>
      <c r="F585" s="446"/>
      <c r="G585" s="446"/>
      <c r="H585" s="446" t="s">
        <v>14360</v>
      </c>
      <c r="I585" s="447">
        <v>45261</v>
      </c>
    </row>
    <row r="586" spans="1:9" ht="15.75">
      <c r="A586" s="675">
        <v>90693</v>
      </c>
      <c r="B586" s="675" t="s">
        <v>736</v>
      </c>
      <c r="C586" s="675" t="s">
        <v>1978</v>
      </c>
      <c r="D586" s="675" t="s">
        <v>124</v>
      </c>
      <c r="E586" s="676">
        <v>52.93</v>
      </c>
      <c r="F586" s="446"/>
      <c r="G586" s="446"/>
      <c r="H586" s="446" t="s">
        <v>14360</v>
      </c>
      <c r="I586" s="447">
        <v>45261</v>
      </c>
    </row>
    <row r="587" spans="1:9" ht="15.75">
      <c r="A587" s="675">
        <v>90965</v>
      </c>
      <c r="B587" s="675" t="s">
        <v>355</v>
      </c>
      <c r="C587" s="675" t="s">
        <v>1978</v>
      </c>
      <c r="D587" s="675" t="s">
        <v>124</v>
      </c>
      <c r="E587" s="676">
        <v>8.6</v>
      </c>
      <c r="F587" s="446"/>
      <c r="G587" s="446"/>
      <c r="H587" s="446" t="s">
        <v>14360</v>
      </c>
      <c r="I587" s="447">
        <v>45261</v>
      </c>
    </row>
    <row r="588" spans="1:9" ht="15.75">
      <c r="A588" s="675">
        <v>90973</v>
      </c>
      <c r="B588" s="675" t="s">
        <v>737</v>
      </c>
      <c r="C588" s="675" t="s">
        <v>1978</v>
      </c>
      <c r="D588" s="675" t="s">
        <v>124</v>
      </c>
      <c r="E588" s="676">
        <v>8.6199999999999992</v>
      </c>
      <c r="F588" s="446"/>
      <c r="G588" s="446"/>
      <c r="H588" s="446" t="s">
        <v>14360</v>
      </c>
      <c r="I588" s="447">
        <v>45261</v>
      </c>
    </row>
    <row r="589" spans="1:9" ht="15.75">
      <c r="A589" s="675">
        <v>90982</v>
      </c>
      <c r="B589" s="675" t="s">
        <v>356</v>
      </c>
      <c r="C589" s="675" t="s">
        <v>1978</v>
      </c>
      <c r="D589" s="675" t="s">
        <v>124</v>
      </c>
      <c r="E589" s="676">
        <v>21.91</v>
      </c>
      <c r="F589" s="446"/>
      <c r="G589" s="446"/>
      <c r="H589" s="446" t="s">
        <v>14360</v>
      </c>
      <c r="I589" s="447">
        <v>45261</v>
      </c>
    </row>
    <row r="590" spans="1:9" ht="15.75">
      <c r="A590" s="675">
        <v>91001</v>
      </c>
      <c r="B590" s="675" t="s">
        <v>738</v>
      </c>
      <c r="C590" s="675" t="s">
        <v>1978</v>
      </c>
      <c r="D590" s="675" t="s">
        <v>124</v>
      </c>
      <c r="E590" s="676">
        <v>10.23</v>
      </c>
      <c r="F590" s="446"/>
      <c r="G590" s="446"/>
      <c r="H590" s="446" t="s">
        <v>14360</v>
      </c>
      <c r="I590" s="447">
        <v>45261</v>
      </c>
    </row>
    <row r="591" spans="1:9" ht="15.75">
      <c r="A591" s="675">
        <v>91032</v>
      </c>
      <c r="B591" s="675" t="s">
        <v>357</v>
      </c>
      <c r="C591" s="675" t="s">
        <v>1978</v>
      </c>
      <c r="D591" s="675" t="s">
        <v>124</v>
      </c>
      <c r="E591" s="676">
        <v>65.47</v>
      </c>
      <c r="F591" s="446"/>
      <c r="G591" s="446"/>
      <c r="H591" s="446" t="s">
        <v>14360</v>
      </c>
      <c r="I591" s="447">
        <v>45261</v>
      </c>
    </row>
    <row r="592" spans="1:9" ht="15.75">
      <c r="A592" s="675">
        <v>91278</v>
      </c>
      <c r="B592" s="675" t="s">
        <v>739</v>
      </c>
      <c r="C592" s="675" t="s">
        <v>1978</v>
      </c>
      <c r="D592" s="675" t="s">
        <v>124</v>
      </c>
      <c r="E592" s="676">
        <v>0.61</v>
      </c>
      <c r="F592" s="446"/>
      <c r="G592" s="446"/>
      <c r="H592" s="446" t="s">
        <v>14360</v>
      </c>
      <c r="I592" s="447">
        <v>45261</v>
      </c>
    </row>
    <row r="593" spans="1:9" ht="15.75">
      <c r="A593" s="675">
        <v>91285</v>
      </c>
      <c r="B593" s="675" t="s">
        <v>740</v>
      </c>
      <c r="C593" s="675" t="s">
        <v>1978</v>
      </c>
      <c r="D593" s="675" t="s">
        <v>124</v>
      </c>
      <c r="E593" s="676">
        <v>1.04</v>
      </c>
      <c r="F593" s="446"/>
      <c r="G593" s="446"/>
      <c r="H593" s="446" t="s">
        <v>14360</v>
      </c>
      <c r="I593" s="447">
        <v>45261</v>
      </c>
    </row>
    <row r="594" spans="1:9" ht="15.75">
      <c r="A594" s="675">
        <v>91387</v>
      </c>
      <c r="B594" s="675" t="s">
        <v>741</v>
      </c>
      <c r="C594" s="675" t="s">
        <v>1978</v>
      </c>
      <c r="D594" s="675" t="s">
        <v>124</v>
      </c>
      <c r="E594" s="676">
        <v>72.19</v>
      </c>
      <c r="F594" s="446"/>
      <c r="G594" s="446"/>
      <c r="H594" s="446" t="s">
        <v>14360</v>
      </c>
      <c r="I594" s="447">
        <v>45261</v>
      </c>
    </row>
    <row r="595" spans="1:9" ht="15.75">
      <c r="A595" s="675">
        <v>91395</v>
      </c>
      <c r="B595" s="675" t="s">
        <v>742</v>
      </c>
      <c r="C595" s="675" t="s">
        <v>1978</v>
      </c>
      <c r="D595" s="675" t="s">
        <v>124</v>
      </c>
      <c r="E595" s="676">
        <v>56.35</v>
      </c>
      <c r="F595" s="446"/>
      <c r="G595" s="446"/>
      <c r="H595" s="446" t="s">
        <v>14360</v>
      </c>
      <c r="I595" s="447">
        <v>45261</v>
      </c>
    </row>
    <row r="596" spans="1:9" ht="15.75">
      <c r="A596" s="675">
        <v>91486</v>
      </c>
      <c r="B596" s="675" t="s">
        <v>7846</v>
      </c>
      <c r="C596" s="675" t="s">
        <v>1978</v>
      </c>
      <c r="D596" s="675" t="s">
        <v>124</v>
      </c>
      <c r="E596" s="676">
        <v>66.91</v>
      </c>
      <c r="F596" s="446"/>
      <c r="G596" s="446"/>
      <c r="H596" s="446" t="s">
        <v>14360</v>
      </c>
      <c r="I596" s="447">
        <v>45261</v>
      </c>
    </row>
    <row r="597" spans="1:9" ht="15.75">
      <c r="A597" s="675">
        <v>91534</v>
      </c>
      <c r="B597" s="675" t="s">
        <v>743</v>
      </c>
      <c r="C597" s="675" t="s">
        <v>1978</v>
      </c>
      <c r="D597" s="675" t="s">
        <v>124</v>
      </c>
      <c r="E597" s="676">
        <v>23.87</v>
      </c>
      <c r="F597" s="446"/>
      <c r="G597" s="446"/>
      <c r="H597" s="446" t="s">
        <v>14360</v>
      </c>
      <c r="I597" s="447">
        <v>45261</v>
      </c>
    </row>
    <row r="598" spans="1:9" ht="15.75">
      <c r="A598" s="675">
        <v>91635</v>
      </c>
      <c r="B598" s="675" t="s">
        <v>744</v>
      </c>
      <c r="C598" s="675" t="s">
        <v>1978</v>
      </c>
      <c r="D598" s="675" t="s">
        <v>124</v>
      </c>
      <c r="E598" s="676">
        <v>61.91</v>
      </c>
      <c r="F598" s="446"/>
      <c r="G598" s="446"/>
      <c r="H598" s="446" t="s">
        <v>14360</v>
      </c>
      <c r="I598" s="447">
        <v>45261</v>
      </c>
    </row>
    <row r="599" spans="1:9" ht="15.75">
      <c r="A599" s="675">
        <v>91646</v>
      </c>
      <c r="B599" s="675" t="s">
        <v>745</v>
      </c>
      <c r="C599" s="675" t="s">
        <v>1978</v>
      </c>
      <c r="D599" s="675" t="s">
        <v>124</v>
      </c>
      <c r="E599" s="676">
        <v>94.15</v>
      </c>
      <c r="F599" s="446"/>
      <c r="G599" s="446"/>
      <c r="H599" s="446" t="s">
        <v>14360</v>
      </c>
      <c r="I599" s="447">
        <v>45261</v>
      </c>
    </row>
    <row r="600" spans="1:9" ht="15.75">
      <c r="A600" s="675">
        <v>91693</v>
      </c>
      <c r="B600" s="675" t="s">
        <v>746</v>
      </c>
      <c r="C600" s="675" t="s">
        <v>1978</v>
      </c>
      <c r="D600" s="675" t="s">
        <v>124</v>
      </c>
      <c r="E600" s="676">
        <v>23.08</v>
      </c>
      <c r="F600" s="446"/>
      <c r="G600" s="446"/>
      <c r="H600" s="446" t="s">
        <v>14360</v>
      </c>
      <c r="I600" s="447">
        <v>45261</v>
      </c>
    </row>
    <row r="601" spans="1:9" ht="15.75">
      <c r="A601" s="675">
        <v>92044</v>
      </c>
      <c r="B601" s="675" t="s">
        <v>747</v>
      </c>
      <c r="C601" s="675" t="s">
        <v>1978</v>
      </c>
      <c r="D601" s="675" t="s">
        <v>124</v>
      </c>
      <c r="E601" s="676">
        <v>7.8</v>
      </c>
      <c r="F601" s="446"/>
      <c r="G601" s="446"/>
      <c r="H601" s="446" t="s">
        <v>14360</v>
      </c>
      <c r="I601" s="447">
        <v>45261</v>
      </c>
    </row>
    <row r="602" spans="1:9" ht="15.75">
      <c r="A602" s="675">
        <v>92107</v>
      </c>
      <c r="B602" s="675" t="s">
        <v>7847</v>
      </c>
      <c r="C602" s="675" t="s">
        <v>1978</v>
      </c>
      <c r="D602" s="675" t="s">
        <v>124</v>
      </c>
      <c r="E602" s="676">
        <v>92.17</v>
      </c>
      <c r="F602" s="446"/>
      <c r="G602" s="446"/>
      <c r="H602" s="446" t="s">
        <v>14360</v>
      </c>
      <c r="I602" s="447">
        <v>45261</v>
      </c>
    </row>
    <row r="603" spans="1:9" ht="15.75">
      <c r="A603" s="675">
        <v>92113</v>
      </c>
      <c r="B603" s="675" t="s">
        <v>7848</v>
      </c>
      <c r="C603" s="675" t="s">
        <v>1978</v>
      </c>
      <c r="D603" s="675" t="s">
        <v>124</v>
      </c>
      <c r="E603" s="676">
        <v>1.39</v>
      </c>
      <c r="F603" s="446"/>
      <c r="G603" s="446"/>
      <c r="H603" s="446" t="s">
        <v>14360</v>
      </c>
      <c r="I603" s="447">
        <v>45261</v>
      </c>
    </row>
    <row r="604" spans="1:9" ht="15.75">
      <c r="A604" s="675">
        <v>92119</v>
      </c>
      <c r="B604" s="675" t="s">
        <v>7849</v>
      </c>
      <c r="C604" s="675" t="s">
        <v>1978</v>
      </c>
      <c r="D604" s="675" t="s">
        <v>124</v>
      </c>
      <c r="E604" s="676">
        <v>0.35</v>
      </c>
      <c r="F604" s="446"/>
      <c r="G604" s="446"/>
      <c r="H604" s="446" t="s">
        <v>14360</v>
      </c>
      <c r="I604" s="447">
        <v>45261</v>
      </c>
    </row>
    <row r="605" spans="1:9" ht="15.75">
      <c r="A605" s="675">
        <v>92139</v>
      </c>
      <c r="B605" s="675" t="s">
        <v>748</v>
      </c>
      <c r="C605" s="675" t="s">
        <v>1978</v>
      </c>
      <c r="D605" s="675" t="s">
        <v>124</v>
      </c>
      <c r="E605" s="676">
        <v>40.409999999999997</v>
      </c>
      <c r="F605" s="446"/>
      <c r="G605" s="446"/>
      <c r="H605" s="446" t="s">
        <v>14360</v>
      </c>
      <c r="I605" s="447">
        <v>45261</v>
      </c>
    </row>
    <row r="606" spans="1:9" ht="15.75">
      <c r="A606" s="675">
        <v>92146</v>
      </c>
      <c r="B606" s="675" t="s">
        <v>358</v>
      </c>
      <c r="C606" s="675" t="s">
        <v>1978</v>
      </c>
      <c r="D606" s="675" t="s">
        <v>124</v>
      </c>
      <c r="E606" s="676">
        <v>28.52</v>
      </c>
      <c r="F606" s="446"/>
      <c r="G606" s="446"/>
      <c r="H606" s="446" t="s">
        <v>14360</v>
      </c>
      <c r="I606" s="447">
        <v>45261</v>
      </c>
    </row>
    <row r="607" spans="1:9" ht="15.75">
      <c r="A607" s="675">
        <v>92243</v>
      </c>
      <c r="B607" s="675" t="s">
        <v>749</v>
      </c>
      <c r="C607" s="675" t="s">
        <v>1978</v>
      </c>
      <c r="D607" s="675" t="s">
        <v>124</v>
      </c>
      <c r="E607" s="676">
        <v>76.760000000000005</v>
      </c>
      <c r="F607" s="446"/>
      <c r="G607" s="446"/>
      <c r="H607" s="446" t="s">
        <v>14360</v>
      </c>
      <c r="I607" s="447">
        <v>45261</v>
      </c>
    </row>
    <row r="608" spans="1:9" ht="15.75">
      <c r="A608" s="675">
        <v>92717</v>
      </c>
      <c r="B608" s="675" t="s">
        <v>7850</v>
      </c>
      <c r="C608" s="675" t="s">
        <v>1978</v>
      </c>
      <c r="D608" s="675" t="s">
        <v>124</v>
      </c>
      <c r="E608" s="676">
        <v>0.15</v>
      </c>
      <c r="F608" s="446"/>
      <c r="G608" s="446"/>
      <c r="H608" s="446" t="s">
        <v>14360</v>
      </c>
      <c r="I608" s="447">
        <v>45261</v>
      </c>
    </row>
    <row r="609" spans="1:9" ht="15.75">
      <c r="A609" s="675">
        <v>92961</v>
      </c>
      <c r="B609" s="675" t="s">
        <v>750</v>
      </c>
      <c r="C609" s="675" t="s">
        <v>1978</v>
      </c>
      <c r="D609" s="675" t="s">
        <v>124</v>
      </c>
      <c r="E609" s="676">
        <v>5.29</v>
      </c>
      <c r="F609" s="446"/>
      <c r="G609" s="446"/>
      <c r="H609" s="446" t="s">
        <v>14360</v>
      </c>
      <c r="I609" s="447">
        <v>45261</v>
      </c>
    </row>
    <row r="610" spans="1:9" ht="15.75">
      <c r="A610" s="675">
        <v>92967</v>
      </c>
      <c r="B610" s="675" t="s">
        <v>751</v>
      </c>
      <c r="C610" s="675" t="s">
        <v>1978</v>
      </c>
      <c r="D610" s="675" t="s">
        <v>124</v>
      </c>
      <c r="E610" s="676">
        <v>18.14</v>
      </c>
      <c r="F610" s="446"/>
      <c r="G610" s="446"/>
      <c r="H610" s="446" t="s">
        <v>14360</v>
      </c>
      <c r="I610" s="447">
        <v>45261</v>
      </c>
    </row>
    <row r="611" spans="1:9" ht="15.75">
      <c r="A611" s="675">
        <v>93225</v>
      </c>
      <c r="B611" s="675" t="s">
        <v>752</v>
      </c>
      <c r="C611" s="675" t="s">
        <v>1978</v>
      </c>
      <c r="D611" s="675" t="s">
        <v>124</v>
      </c>
      <c r="E611" s="676">
        <v>445.59</v>
      </c>
      <c r="F611" s="446"/>
      <c r="G611" s="446"/>
      <c r="H611" s="446" t="s">
        <v>14360</v>
      </c>
      <c r="I611" s="447">
        <v>45261</v>
      </c>
    </row>
    <row r="612" spans="1:9" ht="15.75">
      <c r="A612" s="675">
        <v>93234</v>
      </c>
      <c r="B612" s="675" t="s">
        <v>359</v>
      </c>
      <c r="C612" s="675" t="s">
        <v>1978</v>
      </c>
      <c r="D612" s="675" t="s">
        <v>124</v>
      </c>
      <c r="E612" s="676">
        <v>0.62</v>
      </c>
      <c r="F612" s="446"/>
      <c r="G612" s="446"/>
      <c r="H612" s="446" t="s">
        <v>14360</v>
      </c>
      <c r="I612" s="447">
        <v>45261</v>
      </c>
    </row>
    <row r="613" spans="1:9" ht="15.75">
      <c r="A613" s="675">
        <v>93244</v>
      </c>
      <c r="B613" s="675" t="s">
        <v>360</v>
      </c>
      <c r="C613" s="675" t="s">
        <v>1978</v>
      </c>
      <c r="D613" s="675" t="s">
        <v>124</v>
      </c>
      <c r="E613" s="676">
        <v>65.7</v>
      </c>
      <c r="F613" s="446"/>
      <c r="G613" s="446"/>
      <c r="H613" s="446" t="s">
        <v>14360</v>
      </c>
      <c r="I613" s="447">
        <v>45261</v>
      </c>
    </row>
    <row r="614" spans="1:9" ht="15.75">
      <c r="A614" s="675">
        <v>93274</v>
      </c>
      <c r="B614" s="675" t="s">
        <v>7851</v>
      </c>
      <c r="C614" s="675" t="s">
        <v>1978</v>
      </c>
      <c r="D614" s="675" t="s">
        <v>124</v>
      </c>
      <c r="E614" s="676">
        <v>66.87</v>
      </c>
      <c r="F614" s="446"/>
      <c r="G614" s="446"/>
      <c r="H614" s="446" t="s">
        <v>14360</v>
      </c>
      <c r="I614" s="447">
        <v>45261</v>
      </c>
    </row>
    <row r="615" spans="1:9" ht="15.75">
      <c r="A615" s="675">
        <v>93282</v>
      </c>
      <c r="B615" s="675" t="s">
        <v>753</v>
      </c>
      <c r="C615" s="675" t="s">
        <v>1978</v>
      </c>
      <c r="D615" s="675" t="s">
        <v>124</v>
      </c>
      <c r="E615" s="676">
        <v>20.05</v>
      </c>
      <c r="F615" s="446"/>
      <c r="G615" s="446"/>
      <c r="H615" s="446" t="s">
        <v>14360</v>
      </c>
      <c r="I615" s="447">
        <v>45261</v>
      </c>
    </row>
    <row r="616" spans="1:9" ht="15.75">
      <c r="A616" s="675">
        <v>93288</v>
      </c>
      <c r="B616" s="675" t="s">
        <v>754</v>
      </c>
      <c r="C616" s="675" t="s">
        <v>1978</v>
      </c>
      <c r="D616" s="675" t="s">
        <v>124</v>
      </c>
      <c r="E616" s="676">
        <v>173.06</v>
      </c>
      <c r="F616" s="446"/>
      <c r="G616" s="446"/>
      <c r="H616" s="446" t="s">
        <v>14360</v>
      </c>
      <c r="I616" s="447">
        <v>45261</v>
      </c>
    </row>
    <row r="617" spans="1:9" ht="15.75">
      <c r="A617" s="675">
        <v>93403</v>
      </c>
      <c r="B617" s="675" t="s">
        <v>755</v>
      </c>
      <c r="C617" s="675" t="s">
        <v>1978</v>
      </c>
      <c r="D617" s="675" t="s">
        <v>124</v>
      </c>
      <c r="E617" s="676">
        <v>67.510000000000005</v>
      </c>
      <c r="F617" s="446"/>
      <c r="G617" s="446"/>
      <c r="H617" s="446" t="s">
        <v>14360</v>
      </c>
      <c r="I617" s="447">
        <v>45261</v>
      </c>
    </row>
    <row r="618" spans="1:9" ht="15.75">
      <c r="A618" s="675">
        <v>93409</v>
      </c>
      <c r="B618" s="675" t="s">
        <v>7852</v>
      </c>
      <c r="C618" s="675" t="s">
        <v>1978</v>
      </c>
      <c r="D618" s="675" t="s">
        <v>124</v>
      </c>
      <c r="E618" s="676">
        <v>30.13</v>
      </c>
      <c r="F618" s="446"/>
      <c r="G618" s="446"/>
      <c r="H618" s="446" t="s">
        <v>14360</v>
      </c>
      <c r="I618" s="447">
        <v>45261</v>
      </c>
    </row>
    <row r="619" spans="1:9" ht="15.75">
      <c r="A619" s="675">
        <v>93416</v>
      </c>
      <c r="B619" s="675" t="s">
        <v>756</v>
      </c>
      <c r="C619" s="675" t="s">
        <v>1978</v>
      </c>
      <c r="D619" s="675" t="s">
        <v>124</v>
      </c>
      <c r="E619" s="676">
        <v>0.46</v>
      </c>
      <c r="F619" s="446"/>
      <c r="G619" s="446"/>
      <c r="H619" s="446" t="s">
        <v>14360</v>
      </c>
      <c r="I619" s="447">
        <v>45261</v>
      </c>
    </row>
    <row r="620" spans="1:9" ht="15.75">
      <c r="A620" s="675">
        <v>93422</v>
      </c>
      <c r="B620" s="675" t="s">
        <v>361</v>
      </c>
      <c r="C620" s="675" t="s">
        <v>1978</v>
      </c>
      <c r="D620" s="675" t="s">
        <v>124</v>
      </c>
      <c r="E620" s="676">
        <v>6.07</v>
      </c>
      <c r="F620" s="446"/>
      <c r="G620" s="446"/>
      <c r="H620" s="446" t="s">
        <v>14360</v>
      </c>
      <c r="I620" s="447">
        <v>45261</v>
      </c>
    </row>
    <row r="621" spans="1:9" ht="15.75">
      <c r="A621" s="675">
        <v>93428</v>
      </c>
      <c r="B621" s="675" t="s">
        <v>757</v>
      </c>
      <c r="C621" s="675" t="s">
        <v>1978</v>
      </c>
      <c r="D621" s="675" t="s">
        <v>124</v>
      </c>
      <c r="E621" s="676">
        <v>8.6</v>
      </c>
      <c r="F621" s="446"/>
      <c r="G621" s="446"/>
      <c r="H621" s="446" t="s">
        <v>14360</v>
      </c>
      <c r="I621" s="447">
        <v>45261</v>
      </c>
    </row>
    <row r="622" spans="1:9" ht="15.75">
      <c r="A622" s="675">
        <v>93434</v>
      </c>
      <c r="B622" s="675" t="s">
        <v>7853</v>
      </c>
      <c r="C622" s="675" t="s">
        <v>1978</v>
      </c>
      <c r="D622" s="675" t="s">
        <v>124</v>
      </c>
      <c r="E622" s="676">
        <v>260.08999999999997</v>
      </c>
      <c r="F622" s="446"/>
      <c r="G622" s="446"/>
      <c r="H622" s="446" t="s">
        <v>14360</v>
      </c>
      <c r="I622" s="447">
        <v>45261</v>
      </c>
    </row>
    <row r="623" spans="1:9" ht="15.75">
      <c r="A623" s="675">
        <v>93440</v>
      </c>
      <c r="B623" s="675" t="s">
        <v>7854</v>
      </c>
      <c r="C623" s="675" t="s">
        <v>1978</v>
      </c>
      <c r="D623" s="675" t="s">
        <v>124</v>
      </c>
      <c r="E623" s="676">
        <v>118.05</v>
      </c>
      <c r="F623" s="446"/>
      <c r="G623" s="446"/>
      <c r="H623" s="446" t="s">
        <v>14360</v>
      </c>
      <c r="I623" s="447">
        <v>45261</v>
      </c>
    </row>
    <row r="624" spans="1:9" ht="15.75">
      <c r="A624" s="675">
        <v>95122</v>
      </c>
      <c r="B624" s="675" t="s">
        <v>758</v>
      </c>
      <c r="C624" s="675" t="s">
        <v>1978</v>
      </c>
      <c r="D624" s="675" t="s">
        <v>124</v>
      </c>
      <c r="E624" s="676">
        <v>179.69</v>
      </c>
      <c r="F624" s="446"/>
      <c r="G624" s="446"/>
      <c r="H624" s="446" t="s">
        <v>14360</v>
      </c>
      <c r="I624" s="447">
        <v>45261</v>
      </c>
    </row>
    <row r="625" spans="1:9" ht="15.75">
      <c r="A625" s="675">
        <v>95128</v>
      </c>
      <c r="B625" s="675" t="s">
        <v>362</v>
      </c>
      <c r="C625" s="675" t="s">
        <v>1978</v>
      </c>
      <c r="D625" s="675" t="s">
        <v>124</v>
      </c>
      <c r="E625" s="676">
        <v>46.34</v>
      </c>
      <c r="F625" s="446"/>
      <c r="G625" s="446"/>
      <c r="H625" s="446" t="s">
        <v>14360</v>
      </c>
      <c r="I625" s="447">
        <v>45261</v>
      </c>
    </row>
    <row r="626" spans="1:9" ht="15.75">
      <c r="A626" s="675">
        <v>95140</v>
      </c>
      <c r="B626" s="675" t="s">
        <v>759</v>
      </c>
      <c r="C626" s="675" t="s">
        <v>1978</v>
      </c>
      <c r="D626" s="675" t="s">
        <v>124</v>
      </c>
      <c r="E626" s="676">
        <v>0.03</v>
      </c>
      <c r="F626" s="446"/>
      <c r="G626" s="446"/>
      <c r="H626" s="446" t="s">
        <v>14360</v>
      </c>
      <c r="I626" s="447">
        <v>45261</v>
      </c>
    </row>
    <row r="627" spans="1:9" ht="15.75">
      <c r="A627" s="675">
        <v>95213</v>
      </c>
      <c r="B627" s="675" t="s">
        <v>7855</v>
      </c>
      <c r="C627" s="675" t="s">
        <v>1978</v>
      </c>
      <c r="D627" s="675" t="s">
        <v>124</v>
      </c>
      <c r="E627" s="676">
        <v>73.040000000000006</v>
      </c>
      <c r="F627" s="446"/>
      <c r="G627" s="446"/>
      <c r="H627" s="446" t="s">
        <v>14360</v>
      </c>
      <c r="I627" s="447">
        <v>45261</v>
      </c>
    </row>
    <row r="628" spans="1:9" ht="15.75">
      <c r="A628" s="675">
        <v>95259</v>
      </c>
      <c r="B628" s="675" t="s">
        <v>444</v>
      </c>
      <c r="C628" s="675" t="s">
        <v>1978</v>
      </c>
      <c r="D628" s="675" t="s">
        <v>124</v>
      </c>
      <c r="E628" s="676">
        <v>17.79</v>
      </c>
      <c r="F628" s="446"/>
      <c r="G628" s="446"/>
      <c r="H628" s="446" t="s">
        <v>14360</v>
      </c>
      <c r="I628" s="447">
        <v>45261</v>
      </c>
    </row>
    <row r="629" spans="1:9" ht="15.75">
      <c r="A629" s="675">
        <v>95265</v>
      </c>
      <c r="B629" s="675" t="s">
        <v>760</v>
      </c>
      <c r="C629" s="675" t="s">
        <v>1978</v>
      </c>
      <c r="D629" s="675" t="s">
        <v>124</v>
      </c>
      <c r="E629" s="676">
        <v>0.98</v>
      </c>
      <c r="F629" s="446"/>
      <c r="G629" s="446"/>
      <c r="H629" s="446" t="s">
        <v>14360</v>
      </c>
      <c r="I629" s="447">
        <v>45261</v>
      </c>
    </row>
    <row r="630" spans="1:9" ht="15.75">
      <c r="A630" s="675">
        <v>95271</v>
      </c>
      <c r="B630" s="675" t="s">
        <v>761</v>
      </c>
      <c r="C630" s="675" t="s">
        <v>1978</v>
      </c>
      <c r="D630" s="675" t="s">
        <v>124</v>
      </c>
      <c r="E630" s="676">
        <v>0.53</v>
      </c>
      <c r="F630" s="446"/>
      <c r="G630" s="446"/>
      <c r="H630" s="446" t="s">
        <v>14360</v>
      </c>
      <c r="I630" s="447">
        <v>45261</v>
      </c>
    </row>
    <row r="631" spans="1:9" ht="15.75">
      <c r="A631" s="675">
        <v>95277</v>
      </c>
      <c r="B631" s="675" t="s">
        <v>7856</v>
      </c>
      <c r="C631" s="675" t="s">
        <v>1978</v>
      </c>
      <c r="D631" s="675" t="s">
        <v>124</v>
      </c>
      <c r="E631" s="676">
        <v>0.5</v>
      </c>
      <c r="F631" s="446"/>
      <c r="G631" s="446"/>
      <c r="H631" s="446" t="s">
        <v>14360</v>
      </c>
      <c r="I631" s="447">
        <v>45261</v>
      </c>
    </row>
    <row r="632" spans="1:9" ht="15.75">
      <c r="A632" s="675">
        <v>95283</v>
      </c>
      <c r="B632" s="675" t="s">
        <v>7857</v>
      </c>
      <c r="C632" s="675" t="s">
        <v>1978</v>
      </c>
      <c r="D632" s="675" t="s">
        <v>124</v>
      </c>
      <c r="E632" s="676">
        <v>0.61</v>
      </c>
      <c r="F632" s="446"/>
      <c r="G632" s="446"/>
      <c r="H632" s="446" t="s">
        <v>14360</v>
      </c>
      <c r="I632" s="447">
        <v>45261</v>
      </c>
    </row>
    <row r="633" spans="1:9" ht="15.75">
      <c r="A633" s="675">
        <v>95621</v>
      </c>
      <c r="B633" s="675" t="s">
        <v>762</v>
      </c>
      <c r="C633" s="675" t="s">
        <v>1978</v>
      </c>
      <c r="D633" s="675" t="s">
        <v>124</v>
      </c>
      <c r="E633" s="676">
        <v>17.39</v>
      </c>
      <c r="F633" s="446"/>
      <c r="G633" s="446"/>
      <c r="H633" s="446" t="s">
        <v>14360</v>
      </c>
      <c r="I633" s="447">
        <v>45261</v>
      </c>
    </row>
    <row r="634" spans="1:9" ht="15.75">
      <c r="A634" s="675">
        <v>95632</v>
      </c>
      <c r="B634" s="675" t="s">
        <v>763</v>
      </c>
      <c r="C634" s="675" t="s">
        <v>1978</v>
      </c>
      <c r="D634" s="675" t="s">
        <v>124</v>
      </c>
      <c r="E634" s="676">
        <v>84.18</v>
      </c>
      <c r="F634" s="446"/>
      <c r="G634" s="446"/>
      <c r="H634" s="446" t="s">
        <v>14360</v>
      </c>
      <c r="I634" s="447">
        <v>45261</v>
      </c>
    </row>
    <row r="635" spans="1:9" ht="15.75">
      <c r="A635" s="675">
        <v>95703</v>
      </c>
      <c r="B635" s="675" t="s">
        <v>764</v>
      </c>
      <c r="C635" s="675" t="s">
        <v>1978</v>
      </c>
      <c r="D635" s="675" t="s">
        <v>124</v>
      </c>
      <c r="E635" s="676">
        <v>30.33</v>
      </c>
      <c r="F635" s="446"/>
      <c r="G635" s="446"/>
      <c r="H635" s="446" t="s">
        <v>14360</v>
      </c>
      <c r="I635" s="447">
        <v>45261</v>
      </c>
    </row>
    <row r="636" spans="1:9" ht="15.75">
      <c r="A636" s="675">
        <v>95709</v>
      </c>
      <c r="B636" s="675" t="s">
        <v>765</v>
      </c>
      <c r="C636" s="675" t="s">
        <v>1978</v>
      </c>
      <c r="D636" s="675" t="s">
        <v>124</v>
      </c>
      <c r="E636" s="676">
        <v>79.709999999999994</v>
      </c>
      <c r="F636" s="446"/>
      <c r="G636" s="446"/>
      <c r="H636" s="446" t="s">
        <v>14360</v>
      </c>
      <c r="I636" s="447">
        <v>45261</v>
      </c>
    </row>
    <row r="637" spans="1:9" ht="15.75">
      <c r="A637" s="675">
        <v>95715</v>
      </c>
      <c r="B637" s="675" t="s">
        <v>766</v>
      </c>
      <c r="C637" s="675" t="s">
        <v>1978</v>
      </c>
      <c r="D637" s="675" t="s">
        <v>124</v>
      </c>
      <c r="E637" s="676">
        <v>92.39</v>
      </c>
      <c r="F637" s="446"/>
      <c r="G637" s="446"/>
      <c r="H637" s="446" t="s">
        <v>14360</v>
      </c>
      <c r="I637" s="447">
        <v>45261</v>
      </c>
    </row>
    <row r="638" spans="1:9" ht="15.75">
      <c r="A638" s="675">
        <v>95721</v>
      </c>
      <c r="B638" s="675" t="s">
        <v>767</v>
      </c>
      <c r="C638" s="675" t="s">
        <v>1978</v>
      </c>
      <c r="D638" s="675" t="s">
        <v>124</v>
      </c>
      <c r="E638" s="676">
        <v>89.85</v>
      </c>
      <c r="F638" s="446"/>
      <c r="G638" s="446"/>
      <c r="H638" s="446" t="s">
        <v>14360</v>
      </c>
      <c r="I638" s="447">
        <v>45261</v>
      </c>
    </row>
    <row r="639" spans="1:9" ht="15.75">
      <c r="A639" s="675">
        <v>95873</v>
      </c>
      <c r="B639" s="675" t="s">
        <v>471</v>
      </c>
      <c r="C639" s="675" t="s">
        <v>1978</v>
      </c>
      <c r="D639" s="675" t="s">
        <v>124</v>
      </c>
      <c r="E639" s="676">
        <v>13.75</v>
      </c>
      <c r="F639" s="446"/>
      <c r="G639" s="446"/>
      <c r="H639" s="446" t="s">
        <v>14360</v>
      </c>
      <c r="I639" s="447">
        <v>45261</v>
      </c>
    </row>
    <row r="640" spans="1:9" ht="15.75">
      <c r="A640" s="675">
        <v>96014</v>
      </c>
      <c r="B640" s="675" t="s">
        <v>768</v>
      </c>
      <c r="C640" s="675" t="s">
        <v>1978</v>
      </c>
      <c r="D640" s="675" t="s">
        <v>124</v>
      </c>
      <c r="E640" s="676">
        <v>51.36</v>
      </c>
      <c r="F640" s="446"/>
      <c r="G640" s="446"/>
      <c r="H640" s="446" t="s">
        <v>14360</v>
      </c>
      <c r="I640" s="447">
        <v>45261</v>
      </c>
    </row>
    <row r="641" spans="1:9" ht="15.75">
      <c r="A641" s="675">
        <v>96021</v>
      </c>
      <c r="B641" s="675" t="s">
        <v>769</v>
      </c>
      <c r="C641" s="675" t="s">
        <v>1978</v>
      </c>
      <c r="D641" s="675" t="s">
        <v>124</v>
      </c>
      <c r="E641" s="676">
        <v>51.09</v>
      </c>
      <c r="F641" s="446"/>
      <c r="G641" s="446"/>
      <c r="H641" s="446" t="s">
        <v>14360</v>
      </c>
      <c r="I641" s="447">
        <v>45261</v>
      </c>
    </row>
    <row r="642" spans="1:9" ht="15.75">
      <c r="A642" s="675">
        <v>96029</v>
      </c>
      <c r="B642" s="675" t="s">
        <v>488</v>
      </c>
      <c r="C642" s="675" t="s">
        <v>1978</v>
      </c>
      <c r="D642" s="675" t="s">
        <v>124</v>
      </c>
      <c r="E642" s="676">
        <v>44.76</v>
      </c>
      <c r="F642" s="446"/>
      <c r="G642" s="446"/>
      <c r="H642" s="446" t="s">
        <v>14360</v>
      </c>
      <c r="I642" s="447">
        <v>45261</v>
      </c>
    </row>
    <row r="643" spans="1:9" ht="15.75">
      <c r="A643" s="675">
        <v>96036</v>
      </c>
      <c r="B643" s="675" t="s">
        <v>770</v>
      </c>
      <c r="C643" s="675" t="s">
        <v>1978</v>
      </c>
      <c r="D643" s="675" t="s">
        <v>124</v>
      </c>
      <c r="E643" s="676">
        <v>78.14</v>
      </c>
      <c r="F643" s="446"/>
      <c r="G643" s="446"/>
      <c r="H643" s="446" t="s">
        <v>14360</v>
      </c>
      <c r="I643" s="447">
        <v>45261</v>
      </c>
    </row>
    <row r="644" spans="1:9" ht="15.75">
      <c r="A644" s="675">
        <v>96155</v>
      </c>
      <c r="B644" s="675" t="s">
        <v>771</v>
      </c>
      <c r="C644" s="675" t="s">
        <v>1978</v>
      </c>
      <c r="D644" s="675" t="s">
        <v>124</v>
      </c>
      <c r="E644" s="676">
        <v>45.03</v>
      </c>
      <c r="F644" s="446"/>
      <c r="G644" s="446"/>
      <c r="H644" s="446" t="s">
        <v>14360</v>
      </c>
      <c r="I644" s="447">
        <v>45261</v>
      </c>
    </row>
    <row r="645" spans="1:9" ht="15.75">
      <c r="A645" s="675">
        <v>96156</v>
      </c>
      <c r="B645" s="675" t="s">
        <v>489</v>
      </c>
      <c r="C645" s="675" t="s">
        <v>1978</v>
      </c>
      <c r="D645" s="675" t="s">
        <v>124</v>
      </c>
      <c r="E645" s="676">
        <v>59.59</v>
      </c>
      <c r="F645" s="446"/>
      <c r="G645" s="446"/>
      <c r="H645" s="446" t="s">
        <v>14360</v>
      </c>
      <c r="I645" s="447">
        <v>45261</v>
      </c>
    </row>
    <row r="646" spans="1:9" ht="15.75">
      <c r="A646" s="675">
        <v>96159</v>
      </c>
      <c r="B646" s="675" t="s">
        <v>772</v>
      </c>
      <c r="C646" s="675" t="s">
        <v>1978</v>
      </c>
      <c r="D646" s="675" t="s">
        <v>124</v>
      </c>
      <c r="E646" s="676">
        <v>87.54</v>
      </c>
      <c r="F646" s="446"/>
      <c r="G646" s="446"/>
      <c r="H646" s="446" t="s">
        <v>14360</v>
      </c>
      <c r="I646" s="447">
        <v>45261</v>
      </c>
    </row>
    <row r="647" spans="1:9" ht="15.75">
      <c r="A647" s="675">
        <v>96246</v>
      </c>
      <c r="B647" s="675" t="s">
        <v>773</v>
      </c>
      <c r="C647" s="675" t="s">
        <v>1978</v>
      </c>
      <c r="D647" s="675" t="s">
        <v>124</v>
      </c>
      <c r="E647" s="676">
        <v>58.77</v>
      </c>
      <c r="F647" s="446"/>
      <c r="G647" s="446"/>
      <c r="H647" s="446" t="s">
        <v>14360</v>
      </c>
      <c r="I647" s="447">
        <v>45261</v>
      </c>
    </row>
    <row r="648" spans="1:9" ht="15.75">
      <c r="A648" s="675">
        <v>96464</v>
      </c>
      <c r="B648" s="675" t="s">
        <v>774</v>
      </c>
      <c r="C648" s="675" t="s">
        <v>1978</v>
      </c>
      <c r="D648" s="675" t="s">
        <v>124</v>
      </c>
      <c r="E648" s="676">
        <v>90.81</v>
      </c>
      <c r="F648" s="446"/>
      <c r="G648" s="446"/>
      <c r="H648" s="446" t="s">
        <v>14360</v>
      </c>
      <c r="I648" s="447">
        <v>45261</v>
      </c>
    </row>
    <row r="649" spans="1:9" ht="15.75">
      <c r="A649" s="675">
        <v>98765</v>
      </c>
      <c r="B649" s="675" t="s">
        <v>2039</v>
      </c>
      <c r="C649" s="675" t="s">
        <v>1978</v>
      </c>
      <c r="D649" s="675" t="s">
        <v>124</v>
      </c>
      <c r="E649" s="676">
        <v>0.06</v>
      </c>
      <c r="F649" s="446"/>
      <c r="G649" s="446"/>
      <c r="H649" s="446" t="s">
        <v>14360</v>
      </c>
      <c r="I649" s="447">
        <v>45261</v>
      </c>
    </row>
    <row r="650" spans="1:9" ht="15.75">
      <c r="A650" s="675">
        <v>99834</v>
      </c>
      <c r="B650" s="675" t="s">
        <v>7858</v>
      </c>
      <c r="C650" s="675" t="s">
        <v>1978</v>
      </c>
      <c r="D650" s="675" t="s">
        <v>124</v>
      </c>
      <c r="E650" s="676">
        <v>0.12</v>
      </c>
      <c r="F650" s="446"/>
      <c r="G650" s="446"/>
      <c r="H650" s="446" t="s">
        <v>14360</v>
      </c>
      <c r="I650" s="447">
        <v>45261</v>
      </c>
    </row>
    <row r="651" spans="1:9" ht="15.75">
      <c r="A651" s="675">
        <v>100642</v>
      </c>
      <c r="B651" s="675" t="s">
        <v>2737</v>
      </c>
      <c r="C651" s="675" t="s">
        <v>1978</v>
      </c>
      <c r="D651" s="675" t="s">
        <v>124</v>
      </c>
      <c r="E651" s="676">
        <v>221.51</v>
      </c>
      <c r="F651" s="446"/>
      <c r="G651" s="446"/>
      <c r="H651" s="446" t="s">
        <v>14360</v>
      </c>
      <c r="I651" s="447">
        <v>45261</v>
      </c>
    </row>
    <row r="652" spans="1:9" ht="15.75">
      <c r="A652" s="675">
        <v>100648</v>
      </c>
      <c r="B652" s="675" t="s">
        <v>2738</v>
      </c>
      <c r="C652" s="675" t="s">
        <v>1978</v>
      </c>
      <c r="D652" s="675" t="s">
        <v>124</v>
      </c>
      <c r="E652" s="676">
        <v>434.09</v>
      </c>
      <c r="F652" s="446"/>
      <c r="G652" s="446"/>
      <c r="H652" s="446" t="s">
        <v>14360</v>
      </c>
      <c r="I652" s="447">
        <v>45261</v>
      </c>
    </row>
    <row r="653" spans="1:9" ht="15.75">
      <c r="A653" s="675">
        <v>102274</v>
      </c>
      <c r="B653" s="675" t="s">
        <v>4226</v>
      </c>
      <c r="C653" s="675" t="s">
        <v>1978</v>
      </c>
      <c r="D653" s="675" t="s">
        <v>124</v>
      </c>
      <c r="E653" s="676">
        <v>16.66</v>
      </c>
      <c r="F653" s="446"/>
      <c r="G653" s="446"/>
      <c r="H653" s="446" t="s">
        <v>14360</v>
      </c>
      <c r="I653" s="447">
        <v>45261</v>
      </c>
    </row>
    <row r="654" spans="1:9" ht="15.75">
      <c r="A654" s="675">
        <v>104092</v>
      </c>
      <c r="B654" s="675" t="s">
        <v>5873</v>
      </c>
      <c r="C654" s="675" t="s">
        <v>1978</v>
      </c>
      <c r="D654" s="675" t="s">
        <v>124</v>
      </c>
      <c r="E654" s="676">
        <v>7.0000000000000007E-2</v>
      </c>
      <c r="F654" s="446"/>
      <c r="G654" s="446"/>
      <c r="H654" s="446" t="s">
        <v>14360</v>
      </c>
      <c r="I654" s="447">
        <v>45261</v>
      </c>
    </row>
    <row r="655" spans="1:9" ht="15.75">
      <c r="A655" s="675">
        <v>104098</v>
      </c>
      <c r="B655" s="675" t="s">
        <v>5874</v>
      </c>
      <c r="C655" s="675" t="s">
        <v>1978</v>
      </c>
      <c r="D655" s="675" t="s">
        <v>124</v>
      </c>
      <c r="E655" s="676">
        <v>0.11</v>
      </c>
      <c r="F655" s="446"/>
      <c r="G655" s="446"/>
      <c r="H655" s="446" t="s">
        <v>14360</v>
      </c>
      <c r="I655" s="447">
        <v>45261</v>
      </c>
    </row>
    <row r="656" spans="1:9" ht="15.75">
      <c r="A656" s="675">
        <v>5089</v>
      </c>
      <c r="B656" s="675" t="s">
        <v>363</v>
      </c>
      <c r="C656" s="675" t="s">
        <v>1978</v>
      </c>
      <c r="D656" s="675" t="s">
        <v>35</v>
      </c>
      <c r="E656" s="676">
        <v>41.71</v>
      </c>
      <c r="F656" s="446"/>
      <c r="G656" s="446"/>
      <c r="H656" s="446" t="s">
        <v>14360</v>
      </c>
      <c r="I656" s="447">
        <v>45261</v>
      </c>
    </row>
    <row r="657" spans="1:9" ht="15.75">
      <c r="A657" s="675">
        <v>5627</v>
      </c>
      <c r="B657" s="675" t="s">
        <v>775</v>
      </c>
      <c r="C657" s="675" t="s">
        <v>1978</v>
      </c>
      <c r="D657" s="675" t="s">
        <v>35</v>
      </c>
      <c r="E657" s="676">
        <v>45.87</v>
      </c>
      <c r="F657" s="446"/>
      <c r="G657" s="446"/>
      <c r="H657" s="446" t="s">
        <v>14360</v>
      </c>
      <c r="I657" s="447">
        <v>45261</v>
      </c>
    </row>
    <row r="658" spans="1:9" ht="15.75">
      <c r="A658" s="675">
        <v>5628</v>
      </c>
      <c r="B658" s="675" t="s">
        <v>776</v>
      </c>
      <c r="C658" s="675" t="s">
        <v>1978</v>
      </c>
      <c r="D658" s="675" t="s">
        <v>35</v>
      </c>
      <c r="E658" s="676">
        <v>12.12</v>
      </c>
      <c r="F658" s="446"/>
      <c r="G658" s="446"/>
      <c r="H658" s="446" t="s">
        <v>14360</v>
      </c>
      <c r="I658" s="447">
        <v>45261</v>
      </c>
    </row>
    <row r="659" spans="1:9" ht="15.75">
      <c r="A659" s="675">
        <v>5629</v>
      </c>
      <c r="B659" s="675" t="s">
        <v>777</v>
      </c>
      <c r="C659" s="675" t="s">
        <v>1978</v>
      </c>
      <c r="D659" s="675" t="s">
        <v>35</v>
      </c>
      <c r="E659" s="676">
        <v>57.34</v>
      </c>
      <c r="F659" s="446"/>
      <c r="G659" s="446"/>
      <c r="H659" s="446" t="s">
        <v>14360</v>
      </c>
      <c r="I659" s="447">
        <v>45261</v>
      </c>
    </row>
    <row r="660" spans="1:9" ht="15.75">
      <c r="A660" s="675">
        <v>5630</v>
      </c>
      <c r="B660" s="675" t="s">
        <v>778</v>
      </c>
      <c r="C660" s="675" t="s">
        <v>1978</v>
      </c>
      <c r="D660" s="675" t="s">
        <v>35</v>
      </c>
      <c r="E660" s="676">
        <v>63.32</v>
      </c>
      <c r="F660" s="446"/>
      <c r="G660" s="446"/>
      <c r="H660" s="446" t="s">
        <v>14360</v>
      </c>
      <c r="I660" s="447">
        <v>45261</v>
      </c>
    </row>
    <row r="661" spans="1:9" ht="15.75">
      <c r="A661" s="675">
        <v>5658</v>
      </c>
      <c r="B661" s="675" t="s">
        <v>779</v>
      </c>
      <c r="C661" s="675" t="s">
        <v>1978</v>
      </c>
      <c r="D661" s="675" t="s">
        <v>35</v>
      </c>
      <c r="E661" s="676">
        <v>2.36</v>
      </c>
      <c r="F661" s="446"/>
      <c r="G661" s="446"/>
      <c r="H661" s="446" t="s">
        <v>14360</v>
      </c>
      <c r="I661" s="447">
        <v>45261</v>
      </c>
    </row>
    <row r="662" spans="1:9" ht="15.75">
      <c r="A662" s="675">
        <v>5664</v>
      </c>
      <c r="B662" s="675" t="s">
        <v>780</v>
      </c>
      <c r="C662" s="675" t="s">
        <v>1978</v>
      </c>
      <c r="D662" s="675" t="s">
        <v>35</v>
      </c>
      <c r="E662" s="676">
        <v>30.47</v>
      </c>
      <c r="F662" s="446"/>
      <c r="G662" s="446"/>
      <c r="H662" s="446" t="s">
        <v>14360</v>
      </c>
      <c r="I662" s="447">
        <v>45261</v>
      </c>
    </row>
    <row r="663" spans="1:9" ht="15.75">
      <c r="A663" s="675">
        <v>5667</v>
      </c>
      <c r="B663" s="675" t="s">
        <v>781</v>
      </c>
      <c r="C663" s="675" t="s">
        <v>1978</v>
      </c>
      <c r="D663" s="675" t="s">
        <v>35</v>
      </c>
      <c r="E663" s="676">
        <v>27.1</v>
      </c>
      <c r="F663" s="446"/>
      <c r="G663" s="446"/>
      <c r="H663" s="446" t="s">
        <v>14360</v>
      </c>
      <c r="I663" s="447">
        <v>45261</v>
      </c>
    </row>
    <row r="664" spans="1:9" ht="15.75">
      <c r="A664" s="675">
        <v>5668</v>
      </c>
      <c r="B664" s="675" t="s">
        <v>782</v>
      </c>
      <c r="C664" s="675" t="s">
        <v>1978</v>
      </c>
      <c r="D664" s="675" t="s">
        <v>35</v>
      </c>
      <c r="E664" s="676">
        <v>45.04</v>
      </c>
      <c r="F664" s="446"/>
      <c r="G664" s="446"/>
      <c r="H664" s="446" t="s">
        <v>14360</v>
      </c>
      <c r="I664" s="447">
        <v>45261</v>
      </c>
    </row>
    <row r="665" spans="1:9" ht="15.75">
      <c r="A665" s="675">
        <v>5674</v>
      </c>
      <c r="B665" s="675" t="s">
        <v>783</v>
      </c>
      <c r="C665" s="675" t="s">
        <v>1978</v>
      </c>
      <c r="D665" s="675" t="s">
        <v>35</v>
      </c>
      <c r="E665" s="676">
        <v>40.11</v>
      </c>
      <c r="F665" s="446"/>
      <c r="G665" s="446"/>
      <c r="H665" s="446" t="s">
        <v>14360</v>
      </c>
      <c r="I665" s="447">
        <v>45261</v>
      </c>
    </row>
    <row r="666" spans="1:9" ht="15.75">
      <c r="A666" s="675">
        <v>5692</v>
      </c>
      <c r="B666" s="675" t="s">
        <v>784</v>
      </c>
      <c r="C666" s="675" t="s">
        <v>1978</v>
      </c>
      <c r="D666" s="675" t="s">
        <v>35</v>
      </c>
      <c r="E666" s="676">
        <v>0.26</v>
      </c>
      <c r="F666" s="446"/>
      <c r="G666" s="446"/>
      <c r="H666" s="446" t="s">
        <v>14360</v>
      </c>
      <c r="I666" s="447">
        <v>45261</v>
      </c>
    </row>
    <row r="667" spans="1:9" ht="15.75">
      <c r="A667" s="675">
        <v>5693</v>
      </c>
      <c r="B667" s="675" t="s">
        <v>785</v>
      </c>
      <c r="C667" s="675" t="s">
        <v>1978</v>
      </c>
      <c r="D667" s="675" t="s">
        <v>35</v>
      </c>
      <c r="E667" s="676">
        <v>18.98</v>
      </c>
      <c r="F667" s="446"/>
      <c r="G667" s="446"/>
      <c r="H667" s="446" t="s">
        <v>14360</v>
      </c>
      <c r="I667" s="447">
        <v>45261</v>
      </c>
    </row>
    <row r="668" spans="1:9" ht="15.75">
      <c r="A668" s="675">
        <v>5695</v>
      </c>
      <c r="B668" s="675" t="s">
        <v>786</v>
      </c>
      <c r="C668" s="675" t="s">
        <v>1978</v>
      </c>
      <c r="D668" s="675" t="s">
        <v>35</v>
      </c>
      <c r="E668" s="676">
        <v>41.23</v>
      </c>
      <c r="F668" s="446"/>
      <c r="G668" s="446"/>
      <c r="H668" s="446" t="s">
        <v>14360</v>
      </c>
      <c r="I668" s="447">
        <v>45261</v>
      </c>
    </row>
    <row r="669" spans="1:9" ht="15.75">
      <c r="A669" s="675">
        <v>5703</v>
      </c>
      <c r="B669" s="675" t="s">
        <v>364</v>
      </c>
      <c r="C669" s="675" t="s">
        <v>1978</v>
      </c>
      <c r="D669" s="675" t="s">
        <v>35</v>
      </c>
      <c r="E669" s="676">
        <v>17.61</v>
      </c>
      <c r="F669" s="446"/>
      <c r="G669" s="446"/>
      <c r="H669" s="446" t="s">
        <v>14360</v>
      </c>
      <c r="I669" s="447">
        <v>45261</v>
      </c>
    </row>
    <row r="670" spans="1:9" ht="15.75">
      <c r="A670" s="675">
        <v>5705</v>
      </c>
      <c r="B670" s="675" t="s">
        <v>787</v>
      </c>
      <c r="C670" s="675" t="s">
        <v>1978</v>
      </c>
      <c r="D670" s="675" t="s">
        <v>35</v>
      </c>
      <c r="E670" s="676">
        <v>40.07</v>
      </c>
      <c r="F670" s="446"/>
      <c r="G670" s="446"/>
      <c r="H670" s="446" t="s">
        <v>14360</v>
      </c>
      <c r="I670" s="447">
        <v>45261</v>
      </c>
    </row>
    <row r="671" spans="1:9" ht="15.75">
      <c r="A671" s="675">
        <v>5707</v>
      </c>
      <c r="B671" s="675" t="s">
        <v>788</v>
      </c>
      <c r="C671" s="675" t="s">
        <v>1978</v>
      </c>
      <c r="D671" s="675" t="s">
        <v>35</v>
      </c>
      <c r="E671" s="676">
        <v>59.32</v>
      </c>
      <c r="F671" s="446"/>
      <c r="G671" s="446"/>
      <c r="H671" s="446" t="s">
        <v>14360</v>
      </c>
      <c r="I671" s="447">
        <v>45261</v>
      </c>
    </row>
    <row r="672" spans="1:9" ht="15.75">
      <c r="A672" s="675">
        <v>5710</v>
      </c>
      <c r="B672" s="675" t="s">
        <v>789</v>
      </c>
      <c r="C672" s="675" t="s">
        <v>1978</v>
      </c>
      <c r="D672" s="675" t="s">
        <v>35</v>
      </c>
      <c r="E672" s="676">
        <v>122.62</v>
      </c>
      <c r="F672" s="446"/>
      <c r="G672" s="446"/>
      <c r="H672" s="446" t="s">
        <v>14360</v>
      </c>
      <c r="I672" s="447">
        <v>45261</v>
      </c>
    </row>
    <row r="673" spans="1:9" ht="15.75">
      <c r="A673" s="675">
        <v>5711</v>
      </c>
      <c r="B673" s="675" t="s">
        <v>790</v>
      </c>
      <c r="C673" s="675" t="s">
        <v>1978</v>
      </c>
      <c r="D673" s="675" t="s">
        <v>35</v>
      </c>
      <c r="E673" s="676">
        <v>87.49</v>
      </c>
      <c r="F673" s="446"/>
      <c r="G673" s="446"/>
      <c r="H673" s="446" t="s">
        <v>14360</v>
      </c>
      <c r="I673" s="447">
        <v>45261</v>
      </c>
    </row>
    <row r="674" spans="1:9" ht="15.75">
      <c r="A674" s="675">
        <v>5714</v>
      </c>
      <c r="B674" s="675" t="s">
        <v>250</v>
      </c>
      <c r="C674" s="675" t="s">
        <v>1978</v>
      </c>
      <c r="D674" s="675" t="s">
        <v>35</v>
      </c>
      <c r="E674" s="676">
        <v>14.95</v>
      </c>
      <c r="F674" s="446"/>
      <c r="G674" s="446"/>
      <c r="H674" s="446" t="s">
        <v>14360</v>
      </c>
      <c r="I674" s="447">
        <v>45261</v>
      </c>
    </row>
    <row r="675" spans="1:9" ht="15.75">
      <c r="A675" s="675">
        <v>5715</v>
      </c>
      <c r="B675" s="675" t="s">
        <v>251</v>
      </c>
      <c r="C675" s="675" t="s">
        <v>1978</v>
      </c>
      <c r="D675" s="675" t="s">
        <v>35</v>
      </c>
      <c r="E675" s="676">
        <v>66.2</v>
      </c>
      <c r="F675" s="446"/>
      <c r="G675" s="446"/>
      <c r="H675" s="446" t="s">
        <v>14360</v>
      </c>
      <c r="I675" s="447">
        <v>45261</v>
      </c>
    </row>
    <row r="676" spans="1:9" ht="15.75">
      <c r="A676" s="675">
        <v>5718</v>
      </c>
      <c r="B676" s="675" t="s">
        <v>791</v>
      </c>
      <c r="C676" s="675" t="s">
        <v>1978</v>
      </c>
      <c r="D676" s="675" t="s">
        <v>35</v>
      </c>
      <c r="E676" s="676">
        <v>104.42</v>
      </c>
      <c r="F676" s="446"/>
      <c r="G676" s="446"/>
      <c r="H676" s="446" t="s">
        <v>14360</v>
      </c>
      <c r="I676" s="447">
        <v>45261</v>
      </c>
    </row>
    <row r="677" spans="1:9" ht="15.75">
      <c r="A677" s="675">
        <v>5721</v>
      </c>
      <c r="B677" s="675" t="s">
        <v>240</v>
      </c>
      <c r="C677" s="675" t="s">
        <v>1978</v>
      </c>
      <c r="D677" s="675" t="s">
        <v>35</v>
      </c>
      <c r="E677" s="676">
        <v>92.13</v>
      </c>
      <c r="F677" s="446"/>
      <c r="G677" s="446"/>
      <c r="H677" s="446" t="s">
        <v>14360</v>
      </c>
      <c r="I677" s="447">
        <v>45261</v>
      </c>
    </row>
    <row r="678" spans="1:9" ht="15.75">
      <c r="A678" s="675">
        <v>5722</v>
      </c>
      <c r="B678" s="675" t="s">
        <v>792</v>
      </c>
      <c r="C678" s="675" t="s">
        <v>1978</v>
      </c>
      <c r="D678" s="675" t="s">
        <v>35</v>
      </c>
      <c r="E678" s="676">
        <v>213.09</v>
      </c>
      <c r="F678" s="446"/>
      <c r="G678" s="446"/>
      <c r="H678" s="446" t="s">
        <v>14360</v>
      </c>
      <c r="I678" s="447">
        <v>45261</v>
      </c>
    </row>
    <row r="679" spans="1:9" ht="15.75">
      <c r="A679" s="675">
        <v>5724</v>
      </c>
      <c r="B679" s="675" t="s">
        <v>793</v>
      </c>
      <c r="C679" s="675" t="s">
        <v>1978</v>
      </c>
      <c r="D679" s="675" t="s">
        <v>35</v>
      </c>
      <c r="E679" s="676">
        <v>53.18</v>
      </c>
      <c r="F679" s="446"/>
      <c r="G679" s="446"/>
      <c r="H679" s="446" t="s">
        <v>14360</v>
      </c>
      <c r="I679" s="447">
        <v>45261</v>
      </c>
    </row>
    <row r="680" spans="1:9" ht="15.75">
      <c r="A680" s="675">
        <v>5727</v>
      </c>
      <c r="B680" s="675" t="s">
        <v>794</v>
      </c>
      <c r="C680" s="675" t="s">
        <v>1978</v>
      </c>
      <c r="D680" s="675" t="s">
        <v>35</v>
      </c>
      <c r="E680" s="676">
        <v>12.1</v>
      </c>
      <c r="F680" s="446"/>
      <c r="G680" s="446"/>
      <c r="H680" s="446" t="s">
        <v>14360</v>
      </c>
      <c r="I680" s="447">
        <v>45261</v>
      </c>
    </row>
    <row r="681" spans="1:9" ht="15.75">
      <c r="A681" s="675">
        <v>5729</v>
      </c>
      <c r="B681" s="675" t="s">
        <v>795</v>
      </c>
      <c r="C681" s="675" t="s">
        <v>1978</v>
      </c>
      <c r="D681" s="675" t="s">
        <v>35</v>
      </c>
      <c r="E681" s="676">
        <v>49.26</v>
      </c>
      <c r="F681" s="446"/>
      <c r="G681" s="446"/>
      <c r="H681" s="446" t="s">
        <v>14360</v>
      </c>
      <c r="I681" s="447">
        <v>45261</v>
      </c>
    </row>
    <row r="682" spans="1:9" ht="15.75">
      <c r="A682" s="675">
        <v>5730</v>
      </c>
      <c r="B682" s="675" t="s">
        <v>796</v>
      </c>
      <c r="C682" s="675" t="s">
        <v>1978</v>
      </c>
      <c r="D682" s="675" t="s">
        <v>35</v>
      </c>
      <c r="E682" s="676">
        <v>40.159999999999997</v>
      </c>
      <c r="F682" s="446"/>
      <c r="G682" s="446"/>
      <c r="H682" s="446" t="s">
        <v>14360</v>
      </c>
      <c r="I682" s="447">
        <v>45261</v>
      </c>
    </row>
    <row r="683" spans="1:9" ht="15.75">
      <c r="A683" s="675">
        <v>5735</v>
      </c>
      <c r="B683" s="675" t="s">
        <v>797</v>
      </c>
      <c r="C683" s="675" t="s">
        <v>1978</v>
      </c>
      <c r="D683" s="675" t="s">
        <v>35</v>
      </c>
      <c r="E683" s="676">
        <v>29.4</v>
      </c>
      <c r="F683" s="446"/>
      <c r="G683" s="446"/>
      <c r="H683" s="446" t="s">
        <v>14360</v>
      </c>
      <c r="I683" s="447">
        <v>45261</v>
      </c>
    </row>
    <row r="684" spans="1:9" ht="15.75">
      <c r="A684" s="675">
        <v>5736</v>
      </c>
      <c r="B684" s="675" t="s">
        <v>798</v>
      </c>
      <c r="C684" s="675" t="s">
        <v>1978</v>
      </c>
      <c r="D684" s="675" t="s">
        <v>35</v>
      </c>
      <c r="E684" s="676">
        <v>41.04</v>
      </c>
      <c r="F684" s="446"/>
      <c r="G684" s="446"/>
      <c r="H684" s="446" t="s">
        <v>14360</v>
      </c>
      <c r="I684" s="447">
        <v>45261</v>
      </c>
    </row>
    <row r="685" spans="1:9" ht="15.75">
      <c r="A685" s="675">
        <v>5738</v>
      </c>
      <c r="B685" s="675" t="s">
        <v>799</v>
      </c>
      <c r="C685" s="675" t="s">
        <v>1978</v>
      </c>
      <c r="D685" s="675" t="s">
        <v>35</v>
      </c>
      <c r="E685" s="676">
        <v>43.8</v>
      </c>
      <c r="F685" s="446"/>
      <c r="G685" s="446"/>
      <c r="H685" s="446" t="s">
        <v>14360</v>
      </c>
      <c r="I685" s="447">
        <v>45261</v>
      </c>
    </row>
    <row r="686" spans="1:9" ht="15.75">
      <c r="A686" s="675">
        <v>5739</v>
      </c>
      <c r="B686" s="675" t="s">
        <v>800</v>
      </c>
      <c r="C686" s="675" t="s">
        <v>1978</v>
      </c>
      <c r="D686" s="675" t="s">
        <v>35</v>
      </c>
      <c r="E686" s="676">
        <v>54.81</v>
      </c>
      <c r="F686" s="446"/>
      <c r="G686" s="446"/>
      <c r="H686" s="446" t="s">
        <v>14360</v>
      </c>
      <c r="I686" s="447">
        <v>45261</v>
      </c>
    </row>
    <row r="687" spans="1:9" ht="15.75">
      <c r="A687" s="675">
        <v>5741</v>
      </c>
      <c r="B687" s="675" t="s">
        <v>801</v>
      </c>
      <c r="C687" s="675" t="s">
        <v>1978</v>
      </c>
      <c r="D687" s="675" t="s">
        <v>35</v>
      </c>
      <c r="E687" s="676">
        <v>42.78</v>
      </c>
      <c r="F687" s="446"/>
      <c r="G687" s="446"/>
      <c r="H687" s="446" t="s">
        <v>14360</v>
      </c>
      <c r="I687" s="447">
        <v>45261</v>
      </c>
    </row>
    <row r="688" spans="1:9" ht="15.75">
      <c r="A688" s="675">
        <v>5742</v>
      </c>
      <c r="B688" s="675" t="s">
        <v>802</v>
      </c>
      <c r="C688" s="675" t="s">
        <v>1978</v>
      </c>
      <c r="D688" s="675" t="s">
        <v>35</v>
      </c>
      <c r="E688" s="676">
        <v>27.1</v>
      </c>
      <c r="F688" s="446"/>
      <c r="G688" s="446"/>
      <c r="H688" s="446" t="s">
        <v>14360</v>
      </c>
      <c r="I688" s="447">
        <v>45261</v>
      </c>
    </row>
    <row r="689" spans="1:9" ht="15.75">
      <c r="A689" s="675">
        <v>5747</v>
      </c>
      <c r="B689" s="675" t="s">
        <v>803</v>
      </c>
      <c r="C689" s="675" t="s">
        <v>1978</v>
      </c>
      <c r="D689" s="675" t="s">
        <v>35</v>
      </c>
      <c r="E689" s="676">
        <v>155.4</v>
      </c>
      <c r="F689" s="446"/>
      <c r="G689" s="446"/>
      <c r="H689" s="446" t="s">
        <v>14360</v>
      </c>
      <c r="I689" s="447">
        <v>45261</v>
      </c>
    </row>
    <row r="690" spans="1:9" ht="15.75">
      <c r="A690" s="675">
        <v>5751</v>
      </c>
      <c r="B690" s="675" t="s">
        <v>365</v>
      </c>
      <c r="C690" s="675" t="s">
        <v>1978</v>
      </c>
      <c r="D690" s="675" t="s">
        <v>35</v>
      </c>
      <c r="E690" s="676">
        <v>34.68</v>
      </c>
      <c r="F690" s="446"/>
      <c r="G690" s="446"/>
      <c r="H690" s="446" t="s">
        <v>14360</v>
      </c>
      <c r="I690" s="447">
        <v>45261</v>
      </c>
    </row>
    <row r="691" spans="1:9" ht="15.75">
      <c r="A691" s="675">
        <v>5754</v>
      </c>
      <c r="B691" s="675" t="s">
        <v>804</v>
      </c>
      <c r="C691" s="675" t="s">
        <v>1978</v>
      </c>
      <c r="D691" s="675" t="s">
        <v>35</v>
      </c>
      <c r="E691" s="676">
        <v>38.08</v>
      </c>
      <c r="F691" s="446"/>
      <c r="G691" s="446"/>
      <c r="H691" s="446" t="s">
        <v>14360</v>
      </c>
      <c r="I691" s="447">
        <v>45261</v>
      </c>
    </row>
    <row r="692" spans="1:9" ht="15.75">
      <c r="A692" s="675">
        <v>5763</v>
      </c>
      <c r="B692" s="675" t="s">
        <v>805</v>
      </c>
      <c r="C692" s="675" t="s">
        <v>1978</v>
      </c>
      <c r="D692" s="675" t="s">
        <v>35</v>
      </c>
      <c r="E692" s="676">
        <v>53.7</v>
      </c>
      <c r="F692" s="446"/>
      <c r="G692" s="446"/>
      <c r="H692" s="446" t="s">
        <v>14360</v>
      </c>
      <c r="I692" s="447">
        <v>45261</v>
      </c>
    </row>
    <row r="693" spans="1:9" ht="15.75">
      <c r="A693" s="675">
        <v>5765</v>
      </c>
      <c r="B693" s="675" t="s">
        <v>216</v>
      </c>
      <c r="C693" s="675" t="s">
        <v>1978</v>
      </c>
      <c r="D693" s="675" t="s">
        <v>35</v>
      </c>
      <c r="E693" s="676">
        <v>4.6399999999999997</v>
      </c>
      <c r="F693" s="446"/>
      <c r="G693" s="446"/>
      <c r="H693" s="446" t="s">
        <v>14360</v>
      </c>
      <c r="I693" s="447">
        <v>45261</v>
      </c>
    </row>
    <row r="694" spans="1:9" ht="15.75">
      <c r="A694" s="675">
        <v>5766</v>
      </c>
      <c r="B694" s="675" t="s">
        <v>217</v>
      </c>
      <c r="C694" s="675" t="s">
        <v>1978</v>
      </c>
      <c r="D694" s="675" t="s">
        <v>35</v>
      </c>
      <c r="E694" s="676">
        <v>2.64</v>
      </c>
      <c r="F694" s="446"/>
      <c r="G694" s="446"/>
      <c r="H694" s="446" t="s">
        <v>14360</v>
      </c>
      <c r="I694" s="447">
        <v>45261</v>
      </c>
    </row>
    <row r="695" spans="1:9" ht="15.75">
      <c r="A695" s="675">
        <v>5779</v>
      </c>
      <c r="B695" s="675" t="s">
        <v>223</v>
      </c>
      <c r="C695" s="675" t="s">
        <v>1978</v>
      </c>
      <c r="D695" s="675" t="s">
        <v>35</v>
      </c>
      <c r="E695" s="676">
        <v>73.62</v>
      </c>
      <c r="F695" s="446"/>
      <c r="G695" s="446"/>
      <c r="H695" s="446" t="s">
        <v>14360</v>
      </c>
      <c r="I695" s="447">
        <v>45261</v>
      </c>
    </row>
    <row r="696" spans="1:9" ht="15.75">
      <c r="A696" s="675">
        <v>5787</v>
      </c>
      <c r="B696" s="675" t="s">
        <v>806</v>
      </c>
      <c r="C696" s="675" t="s">
        <v>1978</v>
      </c>
      <c r="D696" s="675" t="s">
        <v>35</v>
      </c>
      <c r="E696" s="676">
        <v>69.14</v>
      </c>
      <c r="F696" s="446"/>
      <c r="G696" s="446"/>
      <c r="H696" s="446" t="s">
        <v>14360</v>
      </c>
      <c r="I696" s="447">
        <v>45261</v>
      </c>
    </row>
    <row r="697" spans="1:9" ht="15.75">
      <c r="A697" s="675">
        <v>5797</v>
      </c>
      <c r="B697" s="675" t="s">
        <v>366</v>
      </c>
      <c r="C697" s="675" t="s">
        <v>1978</v>
      </c>
      <c r="D697" s="675" t="s">
        <v>35</v>
      </c>
      <c r="E697" s="676">
        <v>6.36</v>
      </c>
      <c r="F697" s="446"/>
      <c r="G697" s="446"/>
      <c r="H697" s="446" t="s">
        <v>14360</v>
      </c>
      <c r="I697" s="447">
        <v>45261</v>
      </c>
    </row>
    <row r="698" spans="1:9" ht="15.75">
      <c r="A698" s="675">
        <v>5800</v>
      </c>
      <c r="B698" s="675" t="s">
        <v>807</v>
      </c>
      <c r="C698" s="675" t="s">
        <v>1978</v>
      </c>
      <c r="D698" s="675" t="s">
        <v>35</v>
      </c>
      <c r="E698" s="676">
        <v>0.3</v>
      </c>
      <c r="F698" s="446"/>
      <c r="G698" s="446"/>
      <c r="H698" s="446" t="s">
        <v>14360</v>
      </c>
      <c r="I698" s="447">
        <v>45261</v>
      </c>
    </row>
    <row r="699" spans="1:9" ht="15.75">
      <c r="A699" s="675">
        <v>7032</v>
      </c>
      <c r="B699" s="675" t="s">
        <v>7859</v>
      </c>
      <c r="C699" s="675" t="s">
        <v>1978</v>
      </c>
      <c r="D699" s="675" t="s">
        <v>35</v>
      </c>
      <c r="E699" s="676">
        <v>4.25</v>
      </c>
      <c r="F699" s="446"/>
      <c r="G699" s="446"/>
      <c r="H699" s="446" t="s">
        <v>14360</v>
      </c>
      <c r="I699" s="447">
        <v>45261</v>
      </c>
    </row>
    <row r="700" spans="1:9" ht="15.75">
      <c r="A700" s="675">
        <v>7033</v>
      </c>
      <c r="B700" s="675" t="s">
        <v>7860</v>
      </c>
      <c r="C700" s="675" t="s">
        <v>1978</v>
      </c>
      <c r="D700" s="675" t="s">
        <v>35</v>
      </c>
      <c r="E700" s="676">
        <v>1.57</v>
      </c>
      <c r="F700" s="446"/>
      <c r="G700" s="446"/>
      <c r="H700" s="446" t="s">
        <v>14360</v>
      </c>
      <c r="I700" s="447">
        <v>45261</v>
      </c>
    </row>
    <row r="701" spans="1:9" ht="15.75">
      <c r="A701" s="675">
        <v>7034</v>
      </c>
      <c r="B701" s="675" t="s">
        <v>7861</v>
      </c>
      <c r="C701" s="675" t="s">
        <v>1978</v>
      </c>
      <c r="D701" s="675" t="s">
        <v>35</v>
      </c>
      <c r="E701" s="676">
        <v>5.67</v>
      </c>
      <c r="F701" s="446"/>
      <c r="G701" s="446"/>
      <c r="H701" s="446" t="s">
        <v>14360</v>
      </c>
      <c r="I701" s="447">
        <v>45261</v>
      </c>
    </row>
    <row r="702" spans="1:9" ht="15.75">
      <c r="A702" s="675">
        <v>7035</v>
      </c>
      <c r="B702" s="675" t="s">
        <v>7862</v>
      </c>
      <c r="C702" s="675" t="s">
        <v>1978</v>
      </c>
      <c r="D702" s="675" t="s">
        <v>35</v>
      </c>
      <c r="E702" s="676">
        <v>252.03</v>
      </c>
      <c r="F702" s="446"/>
      <c r="G702" s="446"/>
      <c r="H702" s="446" t="s">
        <v>14360</v>
      </c>
      <c r="I702" s="447">
        <v>45261</v>
      </c>
    </row>
    <row r="703" spans="1:9" ht="15.75">
      <c r="A703" s="675">
        <v>7038</v>
      </c>
      <c r="B703" s="675" t="s">
        <v>808</v>
      </c>
      <c r="C703" s="675" t="s">
        <v>1978</v>
      </c>
      <c r="D703" s="675" t="s">
        <v>35</v>
      </c>
      <c r="E703" s="676">
        <v>50.1</v>
      </c>
      <c r="F703" s="446"/>
      <c r="G703" s="446"/>
      <c r="H703" s="446" t="s">
        <v>14360</v>
      </c>
      <c r="I703" s="447">
        <v>45261</v>
      </c>
    </row>
    <row r="704" spans="1:9" ht="15.75">
      <c r="A704" s="675">
        <v>7039</v>
      </c>
      <c r="B704" s="675" t="s">
        <v>809</v>
      </c>
      <c r="C704" s="675" t="s">
        <v>1978</v>
      </c>
      <c r="D704" s="675" t="s">
        <v>35</v>
      </c>
      <c r="E704" s="676">
        <v>13.44</v>
      </c>
      <c r="F704" s="446"/>
      <c r="G704" s="446"/>
      <c r="H704" s="446" t="s">
        <v>14360</v>
      </c>
      <c r="I704" s="447">
        <v>45261</v>
      </c>
    </row>
    <row r="705" spans="1:9" ht="15.75">
      <c r="A705" s="675">
        <v>7040</v>
      </c>
      <c r="B705" s="675" t="s">
        <v>810</v>
      </c>
      <c r="C705" s="675" t="s">
        <v>1978</v>
      </c>
      <c r="D705" s="675" t="s">
        <v>35</v>
      </c>
      <c r="E705" s="676">
        <v>62.69</v>
      </c>
      <c r="F705" s="446"/>
      <c r="G705" s="446"/>
      <c r="H705" s="446" t="s">
        <v>14360</v>
      </c>
      <c r="I705" s="447">
        <v>45261</v>
      </c>
    </row>
    <row r="706" spans="1:9" ht="15.75">
      <c r="A706" s="675">
        <v>7044</v>
      </c>
      <c r="B706" s="675" t="s">
        <v>811</v>
      </c>
      <c r="C706" s="675" t="s">
        <v>1978</v>
      </c>
      <c r="D706" s="675" t="s">
        <v>35</v>
      </c>
      <c r="E706" s="676">
        <v>0.3</v>
      </c>
      <c r="F706" s="446"/>
      <c r="G706" s="446"/>
      <c r="H706" s="446" t="s">
        <v>14360</v>
      </c>
      <c r="I706" s="447">
        <v>45261</v>
      </c>
    </row>
    <row r="707" spans="1:9" ht="15.75">
      <c r="A707" s="675">
        <v>7045</v>
      </c>
      <c r="B707" s="675" t="s">
        <v>812</v>
      </c>
      <c r="C707" s="675" t="s">
        <v>1978</v>
      </c>
      <c r="D707" s="675" t="s">
        <v>35</v>
      </c>
      <c r="E707" s="676">
        <v>0.06</v>
      </c>
      <c r="F707" s="446"/>
      <c r="G707" s="446"/>
      <c r="H707" s="446" t="s">
        <v>14360</v>
      </c>
      <c r="I707" s="447">
        <v>45261</v>
      </c>
    </row>
    <row r="708" spans="1:9" ht="15.75">
      <c r="A708" s="675">
        <v>7046</v>
      </c>
      <c r="B708" s="675" t="s">
        <v>813</v>
      </c>
      <c r="C708" s="675" t="s">
        <v>1978</v>
      </c>
      <c r="D708" s="675" t="s">
        <v>35</v>
      </c>
      <c r="E708" s="676">
        <v>0.32</v>
      </c>
      <c r="F708" s="446"/>
      <c r="G708" s="446"/>
      <c r="H708" s="446" t="s">
        <v>14360</v>
      </c>
      <c r="I708" s="447">
        <v>45261</v>
      </c>
    </row>
    <row r="709" spans="1:9" ht="15.75">
      <c r="A709" s="675">
        <v>7047</v>
      </c>
      <c r="B709" s="675" t="s">
        <v>814</v>
      </c>
      <c r="C709" s="675" t="s">
        <v>1978</v>
      </c>
      <c r="D709" s="675" t="s">
        <v>35</v>
      </c>
      <c r="E709" s="676">
        <v>22.41</v>
      </c>
      <c r="F709" s="446"/>
      <c r="G709" s="446"/>
      <c r="H709" s="446" t="s">
        <v>14360</v>
      </c>
      <c r="I709" s="447">
        <v>45261</v>
      </c>
    </row>
    <row r="710" spans="1:9" ht="15.75">
      <c r="A710" s="675">
        <v>7051</v>
      </c>
      <c r="B710" s="675" t="s">
        <v>815</v>
      </c>
      <c r="C710" s="675" t="s">
        <v>1978</v>
      </c>
      <c r="D710" s="675" t="s">
        <v>35</v>
      </c>
      <c r="E710" s="676">
        <v>44.43</v>
      </c>
      <c r="F710" s="446"/>
      <c r="G710" s="446"/>
      <c r="H710" s="446" t="s">
        <v>14360</v>
      </c>
      <c r="I710" s="447">
        <v>45261</v>
      </c>
    </row>
    <row r="711" spans="1:9" ht="15.75">
      <c r="A711" s="675">
        <v>7052</v>
      </c>
      <c r="B711" s="675" t="s">
        <v>816</v>
      </c>
      <c r="C711" s="675" t="s">
        <v>1978</v>
      </c>
      <c r="D711" s="675" t="s">
        <v>35</v>
      </c>
      <c r="E711" s="676">
        <v>12</v>
      </c>
      <c r="F711" s="446"/>
      <c r="G711" s="446"/>
      <c r="H711" s="446" t="s">
        <v>14360</v>
      </c>
      <c r="I711" s="447">
        <v>45261</v>
      </c>
    </row>
    <row r="712" spans="1:9" ht="15.75">
      <c r="A712" s="675">
        <v>7053</v>
      </c>
      <c r="B712" s="675" t="s">
        <v>817</v>
      </c>
      <c r="C712" s="675" t="s">
        <v>1978</v>
      </c>
      <c r="D712" s="675" t="s">
        <v>35</v>
      </c>
      <c r="E712" s="676">
        <v>55.61</v>
      </c>
      <c r="F712" s="446"/>
      <c r="G712" s="446"/>
      <c r="H712" s="446" t="s">
        <v>14360</v>
      </c>
      <c r="I712" s="447">
        <v>45261</v>
      </c>
    </row>
    <row r="713" spans="1:9" ht="15.75">
      <c r="A713" s="675">
        <v>7054</v>
      </c>
      <c r="B713" s="675" t="s">
        <v>818</v>
      </c>
      <c r="C713" s="675" t="s">
        <v>1978</v>
      </c>
      <c r="D713" s="675" t="s">
        <v>35</v>
      </c>
      <c r="E713" s="676">
        <v>87.72</v>
      </c>
      <c r="F713" s="446"/>
      <c r="G713" s="446"/>
      <c r="H713" s="446" t="s">
        <v>14360</v>
      </c>
      <c r="I713" s="447">
        <v>45261</v>
      </c>
    </row>
    <row r="714" spans="1:9" ht="15.75">
      <c r="A714" s="675">
        <v>7058</v>
      </c>
      <c r="B714" s="675" t="s">
        <v>819</v>
      </c>
      <c r="C714" s="675" t="s">
        <v>1978</v>
      </c>
      <c r="D714" s="675" t="s">
        <v>35</v>
      </c>
      <c r="E714" s="676">
        <v>23.56</v>
      </c>
      <c r="F714" s="446"/>
      <c r="G714" s="446"/>
      <c r="H714" s="446" t="s">
        <v>14360</v>
      </c>
      <c r="I714" s="447">
        <v>45261</v>
      </c>
    </row>
    <row r="715" spans="1:9" ht="15.75">
      <c r="A715" s="675">
        <v>7059</v>
      </c>
      <c r="B715" s="675" t="s">
        <v>820</v>
      </c>
      <c r="C715" s="675" t="s">
        <v>1978</v>
      </c>
      <c r="D715" s="675" t="s">
        <v>35</v>
      </c>
      <c r="E715" s="676">
        <v>9.15</v>
      </c>
      <c r="F715" s="446"/>
      <c r="G715" s="446"/>
      <c r="H715" s="446" t="s">
        <v>14360</v>
      </c>
      <c r="I715" s="447">
        <v>45261</v>
      </c>
    </row>
    <row r="716" spans="1:9" ht="15.75">
      <c r="A716" s="675">
        <v>7060</v>
      </c>
      <c r="B716" s="675" t="s">
        <v>821</v>
      </c>
      <c r="C716" s="675" t="s">
        <v>1978</v>
      </c>
      <c r="D716" s="675" t="s">
        <v>35</v>
      </c>
      <c r="E716" s="676">
        <v>42.68</v>
      </c>
      <c r="F716" s="446"/>
      <c r="G716" s="446"/>
      <c r="H716" s="446" t="s">
        <v>14360</v>
      </c>
      <c r="I716" s="447">
        <v>45261</v>
      </c>
    </row>
    <row r="717" spans="1:9" ht="15.75">
      <c r="A717" s="675">
        <v>7061</v>
      </c>
      <c r="B717" s="675" t="s">
        <v>822</v>
      </c>
      <c r="C717" s="675" t="s">
        <v>1978</v>
      </c>
      <c r="D717" s="675" t="s">
        <v>35</v>
      </c>
      <c r="E717" s="676">
        <v>80.08</v>
      </c>
      <c r="F717" s="446"/>
      <c r="G717" s="446"/>
      <c r="H717" s="446" t="s">
        <v>14360</v>
      </c>
      <c r="I717" s="447">
        <v>45261</v>
      </c>
    </row>
    <row r="718" spans="1:9" ht="15.75">
      <c r="A718" s="675">
        <v>7063</v>
      </c>
      <c r="B718" s="675" t="s">
        <v>243</v>
      </c>
      <c r="C718" s="675" t="s">
        <v>1978</v>
      </c>
      <c r="D718" s="675" t="s">
        <v>35</v>
      </c>
      <c r="E718" s="676">
        <v>18.66</v>
      </c>
      <c r="F718" s="446"/>
      <c r="G718" s="446"/>
      <c r="H718" s="446" t="s">
        <v>14360</v>
      </c>
      <c r="I718" s="447">
        <v>45261</v>
      </c>
    </row>
    <row r="719" spans="1:9" ht="15.75">
      <c r="A719" s="675">
        <v>7064</v>
      </c>
      <c r="B719" s="675" t="s">
        <v>244</v>
      </c>
      <c r="C719" s="675" t="s">
        <v>1978</v>
      </c>
      <c r="D719" s="675" t="s">
        <v>35</v>
      </c>
      <c r="E719" s="676">
        <v>5.04</v>
      </c>
      <c r="F719" s="446"/>
      <c r="G719" s="446"/>
      <c r="H719" s="446" t="s">
        <v>14360</v>
      </c>
      <c r="I719" s="447">
        <v>45261</v>
      </c>
    </row>
    <row r="720" spans="1:9" ht="15.75">
      <c r="A720" s="675">
        <v>7065</v>
      </c>
      <c r="B720" s="675" t="s">
        <v>367</v>
      </c>
      <c r="C720" s="675" t="s">
        <v>1978</v>
      </c>
      <c r="D720" s="675" t="s">
        <v>35</v>
      </c>
      <c r="E720" s="676">
        <v>20.41</v>
      </c>
      <c r="F720" s="446"/>
      <c r="G720" s="446"/>
      <c r="H720" s="446" t="s">
        <v>14360</v>
      </c>
      <c r="I720" s="447">
        <v>45261</v>
      </c>
    </row>
    <row r="721" spans="1:9" ht="15.75">
      <c r="A721" s="675">
        <v>7066</v>
      </c>
      <c r="B721" s="675" t="s">
        <v>245</v>
      </c>
      <c r="C721" s="675" t="s">
        <v>1978</v>
      </c>
      <c r="D721" s="675" t="s">
        <v>35</v>
      </c>
      <c r="E721" s="676">
        <v>95.02</v>
      </c>
      <c r="F721" s="446"/>
      <c r="G721" s="446"/>
      <c r="H721" s="446" t="s">
        <v>14360</v>
      </c>
      <c r="I721" s="447">
        <v>45261</v>
      </c>
    </row>
    <row r="722" spans="1:9" ht="15.75">
      <c r="A722" s="675">
        <v>53786</v>
      </c>
      <c r="B722" s="675" t="s">
        <v>823</v>
      </c>
      <c r="C722" s="675" t="s">
        <v>1978</v>
      </c>
      <c r="D722" s="675" t="s">
        <v>35</v>
      </c>
      <c r="E722" s="676">
        <v>50.15</v>
      </c>
      <c r="F722" s="446"/>
      <c r="G722" s="446"/>
      <c r="H722" s="446" t="s">
        <v>14360</v>
      </c>
      <c r="I722" s="447">
        <v>45261</v>
      </c>
    </row>
    <row r="723" spans="1:9" ht="15.75">
      <c r="A723" s="675">
        <v>53788</v>
      </c>
      <c r="B723" s="675" t="s">
        <v>824</v>
      </c>
      <c r="C723" s="675" t="s">
        <v>1978</v>
      </c>
      <c r="D723" s="675" t="s">
        <v>35</v>
      </c>
      <c r="E723" s="676">
        <v>56.15</v>
      </c>
      <c r="F723" s="446"/>
      <c r="G723" s="446"/>
      <c r="H723" s="446" t="s">
        <v>14360</v>
      </c>
      <c r="I723" s="447">
        <v>45261</v>
      </c>
    </row>
    <row r="724" spans="1:9" ht="15.75">
      <c r="A724" s="675">
        <v>53792</v>
      </c>
      <c r="B724" s="675" t="s">
        <v>825</v>
      </c>
      <c r="C724" s="675" t="s">
        <v>1978</v>
      </c>
      <c r="D724" s="675" t="s">
        <v>35</v>
      </c>
      <c r="E724" s="676">
        <v>99.54</v>
      </c>
      <c r="F724" s="446"/>
      <c r="G724" s="446"/>
      <c r="H724" s="446" t="s">
        <v>14360</v>
      </c>
      <c r="I724" s="447">
        <v>45261</v>
      </c>
    </row>
    <row r="725" spans="1:9" ht="15.75">
      <c r="A725" s="675">
        <v>53794</v>
      </c>
      <c r="B725" s="675" t="s">
        <v>368</v>
      </c>
      <c r="C725" s="675" t="s">
        <v>1978</v>
      </c>
      <c r="D725" s="675" t="s">
        <v>35</v>
      </c>
      <c r="E725" s="676">
        <v>35.619999999999997</v>
      </c>
      <c r="F725" s="446"/>
      <c r="G725" s="446"/>
      <c r="H725" s="446" t="s">
        <v>14360</v>
      </c>
      <c r="I725" s="447">
        <v>45261</v>
      </c>
    </row>
    <row r="726" spans="1:9" ht="15.75">
      <c r="A726" s="675">
        <v>53797</v>
      </c>
      <c r="B726" s="675" t="s">
        <v>826</v>
      </c>
      <c r="C726" s="675" t="s">
        <v>1978</v>
      </c>
      <c r="D726" s="675" t="s">
        <v>35</v>
      </c>
      <c r="E726" s="676">
        <v>114.48</v>
      </c>
      <c r="F726" s="446"/>
      <c r="G726" s="446"/>
      <c r="H726" s="446" t="s">
        <v>14360</v>
      </c>
      <c r="I726" s="447">
        <v>45261</v>
      </c>
    </row>
    <row r="727" spans="1:9" ht="15.75">
      <c r="A727" s="675">
        <v>53804</v>
      </c>
      <c r="B727" s="675" t="s">
        <v>827</v>
      </c>
      <c r="C727" s="675" t="s">
        <v>1978</v>
      </c>
      <c r="D727" s="675" t="s">
        <v>35</v>
      </c>
      <c r="E727" s="676">
        <v>4.92</v>
      </c>
      <c r="F727" s="446"/>
      <c r="G727" s="446"/>
      <c r="H727" s="446" t="s">
        <v>14360</v>
      </c>
      <c r="I727" s="447">
        <v>45261</v>
      </c>
    </row>
    <row r="728" spans="1:9" ht="15.75">
      <c r="A728" s="675">
        <v>53806</v>
      </c>
      <c r="B728" s="675" t="s">
        <v>828</v>
      </c>
      <c r="C728" s="675" t="s">
        <v>1978</v>
      </c>
      <c r="D728" s="675" t="s">
        <v>35</v>
      </c>
      <c r="E728" s="676">
        <v>68.52</v>
      </c>
      <c r="F728" s="446"/>
      <c r="G728" s="446"/>
      <c r="H728" s="446" t="s">
        <v>14360</v>
      </c>
      <c r="I728" s="447">
        <v>45261</v>
      </c>
    </row>
    <row r="729" spans="1:9" ht="15.75">
      <c r="A729" s="675">
        <v>53810</v>
      </c>
      <c r="B729" s="675" t="s">
        <v>239</v>
      </c>
      <c r="C729" s="675" t="s">
        <v>1978</v>
      </c>
      <c r="D729" s="675" t="s">
        <v>35</v>
      </c>
      <c r="E729" s="676">
        <v>68.94</v>
      </c>
      <c r="F729" s="446"/>
      <c r="G729" s="446"/>
      <c r="H729" s="446" t="s">
        <v>14360</v>
      </c>
      <c r="I729" s="447">
        <v>45261</v>
      </c>
    </row>
    <row r="730" spans="1:9" ht="15.75">
      <c r="A730" s="675">
        <v>53814</v>
      </c>
      <c r="B730" s="675" t="s">
        <v>829</v>
      </c>
      <c r="C730" s="675" t="s">
        <v>1978</v>
      </c>
      <c r="D730" s="675" t="s">
        <v>35</v>
      </c>
      <c r="E730" s="676">
        <v>225.83</v>
      </c>
      <c r="F730" s="446"/>
      <c r="G730" s="446"/>
      <c r="H730" s="446" t="s">
        <v>14360</v>
      </c>
      <c r="I730" s="447">
        <v>45261</v>
      </c>
    </row>
    <row r="731" spans="1:9" ht="15.75">
      <c r="A731" s="675">
        <v>53817</v>
      </c>
      <c r="B731" s="675" t="s">
        <v>830</v>
      </c>
      <c r="C731" s="675" t="s">
        <v>1978</v>
      </c>
      <c r="D731" s="675" t="s">
        <v>35</v>
      </c>
      <c r="E731" s="676">
        <v>61.38</v>
      </c>
      <c r="F731" s="446"/>
      <c r="G731" s="446"/>
      <c r="H731" s="446" t="s">
        <v>14360</v>
      </c>
      <c r="I731" s="447">
        <v>45261</v>
      </c>
    </row>
    <row r="732" spans="1:9" ht="15.75">
      <c r="A732" s="675">
        <v>53818</v>
      </c>
      <c r="B732" s="675" t="s">
        <v>831</v>
      </c>
      <c r="C732" s="675" t="s">
        <v>1978</v>
      </c>
      <c r="D732" s="675" t="s">
        <v>35</v>
      </c>
      <c r="E732" s="676">
        <v>9.67</v>
      </c>
      <c r="F732" s="446"/>
      <c r="G732" s="446"/>
      <c r="H732" s="446" t="s">
        <v>14360</v>
      </c>
      <c r="I732" s="447">
        <v>45261</v>
      </c>
    </row>
    <row r="733" spans="1:9" ht="15.75">
      <c r="A733" s="675">
        <v>53827</v>
      </c>
      <c r="B733" s="675" t="s">
        <v>369</v>
      </c>
      <c r="C733" s="675" t="s">
        <v>1978</v>
      </c>
      <c r="D733" s="675" t="s">
        <v>35</v>
      </c>
      <c r="E733" s="676">
        <v>112.07</v>
      </c>
      <c r="F733" s="446"/>
      <c r="G733" s="446"/>
      <c r="H733" s="446" t="s">
        <v>14360</v>
      </c>
      <c r="I733" s="447">
        <v>45261</v>
      </c>
    </row>
    <row r="734" spans="1:9" ht="15.75">
      <c r="A734" s="675">
        <v>53829</v>
      </c>
      <c r="B734" s="675" t="s">
        <v>832</v>
      </c>
      <c r="C734" s="675" t="s">
        <v>1978</v>
      </c>
      <c r="D734" s="675" t="s">
        <v>35</v>
      </c>
      <c r="E734" s="676">
        <v>114.48</v>
      </c>
      <c r="F734" s="446"/>
      <c r="G734" s="446"/>
      <c r="H734" s="446" t="s">
        <v>14360</v>
      </c>
      <c r="I734" s="447">
        <v>45261</v>
      </c>
    </row>
    <row r="735" spans="1:9" ht="15.75">
      <c r="A735" s="675">
        <v>53831</v>
      </c>
      <c r="B735" s="675" t="s">
        <v>833</v>
      </c>
      <c r="C735" s="675" t="s">
        <v>1978</v>
      </c>
      <c r="D735" s="675" t="s">
        <v>35</v>
      </c>
      <c r="E735" s="676">
        <v>189.1</v>
      </c>
      <c r="F735" s="446"/>
      <c r="G735" s="446"/>
      <c r="H735" s="446" t="s">
        <v>14360</v>
      </c>
      <c r="I735" s="447">
        <v>45261</v>
      </c>
    </row>
    <row r="736" spans="1:9" ht="15.75">
      <c r="A736" s="675">
        <v>53840</v>
      </c>
      <c r="B736" s="675" t="s">
        <v>834</v>
      </c>
      <c r="C736" s="675" t="s">
        <v>1978</v>
      </c>
      <c r="D736" s="675" t="s">
        <v>35</v>
      </c>
      <c r="E736" s="676">
        <v>2.67</v>
      </c>
      <c r="F736" s="446"/>
      <c r="G736" s="446"/>
      <c r="H736" s="446" t="s">
        <v>14360</v>
      </c>
      <c r="I736" s="447">
        <v>45261</v>
      </c>
    </row>
    <row r="737" spans="1:9" ht="15.75">
      <c r="A737" s="675">
        <v>53841</v>
      </c>
      <c r="B737" s="675" t="s">
        <v>835</v>
      </c>
      <c r="C737" s="675" t="s">
        <v>1978</v>
      </c>
      <c r="D737" s="675" t="s">
        <v>35</v>
      </c>
      <c r="E737" s="676">
        <v>1.85</v>
      </c>
      <c r="F737" s="446"/>
      <c r="G737" s="446"/>
      <c r="H737" s="446" t="s">
        <v>14360</v>
      </c>
      <c r="I737" s="447">
        <v>45261</v>
      </c>
    </row>
    <row r="738" spans="1:9" ht="15.75">
      <c r="A738" s="675">
        <v>53849</v>
      </c>
      <c r="B738" s="675" t="s">
        <v>836</v>
      </c>
      <c r="C738" s="675" t="s">
        <v>1978</v>
      </c>
      <c r="D738" s="675" t="s">
        <v>35</v>
      </c>
      <c r="E738" s="676">
        <v>82.26</v>
      </c>
      <c r="F738" s="446"/>
      <c r="G738" s="446"/>
      <c r="H738" s="446" t="s">
        <v>14360</v>
      </c>
      <c r="I738" s="447">
        <v>45261</v>
      </c>
    </row>
    <row r="739" spans="1:9" ht="15.75">
      <c r="A739" s="675">
        <v>53857</v>
      </c>
      <c r="B739" s="675" t="s">
        <v>837</v>
      </c>
      <c r="C739" s="675" t="s">
        <v>1978</v>
      </c>
      <c r="D739" s="675" t="s">
        <v>35</v>
      </c>
      <c r="E739" s="676">
        <v>64</v>
      </c>
      <c r="F739" s="446"/>
      <c r="G739" s="446"/>
      <c r="H739" s="446" t="s">
        <v>14360</v>
      </c>
      <c r="I739" s="447">
        <v>45261</v>
      </c>
    </row>
    <row r="740" spans="1:9" ht="15.75">
      <c r="A740" s="675">
        <v>53858</v>
      </c>
      <c r="B740" s="675" t="s">
        <v>838</v>
      </c>
      <c r="C740" s="675" t="s">
        <v>1978</v>
      </c>
      <c r="D740" s="675" t="s">
        <v>35</v>
      </c>
      <c r="E740" s="676">
        <v>44.92</v>
      </c>
      <c r="F740" s="446"/>
      <c r="G740" s="446"/>
      <c r="H740" s="446" t="s">
        <v>14360</v>
      </c>
      <c r="I740" s="447">
        <v>45261</v>
      </c>
    </row>
    <row r="741" spans="1:9" ht="15.75">
      <c r="A741" s="675">
        <v>53861</v>
      </c>
      <c r="B741" s="675" t="s">
        <v>839</v>
      </c>
      <c r="C741" s="675" t="s">
        <v>1978</v>
      </c>
      <c r="D741" s="675" t="s">
        <v>35</v>
      </c>
      <c r="E741" s="676">
        <v>62.12</v>
      </c>
      <c r="F741" s="446"/>
      <c r="G741" s="446"/>
      <c r="H741" s="446" t="s">
        <v>14360</v>
      </c>
      <c r="I741" s="447">
        <v>45261</v>
      </c>
    </row>
    <row r="742" spans="1:9" ht="15.75">
      <c r="A742" s="675">
        <v>53863</v>
      </c>
      <c r="B742" s="675" t="s">
        <v>840</v>
      </c>
      <c r="C742" s="675" t="s">
        <v>1978</v>
      </c>
      <c r="D742" s="675" t="s">
        <v>35</v>
      </c>
      <c r="E742" s="676">
        <v>2.5299999999999998</v>
      </c>
      <c r="F742" s="446"/>
      <c r="G742" s="446"/>
      <c r="H742" s="446" t="s">
        <v>14360</v>
      </c>
      <c r="I742" s="447">
        <v>45261</v>
      </c>
    </row>
    <row r="743" spans="1:9" ht="15.75">
      <c r="A743" s="675">
        <v>53865</v>
      </c>
      <c r="B743" s="675" t="s">
        <v>841</v>
      </c>
      <c r="C743" s="675" t="s">
        <v>1978</v>
      </c>
      <c r="D743" s="675" t="s">
        <v>35</v>
      </c>
      <c r="E743" s="676">
        <v>46.33</v>
      </c>
      <c r="F743" s="446"/>
      <c r="G743" s="446"/>
      <c r="H743" s="446" t="s">
        <v>14360</v>
      </c>
      <c r="I743" s="447">
        <v>45261</v>
      </c>
    </row>
    <row r="744" spans="1:9" ht="15.75">
      <c r="A744" s="675">
        <v>53866</v>
      </c>
      <c r="B744" s="675" t="s">
        <v>842</v>
      </c>
      <c r="C744" s="675" t="s">
        <v>1978</v>
      </c>
      <c r="D744" s="675" t="s">
        <v>35</v>
      </c>
      <c r="E744" s="676">
        <v>1.42</v>
      </c>
      <c r="F744" s="446"/>
      <c r="G744" s="446"/>
      <c r="H744" s="446" t="s">
        <v>14360</v>
      </c>
      <c r="I744" s="447">
        <v>45261</v>
      </c>
    </row>
    <row r="745" spans="1:9" ht="15.75">
      <c r="A745" s="675">
        <v>53882</v>
      </c>
      <c r="B745" s="675" t="s">
        <v>843</v>
      </c>
      <c r="C745" s="675" t="s">
        <v>1978</v>
      </c>
      <c r="D745" s="675" t="s">
        <v>35</v>
      </c>
      <c r="E745" s="676">
        <v>38.299999999999997</v>
      </c>
      <c r="F745" s="446"/>
      <c r="G745" s="446"/>
      <c r="H745" s="446" t="s">
        <v>14360</v>
      </c>
      <c r="I745" s="447">
        <v>45261</v>
      </c>
    </row>
    <row r="746" spans="1:9" ht="15.75">
      <c r="A746" s="675">
        <v>55263</v>
      </c>
      <c r="B746" s="675" t="s">
        <v>844</v>
      </c>
      <c r="C746" s="675" t="s">
        <v>1978</v>
      </c>
      <c r="D746" s="675" t="s">
        <v>35</v>
      </c>
      <c r="E746" s="676">
        <v>63.32</v>
      </c>
      <c r="F746" s="446"/>
      <c r="G746" s="446"/>
      <c r="H746" s="446" t="s">
        <v>14360</v>
      </c>
      <c r="I746" s="447">
        <v>45261</v>
      </c>
    </row>
    <row r="747" spans="1:9" ht="15.75">
      <c r="A747" s="675">
        <v>73303</v>
      </c>
      <c r="B747" s="675" t="s">
        <v>845</v>
      </c>
      <c r="C747" s="675" t="s">
        <v>1978</v>
      </c>
      <c r="D747" s="675" t="s">
        <v>35</v>
      </c>
      <c r="E747" s="676">
        <v>7.15</v>
      </c>
      <c r="F747" s="446"/>
      <c r="G747" s="446"/>
      <c r="H747" s="446" t="s">
        <v>14360</v>
      </c>
      <c r="I747" s="447">
        <v>45261</v>
      </c>
    </row>
    <row r="748" spans="1:9" ht="15.75">
      <c r="A748" s="675">
        <v>73307</v>
      </c>
      <c r="B748" s="675" t="s">
        <v>846</v>
      </c>
      <c r="C748" s="675" t="s">
        <v>1978</v>
      </c>
      <c r="D748" s="675" t="s">
        <v>35</v>
      </c>
      <c r="E748" s="676">
        <v>6.38</v>
      </c>
      <c r="F748" s="446"/>
      <c r="G748" s="446"/>
      <c r="H748" s="446" t="s">
        <v>14360</v>
      </c>
      <c r="I748" s="447">
        <v>45261</v>
      </c>
    </row>
    <row r="749" spans="1:9" ht="15.75">
      <c r="A749" s="675">
        <v>73309</v>
      </c>
      <c r="B749" s="675" t="s">
        <v>370</v>
      </c>
      <c r="C749" s="675" t="s">
        <v>1978</v>
      </c>
      <c r="D749" s="675" t="s">
        <v>35</v>
      </c>
      <c r="E749" s="676">
        <v>33.33</v>
      </c>
      <c r="F749" s="446"/>
      <c r="G749" s="446"/>
      <c r="H749" s="446" t="s">
        <v>14360</v>
      </c>
      <c r="I749" s="447">
        <v>45261</v>
      </c>
    </row>
    <row r="750" spans="1:9" ht="15.75">
      <c r="A750" s="675">
        <v>73311</v>
      </c>
      <c r="B750" s="675" t="s">
        <v>371</v>
      </c>
      <c r="C750" s="675" t="s">
        <v>1978</v>
      </c>
      <c r="D750" s="675" t="s">
        <v>35</v>
      </c>
      <c r="E750" s="676">
        <v>175.04</v>
      </c>
      <c r="F750" s="446"/>
      <c r="G750" s="446"/>
      <c r="H750" s="446" t="s">
        <v>14360</v>
      </c>
      <c r="I750" s="447">
        <v>45261</v>
      </c>
    </row>
    <row r="751" spans="1:9" ht="15.75">
      <c r="A751" s="675">
        <v>73313</v>
      </c>
      <c r="B751" s="675" t="s">
        <v>372</v>
      </c>
      <c r="C751" s="675" t="s">
        <v>1978</v>
      </c>
      <c r="D751" s="675" t="s">
        <v>35</v>
      </c>
      <c r="E751" s="676">
        <v>9</v>
      </c>
      <c r="F751" s="446"/>
      <c r="G751" s="446"/>
      <c r="H751" s="446" t="s">
        <v>14360</v>
      </c>
      <c r="I751" s="447">
        <v>45261</v>
      </c>
    </row>
    <row r="752" spans="1:9" ht="15.75">
      <c r="A752" s="675">
        <v>73315</v>
      </c>
      <c r="B752" s="675" t="s">
        <v>373</v>
      </c>
      <c r="C752" s="675" t="s">
        <v>1978</v>
      </c>
      <c r="D752" s="675" t="s">
        <v>35</v>
      </c>
      <c r="E752" s="676">
        <v>56.15</v>
      </c>
      <c r="F752" s="446"/>
      <c r="G752" s="446"/>
      <c r="H752" s="446" t="s">
        <v>14360</v>
      </c>
      <c r="I752" s="447">
        <v>45261</v>
      </c>
    </row>
    <row r="753" spans="1:9" ht="15.75">
      <c r="A753" s="675">
        <v>73335</v>
      </c>
      <c r="B753" s="675" t="s">
        <v>847</v>
      </c>
      <c r="C753" s="675" t="s">
        <v>1978</v>
      </c>
      <c r="D753" s="675" t="s">
        <v>35</v>
      </c>
      <c r="E753" s="676">
        <v>36.54</v>
      </c>
      <c r="F753" s="446"/>
      <c r="G753" s="446"/>
      <c r="H753" s="446" t="s">
        <v>14360</v>
      </c>
      <c r="I753" s="447">
        <v>45261</v>
      </c>
    </row>
    <row r="754" spans="1:9" ht="15.75">
      <c r="A754" s="675">
        <v>73340</v>
      </c>
      <c r="B754" s="675" t="s">
        <v>848</v>
      </c>
      <c r="C754" s="675" t="s">
        <v>1978</v>
      </c>
      <c r="D754" s="675" t="s">
        <v>35</v>
      </c>
      <c r="E754" s="676">
        <v>152.11000000000001</v>
      </c>
      <c r="F754" s="446"/>
      <c r="G754" s="446"/>
      <c r="H754" s="446" t="s">
        <v>14360</v>
      </c>
      <c r="I754" s="447">
        <v>45261</v>
      </c>
    </row>
    <row r="755" spans="1:9" ht="15.75">
      <c r="A755" s="675">
        <v>83361</v>
      </c>
      <c r="B755" s="675" t="s">
        <v>849</v>
      </c>
      <c r="C755" s="675" t="s">
        <v>1978</v>
      </c>
      <c r="D755" s="675" t="s">
        <v>35</v>
      </c>
      <c r="E755" s="676">
        <v>44.47</v>
      </c>
      <c r="F755" s="446"/>
      <c r="G755" s="446"/>
      <c r="H755" s="446" t="s">
        <v>14360</v>
      </c>
      <c r="I755" s="447">
        <v>45261</v>
      </c>
    </row>
    <row r="756" spans="1:9" ht="15.75">
      <c r="A756" s="675">
        <v>83761</v>
      </c>
      <c r="B756" s="675" t="s">
        <v>850</v>
      </c>
      <c r="C756" s="675" t="s">
        <v>1978</v>
      </c>
      <c r="D756" s="675" t="s">
        <v>35</v>
      </c>
      <c r="E756" s="676">
        <v>9.52</v>
      </c>
      <c r="F756" s="446"/>
      <c r="G756" s="446"/>
      <c r="H756" s="446" t="s">
        <v>14360</v>
      </c>
      <c r="I756" s="447">
        <v>45261</v>
      </c>
    </row>
    <row r="757" spans="1:9" ht="15.75">
      <c r="A757" s="675">
        <v>83762</v>
      </c>
      <c r="B757" s="675" t="s">
        <v>851</v>
      </c>
      <c r="C757" s="675" t="s">
        <v>1978</v>
      </c>
      <c r="D757" s="675" t="s">
        <v>35</v>
      </c>
      <c r="E757" s="676">
        <v>8.5</v>
      </c>
      <c r="F757" s="446"/>
      <c r="G757" s="446"/>
      <c r="H757" s="446" t="s">
        <v>14360</v>
      </c>
      <c r="I757" s="447">
        <v>45261</v>
      </c>
    </row>
    <row r="758" spans="1:9" ht="15.75">
      <c r="A758" s="675">
        <v>83763</v>
      </c>
      <c r="B758" s="675" t="s">
        <v>852</v>
      </c>
      <c r="C758" s="675" t="s">
        <v>1978</v>
      </c>
      <c r="D758" s="675" t="s">
        <v>35</v>
      </c>
      <c r="E758" s="676">
        <v>49.33</v>
      </c>
      <c r="F758" s="446"/>
      <c r="G758" s="446"/>
      <c r="H758" s="446" t="s">
        <v>14360</v>
      </c>
      <c r="I758" s="447">
        <v>45261</v>
      </c>
    </row>
    <row r="759" spans="1:9" ht="15.75">
      <c r="A759" s="675">
        <v>83764</v>
      </c>
      <c r="B759" s="675" t="s">
        <v>853</v>
      </c>
      <c r="C759" s="675" t="s">
        <v>1978</v>
      </c>
      <c r="D759" s="675" t="s">
        <v>35</v>
      </c>
      <c r="E759" s="676">
        <v>3.35</v>
      </c>
      <c r="F759" s="446"/>
      <c r="G759" s="446"/>
      <c r="H759" s="446" t="s">
        <v>14360</v>
      </c>
      <c r="I759" s="447">
        <v>45261</v>
      </c>
    </row>
    <row r="760" spans="1:9" ht="15.75">
      <c r="A760" s="675">
        <v>87026</v>
      </c>
      <c r="B760" s="675" t="s">
        <v>854</v>
      </c>
      <c r="C760" s="675" t="s">
        <v>1978</v>
      </c>
      <c r="D760" s="675" t="s">
        <v>35</v>
      </c>
      <c r="E760" s="676">
        <v>0.73</v>
      </c>
      <c r="F760" s="446"/>
      <c r="G760" s="446"/>
      <c r="H760" s="446" t="s">
        <v>14360</v>
      </c>
      <c r="I760" s="447">
        <v>45261</v>
      </c>
    </row>
    <row r="761" spans="1:9" ht="15.75">
      <c r="A761" s="675">
        <v>87441</v>
      </c>
      <c r="B761" s="675" t="s">
        <v>7863</v>
      </c>
      <c r="C761" s="675" t="s">
        <v>1978</v>
      </c>
      <c r="D761" s="675" t="s">
        <v>35</v>
      </c>
      <c r="E761" s="676">
        <v>0.52</v>
      </c>
      <c r="F761" s="446"/>
      <c r="G761" s="446"/>
      <c r="H761" s="446" t="s">
        <v>14360</v>
      </c>
      <c r="I761" s="447">
        <v>45261</v>
      </c>
    </row>
    <row r="762" spans="1:9" ht="15.75">
      <c r="A762" s="675">
        <v>87442</v>
      </c>
      <c r="B762" s="675" t="s">
        <v>7864</v>
      </c>
      <c r="C762" s="675" t="s">
        <v>1978</v>
      </c>
      <c r="D762" s="675" t="s">
        <v>35</v>
      </c>
      <c r="E762" s="676">
        <v>0.12</v>
      </c>
      <c r="F762" s="446"/>
      <c r="G762" s="446"/>
      <c r="H762" s="446" t="s">
        <v>14360</v>
      </c>
      <c r="I762" s="447">
        <v>45261</v>
      </c>
    </row>
    <row r="763" spans="1:9" ht="15.75">
      <c r="A763" s="675">
        <v>87443</v>
      </c>
      <c r="B763" s="675" t="s">
        <v>7865</v>
      </c>
      <c r="C763" s="675" t="s">
        <v>1978</v>
      </c>
      <c r="D763" s="675" t="s">
        <v>35</v>
      </c>
      <c r="E763" s="676">
        <v>0.69</v>
      </c>
      <c r="F763" s="446"/>
      <c r="G763" s="446"/>
      <c r="H763" s="446" t="s">
        <v>14360</v>
      </c>
      <c r="I763" s="447">
        <v>45261</v>
      </c>
    </row>
    <row r="764" spans="1:9" ht="15.75">
      <c r="A764" s="675">
        <v>87444</v>
      </c>
      <c r="B764" s="675" t="s">
        <v>7866</v>
      </c>
      <c r="C764" s="675" t="s">
        <v>1978</v>
      </c>
      <c r="D764" s="675" t="s">
        <v>35</v>
      </c>
      <c r="E764" s="676">
        <v>4.16</v>
      </c>
      <c r="F764" s="446"/>
      <c r="G764" s="446"/>
      <c r="H764" s="446" t="s">
        <v>14360</v>
      </c>
      <c r="I764" s="447">
        <v>45261</v>
      </c>
    </row>
    <row r="765" spans="1:9" ht="15.75">
      <c r="A765" s="675">
        <v>88387</v>
      </c>
      <c r="B765" s="675" t="s">
        <v>7867</v>
      </c>
      <c r="C765" s="675" t="s">
        <v>1978</v>
      </c>
      <c r="D765" s="675" t="s">
        <v>35</v>
      </c>
      <c r="E765" s="676">
        <v>1.01</v>
      </c>
      <c r="F765" s="446"/>
      <c r="G765" s="446"/>
      <c r="H765" s="446" t="s">
        <v>14360</v>
      </c>
      <c r="I765" s="447">
        <v>45261</v>
      </c>
    </row>
    <row r="766" spans="1:9" ht="15.75">
      <c r="A766" s="675">
        <v>88389</v>
      </c>
      <c r="B766" s="675" t="s">
        <v>7868</v>
      </c>
      <c r="C766" s="675" t="s">
        <v>1978</v>
      </c>
      <c r="D766" s="675" t="s">
        <v>35</v>
      </c>
      <c r="E766" s="676">
        <v>0.25</v>
      </c>
      <c r="F766" s="446"/>
      <c r="G766" s="446"/>
      <c r="H766" s="446" t="s">
        <v>14360</v>
      </c>
      <c r="I766" s="447">
        <v>45261</v>
      </c>
    </row>
    <row r="767" spans="1:9" ht="15.75">
      <c r="A767" s="675">
        <v>88390</v>
      </c>
      <c r="B767" s="675" t="s">
        <v>7869</v>
      </c>
      <c r="C767" s="675" t="s">
        <v>1978</v>
      </c>
      <c r="D767" s="675" t="s">
        <v>35</v>
      </c>
      <c r="E767" s="676">
        <v>1.18</v>
      </c>
      <c r="F767" s="446"/>
      <c r="G767" s="446"/>
      <c r="H767" s="446" t="s">
        <v>14360</v>
      </c>
      <c r="I767" s="447">
        <v>45261</v>
      </c>
    </row>
    <row r="768" spans="1:9" ht="15.75">
      <c r="A768" s="675">
        <v>88391</v>
      </c>
      <c r="B768" s="675" t="s">
        <v>7870</v>
      </c>
      <c r="C768" s="675" t="s">
        <v>1978</v>
      </c>
      <c r="D768" s="675" t="s">
        <v>35</v>
      </c>
      <c r="E768" s="676">
        <v>2.31</v>
      </c>
      <c r="F768" s="446"/>
      <c r="G768" s="446"/>
      <c r="H768" s="446" t="s">
        <v>14360</v>
      </c>
      <c r="I768" s="447">
        <v>45261</v>
      </c>
    </row>
    <row r="769" spans="1:9" ht="15.75">
      <c r="A769" s="675">
        <v>88394</v>
      </c>
      <c r="B769" s="675" t="s">
        <v>7871</v>
      </c>
      <c r="C769" s="675" t="s">
        <v>1978</v>
      </c>
      <c r="D769" s="675" t="s">
        <v>35</v>
      </c>
      <c r="E769" s="676">
        <v>1.21</v>
      </c>
      <c r="F769" s="446"/>
      <c r="G769" s="446"/>
      <c r="H769" s="446" t="s">
        <v>14360</v>
      </c>
      <c r="I769" s="447">
        <v>45261</v>
      </c>
    </row>
    <row r="770" spans="1:9" ht="15.75">
      <c r="A770" s="675">
        <v>88395</v>
      </c>
      <c r="B770" s="675" t="s">
        <v>7872</v>
      </c>
      <c r="C770" s="675" t="s">
        <v>1978</v>
      </c>
      <c r="D770" s="675" t="s">
        <v>35</v>
      </c>
      <c r="E770" s="676">
        <v>0.28999999999999998</v>
      </c>
      <c r="F770" s="446"/>
      <c r="G770" s="446"/>
      <c r="H770" s="446" t="s">
        <v>14360</v>
      </c>
      <c r="I770" s="447">
        <v>45261</v>
      </c>
    </row>
    <row r="771" spans="1:9" ht="15.75">
      <c r="A771" s="675">
        <v>88396</v>
      </c>
      <c r="B771" s="675" t="s">
        <v>7873</v>
      </c>
      <c r="C771" s="675" t="s">
        <v>1978</v>
      </c>
      <c r="D771" s="675" t="s">
        <v>35</v>
      </c>
      <c r="E771" s="676">
        <v>1.41</v>
      </c>
      <c r="F771" s="446"/>
      <c r="G771" s="446"/>
      <c r="H771" s="446" t="s">
        <v>14360</v>
      </c>
      <c r="I771" s="447">
        <v>45261</v>
      </c>
    </row>
    <row r="772" spans="1:9" ht="15.75">
      <c r="A772" s="675">
        <v>88397</v>
      </c>
      <c r="B772" s="675" t="s">
        <v>7874</v>
      </c>
      <c r="C772" s="675" t="s">
        <v>1978</v>
      </c>
      <c r="D772" s="675" t="s">
        <v>35</v>
      </c>
      <c r="E772" s="676">
        <v>3.47</v>
      </c>
      <c r="F772" s="446"/>
      <c r="G772" s="446"/>
      <c r="H772" s="446" t="s">
        <v>14360</v>
      </c>
      <c r="I772" s="447">
        <v>45261</v>
      </c>
    </row>
    <row r="773" spans="1:9" ht="15.75">
      <c r="A773" s="675">
        <v>88400</v>
      </c>
      <c r="B773" s="675" t="s">
        <v>7875</v>
      </c>
      <c r="C773" s="675" t="s">
        <v>1978</v>
      </c>
      <c r="D773" s="675" t="s">
        <v>35</v>
      </c>
      <c r="E773" s="676">
        <v>0.96</v>
      </c>
      <c r="F773" s="446"/>
      <c r="G773" s="446"/>
      <c r="H773" s="446" t="s">
        <v>14360</v>
      </c>
      <c r="I773" s="447">
        <v>45261</v>
      </c>
    </row>
    <row r="774" spans="1:9" ht="15.75">
      <c r="A774" s="675">
        <v>88401</v>
      </c>
      <c r="B774" s="675" t="s">
        <v>7876</v>
      </c>
      <c r="C774" s="675" t="s">
        <v>1978</v>
      </c>
      <c r="D774" s="675" t="s">
        <v>35</v>
      </c>
      <c r="E774" s="676">
        <v>0.23</v>
      </c>
      <c r="F774" s="446"/>
      <c r="G774" s="446"/>
      <c r="H774" s="446" t="s">
        <v>14360</v>
      </c>
      <c r="I774" s="447">
        <v>45261</v>
      </c>
    </row>
    <row r="775" spans="1:9" ht="15.75">
      <c r="A775" s="675">
        <v>88402</v>
      </c>
      <c r="B775" s="675" t="s">
        <v>7877</v>
      </c>
      <c r="C775" s="675" t="s">
        <v>1978</v>
      </c>
      <c r="D775" s="675" t="s">
        <v>35</v>
      </c>
      <c r="E775" s="676">
        <v>1.1200000000000001</v>
      </c>
      <c r="F775" s="446"/>
      <c r="G775" s="446"/>
      <c r="H775" s="446" t="s">
        <v>14360</v>
      </c>
      <c r="I775" s="447">
        <v>45261</v>
      </c>
    </row>
    <row r="776" spans="1:9" ht="15.75">
      <c r="A776" s="675">
        <v>88403</v>
      </c>
      <c r="B776" s="675" t="s">
        <v>7878</v>
      </c>
      <c r="C776" s="675" t="s">
        <v>1978</v>
      </c>
      <c r="D776" s="675" t="s">
        <v>35</v>
      </c>
      <c r="E776" s="676">
        <v>1.38</v>
      </c>
      <c r="F776" s="446"/>
      <c r="G776" s="446"/>
      <c r="H776" s="446" t="s">
        <v>14360</v>
      </c>
      <c r="I776" s="447">
        <v>45261</v>
      </c>
    </row>
    <row r="777" spans="1:9" ht="15.75">
      <c r="A777" s="675">
        <v>88419</v>
      </c>
      <c r="B777" s="675" t="s">
        <v>226</v>
      </c>
      <c r="C777" s="675" t="s">
        <v>1978</v>
      </c>
      <c r="D777" s="675" t="s">
        <v>35</v>
      </c>
      <c r="E777" s="676">
        <v>6.67</v>
      </c>
      <c r="F777" s="446"/>
      <c r="G777" s="446"/>
      <c r="H777" s="446" t="s">
        <v>14360</v>
      </c>
      <c r="I777" s="447">
        <v>45261</v>
      </c>
    </row>
    <row r="778" spans="1:9" ht="15.75">
      <c r="A778" s="675">
        <v>88422</v>
      </c>
      <c r="B778" s="675" t="s">
        <v>227</v>
      </c>
      <c r="C778" s="675" t="s">
        <v>1978</v>
      </c>
      <c r="D778" s="675" t="s">
        <v>35</v>
      </c>
      <c r="E778" s="676">
        <v>1.54</v>
      </c>
      <c r="F778" s="446"/>
      <c r="G778" s="446"/>
      <c r="H778" s="446" t="s">
        <v>14360</v>
      </c>
      <c r="I778" s="447">
        <v>45261</v>
      </c>
    </row>
    <row r="779" spans="1:9" ht="15.75">
      <c r="A779" s="675">
        <v>88425</v>
      </c>
      <c r="B779" s="675" t="s">
        <v>228</v>
      </c>
      <c r="C779" s="675" t="s">
        <v>1978</v>
      </c>
      <c r="D779" s="675" t="s">
        <v>35</v>
      </c>
      <c r="E779" s="676">
        <v>8.34</v>
      </c>
      <c r="F779" s="446"/>
      <c r="G779" s="446"/>
      <c r="H779" s="446" t="s">
        <v>14360</v>
      </c>
      <c r="I779" s="447">
        <v>45261</v>
      </c>
    </row>
    <row r="780" spans="1:9" ht="15.75">
      <c r="A780" s="675">
        <v>88427</v>
      </c>
      <c r="B780" s="675" t="s">
        <v>855</v>
      </c>
      <c r="C780" s="675" t="s">
        <v>1978</v>
      </c>
      <c r="D780" s="675" t="s">
        <v>35</v>
      </c>
      <c r="E780" s="676">
        <v>0.78</v>
      </c>
      <c r="F780" s="446"/>
      <c r="G780" s="446"/>
      <c r="H780" s="446" t="s">
        <v>14360</v>
      </c>
      <c r="I780" s="447">
        <v>45261</v>
      </c>
    </row>
    <row r="781" spans="1:9" ht="15.75">
      <c r="A781" s="675">
        <v>88434</v>
      </c>
      <c r="B781" s="675" t="s">
        <v>856</v>
      </c>
      <c r="C781" s="675" t="s">
        <v>1978</v>
      </c>
      <c r="D781" s="675" t="s">
        <v>35</v>
      </c>
      <c r="E781" s="676">
        <v>8.85</v>
      </c>
      <c r="F781" s="446"/>
      <c r="G781" s="446"/>
      <c r="H781" s="446" t="s">
        <v>14360</v>
      </c>
      <c r="I781" s="447">
        <v>45261</v>
      </c>
    </row>
    <row r="782" spans="1:9" ht="15.75">
      <c r="A782" s="675">
        <v>88435</v>
      </c>
      <c r="B782" s="675" t="s">
        <v>857</v>
      </c>
      <c r="C782" s="675" t="s">
        <v>1978</v>
      </c>
      <c r="D782" s="675" t="s">
        <v>35</v>
      </c>
      <c r="E782" s="676">
        <v>2.04</v>
      </c>
      <c r="F782" s="446"/>
      <c r="G782" s="446"/>
      <c r="H782" s="446" t="s">
        <v>14360</v>
      </c>
      <c r="I782" s="447">
        <v>45261</v>
      </c>
    </row>
    <row r="783" spans="1:9" ht="15.75">
      <c r="A783" s="675">
        <v>88436</v>
      </c>
      <c r="B783" s="675" t="s">
        <v>858</v>
      </c>
      <c r="C783" s="675" t="s">
        <v>1978</v>
      </c>
      <c r="D783" s="675" t="s">
        <v>35</v>
      </c>
      <c r="E783" s="676">
        <v>11.06</v>
      </c>
      <c r="F783" s="446"/>
      <c r="G783" s="446"/>
      <c r="H783" s="446" t="s">
        <v>14360</v>
      </c>
      <c r="I783" s="447">
        <v>45261</v>
      </c>
    </row>
    <row r="784" spans="1:9" ht="15.75">
      <c r="A784" s="675">
        <v>88437</v>
      </c>
      <c r="B784" s="675" t="s">
        <v>859</v>
      </c>
      <c r="C784" s="675" t="s">
        <v>1978</v>
      </c>
      <c r="D784" s="675" t="s">
        <v>35</v>
      </c>
      <c r="E784" s="676">
        <v>0.78</v>
      </c>
      <c r="F784" s="446"/>
      <c r="G784" s="446"/>
      <c r="H784" s="446" t="s">
        <v>14360</v>
      </c>
      <c r="I784" s="447">
        <v>45261</v>
      </c>
    </row>
    <row r="785" spans="1:9" ht="15.75">
      <c r="A785" s="675">
        <v>88569</v>
      </c>
      <c r="B785" s="675" t="s">
        <v>214</v>
      </c>
      <c r="C785" s="675" t="s">
        <v>1978</v>
      </c>
      <c r="D785" s="675" t="s">
        <v>35</v>
      </c>
      <c r="E785" s="676">
        <v>3.96</v>
      </c>
      <c r="F785" s="446"/>
      <c r="G785" s="446"/>
      <c r="H785" s="446" t="s">
        <v>14360</v>
      </c>
      <c r="I785" s="447">
        <v>45261</v>
      </c>
    </row>
    <row r="786" spans="1:9" ht="15.75">
      <c r="A786" s="675">
        <v>88570</v>
      </c>
      <c r="B786" s="675" t="s">
        <v>215</v>
      </c>
      <c r="C786" s="675" t="s">
        <v>1978</v>
      </c>
      <c r="D786" s="675" t="s">
        <v>35</v>
      </c>
      <c r="E786" s="676">
        <v>1.28</v>
      </c>
      <c r="F786" s="446"/>
      <c r="G786" s="446"/>
      <c r="H786" s="446" t="s">
        <v>14360</v>
      </c>
      <c r="I786" s="447">
        <v>45261</v>
      </c>
    </row>
    <row r="787" spans="1:9" ht="15.75">
      <c r="A787" s="675">
        <v>88826</v>
      </c>
      <c r="B787" s="675" t="s">
        <v>7879</v>
      </c>
      <c r="C787" s="675" t="s">
        <v>1978</v>
      </c>
      <c r="D787" s="675" t="s">
        <v>35</v>
      </c>
      <c r="E787" s="676">
        <v>0.38</v>
      </c>
      <c r="F787" s="446"/>
      <c r="G787" s="446"/>
      <c r="H787" s="446" t="s">
        <v>14360</v>
      </c>
      <c r="I787" s="447">
        <v>45261</v>
      </c>
    </row>
    <row r="788" spans="1:9" ht="15.75">
      <c r="A788" s="675">
        <v>88827</v>
      </c>
      <c r="B788" s="675" t="s">
        <v>7880</v>
      </c>
      <c r="C788" s="675" t="s">
        <v>1978</v>
      </c>
      <c r="D788" s="675" t="s">
        <v>35</v>
      </c>
      <c r="E788" s="676">
        <v>0.09</v>
      </c>
      <c r="F788" s="446"/>
      <c r="G788" s="446"/>
      <c r="H788" s="446" t="s">
        <v>14360</v>
      </c>
      <c r="I788" s="447">
        <v>45261</v>
      </c>
    </row>
    <row r="789" spans="1:9" ht="15.75">
      <c r="A789" s="675">
        <v>88828</v>
      </c>
      <c r="B789" s="675" t="s">
        <v>7881</v>
      </c>
      <c r="C789" s="675" t="s">
        <v>1978</v>
      </c>
      <c r="D789" s="675" t="s">
        <v>35</v>
      </c>
      <c r="E789" s="676">
        <v>0.44</v>
      </c>
      <c r="F789" s="446"/>
      <c r="G789" s="446"/>
      <c r="H789" s="446" t="s">
        <v>14360</v>
      </c>
      <c r="I789" s="447">
        <v>45261</v>
      </c>
    </row>
    <row r="790" spans="1:9" ht="15.75">
      <c r="A790" s="675">
        <v>88829</v>
      </c>
      <c r="B790" s="675" t="s">
        <v>7882</v>
      </c>
      <c r="C790" s="675" t="s">
        <v>1978</v>
      </c>
      <c r="D790" s="675" t="s">
        <v>35</v>
      </c>
      <c r="E790" s="676">
        <v>0.92</v>
      </c>
      <c r="F790" s="446"/>
      <c r="G790" s="446"/>
      <c r="H790" s="446" t="s">
        <v>14360</v>
      </c>
      <c r="I790" s="447">
        <v>45261</v>
      </c>
    </row>
    <row r="791" spans="1:9" ht="15.75">
      <c r="A791" s="675">
        <v>88832</v>
      </c>
      <c r="B791" s="675" t="s">
        <v>860</v>
      </c>
      <c r="C791" s="675" t="s">
        <v>1978</v>
      </c>
      <c r="D791" s="675" t="s">
        <v>35</v>
      </c>
      <c r="E791" s="676">
        <v>43.77</v>
      </c>
      <c r="F791" s="446"/>
      <c r="G791" s="446"/>
      <c r="H791" s="446" t="s">
        <v>14360</v>
      </c>
      <c r="I791" s="447">
        <v>45261</v>
      </c>
    </row>
    <row r="792" spans="1:9" ht="15.75">
      <c r="A792" s="675">
        <v>88834</v>
      </c>
      <c r="B792" s="675" t="s">
        <v>861</v>
      </c>
      <c r="C792" s="675" t="s">
        <v>1978</v>
      </c>
      <c r="D792" s="675" t="s">
        <v>35</v>
      </c>
      <c r="E792" s="676">
        <v>11.56</v>
      </c>
      <c r="F792" s="446"/>
      <c r="G792" s="446"/>
      <c r="H792" s="446" t="s">
        <v>14360</v>
      </c>
      <c r="I792" s="447">
        <v>45261</v>
      </c>
    </row>
    <row r="793" spans="1:9" ht="15.75">
      <c r="A793" s="675">
        <v>88835</v>
      </c>
      <c r="B793" s="675" t="s">
        <v>862</v>
      </c>
      <c r="C793" s="675" t="s">
        <v>1978</v>
      </c>
      <c r="D793" s="675" t="s">
        <v>35</v>
      </c>
      <c r="E793" s="676">
        <v>54.71</v>
      </c>
      <c r="F793" s="446"/>
      <c r="G793" s="446"/>
      <c r="H793" s="446" t="s">
        <v>14360</v>
      </c>
      <c r="I793" s="447">
        <v>45261</v>
      </c>
    </row>
    <row r="794" spans="1:9" ht="15.75">
      <c r="A794" s="675">
        <v>88836</v>
      </c>
      <c r="B794" s="675" t="s">
        <v>863</v>
      </c>
      <c r="C794" s="675" t="s">
        <v>1978</v>
      </c>
      <c r="D794" s="675" t="s">
        <v>35</v>
      </c>
      <c r="E794" s="676">
        <v>62.73</v>
      </c>
      <c r="F794" s="446"/>
      <c r="G794" s="446"/>
      <c r="H794" s="446" t="s">
        <v>14360</v>
      </c>
      <c r="I794" s="447">
        <v>45261</v>
      </c>
    </row>
    <row r="795" spans="1:9" ht="15.75">
      <c r="A795" s="675">
        <v>88839</v>
      </c>
      <c r="B795" s="675" t="s">
        <v>864</v>
      </c>
      <c r="C795" s="675" t="s">
        <v>1978</v>
      </c>
      <c r="D795" s="675" t="s">
        <v>35</v>
      </c>
      <c r="E795" s="676">
        <v>31.13</v>
      </c>
      <c r="F795" s="446"/>
      <c r="G795" s="446"/>
      <c r="H795" s="446" t="s">
        <v>14360</v>
      </c>
      <c r="I795" s="447">
        <v>45261</v>
      </c>
    </row>
    <row r="796" spans="1:9" ht="15.75">
      <c r="A796" s="675">
        <v>88840</v>
      </c>
      <c r="B796" s="675" t="s">
        <v>865</v>
      </c>
      <c r="C796" s="675" t="s">
        <v>1978</v>
      </c>
      <c r="D796" s="675" t="s">
        <v>35</v>
      </c>
      <c r="E796" s="676">
        <v>13.71</v>
      </c>
      <c r="F796" s="446"/>
      <c r="G796" s="446"/>
      <c r="H796" s="446" t="s">
        <v>14360</v>
      </c>
      <c r="I796" s="447">
        <v>45261</v>
      </c>
    </row>
    <row r="797" spans="1:9" ht="15.75">
      <c r="A797" s="675">
        <v>88841</v>
      </c>
      <c r="B797" s="675" t="s">
        <v>866</v>
      </c>
      <c r="C797" s="675" t="s">
        <v>1978</v>
      </c>
      <c r="D797" s="675" t="s">
        <v>35</v>
      </c>
      <c r="E797" s="676">
        <v>55.66</v>
      </c>
      <c r="F797" s="446"/>
      <c r="G797" s="446"/>
      <c r="H797" s="446" t="s">
        <v>14360</v>
      </c>
      <c r="I797" s="447">
        <v>45261</v>
      </c>
    </row>
    <row r="798" spans="1:9" ht="15.75">
      <c r="A798" s="675">
        <v>88842</v>
      </c>
      <c r="B798" s="675" t="s">
        <v>867</v>
      </c>
      <c r="C798" s="675" t="s">
        <v>1978</v>
      </c>
      <c r="D798" s="675" t="s">
        <v>35</v>
      </c>
      <c r="E798" s="676">
        <v>76.790000000000006</v>
      </c>
      <c r="F798" s="446"/>
      <c r="G798" s="446"/>
      <c r="H798" s="446" t="s">
        <v>14360</v>
      </c>
      <c r="I798" s="447">
        <v>45261</v>
      </c>
    </row>
    <row r="799" spans="1:9" ht="15.75">
      <c r="A799" s="675">
        <v>88847</v>
      </c>
      <c r="B799" s="675" t="s">
        <v>868</v>
      </c>
      <c r="C799" s="675" t="s">
        <v>1978</v>
      </c>
      <c r="D799" s="675" t="s">
        <v>35</v>
      </c>
      <c r="E799" s="676">
        <v>22.82</v>
      </c>
      <c r="F799" s="446"/>
      <c r="G799" s="446"/>
      <c r="H799" s="446" t="s">
        <v>14360</v>
      </c>
      <c r="I799" s="447">
        <v>45261</v>
      </c>
    </row>
    <row r="800" spans="1:9" ht="15.75">
      <c r="A800" s="675">
        <v>88848</v>
      </c>
      <c r="B800" s="675" t="s">
        <v>869</v>
      </c>
      <c r="C800" s="675" t="s">
        <v>1978</v>
      </c>
      <c r="D800" s="675" t="s">
        <v>35</v>
      </c>
      <c r="E800" s="676">
        <v>9.3800000000000008</v>
      </c>
      <c r="F800" s="446"/>
      <c r="G800" s="446"/>
      <c r="H800" s="446" t="s">
        <v>14360</v>
      </c>
      <c r="I800" s="447">
        <v>45261</v>
      </c>
    </row>
    <row r="801" spans="1:9" ht="15.75">
      <c r="A801" s="675">
        <v>88853</v>
      </c>
      <c r="B801" s="675" t="s">
        <v>870</v>
      </c>
      <c r="C801" s="675" t="s">
        <v>1978</v>
      </c>
      <c r="D801" s="675" t="s">
        <v>35</v>
      </c>
      <c r="E801" s="676">
        <v>0.24</v>
      </c>
      <c r="F801" s="446"/>
      <c r="G801" s="446"/>
      <c r="H801" s="446" t="s">
        <v>14360</v>
      </c>
      <c r="I801" s="447">
        <v>45261</v>
      </c>
    </row>
    <row r="802" spans="1:9" ht="15.75">
      <c r="A802" s="675">
        <v>88854</v>
      </c>
      <c r="B802" s="675" t="s">
        <v>871</v>
      </c>
      <c r="C802" s="675" t="s">
        <v>1978</v>
      </c>
      <c r="D802" s="675" t="s">
        <v>35</v>
      </c>
      <c r="E802" s="676">
        <v>0.05</v>
      </c>
      <c r="F802" s="446"/>
      <c r="G802" s="446"/>
      <c r="H802" s="446" t="s">
        <v>14360</v>
      </c>
      <c r="I802" s="447">
        <v>45261</v>
      </c>
    </row>
    <row r="803" spans="1:9" ht="15.75">
      <c r="A803" s="675">
        <v>88855</v>
      </c>
      <c r="B803" s="675" t="s">
        <v>872</v>
      </c>
      <c r="C803" s="675" t="s">
        <v>1978</v>
      </c>
      <c r="D803" s="675" t="s">
        <v>35</v>
      </c>
      <c r="E803" s="676">
        <v>3.4</v>
      </c>
      <c r="F803" s="446"/>
      <c r="G803" s="446"/>
      <c r="H803" s="446" t="s">
        <v>14360</v>
      </c>
      <c r="I803" s="447">
        <v>45261</v>
      </c>
    </row>
    <row r="804" spans="1:9" ht="15.75">
      <c r="A804" s="675">
        <v>88856</v>
      </c>
      <c r="B804" s="675" t="s">
        <v>873</v>
      </c>
      <c r="C804" s="675" t="s">
        <v>1978</v>
      </c>
      <c r="D804" s="675" t="s">
        <v>35</v>
      </c>
      <c r="E804" s="676">
        <v>0.93</v>
      </c>
      <c r="F804" s="446"/>
      <c r="G804" s="446"/>
      <c r="H804" s="446" t="s">
        <v>14360</v>
      </c>
      <c r="I804" s="447">
        <v>45261</v>
      </c>
    </row>
    <row r="805" spans="1:9" ht="15.75">
      <c r="A805" s="675">
        <v>88857</v>
      </c>
      <c r="B805" s="675" t="s">
        <v>874</v>
      </c>
      <c r="C805" s="675" t="s">
        <v>1978</v>
      </c>
      <c r="D805" s="675" t="s">
        <v>35</v>
      </c>
      <c r="E805" s="676">
        <v>24.38</v>
      </c>
      <c r="F805" s="446"/>
      <c r="G805" s="446"/>
      <c r="H805" s="446" t="s">
        <v>14360</v>
      </c>
      <c r="I805" s="447">
        <v>45261</v>
      </c>
    </row>
    <row r="806" spans="1:9" ht="15.75">
      <c r="A806" s="675">
        <v>88858</v>
      </c>
      <c r="B806" s="675" t="s">
        <v>875</v>
      </c>
      <c r="C806" s="675" t="s">
        <v>1978</v>
      </c>
      <c r="D806" s="675" t="s">
        <v>35</v>
      </c>
      <c r="E806" s="676">
        <v>6.44</v>
      </c>
      <c r="F806" s="446"/>
      <c r="G806" s="446"/>
      <c r="H806" s="446" t="s">
        <v>14360</v>
      </c>
      <c r="I806" s="447">
        <v>45261</v>
      </c>
    </row>
    <row r="807" spans="1:9" ht="15.75">
      <c r="A807" s="675">
        <v>88859</v>
      </c>
      <c r="B807" s="675" t="s">
        <v>876</v>
      </c>
      <c r="C807" s="675" t="s">
        <v>1978</v>
      </c>
      <c r="D807" s="675" t="s">
        <v>35</v>
      </c>
      <c r="E807" s="676">
        <v>21.68</v>
      </c>
      <c r="F807" s="446"/>
      <c r="G807" s="446"/>
      <c r="H807" s="446" t="s">
        <v>14360</v>
      </c>
      <c r="I807" s="447">
        <v>45261</v>
      </c>
    </row>
    <row r="808" spans="1:9" ht="15.75">
      <c r="A808" s="675">
        <v>88860</v>
      </c>
      <c r="B808" s="675" t="s">
        <v>877</v>
      </c>
      <c r="C808" s="675" t="s">
        <v>1978</v>
      </c>
      <c r="D808" s="675" t="s">
        <v>35</v>
      </c>
      <c r="E808" s="676">
        <v>5.73</v>
      </c>
      <c r="F808" s="446"/>
      <c r="G808" s="446"/>
      <c r="H808" s="446" t="s">
        <v>14360</v>
      </c>
      <c r="I808" s="447">
        <v>45261</v>
      </c>
    </row>
    <row r="809" spans="1:9" ht="15.75">
      <c r="A809" s="675">
        <v>88900</v>
      </c>
      <c r="B809" s="675" t="s">
        <v>878</v>
      </c>
      <c r="C809" s="675" t="s">
        <v>1978</v>
      </c>
      <c r="D809" s="675" t="s">
        <v>35</v>
      </c>
      <c r="E809" s="676">
        <v>51.03</v>
      </c>
      <c r="F809" s="446"/>
      <c r="G809" s="446"/>
      <c r="H809" s="446" t="s">
        <v>14360</v>
      </c>
      <c r="I809" s="447">
        <v>45261</v>
      </c>
    </row>
    <row r="810" spans="1:9" ht="15.75">
      <c r="A810" s="675">
        <v>88902</v>
      </c>
      <c r="B810" s="675" t="s">
        <v>879</v>
      </c>
      <c r="C810" s="675" t="s">
        <v>1978</v>
      </c>
      <c r="D810" s="675" t="s">
        <v>35</v>
      </c>
      <c r="E810" s="676">
        <v>13.48</v>
      </c>
      <c r="F810" s="446"/>
      <c r="G810" s="446"/>
      <c r="H810" s="446" t="s">
        <v>14360</v>
      </c>
      <c r="I810" s="447">
        <v>45261</v>
      </c>
    </row>
    <row r="811" spans="1:9" ht="15.75">
      <c r="A811" s="675">
        <v>88903</v>
      </c>
      <c r="B811" s="675" t="s">
        <v>880</v>
      </c>
      <c r="C811" s="675" t="s">
        <v>1978</v>
      </c>
      <c r="D811" s="675" t="s">
        <v>35</v>
      </c>
      <c r="E811" s="676">
        <v>63.79</v>
      </c>
      <c r="F811" s="446"/>
      <c r="G811" s="446"/>
      <c r="H811" s="446" t="s">
        <v>14360</v>
      </c>
      <c r="I811" s="447">
        <v>45261</v>
      </c>
    </row>
    <row r="812" spans="1:9" ht="15.75">
      <c r="A812" s="675">
        <v>88904</v>
      </c>
      <c r="B812" s="675" t="s">
        <v>881</v>
      </c>
      <c r="C812" s="675" t="s">
        <v>1978</v>
      </c>
      <c r="D812" s="675" t="s">
        <v>35</v>
      </c>
      <c r="E812" s="676">
        <v>88.37</v>
      </c>
      <c r="F812" s="446"/>
      <c r="G812" s="446"/>
      <c r="H812" s="446" t="s">
        <v>14360</v>
      </c>
      <c r="I812" s="447">
        <v>45261</v>
      </c>
    </row>
    <row r="813" spans="1:9" ht="15.75">
      <c r="A813" s="675">
        <v>89009</v>
      </c>
      <c r="B813" s="675" t="s">
        <v>237</v>
      </c>
      <c r="C813" s="675" t="s">
        <v>1978</v>
      </c>
      <c r="D813" s="675" t="s">
        <v>35</v>
      </c>
      <c r="E813" s="676">
        <v>38.56</v>
      </c>
      <c r="F813" s="446"/>
      <c r="G813" s="446"/>
      <c r="H813" s="446" t="s">
        <v>14360</v>
      </c>
      <c r="I813" s="447">
        <v>45261</v>
      </c>
    </row>
    <row r="814" spans="1:9" ht="15.75">
      <c r="A814" s="675">
        <v>89010</v>
      </c>
      <c r="B814" s="675" t="s">
        <v>238</v>
      </c>
      <c r="C814" s="675" t="s">
        <v>1978</v>
      </c>
      <c r="D814" s="675" t="s">
        <v>35</v>
      </c>
      <c r="E814" s="676">
        <v>16.98</v>
      </c>
      <c r="F814" s="446"/>
      <c r="G814" s="446"/>
      <c r="H814" s="446" t="s">
        <v>14360</v>
      </c>
      <c r="I814" s="447">
        <v>45261</v>
      </c>
    </row>
    <row r="815" spans="1:9" ht="15.75">
      <c r="A815" s="675">
        <v>89011</v>
      </c>
      <c r="B815" s="675" t="s">
        <v>882</v>
      </c>
      <c r="C815" s="675" t="s">
        <v>1978</v>
      </c>
      <c r="D815" s="675" t="s">
        <v>35</v>
      </c>
      <c r="E815" s="676">
        <v>23.52</v>
      </c>
      <c r="F815" s="446"/>
      <c r="G815" s="446"/>
      <c r="H815" s="446" t="s">
        <v>14360</v>
      </c>
      <c r="I815" s="447">
        <v>45261</v>
      </c>
    </row>
    <row r="816" spans="1:9" ht="15.75">
      <c r="A816" s="675">
        <v>89012</v>
      </c>
      <c r="B816" s="675" t="s">
        <v>883</v>
      </c>
      <c r="C816" s="675" t="s">
        <v>1978</v>
      </c>
      <c r="D816" s="675" t="s">
        <v>35</v>
      </c>
      <c r="E816" s="676">
        <v>6.21</v>
      </c>
      <c r="F816" s="446"/>
      <c r="G816" s="446"/>
      <c r="H816" s="446" t="s">
        <v>14360</v>
      </c>
      <c r="I816" s="447">
        <v>45261</v>
      </c>
    </row>
    <row r="817" spans="1:9" ht="15.75">
      <c r="A817" s="675">
        <v>89013</v>
      </c>
      <c r="B817" s="675" t="s">
        <v>884</v>
      </c>
      <c r="C817" s="675" t="s">
        <v>1978</v>
      </c>
      <c r="D817" s="675" t="s">
        <v>35</v>
      </c>
      <c r="E817" s="676">
        <v>126.31</v>
      </c>
      <c r="F817" s="446"/>
      <c r="G817" s="446"/>
      <c r="H817" s="446" t="s">
        <v>14360</v>
      </c>
      <c r="I817" s="447">
        <v>45261</v>
      </c>
    </row>
    <row r="818" spans="1:9" ht="15.75">
      <c r="A818" s="675">
        <v>89014</v>
      </c>
      <c r="B818" s="675" t="s">
        <v>885</v>
      </c>
      <c r="C818" s="675" t="s">
        <v>1978</v>
      </c>
      <c r="D818" s="675" t="s">
        <v>35</v>
      </c>
      <c r="E818" s="676">
        <v>55.64</v>
      </c>
      <c r="F818" s="446"/>
      <c r="G818" s="446"/>
      <c r="H818" s="446" t="s">
        <v>14360</v>
      </c>
      <c r="I818" s="447">
        <v>45261</v>
      </c>
    </row>
    <row r="819" spans="1:9" ht="15.75">
      <c r="A819" s="675">
        <v>89015</v>
      </c>
      <c r="B819" s="675" t="s">
        <v>886</v>
      </c>
      <c r="C819" s="675" t="s">
        <v>1978</v>
      </c>
      <c r="D819" s="675" t="s">
        <v>35</v>
      </c>
      <c r="E819" s="676">
        <v>3.93</v>
      </c>
      <c r="F819" s="446"/>
      <c r="G819" s="446"/>
      <c r="H819" s="446" t="s">
        <v>14360</v>
      </c>
      <c r="I819" s="447">
        <v>45261</v>
      </c>
    </row>
    <row r="820" spans="1:9" ht="15.75">
      <c r="A820" s="675">
        <v>89016</v>
      </c>
      <c r="B820" s="675" t="s">
        <v>887</v>
      </c>
      <c r="C820" s="675" t="s">
        <v>1978</v>
      </c>
      <c r="D820" s="675" t="s">
        <v>35</v>
      </c>
      <c r="E820" s="676">
        <v>1.04</v>
      </c>
      <c r="F820" s="446"/>
      <c r="G820" s="446"/>
      <c r="H820" s="446" t="s">
        <v>14360</v>
      </c>
      <c r="I820" s="447">
        <v>45261</v>
      </c>
    </row>
    <row r="821" spans="1:9" ht="15.75">
      <c r="A821" s="675">
        <v>89017</v>
      </c>
      <c r="B821" s="675" t="s">
        <v>888</v>
      </c>
      <c r="C821" s="675" t="s">
        <v>1978</v>
      </c>
      <c r="D821" s="675" t="s">
        <v>35</v>
      </c>
      <c r="E821" s="676">
        <v>38.32</v>
      </c>
      <c r="F821" s="446"/>
      <c r="G821" s="446"/>
      <c r="H821" s="446" t="s">
        <v>14360</v>
      </c>
      <c r="I821" s="447">
        <v>45261</v>
      </c>
    </row>
    <row r="822" spans="1:9" ht="15.75">
      <c r="A822" s="675">
        <v>89018</v>
      </c>
      <c r="B822" s="675" t="s">
        <v>889</v>
      </c>
      <c r="C822" s="675" t="s">
        <v>1978</v>
      </c>
      <c r="D822" s="675" t="s">
        <v>35</v>
      </c>
      <c r="E822" s="676">
        <v>16.88</v>
      </c>
      <c r="F822" s="446"/>
      <c r="G822" s="446"/>
      <c r="H822" s="446" t="s">
        <v>14360</v>
      </c>
      <c r="I822" s="447">
        <v>45261</v>
      </c>
    </row>
    <row r="823" spans="1:9" ht="15.75">
      <c r="A823" s="675">
        <v>89019</v>
      </c>
      <c r="B823" s="675" t="s">
        <v>890</v>
      </c>
      <c r="C823" s="675" t="s">
        <v>1978</v>
      </c>
      <c r="D823" s="675" t="s">
        <v>35</v>
      </c>
      <c r="E823" s="676">
        <v>0.28000000000000003</v>
      </c>
      <c r="F823" s="446"/>
      <c r="G823" s="446"/>
      <c r="H823" s="446" t="s">
        <v>14360</v>
      </c>
      <c r="I823" s="447">
        <v>45261</v>
      </c>
    </row>
    <row r="824" spans="1:9" ht="15.75">
      <c r="A824" s="675">
        <v>89020</v>
      </c>
      <c r="B824" s="675" t="s">
        <v>891</v>
      </c>
      <c r="C824" s="675" t="s">
        <v>1978</v>
      </c>
      <c r="D824" s="675" t="s">
        <v>35</v>
      </c>
      <c r="E824" s="676">
        <v>0.06</v>
      </c>
      <c r="F824" s="446"/>
      <c r="G824" s="446"/>
      <c r="H824" s="446" t="s">
        <v>14360</v>
      </c>
      <c r="I824" s="447">
        <v>45261</v>
      </c>
    </row>
    <row r="825" spans="1:9" ht="15.75">
      <c r="A825" s="675">
        <v>89023</v>
      </c>
      <c r="B825" s="675" t="s">
        <v>7883</v>
      </c>
      <c r="C825" s="675" t="s">
        <v>1978</v>
      </c>
      <c r="D825" s="675" t="s">
        <v>35</v>
      </c>
      <c r="E825" s="676">
        <v>3.46</v>
      </c>
      <c r="F825" s="446"/>
      <c r="G825" s="446"/>
      <c r="H825" s="446" t="s">
        <v>14360</v>
      </c>
      <c r="I825" s="447">
        <v>45261</v>
      </c>
    </row>
    <row r="826" spans="1:9" ht="15.75">
      <c r="A826" s="675">
        <v>89024</v>
      </c>
      <c r="B826" s="675" t="s">
        <v>7884</v>
      </c>
      <c r="C826" s="675" t="s">
        <v>1978</v>
      </c>
      <c r="D826" s="675" t="s">
        <v>35</v>
      </c>
      <c r="E826" s="676">
        <v>1.28</v>
      </c>
      <c r="F826" s="446"/>
      <c r="G826" s="446"/>
      <c r="H826" s="446" t="s">
        <v>14360</v>
      </c>
      <c r="I826" s="447">
        <v>45261</v>
      </c>
    </row>
    <row r="827" spans="1:9" ht="15.75">
      <c r="A827" s="675">
        <v>89025</v>
      </c>
      <c r="B827" s="675" t="s">
        <v>7885</v>
      </c>
      <c r="C827" s="675" t="s">
        <v>1978</v>
      </c>
      <c r="D827" s="675" t="s">
        <v>35</v>
      </c>
      <c r="E827" s="676">
        <v>4.6100000000000003</v>
      </c>
      <c r="F827" s="446"/>
      <c r="G827" s="446"/>
      <c r="H827" s="446" t="s">
        <v>14360</v>
      </c>
      <c r="I827" s="447">
        <v>45261</v>
      </c>
    </row>
    <row r="828" spans="1:9" ht="15.75">
      <c r="A828" s="675">
        <v>89026</v>
      </c>
      <c r="B828" s="675" t="s">
        <v>7886</v>
      </c>
      <c r="C828" s="675" t="s">
        <v>1978</v>
      </c>
      <c r="D828" s="675" t="s">
        <v>35</v>
      </c>
      <c r="E828" s="676">
        <v>168.01</v>
      </c>
      <c r="F828" s="446"/>
      <c r="G828" s="446"/>
      <c r="H828" s="446" t="s">
        <v>14360</v>
      </c>
      <c r="I828" s="447">
        <v>45261</v>
      </c>
    </row>
    <row r="829" spans="1:9" ht="15.75">
      <c r="A829" s="675">
        <v>89029</v>
      </c>
      <c r="B829" s="675" t="s">
        <v>892</v>
      </c>
      <c r="C829" s="675" t="s">
        <v>1978</v>
      </c>
      <c r="D829" s="675" t="s">
        <v>35</v>
      </c>
      <c r="E829" s="676">
        <v>29.74</v>
      </c>
      <c r="F829" s="446"/>
      <c r="G829" s="446"/>
      <c r="H829" s="446" t="s">
        <v>14360</v>
      </c>
      <c r="I829" s="447">
        <v>45261</v>
      </c>
    </row>
    <row r="830" spans="1:9" ht="15.75">
      <c r="A830" s="675">
        <v>89030</v>
      </c>
      <c r="B830" s="675" t="s">
        <v>893</v>
      </c>
      <c r="C830" s="675" t="s">
        <v>1978</v>
      </c>
      <c r="D830" s="675" t="s">
        <v>35</v>
      </c>
      <c r="E830" s="676">
        <v>13.1</v>
      </c>
      <c r="F830" s="446"/>
      <c r="G830" s="446"/>
      <c r="H830" s="446" t="s">
        <v>14360</v>
      </c>
      <c r="I830" s="447">
        <v>45261</v>
      </c>
    </row>
    <row r="831" spans="1:9" ht="15.75">
      <c r="A831" s="675">
        <v>89033</v>
      </c>
      <c r="B831" s="675" t="s">
        <v>248</v>
      </c>
      <c r="C831" s="675" t="s">
        <v>1978</v>
      </c>
      <c r="D831" s="675" t="s">
        <v>35</v>
      </c>
      <c r="E831" s="676">
        <v>13.67</v>
      </c>
      <c r="F831" s="446"/>
      <c r="G831" s="446"/>
      <c r="H831" s="446" t="s">
        <v>14360</v>
      </c>
      <c r="I831" s="447">
        <v>45261</v>
      </c>
    </row>
    <row r="832" spans="1:9" ht="15.75">
      <c r="A832" s="675">
        <v>89034</v>
      </c>
      <c r="B832" s="675" t="s">
        <v>249</v>
      </c>
      <c r="C832" s="675" t="s">
        <v>1978</v>
      </c>
      <c r="D832" s="675" t="s">
        <v>35</v>
      </c>
      <c r="E832" s="676">
        <v>3.66</v>
      </c>
      <c r="F832" s="446"/>
      <c r="G832" s="446"/>
      <c r="H832" s="446" t="s">
        <v>14360</v>
      </c>
      <c r="I832" s="447">
        <v>45261</v>
      </c>
    </row>
    <row r="833" spans="1:9" ht="15.75">
      <c r="A833" s="675">
        <v>89128</v>
      </c>
      <c r="B833" s="675" t="s">
        <v>894</v>
      </c>
      <c r="C833" s="675" t="s">
        <v>1978</v>
      </c>
      <c r="D833" s="675" t="s">
        <v>35</v>
      </c>
      <c r="E833" s="676">
        <v>35.840000000000003</v>
      </c>
      <c r="F833" s="446"/>
      <c r="G833" s="446"/>
      <c r="H833" s="446" t="s">
        <v>14360</v>
      </c>
      <c r="I833" s="447">
        <v>45261</v>
      </c>
    </row>
    <row r="834" spans="1:9" ht="15.75">
      <c r="A834" s="675">
        <v>89129</v>
      </c>
      <c r="B834" s="675" t="s">
        <v>895</v>
      </c>
      <c r="C834" s="675" t="s">
        <v>1978</v>
      </c>
      <c r="D834" s="675" t="s">
        <v>35</v>
      </c>
      <c r="E834" s="676">
        <v>9.4700000000000006</v>
      </c>
      <c r="F834" s="446"/>
      <c r="G834" s="446"/>
      <c r="H834" s="446" t="s">
        <v>14360</v>
      </c>
      <c r="I834" s="447">
        <v>45261</v>
      </c>
    </row>
    <row r="835" spans="1:9" ht="15.75">
      <c r="A835" s="675">
        <v>89130</v>
      </c>
      <c r="B835" s="675" t="s">
        <v>896</v>
      </c>
      <c r="C835" s="675" t="s">
        <v>1978</v>
      </c>
      <c r="D835" s="675" t="s">
        <v>35</v>
      </c>
      <c r="E835" s="676">
        <v>49.69</v>
      </c>
      <c r="F835" s="446"/>
      <c r="G835" s="446"/>
      <c r="H835" s="446" t="s">
        <v>14360</v>
      </c>
      <c r="I835" s="447">
        <v>45261</v>
      </c>
    </row>
    <row r="836" spans="1:9" ht="15.75">
      <c r="A836" s="675">
        <v>89131</v>
      </c>
      <c r="B836" s="675" t="s">
        <v>897</v>
      </c>
      <c r="C836" s="675" t="s">
        <v>1978</v>
      </c>
      <c r="D836" s="675" t="s">
        <v>35</v>
      </c>
      <c r="E836" s="676">
        <v>13.13</v>
      </c>
      <c r="F836" s="446"/>
      <c r="G836" s="446"/>
      <c r="H836" s="446" t="s">
        <v>14360</v>
      </c>
      <c r="I836" s="447">
        <v>45261</v>
      </c>
    </row>
    <row r="837" spans="1:9" ht="15.75">
      <c r="A837" s="675">
        <v>89210</v>
      </c>
      <c r="B837" s="675" t="s">
        <v>898</v>
      </c>
      <c r="C837" s="675" t="s">
        <v>1978</v>
      </c>
      <c r="D837" s="675" t="s">
        <v>35</v>
      </c>
      <c r="E837" s="676">
        <v>32.049999999999997</v>
      </c>
      <c r="F837" s="446"/>
      <c r="G837" s="446"/>
      <c r="H837" s="446" t="s">
        <v>14360</v>
      </c>
      <c r="I837" s="447">
        <v>45261</v>
      </c>
    </row>
    <row r="838" spans="1:9" ht="15.75">
      <c r="A838" s="675">
        <v>89211</v>
      </c>
      <c r="B838" s="675" t="s">
        <v>899</v>
      </c>
      <c r="C838" s="675" t="s">
        <v>1978</v>
      </c>
      <c r="D838" s="675" t="s">
        <v>35</v>
      </c>
      <c r="E838" s="676">
        <v>8.6</v>
      </c>
      <c r="F838" s="446"/>
      <c r="G838" s="446"/>
      <c r="H838" s="446" t="s">
        <v>14360</v>
      </c>
      <c r="I838" s="447">
        <v>45261</v>
      </c>
    </row>
    <row r="839" spans="1:9" ht="15.75">
      <c r="A839" s="675">
        <v>89212</v>
      </c>
      <c r="B839" s="675" t="s">
        <v>194</v>
      </c>
      <c r="C839" s="675" t="s">
        <v>1978</v>
      </c>
      <c r="D839" s="675" t="s">
        <v>35</v>
      </c>
      <c r="E839" s="676">
        <v>28.91</v>
      </c>
      <c r="F839" s="446"/>
      <c r="G839" s="446"/>
      <c r="H839" s="446" t="s">
        <v>14360</v>
      </c>
      <c r="I839" s="447">
        <v>45261</v>
      </c>
    </row>
    <row r="840" spans="1:9" ht="15.75">
      <c r="A840" s="675">
        <v>89213</v>
      </c>
      <c r="B840" s="675" t="s">
        <v>195</v>
      </c>
      <c r="C840" s="675" t="s">
        <v>1978</v>
      </c>
      <c r="D840" s="675" t="s">
        <v>35</v>
      </c>
      <c r="E840" s="676">
        <v>8.92</v>
      </c>
      <c r="F840" s="446"/>
      <c r="G840" s="446"/>
      <c r="H840" s="446" t="s">
        <v>14360</v>
      </c>
      <c r="I840" s="447">
        <v>45261</v>
      </c>
    </row>
    <row r="841" spans="1:9" ht="15.75">
      <c r="A841" s="675">
        <v>89214</v>
      </c>
      <c r="B841" s="675" t="s">
        <v>196</v>
      </c>
      <c r="C841" s="675" t="s">
        <v>1978</v>
      </c>
      <c r="D841" s="675" t="s">
        <v>35</v>
      </c>
      <c r="E841" s="676">
        <v>27.14</v>
      </c>
      <c r="F841" s="446"/>
      <c r="G841" s="446"/>
      <c r="H841" s="446" t="s">
        <v>14360</v>
      </c>
      <c r="I841" s="447">
        <v>45261</v>
      </c>
    </row>
    <row r="842" spans="1:9" ht="15.75">
      <c r="A842" s="675">
        <v>89215</v>
      </c>
      <c r="B842" s="675" t="s">
        <v>197</v>
      </c>
      <c r="C842" s="675" t="s">
        <v>1978</v>
      </c>
      <c r="D842" s="675" t="s">
        <v>35</v>
      </c>
      <c r="E842" s="676">
        <v>91.25</v>
      </c>
      <c r="F842" s="446"/>
      <c r="G842" s="446"/>
      <c r="H842" s="446" t="s">
        <v>14360</v>
      </c>
      <c r="I842" s="447">
        <v>45261</v>
      </c>
    </row>
    <row r="843" spans="1:9" ht="15.75">
      <c r="A843" s="675">
        <v>89221</v>
      </c>
      <c r="B843" s="675" t="s">
        <v>7887</v>
      </c>
      <c r="C843" s="675" t="s">
        <v>1978</v>
      </c>
      <c r="D843" s="675" t="s">
        <v>35</v>
      </c>
      <c r="E843" s="676">
        <v>1.56</v>
      </c>
      <c r="F843" s="446"/>
      <c r="G843" s="446"/>
      <c r="H843" s="446" t="s">
        <v>14360</v>
      </c>
      <c r="I843" s="447">
        <v>45261</v>
      </c>
    </row>
    <row r="844" spans="1:9" ht="15.75">
      <c r="A844" s="675">
        <v>89222</v>
      </c>
      <c r="B844" s="675" t="s">
        <v>7888</v>
      </c>
      <c r="C844" s="675" t="s">
        <v>1978</v>
      </c>
      <c r="D844" s="675" t="s">
        <v>35</v>
      </c>
      <c r="E844" s="676">
        <v>0.38</v>
      </c>
      <c r="F844" s="446"/>
      <c r="G844" s="446"/>
      <c r="H844" s="446" t="s">
        <v>14360</v>
      </c>
      <c r="I844" s="447">
        <v>45261</v>
      </c>
    </row>
    <row r="845" spans="1:9" ht="15.75">
      <c r="A845" s="675">
        <v>89223</v>
      </c>
      <c r="B845" s="675" t="s">
        <v>7889</v>
      </c>
      <c r="C845" s="675" t="s">
        <v>1978</v>
      </c>
      <c r="D845" s="675" t="s">
        <v>35</v>
      </c>
      <c r="E845" s="676">
        <v>1.82</v>
      </c>
      <c r="F845" s="446"/>
      <c r="G845" s="446"/>
      <c r="H845" s="446" t="s">
        <v>14360</v>
      </c>
      <c r="I845" s="447">
        <v>45261</v>
      </c>
    </row>
    <row r="846" spans="1:9" ht="15.75">
      <c r="A846" s="675">
        <v>89224</v>
      </c>
      <c r="B846" s="675" t="s">
        <v>7890</v>
      </c>
      <c r="C846" s="675" t="s">
        <v>1978</v>
      </c>
      <c r="D846" s="675" t="s">
        <v>35</v>
      </c>
      <c r="E846" s="676">
        <v>1.85</v>
      </c>
      <c r="F846" s="446"/>
      <c r="G846" s="446"/>
      <c r="H846" s="446" t="s">
        <v>14360</v>
      </c>
      <c r="I846" s="447">
        <v>45261</v>
      </c>
    </row>
    <row r="847" spans="1:9" ht="15.75">
      <c r="A847" s="675">
        <v>89228</v>
      </c>
      <c r="B847" s="675" t="s">
        <v>221</v>
      </c>
      <c r="C847" s="675" t="s">
        <v>1978</v>
      </c>
      <c r="D847" s="675" t="s">
        <v>35</v>
      </c>
      <c r="E847" s="676">
        <v>45.8</v>
      </c>
      <c r="F847" s="446"/>
      <c r="G847" s="446"/>
      <c r="H847" s="446" t="s">
        <v>14360</v>
      </c>
      <c r="I847" s="447">
        <v>45261</v>
      </c>
    </row>
    <row r="848" spans="1:9" ht="15.75">
      <c r="A848" s="675">
        <v>89229</v>
      </c>
      <c r="B848" s="675" t="s">
        <v>222</v>
      </c>
      <c r="C848" s="675" t="s">
        <v>1978</v>
      </c>
      <c r="D848" s="675" t="s">
        <v>35</v>
      </c>
      <c r="E848" s="676">
        <v>16.14</v>
      </c>
      <c r="F848" s="446"/>
      <c r="G848" s="446"/>
      <c r="H848" s="446" t="s">
        <v>14360</v>
      </c>
      <c r="I848" s="447">
        <v>45261</v>
      </c>
    </row>
    <row r="849" spans="1:9" ht="15.75">
      <c r="A849" s="675">
        <v>89230</v>
      </c>
      <c r="B849" s="675" t="s">
        <v>900</v>
      </c>
      <c r="C849" s="675" t="s">
        <v>1978</v>
      </c>
      <c r="D849" s="675" t="s">
        <v>35</v>
      </c>
      <c r="E849" s="676">
        <v>106.4</v>
      </c>
      <c r="F849" s="446"/>
      <c r="G849" s="446"/>
      <c r="H849" s="446" t="s">
        <v>14360</v>
      </c>
      <c r="I849" s="447">
        <v>45261</v>
      </c>
    </row>
    <row r="850" spans="1:9" ht="15.75">
      <c r="A850" s="675">
        <v>89231</v>
      </c>
      <c r="B850" s="675" t="s">
        <v>901</v>
      </c>
      <c r="C850" s="675" t="s">
        <v>1978</v>
      </c>
      <c r="D850" s="675" t="s">
        <v>35</v>
      </c>
      <c r="E850" s="676">
        <v>32.58</v>
      </c>
      <c r="F850" s="446"/>
      <c r="G850" s="446"/>
      <c r="H850" s="446" t="s">
        <v>14360</v>
      </c>
      <c r="I850" s="447">
        <v>45261</v>
      </c>
    </row>
    <row r="851" spans="1:9" ht="15.75">
      <c r="A851" s="675">
        <v>89232</v>
      </c>
      <c r="B851" s="675" t="s">
        <v>902</v>
      </c>
      <c r="C851" s="675" t="s">
        <v>1978</v>
      </c>
      <c r="D851" s="675" t="s">
        <v>35</v>
      </c>
      <c r="E851" s="676">
        <v>189.8</v>
      </c>
      <c r="F851" s="446"/>
      <c r="G851" s="446"/>
      <c r="H851" s="446" t="s">
        <v>14360</v>
      </c>
      <c r="I851" s="447">
        <v>45261</v>
      </c>
    </row>
    <row r="852" spans="1:9" ht="15.75">
      <c r="A852" s="675">
        <v>89233</v>
      </c>
      <c r="B852" s="675" t="s">
        <v>903</v>
      </c>
      <c r="C852" s="675" t="s">
        <v>1978</v>
      </c>
      <c r="D852" s="675" t="s">
        <v>35</v>
      </c>
      <c r="E852" s="676">
        <v>164.22</v>
      </c>
      <c r="F852" s="446"/>
      <c r="G852" s="446"/>
      <c r="H852" s="446" t="s">
        <v>14360</v>
      </c>
      <c r="I852" s="447">
        <v>45261</v>
      </c>
    </row>
    <row r="853" spans="1:9" ht="15.75">
      <c r="A853" s="675">
        <v>89236</v>
      </c>
      <c r="B853" s="675" t="s">
        <v>904</v>
      </c>
      <c r="C853" s="675" t="s">
        <v>1978</v>
      </c>
      <c r="D853" s="675" t="s">
        <v>35</v>
      </c>
      <c r="E853" s="676">
        <v>248.56</v>
      </c>
      <c r="F853" s="446"/>
      <c r="G853" s="446"/>
      <c r="H853" s="446" t="s">
        <v>14360</v>
      </c>
      <c r="I853" s="447">
        <v>45261</v>
      </c>
    </row>
    <row r="854" spans="1:9" ht="15.75">
      <c r="A854" s="675">
        <v>89237</v>
      </c>
      <c r="B854" s="675" t="s">
        <v>905</v>
      </c>
      <c r="C854" s="675" t="s">
        <v>1978</v>
      </c>
      <c r="D854" s="675" t="s">
        <v>35</v>
      </c>
      <c r="E854" s="676">
        <v>76.11</v>
      </c>
      <c r="F854" s="446"/>
      <c r="G854" s="446"/>
      <c r="H854" s="446" t="s">
        <v>14360</v>
      </c>
      <c r="I854" s="447">
        <v>45261</v>
      </c>
    </row>
    <row r="855" spans="1:9" ht="15.75">
      <c r="A855" s="675">
        <v>89238</v>
      </c>
      <c r="B855" s="675" t="s">
        <v>906</v>
      </c>
      <c r="C855" s="675" t="s">
        <v>1978</v>
      </c>
      <c r="D855" s="675" t="s">
        <v>35</v>
      </c>
      <c r="E855" s="676">
        <v>443.37</v>
      </c>
      <c r="F855" s="446"/>
      <c r="G855" s="446"/>
      <c r="H855" s="446" t="s">
        <v>14360</v>
      </c>
      <c r="I855" s="447">
        <v>45261</v>
      </c>
    </row>
    <row r="856" spans="1:9" ht="15.75">
      <c r="A856" s="675">
        <v>89239</v>
      </c>
      <c r="B856" s="675" t="s">
        <v>907</v>
      </c>
      <c r="C856" s="675" t="s">
        <v>1978</v>
      </c>
      <c r="D856" s="675" t="s">
        <v>35</v>
      </c>
      <c r="E856" s="676">
        <v>434.29</v>
      </c>
      <c r="F856" s="446"/>
      <c r="G856" s="446"/>
      <c r="H856" s="446" t="s">
        <v>14360</v>
      </c>
      <c r="I856" s="447">
        <v>45261</v>
      </c>
    </row>
    <row r="857" spans="1:9" ht="15.75">
      <c r="A857" s="675">
        <v>89240</v>
      </c>
      <c r="B857" s="675" t="s">
        <v>908</v>
      </c>
      <c r="C857" s="675" t="s">
        <v>1978</v>
      </c>
      <c r="D857" s="675" t="s">
        <v>35</v>
      </c>
      <c r="E857" s="676">
        <v>76.28</v>
      </c>
      <c r="F857" s="446"/>
      <c r="G857" s="446"/>
      <c r="H857" s="446" t="s">
        <v>14360</v>
      </c>
      <c r="I857" s="447">
        <v>45261</v>
      </c>
    </row>
    <row r="858" spans="1:9" ht="15.75">
      <c r="A858" s="675">
        <v>89241</v>
      </c>
      <c r="B858" s="675" t="s">
        <v>252</v>
      </c>
      <c r="C858" s="675" t="s">
        <v>1978</v>
      </c>
      <c r="D858" s="675" t="s">
        <v>35</v>
      </c>
      <c r="E858" s="676">
        <v>26.89</v>
      </c>
      <c r="F858" s="446"/>
      <c r="G858" s="446"/>
      <c r="H858" s="446" t="s">
        <v>14360</v>
      </c>
      <c r="I858" s="447">
        <v>45261</v>
      </c>
    </row>
    <row r="859" spans="1:9" ht="15.75">
      <c r="A859" s="675">
        <v>89246</v>
      </c>
      <c r="B859" s="675" t="s">
        <v>231</v>
      </c>
      <c r="C859" s="675" t="s">
        <v>1978</v>
      </c>
      <c r="D859" s="675" t="s">
        <v>35</v>
      </c>
      <c r="E859" s="676">
        <v>215.99</v>
      </c>
      <c r="F859" s="446"/>
      <c r="G859" s="446"/>
      <c r="H859" s="446" t="s">
        <v>14360</v>
      </c>
      <c r="I859" s="447">
        <v>45261</v>
      </c>
    </row>
    <row r="860" spans="1:9" ht="15.75">
      <c r="A860" s="675">
        <v>89247</v>
      </c>
      <c r="B860" s="675" t="s">
        <v>232</v>
      </c>
      <c r="C860" s="675" t="s">
        <v>1978</v>
      </c>
      <c r="D860" s="675" t="s">
        <v>35</v>
      </c>
      <c r="E860" s="676">
        <v>66.13</v>
      </c>
      <c r="F860" s="446"/>
      <c r="G860" s="446"/>
      <c r="H860" s="446" t="s">
        <v>14360</v>
      </c>
      <c r="I860" s="447">
        <v>45261</v>
      </c>
    </row>
    <row r="861" spans="1:9" ht="15.75">
      <c r="A861" s="675">
        <v>89248</v>
      </c>
      <c r="B861" s="675" t="s">
        <v>233</v>
      </c>
      <c r="C861" s="675" t="s">
        <v>1978</v>
      </c>
      <c r="D861" s="675" t="s">
        <v>35</v>
      </c>
      <c r="E861" s="676">
        <v>385.26</v>
      </c>
      <c r="F861" s="446"/>
      <c r="G861" s="446"/>
      <c r="H861" s="446" t="s">
        <v>14360</v>
      </c>
      <c r="I861" s="447">
        <v>45261</v>
      </c>
    </row>
    <row r="862" spans="1:9" ht="15.75">
      <c r="A862" s="675">
        <v>89249</v>
      </c>
      <c r="B862" s="675" t="s">
        <v>234</v>
      </c>
      <c r="C862" s="675" t="s">
        <v>1978</v>
      </c>
      <c r="D862" s="675" t="s">
        <v>35</v>
      </c>
      <c r="E862" s="676">
        <v>370.2</v>
      </c>
      <c r="F862" s="446"/>
      <c r="G862" s="446"/>
      <c r="H862" s="446" t="s">
        <v>14360</v>
      </c>
      <c r="I862" s="447">
        <v>45261</v>
      </c>
    </row>
    <row r="863" spans="1:9" ht="15.75">
      <c r="A863" s="675">
        <v>89253</v>
      </c>
      <c r="B863" s="675" t="s">
        <v>909</v>
      </c>
      <c r="C863" s="675" t="s">
        <v>1978</v>
      </c>
      <c r="D863" s="675" t="s">
        <v>35</v>
      </c>
      <c r="E863" s="676">
        <v>62.51</v>
      </c>
      <c r="F863" s="446"/>
      <c r="G863" s="446"/>
      <c r="H863" s="446" t="s">
        <v>14360</v>
      </c>
      <c r="I863" s="447">
        <v>45261</v>
      </c>
    </row>
    <row r="864" spans="1:9" ht="15.75">
      <c r="A864" s="675">
        <v>89254</v>
      </c>
      <c r="B864" s="675" t="s">
        <v>253</v>
      </c>
      <c r="C864" s="675" t="s">
        <v>1978</v>
      </c>
      <c r="D864" s="675" t="s">
        <v>35</v>
      </c>
      <c r="E864" s="676">
        <v>22.03</v>
      </c>
      <c r="F864" s="446"/>
      <c r="G864" s="446"/>
      <c r="H864" s="446" t="s">
        <v>14360</v>
      </c>
      <c r="I864" s="447">
        <v>45261</v>
      </c>
    </row>
    <row r="865" spans="1:9" ht="15.75">
      <c r="A865" s="675">
        <v>89255</v>
      </c>
      <c r="B865" s="675" t="s">
        <v>910</v>
      </c>
      <c r="C865" s="675" t="s">
        <v>1978</v>
      </c>
      <c r="D865" s="675" t="s">
        <v>35</v>
      </c>
      <c r="E865" s="676">
        <v>100.48</v>
      </c>
      <c r="F865" s="446"/>
      <c r="G865" s="446"/>
      <c r="H865" s="446" t="s">
        <v>14360</v>
      </c>
      <c r="I865" s="447">
        <v>45261</v>
      </c>
    </row>
    <row r="866" spans="1:9" ht="15.75">
      <c r="A866" s="675">
        <v>89256</v>
      </c>
      <c r="B866" s="675" t="s">
        <v>911</v>
      </c>
      <c r="C866" s="675" t="s">
        <v>1978</v>
      </c>
      <c r="D866" s="675" t="s">
        <v>35</v>
      </c>
      <c r="E866" s="676">
        <v>83.31</v>
      </c>
      <c r="F866" s="446"/>
      <c r="G866" s="446"/>
      <c r="H866" s="446" t="s">
        <v>14360</v>
      </c>
      <c r="I866" s="447">
        <v>45261</v>
      </c>
    </row>
    <row r="867" spans="1:9" ht="15.75">
      <c r="A867" s="675">
        <v>89259</v>
      </c>
      <c r="B867" s="675" t="s">
        <v>912</v>
      </c>
      <c r="C867" s="675" t="s">
        <v>1978</v>
      </c>
      <c r="D867" s="675" t="s">
        <v>35</v>
      </c>
      <c r="E867" s="676">
        <v>28</v>
      </c>
      <c r="F867" s="446"/>
      <c r="G867" s="446"/>
      <c r="H867" s="446" t="s">
        <v>14360</v>
      </c>
      <c r="I867" s="447">
        <v>45261</v>
      </c>
    </row>
    <row r="868" spans="1:9" ht="15.75">
      <c r="A868" s="675">
        <v>89260</v>
      </c>
      <c r="B868" s="675" t="s">
        <v>913</v>
      </c>
      <c r="C868" s="675" t="s">
        <v>1978</v>
      </c>
      <c r="D868" s="675" t="s">
        <v>35</v>
      </c>
      <c r="E868" s="676">
        <v>10.36</v>
      </c>
      <c r="F868" s="446"/>
      <c r="G868" s="446"/>
      <c r="H868" s="446" t="s">
        <v>14360</v>
      </c>
      <c r="I868" s="447">
        <v>45261</v>
      </c>
    </row>
    <row r="869" spans="1:9" ht="15.75">
      <c r="A869" s="675">
        <v>89262</v>
      </c>
      <c r="B869" s="675" t="s">
        <v>914</v>
      </c>
      <c r="C869" s="675" t="s">
        <v>1978</v>
      </c>
      <c r="D869" s="675" t="s">
        <v>35</v>
      </c>
      <c r="E869" s="676">
        <v>47.7</v>
      </c>
      <c r="F869" s="446"/>
      <c r="G869" s="446"/>
      <c r="H869" s="446" t="s">
        <v>14360</v>
      </c>
      <c r="I869" s="447">
        <v>45261</v>
      </c>
    </row>
    <row r="870" spans="1:9" ht="15.75">
      <c r="A870" s="675">
        <v>89264</v>
      </c>
      <c r="B870" s="675" t="s">
        <v>915</v>
      </c>
      <c r="C870" s="675" t="s">
        <v>1978</v>
      </c>
      <c r="D870" s="675" t="s">
        <v>35</v>
      </c>
      <c r="E870" s="676">
        <v>21.9</v>
      </c>
      <c r="F870" s="446"/>
      <c r="G870" s="446"/>
      <c r="H870" s="446" t="s">
        <v>14360</v>
      </c>
      <c r="I870" s="447">
        <v>45261</v>
      </c>
    </row>
    <row r="871" spans="1:9" ht="15.75">
      <c r="A871" s="675">
        <v>89265</v>
      </c>
      <c r="B871" s="675" t="s">
        <v>916</v>
      </c>
      <c r="C871" s="675" t="s">
        <v>1978</v>
      </c>
      <c r="D871" s="675" t="s">
        <v>35</v>
      </c>
      <c r="E871" s="676">
        <v>8.76</v>
      </c>
      <c r="F871" s="446"/>
      <c r="G871" s="446"/>
      <c r="H871" s="446" t="s">
        <v>14360</v>
      </c>
      <c r="I871" s="447">
        <v>45261</v>
      </c>
    </row>
    <row r="872" spans="1:9" ht="15.75">
      <c r="A872" s="675">
        <v>89266</v>
      </c>
      <c r="B872" s="675" t="s">
        <v>917</v>
      </c>
      <c r="C872" s="675" t="s">
        <v>1978</v>
      </c>
      <c r="D872" s="675" t="s">
        <v>35</v>
      </c>
      <c r="E872" s="676">
        <v>3.53</v>
      </c>
      <c r="F872" s="446"/>
      <c r="G872" s="446"/>
      <c r="H872" s="446" t="s">
        <v>14360</v>
      </c>
      <c r="I872" s="447">
        <v>45261</v>
      </c>
    </row>
    <row r="873" spans="1:9" ht="15.75">
      <c r="A873" s="675">
        <v>89267</v>
      </c>
      <c r="B873" s="675" t="s">
        <v>918</v>
      </c>
      <c r="C873" s="675" t="s">
        <v>1978</v>
      </c>
      <c r="D873" s="675" t="s">
        <v>35</v>
      </c>
      <c r="E873" s="676">
        <v>50.32</v>
      </c>
      <c r="F873" s="446"/>
      <c r="G873" s="446"/>
      <c r="H873" s="446" t="s">
        <v>14360</v>
      </c>
      <c r="I873" s="447">
        <v>45261</v>
      </c>
    </row>
    <row r="874" spans="1:9" ht="15.75">
      <c r="A874" s="675">
        <v>89268</v>
      </c>
      <c r="B874" s="675" t="s">
        <v>919</v>
      </c>
      <c r="C874" s="675" t="s">
        <v>1978</v>
      </c>
      <c r="D874" s="675" t="s">
        <v>35</v>
      </c>
      <c r="E874" s="676">
        <v>17.739999999999998</v>
      </c>
      <c r="F874" s="446"/>
      <c r="G874" s="446"/>
      <c r="H874" s="446" t="s">
        <v>14360</v>
      </c>
      <c r="I874" s="447">
        <v>45261</v>
      </c>
    </row>
    <row r="875" spans="1:9" ht="15.75">
      <c r="A875" s="675">
        <v>89269</v>
      </c>
      <c r="B875" s="675" t="s">
        <v>920</v>
      </c>
      <c r="C875" s="675" t="s">
        <v>1978</v>
      </c>
      <c r="D875" s="675" t="s">
        <v>35</v>
      </c>
      <c r="E875" s="676">
        <v>7.17</v>
      </c>
      <c r="F875" s="446"/>
      <c r="G875" s="446"/>
      <c r="H875" s="446" t="s">
        <v>14360</v>
      </c>
      <c r="I875" s="447">
        <v>45261</v>
      </c>
    </row>
    <row r="876" spans="1:9" ht="15.75">
      <c r="A876" s="675">
        <v>89270</v>
      </c>
      <c r="B876" s="675" t="s">
        <v>921</v>
      </c>
      <c r="C876" s="675" t="s">
        <v>1978</v>
      </c>
      <c r="D876" s="675" t="s">
        <v>35</v>
      </c>
      <c r="E876" s="676">
        <v>80.900000000000006</v>
      </c>
      <c r="F876" s="446"/>
      <c r="G876" s="446"/>
      <c r="H876" s="446" t="s">
        <v>14360</v>
      </c>
      <c r="I876" s="447">
        <v>45261</v>
      </c>
    </row>
    <row r="877" spans="1:9" ht="15.75">
      <c r="A877" s="675">
        <v>89271</v>
      </c>
      <c r="B877" s="675" t="s">
        <v>922</v>
      </c>
      <c r="C877" s="675" t="s">
        <v>1978</v>
      </c>
      <c r="D877" s="675" t="s">
        <v>35</v>
      </c>
      <c r="E877" s="676">
        <v>28.51</v>
      </c>
      <c r="F877" s="446"/>
      <c r="G877" s="446"/>
      <c r="H877" s="446" t="s">
        <v>14360</v>
      </c>
      <c r="I877" s="447">
        <v>45261</v>
      </c>
    </row>
    <row r="878" spans="1:9" ht="15.75">
      <c r="A878" s="675">
        <v>89274</v>
      </c>
      <c r="B878" s="675" t="s">
        <v>7891</v>
      </c>
      <c r="C878" s="675" t="s">
        <v>1978</v>
      </c>
      <c r="D878" s="675" t="s">
        <v>35</v>
      </c>
      <c r="E878" s="676">
        <v>1.89</v>
      </c>
      <c r="F878" s="446"/>
      <c r="G878" s="446"/>
      <c r="H878" s="446" t="s">
        <v>14360</v>
      </c>
      <c r="I878" s="447">
        <v>45261</v>
      </c>
    </row>
    <row r="879" spans="1:9" ht="15.75">
      <c r="A879" s="675">
        <v>89275</v>
      </c>
      <c r="B879" s="675" t="s">
        <v>7892</v>
      </c>
      <c r="C879" s="675" t="s">
        <v>1978</v>
      </c>
      <c r="D879" s="675" t="s">
        <v>35</v>
      </c>
      <c r="E879" s="676">
        <v>0.46</v>
      </c>
      <c r="F879" s="446"/>
      <c r="G879" s="446"/>
      <c r="H879" s="446" t="s">
        <v>14360</v>
      </c>
      <c r="I879" s="447">
        <v>45261</v>
      </c>
    </row>
    <row r="880" spans="1:9" ht="15.75">
      <c r="A880" s="675">
        <v>89276</v>
      </c>
      <c r="B880" s="675" t="s">
        <v>7893</v>
      </c>
      <c r="C880" s="675" t="s">
        <v>1978</v>
      </c>
      <c r="D880" s="675" t="s">
        <v>35</v>
      </c>
      <c r="E880" s="676">
        <v>2.5299999999999998</v>
      </c>
      <c r="F880" s="446"/>
      <c r="G880" s="446"/>
      <c r="H880" s="446" t="s">
        <v>14360</v>
      </c>
      <c r="I880" s="447">
        <v>45261</v>
      </c>
    </row>
    <row r="881" spans="1:9" ht="15.75">
      <c r="A881" s="675">
        <v>89277</v>
      </c>
      <c r="B881" s="675" t="s">
        <v>7894</v>
      </c>
      <c r="C881" s="675" t="s">
        <v>1978</v>
      </c>
      <c r="D881" s="675" t="s">
        <v>35</v>
      </c>
      <c r="E881" s="676">
        <v>8.33</v>
      </c>
      <c r="F881" s="446"/>
      <c r="G881" s="446"/>
      <c r="H881" s="446" t="s">
        <v>14360</v>
      </c>
      <c r="I881" s="447">
        <v>45261</v>
      </c>
    </row>
    <row r="882" spans="1:9" ht="15.75">
      <c r="A882" s="675">
        <v>89280</v>
      </c>
      <c r="B882" s="675" t="s">
        <v>923</v>
      </c>
      <c r="C882" s="675" t="s">
        <v>1978</v>
      </c>
      <c r="D882" s="675" t="s">
        <v>35</v>
      </c>
      <c r="E882" s="676">
        <v>39.36</v>
      </c>
      <c r="F882" s="446"/>
      <c r="G882" s="446"/>
      <c r="H882" s="446" t="s">
        <v>14360</v>
      </c>
      <c r="I882" s="447">
        <v>45261</v>
      </c>
    </row>
    <row r="883" spans="1:9" ht="15.75">
      <c r="A883" s="675">
        <v>89281</v>
      </c>
      <c r="B883" s="675" t="s">
        <v>924</v>
      </c>
      <c r="C883" s="675" t="s">
        <v>1978</v>
      </c>
      <c r="D883" s="675" t="s">
        <v>35</v>
      </c>
      <c r="E883" s="676">
        <v>10.56</v>
      </c>
      <c r="F883" s="446"/>
      <c r="G883" s="446"/>
      <c r="H883" s="446" t="s">
        <v>14360</v>
      </c>
      <c r="I883" s="447">
        <v>45261</v>
      </c>
    </row>
    <row r="884" spans="1:9" ht="15.75">
      <c r="A884" s="675">
        <v>89870</v>
      </c>
      <c r="B884" s="675" t="s">
        <v>199</v>
      </c>
      <c r="C884" s="675" t="s">
        <v>1978</v>
      </c>
      <c r="D884" s="675" t="s">
        <v>35</v>
      </c>
      <c r="E884" s="676">
        <v>38.450000000000003</v>
      </c>
      <c r="F884" s="446"/>
      <c r="G884" s="446"/>
      <c r="H884" s="446" t="s">
        <v>14360</v>
      </c>
      <c r="I884" s="447">
        <v>45261</v>
      </c>
    </row>
    <row r="885" spans="1:9" ht="15.75">
      <c r="A885" s="675">
        <v>89871</v>
      </c>
      <c r="B885" s="675" t="s">
        <v>201</v>
      </c>
      <c r="C885" s="675" t="s">
        <v>1978</v>
      </c>
      <c r="D885" s="675" t="s">
        <v>35</v>
      </c>
      <c r="E885" s="676">
        <v>13.66</v>
      </c>
      <c r="F885" s="446"/>
      <c r="G885" s="446"/>
      <c r="H885" s="446" t="s">
        <v>14360</v>
      </c>
      <c r="I885" s="447">
        <v>45261</v>
      </c>
    </row>
    <row r="886" spans="1:9" ht="15.75">
      <c r="A886" s="675">
        <v>89872</v>
      </c>
      <c r="B886" s="675" t="s">
        <v>200</v>
      </c>
      <c r="C886" s="675" t="s">
        <v>1978</v>
      </c>
      <c r="D886" s="675" t="s">
        <v>35</v>
      </c>
      <c r="E886" s="676">
        <v>5.51</v>
      </c>
      <c r="F886" s="446"/>
      <c r="G886" s="446"/>
      <c r="H886" s="446" t="s">
        <v>14360</v>
      </c>
      <c r="I886" s="447">
        <v>45261</v>
      </c>
    </row>
    <row r="887" spans="1:9" ht="15.75">
      <c r="A887" s="675">
        <v>89873</v>
      </c>
      <c r="B887" s="675" t="s">
        <v>202</v>
      </c>
      <c r="C887" s="675" t="s">
        <v>1978</v>
      </c>
      <c r="D887" s="675" t="s">
        <v>35</v>
      </c>
      <c r="E887" s="676">
        <v>66.150000000000006</v>
      </c>
      <c r="F887" s="446"/>
      <c r="G887" s="446"/>
      <c r="H887" s="446" t="s">
        <v>14360</v>
      </c>
      <c r="I887" s="447">
        <v>45261</v>
      </c>
    </row>
    <row r="888" spans="1:9" ht="15.75">
      <c r="A888" s="675">
        <v>89874</v>
      </c>
      <c r="B888" s="675" t="s">
        <v>203</v>
      </c>
      <c r="C888" s="675" t="s">
        <v>1978</v>
      </c>
      <c r="D888" s="675" t="s">
        <v>35</v>
      </c>
      <c r="E888" s="676">
        <v>173.28</v>
      </c>
      <c r="F888" s="446"/>
      <c r="G888" s="446"/>
      <c r="H888" s="446" t="s">
        <v>14360</v>
      </c>
      <c r="I888" s="447">
        <v>45261</v>
      </c>
    </row>
    <row r="889" spans="1:9" ht="15.75">
      <c r="A889" s="675">
        <v>89878</v>
      </c>
      <c r="B889" s="675" t="s">
        <v>206</v>
      </c>
      <c r="C889" s="675" t="s">
        <v>1978</v>
      </c>
      <c r="D889" s="675" t="s">
        <v>35</v>
      </c>
      <c r="E889" s="676">
        <v>41.02</v>
      </c>
      <c r="F889" s="446"/>
      <c r="G889" s="446"/>
      <c r="H889" s="446" t="s">
        <v>14360</v>
      </c>
      <c r="I889" s="447">
        <v>45261</v>
      </c>
    </row>
    <row r="890" spans="1:9" ht="15.75">
      <c r="A890" s="675">
        <v>89879</v>
      </c>
      <c r="B890" s="675" t="s">
        <v>208</v>
      </c>
      <c r="C890" s="675" t="s">
        <v>1978</v>
      </c>
      <c r="D890" s="675" t="s">
        <v>35</v>
      </c>
      <c r="E890" s="676">
        <v>14.34</v>
      </c>
      <c r="F890" s="446"/>
      <c r="G890" s="446"/>
      <c r="H890" s="446" t="s">
        <v>14360</v>
      </c>
      <c r="I890" s="447">
        <v>45261</v>
      </c>
    </row>
    <row r="891" spans="1:9" ht="15.75">
      <c r="A891" s="675">
        <v>89880</v>
      </c>
      <c r="B891" s="675" t="s">
        <v>207</v>
      </c>
      <c r="C891" s="675" t="s">
        <v>1978</v>
      </c>
      <c r="D891" s="675" t="s">
        <v>35</v>
      </c>
      <c r="E891" s="676">
        <v>5.79</v>
      </c>
      <c r="F891" s="446"/>
      <c r="G891" s="446"/>
      <c r="H891" s="446" t="s">
        <v>14360</v>
      </c>
      <c r="I891" s="447">
        <v>45261</v>
      </c>
    </row>
    <row r="892" spans="1:9" ht="15.75">
      <c r="A892" s="675">
        <v>89881</v>
      </c>
      <c r="B892" s="675" t="s">
        <v>209</v>
      </c>
      <c r="C892" s="675" t="s">
        <v>1978</v>
      </c>
      <c r="D892" s="675" t="s">
        <v>35</v>
      </c>
      <c r="E892" s="676">
        <v>69.92</v>
      </c>
      <c r="F892" s="446"/>
      <c r="G892" s="446"/>
      <c r="H892" s="446" t="s">
        <v>14360</v>
      </c>
      <c r="I892" s="447">
        <v>45261</v>
      </c>
    </row>
    <row r="893" spans="1:9" ht="15.75">
      <c r="A893" s="675">
        <v>89882</v>
      </c>
      <c r="B893" s="675" t="s">
        <v>210</v>
      </c>
      <c r="C893" s="675" t="s">
        <v>1978</v>
      </c>
      <c r="D893" s="675" t="s">
        <v>35</v>
      </c>
      <c r="E893" s="676">
        <v>199.92</v>
      </c>
      <c r="F893" s="446"/>
      <c r="G893" s="446"/>
      <c r="H893" s="446" t="s">
        <v>14360</v>
      </c>
      <c r="I893" s="447">
        <v>45261</v>
      </c>
    </row>
    <row r="894" spans="1:9" ht="15.75">
      <c r="A894" s="675">
        <v>90582</v>
      </c>
      <c r="B894" s="675" t="s">
        <v>925</v>
      </c>
      <c r="C894" s="675" t="s">
        <v>1978</v>
      </c>
      <c r="D894" s="675" t="s">
        <v>35</v>
      </c>
      <c r="E894" s="676">
        <v>0.35</v>
      </c>
      <c r="F894" s="446"/>
      <c r="G894" s="446"/>
      <c r="H894" s="446" t="s">
        <v>14360</v>
      </c>
      <c r="I894" s="447">
        <v>45261</v>
      </c>
    </row>
    <row r="895" spans="1:9" ht="15.75">
      <c r="A895" s="675">
        <v>90583</v>
      </c>
      <c r="B895" s="675" t="s">
        <v>926</v>
      </c>
      <c r="C895" s="675" t="s">
        <v>1978</v>
      </c>
      <c r="D895" s="675" t="s">
        <v>35</v>
      </c>
      <c r="E895" s="676">
        <v>0.08</v>
      </c>
      <c r="F895" s="446"/>
      <c r="G895" s="446"/>
      <c r="H895" s="446" t="s">
        <v>14360</v>
      </c>
      <c r="I895" s="447">
        <v>45261</v>
      </c>
    </row>
    <row r="896" spans="1:9" ht="15.75">
      <c r="A896" s="675">
        <v>90584</v>
      </c>
      <c r="B896" s="675" t="s">
        <v>927</v>
      </c>
      <c r="C896" s="675" t="s">
        <v>1978</v>
      </c>
      <c r="D896" s="675" t="s">
        <v>35</v>
      </c>
      <c r="E896" s="676">
        <v>0.28000000000000003</v>
      </c>
      <c r="F896" s="446"/>
      <c r="G896" s="446"/>
      <c r="H896" s="446" t="s">
        <v>14360</v>
      </c>
      <c r="I896" s="447">
        <v>45261</v>
      </c>
    </row>
    <row r="897" spans="1:9" ht="15.75">
      <c r="A897" s="675">
        <v>90585</v>
      </c>
      <c r="B897" s="675" t="s">
        <v>928</v>
      </c>
      <c r="C897" s="675" t="s">
        <v>1978</v>
      </c>
      <c r="D897" s="675" t="s">
        <v>35</v>
      </c>
      <c r="E897" s="676">
        <v>0.38</v>
      </c>
      <c r="F897" s="446"/>
      <c r="G897" s="446"/>
      <c r="H897" s="446" t="s">
        <v>14360</v>
      </c>
      <c r="I897" s="447">
        <v>45261</v>
      </c>
    </row>
    <row r="898" spans="1:9" ht="15.75">
      <c r="A898" s="675">
        <v>90621</v>
      </c>
      <c r="B898" s="675" t="s">
        <v>374</v>
      </c>
      <c r="C898" s="675" t="s">
        <v>1978</v>
      </c>
      <c r="D898" s="675" t="s">
        <v>35</v>
      </c>
      <c r="E898" s="676">
        <v>2.7</v>
      </c>
      <c r="F898" s="446"/>
      <c r="G898" s="446"/>
      <c r="H898" s="446" t="s">
        <v>14360</v>
      </c>
      <c r="I898" s="447">
        <v>45261</v>
      </c>
    </row>
    <row r="899" spans="1:9" ht="15.75">
      <c r="A899" s="675">
        <v>90622</v>
      </c>
      <c r="B899" s="675" t="s">
        <v>375</v>
      </c>
      <c r="C899" s="675" t="s">
        <v>1978</v>
      </c>
      <c r="D899" s="675" t="s">
        <v>35</v>
      </c>
      <c r="E899" s="676">
        <v>0.62</v>
      </c>
      <c r="F899" s="446"/>
      <c r="G899" s="446"/>
      <c r="H899" s="446" t="s">
        <v>14360</v>
      </c>
      <c r="I899" s="447">
        <v>45261</v>
      </c>
    </row>
    <row r="900" spans="1:9" ht="15.75">
      <c r="A900" s="675">
        <v>90623</v>
      </c>
      <c r="B900" s="675" t="s">
        <v>376</v>
      </c>
      <c r="C900" s="675" t="s">
        <v>1978</v>
      </c>
      <c r="D900" s="675" t="s">
        <v>35</v>
      </c>
      <c r="E900" s="676">
        <v>3.37</v>
      </c>
      <c r="F900" s="446"/>
      <c r="G900" s="446"/>
      <c r="H900" s="446" t="s">
        <v>14360</v>
      </c>
      <c r="I900" s="447">
        <v>45261</v>
      </c>
    </row>
    <row r="901" spans="1:9" ht="15.75">
      <c r="A901" s="675">
        <v>90624</v>
      </c>
      <c r="B901" s="675" t="s">
        <v>377</v>
      </c>
      <c r="C901" s="675" t="s">
        <v>1978</v>
      </c>
      <c r="D901" s="675" t="s">
        <v>35</v>
      </c>
      <c r="E901" s="676">
        <v>2.31</v>
      </c>
      <c r="F901" s="446"/>
      <c r="G901" s="446"/>
      <c r="H901" s="446" t="s">
        <v>14360</v>
      </c>
      <c r="I901" s="447">
        <v>45261</v>
      </c>
    </row>
    <row r="902" spans="1:9" ht="15.75">
      <c r="A902" s="675">
        <v>90627</v>
      </c>
      <c r="B902" s="675" t="s">
        <v>378</v>
      </c>
      <c r="C902" s="675" t="s">
        <v>1978</v>
      </c>
      <c r="D902" s="675" t="s">
        <v>35</v>
      </c>
      <c r="E902" s="676">
        <v>46.69</v>
      </c>
      <c r="F902" s="446"/>
      <c r="G902" s="446"/>
      <c r="H902" s="446" t="s">
        <v>14360</v>
      </c>
      <c r="I902" s="447">
        <v>45261</v>
      </c>
    </row>
    <row r="903" spans="1:9" ht="15.75">
      <c r="A903" s="675">
        <v>90628</v>
      </c>
      <c r="B903" s="675" t="s">
        <v>379</v>
      </c>
      <c r="C903" s="675" t="s">
        <v>1978</v>
      </c>
      <c r="D903" s="675" t="s">
        <v>35</v>
      </c>
      <c r="E903" s="676">
        <v>12.52</v>
      </c>
      <c r="F903" s="446"/>
      <c r="G903" s="446"/>
      <c r="H903" s="446" t="s">
        <v>14360</v>
      </c>
      <c r="I903" s="447">
        <v>45261</v>
      </c>
    </row>
    <row r="904" spans="1:9" ht="15.75">
      <c r="A904" s="675">
        <v>90629</v>
      </c>
      <c r="B904" s="675" t="s">
        <v>380</v>
      </c>
      <c r="C904" s="675" t="s">
        <v>1978</v>
      </c>
      <c r="D904" s="675" t="s">
        <v>35</v>
      </c>
      <c r="E904" s="676">
        <v>58.43</v>
      </c>
      <c r="F904" s="446"/>
      <c r="G904" s="446"/>
      <c r="H904" s="446" t="s">
        <v>14360</v>
      </c>
      <c r="I904" s="447">
        <v>45261</v>
      </c>
    </row>
    <row r="905" spans="1:9" ht="15.75">
      <c r="A905" s="675">
        <v>90630</v>
      </c>
      <c r="B905" s="675" t="s">
        <v>929</v>
      </c>
      <c r="C905" s="675" t="s">
        <v>1978</v>
      </c>
      <c r="D905" s="675" t="s">
        <v>35</v>
      </c>
      <c r="E905" s="676">
        <v>1.1000000000000001</v>
      </c>
      <c r="F905" s="446"/>
      <c r="G905" s="446"/>
      <c r="H905" s="446" t="s">
        <v>14360</v>
      </c>
      <c r="I905" s="447">
        <v>45261</v>
      </c>
    </row>
    <row r="906" spans="1:9" ht="15.75">
      <c r="A906" s="675">
        <v>90633</v>
      </c>
      <c r="B906" s="675" t="s">
        <v>381</v>
      </c>
      <c r="C906" s="675" t="s">
        <v>1978</v>
      </c>
      <c r="D906" s="675" t="s">
        <v>35</v>
      </c>
      <c r="E906" s="676">
        <v>5.13</v>
      </c>
      <c r="F906" s="446"/>
      <c r="G906" s="446"/>
      <c r="H906" s="446" t="s">
        <v>14360</v>
      </c>
      <c r="I906" s="447">
        <v>45261</v>
      </c>
    </row>
    <row r="907" spans="1:9" ht="15.75">
      <c r="A907" s="675">
        <v>90634</v>
      </c>
      <c r="B907" s="675" t="s">
        <v>382</v>
      </c>
      <c r="C907" s="675" t="s">
        <v>1978</v>
      </c>
      <c r="D907" s="675" t="s">
        <v>35</v>
      </c>
      <c r="E907" s="676">
        <v>1.18</v>
      </c>
      <c r="F907" s="446"/>
      <c r="G907" s="446"/>
      <c r="H907" s="446" t="s">
        <v>14360</v>
      </c>
      <c r="I907" s="447">
        <v>45261</v>
      </c>
    </row>
    <row r="908" spans="1:9" ht="15.75">
      <c r="A908" s="675">
        <v>90635</v>
      </c>
      <c r="B908" s="675" t="s">
        <v>383</v>
      </c>
      <c r="C908" s="675" t="s">
        <v>1978</v>
      </c>
      <c r="D908" s="675" t="s">
        <v>35</v>
      </c>
      <c r="E908" s="676">
        <v>5.61</v>
      </c>
      <c r="F908" s="446"/>
      <c r="G908" s="446"/>
      <c r="H908" s="446" t="s">
        <v>14360</v>
      </c>
      <c r="I908" s="447">
        <v>45261</v>
      </c>
    </row>
    <row r="909" spans="1:9" ht="15.75">
      <c r="A909" s="675">
        <v>90636</v>
      </c>
      <c r="B909" s="675" t="s">
        <v>384</v>
      </c>
      <c r="C909" s="675" t="s">
        <v>1978</v>
      </c>
      <c r="D909" s="675" t="s">
        <v>35</v>
      </c>
      <c r="E909" s="676">
        <v>4.63</v>
      </c>
      <c r="F909" s="446"/>
      <c r="G909" s="446"/>
      <c r="H909" s="446" t="s">
        <v>14360</v>
      </c>
      <c r="I909" s="447">
        <v>45261</v>
      </c>
    </row>
    <row r="910" spans="1:9" ht="15.75">
      <c r="A910" s="675">
        <v>90639</v>
      </c>
      <c r="B910" s="675" t="s">
        <v>930</v>
      </c>
      <c r="C910" s="675" t="s">
        <v>1978</v>
      </c>
      <c r="D910" s="675" t="s">
        <v>35</v>
      </c>
      <c r="E910" s="676">
        <v>7.66</v>
      </c>
      <c r="F910" s="446"/>
      <c r="G910" s="446"/>
      <c r="H910" s="446" t="s">
        <v>14360</v>
      </c>
      <c r="I910" s="447">
        <v>45261</v>
      </c>
    </row>
    <row r="911" spans="1:9" ht="15.75">
      <c r="A911" s="675">
        <v>90640</v>
      </c>
      <c r="B911" s="675" t="s">
        <v>931</v>
      </c>
      <c r="C911" s="675" t="s">
        <v>1978</v>
      </c>
      <c r="D911" s="675" t="s">
        <v>35</v>
      </c>
      <c r="E911" s="676">
        <v>1.77</v>
      </c>
      <c r="F911" s="446"/>
      <c r="G911" s="446"/>
      <c r="H911" s="446" t="s">
        <v>14360</v>
      </c>
      <c r="I911" s="447">
        <v>45261</v>
      </c>
    </row>
    <row r="912" spans="1:9" ht="15.75">
      <c r="A912" s="675">
        <v>90641</v>
      </c>
      <c r="B912" s="675" t="s">
        <v>932</v>
      </c>
      <c r="C912" s="675" t="s">
        <v>1978</v>
      </c>
      <c r="D912" s="675" t="s">
        <v>35</v>
      </c>
      <c r="E912" s="676">
        <v>8.3800000000000008</v>
      </c>
      <c r="F912" s="446"/>
      <c r="G912" s="446"/>
      <c r="H912" s="446" t="s">
        <v>14360</v>
      </c>
      <c r="I912" s="447">
        <v>45261</v>
      </c>
    </row>
    <row r="913" spans="1:9" ht="15.75">
      <c r="A913" s="675">
        <v>90642</v>
      </c>
      <c r="B913" s="675" t="s">
        <v>933</v>
      </c>
      <c r="C913" s="675" t="s">
        <v>1978</v>
      </c>
      <c r="D913" s="675" t="s">
        <v>35</v>
      </c>
      <c r="E913" s="676">
        <v>12.34</v>
      </c>
      <c r="F913" s="446"/>
      <c r="G913" s="446"/>
      <c r="H913" s="446" t="s">
        <v>14360</v>
      </c>
      <c r="I913" s="447">
        <v>45261</v>
      </c>
    </row>
    <row r="914" spans="1:9" ht="15.75">
      <c r="A914" s="675">
        <v>90646</v>
      </c>
      <c r="B914" s="675" t="s">
        <v>934</v>
      </c>
      <c r="C914" s="675" t="s">
        <v>1978</v>
      </c>
      <c r="D914" s="675" t="s">
        <v>35</v>
      </c>
      <c r="E914" s="676">
        <v>0.85</v>
      </c>
      <c r="F914" s="446"/>
      <c r="G914" s="446"/>
      <c r="H914" s="446" t="s">
        <v>14360</v>
      </c>
      <c r="I914" s="447">
        <v>45261</v>
      </c>
    </row>
    <row r="915" spans="1:9" ht="15.75">
      <c r="A915" s="675">
        <v>90647</v>
      </c>
      <c r="B915" s="675" t="s">
        <v>935</v>
      </c>
      <c r="C915" s="675" t="s">
        <v>1978</v>
      </c>
      <c r="D915" s="675" t="s">
        <v>35</v>
      </c>
      <c r="E915" s="676">
        <v>0.19</v>
      </c>
      <c r="F915" s="446"/>
      <c r="G915" s="446"/>
      <c r="H915" s="446" t="s">
        <v>14360</v>
      </c>
      <c r="I915" s="447">
        <v>45261</v>
      </c>
    </row>
    <row r="916" spans="1:9" ht="15.75">
      <c r="A916" s="675">
        <v>90648</v>
      </c>
      <c r="B916" s="675" t="s">
        <v>936</v>
      </c>
      <c r="C916" s="675" t="s">
        <v>1978</v>
      </c>
      <c r="D916" s="675" t="s">
        <v>35</v>
      </c>
      <c r="E916" s="676">
        <v>0.93</v>
      </c>
      <c r="F916" s="446"/>
      <c r="G916" s="446"/>
      <c r="H916" s="446" t="s">
        <v>14360</v>
      </c>
      <c r="I916" s="447">
        <v>45261</v>
      </c>
    </row>
    <row r="917" spans="1:9" ht="15.75">
      <c r="A917" s="675">
        <v>90649</v>
      </c>
      <c r="B917" s="675" t="s">
        <v>937</v>
      </c>
      <c r="C917" s="675" t="s">
        <v>1978</v>
      </c>
      <c r="D917" s="675" t="s">
        <v>35</v>
      </c>
      <c r="E917" s="676">
        <v>7.22</v>
      </c>
      <c r="F917" s="446"/>
      <c r="G917" s="446"/>
      <c r="H917" s="446" t="s">
        <v>14360</v>
      </c>
      <c r="I917" s="447">
        <v>45261</v>
      </c>
    </row>
    <row r="918" spans="1:9" ht="15.75">
      <c r="A918" s="675">
        <v>90652</v>
      </c>
      <c r="B918" s="675" t="s">
        <v>938</v>
      </c>
      <c r="C918" s="675" t="s">
        <v>1978</v>
      </c>
      <c r="D918" s="675" t="s">
        <v>35</v>
      </c>
      <c r="E918" s="676">
        <v>4.99</v>
      </c>
      <c r="F918" s="446"/>
      <c r="G918" s="446"/>
      <c r="H918" s="446" t="s">
        <v>14360</v>
      </c>
      <c r="I918" s="447">
        <v>45261</v>
      </c>
    </row>
    <row r="919" spans="1:9" ht="15.75">
      <c r="A919" s="675">
        <v>90653</v>
      </c>
      <c r="B919" s="675" t="s">
        <v>939</v>
      </c>
      <c r="C919" s="675" t="s">
        <v>1978</v>
      </c>
      <c r="D919" s="675" t="s">
        <v>35</v>
      </c>
      <c r="E919" s="676">
        <v>1.1499999999999999</v>
      </c>
      <c r="F919" s="446"/>
      <c r="G919" s="446"/>
      <c r="H919" s="446" t="s">
        <v>14360</v>
      </c>
      <c r="I919" s="447">
        <v>45261</v>
      </c>
    </row>
    <row r="920" spans="1:9" ht="15.75">
      <c r="A920" s="675">
        <v>90654</v>
      </c>
      <c r="B920" s="675" t="s">
        <v>940</v>
      </c>
      <c r="C920" s="675" t="s">
        <v>1978</v>
      </c>
      <c r="D920" s="675" t="s">
        <v>35</v>
      </c>
      <c r="E920" s="676">
        <v>5.46</v>
      </c>
      <c r="F920" s="446"/>
      <c r="G920" s="446"/>
      <c r="H920" s="446" t="s">
        <v>14360</v>
      </c>
      <c r="I920" s="447">
        <v>45261</v>
      </c>
    </row>
    <row r="921" spans="1:9" ht="15.75">
      <c r="A921" s="675">
        <v>90655</v>
      </c>
      <c r="B921" s="675" t="s">
        <v>941</v>
      </c>
      <c r="C921" s="675" t="s">
        <v>1978</v>
      </c>
      <c r="D921" s="675" t="s">
        <v>35</v>
      </c>
      <c r="E921" s="676">
        <v>4.75</v>
      </c>
      <c r="F921" s="446"/>
      <c r="G921" s="446"/>
      <c r="H921" s="446" t="s">
        <v>14360</v>
      </c>
      <c r="I921" s="447">
        <v>45261</v>
      </c>
    </row>
    <row r="922" spans="1:9" ht="15.75">
      <c r="A922" s="675">
        <v>90658</v>
      </c>
      <c r="B922" s="675" t="s">
        <v>942</v>
      </c>
      <c r="C922" s="675" t="s">
        <v>1978</v>
      </c>
      <c r="D922" s="675" t="s">
        <v>35</v>
      </c>
      <c r="E922" s="676">
        <v>5.34</v>
      </c>
      <c r="F922" s="446"/>
      <c r="G922" s="446"/>
      <c r="H922" s="446" t="s">
        <v>14360</v>
      </c>
      <c r="I922" s="447">
        <v>45261</v>
      </c>
    </row>
    <row r="923" spans="1:9" ht="15.75">
      <c r="A923" s="675">
        <v>90659</v>
      </c>
      <c r="B923" s="675" t="s">
        <v>943</v>
      </c>
      <c r="C923" s="675" t="s">
        <v>1978</v>
      </c>
      <c r="D923" s="675" t="s">
        <v>35</v>
      </c>
      <c r="E923" s="676">
        <v>1.23</v>
      </c>
      <c r="F923" s="446"/>
      <c r="G923" s="446"/>
      <c r="H923" s="446" t="s">
        <v>14360</v>
      </c>
      <c r="I923" s="447">
        <v>45261</v>
      </c>
    </row>
    <row r="924" spans="1:9" ht="15.75">
      <c r="A924" s="675">
        <v>90660</v>
      </c>
      <c r="B924" s="675" t="s">
        <v>944</v>
      </c>
      <c r="C924" s="675" t="s">
        <v>1978</v>
      </c>
      <c r="D924" s="675" t="s">
        <v>35</v>
      </c>
      <c r="E924" s="676">
        <v>5.85</v>
      </c>
      <c r="F924" s="446"/>
      <c r="G924" s="446"/>
      <c r="H924" s="446" t="s">
        <v>14360</v>
      </c>
      <c r="I924" s="447">
        <v>45261</v>
      </c>
    </row>
    <row r="925" spans="1:9" ht="15.75">
      <c r="A925" s="675">
        <v>90661</v>
      </c>
      <c r="B925" s="675" t="s">
        <v>945</v>
      </c>
      <c r="C925" s="675" t="s">
        <v>1978</v>
      </c>
      <c r="D925" s="675" t="s">
        <v>35</v>
      </c>
      <c r="E925" s="676">
        <v>4.75</v>
      </c>
      <c r="F925" s="446"/>
      <c r="G925" s="446"/>
      <c r="H925" s="446" t="s">
        <v>14360</v>
      </c>
      <c r="I925" s="447">
        <v>45261</v>
      </c>
    </row>
    <row r="926" spans="1:9" ht="15.75">
      <c r="A926" s="675">
        <v>90664</v>
      </c>
      <c r="B926" s="675" t="s">
        <v>7895</v>
      </c>
      <c r="C926" s="675" t="s">
        <v>1978</v>
      </c>
      <c r="D926" s="675" t="s">
        <v>35</v>
      </c>
      <c r="E926" s="676">
        <v>6.83</v>
      </c>
      <c r="F926" s="446"/>
      <c r="G926" s="446"/>
      <c r="H926" s="446" t="s">
        <v>14360</v>
      </c>
      <c r="I926" s="447">
        <v>45261</v>
      </c>
    </row>
    <row r="927" spans="1:9" ht="15.75">
      <c r="A927" s="675">
        <v>90665</v>
      </c>
      <c r="B927" s="675" t="s">
        <v>7896</v>
      </c>
      <c r="C927" s="675" t="s">
        <v>1978</v>
      </c>
      <c r="D927" s="675" t="s">
        <v>35</v>
      </c>
      <c r="E927" s="676">
        <v>1.82</v>
      </c>
      <c r="F927" s="446"/>
      <c r="G927" s="446"/>
      <c r="H927" s="446" t="s">
        <v>14360</v>
      </c>
      <c r="I927" s="447">
        <v>45261</v>
      </c>
    </row>
    <row r="928" spans="1:9" ht="15.75">
      <c r="A928" s="675">
        <v>90666</v>
      </c>
      <c r="B928" s="675" t="s">
        <v>7897</v>
      </c>
      <c r="C928" s="675" t="s">
        <v>1978</v>
      </c>
      <c r="D928" s="675" t="s">
        <v>35</v>
      </c>
      <c r="E928" s="676">
        <v>8.9700000000000006</v>
      </c>
      <c r="F928" s="446"/>
      <c r="G928" s="446"/>
      <c r="H928" s="446" t="s">
        <v>14360</v>
      </c>
      <c r="I928" s="447">
        <v>45261</v>
      </c>
    </row>
    <row r="929" spans="1:9" ht="15.75">
      <c r="A929" s="675">
        <v>90667</v>
      </c>
      <c r="B929" s="675" t="s">
        <v>7898</v>
      </c>
      <c r="C929" s="675" t="s">
        <v>1978</v>
      </c>
      <c r="D929" s="675" t="s">
        <v>35</v>
      </c>
      <c r="E929" s="676">
        <v>14.71</v>
      </c>
      <c r="F929" s="446"/>
      <c r="G929" s="446"/>
      <c r="H929" s="446" t="s">
        <v>14360</v>
      </c>
      <c r="I929" s="447">
        <v>45261</v>
      </c>
    </row>
    <row r="930" spans="1:9" ht="15.75">
      <c r="A930" s="675">
        <v>90670</v>
      </c>
      <c r="B930" s="675" t="s">
        <v>946</v>
      </c>
      <c r="C930" s="675" t="s">
        <v>1978</v>
      </c>
      <c r="D930" s="675" t="s">
        <v>35</v>
      </c>
      <c r="E930" s="676">
        <v>214.3</v>
      </c>
      <c r="F930" s="446"/>
      <c r="G930" s="446"/>
      <c r="H930" s="446" t="s">
        <v>14360</v>
      </c>
      <c r="I930" s="447">
        <v>45261</v>
      </c>
    </row>
    <row r="931" spans="1:9" ht="15.75">
      <c r="A931" s="675">
        <v>90671</v>
      </c>
      <c r="B931" s="675" t="s">
        <v>947</v>
      </c>
      <c r="C931" s="675" t="s">
        <v>1978</v>
      </c>
      <c r="D931" s="675" t="s">
        <v>35</v>
      </c>
      <c r="E931" s="676">
        <v>57.49</v>
      </c>
      <c r="F931" s="446"/>
      <c r="G931" s="446"/>
      <c r="H931" s="446" t="s">
        <v>14360</v>
      </c>
      <c r="I931" s="447">
        <v>45261</v>
      </c>
    </row>
    <row r="932" spans="1:9" ht="15.75">
      <c r="A932" s="675">
        <v>90672</v>
      </c>
      <c r="B932" s="675" t="s">
        <v>948</v>
      </c>
      <c r="C932" s="675" t="s">
        <v>1978</v>
      </c>
      <c r="D932" s="675" t="s">
        <v>35</v>
      </c>
      <c r="E932" s="676">
        <v>268.18</v>
      </c>
      <c r="F932" s="446"/>
      <c r="G932" s="446"/>
      <c r="H932" s="446" t="s">
        <v>14360</v>
      </c>
      <c r="I932" s="447">
        <v>45261</v>
      </c>
    </row>
    <row r="933" spans="1:9" ht="15.75">
      <c r="A933" s="675">
        <v>90673</v>
      </c>
      <c r="B933" s="675" t="s">
        <v>949</v>
      </c>
      <c r="C933" s="675" t="s">
        <v>1978</v>
      </c>
      <c r="D933" s="675" t="s">
        <v>35</v>
      </c>
      <c r="E933" s="676">
        <v>117.54</v>
      </c>
      <c r="F933" s="446"/>
      <c r="G933" s="446"/>
      <c r="H933" s="446" t="s">
        <v>14360</v>
      </c>
      <c r="I933" s="447">
        <v>45261</v>
      </c>
    </row>
    <row r="934" spans="1:9" ht="15.75">
      <c r="A934" s="675">
        <v>90676</v>
      </c>
      <c r="B934" s="675" t="s">
        <v>950</v>
      </c>
      <c r="C934" s="675" t="s">
        <v>1978</v>
      </c>
      <c r="D934" s="675" t="s">
        <v>35</v>
      </c>
      <c r="E934" s="676">
        <v>105.78</v>
      </c>
      <c r="F934" s="446"/>
      <c r="G934" s="446"/>
      <c r="H934" s="446" t="s">
        <v>14360</v>
      </c>
      <c r="I934" s="447">
        <v>45261</v>
      </c>
    </row>
    <row r="935" spans="1:9" ht="15.75">
      <c r="A935" s="675">
        <v>90677</v>
      </c>
      <c r="B935" s="675" t="s">
        <v>951</v>
      </c>
      <c r="C935" s="675" t="s">
        <v>1978</v>
      </c>
      <c r="D935" s="675" t="s">
        <v>35</v>
      </c>
      <c r="E935" s="676">
        <v>31.86</v>
      </c>
      <c r="F935" s="446"/>
      <c r="G935" s="446"/>
      <c r="H935" s="446" t="s">
        <v>14360</v>
      </c>
      <c r="I935" s="447">
        <v>45261</v>
      </c>
    </row>
    <row r="936" spans="1:9" ht="15.75">
      <c r="A936" s="675">
        <v>90678</v>
      </c>
      <c r="B936" s="675" t="s">
        <v>952</v>
      </c>
      <c r="C936" s="675" t="s">
        <v>1978</v>
      </c>
      <c r="D936" s="675" t="s">
        <v>35</v>
      </c>
      <c r="E936" s="676">
        <v>147.53</v>
      </c>
      <c r="F936" s="446"/>
      <c r="G936" s="446"/>
      <c r="H936" s="446" t="s">
        <v>14360</v>
      </c>
      <c r="I936" s="447">
        <v>45261</v>
      </c>
    </row>
    <row r="937" spans="1:9" ht="15.75">
      <c r="A937" s="675">
        <v>90679</v>
      </c>
      <c r="B937" s="675" t="s">
        <v>953</v>
      </c>
      <c r="C937" s="675" t="s">
        <v>1978</v>
      </c>
      <c r="D937" s="675" t="s">
        <v>35</v>
      </c>
      <c r="E937" s="676">
        <v>90.14</v>
      </c>
      <c r="F937" s="446"/>
      <c r="G937" s="446"/>
      <c r="H937" s="446" t="s">
        <v>14360</v>
      </c>
      <c r="I937" s="447">
        <v>45261</v>
      </c>
    </row>
    <row r="938" spans="1:9" ht="15.75">
      <c r="A938" s="675">
        <v>90682</v>
      </c>
      <c r="B938" s="675" t="s">
        <v>7899</v>
      </c>
      <c r="C938" s="675" t="s">
        <v>1978</v>
      </c>
      <c r="D938" s="675" t="s">
        <v>35</v>
      </c>
      <c r="E938" s="676">
        <v>30.9</v>
      </c>
      <c r="F938" s="446"/>
      <c r="G938" s="446"/>
      <c r="H938" s="446" t="s">
        <v>14360</v>
      </c>
      <c r="I938" s="447">
        <v>45261</v>
      </c>
    </row>
    <row r="939" spans="1:9" ht="15.75">
      <c r="A939" s="675">
        <v>90683</v>
      </c>
      <c r="B939" s="675" t="s">
        <v>7900</v>
      </c>
      <c r="C939" s="675" t="s">
        <v>1978</v>
      </c>
      <c r="D939" s="675" t="s">
        <v>35</v>
      </c>
      <c r="E939" s="676">
        <v>7.62</v>
      </c>
      <c r="F939" s="446"/>
      <c r="G939" s="446"/>
      <c r="H939" s="446" t="s">
        <v>14360</v>
      </c>
      <c r="I939" s="447">
        <v>45261</v>
      </c>
    </row>
    <row r="940" spans="1:9" ht="15.75">
      <c r="A940" s="675">
        <v>90684</v>
      </c>
      <c r="B940" s="675" t="s">
        <v>7901</v>
      </c>
      <c r="C940" s="675" t="s">
        <v>1978</v>
      </c>
      <c r="D940" s="675" t="s">
        <v>35</v>
      </c>
      <c r="E940" s="676">
        <v>36.049999999999997</v>
      </c>
      <c r="F940" s="446"/>
      <c r="G940" s="446"/>
      <c r="H940" s="446" t="s">
        <v>14360</v>
      </c>
      <c r="I940" s="447">
        <v>45261</v>
      </c>
    </row>
    <row r="941" spans="1:9" ht="15.75">
      <c r="A941" s="675">
        <v>90685</v>
      </c>
      <c r="B941" s="675" t="s">
        <v>7902</v>
      </c>
      <c r="C941" s="675" t="s">
        <v>1978</v>
      </c>
      <c r="D941" s="675" t="s">
        <v>35</v>
      </c>
      <c r="E941" s="676">
        <v>55.92</v>
      </c>
      <c r="F941" s="446"/>
      <c r="G941" s="446"/>
      <c r="H941" s="446" t="s">
        <v>14360</v>
      </c>
      <c r="I941" s="447">
        <v>45261</v>
      </c>
    </row>
    <row r="942" spans="1:9" ht="15.75">
      <c r="A942" s="675">
        <v>90688</v>
      </c>
      <c r="B942" s="675" t="s">
        <v>954</v>
      </c>
      <c r="C942" s="675" t="s">
        <v>1978</v>
      </c>
      <c r="D942" s="675" t="s">
        <v>35</v>
      </c>
      <c r="E942" s="676">
        <v>25.6</v>
      </c>
      <c r="F942" s="446"/>
      <c r="G942" s="446"/>
      <c r="H942" s="446" t="s">
        <v>14360</v>
      </c>
      <c r="I942" s="447">
        <v>45261</v>
      </c>
    </row>
    <row r="943" spans="1:9" ht="15.75">
      <c r="A943" s="675">
        <v>90689</v>
      </c>
      <c r="B943" s="675" t="s">
        <v>955</v>
      </c>
      <c r="C943" s="675" t="s">
        <v>1978</v>
      </c>
      <c r="D943" s="675" t="s">
        <v>35</v>
      </c>
      <c r="E943" s="676">
        <v>5.05</v>
      </c>
      <c r="F943" s="446"/>
      <c r="G943" s="446"/>
      <c r="H943" s="446" t="s">
        <v>14360</v>
      </c>
      <c r="I943" s="447">
        <v>45261</v>
      </c>
    </row>
    <row r="944" spans="1:9" ht="15.75">
      <c r="A944" s="675">
        <v>90690</v>
      </c>
      <c r="B944" s="675" t="s">
        <v>956</v>
      </c>
      <c r="C944" s="675" t="s">
        <v>1978</v>
      </c>
      <c r="D944" s="675" t="s">
        <v>35</v>
      </c>
      <c r="E944" s="676">
        <v>32</v>
      </c>
      <c r="F944" s="446"/>
      <c r="G944" s="446"/>
      <c r="H944" s="446" t="s">
        <v>14360</v>
      </c>
      <c r="I944" s="447">
        <v>45261</v>
      </c>
    </row>
    <row r="945" spans="1:9" ht="15.75">
      <c r="A945" s="675">
        <v>90691</v>
      </c>
      <c r="B945" s="675" t="s">
        <v>957</v>
      </c>
      <c r="C945" s="675" t="s">
        <v>1978</v>
      </c>
      <c r="D945" s="675" t="s">
        <v>35</v>
      </c>
      <c r="E945" s="676">
        <v>39.159999999999997</v>
      </c>
      <c r="F945" s="446"/>
      <c r="G945" s="446"/>
      <c r="H945" s="446" t="s">
        <v>14360</v>
      </c>
      <c r="I945" s="447">
        <v>45261</v>
      </c>
    </row>
    <row r="946" spans="1:9" ht="15.75">
      <c r="A946" s="675">
        <v>90957</v>
      </c>
      <c r="B946" s="675" t="s">
        <v>385</v>
      </c>
      <c r="C946" s="675" t="s">
        <v>1978</v>
      </c>
      <c r="D946" s="675" t="s">
        <v>35</v>
      </c>
      <c r="E946" s="676">
        <v>5.08</v>
      </c>
      <c r="F946" s="446"/>
      <c r="G946" s="446"/>
      <c r="H946" s="446" t="s">
        <v>14360</v>
      </c>
      <c r="I946" s="447">
        <v>45261</v>
      </c>
    </row>
    <row r="947" spans="1:9" ht="15.75">
      <c r="A947" s="675">
        <v>90958</v>
      </c>
      <c r="B947" s="675" t="s">
        <v>386</v>
      </c>
      <c r="C947" s="675" t="s">
        <v>1978</v>
      </c>
      <c r="D947" s="675" t="s">
        <v>35</v>
      </c>
      <c r="E947" s="676">
        <v>1.36</v>
      </c>
      <c r="F947" s="446"/>
      <c r="G947" s="446"/>
      <c r="H947" s="446" t="s">
        <v>14360</v>
      </c>
      <c r="I947" s="447">
        <v>45261</v>
      </c>
    </row>
    <row r="948" spans="1:9" ht="15.75">
      <c r="A948" s="675">
        <v>90960</v>
      </c>
      <c r="B948" s="675" t="s">
        <v>387</v>
      </c>
      <c r="C948" s="675" t="s">
        <v>1978</v>
      </c>
      <c r="D948" s="675" t="s">
        <v>35</v>
      </c>
      <c r="E948" s="676">
        <v>6.78</v>
      </c>
      <c r="F948" s="446"/>
      <c r="G948" s="446"/>
      <c r="H948" s="446" t="s">
        <v>14360</v>
      </c>
      <c r="I948" s="447">
        <v>45261</v>
      </c>
    </row>
    <row r="949" spans="1:9" ht="15.75">
      <c r="A949" s="675">
        <v>90961</v>
      </c>
      <c r="B949" s="675" t="s">
        <v>388</v>
      </c>
      <c r="C949" s="675" t="s">
        <v>1978</v>
      </c>
      <c r="D949" s="675" t="s">
        <v>35</v>
      </c>
      <c r="E949" s="676">
        <v>1.82</v>
      </c>
      <c r="F949" s="446"/>
      <c r="G949" s="446"/>
      <c r="H949" s="446" t="s">
        <v>14360</v>
      </c>
      <c r="I949" s="447">
        <v>45261</v>
      </c>
    </row>
    <row r="950" spans="1:9" ht="15.75">
      <c r="A950" s="675">
        <v>90962</v>
      </c>
      <c r="B950" s="675" t="s">
        <v>389</v>
      </c>
      <c r="C950" s="675" t="s">
        <v>1978</v>
      </c>
      <c r="D950" s="675" t="s">
        <v>35</v>
      </c>
      <c r="E950" s="676">
        <v>8.49</v>
      </c>
      <c r="F950" s="446"/>
      <c r="G950" s="446"/>
      <c r="H950" s="446" t="s">
        <v>14360</v>
      </c>
      <c r="I950" s="447">
        <v>45261</v>
      </c>
    </row>
    <row r="951" spans="1:9" ht="15.75">
      <c r="A951" s="675">
        <v>90963</v>
      </c>
      <c r="B951" s="675" t="s">
        <v>958</v>
      </c>
      <c r="C951" s="675" t="s">
        <v>1978</v>
      </c>
      <c r="D951" s="675" t="s">
        <v>35</v>
      </c>
      <c r="E951" s="676">
        <v>14.7</v>
      </c>
      <c r="F951" s="446"/>
      <c r="G951" s="446"/>
      <c r="H951" s="446" t="s">
        <v>14360</v>
      </c>
      <c r="I951" s="447">
        <v>45261</v>
      </c>
    </row>
    <row r="952" spans="1:9" ht="15.75">
      <c r="A952" s="675">
        <v>90968</v>
      </c>
      <c r="B952" s="675" t="s">
        <v>959</v>
      </c>
      <c r="C952" s="675" t="s">
        <v>1978</v>
      </c>
      <c r="D952" s="675" t="s">
        <v>35</v>
      </c>
      <c r="E952" s="676">
        <v>6.8</v>
      </c>
      <c r="F952" s="446"/>
      <c r="G952" s="446"/>
      <c r="H952" s="446" t="s">
        <v>14360</v>
      </c>
      <c r="I952" s="447">
        <v>45261</v>
      </c>
    </row>
    <row r="953" spans="1:9" ht="15.75">
      <c r="A953" s="675">
        <v>90969</v>
      </c>
      <c r="B953" s="675" t="s">
        <v>960</v>
      </c>
      <c r="C953" s="675" t="s">
        <v>1978</v>
      </c>
      <c r="D953" s="675" t="s">
        <v>35</v>
      </c>
      <c r="E953" s="676">
        <v>1.82</v>
      </c>
      <c r="F953" s="446"/>
      <c r="G953" s="446"/>
      <c r="H953" s="446" t="s">
        <v>14360</v>
      </c>
      <c r="I953" s="447">
        <v>45261</v>
      </c>
    </row>
    <row r="954" spans="1:9" ht="15.75">
      <c r="A954" s="675">
        <v>90970</v>
      </c>
      <c r="B954" s="675" t="s">
        <v>961</v>
      </c>
      <c r="C954" s="675" t="s">
        <v>1978</v>
      </c>
      <c r="D954" s="675" t="s">
        <v>35</v>
      </c>
      <c r="E954" s="676">
        <v>8.51</v>
      </c>
      <c r="F954" s="446"/>
      <c r="G954" s="446"/>
      <c r="H954" s="446" t="s">
        <v>14360</v>
      </c>
      <c r="I954" s="447">
        <v>45261</v>
      </c>
    </row>
    <row r="955" spans="1:9" ht="15.75">
      <c r="A955" s="675">
        <v>90971</v>
      </c>
      <c r="B955" s="675" t="s">
        <v>962</v>
      </c>
      <c r="C955" s="675" t="s">
        <v>1978</v>
      </c>
      <c r="D955" s="675" t="s">
        <v>35</v>
      </c>
      <c r="E955" s="676">
        <v>59.56</v>
      </c>
      <c r="F955" s="446"/>
      <c r="G955" s="446"/>
      <c r="H955" s="446" t="s">
        <v>14360</v>
      </c>
      <c r="I955" s="447">
        <v>45261</v>
      </c>
    </row>
    <row r="956" spans="1:9" ht="15.75">
      <c r="A956" s="675">
        <v>90975</v>
      </c>
      <c r="B956" s="675" t="s">
        <v>390</v>
      </c>
      <c r="C956" s="675" t="s">
        <v>1978</v>
      </c>
      <c r="D956" s="675" t="s">
        <v>35</v>
      </c>
      <c r="E956" s="676">
        <v>17.28</v>
      </c>
      <c r="F956" s="446"/>
      <c r="G956" s="446"/>
      <c r="H956" s="446" t="s">
        <v>14360</v>
      </c>
      <c r="I956" s="447">
        <v>45261</v>
      </c>
    </row>
    <row r="957" spans="1:9" ht="15.75">
      <c r="A957" s="675">
        <v>90976</v>
      </c>
      <c r="B957" s="675" t="s">
        <v>391</v>
      </c>
      <c r="C957" s="675" t="s">
        <v>1978</v>
      </c>
      <c r="D957" s="675" t="s">
        <v>35</v>
      </c>
      <c r="E957" s="676">
        <v>4.63</v>
      </c>
      <c r="F957" s="446"/>
      <c r="G957" s="446"/>
      <c r="H957" s="446" t="s">
        <v>14360</v>
      </c>
      <c r="I957" s="447">
        <v>45261</v>
      </c>
    </row>
    <row r="958" spans="1:9" ht="15.75">
      <c r="A958" s="675">
        <v>90977</v>
      </c>
      <c r="B958" s="675" t="s">
        <v>392</v>
      </c>
      <c r="C958" s="675" t="s">
        <v>1978</v>
      </c>
      <c r="D958" s="675" t="s">
        <v>35</v>
      </c>
      <c r="E958" s="676">
        <v>21.62</v>
      </c>
      <c r="F958" s="446"/>
      <c r="G958" s="446"/>
      <c r="H958" s="446" t="s">
        <v>14360</v>
      </c>
      <c r="I958" s="447">
        <v>45261</v>
      </c>
    </row>
    <row r="959" spans="1:9" ht="15.75">
      <c r="A959" s="675">
        <v>90978</v>
      </c>
      <c r="B959" s="675" t="s">
        <v>963</v>
      </c>
      <c r="C959" s="675" t="s">
        <v>1978</v>
      </c>
      <c r="D959" s="675" t="s">
        <v>35</v>
      </c>
      <c r="E959" s="676">
        <v>154.52000000000001</v>
      </c>
      <c r="F959" s="446"/>
      <c r="G959" s="446"/>
      <c r="H959" s="446" t="s">
        <v>14360</v>
      </c>
      <c r="I959" s="447">
        <v>45261</v>
      </c>
    </row>
    <row r="960" spans="1:9" ht="15.75">
      <c r="A960" s="675">
        <v>90992</v>
      </c>
      <c r="B960" s="675" t="s">
        <v>964</v>
      </c>
      <c r="C960" s="675" t="s">
        <v>1978</v>
      </c>
      <c r="D960" s="675" t="s">
        <v>35</v>
      </c>
      <c r="E960" s="676">
        <v>8.07</v>
      </c>
      <c r="F960" s="446"/>
      <c r="G960" s="446"/>
      <c r="H960" s="446" t="s">
        <v>14360</v>
      </c>
      <c r="I960" s="447">
        <v>45261</v>
      </c>
    </row>
    <row r="961" spans="1:9" ht="15.75">
      <c r="A961" s="675">
        <v>90993</v>
      </c>
      <c r="B961" s="675" t="s">
        <v>965</v>
      </c>
      <c r="C961" s="675" t="s">
        <v>1978</v>
      </c>
      <c r="D961" s="675" t="s">
        <v>35</v>
      </c>
      <c r="E961" s="676">
        <v>2.16</v>
      </c>
      <c r="F961" s="446"/>
      <c r="G961" s="446"/>
      <c r="H961" s="446" t="s">
        <v>14360</v>
      </c>
      <c r="I961" s="447">
        <v>45261</v>
      </c>
    </row>
    <row r="962" spans="1:9" ht="15.75">
      <c r="A962" s="675">
        <v>90994</v>
      </c>
      <c r="B962" s="675" t="s">
        <v>966</v>
      </c>
      <c r="C962" s="675" t="s">
        <v>1978</v>
      </c>
      <c r="D962" s="675" t="s">
        <v>35</v>
      </c>
      <c r="E962" s="676">
        <v>10.1</v>
      </c>
      <c r="F962" s="446"/>
      <c r="G962" s="446"/>
      <c r="H962" s="446" t="s">
        <v>14360</v>
      </c>
      <c r="I962" s="447">
        <v>45261</v>
      </c>
    </row>
    <row r="963" spans="1:9" ht="15.75">
      <c r="A963" s="675">
        <v>90995</v>
      </c>
      <c r="B963" s="675" t="s">
        <v>967</v>
      </c>
      <c r="C963" s="675" t="s">
        <v>1978</v>
      </c>
      <c r="D963" s="675" t="s">
        <v>35</v>
      </c>
      <c r="E963" s="676">
        <v>80.900000000000006</v>
      </c>
      <c r="F963" s="446"/>
      <c r="G963" s="446"/>
      <c r="H963" s="446" t="s">
        <v>14360</v>
      </c>
      <c r="I963" s="447">
        <v>45261</v>
      </c>
    </row>
    <row r="964" spans="1:9" ht="15.75">
      <c r="A964" s="675">
        <v>91021</v>
      </c>
      <c r="B964" s="675" t="s">
        <v>968</v>
      </c>
      <c r="C964" s="675" t="s">
        <v>1978</v>
      </c>
      <c r="D964" s="675" t="s">
        <v>35</v>
      </c>
      <c r="E964" s="676">
        <v>12.9</v>
      </c>
      <c r="F964" s="446"/>
      <c r="G964" s="446"/>
      <c r="H964" s="446" t="s">
        <v>14360</v>
      </c>
      <c r="I964" s="447">
        <v>45261</v>
      </c>
    </row>
    <row r="965" spans="1:9" ht="15.75">
      <c r="A965" s="675">
        <v>91026</v>
      </c>
      <c r="B965" s="675" t="s">
        <v>393</v>
      </c>
      <c r="C965" s="675" t="s">
        <v>1978</v>
      </c>
      <c r="D965" s="675" t="s">
        <v>35</v>
      </c>
      <c r="E965" s="676">
        <v>25.76</v>
      </c>
      <c r="F965" s="446"/>
      <c r="G965" s="446"/>
      <c r="H965" s="446" t="s">
        <v>14360</v>
      </c>
      <c r="I965" s="447">
        <v>45261</v>
      </c>
    </row>
    <row r="966" spans="1:9" ht="15.75">
      <c r="A966" s="675">
        <v>91027</v>
      </c>
      <c r="B966" s="675" t="s">
        <v>394</v>
      </c>
      <c r="C966" s="675" t="s">
        <v>1978</v>
      </c>
      <c r="D966" s="675" t="s">
        <v>35</v>
      </c>
      <c r="E966" s="676">
        <v>10.36</v>
      </c>
      <c r="F966" s="446"/>
      <c r="G966" s="446"/>
      <c r="H966" s="446" t="s">
        <v>14360</v>
      </c>
      <c r="I966" s="447">
        <v>45261</v>
      </c>
    </row>
    <row r="967" spans="1:9" ht="15.75">
      <c r="A967" s="675">
        <v>91028</v>
      </c>
      <c r="B967" s="675" t="s">
        <v>395</v>
      </c>
      <c r="C967" s="675" t="s">
        <v>1978</v>
      </c>
      <c r="D967" s="675" t="s">
        <v>35</v>
      </c>
      <c r="E967" s="676">
        <v>4.18</v>
      </c>
      <c r="F967" s="446"/>
      <c r="G967" s="446"/>
      <c r="H967" s="446" t="s">
        <v>14360</v>
      </c>
      <c r="I967" s="447">
        <v>45261</v>
      </c>
    </row>
    <row r="968" spans="1:9" ht="15.75">
      <c r="A968" s="675">
        <v>91029</v>
      </c>
      <c r="B968" s="675" t="s">
        <v>396</v>
      </c>
      <c r="C968" s="675" t="s">
        <v>1978</v>
      </c>
      <c r="D968" s="675" t="s">
        <v>35</v>
      </c>
      <c r="E968" s="676">
        <v>47.37</v>
      </c>
      <c r="F968" s="446"/>
      <c r="G968" s="446"/>
      <c r="H968" s="446" t="s">
        <v>14360</v>
      </c>
      <c r="I968" s="447">
        <v>45261</v>
      </c>
    </row>
    <row r="969" spans="1:9" ht="15.75">
      <c r="A969" s="675">
        <v>91030</v>
      </c>
      <c r="B969" s="675" t="s">
        <v>397</v>
      </c>
      <c r="C969" s="675" t="s">
        <v>1978</v>
      </c>
      <c r="D969" s="675" t="s">
        <v>35</v>
      </c>
      <c r="E969" s="676">
        <v>144.16999999999999</v>
      </c>
      <c r="F969" s="446"/>
      <c r="G969" s="446"/>
      <c r="H969" s="446" t="s">
        <v>14360</v>
      </c>
      <c r="I969" s="447">
        <v>45261</v>
      </c>
    </row>
    <row r="970" spans="1:9" ht="15.75">
      <c r="A970" s="675">
        <v>91273</v>
      </c>
      <c r="B970" s="675" t="s">
        <v>969</v>
      </c>
      <c r="C970" s="675" t="s">
        <v>1978</v>
      </c>
      <c r="D970" s="675" t="s">
        <v>35</v>
      </c>
      <c r="E970" s="676">
        <v>0.48</v>
      </c>
      <c r="F970" s="446"/>
      <c r="G970" s="446"/>
      <c r="H970" s="446" t="s">
        <v>14360</v>
      </c>
      <c r="I970" s="447">
        <v>45261</v>
      </c>
    </row>
    <row r="971" spans="1:9" ht="15.75">
      <c r="A971" s="675">
        <v>91274</v>
      </c>
      <c r="B971" s="675" t="s">
        <v>970</v>
      </c>
      <c r="C971" s="675" t="s">
        <v>1978</v>
      </c>
      <c r="D971" s="675" t="s">
        <v>35</v>
      </c>
      <c r="E971" s="676">
        <v>0.13</v>
      </c>
      <c r="F971" s="446"/>
      <c r="G971" s="446"/>
      <c r="H971" s="446" t="s">
        <v>14360</v>
      </c>
      <c r="I971" s="447">
        <v>45261</v>
      </c>
    </row>
    <row r="972" spans="1:9" ht="15.75">
      <c r="A972" s="675">
        <v>91275</v>
      </c>
      <c r="B972" s="675" t="s">
        <v>971</v>
      </c>
      <c r="C972" s="675" t="s">
        <v>1978</v>
      </c>
      <c r="D972" s="675" t="s">
        <v>35</v>
      </c>
      <c r="E972" s="676">
        <v>0.61</v>
      </c>
      <c r="F972" s="446"/>
      <c r="G972" s="446"/>
      <c r="H972" s="446" t="s">
        <v>14360</v>
      </c>
      <c r="I972" s="447">
        <v>45261</v>
      </c>
    </row>
    <row r="973" spans="1:9" ht="15.75">
      <c r="A973" s="675">
        <v>91276</v>
      </c>
      <c r="B973" s="675" t="s">
        <v>972</v>
      </c>
      <c r="C973" s="675" t="s">
        <v>1978</v>
      </c>
      <c r="D973" s="675" t="s">
        <v>35</v>
      </c>
      <c r="E973" s="676">
        <v>7.94</v>
      </c>
      <c r="F973" s="446"/>
      <c r="G973" s="446"/>
      <c r="H973" s="446" t="s">
        <v>14360</v>
      </c>
      <c r="I973" s="447">
        <v>45261</v>
      </c>
    </row>
    <row r="974" spans="1:9" ht="15.75">
      <c r="A974" s="675">
        <v>91279</v>
      </c>
      <c r="B974" s="675" t="s">
        <v>973</v>
      </c>
      <c r="C974" s="675" t="s">
        <v>1978</v>
      </c>
      <c r="D974" s="675" t="s">
        <v>35</v>
      </c>
      <c r="E974" s="676">
        <v>0.85</v>
      </c>
      <c r="F974" s="446"/>
      <c r="G974" s="446"/>
      <c r="H974" s="446" t="s">
        <v>14360</v>
      </c>
      <c r="I974" s="447">
        <v>45261</v>
      </c>
    </row>
    <row r="975" spans="1:9" ht="15.75">
      <c r="A975" s="675">
        <v>91280</v>
      </c>
      <c r="B975" s="675" t="s">
        <v>974</v>
      </c>
      <c r="C975" s="675" t="s">
        <v>1978</v>
      </c>
      <c r="D975" s="675" t="s">
        <v>35</v>
      </c>
      <c r="E975" s="676">
        <v>0.19</v>
      </c>
      <c r="F975" s="446"/>
      <c r="G975" s="446"/>
      <c r="H975" s="446" t="s">
        <v>14360</v>
      </c>
      <c r="I975" s="447">
        <v>45261</v>
      </c>
    </row>
    <row r="976" spans="1:9" ht="15.75">
      <c r="A976" s="675">
        <v>91281</v>
      </c>
      <c r="B976" s="675" t="s">
        <v>975</v>
      </c>
      <c r="C976" s="675" t="s">
        <v>1978</v>
      </c>
      <c r="D976" s="675" t="s">
        <v>35</v>
      </c>
      <c r="E976" s="676">
        <v>1.07</v>
      </c>
      <c r="F976" s="446"/>
      <c r="G976" s="446"/>
      <c r="H976" s="446" t="s">
        <v>14360</v>
      </c>
      <c r="I976" s="447">
        <v>45261</v>
      </c>
    </row>
    <row r="977" spans="1:9" ht="15.75">
      <c r="A977" s="675">
        <v>91282</v>
      </c>
      <c r="B977" s="675" t="s">
        <v>976</v>
      </c>
      <c r="C977" s="675" t="s">
        <v>1978</v>
      </c>
      <c r="D977" s="675" t="s">
        <v>35</v>
      </c>
      <c r="E977" s="676">
        <v>8</v>
      </c>
      <c r="F977" s="446"/>
      <c r="G977" s="446"/>
      <c r="H977" s="446" t="s">
        <v>14360</v>
      </c>
      <c r="I977" s="447">
        <v>45261</v>
      </c>
    </row>
    <row r="978" spans="1:9" ht="15.75">
      <c r="A978" s="675">
        <v>91354</v>
      </c>
      <c r="B978" s="675" t="s">
        <v>398</v>
      </c>
      <c r="C978" s="675" t="s">
        <v>1978</v>
      </c>
      <c r="D978" s="675" t="s">
        <v>35</v>
      </c>
      <c r="E978" s="676">
        <v>18.5</v>
      </c>
      <c r="F978" s="446"/>
      <c r="G978" s="446"/>
      <c r="H978" s="446" t="s">
        <v>14360</v>
      </c>
      <c r="I978" s="447">
        <v>45261</v>
      </c>
    </row>
    <row r="979" spans="1:9" ht="15.75">
      <c r="A979" s="675">
        <v>91355</v>
      </c>
      <c r="B979" s="675" t="s">
        <v>399</v>
      </c>
      <c r="C979" s="675" t="s">
        <v>1978</v>
      </c>
      <c r="D979" s="675" t="s">
        <v>35</v>
      </c>
      <c r="E979" s="676">
        <v>7.6</v>
      </c>
      <c r="F979" s="446"/>
      <c r="G979" s="446"/>
      <c r="H979" s="446" t="s">
        <v>14360</v>
      </c>
      <c r="I979" s="447">
        <v>45261</v>
      </c>
    </row>
    <row r="980" spans="1:9" ht="15.75">
      <c r="A980" s="675">
        <v>91356</v>
      </c>
      <c r="B980" s="675" t="s">
        <v>400</v>
      </c>
      <c r="C980" s="675" t="s">
        <v>1978</v>
      </c>
      <c r="D980" s="675" t="s">
        <v>35</v>
      </c>
      <c r="E980" s="676">
        <v>3.07</v>
      </c>
      <c r="F980" s="446"/>
      <c r="G980" s="446"/>
      <c r="H980" s="446" t="s">
        <v>14360</v>
      </c>
      <c r="I980" s="447">
        <v>45261</v>
      </c>
    </row>
    <row r="981" spans="1:9" ht="15.75">
      <c r="A981" s="675">
        <v>91359</v>
      </c>
      <c r="B981" s="675" t="s">
        <v>977</v>
      </c>
      <c r="C981" s="675" t="s">
        <v>1978</v>
      </c>
      <c r="D981" s="675" t="s">
        <v>35</v>
      </c>
      <c r="E981" s="676">
        <v>21.7</v>
      </c>
      <c r="F981" s="446"/>
      <c r="G981" s="446"/>
      <c r="H981" s="446" t="s">
        <v>14360</v>
      </c>
      <c r="I981" s="447">
        <v>45261</v>
      </c>
    </row>
    <row r="982" spans="1:9" ht="15.75">
      <c r="A982" s="675">
        <v>91360</v>
      </c>
      <c r="B982" s="675" t="s">
        <v>978</v>
      </c>
      <c r="C982" s="675" t="s">
        <v>1978</v>
      </c>
      <c r="D982" s="675" t="s">
        <v>35</v>
      </c>
      <c r="E982" s="676">
        <v>8.34</v>
      </c>
      <c r="F982" s="446"/>
      <c r="G982" s="446"/>
      <c r="H982" s="446" t="s">
        <v>14360</v>
      </c>
      <c r="I982" s="447">
        <v>45261</v>
      </c>
    </row>
    <row r="983" spans="1:9" ht="15.75">
      <c r="A983" s="675">
        <v>91361</v>
      </c>
      <c r="B983" s="675" t="s">
        <v>979</v>
      </c>
      <c r="C983" s="675" t="s">
        <v>1978</v>
      </c>
      <c r="D983" s="675" t="s">
        <v>35</v>
      </c>
      <c r="E983" s="676">
        <v>3.37</v>
      </c>
      <c r="F983" s="446"/>
      <c r="G983" s="446"/>
      <c r="H983" s="446" t="s">
        <v>14360</v>
      </c>
      <c r="I983" s="447">
        <v>45261</v>
      </c>
    </row>
    <row r="984" spans="1:9" ht="15.75">
      <c r="A984" s="675">
        <v>91367</v>
      </c>
      <c r="B984" s="675" t="s">
        <v>980</v>
      </c>
      <c r="C984" s="675" t="s">
        <v>1978</v>
      </c>
      <c r="D984" s="675" t="s">
        <v>35</v>
      </c>
      <c r="E984" s="676">
        <v>22.76</v>
      </c>
      <c r="F984" s="446"/>
      <c r="G984" s="446"/>
      <c r="H984" s="446" t="s">
        <v>14360</v>
      </c>
      <c r="I984" s="447">
        <v>45261</v>
      </c>
    </row>
    <row r="985" spans="1:9" ht="15.75">
      <c r="A985" s="675">
        <v>91368</v>
      </c>
      <c r="B985" s="675" t="s">
        <v>981</v>
      </c>
      <c r="C985" s="675" t="s">
        <v>1978</v>
      </c>
      <c r="D985" s="675" t="s">
        <v>35</v>
      </c>
      <c r="E985" s="676">
        <v>8.81</v>
      </c>
      <c r="F985" s="446"/>
      <c r="G985" s="446"/>
      <c r="H985" s="446" t="s">
        <v>14360</v>
      </c>
      <c r="I985" s="447">
        <v>45261</v>
      </c>
    </row>
    <row r="986" spans="1:9" ht="15.75">
      <c r="A986" s="675">
        <v>91369</v>
      </c>
      <c r="B986" s="675" t="s">
        <v>982</v>
      </c>
      <c r="C986" s="675" t="s">
        <v>1978</v>
      </c>
      <c r="D986" s="675" t="s">
        <v>35</v>
      </c>
      <c r="E986" s="676">
        <v>3.56</v>
      </c>
      <c r="F986" s="446"/>
      <c r="G986" s="446"/>
      <c r="H986" s="446" t="s">
        <v>14360</v>
      </c>
      <c r="I986" s="447">
        <v>45261</v>
      </c>
    </row>
    <row r="987" spans="1:9" ht="15.75">
      <c r="A987" s="675">
        <v>91375</v>
      </c>
      <c r="B987" s="675" t="s">
        <v>983</v>
      </c>
      <c r="C987" s="675" t="s">
        <v>1978</v>
      </c>
      <c r="D987" s="675" t="s">
        <v>35</v>
      </c>
      <c r="E987" s="676">
        <v>20.309999999999999</v>
      </c>
      <c r="F987" s="446"/>
      <c r="G987" s="446"/>
      <c r="H987" s="446" t="s">
        <v>14360</v>
      </c>
      <c r="I987" s="447">
        <v>45261</v>
      </c>
    </row>
    <row r="988" spans="1:9" ht="15.75">
      <c r="A988" s="675">
        <v>91376</v>
      </c>
      <c r="B988" s="675" t="s">
        <v>984</v>
      </c>
      <c r="C988" s="675" t="s">
        <v>1978</v>
      </c>
      <c r="D988" s="675" t="s">
        <v>35</v>
      </c>
      <c r="E988" s="676">
        <v>8.35</v>
      </c>
      <c r="F988" s="446"/>
      <c r="G988" s="446"/>
      <c r="H988" s="446" t="s">
        <v>14360</v>
      </c>
      <c r="I988" s="447">
        <v>45261</v>
      </c>
    </row>
    <row r="989" spans="1:9" ht="15.75">
      <c r="A989" s="675">
        <v>91377</v>
      </c>
      <c r="B989" s="675" t="s">
        <v>985</v>
      </c>
      <c r="C989" s="675" t="s">
        <v>1978</v>
      </c>
      <c r="D989" s="675" t="s">
        <v>35</v>
      </c>
      <c r="E989" s="676">
        <v>3.37</v>
      </c>
      <c r="F989" s="446"/>
      <c r="G989" s="446"/>
      <c r="H989" s="446" t="s">
        <v>14360</v>
      </c>
      <c r="I989" s="447">
        <v>45261</v>
      </c>
    </row>
    <row r="990" spans="1:9" ht="15.75">
      <c r="A990" s="675">
        <v>91380</v>
      </c>
      <c r="B990" s="675" t="s">
        <v>986</v>
      </c>
      <c r="C990" s="675" t="s">
        <v>1978</v>
      </c>
      <c r="D990" s="675" t="s">
        <v>35</v>
      </c>
      <c r="E990" s="676">
        <v>29.93</v>
      </c>
      <c r="F990" s="446"/>
      <c r="G990" s="446"/>
      <c r="H990" s="446" t="s">
        <v>14360</v>
      </c>
      <c r="I990" s="447">
        <v>45261</v>
      </c>
    </row>
    <row r="991" spans="1:9" ht="15.75">
      <c r="A991" s="675">
        <v>91381</v>
      </c>
      <c r="B991" s="675" t="s">
        <v>987</v>
      </c>
      <c r="C991" s="675" t="s">
        <v>1978</v>
      </c>
      <c r="D991" s="675" t="s">
        <v>35</v>
      </c>
      <c r="E991" s="676">
        <v>11.59</v>
      </c>
      <c r="F991" s="446"/>
      <c r="G991" s="446"/>
      <c r="H991" s="446" t="s">
        <v>14360</v>
      </c>
      <c r="I991" s="447">
        <v>45261</v>
      </c>
    </row>
    <row r="992" spans="1:9" ht="15.75">
      <c r="A992" s="675">
        <v>91382</v>
      </c>
      <c r="B992" s="675" t="s">
        <v>988</v>
      </c>
      <c r="C992" s="675" t="s">
        <v>1978</v>
      </c>
      <c r="D992" s="675" t="s">
        <v>35</v>
      </c>
      <c r="E992" s="676">
        <v>4.68</v>
      </c>
      <c r="F992" s="446"/>
      <c r="G992" s="446"/>
      <c r="H992" s="446" t="s">
        <v>14360</v>
      </c>
      <c r="I992" s="447">
        <v>45261</v>
      </c>
    </row>
    <row r="993" spans="1:9" ht="15.75">
      <c r="A993" s="675">
        <v>91383</v>
      </c>
      <c r="B993" s="675" t="s">
        <v>989</v>
      </c>
      <c r="C993" s="675" t="s">
        <v>1978</v>
      </c>
      <c r="D993" s="675" t="s">
        <v>35</v>
      </c>
      <c r="E993" s="676">
        <v>54.14</v>
      </c>
      <c r="F993" s="446"/>
      <c r="G993" s="446"/>
      <c r="H993" s="446" t="s">
        <v>14360</v>
      </c>
      <c r="I993" s="447">
        <v>45261</v>
      </c>
    </row>
    <row r="994" spans="1:9" ht="15.75">
      <c r="A994" s="675">
        <v>91384</v>
      </c>
      <c r="B994" s="675" t="s">
        <v>990</v>
      </c>
      <c r="C994" s="675" t="s">
        <v>1978</v>
      </c>
      <c r="D994" s="675" t="s">
        <v>35</v>
      </c>
      <c r="E994" s="676">
        <v>139.35</v>
      </c>
      <c r="F994" s="446"/>
      <c r="G994" s="446"/>
      <c r="H994" s="446" t="s">
        <v>14360</v>
      </c>
      <c r="I994" s="447">
        <v>45261</v>
      </c>
    </row>
    <row r="995" spans="1:9" ht="15.75">
      <c r="A995" s="675">
        <v>91390</v>
      </c>
      <c r="B995" s="675" t="s">
        <v>991</v>
      </c>
      <c r="C995" s="675" t="s">
        <v>1978</v>
      </c>
      <c r="D995" s="675" t="s">
        <v>35</v>
      </c>
      <c r="E995" s="676">
        <v>19.98</v>
      </c>
      <c r="F995" s="446"/>
      <c r="G995" s="446"/>
      <c r="H995" s="446" t="s">
        <v>14360</v>
      </c>
      <c r="I995" s="447">
        <v>45261</v>
      </c>
    </row>
    <row r="996" spans="1:9" ht="15.75">
      <c r="A996" s="675">
        <v>91391</v>
      </c>
      <c r="B996" s="675" t="s">
        <v>992</v>
      </c>
      <c r="C996" s="675" t="s">
        <v>1978</v>
      </c>
      <c r="D996" s="675" t="s">
        <v>35</v>
      </c>
      <c r="E996" s="676">
        <v>7.98</v>
      </c>
      <c r="F996" s="446"/>
      <c r="G996" s="446"/>
      <c r="H996" s="446" t="s">
        <v>14360</v>
      </c>
      <c r="I996" s="447">
        <v>45261</v>
      </c>
    </row>
    <row r="997" spans="1:9" ht="15.75">
      <c r="A997" s="675">
        <v>91392</v>
      </c>
      <c r="B997" s="675" t="s">
        <v>993</v>
      </c>
      <c r="C997" s="675" t="s">
        <v>1978</v>
      </c>
      <c r="D997" s="675" t="s">
        <v>35</v>
      </c>
      <c r="E997" s="676">
        <v>3.22</v>
      </c>
      <c r="F997" s="446"/>
      <c r="G997" s="446"/>
      <c r="H997" s="446" t="s">
        <v>14360</v>
      </c>
      <c r="I997" s="447">
        <v>45261</v>
      </c>
    </row>
    <row r="998" spans="1:9" ht="15.75">
      <c r="A998" s="675">
        <v>91396</v>
      </c>
      <c r="B998" s="675" t="s">
        <v>994</v>
      </c>
      <c r="C998" s="675" t="s">
        <v>1978</v>
      </c>
      <c r="D998" s="675" t="s">
        <v>35</v>
      </c>
      <c r="E998" s="676">
        <v>30.17</v>
      </c>
      <c r="F998" s="446"/>
      <c r="G998" s="446"/>
      <c r="H998" s="446" t="s">
        <v>14360</v>
      </c>
      <c r="I998" s="447">
        <v>45261</v>
      </c>
    </row>
    <row r="999" spans="1:9" ht="15.75">
      <c r="A999" s="675">
        <v>91397</v>
      </c>
      <c r="B999" s="675" t="s">
        <v>995</v>
      </c>
      <c r="C999" s="675" t="s">
        <v>1978</v>
      </c>
      <c r="D999" s="675" t="s">
        <v>35</v>
      </c>
      <c r="E999" s="676">
        <v>11.71</v>
      </c>
      <c r="F999" s="446"/>
      <c r="G999" s="446"/>
      <c r="H999" s="446" t="s">
        <v>14360</v>
      </c>
      <c r="I999" s="447">
        <v>45261</v>
      </c>
    </row>
    <row r="1000" spans="1:9" ht="15.75">
      <c r="A1000" s="675">
        <v>91398</v>
      </c>
      <c r="B1000" s="675" t="s">
        <v>996</v>
      </c>
      <c r="C1000" s="675" t="s">
        <v>1978</v>
      </c>
      <c r="D1000" s="675" t="s">
        <v>35</v>
      </c>
      <c r="E1000" s="676">
        <v>4.7300000000000004</v>
      </c>
      <c r="F1000" s="446"/>
      <c r="G1000" s="446"/>
      <c r="H1000" s="446" t="s">
        <v>14360</v>
      </c>
      <c r="I1000" s="447">
        <v>45261</v>
      </c>
    </row>
    <row r="1001" spans="1:9" ht="15.75">
      <c r="A1001" s="675">
        <v>91402</v>
      </c>
      <c r="B1001" s="675" t="s">
        <v>997</v>
      </c>
      <c r="C1001" s="675" t="s">
        <v>1978</v>
      </c>
      <c r="D1001" s="675" t="s">
        <v>35</v>
      </c>
      <c r="E1001" s="676">
        <v>3.69</v>
      </c>
      <c r="F1001" s="446"/>
      <c r="G1001" s="446"/>
      <c r="H1001" s="446" t="s">
        <v>14360</v>
      </c>
      <c r="I1001" s="447">
        <v>45261</v>
      </c>
    </row>
    <row r="1002" spans="1:9" ht="15.75">
      <c r="A1002" s="675">
        <v>91466</v>
      </c>
      <c r="B1002" s="675" t="s">
        <v>998</v>
      </c>
      <c r="C1002" s="675" t="s">
        <v>1978</v>
      </c>
      <c r="D1002" s="675" t="s">
        <v>35</v>
      </c>
      <c r="E1002" s="676">
        <v>4.17</v>
      </c>
      <c r="F1002" s="446"/>
      <c r="G1002" s="446"/>
      <c r="H1002" s="446" t="s">
        <v>14360</v>
      </c>
      <c r="I1002" s="447">
        <v>45261</v>
      </c>
    </row>
    <row r="1003" spans="1:9" ht="15.75">
      <c r="A1003" s="675">
        <v>91467</v>
      </c>
      <c r="B1003" s="675" t="s">
        <v>999</v>
      </c>
      <c r="C1003" s="675" t="s">
        <v>1978</v>
      </c>
      <c r="D1003" s="675" t="s">
        <v>35</v>
      </c>
      <c r="E1003" s="676">
        <v>155.4</v>
      </c>
      <c r="F1003" s="446"/>
      <c r="G1003" s="446"/>
      <c r="H1003" s="446" t="s">
        <v>14360</v>
      </c>
      <c r="I1003" s="447">
        <v>45261</v>
      </c>
    </row>
    <row r="1004" spans="1:9" ht="15.75">
      <c r="A1004" s="675">
        <v>91468</v>
      </c>
      <c r="B1004" s="675" t="s">
        <v>7903</v>
      </c>
      <c r="C1004" s="675" t="s">
        <v>1978</v>
      </c>
      <c r="D1004" s="675" t="s">
        <v>35</v>
      </c>
      <c r="E1004" s="676">
        <v>23.56</v>
      </c>
      <c r="F1004" s="446"/>
      <c r="G1004" s="446"/>
      <c r="H1004" s="446" t="s">
        <v>14360</v>
      </c>
      <c r="I1004" s="447">
        <v>45261</v>
      </c>
    </row>
    <row r="1005" spans="1:9" ht="15.75">
      <c r="A1005" s="675">
        <v>91469</v>
      </c>
      <c r="B1005" s="675" t="s">
        <v>7904</v>
      </c>
      <c r="C1005" s="675" t="s">
        <v>1978</v>
      </c>
      <c r="D1005" s="675" t="s">
        <v>35</v>
      </c>
      <c r="E1005" s="676">
        <v>10.33</v>
      </c>
      <c r="F1005" s="446"/>
      <c r="G1005" s="446"/>
      <c r="H1005" s="446" t="s">
        <v>14360</v>
      </c>
      <c r="I1005" s="447">
        <v>45261</v>
      </c>
    </row>
    <row r="1006" spans="1:9" ht="15.75">
      <c r="A1006" s="675">
        <v>91484</v>
      </c>
      <c r="B1006" s="675" t="s">
        <v>7905</v>
      </c>
      <c r="C1006" s="675" t="s">
        <v>1978</v>
      </c>
      <c r="D1006" s="675" t="s">
        <v>35</v>
      </c>
      <c r="E1006" s="676">
        <v>7.85</v>
      </c>
      <c r="F1006" s="446"/>
      <c r="G1006" s="446"/>
      <c r="H1006" s="446" t="s">
        <v>14360</v>
      </c>
      <c r="I1006" s="447">
        <v>45261</v>
      </c>
    </row>
    <row r="1007" spans="1:9" ht="15.75">
      <c r="A1007" s="675">
        <v>91485</v>
      </c>
      <c r="B1007" s="675" t="s">
        <v>7906</v>
      </c>
      <c r="C1007" s="675" t="s">
        <v>1978</v>
      </c>
      <c r="D1007" s="675" t="s">
        <v>35</v>
      </c>
      <c r="E1007" s="676">
        <v>160.34</v>
      </c>
      <c r="F1007" s="446"/>
      <c r="G1007" s="446"/>
      <c r="H1007" s="446" t="s">
        <v>14360</v>
      </c>
      <c r="I1007" s="447">
        <v>45261</v>
      </c>
    </row>
    <row r="1008" spans="1:9" ht="15.75">
      <c r="A1008" s="675">
        <v>91529</v>
      </c>
      <c r="B1008" s="675" t="s">
        <v>1000</v>
      </c>
      <c r="C1008" s="675" t="s">
        <v>1978</v>
      </c>
      <c r="D1008" s="675" t="s">
        <v>35</v>
      </c>
      <c r="E1008" s="676">
        <v>0.72</v>
      </c>
      <c r="F1008" s="446"/>
      <c r="G1008" s="446"/>
      <c r="H1008" s="446" t="s">
        <v>14360</v>
      </c>
      <c r="I1008" s="447">
        <v>45261</v>
      </c>
    </row>
    <row r="1009" spans="1:9" ht="15.75">
      <c r="A1009" s="675">
        <v>91530</v>
      </c>
      <c r="B1009" s="675" t="s">
        <v>1001</v>
      </c>
      <c r="C1009" s="675" t="s">
        <v>1978</v>
      </c>
      <c r="D1009" s="675" t="s">
        <v>35</v>
      </c>
      <c r="E1009" s="676">
        <v>0.19</v>
      </c>
      <c r="F1009" s="446"/>
      <c r="G1009" s="446"/>
      <c r="H1009" s="446" t="s">
        <v>14360</v>
      </c>
      <c r="I1009" s="447">
        <v>45261</v>
      </c>
    </row>
    <row r="1010" spans="1:9" ht="15.75">
      <c r="A1010" s="675">
        <v>91531</v>
      </c>
      <c r="B1010" s="675" t="s">
        <v>1002</v>
      </c>
      <c r="C1010" s="675" t="s">
        <v>1978</v>
      </c>
      <c r="D1010" s="675" t="s">
        <v>35</v>
      </c>
      <c r="E1010" s="676">
        <v>0.9</v>
      </c>
      <c r="F1010" s="446"/>
      <c r="G1010" s="446"/>
      <c r="H1010" s="446" t="s">
        <v>14360</v>
      </c>
      <c r="I1010" s="447">
        <v>45261</v>
      </c>
    </row>
    <row r="1011" spans="1:9" ht="15.75">
      <c r="A1011" s="675">
        <v>91532</v>
      </c>
      <c r="B1011" s="675" t="s">
        <v>1003</v>
      </c>
      <c r="C1011" s="675" t="s">
        <v>1978</v>
      </c>
      <c r="D1011" s="675" t="s">
        <v>35</v>
      </c>
      <c r="E1011" s="676">
        <v>5.68</v>
      </c>
      <c r="F1011" s="446"/>
      <c r="G1011" s="446"/>
      <c r="H1011" s="446" t="s">
        <v>14360</v>
      </c>
      <c r="I1011" s="447">
        <v>45261</v>
      </c>
    </row>
    <row r="1012" spans="1:9" ht="15.75">
      <c r="A1012" s="675">
        <v>91629</v>
      </c>
      <c r="B1012" s="675" t="s">
        <v>1004</v>
      </c>
      <c r="C1012" s="675" t="s">
        <v>1978</v>
      </c>
      <c r="D1012" s="675" t="s">
        <v>35</v>
      </c>
      <c r="E1012" s="676">
        <v>22.22</v>
      </c>
      <c r="F1012" s="446"/>
      <c r="G1012" s="446"/>
      <c r="H1012" s="446" t="s">
        <v>14360</v>
      </c>
      <c r="I1012" s="447">
        <v>45261</v>
      </c>
    </row>
    <row r="1013" spans="1:9" ht="15.75">
      <c r="A1013" s="675">
        <v>91630</v>
      </c>
      <c r="B1013" s="675" t="s">
        <v>1005</v>
      </c>
      <c r="C1013" s="675" t="s">
        <v>1978</v>
      </c>
      <c r="D1013" s="675" t="s">
        <v>35</v>
      </c>
      <c r="E1013" s="676">
        <v>8.31</v>
      </c>
      <c r="F1013" s="446"/>
      <c r="G1013" s="446"/>
      <c r="H1013" s="446" t="s">
        <v>14360</v>
      </c>
      <c r="I1013" s="447">
        <v>45261</v>
      </c>
    </row>
    <row r="1014" spans="1:9" ht="15.75">
      <c r="A1014" s="675">
        <v>91631</v>
      </c>
      <c r="B1014" s="675" t="s">
        <v>1006</v>
      </c>
      <c r="C1014" s="675" t="s">
        <v>1978</v>
      </c>
      <c r="D1014" s="675" t="s">
        <v>35</v>
      </c>
      <c r="E1014" s="676">
        <v>3.35</v>
      </c>
      <c r="F1014" s="446"/>
      <c r="G1014" s="446"/>
      <c r="H1014" s="446" t="s">
        <v>14360</v>
      </c>
      <c r="I1014" s="447">
        <v>45261</v>
      </c>
    </row>
    <row r="1015" spans="1:9" ht="15.75">
      <c r="A1015" s="675">
        <v>91632</v>
      </c>
      <c r="B1015" s="675" t="s">
        <v>1007</v>
      </c>
      <c r="C1015" s="675" t="s">
        <v>1978</v>
      </c>
      <c r="D1015" s="675" t="s">
        <v>35</v>
      </c>
      <c r="E1015" s="676">
        <v>38.26</v>
      </c>
      <c r="F1015" s="446"/>
      <c r="G1015" s="446"/>
      <c r="H1015" s="446" t="s">
        <v>14360</v>
      </c>
      <c r="I1015" s="447">
        <v>45261</v>
      </c>
    </row>
    <row r="1016" spans="1:9" ht="15.75">
      <c r="A1016" s="675">
        <v>91633</v>
      </c>
      <c r="B1016" s="675" t="s">
        <v>1008</v>
      </c>
      <c r="C1016" s="675" t="s">
        <v>1978</v>
      </c>
      <c r="D1016" s="675" t="s">
        <v>35</v>
      </c>
      <c r="E1016" s="676">
        <v>131.53</v>
      </c>
      <c r="F1016" s="446"/>
      <c r="G1016" s="446"/>
      <c r="H1016" s="446" t="s">
        <v>14360</v>
      </c>
      <c r="I1016" s="447">
        <v>45261</v>
      </c>
    </row>
    <row r="1017" spans="1:9" ht="15.75">
      <c r="A1017" s="675">
        <v>91640</v>
      </c>
      <c r="B1017" s="675" t="s">
        <v>1009</v>
      </c>
      <c r="C1017" s="675" t="s">
        <v>1978</v>
      </c>
      <c r="D1017" s="675" t="s">
        <v>35</v>
      </c>
      <c r="E1017" s="676">
        <v>40.75</v>
      </c>
      <c r="F1017" s="446"/>
      <c r="G1017" s="446"/>
      <c r="H1017" s="446" t="s">
        <v>14360</v>
      </c>
      <c r="I1017" s="447">
        <v>45261</v>
      </c>
    </row>
    <row r="1018" spans="1:9" ht="15.75">
      <c r="A1018" s="675">
        <v>91641</v>
      </c>
      <c r="B1018" s="675" t="s">
        <v>1010</v>
      </c>
      <c r="C1018" s="675" t="s">
        <v>1978</v>
      </c>
      <c r="D1018" s="675" t="s">
        <v>35</v>
      </c>
      <c r="E1018" s="676">
        <v>16.45</v>
      </c>
      <c r="F1018" s="446"/>
      <c r="G1018" s="446"/>
      <c r="H1018" s="446" t="s">
        <v>14360</v>
      </c>
      <c r="I1018" s="447">
        <v>45261</v>
      </c>
    </row>
    <row r="1019" spans="1:9" ht="15.75">
      <c r="A1019" s="675">
        <v>91642</v>
      </c>
      <c r="B1019" s="675" t="s">
        <v>1011</v>
      </c>
      <c r="C1019" s="675" t="s">
        <v>1978</v>
      </c>
      <c r="D1019" s="675" t="s">
        <v>35</v>
      </c>
      <c r="E1019" s="676">
        <v>6.64</v>
      </c>
      <c r="F1019" s="446"/>
      <c r="G1019" s="446"/>
      <c r="H1019" s="446" t="s">
        <v>14360</v>
      </c>
      <c r="I1019" s="447">
        <v>45261</v>
      </c>
    </row>
    <row r="1020" spans="1:9" ht="15.75">
      <c r="A1020" s="675">
        <v>91643</v>
      </c>
      <c r="B1020" s="675" t="s">
        <v>1012</v>
      </c>
      <c r="C1020" s="675" t="s">
        <v>1978</v>
      </c>
      <c r="D1020" s="675" t="s">
        <v>35</v>
      </c>
      <c r="E1020" s="676">
        <v>73.56</v>
      </c>
      <c r="F1020" s="446"/>
      <c r="G1020" s="446"/>
      <c r="H1020" s="446" t="s">
        <v>14360</v>
      </c>
      <c r="I1020" s="447">
        <v>45261</v>
      </c>
    </row>
    <row r="1021" spans="1:9" ht="15.75">
      <c r="A1021" s="675">
        <v>91644</v>
      </c>
      <c r="B1021" s="675" t="s">
        <v>1013</v>
      </c>
      <c r="C1021" s="675" t="s">
        <v>1978</v>
      </c>
      <c r="D1021" s="675" t="s">
        <v>35</v>
      </c>
      <c r="E1021" s="676">
        <v>295.99</v>
      </c>
      <c r="F1021" s="446"/>
      <c r="G1021" s="446"/>
      <c r="H1021" s="446" t="s">
        <v>14360</v>
      </c>
      <c r="I1021" s="447">
        <v>45261</v>
      </c>
    </row>
    <row r="1022" spans="1:9" ht="15.75">
      <c r="A1022" s="675">
        <v>91688</v>
      </c>
      <c r="B1022" s="675" t="s">
        <v>1014</v>
      </c>
      <c r="C1022" s="675" t="s">
        <v>1978</v>
      </c>
      <c r="D1022" s="675" t="s">
        <v>35</v>
      </c>
      <c r="E1022" s="676">
        <v>0.1</v>
      </c>
      <c r="F1022" s="446"/>
      <c r="G1022" s="446"/>
      <c r="H1022" s="446" t="s">
        <v>14360</v>
      </c>
      <c r="I1022" s="447">
        <v>45261</v>
      </c>
    </row>
    <row r="1023" spans="1:9" ht="15.75">
      <c r="A1023" s="675">
        <v>91689</v>
      </c>
      <c r="B1023" s="675" t="s">
        <v>1015</v>
      </c>
      <c r="C1023" s="675" t="s">
        <v>1978</v>
      </c>
      <c r="D1023" s="675" t="s">
        <v>35</v>
      </c>
      <c r="E1023" s="676">
        <v>0.02</v>
      </c>
      <c r="F1023" s="446"/>
      <c r="G1023" s="446"/>
      <c r="H1023" s="446" t="s">
        <v>14360</v>
      </c>
      <c r="I1023" s="447">
        <v>45261</v>
      </c>
    </row>
    <row r="1024" spans="1:9" ht="15.75">
      <c r="A1024" s="675">
        <v>91690</v>
      </c>
      <c r="B1024" s="675" t="s">
        <v>1016</v>
      </c>
      <c r="C1024" s="675" t="s">
        <v>1978</v>
      </c>
      <c r="D1024" s="675" t="s">
        <v>35</v>
      </c>
      <c r="E1024" s="676">
        <v>7.0000000000000007E-2</v>
      </c>
      <c r="F1024" s="446"/>
      <c r="G1024" s="446"/>
      <c r="H1024" s="446" t="s">
        <v>14360</v>
      </c>
      <c r="I1024" s="447">
        <v>45261</v>
      </c>
    </row>
    <row r="1025" spans="1:9" ht="15.75">
      <c r="A1025" s="675">
        <v>91691</v>
      </c>
      <c r="B1025" s="675" t="s">
        <v>1017</v>
      </c>
      <c r="C1025" s="675" t="s">
        <v>1978</v>
      </c>
      <c r="D1025" s="675" t="s">
        <v>35</v>
      </c>
      <c r="E1025" s="676">
        <v>1</v>
      </c>
      <c r="F1025" s="446"/>
      <c r="G1025" s="446"/>
      <c r="H1025" s="446" t="s">
        <v>14360</v>
      </c>
      <c r="I1025" s="447">
        <v>45261</v>
      </c>
    </row>
    <row r="1026" spans="1:9" ht="15.75">
      <c r="A1026" s="675">
        <v>92040</v>
      </c>
      <c r="B1026" s="675" t="s">
        <v>1018</v>
      </c>
      <c r="C1026" s="675" t="s">
        <v>1978</v>
      </c>
      <c r="D1026" s="675" t="s">
        <v>35</v>
      </c>
      <c r="E1026" s="676">
        <v>6.47</v>
      </c>
      <c r="F1026" s="446"/>
      <c r="G1026" s="446"/>
      <c r="H1026" s="446" t="s">
        <v>14360</v>
      </c>
      <c r="I1026" s="447">
        <v>45261</v>
      </c>
    </row>
    <row r="1027" spans="1:9" ht="15.75">
      <c r="A1027" s="675">
        <v>92041</v>
      </c>
      <c r="B1027" s="675" t="s">
        <v>1019</v>
      </c>
      <c r="C1027" s="675" t="s">
        <v>1978</v>
      </c>
      <c r="D1027" s="675" t="s">
        <v>35</v>
      </c>
      <c r="E1027" s="676">
        <v>1.33</v>
      </c>
      <c r="F1027" s="446"/>
      <c r="G1027" s="446"/>
      <c r="H1027" s="446" t="s">
        <v>14360</v>
      </c>
      <c r="I1027" s="447">
        <v>45261</v>
      </c>
    </row>
    <row r="1028" spans="1:9" ht="15.75">
      <c r="A1028" s="675">
        <v>92042</v>
      </c>
      <c r="B1028" s="675" t="s">
        <v>1020</v>
      </c>
      <c r="C1028" s="675" t="s">
        <v>1978</v>
      </c>
      <c r="D1028" s="675" t="s">
        <v>35</v>
      </c>
      <c r="E1028" s="676">
        <v>5.39</v>
      </c>
      <c r="F1028" s="446"/>
      <c r="G1028" s="446"/>
      <c r="H1028" s="446" t="s">
        <v>14360</v>
      </c>
      <c r="I1028" s="447">
        <v>45261</v>
      </c>
    </row>
    <row r="1029" spans="1:9" ht="15.75">
      <c r="A1029" s="675">
        <v>92101</v>
      </c>
      <c r="B1029" s="675" t="s">
        <v>7907</v>
      </c>
      <c r="C1029" s="675" t="s">
        <v>1978</v>
      </c>
      <c r="D1029" s="675" t="s">
        <v>35</v>
      </c>
      <c r="E1029" s="676">
        <v>42.3</v>
      </c>
      <c r="F1029" s="446"/>
      <c r="G1029" s="446"/>
      <c r="H1029" s="446" t="s">
        <v>14360</v>
      </c>
      <c r="I1029" s="447">
        <v>45261</v>
      </c>
    </row>
    <row r="1030" spans="1:9" ht="15.75">
      <c r="A1030" s="675">
        <v>92102</v>
      </c>
      <c r="B1030" s="675" t="s">
        <v>7908</v>
      </c>
      <c r="C1030" s="675" t="s">
        <v>1978</v>
      </c>
      <c r="D1030" s="675" t="s">
        <v>35</v>
      </c>
      <c r="E1030" s="676">
        <v>14.54</v>
      </c>
      <c r="F1030" s="446"/>
      <c r="G1030" s="446"/>
      <c r="H1030" s="446" t="s">
        <v>14360</v>
      </c>
      <c r="I1030" s="447">
        <v>45261</v>
      </c>
    </row>
    <row r="1031" spans="1:9" ht="15.75">
      <c r="A1031" s="675">
        <v>92103</v>
      </c>
      <c r="B1031" s="675" t="s">
        <v>7909</v>
      </c>
      <c r="C1031" s="675" t="s">
        <v>1978</v>
      </c>
      <c r="D1031" s="675" t="s">
        <v>35</v>
      </c>
      <c r="E1031" s="676">
        <v>10.16</v>
      </c>
      <c r="F1031" s="446"/>
      <c r="G1031" s="446"/>
      <c r="H1031" s="446" t="s">
        <v>14360</v>
      </c>
      <c r="I1031" s="447">
        <v>45261</v>
      </c>
    </row>
    <row r="1032" spans="1:9" ht="15.75">
      <c r="A1032" s="675">
        <v>92104</v>
      </c>
      <c r="B1032" s="675" t="s">
        <v>7910</v>
      </c>
      <c r="C1032" s="675" t="s">
        <v>1978</v>
      </c>
      <c r="D1032" s="675" t="s">
        <v>35</v>
      </c>
      <c r="E1032" s="676">
        <v>69.86</v>
      </c>
      <c r="F1032" s="446"/>
      <c r="G1032" s="446"/>
      <c r="H1032" s="446" t="s">
        <v>14360</v>
      </c>
      <c r="I1032" s="447">
        <v>45261</v>
      </c>
    </row>
    <row r="1033" spans="1:9" ht="15.75">
      <c r="A1033" s="675">
        <v>92105</v>
      </c>
      <c r="B1033" s="675" t="s">
        <v>7911</v>
      </c>
      <c r="C1033" s="675" t="s">
        <v>1978</v>
      </c>
      <c r="D1033" s="675" t="s">
        <v>35</v>
      </c>
      <c r="E1033" s="676">
        <v>173.27</v>
      </c>
      <c r="F1033" s="446"/>
      <c r="G1033" s="446"/>
      <c r="H1033" s="446" t="s">
        <v>14360</v>
      </c>
      <c r="I1033" s="447">
        <v>45261</v>
      </c>
    </row>
    <row r="1034" spans="1:9" ht="15.75">
      <c r="A1034" s="675">
        <v>92108</v>
      </c>
      <c r="B1034" s="675" t="s">
        <v>7912</v>
      </c>
      <c r="C1034" s="675" t="s">
        <v>1978</v>
      </c>
      <c r="D1034" s="675" t="s">
        <v>35</v>
      </c>
      <c r="E1034" s="676">
        <v>1.1200000000000001</v>
      </c>
      <c r="F1034" s="446"/>
      <c r="G1034" s="446"/>
      <c r="H1034" s="446" t="s">
        <v>14360</v>
      </c>
      <c r="I1034" s="447">
        <v>45261</v>
      </c>
    </row>
    <row r="1035" spans="1:9" ht="15.75">
      <c r="A1035" s="675">
        <v>92109</v>
      </c>
      <c r="B1035" s="675" t="s">
        <v>7913</v>
      </c>
      <c r="C1035" s="675" t="s">
        <v>1978</v>
      </c>
      <c r="D1035" s="675" t="s">
        <v>35</v>
      </c>
      <c r="E1035" s="676">
        <v>0.27</v>
      </c>
      <c r="F1035" s="446"/>
      <c r="G1035" s="446"/>
      <c r="H1035" s="446" t="s">
        <v>14360</v>
      </c>
      <c r="I1035" s="447">
        <v>45261</v>
      </c>
    </row>
    <row r="1036" spans="1:9" ht="15.75">
      <c r="A1036" s="675">
        <v>92110</v>
      </c>
      <c r="B1036" s="675" t="s">
        <v>7914</v>
      </c>
      <c r="C1036" s="675" t="s">
        <v>1978</v>
      </c>
      <c r="D1036" s="675" t="s">
        <v>35</v>
      </c>
      <c r="E1036" s="676">
        <v>1.5</v>
      </c>
      <c r="F1036" s="446"/>
      <c r="G1036" s="446"/>
      <c r="H1036" s="446" t="s">
        <v>14360</v>
      </c>
      <c r="I1036" s="447">
        <v>45261</v>
      </c>
    </row>
    <row r="1037" spans="1:9" ht="15.75">
      <c r="A1037" s="675">
        <v>92111</v>
      </c>
      <c r="B1037" s="675" t="s">
        <v>7915</v>
      </c>
      <c r="C1037" s="675" t="s">
        <v>1978</v>
      </c>
      <c r="D1037" s="675" t="s">
        <v>35</v>
      </c>
      <c r="E1037" s="676">
        <v>0.92</v>
      </c>
      <c r="F1037" s="446"/>
      <c r="G1037" s="446"/>
      <c r="H1037" s="446" t="s">
        <v>14360</v>
      </c>
      <c r="I1037" s="447">
        <v>45261</v>
      </c>
    </row>
    <row r="1038" spans="1:9" ht="15.75">
      <c r="A1038" s="675">
        <v>92114</v>
      </c>
      <c r="B1038" s="675" t="s">
        <v>7916</v>
      </c>
      <c r="C1038" s="675" t="s">
        <v>1978</v>
      </c>
      <c r="D1038" s="675" t="s">
        <v>35</v>
      </c>
      <c r="E1038" s="676">
        <v>0.28999999999999998</v>
      </c>
      <c r="F1038" s="446"/>
      <c r="G1038" s="446"/>
      <c r="H1038" s="446" t="s">
        <v>14360</v>
      </c>
      <c r="I1038" s="447">
        <v>45261</v>
      </c>
    </row>
    <row r="1039" spans="1:9" ht="15.75">
      <c r="A1039" s="675">
        <v>92115</v>
      </c>
      <c r="B1039" s="675" t="s">
        <v>7917</v>
      </c>
      <c r="C1039" s="675" t="s">
        <v>1978</v>
      </c>
      <c r="D1039" s="675" t="s">
        <v>35</v>
      </c>
      <c r="E1039" s="676">
        <v>0.06</v>
      </c>
      <c r="F1039" s="446"/>
      <c r="G1039" s="446"/>
      <c r="H1039" s="446" t="s">
        <v>14360</v>
      </c>
      <c r="I1039" s="447">
        <v>45261</v>
      </c>
    </row>
    <row r="1040" spans="1:9" ht="15.75">
      <c r="A1040" s="675">
        <v>92116</v>
      </c>
      <c r="B1040" s="675" t="s">
        <v>7918</v>
      </c>
      <c r="C1040" s="675" t="s">
        <v>1978</v>
      </c>
      <c r="D1040" s="675" t="s">
        <v>35</v>
      </c>
      <c r="E1040" s="676">
        <v>0.21</v>
      </c>
      <c r="F1040" s="446"/>
      <c r="G1040" s="446"/>
      <c r="H1040" s="446" t="s">
        <v>14360</v>
      </c>
      <c r="I1040" s="447">
        <v>45261</v>
      </c>
    </row>
    <row r="1041" spans="1:9" ht="15.75">
      <c r="A1041" s="675">
        <v>92133</v>
      </c>
      <c r="B1041" s="675" t="s">
        <v>1021</v>
      </c>
      <c r="C1041" s="675" t="s">
        <v>1978</v>
      </c>
      <c r="D1041" s="675" t="s">
        <v>35</v>
      </c>
      <c r="E1041" s="676">
        <v>13.1</v>
      </c>
      <c r="F1041" s="446"/>
      <c r="G1041" s="446"/>
      <c r="H1041" s="446" t="s">
        <v>14360</v>
      </c>
      <c r="I1041" s="447">
        <v>45261</v>
      </c>
    </row>
    <row r="1042" spans="1:9" ht="15.75">
      <c r="A1042" s="675">
        <v>92134</v>
      </c>
      <c r="B1042" s="675" t="s">
        <v>1022</v>
      </c>
      <c r="C1042" s="675" t="s">
        <v>1978</v>
      </c>
      <c r="D1042" s="675" t="s">
        <v>35</v>
      </c>
      <c r="E1042" s="676">
        <v>4.04</v>
      </c>
      <c r="F1042" s="446"/>
      <c r="G1042" s="446"/>
      <c r="H1042" s="446" t="s">
        <v>14360</v>
      </c>
      <c r="I1042" s="447">
        <v>45261</v>
      </c>
    </row>
    <row r="1043" spans="1:9" ht="15.75">
      <c r="A1043" s="675">
        <v>92135</v>
      </c>
      <c r="B1043" s="675" t="s">
        <v>1023</v>
      </c>
      <c r="C1043" s="675" t="s">
        <v>1978</v>
      </c>
      <c r="D1043" s="675" t="s">
        <v>35</v>
      </c>
      <c r="E1043" s="676">
        <v>1.63</v>
      </c>
      <c r="F1043" s="446"/>
      <c r="G1043" s="446"/>
      <c r="H1043" s="446" t="s">
        <v>14360</v>
      </c>
      <c r="I1043" s="447">
        <v>45261</v>
      </c>
    </row>
    <row r="1044" spans="1:9" ht="15.75">
      <c r="A1044" s="675">
        <v>92136</v>
      </c>
      <c r="B1044" s="675" t="s">
        <v>1024</v>
      </c>
      <c r="C1044" s="675" t="s">
        <v>1978</v>
      </c>
      <c r="D1044" s="675" t="s">
        <v>35</v>
      </c>
      <c r="E1044" s="676">
        <v>16.37</v>
      </c>
      <c r="F1044" s="446"/>
      <c r="G1044" s="446"/>
      <c r="H1044" s="446" t="s">
        <v>14360</v>
      </c>
      <c r="I1044" s="447">
        <v>45261</v>
      </c>
    </row>
    <row r="1045" spans="1:9" ht="15.75">
      <c r="A1045" s="675">
        <v>92137</v>
      </c>
      <c r="B1045" s="675" t="s">
        <v>1025</v>
      </c>
      <c r="C1045" s="675" t="s">
        <v>1978</v>
      </c>
      <c r="D1045" s="675" t="s">
        <v>35</v>
      </c>
      <c r="E1045" s="676">
        <v>34.630000000000003</v>
      </c>
      <c r="F1045" s="446"/>
      <c r="G1045" s="446"/>
      <c r="H1045" s="446" t="s">
        <v>14360</v>
      </c>
      <c r="I1045" s="447">
        <v>45261</v>
      </c>
    </row>
    <row r="1046" spans="1:9" ht="15.75">
      <c r="A1046" s="675">
        <v>92140</v>
      </c>
      <c r="B1046" s="675" t="s">
        <v>401</v>
      </c>
      <c r="C1046" s="675" t="s">
        <v>1978</v>
      </c>
      <c r="D1046" s="675" t="s">
        <v>35</v>
      </c>
      <c r="E1046" s="676">
        <v>4.8</v>
      </c>
      <c r="F1046" s="446"/>
      <c r="G1046" s="446"/>
      <c r="H1046" s="446" t="s">
        <v>14360</v>
      </c>
      <c r="I1046" s="447">
        <v>45261</v>
      </c>
    </row>
    <row r="1047" spans="1:9" ht="15.75">
      <c r="A1047" s="675">
        <v>92141</v>
      </c>
      <c r="B1047" s="675" t="s">
        <v>402</v>
      </c>
      <c r="C1047" s="675" t="s">
        <v>1978</v>
      </c>
      <c r="D1047" s="675" t="s">
        <v>35</v>
      </c>
      <c r="E1047" s="676">
        <v>1.48</v>
      </c>
      <c r="F1047" s="446"/>
      <c r="G1047" s="446"/>
      <c r="H1047" s="446" t="s">
        <v>14360</v>
      </c>
      <c r="I1047" s="447">
        <v>45261</v>
      </c>
    </row>
    <row r="1048" spans="1:9" ht="15.75">
      <c r="A1048" s="675">
        <v>92142</v>
      </c>
      <c r="B1048" s="675" t="s">
        <v>403</v>
      </c>
      <c r="C1048" s="675" t="s">
        <v>1978</v>
      </c>
      <c r="D1048" s="675" t="s">
        <v>35</v>
      </c>
      <c r="E1048" s="676">
        <v>0.6</v>
      </c>
      <c r="F1048" s="446"/>
      <c r="G1048" s="446"/>
      <c r="H1048" s="446" t="s">
        <v>14360</v>
      </c>
      <c r="I1048" s="447">
        <v>45261</v>
      </c>
    </row>
    <row r="1049" spans="1:9" ht="15.75">
      <c r="A1049" s="675">
        <v>92143</v>
      </c>
      <c r="B1049" s="675" t="s">
        <v>404</v>
      </c>
      <c r="C1049" s="675" t="s">
        <v>1978</v>
      </c>
      <c r="D1049" s="675" t="s">
        <v>35</v>
      </c>
      <c r="E1049" s="676">
        <v>6</v>
      </c>
      <c r="F1049" s="446"/>
      <c r="G1049" s="446"/>
      <c r="H1049" s="446" t="s">
        <v>14360</v>
      </c>
      <c r="I1049" s="447">
        <v>45261</v>
      </c>
    </row>
    <row r="1050" spans="1:9" ht="15.75">
      <c r="A1050" s="675">
        <v>92144</v>
      </c>
      <c r="B1050" s="675" t="s">
        <v>405</v>
      </c>
      <c r="C1050" s="675" t="s">
        <v>1978</v>
      </c>
      <c r="D1050" s="675" t="s">
        <v>35</v>
      </c>
      <c r="E1050" s="676">
        <v>36.92</v>
      </c>
      <c r="F1050" s="446"/>
      <c r="G1050" s="446"/>
      <c r="H1050" s="446" t="s">
        <v>14360</v>
      </c>
      <c r="I1050" s="447">
        <v>45261</v>
      </c>
    </row>
    <row r="1051" spans="1:9" ht="15.75">
      <c r="A1051" s="675">
        <v>92237</v>
      </c>
      <c r="B1051" s="675" t="s">
        <v>1026</v>
      </c>
      <c r="C1051" s="675" t="s">
        <v>1978</v>
      </c>
      <c r="D1051" s="675" t="s">
        <v>35</v>
      </c>
      <c r="E1051" s="676">
        <v>29.67</v>
      </c>
      <c r="F1051" s="446"/>
      <c r="G1051" s="446"/>
      <c r="H1051" s="446" t="s">
        <v>14360</v>
      </c>
      <c r="I1051" s="447">
        <v>45261</v>
      </c>
    </row>
    <row r="1052" spans="1:9" ht="15.75">
      <c r="A1052" s="675">
        <v>92238</v>
      </c>
      <c r="B1052" s="675" t="s">
        <v>1027</v>
      </c>
      <c r="C1052" s="675" t="s">
        <v>1978</v>
      </c>
      <c r="D1052" s="675" t="s">
        <v>35</v>
      </c>
      <c r="E1052" s="676">
        <v>11.96</v>
      </c>
      <c r="F1052" s="446"/>
      <c r="G1052" s="446"/>
      <c r="H1052" s="446" t="s">
        <v>14360</v>
      </c>
      <c r="I1052" s="447">
        <v>45261</v>
      </c>
    </row>
    <row r="1053" spans="1:9" ht="15.75">
      <c r="A1053" s="675">
        <v>92239</v>
      </c>
      <c r="B1053" s="675" t="s">
        <v>1028</v>
      </c>
      <c r="C1053" s="675" t="s">
        <v>1978</v>
      </c>
      <c r="D1053" s="675" t="s">
        <v>35</v>
      </c>
      <c r="E1053" s="676">
        <v>4.82</v>
      </c>
      <c r="F1053" s="446"/>
      <c r="G1053" s="446"/>
      <c r="H1053" s="446" t="s">
        <v>14360</v>
      </c>
      <c r="I1053" s="447">
        <v>45261</v>
      </c>
    </row>
    <row r="1054" spans="1:9" ht="15.75">
      <c r="A1054" s="675">
        <v>92240</v>
      </c>
      <c r="B1054" s="675" t="s">
        <v>1029</v>
      </c>
      <c r="C1054" s="675" t="s">
        <v>1978</v>
      </c>
      <c r="D1054" s="675" t="s">
        <v>35</v>
      </c>
      <c r="E1054" s="676">
        <v>53.31</v>
      </c>
      <c r="F1054" s="446"/>
      <c r="G1054" s="446"/>
      <c r="H1054" s="446" t="s">
        <v>14360</v>
      </c>
      <c r="I1054" s="447">
        <v>45261</v>
      </c>
    </row>
    <row r="1055" spans="1:9" ht="15.75">
      <c r="A1055" s="675">
        <v>92241</v>
      </c>
      <c r="B1055" s="675" t="s">
        <v>1030</v>
      </c>
      <c r="C1055" s="675" t="s">
        <v>1978</v>
      </c>
      <c r="D1055" s="675" t="s">
        <v>35</v>
      </c>
      <c r="E1055" s="676">
        <v>271.36</v>
      </c>
      <c r="F1055" s="446"/>
      <c r="G1055" s="446"/>
      <c r="H1055" s="446" t="s">
        <v>14360</v>
      </c>
      <c r="I1055" s="447">
        <v>45261</v>
      </c>
    </row>
    <row r="1056" spans="1:9" ht="15.75">
      <c r="A1056" s="675">
        <v>92712</v>
      </c>
      <c r="B1056" s="675" t="s">
        <v>7919</v>
      </c>
      <c r="C1056" s="675" t="s">
        <v>1978</v>
      </c>
      <c r="D1056" s="675" t="s">
        <v>35</v>
      </c>
      <c r="E1056" s="676">
        <v>0.12</v>
      </c>
      <c r="F1056" s="446"/>
      <c r="G1056" s="446"/>
      <c r="H1056" s="446" t="s">
        <v>14360</v>
      </c>
      <c r="I1056" s="447">
        <v>45261</v>
      </c>
    </row>
    <row r="1057" spans="1:9" ht="15.75">
      <c r="A1057" s="675">
        <v>92713</v>
      </c>
      <c r="B1057" s="675" t="s">
        <v>7920</v>
      </c>
      <c r="C1057" s="675" t="s">
        <v>1978</v>
      </c>
      <c r="D1057" s="675" t="s">
        <v>35</v>
      </c>
      <c r="E1057" s="676">
        <v>0.03</v>
      </c>
      <c r="F1057" s="446"/>
      <c r="G1057" s="446"/>
      <c r="H1057" s="446" t="s">
        <v>14360</v>
      </c>
      <c r="I1057" s="447">
        <v>45261</v>
      </c>
    </row>
    <row r="1058" spans="1:9" ht="15.75">
      <c r="A1058" s="675">
        <v>92714</v>
      </c>
      <c r="B1058" s="675" t="s">
        <v>7921</v>
      </c>
      <c r="C1058" s="675" t="s">
        <v>1978</v>
      </c>
      <c r="D1058" s="675" t="s">
        <v>35</v>
      </c>
      <c r="E1058" s="676">
        <v>0.16</v>
      </c>
      <c r="F1058" s="446"/>
      <c r="G1058" s="446"/>
      <c r="H1058" s="446" t="s">
        <v>14360</v>
      </c>
      <c r="I1058" s="447">
        <v>45261</v>
      </c>
    </row>
    <row r="1059" spans="1:9" ht="15.75">
      <c r="A1059" s="675">
        <v>92715</v>
      </c>
      <c r="B1059" s="675" t="s">
        <v>7922</v>
      </c>
      <c r="C1059" s="675" t="s">
        <v>1978</v>
      </c>
      <c r="D1059" s="675" t="s">
        <v>35</v>
      </c>
      <c r="E1059" s="676">
        <v>98.49</v>
      </c>
      <c r="F1059" s="446"/>
      <c r="G1059" s="446"/>
      <c r="H1059" s="446" t="s">
        <v>14360</v>
      </c>
      <c r="I1059" s="447">
        <v>45261</v>
      </c>
    </row>
    <row r="1060" spans="1:9" ht="15.75">
      <c r="A1060" s="675">
        <v>92956</v>
      </c>
      <c r="B1060" s="675" t="s">
        <v>1031</v>
      </c>
      <c r="C1060" s="675" t="s">
        <v>1978</v>
      </c>
      <c r="D1060" s="675" t="s">
        <v>35</v>
      </c>
      <c r="E1060" s="676">
        <v>4.3</v>
      </c>
      <c r="F1060" s="446"/>
      <c r="G1060" s="446"/>
      <c r="H1060" s="446" t="s">
        <v>14360</v>
      </c>
      <c r="I1060" s="447">
        <v>45261</v>
      </c>
    </row>
    <row r="1061" spans="1:9" ht="15.75">
      <c r="A1061" s="675">
        <v>92957</v>
      </c>
      <c r="B1061" s="675" t="s">
        <v>1032</v>
      </c>
      <c r="C1061" s="675" t="s">
        <v>1978</v>
      </c>
      <c r="D1061" s="675" t="s">
        <v>35</v>
      </c>
      <c r="E1061" s="676">
        <v>0.99</v>
      </c>
      <c r="F1061" s="446"/>
      <c r="G1061" s="446"/>
      <c r="H1061" s="446" t="s">
        <v>14360</v>
      </c>
      <c r="I1061" s="447">
        <v>45261</v>
      </c>
    </row>
    <row r="1062" spans="1:9" ht="15.75">
      <c r="A1062" s="675">
        <v>92958</v>
      </c>
      <c r="B1062" s="675" t="s">
        <v>1033</v>
      </c>
      <c r="C1062" s="675" t="s">
        <v>1978</v>
      </c>
      <c r="D1062" s="675" t="s">
        <v>35</v>
      </c>
      <c r="E1062" s="676">
        <v>4.71</v>
      </c>
      <c r="F1062" s="446"/>
      <c r="G1062" s="446"/>
      <c r="H1062" s="446" t="s">
        <v>14360</v>
      </c>
      <c r="I1062" s="447">
        <v>45261</v>
      </c>
    </row>
    <row r="1063" spans="1:9" ht="15.75">
      <c r="A1063" s="675">
        <v>92959</v>
      </c>
      <c r="B1063" s="675" t="s">
        <v>1034</v>
      </c>
      <c r="C1063" s="675" t="s">
        <v>1978</v>
      </c>
      <c r="D1063" s="675" t="s">
        <v>35</v>
      </c>
      <c r="E1063" s="676">
        <v>9.11</v>
      </c>
      <c r="F1063" s="446"/>
      <c r="G1063" s="446"/>
      <c r="H1063" s="446" t="s">
        <v>14360</v>
      </c>
      <c r="I1063" s="447">
        <v>45261</v>
      </c>
    </row>
    <row r="1064" spans="1:9" ht="15.75">
      <c r="A1064" s="675">
        <v>92963</v>
      </c>
      <c r="B1064" s="675" t="s">
        <v>1035</v>
      </c>
      <c r="C1064" s="675" t="s">
        <v>1978</v>
      </c>
      <c r="D1064" s="675" t="s">
        <v>35</v>
      </c>
      <c r="E1064" s="676">
        <v>2.08</v>
      </c>
      <c r="F1064" s="446"/>
      <c r="G1064" s="446"/>
      <c r="H1064" s="446" t="s">
        <v>14360</v>
      </c>
      <c r="I1064" s="447">
        <v>45261</v>
      </c>
    </row>
    <row r="1065" spans="1:9" ht="15.75">
      <c r="A1065" s="675">
        <v>92964</v>
      </c>
      <c r="B1065" s="675" t="s">
        <v>406</v>
      </c>
      <c r="C1065" s="675" t="s">
        <v>1978</v>
      </c>
      <c r="D1065" s="675" t="s">
        <v>35</v>
      </c>
      <c r="E1065" s="676">
        <v>0.48</v>
      </c>
      <c r="F1065" s="446"/>
      <c r="G1065" s="446"/>
      <c r="H1065" s="446" t="s">
        <v>14360</v>
      </c>
      <c r="I1065" s="447">
        <v>45261</v>
      </c>
    </row>
    <row r="1066" spans="1:9" ht="15.75">
      <c r="A1066" s="675">
        <v>92965</v>
      </c>
      <c r="B1066" s="675" t="s">
        <v>1036</v>
      </c>
      <c r="C1066" s="675" t="s">
        <v>1978</v>
      </c>
      <c r="D1066" s="675" t="s">
        <v>35</v>
      </c>
      <c r="E1066" s="676">
        <v>2.6</v>
      </c>
      <c r="F1066" s="446"/>
      <c r="G1066" s="446"/>
      <c r="H1066" s="446" t="s">
        <v>14360</v>
      </c>
      <c r="I1066" s="447">
        <v>45261</v>
      </c>
    </row>
    <row r="1067" spans="1:9" ht="15.75">
      <c r="A1067" s="675">
        <v>93220</v>
      </c>
      <c r="B1067" s="675" t="s">
        <v>1037</v>
      </c>
      <c r="C1067" s="675" t="s">
        <v>1978</v>
      </c>
      <c r="D1067" s="675" t="s">
        <v>35</v>
      </c>
      <c r="E1067" s="676">
        <v>333.23</v>
      </c>
      <c r="F1067" s="446"/>
      <c r="G1067" s="446"/>
      <c r="H1067" s="446" t="s">
        <v>14360</v>
      </c>
      <c r="I1067" s="447">
        <v>45261</v>
      </c>
    </row>
    <row r="1068" spans="1:9" ht="15.75">
      <c r="A1068" s="675">
        <v>93221</v>
      </c>
      <c r="B1068" s="675" t="s">
        <v>1038</v>
      </c>
      <c r="C1068" s="675" t="s">
        <v>1978</v>
      </c>
      <c r="D1068" s="675" t="s">
        <v>35</v>
      </c>
      <c r="E1068" s="676">
        <v>89.4</v>
      </c>
      <c r="F1068" s="446"/>
      <c r="G1068" s="446"/>
      <c r="H1068" s="446" t="s">
        <v>14360</v>
      </c>
      <c r="I1068" s="447">
        <v>45261</v>
      </c>
    </row>
    <row r="1069" spans="1:9" ht="15.75">
      <c r="A1069" s="675">
        <v>93222</v>
      </c>
      <c r="B1069" s="675" t="s">
        <v>1039</v>
      </c>
      <c r="C1069" s="675" t="s">
        <v>1978</v>
      </c>
      <c r="D1069" s="675" t="s">
        <v>35</v>
      </c>
      <c r="E1069" s="676">
        <v>417.01</v>
      </c>
      <c r="F1069" s="446"/>
      <c r="G1069" s="446"/>
      <c r="H1069" s="446" t="s">
        <v>14360</v>
      </c>
      <c r="I1069" s="447">
        <v>45261</v>
      </c>
    </row>
    <row r="1070" spans="1:9" ht="15.75">
      <c r="A1070" s="675">
        <v>93223</v>
      </c>
      <c r="B1070" s="675" t="s">
        <v>1040</v>
      </c>
      <c r="C1070" s="675" t="s">
        <v>1978</v>
      </c>
      <c r="D1070" s="675" t="s">
        <v>35</v>
      </c>
      <c r="E1070" s="676">
        <v>153.52000000000001</v>
      </c>
      <c r="F1070" s="446"/>
      <c r="G1070" s="446"/>
      <c r="H1070" s="446" t="s">
        <v>14360</v>
      </c>
      <c r="I1070" s="447">
        <v>45261</v>
      </c>
    </row>
    <row r="1071" spans="1:9" ht="15.75">
      <c r="A1071" s="675">
        <v>93229</v>
      </c>
      <c r="B1071" s="675" t="s">
        <v>5064</v>
      </c>
      <c r="C1071" s="675" t="s">
        <v>1978</v>
      </c>
      <c r="D1071" s="675" t="s">
        <v>35</v>
      </c>
      <c r="E1071" s="676">
        <v>0.51</v>
      </c>
      <c r="F1071" s="446"/>
      <c r="G1071" s="446"/>
      <c r="H1071" s="446" t="s">
        <v>14360</v>
      </c>
      <c r="I1071" s="447">
        <v>45261</v>
      </c>
    </row>
    <row r="1072" spans="1:9" ht="15.75">
      <c r="A1072" s="675">
        <v>93230</v>
      </c>
      <c r="B1072" s="675" t="s">
        <v>5065</v>
      </c>
      <c r="C1072" s="675" t="s">
        <v>1978</v>
      </c>
      <c r="D1072" s="675" t="s">
        <v>35</v>
      </c>
      <c r="E1072" s="676">
        <v>0.11</v>
      </c>
      <c r="F1072" s="446"/>
      <c r="G1072" s="446"/>
      <c r="H1072" s="446" t="s">
        <v>14360</v>
      </c>
      <c r="I1072" s="447">
        <v>45261</v>
      </c>
    </row>
    <row r="1073" spans="1:9" ht="15.75">
      <c r="A1073" s="675">
        <v>93231</v>
      </c>
      <c r="B1073" s="675" t="s">
        <v>5066</v>
      </c>
      <c r="C1073" s="675" t="s">
        <v>1978</v>
      </c>
      <c r="D1073" s="675" t="s">
        <v>35</v>
      </c>
      <c r="E1073" s="676">
        <v>0.64</v>
      </c>
      <c r="F1073" s="446"/>
      <c r="G1073" s="446"/>
      <c r="H1073" s="446" t="s">
        <v>14360</v>
      </c>
      <c r="I1073" s="447">
        <v>45261</v>
      </c>
    </row>
    <row r="1074" spans="1:9" ht="15.75">
      <c r="A1074" s="675">
        <v>93232</v>
      </c>
      <c r="B1074" s="675" t="s">
        <v>5067</v>
      </c>
      <c r="C1074" s="675" t="s">
        <v>1978</v>
      </c>
      <c r="D1074" s="675" t="s">
        <v>35</v>
      </c>
      <c r="E1074" s="676">
        <v>4.25</v>
      </c>
      <c r="F1074" s="446"/>
      <c r="G1074" s="446"/>
      <c r="H1074" s="446" t="s">
        <v>14360</v>
      </c>
      <c r="I1074" s="447">
        <v>45261</v>
      </c>
    </row>
    <row r="1075" spans="1:9" ht="15.75">
      <c r="A1075" s="675">
        <v>93235</v>
      </c>
      <c r="B1075" s="675" t="s">
        <v>1041</v>
      </c>
      <c r="C1075" s="675" t="s">
        <v>1978</v>
      </c>
      <c r="D1075" s="675" t="s">
        <v>35</v>
      </c>
      <c r="E1075" s="676">
        <v>2.52</v>
      </c>
      <c r="F1075" s="446"/>
      <c r="G1075" s="446"/>
      <c r="H1075" s="446" t="s">
        <v>14360</v>
      </c>
      <c r="I1075" s="447">
        <v>45261</v>
      </c>
    </row>
    <row r="1076" spans="1:9" ht="15.75">
      <c r="A1076" s="675">
        <v>93238</v>
      </c>
      <c r="B1076" s="675" t="s">
        <v>1042</v>
      </c>
      <c r="C1076" s="675" t="s">
        <v>1978</v>
      </c>
      <c r="D1076" s="675" t="s">
        <v>35</v>
      </c>
      <c r="E1076" s="676">
        <v>2.59</v>
      </c>
      <c r="F1076" s="446"/>
      <c r="G1076" s="446"/>
      <c r="H1076" s="446" t="s">
        <v>14360</v>
      </c>
      <c r="I1076" s="447">
        <v>45261</v>
      </c>
    </row>
    <row r="1077" spans="1:9" ht="15.75">
      <c r="A1077" s="675">
        <v>93239</v>
      </c>
      <c r="B1077" s="675" t="s">
        <v>1043</v>
      </c>
      <c r="C1077" s="675" t="s">
        <v>1978</v>
      </c>
      <c r="D1077" s="675" t="s">
        <v>35</v>
      </c>
      <c r="E1077" s="676">
        <v>11.75</v>
      </c>
      <c r="F1077" s="446"/>
      <c r="G1077" s="446"/>
      <c r="H1077" s="446" t="s">
        <v>14360</v>
      </c>
      <c r="I1077" s="447">
        <v>45261</v>
      </c>
    </row>
    <row r="1078" spans="1:9" ht="15.75">
      <c r="A1078" s="675">
        <v>93240</v>
      </c>
      <c r="B1078" s="675" t="s">
        <v>1044</v>
      </c>
      <c r="C1078" s="675" t="s">
        <v>1978</v>
      </c>
      <c r="D1078" s="675" t="s">
        <v>35</v>
      </c>
      <c r="E1078" s="676">
        <v>11.76</v>
      </c>
      <c r="F1078" s="446"/>
      <c r="G1078" s="446"/>
      <c r="H1078" s="446" t="s">
        <v>14360</v>
      </c>
      <c r="I1078" s="447">
        <v>45261</v>
      </c>
    </row>
    <row r="1079" spans="1:9" ht="15.75">
      <c r="A1079" s="675">
        <v>93267</v>
      </c>
      <c r="B1079" s="675" t="s">
        <v>7923</v>
      </c>
      <c r="C1079" s="675" t="s">
        <v>1978</v>
      </c>
      <c r="D1079" s="675" t="s">
        <v>35</v>
      </c>
      <c r="E1079" s="676">
        <v>28.78</v>
      </c>
      <c r="F1079" s="446"/>
      <c r="G1079" s="446"/>
      <c r="H1079" s="446" t="s">
        <v>14360</v>
      </c>
      <c r="I1079" s="447">
        <v>45261</v>
      </c>
    </row>
    <row r="1080" spans="1:9" ht="15.75">
      <c r="A1080" s="675">
        <v>93269</v>
      </c>
      <c r="B1080" s="675" t="s">
        <v>7924</v>
      </c>
      <c r="C1080" s="675" t="s">
        <v>1978</v>
      </c>
      <c r="D1080" s="675" t="s">
        <v>35</v>
      </c>
      <c r="E1080" s="676">
        <v>9.7100000000000009</v>
      </c>
      <c r="F1080" s="446"/>
      <c r="G1080" s="446"/>
      <c r="H1080" s="446" t="s">
        <v>14360</v>
      </c>
      <c r="I1080" s="447">
        <v>45261</v>
      </c>
    </row>
    <row r="1081" spans="1:9" ht="15.75">
      <c r="A1081" s="675">
        <v>93270</v>
      </c>
      <c r="B1081" s="675" t="s">
        <v>7925</v>
      </c>
      <c r="C1081" s="675" t="s">
        <v>1978</v>
      </c>
      <c r="D1081" s="675" t="s">
        <v>35</v>
      </c>
      <c r="E1081" s="676">
        <v>28.78</v>
      </c>
      <c r="F1081" s="446"/>
      <c r="G1081" s="446"/>
      <c r="H1081" s="446" t="s">
        <v>14360</v>
      </c>
      <c r="I1081" s="447">
        <v>45261</v>
      </c>
    </row>
    <row r="1082" spans="1:9" ht="15.75">
      <c r="A1082" s="675">
        <v>93271</v>
      </c>
      <c r="B1082" s="675" t="s">
        <v>7926</v>
      </c>
      <c r="C1082" s="675" t="s">
        <v>1978</v>
      </c>
      <c r="D1082" s="675" t="s">
        <v>35</v>
      </c>
      <c r="E1082" s="676">
        <v>6.91</v>
      </c>
      <c r="F1082" s="446"/>
      <c r="G1082" s="446"/>
      <c r="H1082" s="446" t="s">
        <v>14360</v>
      </c>
      <c r="I1082" s="447">
        <v>45261</v>
      </c>
    </row>
    <row r="1083" spans="1:9" ht="15.75">
      <c r="A1083" s="675">
        <v>93277</v>
      </c>
      <c r="B1083" s="675" t="s">
        <v>1045</v>
      </c>
      <c r="C1083" s="675" t="s">
        <v>1978</v>
      </c>
      <c r="D1083" s="675" t="s">
        <v>35</v>
      </c>
      <c r="E1083" s="676">
        <v>0.23</v>
      </c>
      <c r="F1083" s="446"/>
      <c r="G1083" s="446"/>
      <c r="H1083" s="446" t="s">
        <v>14360</v>
      </c>
      <c r="I1083" s="447">
        <v>45261</v>
      </c>
    </row>
    <row r="1084" spans="1:9" ht="15.75">
      <c r="A1084" s="675">
        <v>93278</v>
      </c>
      <c r="B1084" s="675" t="s">
        <v>1046</v>
      </c>
      <c r="C1084" s="675" t="s">
        <v>1978</v>
      </c>
      <c r="D1084" s="675" t="s">
        <v>35</v>
      </c>
      <c r="E1084" s="676">
        <v>0.05</v>
      </c>
      <c r="F1084" s="446"/>
      <c r="G1084" s="446"/>
      <c r="H1084" s="446" t="s">
        <v>14360</v>
      </c>
      <c r="I1084" s="447">
        <v>45261</v>
      </c>
    </row>
    <row r="1085" spans="1:9" ht="15.75">
      <c r="A1085" s="675">
        <v>93279</v>
      </c>
      <c r="B1085" s="675" t="s">
        <v>1047</v>
      </c>
      <c r="C1085" s="675" t="s">
        <v>1978</v>
      </c>
      <c r="D1085" s="675" t="s">
        <v>35</v>
      </c>
      <c r="E1085" s="676">
        <v>0.22</v>
      </c>
      <c r="F1085" s="446"/>
      <c r="G1085" s="446"/>
      <c r="H1085" s="446" t="s">
        <v>14360</v>
      </c>
      <c r="I1085" s="447">
        <v>45261</v>
      </c>
    </row>
    <row r="1086" spans="1:9" ht="15.75">
      <c r="A1086" s="675">
        <v>93280</v>
      </c>
      <c r="B1086" s="675" t="s">
        <v>1048</v>
      </c>
      <c r="C1086" s="675" t="s">
        <v>1978</v>
      </c>
      <c r="D1086" s="675" t="s">
        <v>35</v>
      </c>
      <c r="E1086" s="676">
        <v>0.56999999999999995</v>
      </c>
      <c r="F1086" s="446"/>
      <c r="G1086" s="446"/>
      <c r="H1086" s="446" t="s">
        <v>14360</v>
      </c>
      <c r="I1086" s="447">
        <v>45261</v>
      </c>
    </row>
    <row r="1087" spans="1:9" ht="15.75">
      <c r="A1087" s="675">
        <v>93283</v>
      </c>
      <c r="B1087" s="675" t="s">
        <v>1049</v>
      </c>
      <c r="C1087" s="675" t="s">
        <v>1978</v>
      </c>
      <c r="D1087" s="675" t="s">
        <v>35</v>
      </c>
      <c r="E1087" s="676">
        <v>96.78</v>
      </c>
      <c r="F1087" s="446"/>
      <c r="G1087" s="446"/>
      <c r="H1087" s="446" t="s">
        <v>14360</v>
      </c>
      <c r="I1087" s="447">
        <v>45261</v>
      </c>
    </row>
    <row r="1088" spans="1:9" ht="15.75">
      <c r="A1088" s="675">
        <v>93284</v>
      </c>
      <c r="B1088" s="675" t="s">
        <v>1050</v>
      </c>
      <c r="C1088" s="675" t="s">
        <v>1978</v>
      </c>
      <c r="D1088" s="675" t="s">
        <v>35</v>
      </c>
      <c r="E1088" s="676">
        <v>34.11</v>
      </c>
      <c r="F1088" s="446"/>
      <c r="G1088" s="446"/>
      <c r="H1088" s="446" t="s">
        <v>14360</v>
      </c>
      <c r="I1088" s="447">
        <v>45261</v>
      </c>
    </row>
    <row r="1089" spans="1:9" ht="15.75">
      <c r="A1089" s="675">
        <v>93285</v>
      </c>
      <c r="B1089" s="675" t="s">
        <v>1051</v>
      </c>
      <c r="C1089" s="675" t="s">
        <v>1978</v>
      </c>
      <c r="D1089" s="675" t="s">
        <v>35</v>
      </c>
      <c r="E1089" s="676">
        <v>155.57</v>
      </c>
      <c r="F1089" s="446"/>
      <c r="G1089" s="446"/>
      <c r="H1089" s="446" t="s">
        <v>14360</v>
      </c>
      <c r="I1089" s="447">
        <v>45261</v>
      </c>
    </row>
    <row r="1090" spans="1:9" ht="15.75">
      <c r="A1090" s="675">
        <v>93286</v>
      </c>
      <c r="B1090" s="675" t="s">
        <v>1052</v>
      </c>
      <c r="C1090" s="675" t="s">
        <v>1978</v>
      </c>
      <c r="D1090" s="675" t="s">
        <v>35</v>
      </c>
      <c r="E1090" s="676">
        <v>9.6199999999999992</v>
      </c>
      <c r="F1090" s="446"/>
      <c r="G1090" s="446"/>
      <c r="H1090" s="446" t="s">
        <v>14360</v>
      </c>
      <c r="I1090" s="447">
        <v>45261</v>
      </c>
    </row>
    <row r="1091" spans="1:9" ht="15.75">
      <c r="A1091" s="675">
        <v>93296</v>
      </c>
      <c r="B1091" s="675" t="s">
        <v>1053</v>
      </c>
      <c r="C1091" s="675" t="s">
        <v>1978</v>
      </c>
      <c r="D1091" s="675" t="s">
        <v>35</v>
      </c>
      <c r="E1091" s="676">
        <v>13.79</v>
      </c>
      <c r="F1091" s="446"/>
      <c r="G1091" s="446"/>
      <c r="H1091" s="446" t="s">
        <v>14360</v>
      </c>
      <c r="I1091" s="447">
        <v>45261</v>
      </c>
    </row>
    <row r="1092" spans="1:9" ht="15.75">
      <c r="A1092" s="675">
        <v>93397</v>
      </c>
      <c r="B1092" s="675" t="s">
        <v>1054</v>
      </c>
      <c r="C1092" s="675" t="s">
        <v>1978</v>
      </c>
      <c r="D1092" s="675" t="s">
        <v>35</v>
      </c>
      <c r="E1092" s="676">
        <v>25.77</v>
      </c>
      <c r="F1092" s="446"/>
      <c r="G1092" s="446"/>
      <c r="H1092" s="446" t="s">
        <v>14360</v>
      </c>
      <c r="I1092" s="447">
        <v>45261</v>
      </c>
    </row>
    <row r="1093" spans="1:9" ht="15.75">
      <c r="A1093" s="675">
        <v>93398</v>
      </c>
      <c r="B1093" s="675" t="s">
        <v>1055</v>
      </c>
      <c r="C1093" s="675" t="s">
        <v>1978</v>
      </c>
      <c r="D1093" s="675" t="s">
        <v>35</v>
      </c>
      <c r="E1093" s="676">
        <v>9.77</v>
      </c>
      <c r="F1093" s="446"/>
      <c r="G1093" s="446"/>
      <c r="H1093" s="446" t="s">
        <v>14360</v>
      </c>
      <c r="I1093" s="447">
        <v>45261</v>
      </c>
    </row>
    <row r="1094" spans="1:9" ht="15.75">
      <c r="A1094" s="675">
        <v>93399</v>
      </c>
      <c r="B1094" s="675" t="s">
        <v>1056</v>
      </c>
      <c r="C1094" s="675" t="s">
        <v>1978</v>
      </c>
      <c r="D1094" s="675" t="s">
        <v>35</v>
      </c>
      <c r="E1094" s="676">
        <v>3.94</v>
      </c>
      <c r="F1094" s="446"/>
      <c r="G1094" s="446"/>
      <c r="H1094" s="446" t="s">
        <v>14360</v>
      </c>
      <c r="I1094" s="447">
        <v>45261</v>
      </c>
    </row>
    <row r="1095" spans="1:9" ht="15.75">
      <c r="A1095" s="675">
        <v>93400</v>
      </c>
      <c r="B1095" s="675" t="s">
        <v>1057</v>
      </c>
      <c r="C1095" s="675" t="s">
        <v>1978</v>
      </c>
      <c r="D1095" s="675" t="s">
        <v>35</v>
      </c>
      <c r="E1095" s="676">
        <v>44.91</v>
      </c>
      <c r="F1095" s="446"/>
      <c r="G1095" s="446"/>
      <c r="H1095" s="446" t="s">
        <v>14360</v>
      </c>
      <c r="I1095" s="447">
        <v>45261</v>
      </c>
    </row>
    <row r="1096" spans="1:9" ht="15.75">
      <c r="A1096" s="675">
        <v>93401</v>
      </c>
      <c r="B1096" s="675" t="s">
        <v>1058</v>
      </c>
      <c r="C1096" s="675" t="s">
        <v>1978</v>
      </c>
      <c r="D1096" s="675" t="s">
        <v>35</v>
      </c>
      <c r="E1096" s="676">
        <v>155.4</v>
      </c>
      <c r="F1096" s="446"/>
      <c r="G1096" s="446"/>
      <c r="H1096" s="446" t="s">
        <v>14360</v>
      </c>
      <c r="I1096" s="447">
        <v>45261</v>
      </c>
    </row>
    <row r="1097" spans="1:9" ht="15.75">
      <c r="A1097" s="675">
        <v>93404</v>
      </c>
      <c r="B1097" s="675" t="s">
        <v>7927</v>
      </c>
      <c r="C1097" s="675" t="s">
        <v>1978</v>
      </c>
      <c r="D1097" s="675" t="s">
        <v>35</v>
      </c>
      <c r="E1097" s="676">
        <v>7.02</v>
      </c>
      <c r="F1097" s="446"/>
      <c r="G1097" s="446"/>
      <c r="H1097" s="446" t="s">
        <v>14360</v>
      </c>
      <c r="I1097" s="447">
        <v>45261</v>
      </c>
    </row>
    <row r="1098" spans="1:9" ht="15.75">
      <c r="A1098" s="675">
        <v>93405</v>
      </c>
      <c r="B1098" s="675" t="s">
        <v>7928</v>
      </c>
      <c r="C1098" s="675" t="s">
        <v>1978</v>
      </c>
      <c r="D1098" s="675" t="s">
        <v>35</v>
      </c>
      <c r="E1098" s="676">
        <v>1.91</v>
      </c>
      <c r="F1098" s="446"/>
      <c r="G1098" s="446"/>
      <c r="H1098" s="446" t="s">
        <v>14360</v>
      </c>
      <c r="I1098" s="447">
        <v>45261</v>
      </c>
    </row>
    <row r="1099" spans="1:9" ht="15.75">
      <c r="A1099" s="675">
        <v>93406</v>
      </c>
      <c r="B1099" s="675" t="s">
        <v>7929</v>
      </c>
      <c r="C1099" s="675" t="s">
        <v>1978</v>
      </c>
      <c r="D1099" s="675" t="s">
        <v>35</v>
      </c>
      <c r="E1099" s="676">
        <v>9.3000000000000007</v>
      </c>
      <c r="F1099" s="446"/>
      <c r="G1099" s="446"/>
      <c r="H1099" s="446" t="s">
        <v>14360</v>
      </c>
      <c r="I1099" s="447">
        <v>45261</v>
      </c>
    </row>
    <row r="1100" spans="1:9" ht="15.75">
      <c r="A1100" s="675">
        <v>93407</v>
      </c>
      <c r="B1100" s="675" t="s">
        <v>7930</v>
      </c>
      <c r="C1100" s="675" t="s">
        <v>1978</v>
      </c>
      <c r="D1100" s="675" t="s">
        <v>35</v>
      </c>
      <c r="E1100" s="676">
        <v>46.34</v>
      </c>
      <c r="F1100" s="446"/>
      <c r="G1100" s="446"/>
      <c r="H1100" s="446" t="s">
        <v>14360</v>
      </c>
      <c r="I1100" s="447">
        <v>45261</v>
      </c>
    </row>
    <row r="1101" spans="1:9" ht="15.75">
      <c r="A1101" s="675">
        <v>93411</v>
      </c>
      <c r="B1101" s="675" t="s">
        <v>1059</v>
      </c>
      <c r="C1101" s="675" t="s">
        <v>1978</v>
      </c>
      <c r="D1101" s="675" t="s">
        <v>35</v>
      </c>
      <c r="E1101" s="676">
        <v>0.34</v>
      </c>
      <c r="F1101" s="446"/>
      <c r="G1101" s="446"/>
      <c r="H1101" s="446" t="s">
        <v>14360</v>
      </c>
      <c r="I1101" s="447">
        <v>45261</v>
      </c>
    </row>
    <row r="1102" spans="1:9" ht="15.75">
      <c r="A1102" s="675">
        <v>93412</v>
      </c>
      <c r="B1102" s="675" t="s">
        <v>1060</v>
      </c>
      <c r="C1102" s="675" t="s">
        <v>1978</v>
      </c>
      <c r="D1102" s="675" t="s">
        <v>35</v>
      </c>
      <c r="E1102" s="676">
        <v>0.12</v>
      </c>
      <c r="F1102" s="446"/>
      <c r="G1102" s="446"/>
      <c r="H1102" s="446" t="s">
        <v>14360</v>
      </c>
      <c r="I1102" s="447">
        <v>45261</v>
      </c>
    </row>
    <row r="1103" spans="1:9" ht="15.75">
      <c r="A1103" s="675">
        <v>93413</v>
      </c>
      <c r="B1103" s="675" t="s">
        <v>1061</v>
      </c>
      <c r="C1103" s="675" t="s">
        <v>1978</v>
      </c>
      <c r="D1103" s="675" t="s">
        <v>35</v>
      </c>
      <c r="E1103" s="676">
        <v>0.3</v>
      </c>
      <c r="F1103" s="446"/>
      <c r="G1103" s="446"/>
      <c r="H1103" s="446" t="s">
        <v>14360</v>
      </c>
      <c r="I1103" s="447">
        <v>45261</v>
      </c>
    </row>
    <row r="1104" spans="1:9" ht="15.75">
      <c r="A1104" s="675">
        <v>93414</v>
      </c>
      <c r="B1104" s="675" t="s">
        <v>1062</v>
      </c>
      <c r="C1104" s="675" t="s">
        <v>1978</v>
      </c>
      <c r="D1104" s="675" t="s">
        <v>35</v>
      </c>
      <c r="E1104" s="676">
        <v>13.74</v>
      </c>
      <c r="F1104" s="446"/>
      <c r="G1104" s="446"/>
      <c r="H1104" s="446" t="s">
        <v>14360</v>
      </c>
      <c r="I1104" s="447">
        <v>45261</v>
      </c>
    </row>
    <row r="1105" spans="1:9" ht="15.75">
      <c r="A1105" s="675">
        <v>93417</v>
      </c>
      <c r="B1105" s="675" t="s">
        <v>1063</v>
      </c>
      <c r="C1105" s="675" t="s">
        <v>1978</v>
      </c>
      <c r="D1105" s="675" t="s">
        <v>35</v>
      </c>
      <c r="E1105" s="676">
        <v>4.49</v>
      </c>
      <c r="F1105" s="446"/>
      <c r="G1105" s="446"/>
      <c r="H1105" s="446" t="s">
        <v>14360</v>
      </c>
      <c r="I1105" s="447">
        <v>45261</v>
      </c>
    </row>
    <row r="1106" spans="1:9" ht="15.75">
      <c r="A1106" s="675">
        <v>93418</v>
      </c>
      <c r="B1106" s="675" t="s">
        <v>1064</v>
      </c>
      <c r="C1106" s="675" t="s">
        <v>1978</v>
      </c>
      <c r="D1106" s="675" t="s">
        <v>35</v>
      </c>
      <c r="E1106" s="676">
        <v>1.58</v>
      </c>
      <c r="F1106" s="446"/>
      <c r="G1106" s="446"/>
      <c r="H1106" s="446" t="s">
        <v>14360</v>
      </c>
      <c r="I1106" s="447">
        <v>45261</v>
      </c>
    </row>
    <row r="1107" spans="1:9" ht="15.75">
      <c r="A1107" s="675">
        <v>93419</v>
      </c>
      <c r="B1107" s="675" t="s">
        <v>407</v>
      </c>
      <c r="C1107" s="675" t="s">
        <v>1978</v>
      </c>
      <c r="D1107" s="675" t="s">
        <v>35</v>
      </c>
      <c r="E1107" s="676">
        <v>4.01</v>
      </c>
      <c r="F1107" s="446"/>
      <c r="G1107" s="446"/>
      <c r="H1107" s="446" t="s">
        <v>14360</v>
      </c>
      <c r="I1107" s="447">
        <v>45261</v>
      </c>
    </row>
    <row r="1108" spans="1:9" ht="15.75">
      <c r="A1108" s="675">
        <v>93420</v>
      </c>
      <c r="B1108" s="675" t="s">
        <v>1065</v>
      </c>
      <c r="C1108" s="675" t="s">
        <v>1978</v>
      </c>
      <c r="D1108" s="675" t="s">
        <v>35</v>
      </c>
      <c r="E1108" s="676">
        <v>65.91</v>
      </c>
      <c r="F1108" s="446"/>
      <c r="G1108" s="446"/>
      <c r="H1108" s="446" t="s">
        <v>14360</v>
      </c>
      <c r="I1108" s="447">
        <v>45261</v>
      </c>
    </row>
    <row r="1109" spans="1:9" ht="15.75">
      <c r="A1109" s="675">
        <v>93423</v>
      </c>
      <c r="B1109" s="675" t="s">
        <v>1066</v>
      </c>
      <c r="C1109" s="675" t="s">
        <v>1978</v>
      </c>
      <c r="D1109" s="675" t="s">
        <v>35</v>
      </c>
      <c r="E1109" s="676">
        <v>6.36</v>
      </c>
      <c r="F1109" s="446"/>
      <c r="G1109" s="446"/>
      <c r="H1109" s="446" t="s">
        <v>14360</v>
      </c>
      <c r="I1109" s="447">
        <v>45261</v>
      </c>
    </row>
    <row r="1110" spans="1:9" ht="15.75">
      <c r="A1110" s="675">
        <v>93424</v>
      </c>
      <c r="B1110" s="675" t="s">
        <v>1067</v>
      </c>
      <c r="C1110" s="675" t="s">
        <v>1978</v>
      </c>
      <c r="D1110" s="675" t="s">
        <v>35</v>
      </c>
      <c r="E1110" s="676">
        <v>2.2400000000000002</v>
      </c>
      <c r="F1110" s="446"/>
      <c r="G1110" s="446"/>
      <c r="H1110" s="446" t="s">
        <v>14360</v>
      </c>
      <c r="I1110" s="447">
        <v>45261</v>
      </c>
    </row>
    <row r="1111" spans="1:9" ht="15.75">
      <c r="A1111" s="675">
        <v>93425</v>
      </c>
      <c r="B1111" s="675" t="s">
        <v>1068</v>
      </c>
      <c r="C1111" s="675" t="s">
        <v>1978</v>
      </c>
      <c r="D1111" s="675" t="s">
        <v>35</v>
      </c>
      <c r="E1111" s="676">
        <v>5.68</v>
      </c>
      <c r="F1111" s="446"/>
      <c r="G1111" s="446"/>
      <c r="H1111" s="446" t="s">
        <v>14360</v>
      </c>
      <c r="I1111" s="447">
        <v>45261</v>
      </c>
    </row>
    <row r="1112" spans="1:9" ht="15.75">
      <c r="A1112" s="675">
        <v>93426</v>
      </c>
      <c r="B1112" s="675" t="s">
        <v>1069</v>
      </c>
      <c r="C1112" s="675" t="s">
        <v>1978</v>
      </c>
      <c r="D1112" s="675" t="s">
        <v>35</v>
      </c>
      <c r="E1112" s="676">
        <v>157.52000000000001</v>
      </c>
      <c r="F1112" s="446"/>
      <c r="G1112" s="446"/>
      <c r="H1112" s="446" t="s">
        <v>14360</v>
      </c>
      <c r="I1112" s="447">
        <v>45261</v>
      </c>
    </row>
    <row r="1113" spans="1:9" ht="15.75">
      <c r="A1113" s="675">
        <v>93429</v>
      </c>
      <c r="B1113" s="675" t="s">
        <v>7931</v>
      </c>
      <c r="C1113" s="675" t="s">
        <v>1978</v>
      </c>
      <c r="D1113" s="675" t="s">
        <v>35</v>
      </c>
      <c r="E1113" s="676">
        <v>115</v>
      </c>
      <c r="F1113" s="446"/>
      <c r="G1113" s="446"/>
      <c r="H1113" s="446" t="s">
        <v>14360</v>
      </c>
      <c r="I1113" s="447">
        <v>45261</v>
      </c>
    </row>
    <row r="1114" spans="1:9" ht="15.75">
      <c r="A1114" s="675">
        <v>93430</v>
      </c>
      <c r="B1114" s="675" t="s">
        <v>7932</v>
      </c>
      <c r="C1114" s="675" t="s">
        <v>1978</v>
      </c>
      <c r="D1114" s="675" t="s">
        <v>35</v>
      </c>
      <c r="E1114" s="676">
        <v>36.340000000000003</v>
      </c>
      <c r="F1114" s="446"/>
      <c r="G1114" s="446"/>
      <c r="H1114" s="446" t="s">
        <v>14360</v>
      </c>
      <c r="I1114" s="447">
        <v>45261</v>
      </c>
    </row>
    <row r="1115" spans="1:9" ht="15.75">
      <c r="A1115" s="675">
        <v>93431</v>
      </c>
      <c r="B1115" s="675" t="s">
        <v>7933</v>
      </c>
      <c r="C1115" s="675" t="s">
        <v>1978</v>
      </c>
      <c r="D1115" s="675" t="s">
        <v>35</v>
      </c>
      <c r="E1115" s="676">
        <v>138</v>
      </c>
      <c r="F1115" s="446"/>
      <c r="G1115" s="446"/>
      <c r="H1115" s="446" t="s">
        <v>14360</v>
      </c>
      <c r="I1115" s="447">
        <v>45261</v>
      </c>
    </row>
    <row r="1116" spans="1:9" ht="15.75">
      <c r="A1116" s="675">
        <v>93432</v>
      </c>
      <c r="B1116" s="675" t="s">
        <v>7934</v>
      </c>
      <c r="C1116" s="675" t="s">
        <v>1978</v>
      </c>
      <c r="D1116" s="675" t="s">
        <v>35</v>
      </c>
      <c r="E1116" s="677">
        <v>2116.8000000000002</v>
      </c>
      <c r="F1116" s="446"/>
      <c r="G1116" s="446"/>
      <c r="H1116" s="446" t="s">
        <v>14360</v>
      </c>
      <c r="I1116" s="447">
        <v>45261</v>
      </c>
    </row>
    <row r="1117" spans="1:9" ht="15.75">
      <c r="A1117" s="675">
        <v>93435</v>
      </c>
      <c r="B1117" s="675" t="s">
        <v>7935</v>
      </c>
      <c r="C1117" s="675" t="s">
        <v>1978</v>
      </c>
      <c r="D1117" s="675" t="s">
        <v>35</v>
      </c>
      <c r="E1117" s="676">
        <v>7.26</v>
      </c>
      <c r="F1117" s="446"/>
      <c r="G1117" s="446"/>
      <c r="H1117" s="446" t="s">
        <v>14360</v>
      </c>
      <c r="I1117" s="447">
        <v>45261</v>
      </c>
    </row>
    <row r="1118" spans="1:9" ht="15.75">
      <c r="A1118" s="675">
        <v>93436</v>
      </c>
      <c r="B1118" s="675" t="s">
        <v>7936</v>
      </c>
      <c r="C1118" s="675" t="s">
        <v>1978</v>
      </c>
      <c r="D1118" s="675" t="s">
        <v>35</v>
      </c>
      <c r="E1118" s="676">
        <v>2.04</v>
      </c>
      <c r="F1118" s="446"/>
      <c r="G1118" s="446"/>
      <c r="H1118" s="446" t="s">
        <v>14360</v>
      </c>
      <c r="I1118" s="447">
        <v>45261</v>
      </c>
    </row>
    <row r="1119" spans="1:9" ht="15.75">
      <c r="A1119" s="675">
        <v>93437</v>
      </c>
      <c r="B1119" s="675" t="s">
        <v>7937</v>
      </c>
      <c r="C1119" s="675" t="s">
        <v>1978</v>
      </c>
      <c r="D1119" s="675" t="s">
        <v>35</v>
      </c>
      <c r="E1119" s="676">
        <v>7.26</v>
      </c>
      <c r="F1119" s="446"/>
      <c r="G1119" s="446"/>
      <c r="H1119" s="446" t="s">
        <v>14360</v>
      </c>
      <c r="I1119" s="447">
        <v>45261</v>
      </c>
    </row>
    <row r="1120" spans="1:9" ht="15.75">
      <c r="A1120" s="675">
        <v>93438</v>
      </c>
      <c r="B1120" s="675" t="s">
        <v>7938</v>
      </c>
      <c r="C1120" s="675" t="s">
        <v>1978</v>
      </c>
      <c r="D1120" s="675" t="s">
        <v>35</v>
      </c>
      <c r="E1120" s="676">
        <v>110.36</v>
      </c>
      <c r="F1120" s="446"/>
      <c r="G1120" s="446"/>
      <c r="H1120" s="446" t="s">
        <v>14360</v>
      </c>
      <c r="I1120" s="447">
        <v>45261</v>
      </c>
    </row>
    <row r="1121" spans="1:9" ht="15.75">
      <c r="A1121" s="675">
        <v>95114</v>
      </c>
      <c r="B1121" s="675" t="s">
        <v>1070</v>
      </c>
      <c r="C1121" s="675" t="s">
        <v>1978</v>
      </c>
      <c r="D1121" s="675" t="s">
        <v>35</v>
      </c>
      <c r="E1121" s="676">
        <v>2.02</v>
      </c>
      <c r="F1121" s="446"/>
      <c r="G1121" s="446"/>
      <c r="H1121" s="446" t="s">
        <v>14360</v>
      </c>
      <c r="I1121" s="447">
        <v>45261</v>
      </c>
    </row>
    <row r="1122" spans="1:9" ht="15.75">
      <c r="A1122" s="675">
        <v>95115</v>
      </c>
      <c r="B1122" s="675" t="s">
        <v>1071</v>
      </c>
      <c r="C1122" s="675" t="s">
        <v>1978</v>
      </c>
      <c r="D1122" s="675" t="s">
        <v>35</v>
      </c>
      <c r="E1122" s="676">
        <v>0.46</v>
      </c>
      <c r="F1122" s="446"/>
      <c r="G1122" s="446"/>
      <c r="H1122" s="446" t="s">
        <v>14360</v>
      </c>
      <c r="I1122" s="447">
        <v>45261</v>
      </c>
    </row>
    <row r="1123" spans="1:9" ht="15.75">
      <c r="A1123" s="675">
        <v>95116</v>
      </c>
      <c r="B1123" s="675" t="s">
        <v>408</v>
      </c>
      <c r="C1123" s="675" t="s">
        <v>1978</v>
      </c>
      <c r="D1123" s="675" t="s">
        <v>35</v>
      </c>
      <c r="E1123" s="676">
        <v>32.549999999999997</v>
      </c>
      <c r="F1123" s="446"/>
      <c r="G1123" s="446"/>
      <c r="H1123" s="446" t="s">
        <v>14360</v>
      </c>
      <c r="I1123" s="447">
        <v>45261</v>
      </c>
    </row>
    <row r="1124" spans="1:9" ht="15.75">
      <c r="A1124" s="675">
        <v>95117</v>
      </c>
      <c r="B1124" s="675" t="s">
        <v>409</v>
      </c>
      <c r="C1124" s="675" t="s">
        <v>1978</v>
      </c>
      <c r="D1124" s="675" t="s">
        <v>35</v>
      </c>
      <c r="E1124" s="676">
        <v>10.039999999999999</v>
      </c>
      <c r="F1124" s="446"/>
      <c r="G1124" s="446"/>
      <c r="H1124" s="446" t="s">
        <v>14360</v>
      </c>
      <c r="I1124" s="447">
        <v>45261</v>
      </c>
    </row>
    <row r="1125" spans="1:9" ht="15.75">
      <c r="A1125" s="675">
        <v>95118</v>
      </c>
      <c r="B1125" s="675" t="s">
        <v>1072</v>
      </c>
      <c r="C1125" s="675" t="s">
        <v>1978</v>
      </c>
      <c r="D1125" s="675" t="s">
        <v>35</v>
      </c>
      <c r="E1125" s="676">
        <v>54.22</v>
      </c>
      <c r="F1125" s="446"/>
      <c r="G1125" s="446"/>
      <c r="H1125" s="446" t="s">
        <v>14360</v>
      </c>
      <c r="I1125" s="447">
        <v>45261</v>
      </c>
    </row>
    <row r="1126" spans="1:9" ht="15.75">
      <c r="A1126" s="675">
        <v>95119</v>
      </c>
      <c r="B1126" s="675" t="s">
        <v>1073</v>
      </c>
      <c r="C1126" s="675" t="s">
        <v>1978</v>
      </c>
      <c r="D1126" s="675" t="s">
        <v>35</v>
      </c>
      <c r="E1126" s="676">
        <v>16.72</v>
      </c>
      <c r="F1126" s="446"/>
      <c r="G1126" s="446"/>
      <c r="H1126" s="446" t="s">
        <v>14360</v>
      </c>
      <c r="I1126" s="447">
        <v>45261</v>
      </c>
    </row>
    <row r="1127" spans="1:9" ht="15.75">
      <c r="A1127" s="675">
        <v>95120</v>
      </c>
      <c r="B1127" s="675" t="s">
        <v>1074</v>
      </c>
      <c r="C1127" s="675" t="s">
        <v>1978</v>
      </c>
      <c r="D1127" s="675" t="s">
        <v>35</v>
      </c>
      <c r="E1127" s="676">
        <v>47.17</v>
      </c>
      <c r="F1127" s="446"/>
      <c r="G1127" s="446"/>
      <c r="H1127" s="446" t="s">
        <v>14360</v>
      </c>
      <c r="I1127" s="447">
        <v>45261</v>
      </c>
    </row>
    <row r="1128" spans="1:9" ht="15.75">
      <c r="A1128" s="675">
        <v>95123</v>
      </c>
      <c r="B1128" s="675" t="s">
        <v>410</v>
      </c>
      <c r="C1128" s="675" t="s">
        <v>1978</v>
      </c>
      <c r="D1128" s="675" t="s">
        <v>35</v>
      </c>
      <c r="E1128" s="676">
        <v>17.87</v>
      </c>
      <c r="F1128" s="446"/>
      <c r="G1128" s="446"/>
      <c r="H1128" s="446" t="s">
        <v>14360</v>
      </c>
      <c r="I1128" s="447">
        <v>45261</v>
      </c>
    </row>
    <row r="1129" spans="1:9" ht="15.75">
      <c r="A1129" s="675">
        <v>95124</v>
      </c>
      <c r="B1129" s="675" t="s">
        <v>411</v>
      </c>
      <c r="C1129" s="675" t="s">
        <v>1978</v>
      </c>
      <c r="D1129" s="675" t="s">
        <v>35</v>
      </c>
      <c r="E1129" s="676">
        <v>5.51</v>
      </c>
      <c r="F1129" s="446"/>
      <c r="G1129" s="446"/>
      <c r="H1129" s="446" t="s">
        <v>14360</v>
      </c>
      <c r="I1129" s="447">
        <v>45261</v>
      </c>
    </row>
    <row r="1130" spans="1:9" ht="15.75">
      <c r="A1130" s="675">
        <v>95125</v>
      </c>
      <c r="B1130" s="675" t="s">
        <v>412</v>
      </c>
      <c r="C1130" s="675" t="s">
        <v>1978</v>
      </c>
      <c r="D1130" s="675" t="s">
        <v>35</v>
      </c>
      <c r="E1130" s="676">
        <v>19.559999999999999</v>
      </c>
      <c r="F1130" s="446"/>
      <c r="G1130" s="446"/>
      <c r="H1130" s="446" t="s">
        <v>14360</v>
      </c>
      <c r="I1130" s="447">
        <v>45261</v>
      </c>
    </row>
    <row r="1131" spans="1:9" ht="15.75">
      <c r="A1131" s="675">
        <v>95126</v>
      </c>
      <c r="B1131" s="675" t="s">
        <v>1075</v>
      </c>
      <c r="C1131" s="675" t="s">
        <v>1978</v>
      </c>
      <c r="D1131" s="675" t="s">
        <v>35</v>
      </c>
      <c r="E1131" s="676">
        <v>144.69999999999999</v>
      </c>
      <c r="F1131" s="446"/>
      <c r="G1131" s="446"/>
      <c r="H1131" s="446" t="s">
        <v>14360</v>
      </c>
      <c r="I1131" s="447">
        <v>45261</v>
      </c>
    </row>
    <row r="1132" spans="1:9" ht="15.75">
      <c r="A1132" s="675">
        <v>95129</v>
      </c>
      <c r="B1132" s="675" t="s">
        <v>1076</v>
      </c>
      <c r="C1132" s="675" t="s">
        <v>1978</v>
      </c>
      <c r="D1132" s="675" t="s">
        <v>35</v>
      </c>
      <c r="E1132" s="676">
        <v>47.9</v>
      </c>
      <c r="F1132" s="446"/>
      <c r="G1132" s="446"/>
      <c r="H1132" s="446" t="s">
        <v>14360</v>
      </c>
      <c r="I1132" s="447">
        <v>45261</v>
      </c>
    </row>
    <row r="1133" spans="1:9" ht="15.75">
      <c r="A1133" s="675">
        <v>95130</v>
      </c>
      <c r="B1133" s="675" t="s">
        <v>1077</v>
      </c>
      <c r="C1133" s="675" t="s">
        <v>1978</v>
      </c>
      <c r="D1133" s="675" t="s">
        <v>35</v>
      </c>
      <c r="E1133" s="676">
        <v>17.36</v>
      </c>
      <c r="F1133" s="446"/>
      <c r="G1133" s="446"/>
      <c r="H1133" s="446" t="s">
        <v>14360</v>
      </c>
      <c r="I1133" s="447">
        <v>45261</v>
      </c>
    </row>
    <row r="1134" spans="1:9" ht="15.75">
      <c r="A1134" s="675">
        <v>95131</v>
      </c>
      <c r="B1134" s="675" t="s">
        <v>1078</v>
      </c>
      <c r="C1134" s="675" t="s">
        <v>1978</v>
      </c>
      <c r="D1134" s="675" t="s">
        <v>35</v>
      </c>
      <c r="E1134" s="676">
        <v>56.38</v>
      </c>
      <c r="F1134" s="446"/>
      <c r="G1134" s="446"/>
      <c r="H1134" s="446" t="s">
        <v>14360</v>
      </c>
      <c r="I1134" s="447">
        <v>45261</v>
      </c>
    </row>
    <row r="1135" spans="1:9" ht="15.75">
      <c r="A1135" s="675">
        <v>95132</v>
      </c>
      <c r="B1135" s="675" t="s">
        <v>1079</v>
      </c>
      <c r="C1135" s="675" t="s">
        <v>1978</v>
      </c>
      <c r="D1135" s="675" t="s">
        <v>35</v>
      </c>
      <c r="E1135" s="676">
        <v>31.69</v>
      </c>
      <c r="F1135" s="446"/>
      <c r="G1135" s="446"/>
      <c r="H1135" s="446" t="s">
        <v>14360</v>
      </c>
      <c r="I1135" s="447">
        <v>45261</v>
      </c>
    </row>
    <row r="1136" spans="1:9" ht="15.75">
      <c r="A1136" s="675">
        <v>95136</v>
      </c>
      <c r="B1136" s="675" t="s">
        <v>1080</v>
      </c>
      <c r="C1136" s="675" t="s">
        <v>1978</v>
      </c>
      <c r="D1136" s="675" t="s">
        <v>35</v>
      </c>
      <c r="E1136" s="676">
        <v>0.02</v>
      </c>
      <c r="F1136" s="446"/>
      <c r="G1136" s="446"/>
      <c r="H1136" s="446" t="s">
        <v>14360</v>
      </c>
      <c r="I1136" s="447">
        <v>45261</v>
      </c>
    </row>
    <row r="1137" spans="1:9" ht="15.75">
      <c r="A1137" s="675">
        <v>95137</v>
      </c>
      <c r="B1137" s="675" t="s">
        <v>1081</v>
      </c>
      <c r="C1137" s="675" t="s">
        <v>1978</v>
      </c>
      <c r="D1137" s="675" t="s">
        <v>35</v>
      </c>
      <c r="E1137" s="676">
        <v>0.01</v>
      </c>
      <c r="F1137" s="446"/>
      <c r="G1137" s="446"/>
      <c r="H1137" s="446" t="s">
        <v>14360</v>
      </c>
      <c r="I1137" s="447">
        <v>45261</v>
      </c>
    </row>
    <row r="1138" spans="1:9" ht="15.75">
      <c r="A1138" s="675">
        <v>95138</v>
      </c>
      <c r="B1138" s="675" t="s">
        <v>1082</v>
      </c>
      <c r="C1138" s="675" t="s">
        <v>1978</v>
      </c>
      <c r="D1138" s="675" t="s">
        <v>35</v>
      </c>
      <c r="E1138" s="676">
        <v>0.02</v>
      </c>
      <c r="F1138" s="446"/>
      <c r="G1138" s="446"/>
      <c r="H1138" s="446" t="s">
        <v>14360</v>
      </c>
      <c r="I1138" s="447">
        <v>45261</v>
      </c>
    </row>
    <row r="1139" spans="1:9" ht="15.75">
      <c r="A1139" s="675">
        <v>95208</v>
      </c>
      <c r="B1139" s="675" t="s">
        <v>7939</v>
      </c>
      <c r="C1139" s="675" t="s">
        <v>1978</v>
      </c>
      <c r="D1139" s="675" t="s">
        <v>35</v>
      </c>
      <c r="E1139" s="676">
        <v>32.6</v>
      </c>
      <c r="F1139" s="446"/>
      <c r="G1139" s="446"/>
      <c r="H1139" s="446" t="s">
        <v>14360</v>
      </c>
      <c r="I1139" s="447">
        <v>45261</v>
      </c>
    </row>
    <row r="1140" spans="1:9" ht="15.75">
      <c r="A1140" s="675">
        <v>95209</v>
      </c>
      <c r="B1140" s="675" t="s">
        <v>7940</v>
      </c>
      <c r="C1140" s="675" t="s">
        <v>1978</v>
      </c>
      <c r="D1140" s="675" t="s">
        <v>35</v>
      </c>
      <c r="E1140" s="676">
        <v>12.06</v>
      </c>
      <c r="F1140" s="446"/>
      <c r="G1140" s="446"/>
      <c r="H1140" s="446" t="s">
        <v>14360</v>
      </c>
      <c r="I1140" s="447">
        <v>45261</v>
      </c>
    </row>
    <row r="1141" spans="1:9" ht="15.75">
      <c r="A1141" s="675">
        <v>95210</v>
      </c>
      <c r="B1141" s="675" t="s">
        <v>7941</v>
      </c>
      <c r="C1141" s="675" t="s">
        <v>1978</v>
      </c>
      <c r="D1141" s="675" t="s">
        <v>35</v>
      </c>
      <c r="E1141" s="676">
        <v>32.6</v>
      </c>
      <c r="F1141" s="446"/>
      <c r="G1141" s="446"/>
      <c r="H1141" s="446" t="s">
        <v>14360</v>
      </c>
      <c r="I1141" s="447">
        <v>45261</v>
      </c>
    </row>
    <row r="1142" spans="1:9" ht="15.75">
      <c r="A1142" s="675">
        <v>95211</v>
      </c>
      <c r="B1142" s="675" t="s">
        <v>7942</v>
      </c>
      <c r="C1142" s="675" t="s">
        <v>1978</v>
      </c>
      <c r="D1142" s="675" t="s">
        <v>35</v>
      </c>
      <c r="E1142" s="676">
        <v>6.91</v>
      </c>
      <c r="F1142" s="446"/>
      <c r="G1142" s="446"/>
      <c r="H1142" s="446" t="s">
        <v>14360</v>
      </c>
      <c r="I1142" s="447">
        <v>45261</v>
      </c>
    </row>
    <row r="1143" spans="1:9" ht="15.75">
      <c r="A1143" s="675">
        <v>95217</v>
      </c>
      <c r="B1143" s="675" t="s">
        <v>7943</v>
      </c>
      <c r="C1143" s="675" t="s">
        <v>1978</v>
      </c>
      <c r="D1143" s="675" t="s">
        <v>35</v>
      </c>
      <c r="E1143" s="676">
        <v>0.56000000000000005</v>
      </c>
      <c r="F1143" s="446"/>
      <c r="G1143" s="446"/>
      <c r="H1143" s="446" t="s">
        <v>14360</v>
      </c>
      <c r="I1143" s="447">
        <v>45261</v>
      </c>
    </row>
    <row r="1144" spans="1:9" ht="15.75">
      <c r="A1144" s="675">
        <v>95255</v>
      </c>
      <c r="B1144" s="675" t="s">
        <v>445</v>
      </c>
      <c r="C1144" s="675" t="s">
        <v>1978</v>
      </c>
      <c r="D1144" s="675" t="s">
        <v>35</v>
      </c>
      <c r="E1144" s="676">
        <v>1.8</v>
      </c>
      <c r="F1144" s="446"/>
      <c r="G1144" s="446"/>
      <c r="H1144" s="446" t="s">
        <v>14360</v>
      </c>
      <c r="I1144" s="447">
        <v>45261</v>
      </c>
    </row>
    <row r="1145" spans="1:9" ht="15.75">
      <c r="A1145" s="675">
        <v>95256</v>
      </c>
      <c r="B1145" s="675" t="s">
        <v>446</v>
      </c>
      <c r="C1145" s="675" t="s">
        <v>1978</v>
      </c>
      <c r="D1145" s="675" t="s">
        <v>35</v>
      </c>
      <c r="E1145" s="676">
        <v>0.41</v>
      </c>
      <c r="F1145" s="446"/>
      <c r="G1145" s="446"/>
      <c r="H1145" s="446" t="s">
        <v>14360</v>
      </c>
      <c r="I1145" s="447">
        <v>45261</v>
      </c>
    </row>
    <row r="1146" spans="1:9" ht="15.75">
      <c r="A1146" s="675">
        <v>95257</v>
      </c>
      <c r="B1146" s="675" t="s">
        <v>447</v>
      </c>
      <c r="C1146" s="675" t="s">
        <v>1978</v>
      </c>
      <c r="D1146" s="675" t="s">
        <v>35</v>
      </c>
      <c r="E1146" s="676">
        <v>2.25</v>
      </c>
      <c r="F1146" s="446"/>
      <c r="G1146" s="446"/>
      <c r="H1146" s="446" t="s">
        <v>14360</v>
      </c>
      <c r="I1146" s="447">
        <v>45261</v>
      </c>
    </row>
    <row r="1147" spans="1:9" ht="15.75">
      <c r="A1147" s="675">
        <v>95260</v>
      </c>
      <c r="B1147" s="675" t="s">
        <v>1083</v>
      </c>
      <c r="C1147" s="675" t="s">
        <v>1978</v>
      </c>
      <c r="D1147" s="675" t="s">
        <v>35</v>
      </c>
      <c r="E1147" s="676">
        <v>0.57999999999999996</v>
      </c>
      <c r="F1147" s="446"/>
      <c r="G1147" s="446"/>
      <c r="H1147" s="446" t="s">
        <v>14360</v>
      </c>
      <c r="I1147" s="447">
        <v>45261</v>
      </c>
    </row>
    <row r="1148" spans="1:9" ht="15.75">
      <c r="A1148" s="675">
        <v>95261</v>
      </c>
      <c r="B1148" s="675" t="s">
        <v>1084</v>
      </c>
      <c r="C1148" s="675" t="s">
        <v>1978</v>
      </c>
      <c r="D1148" s="675" t="s">
        <v>35</v>
      </c>
      <c r="E1148" s="676">
        <v>0.4</v>
      </c>
      <c r="F1148" s="446"/>
      <c r="G1148" s="446"/>
      <c r="H1148" s="446" t="s">
        <v>14360</v>
      </c>
      <c r="I1148" s="447">
        <v>45261</v>
      </c>
    </row>
    <row r="1149" spans="1:9" ht="15.75">
      <c r="A1149" s="675">
        <v>95262</v>
      </c>
      <c r="B1149" s="675" t="s">
        <v>1085</v>
      </c>
      <c r="C1149" s="675" t="s">
        <v>1978</v>
      </c>
      <c r="D1149" s="675" t="s">
        <v>35</v>
      </c>
      <c r="E1149" s="676">
        <v>1.87</v>
      </c>
      <c r="F1149" s="446"/>
      <c r="G1149" s="446"/>
      <c r="H1149" s="446" t="s">
        <v>14360</v>
      </c>
      <c r="I1149" s="447">
        <v>45261</v>
      </c>
    </row>
    <row r="1150" spans="1:9" ht="15.75">
      <c r="A1150" s="675">
        <v>95263</v>
      </c>
      <c r="B1150" s="675" t="s">
        <v>1086</v>
      </c>
      <c r="C1150" s="675" t="s">
        <v>1978</v>
      </c>
      <c r="D1150" s="675" t="s">
        <v>35</v>
      </c>
      <c r="E1150" s="676">
        <v>4.3</v>
      </c>
      <c r="F1150" s="446"/>
      <c r="G1150" s="446"/>
      <c r="H1150" s="446" t="s">
        <v>14360</v>
      </c>
      <c r="I1150" s="447">
        <v>45261</v>
      </c>
    </row>
    <row r="1151" spans="1:9" ht="15.75">
      <c r="A1151" s="675">
        <v>95266</v>
      </c>
      <c r="B1151" s="675" t="s">
        <v>1087</v>
      </c>
      <c r="C1151" s="675" t="s">
        <v>1978</v>
      </c>
      <c r="D1151" s="675" t="s">
        <v>35</v>
      </c>
      <c r="E1151" s="676">
        <v>0.44</v>
      </c>
      <c r="F1151" s="446"/>
      <c r="G1151" s="446"/>
      <c r="H1151" s="446" t="s">
        <v>14360</v>
      </c>
      <c r="I1151" s="447">
        <v>45261</v>
      </c>
    </row>
    <row r="1152" spans="1:9" ht="15.75">
      <c r="A1152" s="675">
        <v>95267</v>
      </c>
      <c r="B1152" s="675" t="s">
        <v>1088</v>
      </c>
      <c r="C1152" s="675" t="s">
        <v>1978</v>
      </c>
      <c r="D1152" s="675" t="s">
        <v>35</v>
      </c>
      <c r="E1152" s="676">
        <v>0.09</v>
      </c>
      <c r="F1152" s="446"/>
      <c r="G1152" s="446"/>
      <c r="H1152" s="446" t="s">
        <v>14360</v>
      </c>
      <c r="I1152" s="447">
        <v>45261</v>
      </c>
    </row>
    <row r="1153" spans="1:9" ht="15.75">
      <c r="A1153" s="675">
        <v>95268</v>
      </c>
      <c r="B1153" s="675" t="s">
        <v>1089</v>
      </c>
      <c r="C1153" s="675" t="s">
        <v>1978</v>
      </c>
      <c r="D1153" s="675" t="s">
        <v>35</v>
      </c>
      <c r="E1153" s="676">
        <v>0.43</v>
      </c>
      <c r="F1153" s="446"/>
      <c r="G1153" s="446"/>
      <c r="H1153" s="446" t="s">
        <v>14360</v>
      </c>
      <c r="I1153" s="447">
        <v>45261</v>
      </c>
    </row>
    <row r="1154" spans="1:9" ht="15.75">
      <c r="A1154" s="675">
        <v>95269</v>
      </c>
      <c r="B1154" s="675" t="s">
        <v>1090</v>
      </c>
      <c r="C1154" s="675" t="s">
        <v>1978</v>
      </c>
      <c r="D1154" s="675" t="s">
        <v>35</v>
      </c>
      <c r="E1154" s="676">
        <v>7.94</v>
      </c>
      <c r="F1154" s="446"/>
      <c r="G1154" s="446"/>
      <c r="H1154" s="446" t="s">
        <v>14360</v>
      </c>
      <c r="I1154" s="447">
        <v>45261</v>
      </c>
    </row>
    <row r="1155" spans="1:9" ht="15.75">
      <c r="A1155" s="675">
        <v>95272</v>
      </c>
      <c r="B1155" s="675" t="s">
        <v>7944</v>
      </c>
      <c r="C1155" s="675" t="s">
        <v>1978</v>
      </c>
      <c r="D1155" s="675" t="s">
        <v>35</v>
      </c>
      <c r="E1155" s="676">
        <v>0.4</v>
      </c>
      <c r="F1155" s="446"/>
      <c r="G1155" s="446"/>
      <c r="H1155" s="446" t="s">
        <v>14360</v>
      </c>
      <c r="I1155" s="447">
        <v>45261</v>
      </c>
    </row>
    <row r="1156" spans="1:9" ht="15.75">
      <c r="A1156" s="675">
        <v>95273</v>
      </c>
      <c r="B1156" s="675" t="s">
        <v>7945</v>
      </c>
      <c r="C1156" s="675" t="s">
        <v>1978</v>
      </c>
      <c r="D1156" s="675" t="s">
        <v>35</v>
      </c>
      <c r="E1156" s="676">
        <v>0.1</v>
      </c>
      <c r="F1156" s="446"/>
      <c r="G1156" s="446"/>
      <c r="H1156" s="446" t="s">
        <v>14360</v>
      </c>
      <c r="I1156" s="447">
        <v>45261</v>
      </c>
    </row>
    <row r="1157" spans="1:9" ht="15.75">
      <c r="A1157" s="675">
        <v>95274</v>
      </c>
      <c r="B1157" s="675" t="s">
        <v>7946</v>
      </c>
      <c r="C1157" s="675" t="s">
        <v>1978</v>
      </c>
      <c r="D1157" s="675" t="s">
        <v>35</v>
      </c>
      <c r="E1157" s="676">
        <v>0.33</v>
      </c>
      <c r="F1157" s="446"/>
      <c r="G1157" s="446"/>
      <c r="H1157" s="446" t="s">
        <v>14360</v>
      </c>
      <c r="I1157" s="447">
        <v>45261</v>
      </c>
    </row>
    <row r="1158" spans="1:9" ht="15.75">
      <c r="A1158" s="675">
        <v>95275</v>
      </c>
      <c r="B1158" s="675" t="s">
        <v>7947</v>
      </c>
      <c r="C1158" s="675" t="s">
        <v>1978</v>
      </c>
      <c r="D1158" s="675" t="s">
        <v>35</v>
      </c>
      <c r="E1158" s="676">
        <v>1.87</v>
      </c>
      <c r="F1158" s="446"/>
      <c r="G1158" s="446"/>
      <c r="H1158" s="446" t="s">
        <v>14360</v>
      </c>
      <c r="I1158" s="447">
        <v>45261</v>
      </c>
    </row>
    <row r="1159" spans="1:9" ht="15.75">
      <c r="A1159" s="675">
        <v>95278</v>
      </c>
      <c r="B1159" s="675" t="s">
        <v>7948</v>
      </c>
      <c r="C1159" s="675" t="s">
        <v>1978</v>
      </c>
      <c r="D1159" s="675" t="s">
        <v>35</v>
      </c>
      <c r="E1159" s="676">
        <v>0.51</v>
      </c>
      <c r="F1159" s="446"/>
      <c r="G1159" s="446"/>
      <c r="H1159" s="446" t="s">
        <v>14360</v>
      </c>
      <c r="I1159" s="447">
        <v>45261</v>
      </c>
    </row>
    <row r="1160" spans="1:9" ht="15.75">
      <c r="A1160" s="675">
        <v>95279</v>
      </c>
      <c r="B1160" s="675" t="s">
        <v>7949</v>
      </c>
      <c r="C1160" s="675" t="s">
        <v>1978</v>
      </c>
      <c r="D1160" s="675" t="s">
        <v>35</v>
      </c>
      <c r="E1160" s="676">
        <v>0.1</v>
      </c>
      <c r="F1160" s="446"/>
      <c r="G1160" s="446"/>
      <c r="H1160" s="446" t="s">
        <v>14360</v>
      </c>
      <c r="I1160" s="447">
        <v>45261</v>
      </c>
    </row>
    <row r="1161" spans="1:9" ht="15.75">
      <c r="A1161" s="675">
        <v>95280</v>
      </c>
      <c r="B1161" s="675" t="s">
        <v>7950</v>
      </c>
      <c r="C1161" s="675" t="s">
        <v>1978</v>
      </c>
      <c r="D1161" s="675" t="s">
        <v>35</v>
      </c>
      <c r="E1161" s="676">
        <v>0.51</v>
      </c>
      <c r="F1161" s="446"/>
      <c r="G1161" s="446"/>
      <c r="H1161" s="446" t="s">
        <v>14360</v>
      </c>
      <c r="I1161" s="447">
        <v>45261</v>
      </c>
    </row>
    <row r="1162" spans="1:9" ht="15.75">
      <c r="A1162" s="675">
        <v>95281</v>
      </c>
      <c r="B1162" s="675" t="s">
        <v>7951</v>
      </c>
      <c r="C1162" s="675" t="s">
        <v>1978</v>
      </c>
      <c r="D1162" s="675" t="s">
        <v>35</v>
      </c>
      <c r="E1162" s="676">
        <v>7.92</v>
      </c>
      <c r="F1162" s="446"/>
      <c r="G1162" s="446"/>
      <c r="H1162" s="446" t="s">
        <v>14360</v>
      </c>
      <c r="I1162" s="447">
        <v>45261</v>
      </c>
    </row>
    <row r="1163" spans="1:9" ht="15.75">
      <c r="A1163" s="675">
        <v>95617</v>
      </c>
      <c r="B1163" s="675" t="s">
        <v>1091</v>
      </c>
      <c r="C1163" s="675" t="s">
        <v>1978</v>
      </c>
      <c r="D1163" s="675" t="s">
        <v>35</v>
      </c>
      <c r="E1163" s="676">
        <v>1.47</v>
      </c>
      <c r="F1163" s="446"/>
      <c r="G1163" s="446"/>
      <c r="H1163" s="446" t="s">
        <v>14360</v>
      </c>
      <c r="I1163" s="447">
        <v>45261</v>
      </c>
    </row>
    <row r="1164" spans="1:9" ht="15.75">
      <c r="A1164" s="675">
        <v>95618</v>
      </c>
      <c r="B1164" s="675" t="s">
        <v>1092</v>
      </c>
      <c r="C1164" s="675" t="s">
        <v>1978</v>
      </c>
      <c r="D1164" s="675" t="s">
        <v>35</v>
      </c>
      <c r="E1164" s="676">
        <v>0.34</v>
      </c>
      <c r="F1164" s="446"/>
      <c r="G1164" s="446"/>
      <c r="H1164" s="446" t="s">
        <v>14360</v>
      </c>
      <c r="I1164" s="447">
        <v>45261</v>
      </c>
    </row>
    <row r="1165" spans="1:9" ht="15.75">
      <c r="A1165" s="675">
        <v>95619</v>
      </c>
      <c r="B1165" s="675" t="s">
        <v>1093</v>
      </c>
      <c r="C1165" s="675" t="s">
        <v>1978</v>
      </c>
      <c r="D1165" s="675" t="s">
        <v>35</v>
      </c>
      <c r="E1165" s="676">
        <v>1.84</v>
      </c>
      <c r="F1165" s="446"/>
      <c r="G1165" s="446"/>
      <c r="H1165" s="446" t="s">
        <v>14360</v>
      </c>
      <c r="I1165" s="447">
        <v>45261</v>
      </c>
    </row>
    <row r="1166" spans="1:9" ht="15.75">
      <c r="A1166" s="675">
        <v>95627</v>
      </c>
      <c r="B1166" s="675" t="s">
        <v>1094</v>
      </c>
      <c r="C1166" s="675" t="s">
        <v>1978</v>
      </c>
      <c r="D1166" s="675" t="s">
        <v>35</v>
      </c>
      <c r="E1166" s="676">
        <v>47.95</v>
      </c>
      <c r="F1166" s="446"/>
      <c r="G1166" s="446"/>
      <c r="H1166" s="446" t="s">
        <v>14360</v>
      </c>
      <c r="I1166" s="447">
        <v>45261</v>
      </c>
    </row>
    <row r="1167" spans="1:9" ht="15.75">
      <c r="A1167" s="675">
        <v>95628</v>
      </c>
      <c r="B1167" s="675" t="s">
        <v>1095</v>
      </c>
      <c r="C1167" s="675" t="s">
        <v>1978</v>
      </c>
      <c r="D1167" s="675" t="s">
        <v>35</v>
      </c>
      <c r="E1167" s="676">
        <v>12.86</v>
      </c>
      <c r="F1167" s="446"/>
      <c r="G1167" s="446"/>
      <c r="H1167" s="446" t="s">
        <v>14360</v>
      </c>
      <c r="I1167" s="447">
        <v>45261</v>
      </c>
    </row>
    <row r="1168" spans="1:9" ht="15.75">
      <c r="A1168" s="675">
        <v>95629</v>
      </c>
      <c r="B1168" s="675" t="s">
        <v>1096</v>
      </c>
      <c r="C1168" s="675" t="s">
        <v>1978</v>
      </c>
      <c r="D1168" s="675" t="s">
        <v>35</v>
      </c>
      <c r="E1168" s="676">
        <v>60.01</v>
      </c>
      <c r="F1168" s="446"/>
      <c r="G1168" s="446"/>
      <c r="H1168" s="446" t="s">
        <v>14360</v>
      </c>
      <c r="I1168" s="447">
        <v>45261</v>
      </c>
    </row>
    <row r="1169" spans="1:9" ht="15.75">
      <c r="A1169" s="675">
        <v>95630</v>
      </c>
      <c r="B1169" s="675" t="s">
        <v>1097</v>
      </c>
      <c r="C1169" s="675" t="s">
        <v>1978</v>
      </c>
      <c r="D1169" s="675" t="s">
        <v>35</v>
      </c>
      <c r="E1169" s="676">
        <v>87.72</v>
      </c>
      <c r="F1169" s="446"/>
      <c r="G1169" s="446"/>
      <c r="H1169" s="446" t="s">
        <v>14360</v>
      </c>
      <c r="I1169" s="447">
        <v>45261</v>
      </c>
    </row>
    <row r="1170" spans="1:9" ht="15.75">
      <c r="A1170" s="675">
        <v>95698</v>
      </c>
      <c r="B1170" s="675" t="s">
        <v>1098</v>
      </c>
      <c r="C1170" s="675" t="s">
        <v>1978</v>
      </c>
      <c r="D1170" s="675" t="s">
        <v>35</v>
      </c>
      <c r="E1170" s="676">
        <v>5.99</v>
      </c>
      <c r="F1170" s="446"/>
      <c r="G1170" s="446"/>
      <c r="H1170" s="446" t="s">
        <v>14360</v>
      </c>
      <c r="I1170" s="447">
        <v>45261</v>
      </c>
    </row>
    <row r="1171" spans="1:9" ht="15.75">
      <c r="A1171" s="675">
        <v>95699</v>
      </c>
      <c r="B1171" s="675" t="s">
        <v>1099</v>
      </c>
      <c r="C1171" s="675" t="s">
        <v>1978</v>
      </c>
      <c r="D1171" s="675" t="s">
        <v>35</v>
      </c>
      <c r="E1171" s="676">
        <v>1.38</v>
      </c>
      <c r="F1171" s="446"/>
      <c r="G1171" s="446"/>
      <c r="H1171" s="446" t="s">
        <v>14360</v>
      </c>
      <c r="I1171" s="447">
        <v>45261</v>
      </c>
    </row>
    <row r="1172" spans="1:9" ht="15.75">
      <c r="A1172" s="675">
        <v>95700</v>
      </c>
      <c r="B1172" s="675" t="s">
        <v>1100</v>
      </c>
      <c r="C1172" s="675" t="s">
        <v>1978</v>
      </c>
      <c r="D1172" s="675" t="s">
        <v>35</v>
      </c>
      <c r="E1172" s="676">
        <v>7.48</v>
      </c>
      <c r="F1172" s="446"/>
      <c r="G1172" s="446"/>
      <c r="H1172" s="446" t="s">
        <v>14360</v>
      </c>
      <c r="I1172" s="447">
        <v>45261</v>
      </c>
    </row>
    <row r="1173" spans="1:9" ht="15.75">
      <c r="A1173" s="675">
        <v>95701</v>
      </c>
      <c r="B1173" s="675" t="s">
        <v>1101</v>
      </c>
      <c r="C1173" s="675" t="s">
        <v>1978</v>
      </c>
      <c r="D1173" s="675" t="s">
        <v>35</v>
      </c>
      <c r="E1173" s="676">
        <v>2.31</v>
      </c>
      <c r="F1173" s="446"/>
      <c r="G1173" s="446"/>
      <c r="H1173" s="446" t="s">
        <v>14360</v>
      </c>
      <c r="I1173" s="447">
        <v>45261</v>
      </c>
    </row>
    <row r="1174" spans="1:9" ht="15.75">
      <c r="A1174" s="675">
        <v>95704</v>
      </c>
      <c r="B1174" s="675" t="s">
        <v>1102</v>
      </c>
      <c r="C1174" s="675" t="s">
        <v>1978</v>
      </c>
      <c r="D1174" s="675" t="s">
        <v>35</v>
      </c>
      <c r="E1174" s="676">
        <v>44.75</v>
      </c>
      <c r="F1174" s="446"/>
      <c r="G1174" s="446"/>
      <c r="H1174" s="446" t="s">
        <v>14360</v>
      </c>
      <c r="I1174" s="447">
        <v>45261</v>
      </c>
    </row>
    <row r="1175" spans="1:9" ht="15.75">
      <c r="A1175" s="675">
        <v>95705</v>
      </c>
      <c r="B1175" s="675" t="s">
        <v>1103</v>
      </c>
      <c r="C1175" s="675" t="s">
        <v>1978</v>
      </c>
      <c r="D1175" s="675" t="s">
        <v>35</v>
      </c>
      <c r="E1175" s="676">
        <v>12</v>
      </c>
      <c r="F1175" s="446"/>
      <c r="G1175" s="446"/>
      <c r="H1175" s="446" t="s">
        <v>14360</v>
      </c>
      <c r="I1175" s="447">
        <v>45261</v>
      </c>
    </row>
    <row r="1176" spans="1:9" ht="15.75">
      <c r="A1176" s="675">
        <v>95706</v>
      </c>
      <c r="B1176" s="675" t="s">
        <v>1104</v>
      </c>
      <c r="C1176" s="675" t="s">
        <v>1978</v>
      </c>
      <c r="D1176" s="675" t="s">
        <v>35</v>
      </c>
      <c r="E1176" s="676">
        <v>56</v>
      </c>
      <c r="F1176" s="446"/>
      <c r="G1176" s="446"/>
      <c r="H1176" s="446" t="s">
        <v>14360</v>
      </c>
      <c r="I1176" s="447">
        <v>45261</v>
      </c>
    </row>
    <row r="1177" spans="1:9" ht="15.75">
      <c r="A1177" s="675">
        <v>95707</v>
      </c>
      <c r="B1177" s="675" t="s">
        <v>1105</v>
      </c>
      <c r="C1177" s="675" t="s">
        <v>1978</v>
      </c>
      <c r="D1177" s="675" t="s">
        <v>35</v>
      </c>
      <c r="E1177" s="676">
        <v>3.03</v>
      </c>
      <c r="F1177" s="446"/>
      <c r="G1177" s="446"/>
      <c r="H1177" s="446" t="s">
        <v>14360</v>
      </c>
      <c r="I1177" s="447">
        <v>45261</v>
      </c>
    </row>
    <row r="1178" spans="1:9" ht="15.75">
      <c r="A1178" s="675">
        <v>95710</v>
      </c>
      <c r="B1178" s="675" t="s">
        <v>1106</v>
      </c>
      <c r="C1178" s="675" t="s">
        <v>1978</v>
      </c>
      <c r="D1178" s="675" t="s">
        <v>35</v>
      </c>
      <c r="E1178" s="676">
        <v>53.79</v>
      </c>
      <c r="F1178" s="446"/>
      <c r="G1178" s="446"/>
      <c r="H1178" s="446" t="s">
        <v>14360</v>
      </c>
      <c r="I1178" s="447">
        <v>45261</v>
      </c>
    </row>
    <row r="1179" spans="1:9" ht="15.75">
      <c r="A1179" s="675">
        <v>95711</v>
      </c>
      <c r="B1179" s="675" t="s">
        <v>1107</v>
      </c>
      <c r="C1179" s="675" t="s">
        <v>1978</v>
      </c>
      <c r="D1179" s="675" t="s">
        <v>35</v>
      </c>
      <c r="E1179" s="676">
        <v>14.21</v>
      </c>
      <c r="F1179" s="446"/>
      <c r="G1179" s="446"/>
      <c r="H1179" s="446" t="s">
        <v>14360</v>
      </c>
      <c r="I1179" s="447">
        <v>45261</v>
      </c>
    </row>
    <row r="1180" spans="1:9" ht="15.75">
      <c r="A1180" s="675">
        <v>95712</v>
      </c>
      <c r="B1180" s="675" t="s">
        <v>1108</v>
      </c>
      <c r="C1180" s="675" t="s">
        <v>1978</v>
      </c>
      <c r="D1180" s="675" t="s">
        <v>35</v>
      </c>
      <c r="E1180" s="676">
        <v>67.239999999999995</v>
      </c>
      <c r="F1180" s="446"/>
      <c r="G1180" s="446"/>
      <c r="H1180" s="446" t="s">
        <v>14360</v>
      </c>
      <c r="I1180" s="447">
        <v>45261</v>
      </c>
    </row>
    <row r="1181" spans="1:9" ht="15.75">
      <c r="A1181" s="675">
        <v>95713</v>
      </c>
      <c r="B1181" s="675" t="s">
        <v>1109</v>
      </c>
      <c r="C1181" s="675" t="s">
        <v>1978</v>
      </c>
      <c r="D1181" s="675" t="s">
        <v>35</v>
      </c>
      <c r="E1181" s="676">
        <v>88.37</v>
      </c>
      <c r="F1181" s="446"/>
      <c r="G1181" s="446"/>
      <c r="H1181" s="446" t="s">
        <v>14360</v>
      </c>
      <c r="I1181" s="447">
        <v>45261</v>
      </c>
    </row>
    <row r="1182" spans="1:9" ht="15.75">
      <c r="A1182" s="675">
        <v>95716</v>
      </c>
      <c r="B1182" s="675" t="s">
        <v>1110</v>
      </c>
      <c r="C1182" s="675" t="s">
        <v>1978</v>
      </c>
      <c r="D1182" s="675" t="s">
        <v>35</v>
      </c>
      <c r="E1182" s="676">
        <v>51.78</v>
      </c>
      <c r="F1182" s="446"/>
      <c r="G1182" s="446"/>
      <c r="H1182" s="446" t="s">
        <v>14360</v>
      </c>
      <c r="I1182" s="447">
        <v>45261</v>
      </c>
    </row>
    <row r="1183" spans="1:9" ht="15.75">
      <c r="A1183" s="675">
        <v>95717</v>
      </c>
      <c r="B1183" s="675" t="s">
        <v>1111</v>
      </c>
      <c r="C1183" s="675" t="s">
        <v>1978</v>
      </c>
      <c r="D1183" s="675" t="s">
        <v>35</v>
      </c>
      <c r="E1183" s="676">
        <v>13.68</v>
      </c>
      <c r="F1183" s="446"/>
      <c r="G1183" s="446"/>
      <c r="H1183" s="446" t="s">
        <v>14360</v>
      </c>
      <c r="I1183" s="447">
        <v>45261</v>
      </c>
    </row>
    <row r="1184" spans="1:9" ht="15.75">
      <c r="A1184" s="675">
        <v>95718</v>
      </c>
      <c r="B1184" s="675" t="s">
        <v>1112</v>
      </c>
      <c r="C1184" s="675" t="s">
        <v>1978</v>
      </c>
      <c r="D1184" s="675" t="s">
        <v>35</v>
      </c>
      <c r="E1184" s="676">
        <v>64.73</v>
      </c>
      <c r="F1184" s="446"/>
      <c r="G1184" s="446"/>
      <c r="H1184" s="446" t="s">
        <v>14360</v>
      </c>
      <c r="I1184" s="447">
        <v>45261</v>
      </c>
    </row>
    <row r="1185" spans="1:9" ht="15.75">
      <c r="A1185" s="675">
        <v>95719</v>
      </c>
      <c r="B1185" s="675" t="s">
        <v>1113</v>
      </c>
      <c r="C1185" s="675" t="s">
        <v>1978</v>
      </c>
      <c r="D1185" s="675" t="s">
        <v>35</v>
      </c>
      <c r="E1185" s="676">
        <v>88.37</v>
      </c>
      <c r="F1185" s="446"/>
      <c r="G1185" s="446"/>
      <c r="H1185" s="446" t="s">
        <v>14360</v>
      </c>
      <c r="I1185" s="447">
        <v>45261</v>
      </c>
    </row>
    <row r="1186" spans="1:9" ht="15.75">
      <c r="A1186" s="675">
        <v>95869</v>
      </c>
      <c r="B1186" s="675" t="s">
        <v>467</v>
      </c>
      <c r="C1186" s="675" t="s">
        <v>1978</v>
      </c>
      <c r="D1186" s="675" t="s">
        <v>35</v>
      </c>
      <c r="E1186" s="676">
        <v>3.58</v>
      </c>
      <c r="F1186" s="446"/>
      <c r="G1186" s="446"/>
      <c r="H1186" s="446" t="s">
        <v>14360</v>
      </c>
      <c r="I1186" s="447">
        <v>45261</v>
      </c>
    </row>
    <row r="1187" spans="1:9" ht="15.75">
      <c r="A1187" s="675">
        <v>95870</v>
      </c>
      <c r="B1187" s="675" t="s">
        <v>468</v>
      </c>
      <c r="C1187" s="675" t="s">
        <v>1978</v>
      </c>
      <c r="D1187" s="675" t="s">
        <v>35</v>
      </c>
      <c r="E1187" s="676">
        <v>9.08</v>
      </c>
      <c r="F1187" s="446"/>
      <c r="G1187" s="446"/>
      <c r="H1187" s="446" t="s">
        <v>14360</v>
      </c>
      <c r="I1187" s="447">
        <v>45261</v>
      </c>
    </row>
    <row r="1188" spans="1:9" ht="15.75">
      <c r="A1188" s="675">
        <v>95871</v>
      </c>
      <c r="B1188" s="675" t="s">
        <v>469</v>
      </c>
      <c r="C1188" s="675" t="s">
        <v>1978</v>
      </c>
      <c r="D1188" s="675" t="s">
        <v>35</v>
      </c>
      <c r="E1188" s="676">
        <v>268.36</v>
      </c>
      <c r="F1188" s="446"/>
      <c r="G1188" s="446"/>
      <c r="H1188" s="446" t="s">
        <v>14360</v>
      </c>
      <c r="I1188" s="447">
        <v>45261</v>
      </c>
    </row>
    <row r="1189" spans="1:9" ht="15.75">
      <c r="A1189" s="675">
        <v>95874</v>
      </c>
      <c r="B1189" s="675" t="s">
        <v>472</v>
      </c>
      <c r="C1189" s="675" t="s">
        <v>1978</v>
      </c>
      <c r="D1189" s="675" t="s">
        <v>35</v>
      </c>
      <c r="E1189" s="676">
        <v>10.17</v>
      </c>
      <c r="F1189" s="446"/>
      <c r="G1189" s="446"/>
      <c r="H1189" s="446" t="s">
        <v>14360</v>
      </c>
      <c r="I1189" s="447">
        <v>45261</v>
      </c>
    </row>
    <row r="1190" spans="1:9" ht="15.75">
      <c r="A1190" s="675">
        <v>96008</v>
      </c>
      <c r="B1190" s="675" t="s">
        <v>1114</v>
      </c>
      <c r="C1190" s="675" t="s">
        <v>1978</v>
      </c>
      <c r="D1190" s="675" t="s">
        <v>35</v>
      </c>
      <c r="E1190" s="676">
        <v>22.4</v>
      </c>
      <c r="F1190" s="446"/>
      <c r="G1190" s="446"/>
      <c r="H1190" s="446" t="s">
        <v>14360</v>
      </c>
      <c r="I1190" s="447">
        <v>45261</v>
      </c>
    </row>
    <row r="1191" spans="1:9" ht="15.75">
      <c r="A1191" s="675">
        <v>96009</v>
      </c>
      <c r="B1191" s="675" t="s">
        <v>1115</v>
      </c>
      <c r="C1191" s="675" t="s">
        <v>1978</v>
      </c>
      <c r="D1191" s="675" t="s">
        <v>35</v>
      </c>
      <c r="E1191" s="676">
        <v>6</v>
      </c>
      <c r="F1191" s="446"/>
      <c r="G1191" s="446"/>
      <c r="H1191" s="446" t="s">
        <v>14360</v>
      </c>
      <c r="I1191" s="447">
        <v>45261</v>
      </c>
    </row>
    <row r="1192" spans="1:9" ht="15.75">
      <c r="A1192" s="675">
        <v>96011</v>
      </c>
      <c r="B1192" s="675" t="s">
        <v>1116</v>
      </c>
      <c r="C1192" s="675" t="s">
        <v>1978</v>
      </c>
      <c r="D1192" s="675" t="s">
        <v>35</v>
      </c>
      <c r="E1192" s="676">
        <v>24.5</v>
      </c>
      <c r="F1192" s="446"/>
      <c r="G1192" s="446"/>
      <c r="H1192" s="446" t="s">
        <v>14360</v>
      </c>
      <c r="I1192" s="447">
        <v>45261</v>
      </c>
    </row>
    <row r="1193" spans="1:9" ht="15.75">
      <c r="A1193" s="675">
        <v>96012</v>
      </c>
      <c r="B1193" s="675" t="s">
        <v>1117</v>
      </c>
      <c r="C1193" s="675" t="s">
        <v>1978</v>
      </c>
      <c r="D1193" s="675" t="s">
        <v>35</v>
      </c>
      <c r="E1193" s="676">
        <v>95.02</v>
      </c>
      <c r="F1193" s="446"/>
      <c r="G1193" s="446"/>
      <c r="H1193" s="446" t="s">
        <v>14360</v>
      </c>
      <c r="I1193" s="447">
        <v>45261</v>
      </c>
    </row>
    <row r="1194" spans="1:9" ht="15.75">
      <c r="A1194" s="675">
        <v>96015</v>
      </c>
      <c r="B1194" s="675" t="s">
        <v>1118</v>
      </c>
      <c r="C1194" s="675" t="s">
        <v>1978</v>
      </c>
      <c r="D1194" s="675" t="s">
        <v>35</v>
      </c>
      <c r="E1194" s="676">
        <v>22.19</v>
      </c>
      <c r="F1194" s="446"/>
      <c r="G1194" s="446"/>
      <c r="H1194" s="446" t="s">
        <v>14360</v>
      </c>
      <c r="I1194" s="447">
        <v>45261</v>
      </c>
    </row>
    <row r="1195" spans="1:9" ht="15.75">
      <c r="A1195" s="675">
        <v>96016</v>
      </c>
      <c r="B1195" s="675" t="s">
        <v>1119</v>
      </c>
      <c r="C1195" s="675" t="s">
        <v>1978</v>
      </c>
      <c r="D1195" s="675" t="s">
        <v>35</v>
      </c>
      <c r="E1195" s="676">
        <v>5.94</v>
      </c>
      <c r="F1195" s="446"/>
      <c r="G1195" s="446"/>
      <c r="H1195" s="446" t="s">
        <v>14360</v>
      </c>
      <c r="I1195" s="447">
        <v>45261</v>
      </c>
    </row>
    <row r="1196" spans="1:9" ht="15.75">
      <c r="A1196" s="675">
        <v>96018</v>
      </c>
      <c r="B1196" s="675" t="s">
        <v>1120</v>
      </c>
      <c r="C1196" s="675" t="s">
        <v>1978</v>
      </c>
      <c r="D1196" s="675" t="s">
        <v>35</v>
      </c>
      <c r="E1196" s="676">
        <v>24.27</v>
      </c>
      <c r="F1196" s="446"/>
      <c r="G1196" s="446"/>
      <c r="H1196" s="446" t="s">
        <v>14360</v>
      </c>
      <c r="I1196" s="447">
        <v>45261</v>
      </c>
    </row>
    <row r="1197" spans="1:9" ht="15.75">
      <c r="A1197" s="675">
        <v>96019</v>
      </c>
      <c r="B1197" s="675" t="s">
        <v>1121</v>
      </c>
      <c r="C1197" s="675" t="s">
        <v>1978</v>
      </c>
      <c r="D1197" s="675" t="s">
        <v>35</v>
      </c>
      <c r="E1197" s="676">
        <v>95.02</v>
      </c>
      <c r="F1197" s="446"/>
      <c r="G1197" s="446"/>
      <c r="H1197" s="446" t="s">
        <v>14360</v>
      </c>
      <c r="I1197" s="447">
        <v>45261</v>
      </c>
    </row>
    <row r="1198" spans="1:9" ht="15.75">
      <c r="A1198" s="675">
        <v>96023</v>
      </c>
      <c r="B1198" s="675" t="s">
        <v>490</v>
      </c>
      <c r="C1198" s="675" t="s">
        <v>1978</v>
      </c>
      <c r="D1198" s="675" t="s">
        <v>35</v>
      </c>
      <c r="E1198" s="676">
        <v>17.2</v>
      </c>
      <c r="F1198" s="446"/>
      <c r="G1198" s="446"/>
      <c r="H1198" s="446" t="s">
        <v>14360</v>
      </c>
      <c r="I1198" s="447">
        <v>45261</v>
      </c>
    </row>
    <row r="1199" spans="1:9" ht="15.75">
      <c r="A1199" s="675">
        <v>96024</v>
      </c>
      <c r="B1199" s="675" t="s">
        <v>491</v>
      </c>
      <c r="C1199" s="675" t="s">
        <v>1978</v>
      </c>
      <c r="D1199" s="675" t="s">
        <v>35</v>
      </c>
      <c r="E1199" s="676">
        <v>4.5999999999999996</v>
      </c>
      <c r="F1199" s="446"/>
      <c r="G1199" s="446"/>
      <c r="H1199" s="446" t="s">
        <v>14360</v>
      </c>
      <c r="I1199" s="447">
        <v>45261</v>
      </c>
    </row>
    <row r="1200" spans="1:9" ht="15.75">
      <c r="A1200" s="675">
        <v>96026</v>
      </c>
      <c r="B1200" s="675" t="s">
        <v>492</v>
      </c>
      <c r="C1200" s="675" t="s">
        <v>1978</v>
      </c>
      <c r="D1200" s="675" t="s">
        <v>35</v>
      </c>
      <c r="E1200" s="676">
        <v>18.809999999999999</v>
      </c>
      <c r="F1200" s="446"/>
      <c r="G1200" s="446"/>
      <c r="H1200" s="446" t="s">
        <v>14360</v>
      </c>
      <c r="I1200" s="447">
        <v>45261</v>
      </c>
    </row>
    <row r="1201" spans="1:9" ht="15.75">
      <c r="A1201" s="675">
        <v>96027</v>
      </c>
      <c r="B1201" s="675" t="s">
        <v>493</v>
      </c>
      <c r="C1201" s="675" t="s">
        <v>1978</v>
      </c>
      <c r="D1201" s="675" t="s">
        <v>35</v>
      </c>
      <c r="E1201" s="676">
        <v>66.2</v>
      </c>
      <c r="F1201" s="446"/>
      <c r="G1201" s="446"/>
      <c r="H1201" s="446" t="s">
        <v>14360</v>
      </c>
      <c r="I1201" s="447">
        <v>45261</v>
      </c>
    </row>
    <row r="1202" spans="1:9" ht="15.75">
      <c r="A1202" s="675">
        <v>96030</v>
      </c>
      <c r="B1202" s="675" t="s">
        <v>1122</v>
      </c>
      <c r="C1202" s="675" t="s">
        <v>1978</v>
      </c>
      <c r="D1202" s="675" t="s">
        <v>35</v>
      </c>
      <c r="E1202" s="676">
        <v>34.04</v>
      </c>
      <c r="F1202" s="446"/>
      <c r="G1202" s="446"/>
      <c r="H1202" s="446" t="s">
        <v>14360</v>
      </c>
      <c r="I1202" s="447">
        <v>45261</v>
      </c>
    </row>
    <row r="1203" spans="1:9" ht="15.75">
      <c r="A1203" s="675">
        <v>96031</v>
      </c>
      <c r="B1203" s="675" t="s">
        <v>494</v>
      </c>
      <c r="C1203" s="675" t="s">
        <v>1978</v>
      </c>
      <c r="D1203" s="675" t="s">
        <v>35</v>
      </c>
      <c r="E1203" s="676">
        <v>12.92</v>
      </c>
      <c r="F1203" s="446"/>
      <c r="G1203" s="446"/>
      <c r="H1203" s="446" t="s">
        <v>14360</v>
      </c>
      <c r="I1203" s="447">
        <v>45261</v>
      </c>
    </row>
    <row r="1204" spans="1:9" ht="15.75">
      <c r="A1204" s="675">
        <v>96032</v>
      </c>
      <c r="B1204" s="675" t="s">
        <v>1123</v>
      </c>
      <c r="C1204" s="675" t="s">
        <v>1978</v>
      </c>
      <c r="D1204" s="675" t="s">
        <v>35</v>
      </c>
      <c r="E1204" s="676">
        <v>5.19</v>
      </c>
      <c r="F1204" s="446"/>
      <c r="G1204" s="446"/>
      <c r="H1204" s="446" t="s">
        <v>14360</v>
      </c>
      <c r="I1204" s="447">
        <v>45261</v>
      </c>
    </row>
    <row r="1205" spans="1:9" ht="15.75">
      <c r="A1205" s="675">
        <v>96033</v>
      </c>
      <c r="B1205" s="675" t="s">
        <v>1124</v>
      </c>
      <c r="C1205" s="675" t="s">
        <v>1978</v>
      </c>
      <c r="D1205" s="675" t="s">
        <v>35</v>
      </c>
      <c r="E1205" s="676">
        <v>58.63</v>
      </c>
      <c r="F1205" s="446"/>
      <c r="G1205" s="446"/>
      <c r="H1205" s="446" t="s">
        <v>14360</v>
      </c>
      <c r="I1205" s="447">
        <v>45261</v>
      </c>
    </row>
    <row r="1206" spans="1:9" ht="15.75">
      <c r="A1206" s="675">
        <v>96034</v>
      </c>
      <c r="B1206" s="675" t="s">
        <v>1125</v>
      </c>
      <c r="C1206" s="675" t="s">
        <v>1978</v>
      </c>
      <c r="D1206" s="675" t="s">
        <v>35</v>
      </c>
      <c r="E1206" s="676">
        <v>139.35</v>
      </c>
      <c r="F1206" s="446"/>
      <c r="G1206" s="446"/>
      <c r="H1206" s="446" t="s">
        <v>14360</v>
      </c>
      <c r="I1206" s="447">
        <v>45261</v>
      </c>
    </row>
    <row r="1207" spans="1:9" ht="15.75">
      <c r="A1207" s="675">
        <v>96053</v>
      </c>
      <c r="B1207" s="675" t="s">
        <v>1126</v>
      </c>
      <c r="C1207" s="675" t="s">
        <v>1978</v>
      </c>
      <c r="D1207" s="675" t="s">
        <v>35</v>
      </c>
      <c r="E1207" s="676">
        <v>17.41</v>
      </c>
      <c r="F1207" s="446"/>
      <c r="G1207" s="446"/>
      <c r="H1207" s="446" t="s">
        <v>14360</v>
      </c>
      <c r="I1207" s="447">
        <v>45261</v>
      </c>
    </row>
    <row r="1208" spans="1:9" ht="15.75">
      <c r="A1208" s="675">
        <v>96054</v>
      </c>
      <c r="B1208" s="675" t="s">
        <v>495</v>
      </c>
      <c r="C1208" s="675" t="s">
        <v>1978</v>
      </c>
      <c r="D1208" s="675" t="s">
        <v>35</v>
      </c>
      <c r="E1208" s="676">
        <v>31.22</v>
      </c>
      <c r="F1208" s="446"/>
      <c r="G1208" s="446"/>
      <c r="H1208" s="446" t="s">
        <v>14360</v>
      </c>
      <c r="I1208" s="447">
        <v>45261</v>
      </c>
    </row>
    <row r="1209" spans="1:9" ht="15.75">
      <c r="A1209" s="675">
        <v>96055</v>
      </c>
      <c r="B1209" s="675" t="s">
        <v>1127</v>
      </c>
      <c r="C1209" s="675" t="s">
        <v>1978</v>
      </c>
      <c r="D1209" s="675" t="s">
        <v>35</v>
      </c>
      <c r="E1209" s="676">
        <v>4.66</v>
      </c>
      <c r="F1209" s="446"/>
      <c r="G1209" s="446"/>
      <c r="H1209" s="446" t="s">
        <v>14360</v>
      </c>
      <c r="I1209" s="447">
        <v>45261</v>
      </c>
    </row>
    <row r="1210" spans="1:9" ht="15.75">
      <c r="A1210" s="675">
        <v>96056</v>
      </c>
      <c r="B1210" s="675" t="s">
        <v>1128</v>
      </c>
      <c r="C1210" s="675" t="s">
        <v>1978</v>
      </c>
      <c r="D1210" s="675" t="s">
        <v>35</v>
      </c>
      <c r="E1210" s="676">
        <v>19.04</v>
      </c>
      <c r="F1210" s="446"/>
      <c r="G1210" s="446"/>
      <c r="H1210" s="446" t="s">
        <v>14360</v>
      </c>
      <c r="I1210" s="447">
        <v>45261</v>
      </c>
    </row>
    <row r="1211" spans="1:9" ht="15.75">
      <c r="A1211" s="675">
        <v>96057</v>
      </c>
      <c r="B1211" s="675" t="s">
        <v>1129</v>
      </c>
      <c r="C1211" s="675" t="s">
        <v>1978</v>
      </c>
      <c r="D1211" s="675" t="s">
        <v>35</v>
      </c>
      <c r="E1211" s="676">
        <v>66.2</v>
      </c>
      <c r="F1211" s="446"/>
      <c r="G1211" s="446"/>
      <c r="H1211" s="446" t="s">
        <v>14360</v>
      </c>
      <c r="I1211" s="447">
        <v>45261</v>
      </c>
    </row>
    <row r="1212" spans="1:9" ht="15.75">
      <c r="A1212" s="675">
        <v>96060</v>
      </c>
      <c r="B1212" s="675" t="s">
        <v>496</v>
      </c>
      <c r="C1212" s="675" t="s">
        <v>1978</v>
      </c>
      <c r="D1212" s="675" t="s">
        <v>35</v>
      </c>
      <c r="E1212" s="676">
        <v>6.09</v>
      </c>
      <c r="F1212" s="446"/>
      <c r="G1212" s="446"/>
      <c r="H1212" s="446" t="s">
        <v>14360</v>
      </c>
      <c r="I1212" s="447">
        <v>45261</v>
      </c>
    </row>
    <row r="1213" spans="1:9" ht="15.75">
      <c r="A1213" s="675">
        <v>96061</v>
      </c>
      <c r="B1213" s="675" t="s">
        <v>497</v>
      </c>
      <c r="C1213" s="675" t="s">
        <v>1978</v>
      </c>
      <c r="D1213" s="675" t="s">
        <v>35</v>
      </c>
      <c r="E1213" s="676">
        <v>39.03</v>
      </c>
      <c r="F1213" s="446"/>
      <c r="G1213" s="446"/>
      <c r="H1213" s="446" t="s">
        <v>14360</v>
      </c>
      <c r="I1213" s="447">
        <v>45261</v>
      </c>
    </row>
    <row r="1214" spans="1:9" ht="15.75">
      <c r="A1214" s="675">
        <v>96062</v>
      </c>
      <c r="B1214" s="675" t="s">
        <v>498</v>
      </c>
      <c r="C1214" s="675" t="s">
        <v>1978</v>
      </c>
      <c r="D1214" s="675" t="s">
        <v>35</v>
      </c>
      <c r="E1214" s="676">
        <v>39.159999999999997</v>
      </c>
      <c r="F1214" s="446"/>
      <c r="G1214" s="446"/>
      <c r="H1214" s="446" t="s">
        <v>14360</v>
      </c>
      <c r="I1214" s="447">
        <v>45261</v>
      </c>
    </row>
    <row r="1215" spans="1:9" ht="15.75">
      <c r="A1215" s="675">
        <v>96241</v>
      </c>
      <c r="B1215" s="675" t="s">
        <v>1130</v>
      </c>
      <c r="C1215" s="675" t="s">
        <v>1978</v>
      </c>
      <c r="D1215" s="675" t="s">
        <v>35</v>
      </c>
      <c r="E1215" s="676">
        <v>27.2</v>
      </c>
      <c r="F1215" s="446"/>
      <c r="G1215" s="446"/>
      <c r="H1215" s="446" t="s">
        <v>14360</v>
      </c>
      <c r="I1215" s="447">
        <v>45261</v>
      </c>
    </row>
    <row r="1216" spans="1:9" ht="15.75">
      <c r="A1216" s="675">
        <v>96242</v>
      </c>
      <c r="B1216" s="675" t="s">
        <v>1131</v>
      </c>
      <c r="C1216" s="675" t="s">
        <v>1978</v>
      </c>
      <c r="D1216" s="675" t="s">
        <v>35</v>
      </c>
      <c r="E1216" s="676">
        <v>7.18</v>
      </c>
      <c r="F1216" s="446"/>
      <c r="G1216" s="446"/>
      <c r="H1216" s="446" t="s">
        <v>14360</v>
      </c>
      <c r="I1216" s="447">
        <v>45261</v>
      </c>
    </row>
    <row r="1217" spans="1:9" ht="15.75">
      <c r="A1217" s="675">
        <v>96243</v>
      </c>
      <c r="B1217" s="675" t="s">
        <v>1132</v>
      </c>
      <c r="C1217" s="675" t="s">
        <v>1978</v>
      </c>
      <c r="D1217" s="675" t="s">
        <v>35</v>
      </c>
      <c r="E1217" s="676">
        <v>34</v>
      </c>
      <c r="F1217" s="446"/>
      <c r="G1217" s="446"/>
      <c r="H1217" s="446" t="s">
        <v>14360</v>
      </c>
      <c r="I1217" s="447">
        <v>45261</v>
      </c>
    </row>
    <row r="1218" spans="1:9" ht="15.75">
      <c r="A1218" s="675">
        <v>96244</v>
      </c>
      <c r="B1218" s="675" t="s">
        <v>1133</v>
      </c>
      <c r="C1218" s="675" t="s">
        <v>1978</v>
      </c>
      <c r="D1218" s="675" t="s">
        <v>35</v>
      </c>
      <c r="E1218" s="676">
        <v>17.11</v>
      </c>
      <c r="F1218" s="446"/>
      <c r="G1218" s="446"/>
      <c r="H1218" s="446" t="s">
        <v>14360</v>
      </c>
      <c r="I1218" s="447">
        <v>45261</v>
      </c>
    </row>
    <row r="1219" spans="1:9" ht="15.75">
      <c r="A1219" s="675">
        <v>96301</v>
      </c>
      <c r="B1219" s="675" t="s">
        <v>1134</v>
      </c>
      <c r="C1219" s="675" t="s">
        <v>1978</v>
      </c>
      <c r="D1219" s="675" t="s">
        <v>35</v>
      </c>
      <c r="E1219" s="676">
        <v>48.27</v>
      </c>
      <c r="F1219" s="446"/>
      <c r="G1219" s="446"/>
      <c r="H1219" s="446" t="s">
        <v>14360</v>
      </c>
      <c r="I1219" s="447">
        <v>45261</v>
      </c>
    </row>
    <row r="1220" spans="1:9" ht="15.75">
      <c r="A1220" s="675">
        <v>96457</v>
      </c>
      <c r="B1220" s="675" t="s">
        <v>1135</v>
      </c>
      <c r="C1220" s="675" t="s">
        <v>1978</v>
      </c>
      <c r="D1220" s="675" t="s">
        <v>35</v>
      </c>
      <c r="E1220" s="676">
        <v>62.73</v>
      </c>
      <c r="F1220" s="446"/>
      <c r="G1220" s="446"/>
      <c r="H1220" s="446" t="s">
        <v>14360</v>
      </c>
      <c r="I1220" s="447">
        <v>45261</v>
      </c>
    </row>
    <row r="1221" spans="1:9" ht="15.75">
      <c r="A1221" s="675">
        <v>96458</v>
      </c>
      <c r="B1221" s="675" t="s">
        <v>1136</v>
      </c>
      <c r="C1221" s="675" t="s">
        <v>1978</v>
      </c>
      <c r="D1221" s="675" t="s">
        <v>35</v>
      </c>
      <c r="E1221" s="676">
        <v>66.55</v>
      </c>
      <c r="F1221" s="446"/>
      <c r="G1221" s="446"/>
      <c r="H1221" s="446" t="s">
        <v>14360</v>
      </c>
      <c r="I1221" s="447">
        <v>45261</v>
      </c>
    </row>
    <row r="1222" spans="1:9" ht="15.75">
      <c r="A1222" s="675">
        <v>96459</v>
      </c>
      <c r="B1222" s="675" t="s">
        <v>1137</v>
      </c>
      <c r="C1222" s="675" t="s">
        <v>1978</v>
      </c>
      <c r="D1222" s="675" t="s">
        <v>35</v>
      </c>
      <c r="E1222" s="676">
        <v>14.26</v>
      </c>
      <c r="F1222" s="446"/>
      <c r="G1222" s="446"/>
      <c r="H1222" s="446" t="s">
        <v>14360</v>
      </c>
      <c r="I1222" s="447">
        <v>45261</v>
      </c>
    </row>
    <row r="1223" spans="1:9" ht="15.75">
      <c r="A1223" s="675">
        <v>96460</v>
      </c>
      <c r="B1223" s="675" t="s">
        <v>1138</v>
      </c>
      <c r="C1223" s="675" t="s">
        <v>1978</v>
      </c>
      <c r="D1223" s="675" t="s">
        <v>35</v>
      </c>
      <c r="E1223" s="676">
        <v>53.18</v>
      </c>
      <c r="F1223" s="446"/>
      <c r="G1223" s="446"/>
      <c r="H1223" s="446" t="s">
        <v>14360</v>
      </c>
      <c r="I1223" s="447">
        <v>45261</v>
      </c>
    </row>
    <row r="1224" spans="1:9" ht="15.75">
      <c r="A1224" s="675">
        <v>98760</v>
      </c>
      <c r="B1224" s="675" t="s">
        <v>1999</v>
      </c>
      <c r="C1224" s="675" t="s">
        <v>1978</v>
      </c>
      <c r="D1224" s="675" t="s">
        <v>35</v>
      </c>
      <c r="E1224" s="676">
        <v>0.05</v>
      </c>
      <c r="F1224" s="446"/>
      <c r="G1224" s="446"/>
      <c r="H1224" s="446" t="s">
        <v>14360</v>
      </c>
      <c r="I1224" s="447">
        <v>45261</v>
      </c>
    </row>
    <row r="1225" spans="1:9" ht="15.75">
      <c r="A1225" s="675">
        <v>98761</v>
      </c>
      <c r="B1225" s="675" t="s">
        <v>2000</v>
      </c>
      <c r="C1225" s="675" t="s">
        <v>1978</v>
      </c>
      <c r="D1225" s="675" t="s">
        <v>35</v>
      </c>
      <c r="E1225" s="676">
        <v>0.01</v>
      </c>
      <c r="F1225" s="446"/>
      <c r="G1225" s="446"/>
      <c r="H1225" s="446" t="s">
        <v>14360</v>
      </c>
      <c r="I1225" s="447">
        <v>45261</v>
      </c>
    </row>
    <row r="1226" spans="1:9" ht="15.75">
      <c r="A1226" s="675">
        <v>98762</v>
      </c>
      <c r="B1226" s="675" t="s">
        <v>2001</v>
      </c>
      <c r="C1226" s="675" t="s">
        <v>1978</v>
      </c>
      <c r="D1226" s="675" t="s">
        <v>35</v>
      </c>
      <c r="E1226" s="676">
        <v>0.06</v>
      </c>
      <c r="F1226" s="446"/>
      <c r="G1226" s="446"/>
      <c r="H1226" s="446" t="s">
        <v>14360</v>
      </c>
      <c r="I1226" s="447">
        <v>45261</v>
      </c>
    </row>
    <row r="1227" spans="1:9" ht="15.75">
      <c r="A1227" s="675">
        <v>98763</v>
      </c>
      <c r="B1227" s="675" t="s">
        <v>2002</v>
      </c>
      <c r="C1227" s="675" t="s">
        <v>1978</v>
      </c>
      <c r="D1227" s="675" t="s">
        <v>35</v>
      </c>
      <c r="E1227" s="676">
        <v>3.39</v>
      </c>
      <c r="F1227" s="446"/>
      <c r="G1227" s="446"/>
      <c r="H1227" s="446" t="s">
        <v>14360</v>
      </c>
      <c r="I1227" s="447">
        <v>45261</v>
      </c>
    </row>
    <row r="1228" spans="1:9" ht="15.75">
      <c r="A1228" s="675">
        <v>99829</v>
      </c>
      <c r="B1228" s="675" t="s">
        <v>7952</v>
      </c>
      <c r="C1228" s="675" t="s">
        <v>1978</v>
      </c>
      <c r="D1228" s="675" t="s">
        <v>35</v>
      </c>
      <c r="E1228" s="676">
        <v>0.1</v>
      </c>
      <c r="F1228" s="446"/>
      <c r="G1228" s="446"/>
      <c r="H1228" s="446" t="s">
        <v>14360</v>
      </c>
      <c r="I1228" s="447">
        <v>45261</v>
      </c>
    </row>
    <row r="1229" spans="1:9" ht="15.75">
      <c r="A1229" s="675">
        <v>99830</v>
      </c>
      <c r="B1229" s="675" t="s">
        <v>7953</v>
      </c>
      <c r="C1229" s="675" t="s">
        <v>1978</v>
      </c>
      <c r="D1229" s="675" t="s">
        <v>35</v>
      </c>
      <c r="E1229" s="676">
        <v>0.02</v>
      </c>
      <c r="F1229" s="446"/>
      <c r="G1229" s="446"/>
      <c r="H1229" s="446" t="s">
        <v>14360</v>
      </c>
      <c r="I1229" s="447">
        <v>45261</v>
      </c>
    </row>
    <row r="1230" spans="1:9" ht="15.75">
      <c r="A1230" s="675">
        <v>99831</v>
      </c>
      <c r="B1230" s="675" t="s">
        <v>7954</v>
      </c>
      <c r="C1230" s="675" t="s">
        <v>1978</v>
      </c>
      <c r="D1230" s="675" t="s">
        <v>35</v>
      </c>
      <c r="E1230" s="676">
        <v>7.0000000000000007E-2</v>
      </c>
      <c r="F1230" s="446"/>
      <c r="G1230" s="446"/>
      <c r="H1230" s="446" t="s">
        <v>14360</v>
      </c>
      <c r="I1230" s="447">
        <v>45261</v>
      </c>
    </row>
    <row r="1231" spans="1:9" ht="15.75">
      <c r="A1231" s="675">
        <v>99832</v>
      </c>
      <c r="B1231" s="675" t="s">
        <v>7955</v>
      </c>
      <c r="C1231" s="675" t="s">
        <v>1978</v>
      </c>
      <c r="D1231" s="675" t="s">
        <v>35</v>
      </c>
      <c r="E1231" s="676">
        <v>1.38</v>
      </c>
      <c r="F1231" s="446"/>
      <c r="G1231" s="446"/>
      <c r="H1231" s="446" t="s">
        <v>14360</v>
      </c>
      <c r="I1231" s="447">
        <v>45261</v>
      </c>
    </row>
    <row r="1232" spans="1:9" ht="15.75">
      <c r="A1232" s="675">
        <v>100637</v>
      </c>
      <c r="B1232" s="675" t="s">
        <v>2739</v>
      </c>
      <c r="C1232" s="675" t="s">
        <v>1978</v>
      </c>
      <c r="D1232" s="675" t="s">
        <v>35</v>
      </c>
      <c r="E1232" s="676">
        <v>145.21</v>
      </c>
      <c r="F1232" s="446"/>
      <c r="G1232" s="446"/>
      <c r="H1232" s="446" t="s">
        <v>14360</v>
      </c>
      <c r="I1232" s="447">
        <v>45261</v>
      </c>
    </row>
    <row r="1233" spans="1:9" ht="15.75">
      <c r="A1233" s="675">
        <v>100638</v>
      </c>
      <c r="B1233" s="675" t="s">
        <v>2740</v>
      </c>
      <c r="C1233" s="675" t="s">
        <v>1978</v>
      </c>
      <c r="D1233" s="675" t="s">
        <v>35</v>
      </c>
      <c r="E1233" s="676">
        <v>44.63</v>
      </c>
      <c r="F1233" s="446"/>
      <c r="G1233" s="446"/>
      <c r="H1233" s="446" t="s">
        <v>14360</v>
      </c>
      <c r="I1233" s="447">
        <v>45261</v>
      </c>
    </row>
    <row r="1234" spans="1:9" ht="15.75">
      <c r="A1234" s="675">
        <v>100639</v>
      </c>
      <c r="B1234" s="675" t="s">
        <v>2741</v>
      </c>
      <c r="C1234" s="675" t="s">
        <v>1978</v>
      </c>
      <c r="D1234" s="675" t="s">
        <v>35</v>
      </c>
      <c r="E1234" s="676">
        <v>181.65</v>
      </c>
      <c r="F1234" s="446"/>
      <c r="G1234" s="446"/>
      <c r="H1234" s="446" t="s">
        <v>14360</v>
      </c>
      <c r="I1234" s="447">
        <v>45261</v>
      </c>
    </row>
    <row r="1235" spans="1:9" ht="15.75">
      <c r="A1235" s="675">
        <v>100640</v>
      </c>
      <c r="B1235" s="675" t="s">
        <v>2742</v>
      </c>
      <c r="C1235" s="675" t="s">
        <v>1978</v>
      </c>
      <c r="D1235" s="675" t="s">
        <v>35</v>
      </c>
      <c r="E1235" s="677">
        <v>4233.6000000000004</v>
      </c>
      <c r="F1235" s="446"/>
      <c r="G1235" s="446"/>
      <c r="H1235" s="446" t="s">
        <v>14360</v>
      </c>
      <c r="I1235" s="447">
        <v>45261</v>
      </c>
    </row>
    <row r="1236" spans="1:9" ht="15.75">
      <c r="A1236" s="675">
        <v>100643</v>
      </c>
      <c r="B1236" s="675" t="s">
        <v>2743</v>
      </c>
      <c r="C1236" s="675" t="s">
        <v>1978</v>
      </c>
      <c r="D1236" s="675" t="s">
        <v>35</v>
      </c>
      <c r="E1236" s="676">
        <v>297.54000000000002</v>
      </c>
      <c r="F1236" s="446"/>
      <c r="G1236" s="446"/>
      <c r="H1236" s="446" t="s">
        <v>14360</v>
      </c>
      <c r="I1236" s="447">
        <v>45261</v>
      </c>
    </row>
    <row r="1237" spans="1:9" ht="15.75">
      <c r="A1237" s="675">
        <v>100644</v>
      </c>
      <c r="B1237" s="675" t="s">
        <v>2744</v>
      </c>
      <c r="C1237" s="675" t="s">
        <v>1978</v>
      </c>
      <c r="D1237" s="675" t="s">
        <v>35</v>
      </c>
      <c r="E1237" s="676">
        <v>104.88</v>
      </c>
      <c r="F1237" s="446"/>
      <c r="G1237" s="446"/>
      <c r="H1237" s="446" t="s">
        <v>14360</v>
      </c>
      <c r="I1237" s="447">
        <v>45261</v>
      </c>
    </row>
    <row r="1238" spans="1:9" ht="15.75">
      <c r="A1238" s="675">
        <v>100645</v>
      </c>
      <c r="B1238" s="675" t="s">
        <v>2745</v>
      </c>
      <c r="C1238" s="675" t="s">
        <v>1978</v>
      </c>
      <c r="D1238" s="675" t="s">
        <v>35</v>
      </c>
      <c r="E1238" s="676">
        <v>478.29</v>
      </c>
      <c r="F1238" s="446"/>
      <c r="G1238" s="446"/>
      <c r="H1238" s="446" t="s">
        <v>14360</v>
      </c>
      <c r="I1238" s="447">
        <v>45261</v>
      </c>
    </row>
    <row r="1239" spans="1:9" ht="15.75">
      <c r="A1239" s="675">
        <v>100646</v>
      </c>
      <c r="B1239" s="675" t="s">
        <v>2746</v>
      </c>
      <c r="C1239" s="675" t="s">
        <v>1978</v>
      </c>
      <c r="D1239" s="675" t="s">
        <v>35</v>
      </c>
      <c r="E1239" s="677">
        <v>5292</v>
      </c>
      <c r="F1239" s="446"/>
      <c r="G1239" s="446"/>
      <c r="H1239" s="446" t="s">
        <v>14360</v>
      </c>
      <c r="I1239" s="447">
        <v>45261</v>
      </c>
    </row>
    <row r="1240" spans="1:9" ht="15.75">
      <c r="A1240" s="675">
        <v>102270</v>
      </c>
      <c r="B1240" s="675" t="s">
        <v>4227</v>
      </c>
      <c r="C1240" s="675" t="s">
        <v>1978</v>
      </c>
      <c r="D1240" s="675" t="s">
        <v>35</v>
      </c>
      <c r="E1240" s="676">
        <v>0.88</v>
      </c>
      <c r="F1240" s="446"/>
      <c r="G1240" s="446"/>
      <c r="H1240" s="446" t="s">
        <v>14360</v>
      </c>
      <c r="I1240" s="447">
        <v>45261</v>
      </c>
    </row>
    <row r="1241" spans="1:9" ht="15.75">
      <c r="A1241" s="675">
        <v>102271</v>
      </c>
      <c r="B1241" s="675" t="s">
        <v>4228</v>
      </c>
      <c r="C1241" s="675" t="s">
        <v>1978</v>
      </c>
      <c r="D1241" s="675" t="s">
        <v>35</v>
      </c>
      <c r="E1241" s="676">
        <v>0.2</v>
      </c>
      <c r="F1241" s="446"/>
      <c r="G1241" s="446"/>
      <c r="H1241" s="446" t="s">
        <v>14360</v>
      </c>
      <c r="I1241" s="447">
        <v>45261</v>
      </c>
    </row>
    <row r="1242" spans="1:9" ht="15.75">
      <c r="A1242" s="675">
        <v>102272</v>
      </c>
      <c r="B1242" s="675" t="s">
        <v>4229</v>
      </c>
      <c r="C1242" s="675" t="s">
        <v>1978</v>
      </c>
      <c r="D1242" s="675" t="s">
        <v>35</v>
      </c>
      <c r="E1242" s="676">
        <v>1.1100000000000001</v>
      </c>
      <c r="F1242" s="446"/>
      <c r="G1242" s="446"/>
      <c r="H1242" s="446" t="s">
        <v>14360</v>
      </c>
      <c r="I1242" s="447">
        <v>45261</v>
      </c>
    </row>
    <row r="1243" spans="1:9" ht="15.75">
      <c r="A1243" s="675">
        <v>102273</v>
      </c>
      <c r="B1243" s="675" t="s">
        <v>4230</v>
      </c>
      <c r="C1243" s="675" t="s">
        <v>1978</v>
      </c>
      <c r="D1243" s="675" t="s">
        <v>35</v>
      </c>
      <c r="E1243" s="676">
        <v>1.25</v>
      </c>
      <c r="F1243" s="446"/>
      <c r="G1243" s="446"/>
      <c r="H1243" s="446" t="s">
        <v>14360</v>
      </c>
      <c r="I1243" s="447">
        <v>45261</v>
      </c>
    </row>
    <row r="1244" spans="1:9" ht="15.75">
      <c r="A1244" s="675">
        <v>102809</v>
      </c>
      <c r="B1244" s="675" t="s">
        <v>7956</v>
      </c>
      <c r="C1244" s="675" t="s">
        <v>1978</v>
      </c>
      <c r="D1244" s="675" t="s">
        <v>35</v>
      </c>
      <c r="E1244" s="676">
        <v>16.72</v>
      </c>
      <c r="F1244" s="446"/>
      <c r="G1244" s="446"/>
      <c r="H1244" s="446" t="s">
        <v>14360</v>
      </c>
      <c r="I1244" s="447">
        <v>45261</v>
      </c>
    </row>
    <row r="1245" spans="1:9" ht="15.75">
      <c r="A1245" s="675">
        <v>102815</v>
      </c>
      <c r="B1245" s="675" t="s">
        <v>5068</v>
      </c>
      <c r="C1245" s="675" t="s">
        <v>1978</v>
      </c>
      <c r="D1245" s="675" t="s">
        <v>35</v>
      </c>
      <c r="E1245" s="676">
        <v>2.5099999999999998</v>
      </c>
      <c r="F1245" s="446"/>
      <c r="G1245" s="446"/>
      <c r="H1245" s="446" t="s">
        <v>14360</v>
      </c>
      <c r="I1245" s="447">
        <v>45261</v>
      </c>
    </row>
    <row r="1246" spans="1:9" ht="15.75">
      <c r="A1246" s="675">
        <v>102826</v>
      </c>
      <c r="B1246" s="675" t="s">
        <v>7957</v>
      </c>
      <c r="C1246" s="675" t="s">
        <v>1978</v>
      </c>
      <c r="D1246" s="675" t="s">
        <v>35</v>
      </c>
      <c r="E1246" s="676">
        <v>4.72</v>
      </c>
      <c r="F1246" s="446"/>
      <c r="G1246" s="446"/>
      <c r="H1246" s="446" t="s">
        <v>14360</v>
      </c>
      <c r="I1246" s="447">
        <v>45261</v>
      </c>
    </row>
    <row r="1247" spans="1:9" ht="15.75">
      <c r="A1247" s="675">
        <v>102832</v>
      </c>
      <c r="B1247" s="675" t="s">
        <v>7958</v>
      </c>
      <c r="C1247" s="675" t="s">
        <v>1978</v>
      </c>
      <c r="D1247" s="675" t="s">
        <v>35</v>
      </c>
      <c r="E1247" s="676">
        <v>6.29</v>
      </c>
      <c r="F1247" s="446"/>
      <c r="G1247" s="446"/>
      <c r="H1247" s="446" t="s">
        <v>14360</v>
      </c>
      <c r="I1247" s="447">
        <v>45261</v>
      </c>
    </row>
    <row r="1248" spans="1:9" ht="15.75">
      <c r="A1248" s="675">
        <v>102843</v>
      </c>
      <c r="B1248" s="675" t="s">
        <v>5069</v>
      </c>
      <c r="C1248" s="675" t="s">
        <v>1978</v>
      </c>
      <c r="D1248" s="675" t="s">
        <v>35</v>
      </c>
      <c r="E1248" s="676">
        <v>132.30000000000001</v>
      </c>
      <c r="F1248" s="446"/>
      <c r="G1248" s="446"/>
      <c r="H1248" s="446" t="s">
        <v>14360</v>
      </c>
      <c r="I1248" s="447">
        <v>45261</v>
      </c>
    </row>
    <row r="1249" spans="1:9" ht="15.75">
      <c r="A1249" s="675">
        <v>102849</v>
      </c>
      <c r="B1249" s="675" t="s">
        <v>5070</v>
      </c>
      <c r="C1249" s="675" t="s">
        <v>1978</v>
      </c>
      <c r="D1249" s="675" t="s">
        <v>35</v>
      </c>
      <c r="E1249" s="676">
        <v>64.680000000000007</v>
      </c>
      <c r="F1249" s="446"/>
      <c r="G1249" s="446"/>
      <c r="H1249" s="446" t="s">
        <v>14360</v>
      </c>
      <c r="I1249" s="447">
        <v>45261</v>
      </c>
    </row>
    <row r="1250" spans="1:9" ht="15.75">
      <c r="A1250" s="675">
        <v>102855</v>
      </c>
      <c r="B1250" s="675" t="s">
        <v>5071</v>
      </c>
      <c r="C1250" s="675" t="s">
        <v>1978</v>
      </c>
      <c r="D1250" s="675" t="s">
        <v>35</v>
      </c>
      <c r="E1250" s="676">
        <v>64.680000000000007</v>
      </c>
      <c r="F1250" s="446"/>
      <c r="G1250" s="446"/>
      <c r="H1250" s="446" t="s">
        <v>14360</v>
      </c>
      <c r="I1250" s="447">
        <v>45261</v>
      </c>
    </row>
    <row r="1251" spans="1:9" ht="15.75">
      <c r="A1251" s="675">
        <v>102861</v>
      </c>
      <c r="B1251" s="675" t="s">
        <v>7959</v>
      </c>
      <c r="C1251" s="675" t="s">
        <v>1978</v>
      </c>
      <c r="D1251" s="675" t="s">
        <v>35</v>
      </c>
      <c r="E1251" s="676">
        <v>0.92</v>
      </c>
      <c r="F1251" s="446"/>
      <c r="G1251" s="446"/>
      <c r="H1251" s="446" t="s">
        <v>14360</v>
      </c>
      <c r="I1251" s="447">
        <v>45261</v>
      </c>
    </row>
    <row r="1252" spans="1:9" ht="15.75">
      <c r="A1252" s="675">
        <v>102867</v>
      </c>
      <c r="B1252" s="675" t="s">
        <v>7960</v>
      </c>
      <c r="C1252" s="675" t="s">
        <v>1978</v>
      </c>
      <c r="D1252" s="675" t="s">
        <v>35</v>
      </c>
      <c r="E1252" s="676">
        <v>0.5</v>
      </c>
      <c r="F1252" s="446"/>
      <c r="G1252" s="446"/>
      <c r="H1252" s="446" t="s">
        <v>14360</v>
      </c>
      <c r="I1252" s="447">
        <v>45261</v>
      </c>
    </row>
    <row r="1253" spans="1:9" ht="15.75">
      <c r="A1253" s="675">
        <v>102873</v>
      </c>
      <c r="B1253" s="675" t="s">
        <v>5072</v>
      </c>
      <c r="C1253" s="675" t="s">
        <v>1978</v>
      </c>
      <c r="D1253" s="675" t="s">
        <v>35</v>
      </c>
      <c r="E1253" s="676">
        <v>117.54</v>
      </c>
      <c r="F1253" s="446"/>
      <c r="G1253" s="446"/>
      <c r="H1253" s="446" t="s">
        <v>14360</v>
      </c>
      <c r="I1253" s="447">
        <v>45261</v>
      </c>
    </row>
    <row r="1254" spans="1:9" ht="15.75">
      <c r="A1254" s="675">
        <v>102879</v>
      </c>
      <c r="B1254" s="675" t="s">
        <v>5073</v>
      </c>
      <c r="C1254" s="675" t="s">
        <v>1978</v>
      </c>
      <c r="D1254" s="675" t="s">
        <v>35</v>
      </c>
      <c r="E1254" s="676">
        <v>176.4</v>
      </c>
      <c r="F1254" s="446"/>
      <c r="G1254" s="446"/>
      <c r="H1254" s="446" t="s">
        <v>14360</v>
      </c>
      <c r="I1254" s="447">
        <v>45261</v>
      </c>
    </row>
    <row r="1255" spans="1:9" ht="15.75">
      <c r="A1255" s="675">
        <v>102885</v>
      </c>
      <c r="B1255" s="675" t="s">
        <v>5074</v>
      </c>
      <c r="C1255" s="675" t="s">
        <v>1978</v>
      </c>
      <c r="D1255" s="675" t="s">
        <v>35</v>
      </c>
      <c r="E1255" s="676">
        <v>0.94</v>
      </c>
      <c r="F1255" s="446"/>
      <c r="G1255" s="446"/>
      <c r="H1255" s="446" t="s">
        <v>14360</v>
      </c>
      <c r="I1255" s="447">
        <v>45261</v>
      </c>
    </row>
    <row r="1256" spans="1:9" ht="15.75">
      <c r="A1256" s="675">
        <v>102891</v>
      </c>
      <c r="B1256" s="675" t="s">
        <v>5075</v>
      </c>
      <c r="C1256" s="675" t="s">
        <v>1978</v>
      </c>
      <c r="D1256" s="675" t="s">
        <v>35</v>
      </c>
      <c r="E1256" s="676">
        <v>0.94</v>
      </c>
      <c r="F1256" s="446"/>
      <c r="G1256" s="446"/>
      <c r="H1256" s="446" t="s">
        <v>14360</v>
      </c>
      <c r="I1256" s="447">
        <v>45261</v>
      </c>
    </row>
    <row r="1257" spans="1:9" ht="15.75">
      <c r="A1257" s="675">
        <v>102897</v>
      </c>
      <c r="B1257" s="675" t="s">
        <v>5076</v>
      </c>
      <c r="C1257" s="675" t="s">
        <v>1978</v>
      </c>
      <c r="D1257" s="675" t="s">
        <v>35</v>
      </c>
      <c r="E1257" s="676">
        <v>88.37</v>
      </c>
      <c r="F1257" s="446"/>
      <c r="G1257" s="446"/>
      <c r="H1257" s="446" t="s">
        <v>14360</v>
      </c>
      <c r="I1257" s="447">
        <v>45261</v>
      </c>
    </row>
    <row r="1258" spans="1:9" ht="15.75">
      <c r="A1258" s="675">
        <v>102903</v>
      </c>
      <c r="B1258" s="675" t="s">
        <v>7961</v>
      </c>
      <c r="C1258" s="675" t="s">
        <v>1978</v>
      </c>
      <c r="D1258" s="675" t="s">
        <v>35</v>
      </c>
      <c r="E1258" s="676">
        <v>11.46</v>
      </c>
      <c r="F1258" s="446"/>
      <c r="G1258" s="446"/>
      <c r="H1258" s="446" t="s">
        <v>14360</v>
      </c>
      <c r="I1258" s="447">
        <v>45261</v>
      </c>
    </row>
    <row r="1259" spans="1:9" ht="15.75">
      <c r="A1259" s="675">
        <v>102909</v>
      </c>
      <c r="B1259" s="675" t="s">
        <v>7962</v>
      </c>
      <c r="C1259" s="675" t="s">
        <v>1978</v>
      </c>
      <c r="D1259" s="675" t="s">
        <v>35</v>
      </c>
      <c r="E1259" s="676">
        <v>3.01</v>
      </c>
      <c r="F1259" s="446"/>
      <c r="G1259" s="446"/>
      <c r="H1259" s="446" t="s">
        <v>14360</v>
      </c>
      <c r="I1259" s="447">
        <v>45261</v>
      </c>
    </row>
    <row r="1260" spans="1:9" ht="15.75">
      <c r="A1260" s="675">
        <v>102915</v>
      </c>
      <c r="B1260" s="675" t="s">
        <v>7963</v>
      </c>
      <c r="C1260" s="675" t="s">
        <v>1978</v>
      </c>
      <c r="D1260" s="675" t="s">
        <v>35</v>
      </c>
      <c r="E1260" s="676">
        <v>0.46</v>
      </c>
      <c r="F1260" s="446"/>
      <c r="G1260" s="446"/>
      <c r="H1260" s="446" t="s">
        <v>14360</v>
      </c>
      <c r="I1260" s="447">
        <v>45261</v>
      </c>
    </row>
    <row r="1261" spans="1:9" ht="15.75">
      <c r="A1261" s="675">
        <v>102927</v>
      </c>
      <c r="B1261" s="675" t="s">
        <v>7964</v>
      </c>
      <c r="C1261" s="675" t="s">
        <v>1978</v>
      </c>
      <c r="D1261" s="675" t="s">
        <v>35</v>
      </c>
      <c r="E1261" s="676">
        <v>0.69</v>
      </c>
      <c r="F1261" s="446"/>
      <c r="G1261" s="446"/>
      <c r="H1261" s="446" t="s">
        <v>14360</v>
      </c>
      <c r="I1261" s="447">
        <v>45261</v>
      </c>
    </row>
    <row r="1262" spans="1:9" ht="15.75">
      <c r="A1262" s="675">
        <v>102933</v>
      </c>
      <c r="B1262" s="675" t="s">
        <v>5077</v>
      </c>
      <c r="C1262" s="675" t="s">
        <v>1978</v>
      </c>
      <c r="D1262" s="675" t="s">
        <v>35</v>
      </c>
      <c r="E1262" s="676">
        <v>0.69</v>
      </c>
      <c r="F1262" s="446"/>
      <c r="G1262" s="446"/>
      <c r="H1262" s="446" t="s">
        <v>14360</v>
      </c>
      <c r="I1262" s="447">
        <v>45261</v>
      </c>
    </row>
    <row r="1263" spans="1:9" ht="15.75">
      <c r="A1263" s="675">
        <v>102939</v>
      </c>
      <c r="B1263" s="675" t="s">
        <v>7965</v>
      </c>
      <c r="C1263" s="675" t="s">
        <v>1978</v>
      </c>
      <c r="D1263" s="675" t="s">
        <v>35</v>
      </c>
      <c r="E1263" s="676">
        <v>6.91</v>
      </c>
      <c r="F1263" s="446"/>
      <c r="G1263" s="446"/>
      <c r="H1263" s="446" t="s">
        <v>14360</v>
      </c>
      <c r="I1263" s="447">
        <v>45261</v>
      </c>
    </row>
    <row r="1264" spans="1:9" ht="15.75">
      <c r="A1264" s="675">
        <v>102945</v>
      </c>
      <c r="B1264" s="675" t="s">
        <v>7966</v>
      </c>
      <c r="C1264" s="675" t="s">
        <v>1978</v>
      </c>
      <c r="D1264" s="675" t="s">
        <v>35</v>
      </c>
      <c r="E1264" s="676">
        <v>0.02</v>
      </c>
      <c r="F1264" s="446"/>
      <c r="G1264" s="446"/>
      <c r="H1264" s="446" t="s">
        <v>14360</v>
      </c>
      <c r="I1264" s="447">
        <v>45261</v>
      </c>
    </row>
    <row r="1265" spans="1:9" ht="15.75">
      <c r="A1265" s="675">
        <v>102951</v>
      </c>
      <c r="B1265" s="675" t="s">
        <v>7967</v>
      </c>
      <c r="C1265" s="675" t="s">
        <v>1978</v>
      </c>
      <c r="D1265" s="675" t="s">
        <v>35</v>
      </c>
      <c r="E1265" s="676">
        <v>0.46</v>
      </c>
      <c r="F1265" s="446"/>
      <c r="G1265" s="446"/>
      <c r="H1265" s="446" t="s">
        <v>14360</v>
      </c>
      <c r="I1265" s="447">
        <v>45261</v>
      </c>
    </row>
    <row r="1266" spans="1:9" ht="15.75">
      <c r="A1266" s="675">
        <v>102957</v>
      </c>
      <c r="B1266" s="675" t="s">
        <v>5078</v>
      </c>
      <c r="C1266" s="675" t="s">
        <v>1978</v>
      </c>
      <c r="D1266" s="675" t="s">
        <v>35</v>
      </c>
      <c r="E1266" s="676">
        <v>50.15</v>
      </c>
      <c r="F1266" s="446"/>
      <c r="G1266" s="446"/>
      <c r="H1266" s="446" t="s">
        <v>14360</v>
      </c>
      <c r="I1266" s="447">
        <v>45261</v>
      </c>
    </row>
    <row r="1267" spans="1:9" ht="15.75">
      <c r="A1267" s="675">
        <v>102963</v>
      </c>
      <c r="B1267" s="675" t="s">
        <v>5079</v>
      </c>
      <c r="C1267" s="675" t="s">
        <v>1978</v>
      </c>
      <c r="D1267" s="675" t="s">
        <v>35</v>
      </c>
      <c r="E1267" s="676">
        <v>83.31</v>
      </c>
      <c r="F1267" s="446"/>
      <c r="G1267" s="446"/>
      <c r="H1267" s="446" t="s">
        <v>14360</v>
      </c>
      <c r="I1267" s="447">
        <v>45261</v>
      </c>
    </row>
    <row r="1268" spans="1:9" ht="15.75">
      <c r="A1268" s="675">
        <v>102969</v>
      </c>
      <c r="B1268" s="675" t="s">
        <v>7968</v>
      </c>
      <c r="C1268" s="675" t="s">
        <v>1978</v>
      </c>
      <c r="D1268" s="675" t="s">
        <v>35</v>
      </c>
      <c r="E1268" s="676">
        <v>0.93</v>
      </c>
      <c r="F1268" s="446"/>
      <c r="G1268" s="446"/>
      <c r="H1268" s="446" t="s">
        <v>14360</v>
      </c>
      <c r="I1268" s="447">
        <v>45261</v>
      </c>
    </row>
    <row r="1269" spans="1:9" ht="15.75">
      <c r="A1269" s="675">
        <v>102985</v>
      </c>
      <c r="B1269" s="675" t="s">
        <v>5080</v>
      </c>
      <c r="C1269" s="675" t="s">
        <v>1978</v>
      </c>
      <c r="D1269" s="675" t="s">
        <v>35</v>
      </c>
      <c r="E1269" s="676">
        <v>2.94</v>
      </c>
      <c r="F1269" s="446"/>
      <c r="G1269" s="446"/>
      <c r="H1269" s="446" t="s">
        <v>14360</v>
      </c>
      <c r="I1269" s="447">
        <v>45261</v>
      </c>
    </row>
    <row r="1270" spans="1:9" ht="15.75">
      <c r="A1270" s="675">
        <v>103156</v>
      </c>
      <c r="B1270" s="675" t="s">
        <v>7969</v>
      </c>
      <c r="C1270" s="675" t="s">
        <v>1978</v>
      </c>
      <c r="D1270" s="675" t="s">
        <v>35</v>
      </c>
      <c r="E1270" s="676">
        <v>1.8</v>
      </c>
      <c r="F1270" s="446"/>
      <c r="G1270" s="446"/>
      <c r="H1270" s="446" t="s">
        <v>14360</v>
      </c>
      <c r="I1270" s="447">
        <v>45261</v>
      </c>
    </row>
    <row r="1271" spans="1:9" ht="15.75">
      <c r="A1271" s="675">
        <v>103162</v>
      </c>
      <c r="B1271" s="675" t="s">
        <v>7970</v>
      </c>
      <c r="C1271" s="675" t="s">
        <v>1978</v>
      </c>
      <c r="D1271" s="675" t="s">
        <v>35</v>
      </c>
      <c r="E1271" s="676">
        <v>2.2000000000000002</v>
      </c>
      <c r="F1271" s="446"/>
      <c r="G1271" s="446"/>
      <c r="H1271" s="446" t="s">
        <v>14360</v>
      </c>
      <c r="I1271" s="447">
        <v>45261</v>
      </c>
    </row>
    <row r="1272" spans="1:9" ht="15.75">
      <c r="A1272" s="675">
        <v>103168</v>
      </c>
      <c r="B1272" s="675" t="s">
        <v>7971</v>
      </c>
      <c r="C1272" s="675" t="s">
        <v>1978</v>
      </c>
      <c r="D1272" s="675" t="s">
        <v>35</v>
      </c>
      <c r="E1272" s="676">
        <v>2.46</v>
      </c>
      <c r="F1272" s="446"/>
      <c r="G1272" s="446"/>
      <c r="H1272" s="446" t="s">
        <v>14360</v>
      </c>
      <c r="I1272" s="447">
        <v>45261</v>
      </c>
    </row>
    <row r="1273" spans="1:9" ht="15.75">
      <c r="A1273" s="675">
        <v>103174</v>
      </c>
      <c r="B1273" s="675" t="s">
        <v>7972</v>
      </c>
      <c r="C1273" s="675" t="s">
        <v>1978</v>
      </c>
      <c r="D1273" s="675" t="s">
        <v>35</v>
      </c>
      <c r="E1273" s="676">
        <v>6.4</v>
      </c>
      <c r="F1273" s="446"/>
      <c r="G1273" s="446"/>
      <c r="H1273" s="446" t="s">
        <v>14360</v>
      </c>
      <c r="I1273" s="447">
        <v>45261</v>
      </c>
    </row>
    <row r="1274" spans="1:9" ht="15.75">
      <c r="A1274" s="675">
        <v>103180</v>
      </c>
      <c r="B1274" s="675" t="s">
        <v>7973</v>
      </c>
      <c r="C1274" s="675" t="s">
        <v>1978</v>
      </c>
      <c r="D1274" s="675" t="s">
        <v>35</v>
      </c>
      <c r="E1274" s="676">
        <v>14.3</v>
      </c>
      <c r="F1274" s="446"/>
      <c r="G1274" s="446"/>
      <c r="H1274" s="446" t="s">
        <v>14360</v>
      </c>
      <c r="I1274" s="447">
        <v>45261</v>
      </c>
    </row>
    <row r="1275" spans="1:9" ht="15.75">
      <c r="A1275" s="675">
        <v>103223</v>
      </c>
      <c r="B1275" s="675" t="s">
        <v>7974</v>
      </c>
      <c r="C1275" s="675" t="s">
        <v>1978</v>
      </c>
      <c r="D1275" s="675" t="s">
        <v>35</v>
      </c>
      <c r="E1275" s="676">
        <v>34.47</v>
      </c>
      <c r="F1275" s="446"/>
      <c r="G1275" s="446"/>
      <c r="H1275" s="446" t="s">
        <v>14360</v>
      </c>
      <c r="I1275" s="447">
        <v>45261</v>
      </c>
    </row>
    <row r="1276" spans="1:9" ht="15.75">
      <c r="A1276" s="675">
        <v>103229</v>
      </c>
      <c r="B1276" s="675" t="s">
        <v>7975</v>
      </c>
      <c r="C1276" s="675" t="s">
        <v>1978</v>
      </c>
      <c r="D1276" s="675" t="s">
        <v>35</v>
      </c>
      <c r="E1276" s="676">
        <v>95.4</v>
      </c>
      <c r="F1276" s="446"/>
      <c r="G1276" s="446"/>
      <c r="H1276" s="446" t="s">
        <v>14360</v>
      </c>
      <c r="I1276" s="447">
        <v>45261</v>
      </c>
    </row>
    <row r="1277" spans="1:9" ht="15.75">
      <c r="A1277" s="675">
        <v>103235</v>
      </c>
      <c r="B1277" s="675" t="s">
        <v>7976</v>
      </c>
      <c r="C1277" s="675" t="s">
        <v>1978</v>
      </c>
      <c r="D1277" s="675" t="s">
        <v>35</v>
      </c>
      <c r="E1277" s="676">
        <v>100.89</v>
      </c>
      <c r="F1277" s="446"/>
      <c r="G1277" s="446"/>
      <c r="H1277" s="446" t="s">
        <v>14360</v>
      </c>
      <c r="I1277" s="447">
        <v>45261</v>
      </c>
    </row>
    <row r="1278" spans="1:9" ht="15.75">
      <c r="A1278" s="675">
        <v>103241</v>
      </c>
      <c r="B1278" s="675" t="s">
        <v>7977</v>
      </c>
      <c r="C1278" s="675" t="s">
        <v>1978</v>
      </c>
      <c r="D1278" s="675" t="s">
        <v>35</v>
      </c>
      <c r="E1278" s="676">
        <v>6.7</v>
      </c>
      <c r="F1278" s="446"/>
      <c r="G1278" s="446"/>
      <c r="H1278" s="446" t="s">
        <v>14360</v>
      </c>
      <c r="I1278" s="447">
        <v>45261</v>
      </c>
    </row>
    <row r="1279" spans="1:9" ht="15.75">
      <c r="A1279" s="675">
        <v>103660</v>
      </c>
      <c r="B1279" s="675" t="s">
        <v>7978</v>
      </c>
      <c r="C1279" s="675" t="s">
        <v>1978</v>
      </c>
      <c r="D1279" s="675" t="s">
        <v>35</v>
      </c>
      <c r="E1279" s="676">
        <v>10.72</v>
      </c>
      <c r="F1279" s="446"/>
      <c r="G1279" s="446"/>
      <c r="H1279" s="446" t="s">
        <v>14360</v>
      </c>
      <c r="I1279" s="447">
        <v>45261</v>
      </c>
    </row>
    <row r="1280" spans="1:9" ht="15.75">
      <c r="A1280" s="675">
        <v>103666</v>
      </c>
      <c r="B1280" s="675" t="s">
        <v>7979</v>
      </c>
      <c r="C1280" s="675" t="s">
        <v>1978</v>
      </c>
      <c r="D1280" s="675" t="s">
        <v>35</v>
      </c>
      <c r="E1280" s="676">
        <v>158.28</v>
      </c>
      <c r="F1280" s="446"/>
      <c r="G1280" s="446"/>
      <c r="H1280" s="446" t="s">
        <v>14360</v>
      </c>
      <c r="I1280" s="447">
        <v>45261</v>
      </c>
    </row>
    <row r="1281" spans="1:9" ht="15.75">
      <c r="A1281" s="675">
        <v>103792</v>
      </c>
      <c r="B1281" s="675" t="s">
        <v>5081</v>
      </c>
      <c r="C1281" s="675" t="s">
        <v>1978</v>
      </c>
      <c r="D1281" s="675" t="s">
        <v>35</v>
      </c>
      <c r="E1281" s="676">
        <v>0.2</v>
      </c>
      <c r="F1281" s="446"/>
      <c r="G1281" s="446"/>
      <c r="H1281" s="446" t="s">
        <v>14360</v>
      </c>
      <c r="I1281" s="447">
        <v>45261</v>
      </c>
    </row>
    <row r="1282" spans="1:9" ht="15.75">
      <c r="A1282" s="675">
        <v>103937</v>
      </c>
      <c r="B1282" s="675" t="s">
        <v>5875</v>
      </c>
      <c r="C1282" s="675" t="s">
        <v>1978</v>
      </c>
      <c r="D1282" s="675" t="s">
        <v>35</v>
      </c>
      <c r="E1282" s="676">
        <v>1.1299999999999999</v>
      </c>
      <c r="F1282" s="446"/>
      <c r="G1282" s="446"/>
      <c r="H1282" s="446" t="s">
        <v>14360</v>
      </c>
      <c r="I1282" s="447">
        <v>45261</v>
      </c>
    </row>
    <row r="1283" spans="1:9" ht="15.75">
      <c r="A1283" s="675">
        <v>103943</v>
      </c>
      <c r="B1283" s="675" t="s">
        <v>5876</v>
      </c>
      <c r="C1283" s="675" t="s">
        <v>1978</v>
      </c>
      <c r="D1283" s="675" t="s">
        <v>35</v>
      </c>
      <c r="E1283" s="676">
        <v>1.1299999999999999</v>
      </c>
      <c r="F1283" s="446"/>
      <c r="G1283" s="446"/>
      <c r="H1283" s="446" t="s">
        <v>14360</v>
      </c>
      <c r="I1283" s="447">
        <v>45261</v>
      </c>
    </row>
    <row r="1284" spans="1:9" ht="15.75">
      <c r="A1284" s="675">
        <v>104087</v>
      </c>
      <c r="B1284" s="675" t="s">
        <v>5877</v>
      </c>
      <c r="C1284" s="675" t="s">
        <v>1978</v>
      </c>
      <c r="D1284" s="675" t="s">
        <v>35</v>
      </c>
      <c r="E1284" s="676">
        <v>0.06</v>
      </c>
      <c r="F1284" s="446"/>
      <c r="G1284" s="446"/>
      <c r="H1284" s="446" t="s">
        <v>14360</v>
      </c>
      <c r="I1284" s="447">
        <v>45261</v>
      </c>
    </row>
    <row r="1285" spans="1:9" ht="15.75">
      <c r="A1285" s="675">
        <v>104088</v>
      </c>
      <c r="B1285" s="675" t="s">
        <v>5878</v>
      </c>
      <c r="C1285" s="675" t="s">
        <v>1978</v>
      </c>
      <c r="D1285" s="675" t="s">
        <v>35</v>
      </c>
      <c r="E1285" s="676">
        <v>0.01</v>
      </c>
      <c r="F1285" s="446"/>
      <c r="G1285" s="446"/>
      <c r="H1285" s="446" t="s">
        <v>14360</v>
      </c>
      <c r="I1285" s="447">
        <v>45261</v>
      </c>
    </row>
    <row r="1286" spans="1:9" ht="15.75">
      <c r="A1286" s="675">
        <v>104089</v>
      </c>
      <c r="B1286" s="675" t="s">
        <v>5879</v>
      </c>
      <c r="C1286" s="675" t="s">
        <v>1978</v>
      </c>
      <c r="D1286" s="675" t="s">
        <v>35</v>
      </c>
      <c r="E1286" s="676">
        <v>0.08</v>
      </c>
      <c r="F1286" s="446"/>
      <c r="G1286" s="446"/>
      <c r="H1286" s="446" t="s">
        <v>14360</v>
      </c>
      <c r="I1286" s="447">
        <v>45261</v>
      </c>
    </row>
    <row r="1287" spans="1:9" ht="15.75">
      <c r="A1287" s="675">
        <v>104090</v>
      </c>
      <c r="B1287" s="675" t="s">
        <v>5880</v>
      </c>
      <c r="C1287" s="675" t="s">
        <v>1978</v>
      </c>
      <c r="D1287" s="675" t="s">
        <v>35</v>
      </c>
      <c r="E1287" s="676">
        <v>0.5</v>
      </c>
      <c r="F1287" s="446"/>
      <c r="G1287" s="446"/>
      <c r="H1287" s="446" t="s">
        <v>14360</v>
      </c>
      <c r="I1287" s="447">
        <v>45261</v>
      </c>
    </row>
    <row r="1288" spans="1:9" ht="15.75">
      <c r="A1288" s="675">
        <v>104093</v>
      </c>
      <c r="B1288" s="675" t="s">
        <v>5881</v>
      </c>
      <c r="C1288" s="675" t="s">
        <v>1978</v>
      </c>
      <c r="D1288" s="675" t="s">
        <v>35</v>
      </c>
      <c r="E1288" s="676">
        <v>0.09</v>
      </c>
      <c r="F1288" s="446"/>
      <c r="G1288" s="446"/>
      <c r="H1288" s="446" t="s">
        <v>14360</v>
      </c>
      <c r="I1288" s="447">
        <v>45261</v>
      </c>
    </row>
    <row r="1289" spans="1:9" ht="15.75">
      <c r="A1289" s="675">
        <v>104094</v>
      </c>
      <c r="B1289" s="675" t="s">
        <v>5882</v>
      </c>
      <c r="C1289" s="675" t="s">
        <v>1978</v>
      </c>
      <c r="D1289" s="675" t="s">
        <v>35</v>
      </c>
      <c r="E1289" s="676">
        <v>0.02</v>
      </c>
      <c r="F1289" s="446"/>
      <c r="G1289" s="446"/>
      <c r="H1289" s="446" t="s">
        <v>14360</v>
      </c>
      <c r="I1289" s="447">
        <v>45261</v>
      </c>
    </row>
    <row r="1290" spans="1:9" ht="15.75">
      <c r="A1290" s="675">
        <v>104095</v>
      </c>
      <c r="B1290" s="675" t="s">
        <v>5883</v>
      </c>
      <c r="C1290" s="675" t="s">
        <v>1978</v>
      </c>
      <c r="D1290" s="675" t="s">
        <v>35</v>
      </c>
      <c r="E1290" s="676">
        <v>0.11</v>
      </c>
      <c r="F1290" s="446"/>
      <c r="G1290" s="446"/>
      <c r="H1290" s="446" t="s">
        <v>14360</v>
      </c>
      <c r="I1290" s="447">
        <v>45261</v>
      </c>
    </row>
    <row r="1291" spans="1:9" ht="15.75">
      <c r="A1291" s="675">
        <v>104096</v>
      </c>
      <c r="B1291" s="675" t="s">
        <v>5884</v>
      </c>
      <c r="C1291" s="675" t="s">
        <v>1978</v>
      </c>
      <c r="D1291" s="675" t="s">
        <v>35</v>
      </c>
      <c r="E1291" s="676">
        <v>0.69</v>
      </c>
      <c r="F1291" s="446"/>
      <c r="G1291" s="446"/>
      <c r="H1291" s="446" t="s">
        <v>14360</v>
      </c>
      <c r="I1291" s="447">
        <v>45261</v>
      </c>
    </row>
    <row r="1292" spans="1:9" ht="15.75">
      <c r="A1292" s="675">
        <v>104519</v>
      </c>
      <c r="B1292" s="675" t="s">
        <v>5885</v>
      </c>
      <c r="C1292" s="675" t="s">
        <v>1978</v>
      </c>
      <c r="D1292" s="675" t="s">
        <v>35</v>
      </c>
      <c r="E1292" s="676">
        <v>0.47</v>
      </c>
      <c r="F1292" s="446"/>
      <c r="G1292" s="446"/>
      <c r="H1292" s="446" t="s">
        <v>14360</v>
      </c>
      <c r="I1292" s="447">
        <v>45261</v>
      </c>
    </row>
    <row r="1293" spans="1:9" ht="15.75">
      <c r="A1293" s="675">
        <v>104655</v>
      </c>
      <c r="B1293" s="675" t="s">
        <v>7980</v>
      </c>
      <c r="C1293" s="675" t="s">
        <v>1978</v>
      </c>
      <c r="D1293" s="675" t="s">
        <v>35</v>
      </c>
      <c r="E1293" s="676">
        <v>0.5</v>
      </c>
      <c r="F1293" s="446"/>
      <c r="G1293" s="446"/>
      <c r="H1293" s="446" t="s">
        <v>14360</v>
      </c>
      <c r="I1293" s="447">
        <v>45261</v>
      </c>
    </row>
    <row r="1294" spans="1:9" ht="15.75">
      <c r="A1294" s="675">
        <v>104687</v>
      </c>
      <c r="B1294" s="675" t="s">
        <v>7981</v>
      </c>
      <c r="C1294" s="675" t="s">
        <v>1978</v>
      </c>
      <c r="D1294" s="675" t="s">
        <v>35</v>
      </c>
      <c r="E1294" s="676">
        <v>441.7</v>
      </c>
      <c r="F1294" s="446"/>
      <c r="G1294" s="446"/>
      <c r="H1294" s="446" t="s">
        <v>14360</v>
      </c>
      <c r="I1294" s="447">
        <v>45261</v>
      </c>
    </row>
    <row r="1295" spans="1:9" ht="15.75">
      <c r="A1295" s="675">
        <v>104694</v>
      </c>
      <c r="B1295" s="675" t="s">
        <v>7982</v>
      </c>
      <c r="C1295" s="675" t="s">
        <v>1978</v>
      </c>
      <c r="D1295" s="675" t="s">
        <v>35</v>
      </c>
      <c r="E1295" s="676">
        <v>1.57</v>
      </c>
      <c r="F1295" s="446"/>
      <c r="G1295" s="446"/>
      <c r="H1295" s="446" t="s">
        <v>14360</v>
      </c>
      <c r="I1295" s="447">
        <v>45261</v>
      </c>
    </row>
    <row r="1296" spans="1:9" ht="15.75">
      <c r="A1296" s="675">
        <v>104703</v>
      </c>
      <c r="B1296" s="675" t="s">
        <v>7983</v>
      </c>
      <c r="C1296" s="675" t="s">
        <v>1978</v>
      </c>
      <c r="D1296" s="675" t="s">
        <v>35</v>
      </c>
      <c r="E1296" s="676">
        <v>90.9</v>
      </c>
      <c r="F1296" s="446"/>
      <c r="G1296" s="446"/>
      <c r="H1296" s="446" t="s">
        <v>14360</v>
      </c>
      <c r="I1296" s="447">
        <v>45261</v>
      </c>
    </row>
    <row r="1297" spans="1:9" ht="15.75">
      <c r="A1297" s="675">
        <v>104709</v>
      </c>
      <c r="B1297" s="675" t="s">
        <v>7984</v>
      </c>
      <c r="C1297" s="675" t="s">
        <v>1978</v>
      </c>
      <c r="D1297" s="675" t="s">
        <v>35</v>
      </c>
      <c r="E1297" s="677">
        <v>1149.54</v>
      </c>
      <c r="F1297" s="446"/>
      <c r="G1297" s="446"/>
      <c r="H1297" s="446" t="s">
        <v>14360</v>
      </c>
      <c r="I1297" s="447">
        <v>45261</v>
      </c>
    </row>
    <row r="1298" spans="1:9" ht="15.75">
      <c r="A1298" s="675">
        <v>104715</v>
      </c>
      <c r="B1298" s="675" t="s">
        <v>7985</v>
      </c>
      <c r="C1298" s="675" t="s">
        <v>1978</v>
      </c>
      <c r="D1298" s="675" t="s">
        <v>35</v>
      </c>
      <c r="E1298" s="676">
        <v>88.37</v>
      </c>
      <c r="F1298" s="446"/>
      <c r="G1298" s="446"/>
      <c r="H1298" s="446" t="s">
        <v>14360</v>
      </c>
      <c r="I1298" s="447">
        <v>45261</v>
      </c>
    </row>
    <row r="1299" spans="1:9" ht="15.75">
      <c r="A1299" s="675">
        <v>92259</v>
      </c>
      <c r="B1299" s="675" t="s">
        <v>2200</v>
      </c>
      <c r="C1299" s="675" t="s">
        <v>6</v>
      </c>
      <c r="D1299" s="675" t="s">
        <v>37</v>
      </c>
      <c r="E1299" s="676">
        <v>401.79</v>
      </c>
      <c r="F1299" s="446"/>
      <c r="G1299" s="446"/>
      <c r="H1299" s="446" t="s">
        <v>14360</v>
      </c>
      <c r="I1299" s="447">
        <v>45261</v>
      </c>
    </row>
    <row r="1300" spans="1:9" ht="15.75">
      <c r="A1300" s="675">
        <v>92260</v>
      </c>
      <c r="B1300" s="675" t="s">
        <v>2201</v>
      </c>
      <c r="C1300" s="675" t="s">
        <v>6</v>
      </c>
      <c r="D1300" s="675" t="s">
        <v>37</v>
      </c>
      <c r="E1300" s="676">
        <v>458.87</v>
      </c>
      <c r="F1300" s="446"/>
      <c r="G1300" s="446"/>
      <c r="H1300" s="446" t="s">
        <v>14360</v>
      </c>
      <c r="I1300" s="447">
        <v>45261</v>
      </c>
    </row>
    <row r="1301" spans="1:9" ht="15.75">
      <c r="A1301" s="675">
        <v>92261</v>
      </c>
      <c r="B1301" s="675" t="s">
        <v>2202</v>
      </c>
      <c r="C1301" s="675" t="s">
        <v>6</v>
      </c>
      <c r="D1301" s="675" t="s">
        <v>37</v>
      </c>
      <c r="E1301" s="676">
        <v>514.22</v>
      </c>
      <c r="F1301" s="446"/>
      <c r="G1301" s="446"/>
      <c r="H1301" s="446" t="s">
        <v>14360</v>
      </c>
      <c r="I1301" s="447">
        <v>45261</v>
      </c>
    </row>
    <row r="1302" spans="1:9" ht="15.75">
      <c r="A1302" s="675">
        <v>92262</v>
      </c>
      <c r="B1302" s="675" t="s">
        <v>2203</v>
      </c>
      <c r="C1302" s="675" t="s">
        <v>6</v>
      </c>
      <c r="D1302" s="675" t="s">
        <v>37</v>
      </c>
      <c r="E1302" s="676">
        <v>603.32000000000005</v>
      </c>
      <c r="F1302" s="446"/>
      <c r="G1302" s="446"/>
      <c r="H1302" s="446" t="s">
        <v>14360</v>
      </c>
      <c r="I1302" s="447">
        <v>45261</v>
      </c>
    </row>
    <row r="1303" spans="1:9" ht="15.75">
      <c r="A1303" s="675">
        <v>92539</v>
      </c>
      <c r="B1303" s="675" t="s">
        <v>2204</v>
      </c>
      <c r="C1303" s="675" t="s">
        <v>6</v>
      </c>
      <c r="D1303" s="675" t="s">
        <v>2</v>
      </c>
      <c r="E1303" s="676">
        <v>63.89</v>
      </c>
      <c r="F1303" s="446"/>
      <c r="G1303" s="446"/>
      <c r="H1303" s="446" t="s">
        <v>14360</v>
      </c>
      <c r="I1303" s="447">
        <v>45261</v>
      </c>
    </row>
    <row r="1304" spans="1:9" ht="15.75">
      <c r="A1304" s="675">
        <v>92540</v>
      </c>
      <c r="B1304" s="675" t="s">
        <v>2205</v>
      </c>
      <c r="C1304" s="675" t="s">
        <v>6</v>
      </c>
      <c r="D1304" s="675" t="s">
        <v>2</v>
      </c>
      <c r="E1304" s="676">
        <v>72.36</v>
      </c>
      <c r="F1304" s="446"/>
      <c r="G1304" s="446"/>
      <c r="H1304" s="446" t="s">
        <v>14360</v>
      </c>
      <c r="I1304" s="447">
        <v>45261</v>
      </c>
    </row>
    <row r="1305" spans="1:9" ht="15.75">
      <c r="A1305" s="675">
        <v>92541</v>
      </c>
      <c r="B1305" s="675" t="s">
        <v>2206</v>
      </c>
      <c r="C1305" s="675" t="s">
        <v>6</v>
      </c>
      <c r="D1305" s="675" t="s">
        <v>2</v>
      </c>
      <c r="E1305" s="676">
        <v>68.75</v>
      </c>
      <c r="F1305" s="446"/>
      <c r="G1305" s="446"/>
      <c r="H1305" s="446" t="s">
        <v>14360</v>
      </c>
      <c r="I1305" s="447">
        <v>45261</v>
      </c>
    </row>
    <row r="1306" spans="1:9" ht="15.75">
      <c r="A1306" s="675">
        <v>92542</v>
      </c>
      <c r="B1306" s="675" t="s">
        <v>2207</v>
      </c>
      <c r="C1306" s="675" t="s">
        <v>6</v>
      </c>
      <c r="D1306" s="675" t="s">
        <v>2</v>
      </c>
      <c r="E1306" s="676">
        <v>83.86</v>
      </c>
      <c r="F1306" s="446"/>
      <c r="G1306" s="446"/>
      <c r="H1306" s="446" t="s">
        <v>14360</v>
      </c>
      <c r="I1306" s="447">
        <v>45261</v>
      </c>
    </row>
    <row r="1307" spans="1:9" ht="15.75">
      <c r="A1307" s="675">
        <v>92543</v>
      </c>
      <c r="B1307" s="675" t="s">
        <v>2208</v>
      </c>
      <c r="C1307" s="675" t="s">
        <v>6</v>
      </c>
      <c r="D1307" s="675" t="s">
        <v>2</v>
      </c>
      <c r="E1307" s="676">
        <v>19.010000000000002</v>
      </c>
      <c r="F1307" s="446"/>
      <c r="G1307" s="446"/>
      <c r="H1307" s="446" t="s">
        <v>14360</v>
      </c>
      <c r="I1307" s="447">
        <v>45261</v>
      </c>
    </row>
    <row r="1308" spans="1:9" ht="15.75">
      <c r="A1308" s="675">
        <v>92544</v>
      </c>
      <c r="B1308" s="675" t="s">
        <v>2209</v>
      </c>
      <c r="C1308" s="675" t="s">
        <v>6</v>
      </c>
      <c r="D1308" s="675" t="s">
        <v>2</v>
      </c>
      <c r="E1308" s="676">
        <v>15.13</v>
      </c>
      <c r="F1308" s="446"/>
      <c r="G1308" s="446"/>
      <c r="H1308" s="446" t="s">
        <v>14360</v>
      </c>
      <c r="I1308" s="447">
        <v>45261</v>
      </c>
    </row>
    <row r="1309" spans="1:9" ht="15.75">
      <c r="A1309" s="675">
        <v>92545</v>
      </c>
      <c r="B1309" s="675" t="s">
        <v>2210</v>
      </c>
      <c r="C1309" s="675" t="s">
        <v>6</v>
      </c>
      <c r="D1309" s="675" t="s">
        <v>37</v>
      </c>
      <c r="E1309" s="676">
        <v>880.38</v>
      </c>
      <c r="F1309" s="446"/>
      <c r="G1309" s="446"/>
      <c r="H1309" s="446" t="s">
        <v>14360</v>
      </c>
      <c r="I1309" s="447">
        <v>45261</v>
      </c>
    </row>
    <row r="1310" spans="1:9" ht="15.75">
      <c r="A1310" s="675">
        <v>92546</v>
      </c>
      <c r="B1310" s="675" t="s">
        <v>2211</v>
      </c>
      <c r="C1310" s="675" t="s">
        <v>6</v>
      </c>
      <c r="D1310" s="675" t="s">
        <v>37</v>
      </c>
      <c r="E1310" s="677">
        <v>1079.18</v>
      </c>
      <c r="F1310" s="446"/>
      <c r="G1310" s="446"/>
      <c r="H1310" s="446" t="s">
        <v>14360</v>
      </c>
      <c r="I1310" s="447">
        <v>45261</v>
      </c>
    </row>
    <row r="1311" spans="1:9" ht="15.75">
      <c r="A1311" s="675">
        <v>92547</v>
      </c>
      <c r="B1311" s="675" t="s">
        <v>2212</v>
      </c>
      <c r="C1311" s="675" t="s">
        <v>6</v>
      </c>
      <c r="D1311" s="675" t="s">
        <v>37</v>
      </c>
      <c r="E1311" s="677">
        <v>1137.55</v>
      </c>
      <c r="F1311" s="446"/>
      <c r="G1311" s="446"/>
      <c r="H1311" s="446" t="s">
        <v>14360</v>
      </c>
      <c r="I1311" s="447">
        <v>45261</v>
      </c>
    </row>
    <row r="1312" spans="1:9" ht="15.75">
      <c r="A1312" s="675">
        <v>92548</v>
      </c>
      <c r="B1312" s="675" t="s">
        <v>2213</v>
      </c>
      <c r="C1312" s="675" t="s">
        <v>6</v>
      </c>
      <c r="D1312" s="675" t="s">
        <v>37</v>
      </c>
      <c r="E1312" s="677">
        <v>1264.0899999999999</v>
      </c>
      <c r="F1312" s="446"/>
      <c r="G1312" s="446"/>
      <c r="H1312" s="446" t="s">
        <v>14360</v>
      </c>
      <c r="I1312" s="447">
        <v>45261</v>
      </c>
    </row>
    <row r="1313" spans="1:9" ht="15.75">
      <c r="A1313" s="675">
        <v>92549</v>
      </c>
      <c r="B1313" s="675" t="s">
        <v>2214</v>
      </c>
      <c r="C1313" s="675" t="s">
        <v>6</v>
      </c>
      <c r="D1313" s="675" t="s">
        <v>37</v>
      </c>
      <c r="E1313" s="677">
        <v>1583.79</v>
      </c>
      <c r="F1313" s="446"/>
      <c r="G1313" s="446"/>
      <c r="H1313" s="446" t="s">
        <v>14360</v>
      </c>
      <c r="I1313" s="447">
        <v>45261</v>
      </c>
    </row>
    <row r="1314" spans="1:9" ht="15.75">
      <c r="A1314" s="675">
        <v>92550</v>
      </c>
      <c r="B1314" s="675" t="s">
        <v>2215</v>
      </c>
      <c r="C1314" s="675" t="s">
        <v>6</v>
      </c>
      <c r="D1314" s="675" t="s">
        <v>37</v>
      </c>
      <c r="E1314" s="677">
        <v>1950.08</v>
      </c>
      <c r="F1314" s="446"/>
      <c r="G1314" s="446"/>
      <c r="H1314" s="446" t="s">
        <v>14360</v>
      </c>
      <c r="I1314" s="447">
        <v>45261</v>
      </c>
    </row>
    <row r="1315" spans="1:9" ht="15.75">
      <c r="A1315" s="675">
        <v>92551</v>
      </c>
      <c r="B1315" s="675" t="s">
        <v>2216</v>
      </c>
      <c r="C1315" s="675" t="s">
        <v>6</v>
      </c>
      <c r="D1315" s="675" t="s">
        <v>37</v>
      </c>
      <c r="E1315" s="677">
        <v>2024.82</v>
      </c>
      <c r="F1315" s="446"/>
      <c r="G1315" s="446"/>
      <c r="H1315" s="446" t="s">
        <v>14360</v>
      </c>
      <c r="I1315" s="447">
        <v>45261</v>
      </c>
    </row>
    <row r="1316" spans="1:9" ht="15.75">
      <c r="A1316" s="675">
        <v>92552</v>
      </c>
      <c r="B1316" s="675" t="s">
        <v>2217</v>
      </c>
      <c r="C1316" s="675" t="s">
        <v>6</v>
      </c>
      <c r="D1316" s="675" t="s">
        <v>37</v>
      </c>
      <c r="E1316" s="677">
        <v>2199.77</v>
      </c>
      <c r="F1316" s="446"/>
      <c r="G1316" s="446"/>
      <c r="H1316" s="446" t="s">
        <v>14360</v>
      </c>
      <c r="I1316" s="447">
        <v>45261</v>
      </c>
    </row>
    <row r="1317" spans="1:9" ht="15.75">
      <c r="A1317" s="675">
        <v>92553</v>
      </c>
      <c r="B1317" s="675" t="s">
        <v>2218</v>
      </c>
      <c r="C1317" s="675" t="s">
        <v>6</v>
      </c>
      <c r="D1317" s="675" t="s">
        <v>37</v>
      </c>
      <c r="E1317" s="677">
        <v>2528.6999999999998</v>
      </c>
      <c r="F1317" s="446"/>
      <c r="G1317" s="446"/>
      <c r="H1317" s="446" t="s">
        <v>14360</v>
      </c>
      <c r="I1317" s="447">
        <v>45261</v>
      </c>
    </row>
    <row r="1318" spans="1:9" ht="15.75">
      <c r="A1318" s="675">
        <v>92554</v>
      </c>
      <c r="B1318" s="675" t="s">
        <v>2219</v>
      </c>
      <c r="C1318" s="675" t="s">
        <v>6</v>
      </c>
      <c r="D1318" s="675" t="s">
        <v>37</v>
      </c>
      <c r="E1318" s="677">
        <v>2614.2800000000002</v>
      </c>
      <c r="F1318" s="446"/>
      <c r="G1318" s="446"/>
      <c r="H1318" s="446" t="s">
        <v>14360</v>
      </c>
      <c r="I1318" s="447">
        <v>45261</v>
      </c>
    </row>
    <row r="1319" spans="1:9" ht="15.75">
      <c r="A1319" s="675">
        <v>92555</v>
      </c>
      <c r="B1319" s="675" t="s">
        <v>2220</v>
      </c>
      <c r="C1319" s="675" t="s">
        <v>6</v>
      </c>
      <c r="D1319" s="675" t="s">
        <v>37</v>
      </c>
      <c r="E1319" s="676">
        <v>869.28</v>
      </c>
      <c r="F1319" s="446"/>
      <c r="G1319" s="446"/>
      <c r="H1319" s="446" t="s">
        <v>14360</v>
      </c>
      <c r="I1319" s="447">
        <v>45261</v>
      </c>
    </row>
    <row r="1320" spans="1:9" ht="15.75">
      <c r="A1320" s="675">
        <v>92556</v>
      </c>
      <c r="B1320" s="675" t="s">
        <v>2221</v>
      </c>
      <c r="C1320" s="675" t="s">
        <v>6</v>
      </c>
      <c r="D1320" s="675" t="s">
        <v>37</v>
      </c>
      <c r="E1320" s="677">
        <v>1059.73</v>
      </c>
      <c r="F1320" s="446"/>
      <c r="G1320" s="446"/>
      <c r="H1320" s="446" t="s">
        <v>14360</v>
      </c>
      <c r="I1320" s="447">
        <v>45261</v>
      </c>
    </row>
    <row r="1321" spans="1:9" ht="15.75">
      <c r="A1321" s="675">
        <v>92557</v>
      </c>
      <c r="B1321" s="675" t="s">
        <v>2222</v>
      </c>
      <c r="C1321" s="675" t="s">
        <v>6</v>
      </c>
      <c r="D1321" s="675" t="s">
        <v>37</v>
      </c>
      <c r="E1321" s="677">
        <v>1118.0899999999999</v>
      </c>
      <c r="F1321" s="446"/>
      <c r="G1321" s="446"/>
      <c r="H1321" s="446" t="s">
        <v>14360</v>
      </c>
      <c r="I1321" s="447">
        <v>45261</v>
      </c>
    </row>
    <row r="1322" spans="1:9" ht="15.75">
      <c r="A1322" s="675">
        <v>92558</v>
      </c>
      <c r="B1322" s="675" t="s">
        <v>2223</v>
      </c>
      <c r="C1322" s="675" t="s">
        <v>6</v>
      </c>
      <c r="D1322" s="675" t="s">
        <v>37</v>
      </c>
      <c r="E1322" s="677">
        <v>1252.98</v>
      </c>
      <c r="F1322" s="446"/>
      <c r="G1322" s="446"/>
      <c r="H1322" s="446" t="s">
        <v>14360</v>
      </c>
      <c r="I1322" s="447">
        <v>45261</v>
      </c>
    </row>
    <row r="1323" spans="1:9" ht="15.75">
      <c r="A1323" s="675">
        <v>92559</v>
      </c>
      <c r="B1323" s="675" t="s">
        <v>2224</v>
      </c>
      <c r="C1323" s="675" t="s">
        <v>6</v>
      </c>
      <c r="D1323" s="675" t="s">
        <v>37</v>
      </c>
      <c r="E1323" s="677">
        <v>1563.11</v>
      </c>
      <c r="F1323" s="446"/>
      <c r="G1323" s="446"/>
      <c r="H1323" s="446" t="s">
        <v>14360</v>
      </c>
      <c r="I1323" s="447">
        <v>45261</v>
      </c>
    </row>
    <row r="1324" spans="1:9" ht="15.75">
      <c r="A1324" s="675">
        <v>92560</v>
      </c>
      <c r="B1324" s="675" t="s">
        <v>2225</v>
      </c>
      <c r="C1324" s="675" t="s">
        <v>6</v>
      </c>
      <c r="D1324" s="675" t="s">
        <v>37</v>
      </c>
      <c r="E1324" s="677">
        <v>1921.91</v>
      </c>
      <c r="F1324" s="446"/>
      <c r="G1324" s="446"/>
      <c r="H1324" s="446" t="s">
        <v>14360</v>
      </c>
      <c r="I1324" s="447">
        <v>45261</v>
      </c>
    </row>
    <row r="1325" spans="1:9" ht="15.75">
      <c r="A1325" s="675">
        <v>92561</v>
      </c>
      <c r="B1325" s="675" t="s">
        <v>2226</v>
      </c>
      <c r="C1325" s="675" t="s">
        <v>6</v>
      </c>
      <c r="D1325" s="675" t="s">
        <v>37</v>
      </c>
      <c r="E1325" s="677">
        <v>1997.41</v>
      </c>
      <c r="F1325" s="446"/>
      <c r="G1325" s="446"/>
      <c r="H1325" s="446" t="s">
        <v>14360</v>
      </c>
      <c r="I1325" s="447">
        <v>45261</v>
      </c>
    </row>
    <row r="1326" spans="1:9" ht="15.75">
      <c r="A1326" s="675">
        <v>92562</v>
      </c>
      <c r="B1326" s="675" t="s">
        <v>2227</v>
      </c>
      <c r="C1326" s="675" t="s">
        <v>6</v>
      </c>
      <c r="D1326" s="675" t="s">
        <v>37</v>
      </c>
      <c r="E1326" s="677">
        <v>2152.91</v>
      </c>
      <c r="F1326" s="446"/>
      <c r="G1326" s="446"/>
      <c r="H1326" s="446" t="s">
        <v>14360</v>
      </c>
      <c r="I1326" s="447">
        <v>45261</v>
      </c>
    </row>
    <row r="1327" spans="1:9" ht="15.75">
      <c r="A1327" s="675">
        <v>92563</v>
      </c>
      <c r="B1327" s="675" t="s">
        <v>2228</v>
      </c>
      <c r="C1327" s="675" t="s">
        <v>6</v>
      </c>
      <c r="D1327" s="675" t="s">
        <v>37</v>
      </c>
      <c r="E1327" s="677">
        <v>2473.9</v>
      </c>
      <c r="F1327" s="446"/>
      <c r="G1327" s="446"/>
      <c r="H1327" s="446" t="s">
        <v>14360</v>
      </c>
      <c r="I1327" s="447">
        <v>45261</v>
      </c>
    </row>
    <row r="1328" spans="1:9" ht="15.75">
      <c r="A1328" s="675">
        <v>92564</v>
      </c>
      <c r="B1328" s="675" t="s">
        <v>2229</v>
      </c>
      <c r="C1328" s="675" t="s">
        <v>6</v>
      </c>
      <c r="D1328" s="675" t="s">
        <v>37</v>
      </c>
      <c r="E1328" s="677">
        <v>2547.16</v>
      </c>
      <c r="F1328" s="446"/>
      <c r="G1328" s="446"/>
      <c r="H1328" s="446" t="s">
        <v>14360</v>
      </c>
      <c r="I1328" s="447">
        <v>45261</v>
      </c>
    </row>
    <row r="1329" spans="1:9" ht="15.75">
      <c r="A1329" s="675">
        <v>100379</v>
      </c>
      <c r="B1329" s="675" t="s">
        <v>2230</v>
      </c>
      <c r="C1329" s="675" t="s">
        <v>6</v>
      </c>
      <c r="D1329" s="675" t="s">
        <v>2</v>
      </c>
      <c r="E1329" s="676">
        <v>32.79</v>
      </c>
      <c r="F1329" s="446"/>
      <c r="G1329" s="446"/>
      <c r="H1329" s="446" t="s">
        <v>14360</v>
      </c>
      <c r="I1329" s="447">
        <v>45261</v>
      </c>
    </row>
    <row r="1330" spans="1:9" ht="15.75">
      <c r="A1330" s="675">
        <v>100380</v>
      </c>
      <c r="B1330" s="675" t="s">
        <v>2231</v>
      </c>
      <c r="C1330" s="675" t="s">
        <v>6</v>
      </c>
      <c r="D1330" s="675" t="s">
        <v>2</v>
      </c>
      <c r="E1330" s="676">
        <v>43.4</v>
      </c>
      <c r="F1330" s="446"/>
      <c r="G1330" s="446"/>
      <c r="H1330" s="446" t="s">
        <v>14360</v>
      </c>
      <c r="I1330" s="447">
        <v>45261</v>
      </c>
    </row>
    <row r="1331" spans="1:9" ht="15.75">
      <c r="A1331" s="675">
        <v>100381</v>
      </c>
      <c r="B1331" s="675" t="s">
        <v>2232</v>
      </c>
      <c r="C1331" s="675" t="s">
        <v>6</v>
      </c>
      <c r="D1331" s="675" t="s">
        <v>2</v>
      </c>
      <c r="E1331" s="676">
        <v>48.7</v>
      </c>
      <c r="F1331" s="446"/>
      <c r="G1331" s="446"/>
      <c r="H1331" s="446" t="s">
        <v>14360</v>
      </c>
      <c r="I1331" s="447">
        <v>45261</v>
      </c>
    </row>
    <row r="1332" spans="1:9" ht="15.75">
      <c r="A1332" s="675">
        <v>100383</v>
      </c>
      <c r="B1332" s="675" t="s">
        <v>2233</v>
      </c>
      <c r="C1332" s="675" t="s">
        <v>6</v>
      </c>
      <c r="D1332" s="675" t="s">
        <v>2</v>
      </c>
      <c r="E1332" s="676">
        <v>21.52</v>
      </c>
      <c r="F1332" s="446"/>
      <c r="G1332" s="446"/>
      <c r="H1332" s="446" t="s">
        <v>14360</v>
      </c>
      <c r="I1332" s="447">
        <v>45261</v>
      </c>
    </row>
    <row r="1333" spans="1:9" ht="15.75">
      <c r="A1333" s="675">
        <v>100384</v>
      </c>
      <c r="B1333" s="675" t="s">
        <v>2234</v>
      </c>
      <c r="C1333" s="675" t="s">
        <v>6</v>
      </c>
      <c r="D1333" s="675" t="s">
        <v>2</v>
      </c>
      <c r="E1333" s="676">
        <v>22.63</v>
      </c>
      <c r="F1333" s="446"/>
      <c r="G1333" s="446"/>
      <c r="H1333" s="446" t="s">
        <v>14360</v>
      </c>
      <c r="I1333" s="447">
        <v>45261</v>
      </c>
    </row>
    <row r="1334" spans="1:9" ht="15.75">
      <c r="A1334" s="675">
        <v>100385</v>
      </c>
      <c r="B1334" s="675" t="s">
        <v>2235</v>
      </c>
      <c r="C1334" s="675" t="s">
        <v>6</v>
      </c>
      <c r="D1334" s="675" t="s">
        <v>2</v>
      </c>
      <c r="E1334" s="676">
        <v>29.32</v>
      </c>
      <c r="F1334" s="446"/>
      <c r="G1334" s="446"/>
      <c r="H1334" s="446" t="s">
        <v>14360</v>
      </c>
      <c r="I1334" s="447">
        <v>45261</v>
      </c>
    </row>
    <row r="1335" spans="1:9" ht="15.75">
      <c r="A1335" s="675">
        <v>100386</v>
      </c>
      <c r="B1335" s="675" t="s">
        <v>2236</v>
      </c>
      <c r="C1335" s="675" t="s">
        <v>6</v>
      </c>
      <c r="D1335" s="675" t="s">
        <v>2</v>
      </c>
      <c r="E1335" s="676">
        <v>37.630000000000003</v>
      </c>
      <c r="F1335" s="446"/>
      <c r="G1335" s="446"/>
      <c r="H1335" s="446" t="s">
        <v>14360</v>
      </c>
      <c r="I1335" s="447">
        <v>45261</v>
      </c>
    </row>
    <row r="1336" spans="1:9" ht="15.75">
      <c r="A1336" s="675">
        <v>100387</v>
      </c>
      <c r="B1336" s="675" t="s">
        <v>2237</v>
      </c>
      <c r="C1336" s="675" t="s">
        <v>6</v>
      </c>
      <c r="D1336" s="675" t="s">
        <v>2</v>
      </c>
      <c r="E1336" s="676">
        <v>45.68</v>
      </c>
      <c r="F1336" s="446"/>
      <c r="G1336" s="446"/>
      <c r="H1336" s="446" t="s">
        <v>14360</v>
      </c>
      <c r="I1336" s="447">
        <v>45261</v>
      </c>
    </row>
    <row r="1337" spans="1:9" ht="15.75">
      <c r="A1337" s="675">
        <v>100388</v>
      </c>
      <c r="B1337" s="675" t="s">
        <v>2238</v>
      </c>
      <c r="C1337" s="675" t="s">
        <v>6</v>
      </c>
      <c r="D1337" s="675" t="s">
        <v>2</v>
      </c>
      <c r="E1337" s="676">
        <v>16.510000000000002</v>
      </c>
      <c r="F1337" s="446"/>
      <c r="G1337" s="446"/>
      <c r="H1337" s="446" t="s">
        <v>14360</v>
      </c>
      <c r="I1337" s="447">
        <v>45261</v>
      </c>
    </row>
    <row r="1338" spans="1:9" ht="15.75">
      <c r="A1338" s="675">
        <v>100389</v>
      </c>
      <c r="B1338" s="675" t="s">
        <v>2239</v>
      </c>
      <c r="C1338" s="675" t="s">
        <v>6</v>
      </c>
      <c r="D1338" s="675" t="s">
        <v>2</v>
      </c>
      <c r="E1338" s="676">
        <v>15.07</v>
      </c>
      <c r="F1338" s="446"/>
      <c r="G1338" s="446"/>
      <c r="H1338" s="446" t="s">
        <v>14360</v>
      </c>
      <c r="I1338" s="447">
        <v>45261</v>
      </c>
    </row>
    <row r="1339" spans="1:9" ht="15.75">
      <c r="A1339" s="675">
        <v>100390</v>
      </c>
      <c r="B1339" s="675" t="s">
        <v>2240</v>
      </c>
      <c r="C1339" s="675" t="s">
        <v>6</v>
      </c>
      <c r="D1339" s="675" t="s">
        <v>2</v>
      </c>
      <c r="E1339" s="676">
        <v>19.87</v>
      </c>
      <c r="F1339" s="446"/>
      <c r="G1339" s="446"/>
      <c r="H1339" s="446" t="s">
        <v>14360</v>
      </c>
      <c r="I1339" s="447">
        <v>45261</v>
      </c>
    </row>
    <row r="1340" spans="1:9" ht="15.75">
      <c r="A1340" s="675">
        <v>100391</v>
      </c>
      <c r="B1340" s="675" t="s">
        <v>2241</v>
      </c>
      <c r="C1340" s="675" t="s">
        <v>6</v>
      </c>
      <c r="D1340" s="675" t="s">
        <v>2</v>
      </c>
      <c r="E1340" s="676">
        <v>17.36</v>
      </c>
      <c r="F1340" s="446"/>
      <c r="G1340" s="446"/>
      <c r="H1340" s="446" t="s">
        <v>14360</v>
      </c>
      <c r="I1340" s="447">
        <v>45261</v>
      </c>
    </row>
    <row r="1341" spans="1:9" ht="15.75">
      <c r="A1341" s="675">
        <v>100392</v>
      </c>
      <c r="B1341" s="675" t="s">
        <v>2242</v>
      </c>
      <c r="C1341" s="675" t="s">
        <v>6</v>
      </c>
      <c r="D1341" s="675" t="s">
        <v>2</v>
      </c>
      <c r="E1341" s="676">
        <v>13.04</v>
      </c>
      <c r="F1341" s="446"/>
      <c r="G1341" s="446"/>
      <c r="H1341" s="446" t="s">
        <v>14360</v>
      </c>
      <c r="I1341" s="447">
        <v>45261</v>
      </c>
    </row>
    <row r="1342" spans="1:9" ht="15.75">
      <c r="A1342" s="675">
        <v>100393</v>
      </c>
      <c r="B1342" s="675" t="s">
        <v>2243</v>
      </c>
      <c r="C1342" s="675" t="s">
        <v>6</v>
      </c>
      <c r="D1342" s="675" t="s">
        <v>2</v>
      </c>
      <c r="E1342" s="676">
        <v>17.28</v>
      </c>
      <c r="F1342" s="446"/>
      <c r="G1342" s="446"/>
      <c r="H1342" s="446" t="s">
        <v>14360</v>
      </c>
      <c r="I1342" s="447">
        <v>45261</v>
      </c>
    </row>
    <row r="1343" spans="1:9" ht="15.75">
      <c r="A1343" s="675">
        <v>100394</v>
      </c>
      <c r="B1343" s="675" t="s">
        <v>2244</v>
      </c>
      <c r="C1343" s="675" t="s">
        <v>6</v>
      </c>
      <c r="D1343" s="675" t="s">
        <v>2</v>
      </c>
      <c r="E1343" s="676">
        <v>15.68</v>
      </c>
      <c r="F1343" s="446"/>
      <c r="G1343" s="446"/>
      <c r="H1343" s="446" t="s">
        <v>14360</v>
      </c>
      <c r="I1343" s="447">
        <v>45261</v>
      </c>
    </row>
    <row r="1344" spans="1:9" ht="15.75">
      <c r="A1344" s="675">
        <v>100395</v>
      </c>
      <c r="B1344" s="675" t="s">
        <v>2245</v>
      </c>
      <c r="C1344" s="675" t="s">
        <v>6</v>
      </c>
      <c r="D1344" s="675" t="s">
        <v>2</v>
      </c>
      <c r="E1344" s="676">
        <v>20.66</v>
      </c>
      <c r="F1344" s="446"/>
      <c r="G1344" s="446"/>
      <c r="H1344" s="446" t="s">
        <v>14360</v>
      </c>
      <c r="I1344" s="447">
        <v>45261</v>
      </c>
    </row>
    <row r="1345" spans="1:9" ht="15.75">
      <c r="A1345" s="675">
        <v>94189</v>
      </c>
      <c r="B1345" s="675" t="s">
        <v>2246</v>
      </c>
      <c r="C1345" s="675" t="s">
        <v>6</v>
      </c>
      <c r="D1345" s="675" t="s">
        <v>2</v>
      </c>
      <c r="E1345" s="676">
        <v>38.549999999999997</v>
      </c>
      <c r="F1345" s="446"/>
      <c r="G1345" s="446"/>
      <c r="H1345" s="446" t="s">
        <v>14360</v>
      </c>
      <c r="I1345" s="447">
        <v>45261</v>
      </c>
    </row>
    <row r="1346" spans="1:9" ht="15.75">
      <c r="A1346" s="675">
        <v>94192</v>
      </c>
      <c r="B1346" s="675" t="s">
        <v>2247</v>
      </c>
      <c r="C1346" s="675" t="s">
        <v>6</v>
      </c>
      <c r="D1346" s="675" t="s">
        <v>2</v>
      </c>
      <c r="E1346" s="676">
        <v>40.869999999999997</v>
      </c>
      <c r="F1346" s="446"/>
      <c r="G1346" s="446"/>
      <c r="H1346" s="446" t="s">
        <v>14360</v>
      </c>
      <c r="I1346" s="447">
        <v>45261</v>
      </c>
    </row>
    <row r="1347" spans="1:9" ht="15.75">
      <c r="A1347" s="675">
        <v>94195</v>
      </c>
      <c r="B1347" s="675" t="s">
        <v>2248</v>
      </c>
      <c r="C1347" s="675" t="s">
        <v>6</v>
      </c>
      <c r="D1347" s="675" t="s">
        <v>2</v>
      </c>
      <c r="E1347" s="676">
        <v>24.83</v>
      </c>
      <c r="F1347" s="446"/>
      <c r="G1347" s="446"/>
      <c r="H1347" s="446" t="s">
        <v>14360</v>
      </c>
      <c r="I1347" s="447">
        <v>45261</v>
      </c>
    </row>
    <row r="1348" spans="1:9" ht="15.75">
      <c r="A1348" s="675">
        <v>94198</v>
      </c>
      <c r="B1348" s="675" t="s">
        <v>2249</v>
      </c>
      <c r="C1348" s="675" t="s">
        <v>6</v>
      </c>
      <c r="D1348" s="675" t="s">
        <v>2</v>
      </c>
      <c r="E1348" s="676">
        <v>27.91</v>
      </c>
      <c r="F1348" s="446"/>
      <c r="G1348" s="446"/>
      <c r="H1348" s="446" t="s">
        <v>14360</v>
      </c>
      <c r="I1348" s="447">
        <v>45261</v>
      </c>
    </row>
    <row r="1349" spans="1:9" ht="15.75">
      <c r="A1349" s="675">
        <v>94201</v>
      </c>
      <c r="B1349" s="675" t="s">
        <v>2250</v>
      </c>
      <c r="C1349" s="675" t="s">
        <v>6</v>
      </c>
      <c r="D1349" s="675" t="s">
        <v>2</v>
      </c>
      <c r="E1349" s="676">
        <v>35.729999999999997</v>
      </c>
      <c r="F1349" s="446"/>
      <c r="G1349" s="446"/>
      <c r="H1349" s="446" t="s">
        <v>14360</v>
      </c>
      <c r="I1349" s="447">
        <v>45261</v>
      </c>
    </row>
    <row r="1350" spans="1:9" ht="15.75">
      <c r="A1350" s="675">
        <v>94204</v>
      </c>
      <c r="B1350" s="675" t="s">
        <v>2251</v>
      </c>
      <c r="C1350" s="675" t="s">
        <v>6</v>
      </c>
      <c r="D1350" s="675" t="s">
        <v>2</v>
      </c>
      <c r="E1350" s="676">
        <v>40.950000000000003</v>
      </c>
      <c r="F1350" s="446"/>
      <c r="G1350" s="446"/>
      <c r="H1350" s="446" t="s">
        <v>14360</v>
      </c>
      <c r="I1350" s="447">
        <v>45261</v>
      </c>
    </row>
    <row r="1351" spans="1:9" ht="15.75">
      <c r="A1351" s="675">
        <v>94224</v>
      </c>
      <c r="B1351" s="675" t="s">
        <v>2252</v>
      </c>
      <c r="C1351" s="675" t="s">
        <v>6</v>
      </c>
      <c r="D1351" s="675" t="s">
        <v>31</v>
      </c>
      <c r="E1351" s="676">
        <v>23.45</v>
      </c>
      <c r="F1351" s="446"/>
      <c r="G1351" s="446"/>
      <c r="H1351" s="446" t="s">
        <v>14360</v>
      </c>
      <c r="I1351" s="447">
        <v>45261</v>
      </c>
    </row>
    <row r="1352" spans="1:9" ht="15.75">
      <c r="A1352" s="675">
        <v>94226</v>
      </c>
      <c r="B1352" s="675" t="s">
        <v>2253</v>
      </c>
      <c r="C1352" s="675" t="s">
        <v>6</v>
      </c>
      <c r="D1352" s="675" t="s">
        <v>2</v>
      </c>
      <c r="E1352" s="676">
        <v>19.79</v>
      </c>
      <c r="F1352" s="446"/>
      <c r="G1352" s="446"/>
      <c r="H1352" s="446" t="s">
        <v>14360</v>
      </c>
      <c r="I1352" s="447">
        <v>45261</v>
      </c>
    </row>
    <row r="1353" spans="1:9" ht="15.75">
      <c r="A1353" s="675">
        <v>94232</v>
      </c>
      <c r="B1353" s="675" t="s">
        <v>2254</v>
      </c>
      <c r="C1353" s="675" t="s">
        <v>6</v>
      </c>
      <c r="D1353" s="675" t="s">
        <v>37</v>
      </c>
      <c r="E1353" s="676">
        <v>2.59</v>
      </c>
      <c r="F1353" s="446"/>
      <c r="G1353" s="446"/>
      <c r="H1353" s="446" t="s">
        <v>14360</v>
      </c>
      <c r="I1353" s="447">
        <v>45261</v>
      </c>
    </row>
    <row r="1354" spans="1:9" ht="15.75">
      <c r="A1354" s="675">
        <v>94440</v>
      </c>
      <c r="B1354" s="675" t="s">
        <v>2255</v>
      </c>
      <c r="C1354" s="675" t="s">
        <v>6</v>
      </c>
      <c r="D1354" s="675" t="s">
        <v>2</v>
      </c>
      <c r="E1354" s="676">
        <v>24.83</v>
      </c>
      <c r="F1354" s="446"/>
      <c r="G1354" s="446"/>
      <c r="H1354" s="446" t="s">
        <v>14360</v>
      </c>
      <c r="I1354" s="447">
        <v>45261</v>
      </c>
    </row>
    <row r="1355" spans="1:9" ht="15.75">
      <c r="A1355" s="675">
        <v>94441</v>
      </c>
      <c r="B1355" s="675" t="s">
        <v>2256</v>
      </c>
      <c r="C1355" s="675" t="s">
        <v>6</v>
      </c>
      <c r="D1355" s="675" t="s">
        <v>2</v>
      </c>
      <c r="E1355" s="676">
        <v>27.91</v>
      </c>
      <c r="F1355" s="446"/>
      <c r="G1355" s="446"/>
      <c r="H1355" s="446" t="s">
        <v>14360</v>
      </c>
      <c r="I1355" s="447">
        <v>45261</v>
      </c>
    </row>
    <row r="1356" spans="1:9" ht="15.75">
      <c r="A1356" s="675">
        <v>94442</v>
      </c>
      <c r="B1356" s="675" t="s">
        <v>2257</v>
      </c>
      <c r="C1356" s="675" t="s">
        <v>6</v>
      </c>
      <c r="D1356" s="675" t="s">
        <v>2</v>
      </c>
      <c r="E1356" s="676">
        <v>24.83</v>
      </c>
      <c r="F1356" s="446"/>
      <c r="G1356" s="446"/>
      <c r="H1356" s="446" t="s">
        <v>14360</v>
      </c>
      <c r="I1356" s="447">
        <v>45261</v>
      </c>
    </row>
    <row r="1357" spans="1:9" ht="15.75">
      <c r="A1357" s="675">
        <v>94443</v>
      </c>
      <c r="B1357" s="675" t="s">
        <v>2258</v>
      </c>
      <c r="C1357" s="675" t="s">
        <v>6</v>
      </c>
      <c r="D1357" s="675" t="s">
        <v>2</v>
      </c>
      <c r="E1357" s="676">
        <v>27.91</v>
      </c>
      <c r="F1357" s="446"/>
      <c r="G1357" s="446"/>
      <c r="H1357" s="446" t="s">
        <v>14360</v>
      </c>
      <c r="I1357" s="447">
        <v>45261</v>
      </c>
    </row>
    <row r="1358" spans="1:9" ht="15.75">
      <c r="A1358" s="675">
        <v>94445</v>
      </c>
      <c r="B1358" s="675" t="s">
        <v>2259</v>
      </c>
      <c r="C1358" s="675" t="s">
        <v>6</v>
      </c>
      <c r="D1358" s="675" t="s">
        <v>2</v>
      </c>
      <c r="E1358" s="676">
        <v>35.729999999999997</v>
      </c>
      <c r="F1358" s="446"/>
      <c r="G1358" s="446"/>
      <c r="H1358" s="446" t="s">
        <v>14360</v>
      </c>
      <c r="I1358" s="447">
        <v>45261</v>
      </c>
    </row>
    <row r="1359" spans="1:9" ht="15.75">
      <c r="A1359" s="675">
        <v>94446</v>
      </c>
      <c r="B1359" s="675" t="s">
        <v>2260</v>
      </c>
      <c r="C1359" s="675" t="s">
        <v>6</v>
      </c>
      <c r="D1359" s="675" t="s">
        <v>2</v>
      </c>
      <c r="E1359" s="676">
        <v>40.950000000000003</v>
      </c>
      <c r="F1359" s="446"/>
      <c r="G1359" s="446"/>
      <c r="H1359" s="446" t="s">
        <v>14360</v>
      </c>
      <c r="I1359" s="447">
        <v>45261</v>
      </c>
    </row>
    <row r="1360" spans="1:9" ht="15.75">
      <c r="A1360" s="675">
        <v>94447</v>
      </c>
      <c r="B1360" s="675" t="s">
        <v>2261</v>
      </c>
      <c r="C1360" s="675" t="s">
        <v>6</v>
      </c>
      <c r="D1360" s="675" t="s">
        <v>2</v>
      </c>
      <c r="E1360" s="676">
        <v>35.729999999999997</v>
      </c>
      <c r="F1360" s="446"/>
      <c r="G1360" s="446"/>
      <c r="H1360" s="446" t="s">
        <v>14360</v>
      </c>
      <c r="I1360" s="447">
        <v>45261</v>
      </c>
    </row>
    <row r="1361" spans="1:9" ht="15.75">
      <c r="A1361" s="675">
        <v>94448</v>
      </c>
      <c r="B1361" s="675" t="s">
        <v>2262</v>
      </c>
      <c r="C1361" s="675" t="s">
        <v>6</v>
      </c>
      <c r="D1361" s="675" t="s">
        <v>2</v>
      </c>
      <c r="E1361" s="676">
        <v>40.950000000000003</v>
      </c>
      <c r="F1361" s="446"/>
      <c r="G1361" s="446"/>
      <c r="H1361" s="446" t="s">
        <v>14360</v>
      </c>
      <c r="I1361" s="447">
        <v>45261</v>
      </c>
    </row>
    <row r="1362" spans="1:9" ht="15.75">
      <c r="A1362" s="675">
        <v>94207</v>
      </c>
      <c r="B1362" s="675" t="s">
        <v>2263</v>
      </c>
      <c r="C1362" s="675" t="s">
        <v>6</v>
      </c>
      <c r="D1362" s="675" t="s">
        <v>2</v>
      </c>
      <c r="E1362" s="676">
        <v>55.87</v>
      </c>
      <c r="F1362" s="446"/>
      <c r="G1362" s="446"/>
      <c r="H1362" s="446" t="s">
        <v>14360</v>
      </c>
      <c r="I1362" s="447">
        <v>45261</v>
      </c>
    </row>
    <row r="1363" spans="1:9" ht="15.75">
      <c r="A1363" s="675">
        <v>94210</v>
      </c>
      <c r="B1363" s="675" t="s">
        <v>2264</v>
      </c>
      <c r="C1363" s="675" t="s">
        <v>6</v>
      </c>
      <c r="D1363" s="675" t="s">
        <v>2</v>
      </c>
      <c r="E1363" s="676">
        <v>59.28</v>
      </c>
      <c r="F1363" s="446"/>
      <c r="G1363" s="446"/>
      <c r="H1363" s="446" t="s">
        <v>14360</v>
      </c>
      <c r="I1363" s="447">
        <v>45261</v>
      </c>
    </row>
    <row r="1364" spans="1:9" ht="15.75">
      <c r="A1364" s="675">
        <v>94218</v>
      </c>
      <c r="B1364" s="675" t="s">
        <v>5886</v>
      </c>
      <c r="C1364" s="675" t="s">
        <v>6</v>
      </c>
      <c r="D1364" s="675" t="s">
        <v>2</v>
      </c>
      <c r="E1364" s="676">
        <v>148.88</v>
      </c>
      <c r="F1364" s="446"/>
      <c r="G1364" s="446"/>
      <c r="H1364" s="446" t="s">
        <v>14360</v>
      </c>
      <c r="I1364" s="447">
        <v>45261</v>
      </c>
    </row>
    <row r="1365" spans="1:9" ht="15.75">
      <c r="A1365" s="675">
        <v>94213</v>
      </c>
      <c r="B1365" s="675" t="s">
        <v>2265</v>
      </c>
      <c r="C1365" s="675" t="s">
        <v>6</v>
      </c>
      <c r="D1365" s="675" t="s">
        <v>2</v>
      </c>
      <c r="E1365" s="676">
        <v>68.400000000000006</v>
      </c>
      <c r="F1365" s="446"/>
      <c r="G1365" s="446"/>
      <c r="H1365" s="446" t="s">
        <v>14360</v>
      </c>
      <c r="I1365" s="447">
        <v>45261</v>
      </c>
    </row>
    <row r="1366" spans="1:9" ht="15.75">
      <c r="A1366" s="675">
        <v>94216</v>
      </c>
      <c r="B1366" s="675" t="s">
        <v>2266</v>
      </c>
      <c r="C1366" s="675" t="s">
        <v>6</v>
      </c>
      <c r="D1366" s="675" t="s">
        <v>2</v>
      </c>
      <c r="E1366" s="676">
        <v>193.2</v>
      </c>
      <c r="F1366" s="446"/>
      <c r="G1366" s="446"/>
      <c r="H1366" s="446" t="s">
        <v>14360</v>
      </c>
      <c r="I1366" s="447">
        <v>45261</v>
      </c>
    </row>
    <row r="1367" spans="1:9" ht="15.75">
      <c r="A1367" s="675">
        <v>104807</v>
      </c>
      <c r="B1367" s="675" t="s">
        <v>14361</v>
      </c>
      <c r="C1367" s="675" t="s">
        <v>6</v>
      </c>
      <c r="D1367" s="675" t="s">
        <v>2</v>
      </c>
      <c r="E1367" s="676">
        <v>177.62</v>
      </c>
      <c r="F1367" s="446"/>
      <c r="G1367" s="446"/>
      <c r="H1367" s="446" t="s">
        <v>14360</v>
      </c>
      <c r="I1367" s="447">
        <v>45261</v>
      </c>
    </row>
    <row r="1368" spans="1:9" ht="15.75">
      <c r="A1368" s="675">
        <v>104809</v>
      </c>
      <c r="B1368" s="675" t="s">
        <v>14362</v>
      </c>
      <c r="C1368" s="675" t="s">
        <v>6</v>
      </c>
      <c r="D1368" s="675" t="s">
        <v>2</v>
      </c>
      <c r="E1368" s="676">
        <v>135.51</v>
      </c>
      <c r="F1368" s="446"/>
      <c r="G1368" s="446"/>
      <c r="H1368" s="446" t="s">
        <v>14360</v>
      </c>
      <c r="I1368" s="447">
        <v>45261</v>
      </c>
    </row>
    <row r="1369" spans="1:9" ht="15.75">
      <c r="A1369" s="675">
        <v>104810</v>
      </c>
      <c r="B1369" s="675" t="s">
        <v>14363</v>
      </c>
      <c r="C1369" s="675" t="s">
        <v>6</v>
      </c>
      <c r="D1369" s="675" t="s">
        <v>2</v>
      </c>
      <c r="E1369" s="676">
        <v>107.88</v>
      </c>
      <c r="F1369" s="446"/>
      <c r="G1369" s="446"/>
      <c r="H1369" s="446" t="s">
        <v>14360</v>
      </c>
      <c r="I1369" s="447">
        <v>45261</v>
      </c>
    </row>
    <row r="1370" spans="1:9" ht="15.75">
      <c r="A1370" s="675">
        <v>104811</v>
      </c>
      <c r="B1370" s="675" t="s">
        <v>14364</v>
      </c>
      <c r="C1370" s="675" t="s">
        <v>6</v>
      </c>
      <c r="D1370" s="675" t="s">
        <v>2</v>
      </c>
      <c r="E1370" s="676">
        <v>231.64</v>
      </c>
      <c r="F1370" s="446"/>
      <c r="G1370" s="446"/>
      <c r="H1370" s="446" t="s">
        <v>14360</v>
      </c>
      <c r="I1370" s="447">
        <v>45261</v>
      </c>
    </row>
    <row r="1371" spans="1:9" ht="15.75">
      <c r="A1371" s="675">
        <v>104812</v>
      </c>
      <c r="B1371" s="675" t="s">
        <v>14365</v>
      </c>
      <c r="C1371" s="675" t="s">
        <v>6</v>
      </c>
      <c r="D1371" s="675" t="s">
        <v>2</v>
      </c>
      <c r="E1371" s="676">
        <v>180.91</v>
      </c>
      <c r="F1371" s="446"/>
      <c r="G1371" s="446"/>
      <c r="H1371" s="446" t="s">
        <v>14360</v>
      </c>
      <c r="I1371" s="447">
        <v>45261</v>
      </c>
    </row>
    <row r="1372" spans="1:9" ht="15.75">
      <c r="A1372" s="675">
        <v>104813</v>
      </c>
      <c r="B1372" s="675" t="s">
        <v>14366</v>
      </c>
      <c r="C1372" s="675" t="s">
        <v>6</v>
      </c>
      <c r="D1372" s="675" t="s">
        <v>2</v>
      </c>
      <c r="E1372" s="676">
        <v>102.72</v>
      </c>
      <c r="F1372" s="446"/>
      <c r="G1372" s="446"/>
      <c r="H1372" s="446" t="s">
        <v>14360</v>
      </c>
      <c r="I1372" s="447">
        <v>45261</v>
      </c>
    </row>
    <row r="1373" spans="1:9" ht="15.75">
      <c r="A1373" s="675">
        <v>104814</v>
      </c>
      <c r="B1373" s="675" t="s">
        <v>14367</v>
      </c>
      <c r="C1373" s="675" t="s">
        <v>6</v>
      </c>
      <c r="D1373" s="675" t="s">
        <v>2</v>
      </c>
      <c r="E1373" s="676">
        <v>88.11</v>
      </c>
      <c r="F1373" s="446"/>
      <c r="G1373" s="446"/>
      <c r="H1373" s="446" t="s">
        <v>14360</v>
      </c>
      <c r="I1373" s="447">
        <v>45261</v>
      </c>
    </row>
    <row r="1374" spans="1:9" ht="15.75">
      <c r="A1374" s="675">
        <v>104815</v>
      </c>
      <c r="B1374" s="675" t="s">
        <v>14368</v>
      </c>
      <c r="C1374" s="675" t="s">
        <v>6</v>
      </c>
      <c r="D1374" s="675" t="s">
        <v>2</v>
      </c>
      <c r="E1374" s="676">
        <v>157.49</v>
      </c>
      <c r="F1374" s="446"/>
      <c r="G1374" s="446"/>
      <c r="H1374" s="446" t="s">
        <v>14360</v>
      </c>
      <c r="I1374" s="447">
        <v>45261</v>
      </c>
    </row>
    <row r="1375" spans="1:9" ht="15.75">
      <c r="A1375" s="675">
        <v>104808</v>
      </c>
      <c r="B1375" s="675" t="s">
        <v>14369</v>
      </c>
      <c r="C1375" s="675" t="s">
        <v>6</v>
      </c>
      <c r="D1375" s="675" t="s">
        <v>2</v>
      </c>
      <c r="E1375" s="676">
        <v>162.36000000000001</v>
      </c>
      <c r="F1375" s="446"/>
      <c r="G1375" s="446"/>
      <c r="H1375" s="446" t="s">
        <v>14360</v>
      </c>
      <c r="I1375" s="447">
        <v>45261</v>
      </c>
    </row>
    <row r="1376" spans="1:9" ht="15.75">
      <c r="A1376" s="675">
        <v>104816</v>
      </c>
      <c r="B1376" s="675" t="s">
        <v>14370</v>
      </c>
      <c r="C1376" s="675" t="s">
        <v>6</v>
      </c>
      <c r="D1376" s="675" t="s">
        <v>2</v>
      </c>
      <c r="E1376" s="677">
        <v>1634.15</v>
      </c>
      <c r="F1376" s="446"/>
      <c r="G1376" s="446"/>
      <c r="H1376" s="446" t="s">
        <v>14360</v>
      </c>
      <c r="I1376" s="447">
        <v>45261</v>
      </c>
    </row>
    <row r="1377" spans="1:9" ht="15.75">
      <c r="A1377" s="675">
        <v>104817</v>
      </c>
      <c r="B1377" s="675" t="s">
        <v>14371</v>
      </c>
      <c r="C1377" s="675" t="s">
        <v>6</v>
      </c>
      <c r="D1377" s="675" t="s">
        <v>2</v>
      </c>
      <c r="E1377" s="676">
        <v>145.06</v>
      </c>
      <c r="F1377" s="446"/>
      <c r="G1377" s="446"/>
      <c r="H1377" s="446" t="s">
        <v>14360</v>
      </c>
      <c r="I1377" s="447">
        <v>45261</v>
      </c>
    </row>
    <row r="1378" spans="1:9" ht="15.75">
      <c r="A1378" s="675">
        <v>104819</v>
      </c>
      <c r="B1378" s="675" t="s">
        <v>14372</v>
      </c>
      <c r="C1378" s="675" t="s">
        <v>6</v>
      </c>
      <c r="D1378" s="675" t="s">
        <v>2</v>
      </c>
      <c r="E1378" s="676">
        <v>182.25</v>
      </c>
      <c r="F1378" s="446"/>
      <c r="G1378" s="446"/>
      <c r="H1378" s="446" t="s">
        <v>14360</v>
      </c>
      <c r="I1378" s="447">
        <v>45261</v>
      </c>
    </row>
    <row r="1379" spans="1:9" ht="15.75">
      <c r="A1379" s="675">
        <v>104821</v>
      </c>
      <c r="B1379" s="675" t="s">
        <v>14373</v>
      </c>
      <c r="C1379" s="675" t="s">
        <v>6</v>
      </c>
      <c r="D1379" s="675" t="s">
        <v>2</v>
      </c>
      <c r="E1379" s="676">
        <v>157.29</v>
      </c>
      <c r="F1379" s="446"/>
      <c r="G1379" s="446"/>
      <c r="H1379" s="446" t="s">
        <v>14360</v>
      </c>
      <c r="I1379" s="447">
        <v>45261</v>
      </c>
    </row>
    <row r="1380" spans="1:9" ht="15.75">
      <c r="A1380" s="675">
        <v>104822</v>
      </c>
      <c r="B1380" s="675" t="s">
        <v>14374</v>
      </c>
      <c r="C1380" s="675" t="s">
        <v>6</v>
      </c>
      <c r="D1380" s="675" t="s">
        <v>2</v>
      </c>
      <c r="E1380" s="676">
        <v>202.56</v>
      </c>
      <c r="F1380" s="446"/>
      <c r="G1380" s="446"/>
      <c r="H1380" s="446" t="s">
        <v>14360</v>
      </c>
      <c r="I1380" s="447">
        <v>45261</v>
      </c>
    </row>
    <row r="1381" spans="1:9" ht="15.75">
      <c r="A1381" s="675">
        <v>104823</v>
      </c>
      <c r="B1381" s="675" t="s">
        <v>14375</v>
      </c>
      <c r="C1381" s="675" t="s">
        <v>6</v>
      </c>
      <c r="D1381" s="675" t="s">
        <v>2</v>
      </c>
      <c r="E1381" s="676">
        <v>173.38</v>
      </c>
      <c r="F1381" s="446"/>
      <c r="G1381" s="446"/>
      <c r="H1381" s="446" t="s">
        <v>14360</v>
      </c>
      <c r="I1381" s="447">
        <v>45261</v>
      </c>
    </row>
    <row r="1382" spans="1:9" ht="15.75">
      <c r="A1382" s="675">
        <v>94219</v>
      </c>
      <c r="B1382" s="675" t="s">
        <v>2267</v>
      </c>
      <c r="C1382" s="675" t="s">
        <v>6</v>
      </c>
      <c r="D1382" s="675" t="s">
        <v>31</v>
      </c>
      <c r="E1382" s="676">
        <v>26.75</v>
      </c>
      <c r="F1382" s="446"/>
      <c r="G1382" s="446"/>
      <c r="H1382" s="446" t="s">
        <v>14360</v>
      </c>
      <c r="I1382" s="447">
        <v>45261</v>
      </c>
    </row>
    <row r="1383" spans="1:9" ht="15.75">
      <c r="A1383" s="675">
        <v>94220</v>
      </c>
      <c r="B1383" s="675" t="s">
        <v>2268</v>
      </c>
      <c r="C1383" s="675" t="s">
        <v>6</v>
      </c>
      <c r="D1383" s="675" t="s">
        <v>31</v>
      </c>
      <c r="E1383" s="676">
        <v>52.22</v>
      </c>
      <c r="F1383" s="446"/>
      <c r="G1383" s="446"/>
      <c r="H1383" s="446" t="s">
        <v>14360</v>
      </c>
      <c r="I1383" s="447">
        <v>45261</v>
      </c>
    </row>
    <row r="1384" spans="1:9" ht="15.75">
      <c r="A1384" s="675">
        <v>94221</v>
      </c>
      <c r="B1384" s="675" t="s">
        <v>2269</v>
      </c>
      <c r="C1384" s="675" t="s">
        <v>6</v>
      </c>
      <c r="D1384" s="675" t="s">
        <v>31</v>
      </c>
      <c r="E1384" s="676">
        <v>20.69</v>
      </c>
      <c r="F1384" s="446"/>
      <c r="G1384" s="446"/>
      <c r="H1384" s="446" t="s">
        <v>14360</v>
      </c>
      <c r="I1384" s="447">
        <v>45261</v>
      </c>
    </row>
    <row r="1385" spans="1:9" ht="15.75">
      <c r="A1385" s="675">
        <v>94222</v>
      </c>
      <c r="B1385" s="675" t="s">
        <v>2270</v>
      </c>
      <c r="C1385" s="675" t="s">
        <v>6</v>
      </c>
      <c r="D1385" s="675" t="s">
        <v>31</v>
      </c>
      <c r="E1385" s="676">
        <v>46.16</v>
      </c>
      <c r="F1385" s="446"/>
      <c r="G1385" s="446"/>
      <c r="H1385" s="446" t="s">
        <v>14360</v>
      </c>
      <c r="I1385" s="447">
        <v>45261</v>
      </c>
    </row>
    <row r="1386" spans="1:9" ht="15.75">
      <c r="A1386" s="675">
        <v>94223</v>
      </c>
      <c r="B1386" s="675" t="s">
        <v>2271</v>
      </c>
      <c r="C1386" s="675" t="s">
        <v>6</v>
      </c>
      <c r="D1386" s="675" t="s">
        <v>31</v>
      </c>
      <c r="E1386" s="676">
        <v>97.95</v>
      </c>
      <c r="F1386" s="446"/>
      <c r="G1386" s="446"/>
      <c r="H1386" s="446" t="s">
        <v>14360</v>
      </c>
      <c r="I1386" s="447">
        <v>45261</v>
      </c>
    </row>
    <row r="1387" spans="1:9" ht="15.75">
      <c r="A1387" s="675">
        <v>94451</v>
      </c>
      <c r="B1387" s="675" t="s">
        <v>2272</v>
      </c>
      <c r="C1387" s="675" t="s">
        <v>6</v>
      </c>
      <c r="D1387" s="675" t="s">
        <v>31</v>
      </c>
      <c r="E1387" s="676">
        <v>109.63</v>
      </c>
      <c r="F1387" s="446"/>
      <c r="G1387" s="446"/>
      <c r="H1387" s="446" t="s">
        <v>14360</v>
      </c>
      <c r="I1387" s="447">
        <v>45261</v>
      </c>
    </row>
    <row r="1388" spans="1:9" ht="15.75">
      <c r="A1388" s="675">
        <v>100325</v>
      </c>
      <c r="B1388" s="675" t="s">
        <v>2273</v>
      </c>
      <c r="C1388" s="675" t="s">
        <v>6</v>
      </c>
      <c r="D1388" s="675" t="s">
        <v>31</v>
      </c>
      <c r="E1388" s="676">
        <v>106.73</v>
      </c>
      <c r="F1388" s="446"/>
      <c r="G1388" s="446"/>
      <c r="H1388" s="446" t="s">
        <v>14360</v>
      </c>
      <c r="I1388" s="447">
        <v>45261</v>
      </c>
    </row>
    <row r="1389" spans="1:9" ht="15.75">
      <c r="A1389" s="675">
        <v>100327</v>
      </c>
      <c r="B1389" s="675" t="s">
        <v>2274</v>
      </c>
      <c r="C1389" s="675" t="s">
        <v>6</v>
      </c>
      <c r="D1389" s="675" t="s">
        <v>31</v>
      </c>
      <c r="E1389" s="676">
        <v>60.24</v>
      </c>
      <c r="F1389" s="446"/>
      <c r="G1389" s="446"/>
      <c r="H1389" s="446" t="s">
        <v>14360</v>
      </c>
      <c r="I1389" s="447">
        <v>45261</v>
      </c>
    </row>
    <row r="1390" spans="1:9" ht="15.75">
      <c r="A1390" s="675">
        <v>100328</v>
      </c>
      <c r="B1390" s="675" t="s">
        <v>2275</v>
      </c>
      <c r="C1390" s="675" t="s">
        <v>6</v>
      </c>
      <c r="D1390" s="675" t="s">
        <v>2</v>
      </c>
      <c r="E1390" s="676">
        <v>10.95</v>
      </c>
      <c r="F1390" s="446"/>
      <c r="G1390" s="446"/>
      <c r="H1390" s="446" t="s">
        <v>14360</v>
      </c>
      <c r="I1390" s="447">
        <v>45261</v>
      </c>
    </row>
    <row r="1391" spans="1:9" ht="15.75">
      <c r="A1391" s="675">
        <v>100329</v>
      </c>
      <c r="B1391" s="675" t="s">
        <v>2276</v>
      </c>
      <c r="C1391" s="675" t="s">
        <v>6</v>
      </c>
      <c r="D1391" s="675" t="s">
        <v>2</v>
      </c>
      <c r="E1391" s="676">
        <v>14.02</v>
      </c>
      <c r="F1391" s="446"/>
      <c r="G1391" s="446"/>
      <c r="H1391" s="446" t="s">
        <v>14360</v>
      </c>
      <c r="I1391" s="447">
        <v>45261</v>
      </c>
    </row>
    <row r="1392" spans="1:9" ht="15.75">
      <c r="A1392" s="675">
        <v>100330</v>
      </c>
      <c r="B1392" s="675" t="s">
        <v>2277</v>
      </c>
      <c r="C1392" s="675" t="s">
        <v>6</v>
      </c>
      <c r="D1392" s="675" t="s">
        <v>2</v>
      </c>
      <c r="E1392" s="676">
        <v>14.8</v>
      </c>
      <c r="F1392" s="446"/>
      <c r="G1392" s="446"/>
      <c r="H1392" s="446" t="s">
        <v>14360</v>
      </c>
      <c r="I1392" s="447">
        <v>45261</v>
      </c>
    </row>
    <row r="1393" spans="1:9" ht="15.75">
      <c r="A1393" s="675">
        <v>100331</v>
      </c>
      <c r="B1393" s="675" t="s">
        <v>2278</v>
      </c>
      <c r="C1393" s="675" t="s">
        <v>6</v>
      </c>
      <c r="D1393" s="675" t="s">
        <v>2</v>
      </c>
      <c r="E1393" s="676">
        <v>20.04</v>
      </c>
      <c r="F1393" s="446"/>
      <c r="G1393" s="446"/>
      <c r="H1393" s="446" t="s">
        <v>14360</v>
      </c>
      <c r="I1393" s="447">
        <v>45261</v>
      </c>
    </row>
    <row r="1394" spans="1:9" ht="15.75">
      <c r="A1394" s="675">
        <v>100434</v>
      </c>
      <c r="B1394" s="675" t="s">
        <v>2460</v>
      </c>
      <c r="C1394" s="675" t="s">
        <v>6</v>
      </c>
      <c r="D1394" s="675" t="s">
        <v>31</v>
      </c>
      <c r="E1394" s="676">
        <v>151.4</v>
      </c>
      <c r="F1394" s="446"/>
      <c r="G1394" s="446"/>
      <c r="H1394" s="446" t="s">
        <v>14360</v>
      </c>
      <c r="I1394" s="447">
        <v>45261</v>
      </c>
    </row>
    <row r="1395" spans="1:9" ht="15.75">
      <c r="A1395" s="675">
        <v>100435</v>
      </c>
      <c r="B1395" s="675" t="s">
        <v>2461</v>
      </c>
      <c r="C1395" s="675" t="s">
        <v>6</v>
      </c>
      <c r="D1395" s="675" t="s">
        <v>31</v>
      </c>
      <c r="E1395" s="676">
        <v>74.88</v>
      </c>
      <c r="F1395" s="446"/>
      <c r="G1395" s="446"/>
      <c r="H1395" s="446" t="s">
        <v>14360</v>
      </c>
      <c r="I1395" s="447">
        <v>45261</v>
      </c>
    </row>
    <row r="1396" spans="1:9" ht="15.75">
      <c r="A1396" s="675">
        <v>94227</v>
      </c>
      <c r="B1396" s="675" t="s">
        <v>2279</v>
      </c>
      <c r="C1396" s="675" t="s">
        <v>6</v>
      </c>
      <c r="D1396" s="675" t="s">
        <v>31</v>
      </c>
      <c r="E1396" s="676">
        <v>62.8</v>
      </c>
      <c r="F1396" s="446"/>
      <c r="G1396" s="446"/>
      <c r="H1396" s="446" t="s">
        <v>14360</v>
      </c>
      <c r="I1396" s="447">
        <v>45261</v>
      </c>
    </row>
    <row r="1397" spans="1:9" ht="15.75">
      <c r="A1397" s="675">
        <v>94228</v>
      </c>
      <c r="B1397" s="675" t="s">
        <v>2280</v>
      </c>
      <c r="C1397" s="675" t="s">
        <v>6</v>
      </c>
      <c r="D1397" s="675" t="s">
        <v>31</v>
      </c>
      <c r="E1397" s="676">
        <v>85.72</v>
      </c>
      <c r="F1397" s="446"/>
      <c r="G1397" s="446"/>
      <c r="H1397" s="446" t="s">
        <v>14360</v>
      </c>
      <c r="I1397" s="447">
        <v>45261</v>
      </c>
    </row>
    <row r="1398" spans="1:9" ht="15.75">
      <c r="A1398" s="675">
        <v>94229</v>
      </c>
      <c r="B1398" s="675" t="s">
        <v>2281</v>
      </c>
      <c r="C1398" s="675" t="s">
        <v>6</v>
      </c>
      <c r="D1398" s="675" t="s">
        <v>31</v>
      </c>
      <c r="E1398" s="676">
        <v>166.19</v>
      </c>
      <c r="F1398" s="446"/>
      <c r="G1398" s="446"/>
      <c r="H1398" s="446" t="s">
        <v>14360</v>
      </c>
      <c r="I1398" s="447">
        <v>45261</v>
      </c>
    </row>
    <row r="1399" spans="1:9" ht="15.75">
      <c r="A1399" s="675">
        <v>94231</v>
      </c>
      <c r="B1399" s="675" t="s">
        <v>2282</v>
      </c>
      <c r="C1399" s="675" t="s">
        <v>6</v>
      </c>
      <c r="D1399" s="675" t="s">
        <v>31</v>
      </c>
      <c r="E1399" s="676">
        <v>53.35</v>
      </c>
      <c r="F1399" s="446"/>
      <c r="G1399" s="446"/>
      <c r="H1399" s="446" t="s">
        <v>14360</v>
      </c>
      <c r="I1399" s="447">
        <v>45261</v>
      </c>
    </row>
    <row r="1400" spans="1:9" ht="15.75">
      <c r="A1400" s="675">
        <v>94449</v>
      </c>
      <c r="B1400" s="675" t="s">
        <v>2283</v>
      </c>
      <c r="C1400" s="675" t="s">
        <v>6</v>
      </c>
      <c r="D1400" s="675" t="s">
        <v>2</v>
      </c>
      <c r="E1400" s="676">
        <v>78.83</v>
      </c>
      <c r="F1400" s="446"/>
      <c r="G1400" s="446"/>
      <c r="H1400" s="446" t="s">
        <v>14360</v>
      </c>
      <c r="I1400" s="447">
        <v>45261</v>
      </c>
    </row>
    <row r="1401" spans="1:9" ht="15.75">
      <c r="A1401" s="675">
        <v>92255</v>
      </c>
      <c r="B1401" s="675" t="s">
        <v>2284</v>
      </c>
      <c r="C1401" s="675" t="s">
        <v>6</v>
      </c>
      <c r="D1401" s="675" t="s">
        <v>37</v>
      </c>
      <c r="E1401" s="676">
        <v>168.79</v>
      </c>
      <c r="F1401" s="446"/>
      <c r="G1401" s="446"/>
      <c r="H1401" s="446" t="s">
        <v>14360</v>
      </c>
      <c r="I1401" s="447">
        <v>45261</v>
      </c>
    </row>
    <row r="1402" spans="1:9" ht="15.75">
      <c r="A1402" s="675">
        <v>92256</v>
      </c>
      <c r="B1402" s="675" t="s">
        <v>2285</v>
      </c>
      <c r="C1402" s="675" t="s">
        <v>6</v>
      </c>
      <c r="D1402" s="675" t="s">
        <v>37</v>
      </c>
      <c r="E1402" s="676">
        <v>202.9</v>
      </c>
      <c r="F1402" s="446"/>
      <c r="G1402" s="446"/>
      <c r="H1402" s="446" t="s">
        <v>14360</v>
      </c>
      <c r="I1402" s="447">
        <v>45261</v>
      </c>
    </row>
    <row r="1403" spans="1:9" ht="15.75">
      <c r="A1403" s="675">
        <v>92257</v>
      </c>
      <c r="B1403" s="675" t="s">
        <v>2286</v>
      </c>
      <c r="C1403" s="675" t="s">
        <v>6</v>
      </c>
      <c r="D1403" s="675" t="s">
        <v>37</v>
      </c>
      <c r="E1403" s="676">
        <v>236.74</v>
      </c>
      <c r="F1403" s="446"/>
      <c r="G1403" s="446"/>
      <c r="H1403" s="446" t="s">
        <v>14360</v>
      </c>
      <c r="I1403" s="447">
        <v>45261</v>
      </c>
    </row>
    <row r="1404" spans="1:9" ht="15.75">
      <c r="A1404" s="675">
        <v>92258</v>
      </c>
      <c r="B1404" s="675" t="s">
        <v>2287</v>
      </c>
      <c r="C1404" s="675" t="s">
        <v>6</v>
      </c>
      <c r="D1404" s="675" t="s">
        <v>37</v>
      </c>
      <c r="E1404" s="676">
        <v>291.14999999999998</v>
      </c>
      <c r="F1404" s="446"/>
      <c r="G1404" s="446"/>
      <c r="H1404" s="446" t="s">
        <v>14360</v>
      </c>
      <c r="I1404" s="447">
        <v>45261</v>
      </c>
    </row>
    <row r="1405" spans="1:9" ht="15.75">
      <c r="A1405" s="675">
        <v>92568</v>
      </c>
      <c r="B1405" s="675" t="s">
        <v>2288</v>
      </c>
      <c r="C1405" s="675" t="s">
        <v>6</v>
      </c>
      <c r="D1405" s="675" t="s">
        <v>2</v>
      </c>
      <c r="E1405" s="676">
        <v>112.41</v>
      </c>
      <c r="F1405" s="446"/>
      <c r="G1405" s="446"/>
      <c r="H1405" s="446" t="s">
        <v>14360</v>
      </c>
      <c r="I1405" s="447">
        <v>45261</v>
      </c>
    </row>
    <row r="1406" spans="1:9" ht="15.75">
      <c r="A1406" s="675">
        <v>92569</v>
      </c>
      <c r="B1406" s="675" t="s">
        <v>2289</v>
      </c>
      <c r="C1406" s="675" t="s">
        <v>6</v>
      </c>
      <c r="D1406" s="675" t="s">
        <v>2</v>
      </c>
      <c r="E1406" s="676">
        <v>62.67</v>
      </c>
      <c r="F1406" s="446"/>
      <c r="G1406" s="446"/>
      <c r="H1406" s="446" t="s">
        <v>14360</v>
      </c>
      <c r="I1406" s="447">
        <v>45261</v>
      </c>
    </row>
    <row r="1407" spans="1:9" ht="15.75">
      <c r="A1407" s="675">
        <v>92570</v>
      </c>
      <c r="B1407" s="675" t="s">
        <v>2290</v>
      </c>
      <c r="C1407" s="675" t="s">
        <v>6</v>
      </c>
      <c r="D1407" s="675" t="s">
        <v>2</v>
      </c>
      <c r="E1407" s="676">
        <v>39.729999999999997</v>
      </c>
      <c r="F1407" s="446"/>
      <c r="G1407" s="446"/>
      <c r="H1407" s="446" t="s">
        <v>14360</v>
      </c>
      <c r="I1407" s="447">
        <v>45261</v>
      </c>
    </row>
    <row r="1408" spans="1:9" ht="15.75">
      <c r="A1408" s="675">
        <v>92571</v>
      </c>
      <c r="B1408" s="675" t="s">
        <v>2291</v>
      </c>
      <c r="C1408" s="675" t="s">
        <v>6</v>
      </c>
      <c r="D1408" s="675" t="s">
        <v>2</v>
      </c>
      <c r="E1408" s="676">
        <v>119.15</v>
      </c>
      <c r="F1408" s="446"/>
      <c r="G1408" s="446"/>
      <c r="H1408" s="446" t="s">
        <v>14360</v>
      </c>
      <c r="I1408" s="447">
        <v>45261</v>
      </c>
    </row>
    <row r="1409" spans="1:9" ht="15.75">
      <c r="A1409" s="675">
        <v>92572</v>
      </c>
      <c r="B1409" s="675" t="s">
        <v>2292</v>
      </c>
      <c r="C1409" s="675" t="s">
        <v>6</v>
      </c>
      <c r="D1409" s="675" t="s">
        <v>2</v>
      </c>
      <c r="E1409" s="676">
        <v>71.489999999999995</v>
      </c>
      <c r="F1409" s="446"/>
      <c r="G1409" s="446"/>
      <c r="H1409" s="446" t="s">
        <v>14360</v>
      </c>
      <c r="I1409" s="447">
        <v>45261</v>
      </c>
    </row>
    <row r="1410" spans="1:9" ht="15.75">
      <c r="A1410" s="675">
        <v>92573</v>
      </c>
      <c r="B1410" s="675" t="s">
        <v>2293</v>
      </c>
      <c r="C1410" s="675" t="s">
        <v>6</v>
      </c>
      <c r="D1410" s="675" t="s">
        <v>2</v>
      </c>
      <c r="E1410" s="676">
        <v>42.58</v>
      </c>
      <c r="F1410" s="446"/>
      <c r="G1410" s="446"/>
      <c r="H1410" s="446" t="s">
        <v>14360</v>
      </c>
      <c r="I1410" s="447">
        <v>45261</v>
      </c>
    </row>
    <row r="1411" spans="1:9" ht="15.75">
      <c r="A1411" s="675">
        <v>92574</v>
      </c>
      <c r="B1411" s="675" t="s">
        <v>2294</v>
      </c>
      <c r="C1411" s="675" t="s">
        <v>6</v>
      </c>
      <c r="D1411" s="675" t="s">
        <v>2</v>
      </c>
      <c r="E1411" s="676">
        <v>114.21</v>
      </c>
      <c r="F1411" s="446"/>
      <c r="G1411" s="446"/>
      <c r="H1411" s="446" t="s">
        <v>14360</v>
      </c>
      <c r="I1411" s="447">
        <v>45261</v>
      </c>
    </row>
    <row r="1412" spans="1:9" ht="15.75">
      <c r="A1412" s="675">
        <v>92575</v>
      </c>
      <c r="B1412" s="675" t="s">
        <v>2295</v>
      </c>
      <c r="C1412" s="675" t="s">
        <v>6</v>
      </c>
      <c r="D1412" s="675" t="s">
        <v>2</v>
      </c>
      <c r="E1412" s="676">
        <v>57.35</v>
      </c>
      <c r="F1412" s="446"/>
      <c r="G1412" s="446"/>
      <c r="H1412" s="446" t="s">
        <v>14360</v>
      </c>
      <c r="I1412" s="447">
        <v>45261</v>
      </c>
    </row>
    <row r="1413" spans="1:9" ht="15.75">
      <c r="A1413" s="675">
        <v>92576</v>
      </c>
      <c r="B1413" s="675" t="s">
        <v>2296</v>
      </c>
      <c r="C1413" s="675" t="s">
        <v>6</v>
      </c>
      <c r="D1413" s="675" t="s">
        <v>2</v>
      </c>
      <c r="E1413" s="676">
        <v>31.42</v>
      </c>
      <c r="F1413" s="446"/>
      <c r="G1413" s="446"/>
      <c r="H1413" s="446" t="s">
        <v>14360</v>
      </c>
      <c r="I1413" s="447">
        <v>45261</v>
      </c>
    </row>
    <row r="1414" spans="1:9" ht="15.75">
      <c r="A1414" s="675">
        <v>92577</v>
      </c>
      <c r="B1414" s="675" t="s">
        <v>2297</v>
      </c>
      <c r="C1414" s="675" t="s">
        <v>6</v>
      </c>
      <c r="D1414" s="675" t="s">
        <v>2</v>
      </c>
      <c r="E1414" s="676">
        <v>121.34</v>
      </c>
      <c r="F1414" s="446"/>
      <c r="G1414" s="446"/>
      <c r="H1414" s="446" t="s">
        <v>14360</v>
      </c>
      <c r="I1414" s="447">
        <v>45261</v>
      </c>
    </row>
    <row r="1415" spans="1:9" ht="15.75">
      <c r="A1415" s="675">
        <v>92578</v>
      </c>
      <c r="B1415" s="675" t="s">
        <v>2298</v>
      </c>
      <c r="C1415" s="675" t="s">
        <v>6</v>
      </c>
      <c r="D1415" s="675" t="s">
        <v>2</v>
      </c>
      <c r="E1415" s="676">
        <v>61.34</v>
      </c>
      <c r="F1415" s="446"/>
      <c r="G1415" s="446"/>
      <c r="H1415" s="446" t="s">
        <v>14360</v>
      </c>
      <c r="I1415" s="447">
        <v>45261</v>
      </c>
    </row>
    <row r="1416" spans="1:9" ht="15.75">
      <c r="A1416" s="675">
        <v>92579</v>
      </c>
      <c r="B1416" s="675" t="s">
        <v>2299</v>
      </c>
      <c r="C1416" s="675" t="s">
        <v>6</v>
      </c>
      <c r="D1416" s="675" t="s">
        <v>2</v>
      </c>
      <c r="E1416" s="676">
        <v>33.700000000000003</v>
      </c>
      <c r="F1416" s="446"/>
      <c r="G1416" s="446"/>
      <c r="H1416" s="446" t="s">
        <v>14360</v>
      </c>
      <c r="I1416" s="447">
        <v>45261</v>
      </c>
    </row>
    <row r="1417" spans="1:9" ht="15.75">
      <c r="A1417" s="675">
        <v>92580</v>
      </c>
      <c r="B1417" s="675" t="s">
        <v>2300</v>
      </c>
      <c r="C1417" s="675" t="s">
        <v>6</v>
      </c>
      <c r="D1417" s="675" t="s">
        <v>2</v>
      </c>
      <c r="E1417" s="676">
        <v>41.97</v>
      </c>
      <c r="F1417" s="446"/>
      <c r="G1417" s="446"/>
      <c r="H1417" s="446" t="s">
        <v>14360</v>
      </c>
      <c r="I1417" s="447">
        <v>45261</v>
      </c>
    </row>
    <row r="1418" spans="1:9" ht="15.75">
      <c r="A1418" s="675">
        <v>92581</v>
      </c>
      <c r="B1418" s="675" t="s">
        <v>2301</v>
      </c>
      <c r="C1418" s="675" t="s">
        <v>6</v>
      </c>
      <c r="D1418" s="675" t="s">
        <v>2</v>
      </c>
      <c r="E1418" s="676">
        <v>43.82</v>
      </c>
      <c r="F1418" s="446"/>
      <c r="G1418" s="446"/>
      <c r="H1418" s="446" t="s">
        <v>14360</v>
      </c>
      <c r="I1418" s="447">
        <v>45261</v>
      </c>
    </row>
    <row r="1419" spans="1:9" ht="15.75">
      <c r="A1419" s="675">
        <v>92582</v>
      </c>
      <c r="B1419" s="675" t="s">
        <v>1139</v>
      </c>
      <c r="C1419" s="675" t="s">
        <v>6</v>
      </c>
      <c r="D1419" s="675" t="s">
        <v>37</v>
      </c>
      <c r="E1419" s="676">
        <v>624.44000000000005</v>
      </c>
      <c r="F1419" s="446"/>
      <c r="G1419" s="446"/>
      <c r="H1419" s="446" t="s">
        <v>14360</v>
      </c>
      <c r="I1419" s="447">
        <v>45261</v>
      </c>
    </row>
    <row r="1420" spans="1:9" ht="15.75">
      <c r="A1420" s="675">
        <v>92584</v>
      </c>
      <c r="B1420" s="675" t="s">
        <v>1140</v>
      </c>
      <c r="C1420" s="675" t="s">
        <v>6</v>
      </c>
      <c r="D1420" s="675" t="s">
        <v>37</v>
      </c>
      <c r="E1420" s="676">
        <v>730.89</v>
      </c>
      <c r="F1420" s="446"/>
      <c r="G1420" s="446"/>
      <c r="H1420" s="446" t="s">
        <v>14360</v>
      </c>
      <c r="I1420" s="447">
        <v>45261</v>
      </c>
    </row>
    <row r="1421" spans="1:9" ht="15.75">
      <c r="A1421" s="675">
        <v>92586</v>
      </c>
      <c r="B1421" s="675" t="s">
        <v>1141</v>
      </c>
      <c r="C1421" s="675" t="s">
        <v>6</v>
      </c>
      <c r="D1421" s="675" t="s">
        <v>37</v>
      </c>
      <c r="E1421" s="676">
        <v>837.34</v>
      </c>
      <c r="F1421" s="446"/>
      <c r="G1421" s="446"/>
      <c r="H1421" s="446" t="s">
        <v>14360</v>
      </c>
      <c r="I1421" s="447">
        <v>45261</v>
      </c>
    </row>
    <row r="1422" spans="1:9" ht="15.75">
      <c r="A1422" s="675">
        <v>92588</v>
      </c>
      <c r="B1422" s="675" t="s">
        <v>1142</v>
      </c>
      <c r="C1422" s="675" t="s">
        <v>6</v>
      </c>
      <c r="D1422" s="675" t="s">
        <v>37</v>
      </c>
      <c r="E1422" s="677">
        <v>1053.92</v>
      </c>
      <c r="F1422" s="446"/>
      <c r="G1422" s="446"/>
      <c r="H1422" s="446" t="s">
        <v>14360</v>
      </c>
      <c r="I1422" s="447">
        <v>45261</v>
      </c>
    </row>
    <row r="1423" spans="1:9" ht="15.75">
      <c r="A1423" s="675">
        <v>92590</v>
      </c>
      <c r="B1423" s="675" t="s">
        <v>1143</v>
      </c>
      <c r="C1423" s="675" t="s">
        <v>6</v>
      </c>
      <c r="D1423" s="675" t="s">
        <v>37</v>
      </c>
      <c r="E1423" s="677">
        <v>1160.3699999999999</v>
      </c>
      <c r="F1423" s="446"/>
      <c r="G1423" s="446"/>
      <c r="H1423" s="446" t="s">
        <v>14360</v>
      </c>
      <c r="I1423" s="447">
        <v>45261</v>
      </c>
    </row>
    <row r="1424" spans="1:9" ht="15.75">
      <c r="A1424" s="675">
        <v>92592</v>
      </c>
      <c r="B1424" s="675" t="s">
        <v>1144</v>
      </c>
      <c r="C1424" s="675" t="s">
        <v>6</v>
      </c>
      <c r="D1424" s="675" t="s">
        <v>37</v>
      </c>
      <c r="E1424" s="677">
        <v>1300.6600000000001</v>
      </c>
      <c r="F1424" s="446"/>
      <c r="G1424" s="446"/>
      <c r="H1424" s="446" t="s">
        <v>14360</v>
      </c>
      <c r="I1424" s="447">
        <v>45261</v>
      </c>
    </row>
    <row r="1425" spans="1:9" ht="15.75">
      <c r="A1425" s="675">
        <v>92594</v>
      </c>
      <c r="B1425" s="675" t="s">
        <v>1145</v>
      </c>
      <c r="C1425" s="675" t="s">
        <v>6</v>
      </c>
      <c r="D1425" s="675" t="s">
        <v>37</v>
      </c>
      <c r="E1425" s="677">
        <v>1510.06</v>
      </c>
      <c r="F1425" s="446"/>
      <c r="G1425" s="446"/>
      <c r="H1425" s="446" t="s">
        <v>14360</v>
      </c>
      <c r="I1425" s="447">
        <v>45261</v>
      </c>
    </row>
    <row r="1426" spans="1:9" ht="15.75">
      <c r="A1426" s="675">
        <v>92596</v>
      </c>
      <c r="B1426" s="675" t="s">
        <v>1146</v>
      </c>
      <c r="C1426" s="675" t="s">
        <v>6</v>
      </c>
      <c r="D1426" s="675" t="s">
        <v>37</v>
      </c>
      <c r="E1426" s="677">
        <v>1675.48</v>
      </c>
      <c r="F1426" s="446"/>
      <c r="G1426" s="446"/>
      <c r="H1426" s="446" t="s">
        <v>14360</v>
      </c>
      <c r="I1426" s="447">
        <v>45261</v>
      </c>
    </row>
    <row r="1427" spans="1:9" ht="15.75">
      <c r="A1427" s="675">
        <v>92598</v>
      </c>
      <c r="B1427" s="675" t="s">
        <v>1147</v>
      </c>
      <c r="C1427" s="675" t="s">
        <v>6</v>
      </c>
      <c r="D1427" s="675" t="s">
        <v>37</v>
      </c>
      <c r="E1427" s="677">
        <v>1781.94</v>
      </c>
      <c r="F1427" s="446"/>
      <c r="G1427" s="446"/>
      <c r="H1427" s="446" t="s">
        <v>14360</v>
      </c>
      <c r="I1427" s="447">
        <v>45261</v>
      </c>
    </row>
    <row r="1428" spans="1:9" ht="15.75">
      <c r="A1428" s="675">
        <v>92600</v>
      </c>
      <c r="B1428" s="675" t="s">
        <v>1148</v>
      </c>
      <c r="C1428" s="675" t="s">
        <v>6</v>
      </c>
      <c r="D1428" s="675" t="s">
        <v>37</v>
      </c>
      <c r="E1428" s="677">
        <v>1915.33</v>
      </c>
      <c r="F1428" s="446"/>
      <c r="G1428" s="446"/>
      <c r="H1428" s="446" t="s">
        <v>14360</v>
      </c>
      <c r="I1428" s="447">
        <v>45261</v>
      </c>
    </row>
    <row r="1429" spans="1:9" ht="15.75">
      <c r="A1429" s="675">
        <v>92602</v>
      </c>
      <c r="B1429" s="675" t="s">
        <v>7986</v>
      </c>
      <c r="C1429" s="675" t="s">
        <v>6</v>
      </c>
      <c r="D1429" s="675" t="s">
        <v>37</v>
      </c>
      <c r="E1429" s="676">
        <v>624.44000000000005</v>
      </c>
      <c r="F1429" s="446"/>
      <c r="G1429" s="446"/>
      <c r="H1429" s="446" t="s">
        <v>14360</v>
      </c>
      <c r="I1429" s="447">
        <v>45261</v>
      </c>
    </row>
    <row r="1430" spans="1:9" ht="15.75">
      <c r="A1430" s="675">
        <v>92604</v>
      </c>
      <c r="B1430" s="675" t="s">
        <v>1149</v>
      </c>
      <c r="C1430" s="675" t="s">
        <v>6</v>
      </c>
      <c r="D1430" s="675" t="s">
        <v>37</v>
      </c>
      <c r="E1430" s="676">
        <v>703.95</v>
      </c>
      <c r="F1430" s="446"/>
      <c r="G1430" s="446"/>
      <c r="H1430" s="446" t="s">
        <v>14360</v>
      </c>
      <c r="I1430" s="447">
        <v>45261</v>
      </c>
    </row>
    <row r="1431" spans="1:9" ht="15.75">
      <c r="A1431" s="675">
        <v>92606</v>
      </c>
      <c r="B1431" s="675" t="s">
        <v>1150</v>
      </c>
      <c r="C1431" s="675" t="s">
        <v>6</v>
      </c>
      <c r="D1431" s="675" t="s">
        <v>37</v>
      </c>
      <c r="E1431" s="676">
        <v>810.41</v>
      </c>
      <c r="F1431" s="446"/>
      <c r="G1431" s="446"/>
      <c r="H1431" s="446" t="s">
        <v>14360</v>
      </c>
      <c r="I1431" s="447">
        <v>45261</v>
      </c>
    </row>
    <row r="1432" spans="1:9" ht="15.75">
      <c r="A1432" s="675">
        <v>92608</v>
      </c>
      <c r="B1432" s="675" t="s">
        <v>1151</v>
      </c>
      <c r="C1432" s="675" t="s">
        <v>6</v>
      </c>
      <c r="D1432" s="675" t="s">
        <v>37</v>
      </c>
      <c r="E1432" s="677">
        <v>1000.04</v>
      </c>
      <c r="F1432" s="446"/>
      <c r="G1432" s="446"/>
      <c r="H1432" s="446" t="s">
        <v>14360</v>
      </c>
      <c r="I1432" s="447">
        <v>45261</v>
      </c>
    </row>
    <row r="1433" spans="1:9" ht="15.75">
      <c r="A1433" s="675">
        <v>92610</v>
      </c>
      <c r="B1433" s="675" t="s">
        <v>1152</v>
      </c>
      <c r="C1433" s="675" t="s">
        <v>6</v>
      </c>
      <c r="D1433" s="675" t="s">
        <v>37</v>
      </c>
      <c r="E1433" s="677">
        <v>1106.5</v>
      </c>
      <c r="F1433" s="446"/>
      <c r="G1433" s="446"/>
      <c r="H1433" s="446" t="s">
        <v>14360</v>
      </c>
      <c r="I1433" s="447">
        <v>45261</v>
      </c>
    </row>
    <row r="1434" spans="1:9" ht="15.75">
      <c r="A1434" s="675">
        <v>92612</v>
      </c>
      <c r="B1434" s="675" t="s">
        <v>1153</v>
      </c>
      <c r="C1434" s="675" t="s">
        <v>6</v>
      </c>
      <c r="D1434" s="675" t="s">
        <v>37</v>
      </c>
      <c r="E1434" s="677">
        <v>1246.79</v>
      </c>
      <c r="F1434" s="446"/>
      <c r="G1434" s="446"/>
      <c r="H1434" s="446" t="s">
        <v>14360</v>
      </c>
      <c r="I1434" s="447">
        <v>45261</v>
      </c>
    </row>
    <row r="1435" spans="1:9" ht="15.75">
      <c r="A1435" s="675">
        <v>92614</v>
      </c>
      <c r="B1435" s="675" t="s">
        <v>1154</v>
      </c>
      <c r="C1435" s="675" t="s">
        <v>6</v>
      </c>
      <c r="D1435" s="675" t="s">
        <v>37</v>
      </c>
      <c r="E1435" s="677">
        <v>1402.31</v>
      </c>
      <c r="F1435" s="446"/>
      <c r="G1435" s="446"/>
      <c r="H1435" s="446" t="s">
        <v>14360</v>
      </c>
      <c r="I1435" s="447">
        <v>45261</v>
      </c>
    </row>
    <row r="1436" spans="1:9" ht="15.75">
      <c r="A1436" s="675">
        <v>92616</v>
      </c>
      <c r="B1436" s="675" t="s">
        <v>1155</v>
      </c>
      <c r="C1436" s="675" t="s">
        <v>6</v>
      </c>
      <c r="D1436" s="675" t="s">
        <v>37</v>
      </c>
      <c r="E1436" s="677">
        <v>1594.67</v>
      </c>
      <c r="F1436" s="446"/>
      <c r="G1436" s="446"/>
      <c r="H1436" s="446" t="s">
        <v>14360</v>
      </c>
      <c r="I1436" s="447">
        <v>45261</v>
      </c>
    </row>
    <row r="1437" spans="1:9" ht="15.75">
      <c r="A1437" s="675">
        <v>92618</v>
      </c>
      <c r="B1437" s="675" t="s">
        <v>1156</v>
      </c>
      <c r="C1437" s="675" t="s">
        <v>6</v>
      </c>
      <c r="D1437" s="675" t="s">
        <v>37</v>
      </c>
      <c r="E1437" s="677">
        <v>1701.13</v>
      </c>
      <c r="F1437" s="446"/>
      <c r="G1437" s="446"/>
      <c r="H1437" s="446" t="s">
        <v>14360</v>
      </c>
      <c r="I1437" s="447">
        <v>45261</v>
      </c>
    </row>
    <row r="1438" spans="1:9" ht="15.75">
      <c r="A1438" s="675">
        <v>92620</v>
      </c>
      <c r="B1438" s="675" t="s">
        <v>1157</v>
      </c>
      <c r="C1438" s="675" t="s">
        <v>6</v>
      </c>
      <c r="D1438" s="675" t="s">
        <v>37</v>
      </c>
      <c r="E1438" s="677">
        <v>1807.57</v>
      </c>
      <c r="F1438" s="446"/>
      <c r="G1438" s="446"/>
      <c r="H1438" s="446" t="s">
        <v>14360</v>
      </c>
      <c r="I1438" s="447">
        <v>45261</v>
      </c>
    </row>
    <row r="1439" spans="1:9" ht="15.75">
      <c r="A1439" s="675">
        <v>100357</v>
      </c>
      <c r="B1439" s="675" t="s">
        <v>2302</v>
      </c>
      <c r="C1439" s="675" t="s">
        <v>6</v>
      </c>
      <c r="D1439" s="675" t="s">
        <v>37</v>
      </c>
      <c r="E1439" s="676">
        <v>910.75</v>
      </c>
      <c r="F1439" s="446"/>
      <c r="G1439" s="446"/>
      <c r="H1439" s="446" t="s">
        <v>14360</v>
      </c>
      <c r="I1439" s="447">
        <v>45261</v>
      </c>
    </row>
    <row r="1440" spans="1:9" ht="15.75">
      <c r="A1440" s="675">
        <v>100358</v>
      </c>
      <c r="B1440" s="675" t="s">
        <v>2303</v>
      </c>
      <c r="C1440" s="675" t="s">
        <v>6</v>
      </c>
      <c r="D1440" s="675" t="s">
        <v>37</v>
      </c>
      <c r="E1440" s="677">
        <v>1234.19</v>
      </c>
      <c r="F1440" s="446"/>
      <c r="G1440" s="446"/>
      <c r="H1440" s="446" t="s">
        <v>14360</v>
      </c>
      <c r="I1440" s="447">
        <v>45261</v>
      </c>
    </row>
    <row r="1441" spans="1:9" ht="15.75">
      <c r="A1441" s="675">
        <v>100359</v>
      </c>
      <c r="B1441" s="675" t="s">
        <v>2304</v>
      </c>
      <c r="C1441" s="675" t="s">
        <v>6</v>
      </c>
      <c r="D1441" s="675" t="s">
        <v>37</v>
      </c>
      <c r="E1441" s="677">
        <v>1293.52</v>
      </c>
      <c r="F1441" s="446"/>
      <c r="G1441" s="446"/>
      <c r="H1441" s="446" t="s">
        <v>14360</v>
      </c>
      <c r="I1441" s="447">
        <v>45261</v>
      </c>
    </row>
    <row r="1442" spans="1:9" ht="15.75">
      <c r="A1442" s="675">
        <v>100360</v>
      </c>
      <c r="B1442" s="675" t="s">
        <v>2305</v>
      </c>
      <c r="C1442" s="675" t="s">
        <v>6</v>
      </c>
      <c r="D1442" s="675" t="s">
        <v>37</v>
      </c>
      <c r="E1442" s="677">
        <v>1431.37</v>
      </c>
      <c r="F1442" s="446"/>
      <c r="G1442" s="446"/>
      <c r="H1442" s="446" t="s">
        <v>14360</v>
      </c>
      <c r="I1442" s="447">
        <v>45261</v>
      </c>
    </row>
    <row r="1443" spans="1:9" ht="15.75">
      <c r="A1443" s="675">
        <v>100361</v>
      </c>
      <c r="B1443" s="675" t="s">
        <v>2306</v>
      </c>
      <c r="C1443" s="675" t="s">
        <v>6</v>
      </c>
      <c r="D1443" s="675" t="s">
        <v>37</v>
      </c>
      <c r="E1443" s="677">
        <v>1779.43</v>
      </c>
      <c r="F1443" s="446"/>
      <c r="G1443" s="446"/>
      <c r="H1443" s="446" t="s">
        <v>14360</v>
      </c>
      <c r="I1443" s="447">
        <v>45261</v>
      </c>
    </row>
    <row r="1444" spans="1:9" ht="15.75">
      <c r="A1444" s="675">
        <v>100362</v>
      </c>
      <c r="B1444" s="675" t="s">
        <v>2307</v>
      </c>
      <c r="C1444" s="675" t="s">
        <v>6</v>
      </c>
      <c r="D1444" s="675" t="s">
        <v>37</v>
      </c>
      <c r="E1444" s="677">
        <v>2376.1999999999998</v>
      </c>
      <c r="F1444" s="446"/>
      <c r="G1444" s="446"/>
      <c r="H1444" s="446" t="s">
        <v>14360</v>
      </c>
      <c r="I1444" s="447">
        <v>45261</v>
      </c>
    </row>
    <row r="1445" spans="1:9" ht="15.75">
      <c r="A1445" s="675">
        <v>100363</v>
      </c>
      <c r="B1445" s="675" t="s">
        <v>2308</v>
      </c>
      <c r="C1445" s="675" t="s">
        <v>6</v>
      </c>
      <c r="D1445" s="675" t="s">
        <v>37</v>
      </c>
      <c r="E1445" s="677">
        <v>2450.13</v>
      </c>
      <c r="F1445" s="446"/>
      <c r="G1445" s="446"/>
      <c r="H1445" s="446" t="s">
        <v>14360</v>
      </c>
      <c r="I1445" s="447">
        <v>45261</v>
      </c>
    </row>
    <row r="1446" spans="1:9" ht="15.75">
      <c r="A1446" s="675">
        <v>100364</v>
      </c>
      <c r="B1446" s="675" t="s">
        <v>2309</v>
      </c>
      <c r="C1446" s="675" t="s">
        <v>6</v>
      </c>
      <c r="D1446" s="675" t="s">
        <v>37</v>
      </c>
      <c r="E1446" s="677">
        <v>2656.56</v>
      </c>
      <c r="F1446" s="446"/>
      <c r="G1446" s="446"/>
      <c r="H1446" s="446" t="s">
        <v>14360</v>
      </c>
      <c r="I1446" s="447">
        <v>45261</v>
      </c>
    </row>
    <row r="1447" spans="1:9" ht="15.75">
      <c r="A1447" s="675">
        <v>100365</v>
      </c>
      <c r="B1447" s="675" t="s">
        <v>2310</v>
      </c>
      <c r="C1447" s="675" t="s">
        <v>6</v>
      </c>
      <c r="D1447" s="675" t="s">
        <v>37</v>
      </c>
      <c r="E1447" s="677">
        <v>3049.61</v>
      </c>
      <c r="F1447" s="446"/>
      <c r="G1447" s="446"/>
      <c r="H1447" s="446" t="s">
        <v>14360</v>
      </c>
      <c r="I1447" s="447">
        <v>45261</v>
      </c>
    </row>
    <row r="1448" spans="1:9" ht="15.75">
      <c r="A1448" s="675">
        <v>100366</v>
      </c>
      <c r="B1448" s="675" t="s">
        <v>2311</v>
      </c>
      <c r="C1448" s="675" t="s">
        <v>6</v>
      </c>
      <c r="D1448" s="675" t="s">
        <v>37</v>
      </c>
      <c r="E1448" s="677">
        <v>3243.34</v>
      </c>
      <c r="F1448" s="446"/>
      <c r="G1448" s="446"/>
      <c r="H1448" s="446" t="s">
        <v>14360</v>
      </c>
      <c r="I1448" s="447">
        <v>45261</v>
      </c>
    </row>
    <row r="1449" spans="1:9" ht="15.75">
      <c r="A1449" s="675">
        <v>100367</v>
      </c>
      <c r="B1449" s="675" t="s">
        <v>2312</v>
      </c>
      <c r="C1449" s="675" t="s">
        <v>6</v>
      </c>
      <c r="D1449" s="675" t="s">
        <v>37</v>
      </c>
      <c r="E1449" s="676">
        <v>888.54</v>
      </c>
      <c r="F1449" s="446"/>
      <c r="G1449" s="446"/>
      <c r="H1449" s="446" t="s">
        <v>14360</v>
      </c>
      <c r="I1449" s="447">
        <v>45261</v>
      </c>
    </row>
    <row r="1450" spans="1:9" ht="15.75">
      <c r="A1450" s="675">
        <v>100368</v>
      </c>
      <c r="B1450" s="675" t="s">
        <v>2313</v>
      </c>
      <c r="C1450" s="675" t="s">
        <v>6</v>
      </c>
      <c r="D1450" s="675" t="s">
        <v>37</v>
      </c>
      <c r="E1450" s="677">
        <v>1206.78</v>
      </c>
      <c r="F1450" s="446"/>
      <c r="G1450" s="446"/>
      <c r="H1450" s="446" t="s">
        <v>14360</v>
      </c>
      <c r="I1450" s="447">
        <v>45261</v>
      </c>
    </row>
    <row r="1451" spans="1:9" ht="15.75">
      <c r="A1451" s="675">
        <v>100369</v>
      </c>
      <c r="B1451" s="675" t="s">
        <v>2314</v>
      </c>
      <c r="C1451" s="675" t="s">
        <v>6</v>
      </c>
      <c r="D1451" s="675" t="s">
        <v>37</v>
      </c>
      <c r="E1451" s="677">
        <v>1266.1199999999999</v>
      </c>
      <c r="F1451" s="446"/>
      <c r="G1451" s="446"/>
      <c r="H1451" s="446" t="s">
        <v>14360</v>
      </c>
      <c r="I1451" s="447">
        <v>45261</v>
      </c>
    </row>
    <row r="1452" spans="1:9" ht="15.75">
      <c r="A1452" s="675">
        <v>100370</v>
      </c>
      <c r="B1452" s="675" t="s">
        <v>2315</v>
      </c>
      <c r="C1452" s="675" t="s">
        <v>6</v>
      </c>
      <c r="D1452" s="675" t="s">
        <v>37</v>
      </c>
      <c r="E1452" s="677">
        <v>1488.85</v>
      </c>
      <c r="F1452" s="446"/>
      <c r="G1452" s="446"/>
      <c r="H1452" s="446" t="s">
        <v>14360</v>
      </c>
      <c r="I1452" s="447">
        <v>45261</v>
      </c>
    </row>
    <row r="1453" spans="1:9" ht="15.75">
      <c r="A1453" s="675">
        <v>100371</v>
      </c>
      <c r="B1453" s="675" t="s">
        <v>2316</v>
      </c>
      <c r="C1453" s="675" t="s">
        <v>6</v>
      </c>
      <c r="D1453" s="675" t="s">
        <v>37</v>
      </c>
      <c r="E1453" s="677">
        <v>1706.36</v>
      </c>
      <c r="F1453" s="446"/>
      <c r="G1453" s="446"/>
      <c r="H1453" s="446" t="s">
        <v>14360</v>
      </c>
      <c r="I1453" s="447">
        <v>45261</v>
      </c>
    </row>
    <row r="1454" spans="1:9" ht="15.75">
      <c r="A1454" s="675">
        <v>100372</v>
      </c>
      <c r="B1454" s="675" t="s">
        <v>2317</v>
      </c>
      <c r="C1454" s="675" t="s">
        <v>6</v>
      </c>
      <c r="D1454" s="675" t="s">
        <v>37</v>
      </c>
      <c r="E1454" s="677">
        <v>2251</v>
      </c>
      <c r="F1454" s="446"/>
      <c r="G1454" s="446"/>
      <c r="H1454" s="446" t="s">
        <v>14360</v>
      </c>
      <c r="I1454" s="447">
        <v>45261</v>
      </c>
    </row>
    <row r="1455" spans="1:9" ht="15.75">
      <c r="A1455" s="675">
        <v>100373</v>
      </c>
      <c r="B1455" s="675" t="s">
        <v>2318</v>
      </c>
      <c r="C1455" s="675" t="s">
        <v>6</v>
      </c>
      <c r="D1455" s="675" t="s">
        <v>37</v>
      </c>
      <c r="E1455" s="677">
        <v>2322.7399999999998</v>
      </c>
      <c r="F1455" s="446"/>
      <c r="G1455" s="446"/>
      <c r="H1455" s="446" t="s">
        <v>14360</v>
      </c>
      <c r="I1455" s="447">
        <v>45261</v>
      </c>
    </row>
    <row r="1456" spans="1:9" ht="15.75">
      <c r="A1456" s="675">
        <v>100374</v>
      </c>
      <c r="B1456" s="675" t="s">
        <v>2319</v>
      </c>
      <c r="C1456" s="675" t="s">
        <v>6</v>
      </c>
      <c r="D1456" s="675" t="s">
        <v>37</v>
      </c>
      <c r="E1456" s="677">
        <v>2487.5500000000002</v>
      </c>
      <c r="F1456" s="446"/>
      <c r="G1456" s="446"/>
      <c r="H1456" s="446" t="s">
        <v>14360</v>
      </c>
      <c r="I1456" s="447">
        <v>45261</v>
      </c>
    </row>
    <row r="1457" spans="1:9" ht="15.75">
      <c r="A1457" s="675">
        <v>100375</v>
      </c>
      <c r="B1457" s="675" t="s">
        <v>2320</v>
      </c>
      <c r="C1457" s="675" t="s">
        <v>6</v>
      </c>
      <c r="D1457" s="675" t="s">
        <v>37</v>
      </c>
      <c r="E1457" s="677">
        <v>2799.18</v>
      </c>
      <c r="F1457" s="449"/>
      <c r="G1457" s="446"/>
      <c r="H1457" s="446" t="s">
        <v>14360</v>
      </c>
      <c r="I1457" s="447">
        <v>45261</v>
      </c>
    </row>
    <row r="1458" spans="1:9" ht="15.75">
      <c r="A1458" s="675">
        <v>100376</v>
      </c>
      <c r="B1458" s="675" t="s">
        <v>2321</v>
      </c>
      <c r="C1458" s="675" t="s">
        <v>6</v>
      </c>
      <c r="D1458" s="675" t="s">
        <v>37</v>
      </c>
      <c r="E1458" s="677">
        <v>2746.95</v>
      </c>
      <c r="F1458" s="446"/>
      <c r="G1458" s="446"/>
      <c r="H1458" s="446" t="s">
        <v>14360</v>
      </c>
      <c r="I1458" s="447">
        <v>45261</v>
      </c>
    </row>
    <row r="1459" spans="1:9" ht="15.75">
      <c r="A1459" s="675">
        <v>100377</v>
      </c>
      <c r="B1459" s="675" t="s">
        <v>2462</v>
      </c>
      <c r="C1459" s="675" t="s">
        <v>6</v>
      </c>
      <c r="D1459" s="675" t="s">
        <v>40</v>
      </c>
      <c r="E1459" s="676">
        <v>10.36</v>
      </c>
      <c r="F1459" s="446"/>
      <c r="G1459" s="446"/>
      <c r="H1459" s="446" t="s">
        <v>14360</v>
      </c>
      <c r="I1459" s="447">
        <v>45261</v>
      </c>
    </row>
    <row r="1460" spans="1:9" ht="15.75">
      <c r="A1460" s="675">
        <v>100378</v>
      </c>
      <c r="B1460" s="675" t="s">
        <v>2463</v>
      </c>
      <c r="C1460" s="675" t="s">
        <v>6</v>
      </c>
      <c r="D1460" s="675" t="s">
        <v>40</v>
      </c>
      <c r="E1460" s="676">
        <v>9.5500000000000007</v>
      </c>
      <c r="F1460" s="446"/>
      <c r="G1460" s="446"/>
      <c r="H1460" s="446" t="s">
        <v>14360</v>
      </c>
      <c r="I1460" s="447">
        <v>45261</v>
      </c>
    </row>
    <row r="1461" spans="1:9" ht="15.75">
      <c r="A1461" s="675">
        <v>100382</v>
      </c>
      <c r="B1461" s="675" t="s">
        <v>2322</v>
      </c>
      <c r="C1461" s="675" t="s">
        <v>6</v>
      </c>
      <c r="D1461" s="675" t="s">
        <v>2</v>
      </c>
      <c r="E1461" s="676">
        <v>19.77</v>
      </c>
      <c r="F1461" s="449"/>
      <c r="G1461" s="446"/>
      <c r="H1461" s="446" t="s">
        <v>14360</v>
      </c>
      <c r="I1461" s="447">
        <v>45261</v>
      </c>
    </row>
    <row r="1462" spans="1:9" ht="15.75">
      <c r="A1462" s="675">
        <v>104314</v>
      </c>
      <c r="B1462" s="675" t="s">
        <v>5887</v>
      </c>
      <c r="C1462" s="675" t="s">
        <v>6</v>
      </c>
      <c r="D1462" s="675" t="s">
        <v>40</v>
      </c>
      <c r="E1462" s="676">
        <v>9.67</v>
      </c>
      <c r="F1462" s="449"/>
      <c r="G1462" s="446"/>
      <c r="H1462" s="446" t="s">
        <v>14360</v>
      </c>
      <c r="I1462" s="447">
        <v>45261</v>
      </c>
    </row>
    <row r="1463" spans="1:9" ht="15.75">
      <c r="A1463" s="675">
        <v>94444</v>
      </c>
      <c r="B1463" s="675" t="s">
        <v>2323</v>
      </c>
      <c r="C1463" s="675" t="s">
        <v>6</v>
      </c>
      <c r="D1463" s="675" t="s">
        <v>2</v>
      </c>
      <c r="E1463" s="676">
        <v>520.55999999999995</v>
      </c>
      <c r="F1463" s="446"/>
      <c r="G1463" s="446"/>
      <c r="H1463" s="446" t="s">
        <v>14360</v>
      </c>
      <c r="I1463" s="447">
        <v>45261</v>
      </c>
    </row>
    <row r="1464" spans="1:9" ht="15.75">
      <c r="A1464" s="675">
        <v>104482</v>
      </c>
      <c r="B1464" s="675" t="s">
        <v>5888</v>
      </c>
      <c r="C1464" s="675" t="s">
        <v>1979</v>
      </c>
      <c r="D1464" s="675" t="s">
        <v>35</v>
      </c>
      <c r="E1464" s="676">
        <v>25.41</v>
      </c>
      <c r="F1464" s="446"/>
      <c r="G1464" s="446"/>
      <c r="H1464" s="446" t="s">
        <v>14360</v>
      </c>
      <c r="I1464" s="447">
        <v>45261</v>
      </c>
    </row>
    <row r="1465" spans="1:9" ht="15.75">
      <c r="A1465" s="675">
        <v>104184</v>
      </c>
      <c r="B1465" s="675" t="s">
        <v>5889</v>
      </c>
      <c r="C1465" s="675" t="s">
        <v>1979</v>
      </c>
      <c r="D1465" s="675" t="s">
        <v>37</v>
      </c>
      <c r="E1465" s="676">
        <v>26.01</v>
      </c>
      <c r="F1465" s="449"/>
      <c r="G1465" s="446"/>
      <c r="H1465" s="446" t="s">
        <v>14360</v>
      </c>
      <c r="I1465" s="447">
        <v>45261</v>
      </c>
    </row>
    <row r="1466" spans="1:9" ht="15.75">
      <c r="A1466" s="675">
        <v>104185</v>
      </c>
      <c r="B1466" s="675" t="s">
        <v>5890</v>
      </c>
      <c r="C1466" s="675" t="s">
        <v>1979</v>
      </c>
      <c r="D1466" s="675" t="s">
        <v>37</v>
      </c>
      <c r="E1466" s="676">
        <v>21.55</v>
      </c>
      <c r="F1466" s="449"/>
      <c r="G1466" s="446"/>
      <c r="H1466" s="446" t="s">
        <v>14360</v>
      </c>
      <c r="I1466" s="447">
        <v>45261</v>
      </c>
    </row>
    <row r="1467" spans="1:9" ht="15.75">
      <c r="A1467" s="675">
        <v>104189</v>
      </c>
      <c r="B1467" s="675" t="s">
        <v>5891</v>
      </c>
      <c r="C1467" s="675" t="s">
        <v>1979</v>
      </c>
      <c r="D1467" s="675" t="s">
        <v>326</v>
      </c>
      <c r="E1467" s="676">
        <v>162.15</v>
      </c>
      <c r="F1467" s="449"/>
      <c r="G1467" s="446"/>
      <c r="H1467" s="446" t="s">
        <v>14360</v>
      </c>
      <c r="I1467" s="447">
        <v>45261</v>
      </c>
    </row>
    <row r="1468" spans="1:9" ht="15.75">
      <c r="A1468" s="675">
        <v>104190</v>
      </c>
      <c r="B1468" s="675" t="s">
        <v>5892</v>
      </c>
      <c r="C1468" s="675" t="s">
        <v>1979</v>
      </c>
      <c r="D1468" s="675" t="s">
        <v>37</v>
      </c>
      <c r="E1468" s="676">
        <v>580</v>
      </c>
      <c r="F1468" s="446"/>
      <c r="G1468" s="446"/>
      <c r="H1468" s="446" t="s">
        <v>14360</v>
      </c>
      <c r="I1468" s="447">
        <v>45261</v>
      </c>
    </row>
    <row r="1469" spans="1:9" ht="15.75">
      <c r="A1469" s="675">
        <v>102661</v>
      </c>
      <c r="B1469" s="675" t="s">
        <v>4231</v>
      </c>
      <c r="C1469" s="675" t="s">
        <v>1979</v>
      </c>
      <c r="D1469" s="675" t="s">
        <v>31</v>
      </c>
      <c r="E1469" s="676">
        <v>36.5</v>
      </c>
      <c r="F1469" s="446"/>
      <c r="G1469" s="446"/>
      <c r="H1469" s="446" t="s">
        <v>14360</v>
      </c>
      <c r="I1469" s="447">
        <v>45261</v>
      </c>
    </row>
    <row r="1470" spans="1:9" ht="15.75">
      <c r="A1470" s="675">
        <v>102662</v>
      </c>
      <c r="B1470" s="675" t="s">
        <v>5893</v>
      </c>
      <c r="C1470" s="675" t="s">
        <v>1979</v>
      </c>
      <c r="D1470" s="675" t="s">
        <v>31</v>
      </c>
      <c r="E1470" s="676">
        <v>87.01</v>
      </c>
      <c r="F1470" s="446"/>
      <c r="G1470" s="446"/>
      <c r="H1470" s="446" t="s">
        <v>14360</v>
      </c>
      <c r="I1470" s="447">
        <v>45261</v>
      </c>
    </row>
    <row r="1471" spans="1:9" ht="15.75">
      <c r="A1471" s="675">
        <v>102663</v>
      </c>
      <c r="B1471" s="675" t="s">
        <v>4232</v>
      </c>
      <c r="C1471" s="675" t="s">
        <v>1979</v>
      </c>
      <c r="D1471" s="675" t="s">
        <v>31</v>
      </c>
      <c r="E1471" s="676">
        <v>66.08</v>
      </c>
      <c r="F1471" s="446"/>
      <c r="G1471" s="446"/>
      <c r="H1471" s="446" t="s">
        <v>14360</v>
      </c>
      <c r="I1471" s="447">
        <v>45261</v>
      </c>
    </row>
    <row r="1472" spans="1:9" ht="15.75">
      <c r="A1472" s="675">
        <v>102664</v>
      </c>
      <c r="B1472" s="675" t="s">
        <v>4233</v>
      </c>
      <c r="C1472" s="675" t="s">
        <v>1979</v>
      </c>
      <c r="D1472" s="675" t="s">
        <v>31</v>
      </c>
      <c r="E1472" s="676">
        <v>48.88</v>
      </c>
      <c r="F1472" s="446"/>
      <c r="G1472" s="446"/>
      <c r="H1472" s="446" t="s">
        <v>14360</v>
      </c>
      <c r="I1472" s="447">
        <v>45261</v>
      </c>
    </row>
    <row r="1473" spans="1:9" ht="15.75">
      <c r="A1473" s="675">
        <v>102665</v>
      </c>
      <c r="B1473" s="675" t="s">
        <v>4234</v>
      </c>
      <c r="C1473" s="675" t="s">
        <v>1979</v>
      </c>
      <c r="D1473" s="675" t="s">
        <v>31</v>
      </c>
      <c r="E1473" s="676">
        <v>22.66</v>
      </c>
      <c r="F1473" s="446"/>
      <c r="G1473" s="446"/>
      <c r="H1473" s="446" t="s">
        <v>14360</v>
      </c>
      <c r="I1473" s="447">
        <v>45261</v>
      </c>
    </row>
    <row r="1474" spans="1:9" ht="15.75">
      <c r="A1474" s="675">
        <v>102666</v>
      </c>
      <c r="B1474" s="675" t="s">
        <v>4235</v>
      </c>
      <c r="C1474" s="675" t="s">
        <v>1979</v>
      </c>
      <c r="D1474" s="675" t="s">
        <v>31</v>
      </c>
      <c r="E1474" s="676">
        <v>59.12</v>
      </c>
      <c r="F1474" s="446"/>
      <c r="G1474" s="446"/>
      <c r="H1474" s="446" t="s">
        <v>14360</v>
      </c>
      <c r="I1474" s="447">
        <v>45261</v>
      </c>
    </row>
    <row r="1475" spans="1:9" ht="15.75">
      <c r="A1475" s="675">
        <v>102668</v>
      </c>
      <c r="B1475" s="675" t="s">
        <v>5894</v>
      </c>
      <c r="C1475" s="675" t="s">
        <v>1979</v>
      </c>
      <c r="D1475" s="675" t="s">
        <v>31</v>
      </c>
      <c r="E1475" s="676">
        <v>109.63</v>
      </c>
      <c r="F1475" s="446"/>
      <c r="G1475" s="446"/>
      <c r="H1475" s="446" t="s">
        <v>14360</v>
      </c>
      <c r="I1475" s="447">
        <v>45261</v>
      </c>
    </row>
    <row r="1476" spans="1:9" ht="15.75">
      <c r="A1476" s="675">
        <v>102669</v>
      </c>
      <c r="B1476" s="675" t="s">
        <v>4236</v>
      </c>
      <c r="C1476" s="675" t="s">
        <v>1979</v>
      </c>
      <c r="D1476" s="675" t="s">
        <v>31</v>
      </c>
      <c r="E1476" s="676">
        <v>89.27</v>
      </c>
      <c r="F1476" s="446"/>
      <c r="G1476" s="446"/>
      <c r="H1476" s="446" t="s">
        <v>14360</v>
      </c>
      <c r="I1476" s="447">
        <v>45261</v>
      </c>
    </row>
    <row r="1477" spans="1:9" ht="15.75">
      <c r="A1477" s="675">
        <v>102670</v>
      </c>
      <c r="B1477" s="675" t="s">
        <v>4237</v>
      </c>
      <c r="C1477" s="675" t="s">
        <v>1979</v>
      </c>
      <c r="D1477" s="675" t="s">
        <v>31</v>
      </c>
      <c r="E1477" s="676">
        <v>112.62</v>
      </c>
      <c r="F1477" s="446"/>
      <c r="G1477" s="446"/>
      <c r="H1477" s="446" t="s">
        <v>14360</v>
      </c>
      <c r="I1477" s="447">
        <v>45261</v>
      </c>
    </row>
    <row r="1478" spans="1:9" ht="15.75">
      <c r="A1478" s="675">
        <v>102672</v>
      </c>
      <c r="B1478" s="675" t="s">
        <v>5895</v>
      </c>
      <c r="C1478" s="675" t="s">
        <v>1979</v>
      </c>
      <c r="D1478" s="675" t="s">
        <v>31</v>
      </c>
      <c r="E1478" s="676">
        <v>175.43</v>
      </c>
      <c r="F1478" s="446"/>
      <c r="G1478" s="446"/>
      <c r="H1478" s="446" t="s">
        <v>14360</v>
      </c>
      <c r="I1478" s="447">
        <v>45261</v>
      </c>
    </row>
    <row r="1479" spans="1:9" ht="15.75">
      <c r="A1479" s="675">
        <v>102673</v>
      </c>
      <c r="B1479" s="675" t="s">
        <v>4238</v>
      </c>
      <c r="C1479" s="675" t="s">
        <v>1979</v>
      </c>
      <c r="D1479" s="675" t="s">
        <v>31</v>
      </c>
      <c r="E1479" s="676">
        <v>166.22</v>
      </c>
      <c r="F1479" s="446"/>
      <c r="G1479" s="446"/>
      <c r="H1479" s="446" t="s">
        <v>14360</v>
      </c>
      <c r="I1479" s="447">
        <v>45261</v>
      </c>
    </row>
    <row r="1480" spans="1:9" ht="15.75">
      <c r="A1480" s="675">
        <v>102674</v>
      </c>
      <c r="B1480" s="675" t="s">
        <v>4239</v>
      </c>
      <c r="C1480" s="675" t="s">
        <v>1979</v>
      </c>
      <c r="D1480" s="675" t="s">
        <v>31</v>
      </c>
      <c r="E1480" s="676">
        <v>124.84</v>
      </c>
      <c r="F1480" s="446"/>
      <c r="G1480" s="446"/>
      <c r="H1480" s="446" t="s">
        <v>14360</v>
      </c>
      <c r="I1480" s="447">
        <v>45261</v>
      </c>
    </row>
    <row r="1481" spans="1:9" ht="15.75">
      <c r="A1481" s="675">
        <v>102676</v>
      </c>
      <c r="B1481" s="675" t="s">
        <v>5896</v>
      </c>
      <c r="C1481" s="675" t="s">
        <v>1979</v>
      </c>
      <c r="D1481" s="675" t="s">
        <v>31</v>
      </c>
      <c r="E1481" s="676">
        <v>178.45</v>
      </c>
      <c r="F1481" s="446"/>
      <c r="G1481" s="446"/>
      <c r="H1481" s="446" t="s">
        <v>14360</v>
      </c>
      <c r="I1481" s="447">
        <v>45261</v>
      </c>
    </row>
    <row r="1482" spans="1:9" ht="15.75">
      <c r="A1482" s="675">
        <v>102677</v>
      </c>
      <c r="B1482" s="675" t="s">
        <v>4240</v>
      </c>
      <c r="C1482" s="675" t="s">
        <v>1979</v>
      </c>
      <c r="D1482" s="675" t="s">
        <v>31</v>
      </c>
      <c r="E1482" s="676">
        <v>159.75</v>
      </c>
      <c r="F1482" s="446"/>
      <c r="G1482" s="446"/>
      <c r="H1482" s="446" t="s">
        <v>14360</v>
      </c>
      <c r="I1482" s="447">
        <v>45261</v>
      </c>
    </row>
    <row r="1483" spans="1:9" ht="15.75">
      <c r="A1483" s="675">
        <v>102678</v>
      </c>
      <c r="B1483" s="675" t="s">
        <v>4241</v>
      </c>
      <c r="C1483" s="675" t="s">
        <v>1979</v>
      </c>
      <c r="D1483" s="675" t="s">
        <v>31</v>
      </c>
      <c r="E1483" s="676">
        <v>136.25</v>
      </c>
      <c r="F1483" s="446"/>
      <c r="G1483" s="446"/>
      <c r="H1483" s="446" t="s">
        <v>14360</v>
      </c>
      <c r="I1483" s="447">
        <v>45261</v>
      </c>
    </row>
    <row r="1484" spans="1:9" ht="15.75">
      <c r="A1484" s="675">
        <v>102679</v>
      </c>
      <c r="B1484" s="675" t="s">
        <v>4242</v>
      </c>
      <c r="C1484" s="675" t="s">
        <v>1979</v>
      </c>
      <c r="D1484" s="675" t="s">
        <v>31</v>
      </c>
      <c r="E1484" s="676">
        <v>148.56</v>
      </c>
      <c r="F1484" s="446"/>
      <c r="G1484" s="446"/>
      <c r="H1484" s="446" t="s">
        <v>14360</v>
      </c>
      <c r="I1484" s="447">
        <v>45261</v>
      </c>
    </row>
    <row r="1485" spans="1:9" ht="15.75">
      <c r="A1485" s="675">
        <v>102680</v>
      </c>
      <c r="B1485" s="675" t="s">
        <v>4243</v>
      </c>
      <c r="C1485" s="675" t="s">
        <v>1979</v>
      </c>
      <c r="D1485" s="675" t="s">
        <v>31</v>
      </c>
      <c r="E1485" s="676">
        <v>147.57</v>
      </c>
      <c r="F1485" s="446"/>
      <c r="G1485" s="446"/>
      <c r="H1485" s="446" t="s">
        <v>14360</v>
      </c>
      <c r="I1485" s="447">
        <v>45261</v>
      </c>
    </row>
    <row r="1486" spans="1:9" ht="15.75">
      <c r="A1486" s="675">
        <v>102681</v>
      </c>
      <c r="B1486" s="675" t="s">
        <v>5897</v>
      </c>
      <c r="C1486" s="675" t="s">
        <v>1979</v>
      </c>
      <c r="D1486" s="675" t="s">
        <v>31</v>
      </c>
      <c r="E1486" s="676">
        <v>201.18</v>
      </c>
      <c r="F1486" s="446"/>
      <c r="G1486" s="446"/>
      <c r="H1486" s="446" t="s">
        <v>14360</v>
      </c>
      <c r="I1486" s="447">
        <v>45261</v>
      </c>
    </row>
    <row r="1487" spans="1:9" ht="15.75">
      <c r="A1487" s="675">
        <v>102683</v>
      </c>
      <c r="B1487" s="675" t="s">
        <v>4244</v>
      </c>
      <c r="C1487" s="675" t="s">
        <v>1979</v>
      </c>
      <c r="D1487" s="675" t="s">
        <v>31</v>
      </c>
      <c r="E1487" s="676">
        <v>187.57</v>
      </c>
      <c r="F1487" s="446"/>
      <c r="G1487" s="446"/>
      <c r="H1487" s="446" t="s">
        <v>14360</v>
      </c>
      <c r="I1487" s="447">
        <v>45261</v>
      </c>
    </row>
    <row r="1488" spans="1:9" ht="15.75">
      <c r="A1488" s="675">
        <v>102684</v>
      </c>
      <c r="B1488" s="675" t="s">
        <v>4245</v>
      </c>
      <c r="C1488" s="675" t="s">
        <v>1979</v>
      </c>
      <c r="D1488" s="675" t="s">
        <v>31</v>
      </c>
      <c r="E1488" s="676">
        <v>159.88</v>
      </c>
      <c r="F1488" s="446"/>
      <c r="G1488" s="446"/>
      <c r="H1488" s="446" t="s">
        <v>14360</v>
      </c>
      <c r="I1488" s="447">
        <v>45261</v>
      </c>
    </row>
    <row r="1489" spans="1:9" ht="15.75">
      <c r="A1489" s="675">
        <v>102685</v>
      </c>
      <c r="B1489" s="675" t="s">
        <v>5898</v>
      </c>
      <c r="C1489" s="675" t="s">
        <v>1979</v>
      </c>
      <c r="D1489" s="675" t="s">
        <v>31</v>
      </c>
      <c r="E1489" s="676">
        <v>213.49</v>
      </c>
      <c r="F1489" s="449"/>
      <c r="G1489" s="446"/>
      <c r="H1489" s="446" t="s">
        <v>14360</v>
      </c>
      <c r="I1489" s="447">
        <v>45261</v>
      </c>
    </row>
    <row r="1490" spans="1:9" ht="15.75">
      <c r="A1490" s="675">
        <v>102687</v>
      </c>
      <c r="B1490" s="675" t="s">
        <v>4246</v>
      </c>
      <c r="C1490" s="675" t="s">
        <v>1979</v>
      </c>
      <c r="D1490" s="675" t="s">
        <v>31</v>
      </c>
      <c r="E1490" s="676">
        <v>195.35</v>
      </c>
      <c r="F1490" s="446"/>
      <c r="G1490" s="446"/>
      <c r="H1490" s="446" t="s">
        <v>14360</v>
      </c>
      <c r="I1490" s="447">
        <v>45261</v>
      </c>
    </row>
    <row r="1491" spans="1:9" ht="15.75">
      <c r="A1491" s="675">
        <v>102688</v>
      </c>
      <c r="B1491" s="675" t="s">
        <v>14376</v>
      </c>
      <c r="C1491" s="675" t="s">
        <v>1979</v>
      </c>
      <c r="D1491" s="675" t="s">
        <v>31</v>
      </c>
      <c r="E1491" s="676">
        <v>41.96</v>
      </c>
      <c r="F1491" s="446"/>
      <c r="G1491" s="446"/>
      <c r="H1491" s="446" t="s">
        <v>14360</v>
      </c>
      <c r="I1491" s="447">
        <v>45261</v>
      </c>
    </row>
    <row r="1492" spans="1:9" ht="15.75">
      <c r="A1492" s="675">
        <v>102689</v>
      </c>
      <c r="B1492" s="675" t="s">
        <v>14377</v>
      </c>
      <c r="C1492" s="675" t="s">
        <v>1979</v>
      </c>
      <c r="D1492" s="675" t="s">
        <v>31</v>
      </c>
      <c r="E1492" s="676">
        <v>90.19</v>
      </c>
      <c r="F1492" s="449"/>
      <c r="G1492" s="446"/>
      <c r="H1492" s="446" t="s">
        <v>14360</v>
      </c>
      <c r="I1492" s="447">
        <v>45261</v>
      </c>
    </row>
    <row r="1493" spans="1:9" ht="15.75">
      <c r="A1493" s="675">
        <v>102690</v>
      </c>
      <c r="B1493" s="675" t="s">
        <v>4247</v>
      </c>
      <c r="C1493" s="675" t="s">
        <v>1979</v>
      </c>
      <c r="D1493" s="675" t="s">
        <v>31</v>
      </c>
      <c r="E1493" s="676">
        <v>64.59</v>
      </c>
      <c r="F1493" s="446"/>
      <c r="G1493" s="446"/>
      <c r="H1493" s="446" t="s">
        <v>14360</v>
      </c>
      <c r="I1493" s="447">
        <v>45261</v>
      </c>
    </row>
    <row r="1494" spans="1:9" ht="15.75">
      <c r="A1494" s="675">
        <v>102693</v>
      </c>
      <c r="B1494" s="675" t="s">
        <v>14378</v>
      </c>
      <c r="C1494" s="675" t="s">
        <v>1979</v>
      </c>
      <c r="D1494" s="675" t="s">
        <v>31</v>
      </c>
      <c r="E1494" s="676">
        <v>112.8</v>
      </c>
      <c r="F1494" s="449"/>
      <c r="G1494" s="446"/>
      <c r="H1494" s="446" t="s">
        <v>14360</v>
      </c>
      <c r="I1494" s="447">
        <v>45261</v>
      </c>
    </row>
    <row r="1495" spans="1:9" ht="15.75">
      <c r="A1495" s="675">
        <v>102694</v>
      </c>
      <c r="B1495" s="675" t="s">
        <v>14379</v>
      </c>
      <c r="C1495" s="675" t="s">
        <v>1979</v>
      </c>
      <c r="D1495" s="675" t="s">
        <v>31</v>
      </c>
      <c r="E1495" s="676">
        <v>81.319999999999993</v>
      </c>
      <c r="F1495" s="446"/>
      <c r="G1495" s="446"/>
      <c r="H1495" s="446" t="s">
        <v>14360</v>
      </c>
      <c r="I1495" s="447">
        <v>45261</v>
      </c>
    </row>
    <row r="1496" spans="1:9" ht="15.75">
      <c r="A1496" s="675">
        <v>102696</v>
      </c>
      <c r="B1496" s="675" t="s">
        <v>14380</v>
      </c>
      <c r="C1496" s="675" t="s">
        <v>1979</v>
      </c>
      <c r="D1496" s="675" t="s">
        <v>31</v>
      </c>
      <c r="E1496" s="676">
        <v>129.44999999999999</v>
      </c>
      <c r="F1496" s="449"/>
      <c r="G1496" s="446"/>
      <c r="H1496" s="446" t="s">
        <v>14360</v>
      </c>
      <c r="I1496" s="447">
        <v>45261</v>
      </c>
    </row>
    <row r="1497" spans="1:9" ht="15.75">
      <c r="A1497" s="675">
        <v>102697</v>
      </c>
      <c r="B1497" s="675" t="s">
        <v>14381</v>
      </c>
      <c r="C1497" s="675" t="s">
        <v>1979</v>
      </c>
      <c r="D1497" s="675" t="s">
        <v>31</v>
      </c>
      <c r="E1497" s="676">
        <v>107.93</v>
      </c>
      <c r="F1497" s="446"/>
      <c r="G1497" s="446"/>
      <c r="H1497" s="446" t="s">
        <v>14360</v>
      </c>
      <c r="I1497" s="447">
        <v>45261</v>
      </c>
    </row>
    <row r="1498" spans="1:9" ht="15.75">
      <c r="A1498" s="675">
        <v>102703</v>
      </c>
      <c r="B1498" s="675" t="s">
        <v>14382</v>
      </c>
      <c r="C1498" s="675" t="s">
        <v>1979</v>
      </c>
      <c r="D1498" s="675" t="s">
        <v>31</v>
      </c>
      <c r="E1498" s="676">
        <v>156.06</v>
      </c>
      <c r="F1498" s="449"/>
      <c r="G1498" s="446"/>
      <c r="H1498" s="446" t="s">
        <v>14360</v>
      </c>
      <c r="I1498" s="447">
        <v>45261</v>
      </c>
    </row>
    <row r="1499" spans="1:9" ht="15.75">
      <c r="A1499" s="675">
        <v>102704</v>
      </c>
      <c r="B1499" s="675" t="s">
        <v>4248</v>
      </c>
      <c r="C1499" s="675" t="s">
        <v>1979</v>
      </c>
      <c r="D1499" s="675" t="s">
        <v>31</v>
      </c>
      <c r="E1499" s="676">
        <v>10.97</v>
      </c>
      <c r="F1499" s="446"/>
      <c r="G1499" s="446"/>
      <c r="H1499" s="446" t="s">
        <v>14360</v>
      </c>
      <c r="I1499" s="447">
        <v>45261</v>
      </c>
    </row>
    <row r="1500" spans="1:9" ht="15.75">
      <c r="A1500" s="675">
        <v>102705</v>
      </c>
      <c r="B1500" s="675" t="s">
        <v>5899</v>
      </c>
      <c r="C1500" s="675" t="s">
        <v>1979</v>
      </c>
      <c r="D1500" s="675" t="s">
        <v>31</v>
      </c>
      <c r="E1500" s="676">
        <v>58.15</v>
      </c>
      <c r="F1500" s="449"/>
      <c r="G1500" s="446"/>
      <c r="H1500" s="446" t="s">
        <v>14360</v>
      </c>
      <c r="I1500" s="447">
        <v>45261</v>
      </c>
    </row>
    <row r="1501" spans="1:9" ht="15.75">
      <c r="A1501" s="675">
        <v>102707</v>
      </c>
      <c r="B1501" s="675" t="s">
        <v>4249</v>
      </c>
      <c r="C1501" s="675" t="s">
        <v>1979</v>
      </c>
      <c r="D1501" s="675" t="s">
        <v>31</v>
      </c>
      <c r="E1501" s="676">
        <v>44.63</v>
      </c>
      <c r="F1501" s="446"/>
      <c r="G1501" s="446"/>
      <c r="H1501" s="446" t="s">
        <v>14360</v>
      </c>
      <c r="I1501" s="447">
        <v>45261</v>
      </c>
    </row>
    <row r="1502" spans="1:9" ht="15.75">
      <c r="A1502" s="675">
        <v>102708</v>
      </c>
      <c r="B1502" s="675" t="s">
        <v>4250</v>
      </c>
      <c r="C1502" s="675" t="s">
        <v>1979</v>
      </c>
      <c r="D1502" s="675" t="s">
        <v>37</v>
      </c>
      <c r="E1502" s="676">
        <v>21.86</v>
      </c>
      <c r="F1502" s="449"/>
      <c r="G1502" s="446"/>
      <c r="H1502" s="446" t="s">
        <v>14360</v>
      </c>
      <c r="I1502" s="447">
        <v>45261</v>
      </c>
    </row>
    <row r="1503" spans="1:9" ht="15.75">
      <c r="A1503" s="675">
        <v>102710</v>
      </c>
      <c r="B1503" s="675" t="s">
        <v>4251</v>
      </c>
      <c r="C1503" s="675" t="s">
        <v>1979</v>
      </c>
      <c r="D1503" s="675" t="s">
        <v>37</v>
      </c>
      <c r="E1503" s="676">
        <v>54.02</v>
      </c>
      <c r="F1503" s="446"/>
      <c r="G1503" s="446"/>
      <c r="H1503" s="446" t="s">
        <v>14360</v>
      </c>
      <c r="I1503" s="447">
        <v>45261</v>
      </c>
    </row>
    <row r="1504" spans="1:9" ht="15.75">
      <c r="A1504" s="675">
        <v>102711</v>
      </c>
      <c r="B1504" s="675" t="s">
        <v>4252</v>
      </c>
      <c r="C1504" s="675" t="s">
        <v>1979</v>
      </c>
      <c r="D1504" s="675" t="s">
        <v>37</v>
      </c>
      <c r="E1504" s="676">
        <v>70.86</v>
      </c>
      <c r="F1504" s="449"/>
      <c r="G1504" s="446"/>
      <c r="H1504" s="446" t="s">
        <v>14360</v>
      </c>
      <c r="I1504" s="447">
        <v>45261</v>
      </c>
    </row>
    <row r="1505" spans="1:9" ht="15.75">
      <c r="A1505" s="675">
        <v>102712</v>
      </c>
      <c r="B1505" s="675" t="s">
        <v>4253</v>
      </c>
      <c r="C1505" s="675" t="s">
        <v>1979</v>
      </c>
      <c r="D1505" s="675" t="s">
        <v>2</v>
      </c>
      <c r="E1505" s="676">
        <v>10.14</v>
      </c>
      <c r="F1505" s="446"/>
      <c r="G1505" s="446"/>
      <c r="H1505" s="446" t="s">
        <v>14360</v>
      </c>
      <c r="I1505" s="447">
        <v>45261</v>
      </c>
    </row>
    <row r="1506" spans="1:9" ht="15.75">
      <c r="A1506" s="675">
        <v>102713</v>
      </c>
      <c r="B1506" s="675" t="s">
        <v>4254</v>
      </c>
      <c r="C1506" s="675" t="s">
        <v>1979</v>
      </c>
      <c r="D1506" s="675" t="s">
        <v>2</v>
      </c>
      <c r="E1506" s="676">
        <v>13.98</v>
      </c>
      <c r="F1506" s="449"/>
      <c r="G1506" s="446"/>
      <c r="H1506" s="446" t="s">
        <v>14360</v>
      </c>
      <c r="I1506" s="447">
        <v>45261</v>
      </c>
    </row>
    <row r="1507" spans="1:9" ht="15.75">
      <c r="A1507" s="675">
        <v>102715</v>
      </c>
      <c r="B1507" s="675" t="s">
        <v>4255</v>
      </c>
      <c r="C1507" s="675" t="s">
        <v>1979</v>
      </c>
      <c r="D1507" s="675" t="s">
        <v>2</v>
      </c>
      <c r="E1507" s="676">
        <v>27.78</v>
      </c>
      <c r="F1507" s="446"/>
      <c r="G1507" s="446"/>
      <c r="H1507" s="446" t="s">
        <v>14360</v>
      </c>
      <c r="I1507" s="447">
        <v>45261</v>
      </c>
    </row>
    <row r="1508" spans="1:9" ht="15.75">
      <c r="A1508" s="675">
        <v>102716</v>
      </c>
      <c r="B1508" s="675" t="s">
        <v>4256</v>
      </c>
      <c r="C1508" s="675" t="s">
        <v>1979</v>
      </c>
      <c r="D1508" s="675" t="s">
        <v>326</v>
      </c>
      <c r="E1508" s="676">
        <v>150.19999999999999</v>
      </c>
      <c r="F1508" s="449"/>
      <c r="G1508" s="446"/>
      <c r="H1508" s="446" t="s">
        <v>14360</v>
      </c>
      <c r="I1508" s="447">
        <v>45261</v>
      </c>
    </row>
    <row r="1509" spans="1:9" ht="15.75">
      <c r="A1509" s="675">
        <v>102717</v>
      </c>
      <c r="B1509" s="675" t="s">
        <v>4257</v>
      </c>
      <c r="C1509" s="675" t="s">
        <v>1979</v>
      </c>
      <c r="D1509" s="675" t="s">
        <v>326</v>
      </c>
      <c r="E1509" s="676">
        <v>126.55</v>
      </c>
      <c r="F1509" s="446"/>
      <c r="G1509" s="446"/>
      <c r="H1509" s="446" t="s">
        <v>14360</v>
      </c>
      <c r="I1509" s="447">
        <v>45261</v>
      </c>
    </row>
    <row r="1510" spans="1:9" ht="15.75">
      <c r="A1510" s="675">
        <v>102718</v>
      </c>
      <c r="B1510" s="675" t="s">
        <v>4258</v>
      </c>
      <c r="C1510" s="675" t="s">
        <v>1979</v>
      </c>
      <c r="D1510" s="675" t="s">
        <v>326</v>
      </c>
      <c r="E1510" s="676">
        <v>158.62</v>
      </c>
      <c r="F1510" s="449"/>
      <c r="G1510" s="446"/>
      <c r="H1510" s="446" t="s">
        <v>14360</v>
      </c>
      <c r="I1510" s="447">
        <v>45261</v>
      </c>
    </row>
    <row r="1511" spans="1:9" ht="15.75">
      <c r="A1511" s="675">
        <v>102719</v>
      </c>
      <c r="B1511" s="675" t="s">
        <v>4259</v>
      </c>
      <c r="C1511" s="675" t="s">
        <v>1979</v>
      </c>
      <c r="D1511" s="675" t="s">
        <v>326</v>
      </c>
      <c r="E1511" s="676">
        <v>134.97</v>
      </c>
      <c r="F1511" s="446"/>
      <c r="G1511" s="446"/>
      <c r="H1511" s="446" t="s">
        <v>14360</v>
      </c>
      <c r="I1511" s="447">
        <v>45261</v>
      </c>
    </row>
    <row r="1512" spans="1:9" ht="15.75">
      <c r="A1512" s="675">
        <v>102722</v>
      </c>
      <c r="B1512" s="675" t="s">
        <v>4260</v>
      </c>
      <c r="C1512" s="675" t="s">
        <v>1979</v>
      </c>
      <c r="D1512" s="675" t="s">
        <v>31</v>
      </c>
      <c r="E1512" s="676">
        <v>54.36</v>
      </c>
      <c r="F1512" s="449"/>
      <c r="G1512" s="446"/>
      <c r="H1512" s="446" t="s">
        <v>14360</v>
      </c>
      <c r="I1512" s="447">
        <v>45261</v>
      </c>
    </row>
    <row r="1513" spans="1:9" ht="15.75">
      <c r="A1513" s="675">
        <v>102723</v>
      </c>
      <c r="B1513" s="675" t="s">
        <v>14383</v>
      </c>
      <c r="C1513" s="675" t="s">
        <v>1979</v>
      </c>
      <c r="D1513" s="675" t="s">
        <v>31</v>
      </c>
      <c r="E1513" s="676">
        <v>101.54</v>
      </c>
      <c r="F1513" s="446"/>
      <c r="G1513" s="446"/>
      <c r="H1513" s="446" t="s">
        <v>14360</v>
      </c>
      <c r="I1513" s="447">
        <v>45261</v>
      </c>
    </row>
    <row r="1514" spans="1:9" ht="15.75">
      <c r="A1514" s="675">
        <v>102724</v>
      </c>
      <c r="B1514" s="675" t="s">
        <v>4261</v>
      </c>
      <c r="C1514" s="675" t="s">
        <v>1979</v>
      </c>
      <c r="D1514" s="675" t="s">
        <v>37</v>
      </c>
      <c r="E1514" s="676">
        <v>28.85</v>
      </c>
      <c r="F1514" s="449"/>
      <c r="G1514" s="446"/>
      <c r="H1514" s="446" t="s">
        <v>14360</v>
      </c>
      <c r="I1514" s="447">
        <v>45261</v>
      </c>
    </row>
    <row r="1515" spans="1:9" ht="15.75">
      <c r="A1515" s="675">
        <v>102725</v>
      </c>
      <c r="B1515" s="675" t="s">
        <v>4262</v>
      </c>
      <c r="C1515" s="675" t="s">
        <v>1979</v>
      </c>
      <c r="D1515" s="675" t="s">
        <v>37</v>
      </c>
      <c r="E1515" s="676">
        <v>28.18</v>
      </c>
      <c r="F1515" s="449"/>
      <c r="G1515" s="446"/>
      <c r="H1515" s="446" t="s">
        <v>14360</v>
      </c>
      <c r="I1515" s="447">
        <v>45261</v>
      </c>
    </row>
    <row r="1516" spans="1:9" ht="15.75">
      <c r="A1516" s="675">
        <v>102726</v>
      </c>
      <c r="B1516" s="675" t="s">
        <v>4263</v>
      </c>
      <c r="C1516" s="675" t="s">
        <v>1979</v>
      </c>
      <c r="D1516" s="675" t="s">
        <v>37</v>
      </c>
      <c r="E1516" s="676">
        <v>26.31</v>
      </c>
      <c r="F1516" s="449"/>
      <c r="G1516" s="446"/>
      <c r="H1516" s="446" t="s">
        <v>14360</v>
      </c>
      <c r="I1516" s="447">
        <v>45261</v>
      </c>
    </row>
    <row r="1517" spans="1:9" ht="15.75">
      <c r="A1517" s="675">
        <v>103653</v>
      </c>
      <c r="B1517" s="675" t="s">
        <v>5082</v>
      </c>
      <c r="C1517" s="675" t="s">
        <v>1979</v>
      </c>
      <c r="D1517" s="675" t="s">
        <v>2</v>
      </c>
      <c r="E1517" s="676">
        <v>33.200000000000003</v>
      </c>
      <c r="F1517" s="446"/>
      <c r="G1517" s="446"/>
      <c r="H1517" s="446" t="s">
        <v>14360</v>
      </c>
      <c r="I1517" s="447">
        <v>45261</v>
      </c>
    </row>
    <row r="1518" spans="1:9" ht="15.75">
      <c r="A1518" s="675">
        <v>92743</v>
      </c>
      <c r="B1518" s="675" t="s">
        <v>2003</v>
      </c>
      <c r="C1518" s="675" t="s">
        <v>1979</v>
      </c>
      <c r="D1518" s="675" t="s">
        <v>326</v>
      </c>
      <c r="E1518" s="676">
        <v>672.92</v>
      </c>
      <c r="F1518" s="449"/>
      <c r="G1518" s="446"/>
      <c r="H1518" s="446" t="s">
        <v>14360</v>
      </c>
      <c r="I1518" s="447">
        <v>45261</v>
      </c>
    </row>
    <row r="1519" spans="1:9" ht="15.75">
      <c r="A1519" s="675">
        <v>92744</v>
      </c>
      <c r="B1519" s="675" t="s">
        <v>2004</v>
      </c>
      <c r="C1519" s="675" t="s">
        <v>1979</v>
      </c>
      <c r="D1519" s="675" t="s">
        <v>326</v>
      </c>
      <c r="E1519" s="676">
        <v>654.44000000000005</v>
      </c>
      <c r="F1519" s="446"/>
      <c r="G1519" s="446"/>
      <c r="H1519" s="446" t="s">
        <v>14360</v>
      </c>
      <c r="I1519" s="447">
        <v>45261</v>
      </c>
    </row>
    <row r="1520" spans="1:9" ht="15.75">
      <c r="A1520" s="675">
        <v>92745</v>
      </c>
      <c r="B1520" s="675" t="s">
        <v>2005</v>
      </c>
      <c r="C1520" s="675" t="s">
        <v>1979</v>
      </c>
      <c r="D1520" s="675" t="s">
        <v>326</v>
      </c>
      <c r="E1520" s="676">
        <v>839.71</v>
      </c>
      <c r="F1520" s="449"/>
      <c r="G1520" s="446"/>
      <c r="H1520" s="446" t="s">
        <v>14360</v>
      </c>
      <c r="I1520" s="447">
        <v>45261</v>
      </c>
    </row>
    <row r="1521" spans="1:9" ht="15.75">
      <c r="A1521" s="675">
        <v>92746</v>
      </c>
      <c r="B1521" s="675" t="s">
        <v>2102</v>
      </c>
      <c r="C1521" s="675" t="s">
        <v>1979</v>
      </c>
      <c r="D1521" s="675" t="s">
        <v>326</v>
      </c>
      <c r="E1521" s="676">
        <v>776.88</v>
      </c>
      <c r="F1521" s="449"/>
      <c r="G1521" s="446"/>
      <c r="H1521" s="446" t="s">
        <v>14360</v>
      </c>
      <c r="I1521" s="447">
        <v>45261</v>
      </c>
    </row>
    <row r="1522" spans="1:9" ht="15.75">
      <c r="A1522" s="675">
        <v>92747</v>
      </c>
      <c r="B1522" s="675" t="s">
        <v>2103</v>
      </c>
      <c r="C1522" s="675" t="s">
        <v>1979</v>
      </c>
      <c r="D1522" s="675" t="s">
        <v>326</v>
      </c>
      <c r="E1522" s="676">
        <v>934.74</v>
      </c>
      <c r="F1522" s="449"/>
      <c r="G1522" s="446"/>
      <c r="H1522" s="446" t="s">
        <v>14360</v>
      </c>
      <c r="I1522" s="447">
        <v>45261</v>
      </c>
    </row>
    <row r="1523" spans="1:9" ht="15.75">
      <c r="A1523" s="675">
        <v>92748</v>
      </c>
      <c r="B1523" s="675" t="s">
        <v>2006</v>
      </c>
      <c r="C1523" s="675" t="s">
        <v>1979</v>
      </c>
      <c r="D1523" s="675" t="s">
        <v>326</v>
      </c>
      <c r="E1523" s="676">
        <v>847.06</v>
      </c>
      <c r="F1523" s="449"/>
      <c r="G1523" s="446"/>
      <c r="H1523" s="446" t="s">
        <v>14360</v>
      </c>
      <c r="I1523" s="447">
        <v>45261</v>
      </c>
    </row>
    <row r="1524" spans="1:9" ht="15.75">
      <c r="A1524" s="675">
        <v>92749</v>
      </c>
      <c r="B1524" s="675" t="s">
        <v>2104</v>
      </c>
      <c r="C1524" s="675" t="s">
        <v>1979</v>
      </c>
      <c r="D1524" s="675" t="s">
        <v>326</v>
      </c>
      <c r="E1524" s="676">
        <v>976.58</v>
      </c>
      <c r="F1524" s="449"/>
      <c r="G1524" s="446"/>
      <c r="H1524" s="446" t="s">
        <v>14360</v>
      </c>
      <c r="I1524" s="447">
        <v>45261</v>
      </c>
    </row>
    <row r="1525" spans="1:9" ht="15.75">
      <c r="A1525" s="675">
        <v>92750</v>
      </c>
      <c r="B1525" s="675" t="s">
        <v>2105</v>
      </c>
      <c r="C1525" s="675" t="s">
        <v>1979</v>
      </c>
      <c r="D1525" s="675" t="s">
        <v>326</v>
      </c>
      <c r="E1525" s="677">
        <v>1698.59</v>
      </c>
      <c r="F1525" s="449"/>
      <c r="G1525" s="446"/>
      <c r="H1525" s="446" t="s">
        <v>14360</v>
      </c>
      <c r="I1525" s="447">
        <v>45261</v>
      </c>
    </row>
    <row r="1526" spans="1:9" ht="15.75">
      <c r="A1526" s="675">
        <v>92751</v>
      </c>
      <c r="B1526" s="675" t="s">
        <v>2106</v>
      </c>
      <c r="C1526" s="675" t="s">
        <v>1979</v>
      </c>
      <c r="D1526" s="675" t="s">
        <v>326</v>
      </c>
      <c r="E1526" s="677">
        <v>2118.52</v>
      </c>
      <c r="F1526" s="449"/>
      <c r="G1526" s="446"/>
      <c r="H1526" s="446" t="s">
        <v>14360</v>
      </c>
      <c r="I1526" s="447">
        <v>45261</v>
      </c>
    </row>
    <row r="1527" spans="1:9" ht="15.75">
      <c r="A1527" s="675">
        <v>92752</v>
      </c>
      <c r="B1527" s="675" t="s">
        <v>2107</v>
      </c>
      <c r="C1527" s="675" t="s">
        <v>1979</v>
      </c>
      <c r="D1527" s="675" t="s">
        <v>326</v>
      </c>
      <c r="E1527" s="677">
        <v>2536.94</v>
      </c>
      <c r="F1527" s="449"/>
      <c r="G1527" s="446"/>
      <c r="H1527" s="446" t="s">
        <v>14360</v>
      </c>
      <c r="I1527" s="447">
        <v>45261</v>
      </c>
    </row>
    <row r="1528" spans="1:9" ht="15.75">
      <c r="A1528" s="675">
        <v>92753</v>
      </c>
      <c r="B1528" s="675" t="s">
        <v>2108</v>
      </c>
      <c r="C1528" s="675" t="s">
        <v>1979</v>
      </c>
      <c r="D1528" s="675" t="s">
        <v>326</v>
      </c>
      <c r="E1528" s="676">
        <v>666.68</v>
      </c>
      <c r="F1528" s="449"/>
      <c r="G1528" s="446"/>
      <c r="H1528" s="446" t="s">
        <v>14360</v>
      </c>
      <c r="I1528" s="447">
        <v>45261</v>
      </c>
    </row>
    <row r="1529" spans="1:9" ht="15.75">
      <c r="A1529" s="675">
        <v>92754</v>
      </c>
      <c r="B1529" s="675" t="s">
        <v>2109</v>
      </c>
      <c r="C1529" s="675" t="s">
        <v>1979</v>
      </c>
      <c r="D1529" s="675" t="s">
        <v>326</v>
      </c>
      <c r="E1529" s="676">
        <v>610.92999999999995</v>
      </c>
      <c r="F1529" s="449"/>
      <c r="G1529" s="446"/>
      <c r="H1529" s="446" t="s">
        <v>14360</v>
      </c>
      <c r="I1529" s="447">
        <v>45261</v>
      </c>
    </row>
    <row r="1530" spans="1:9" ht="15.75">
      <c r="A1530" s="675">
        <v>92755</v>
      </c>
      <c r="B1530" s="675" t="s">
        <v>1158</v>
      </c>
      <c r="C1530" s="675" t="s">
        <v>1979</v>
      </c>
      <c r="D1530" s="675" t="s">
        <v>2</v>
      </c>
      <c r="E1530" s="676">
        <v>251.23</v>
      </c>
      <c r="F1530" s="449"/>
      <c r="G1530" s="446"/>
      <c r="H1530" s="446" t="s">
        <v>14360</v>
      </c>
      <c r="I1530" s="447">
        <v>45261</v>
      </c>
    </row>
    <row r="1531" spans="1:9" ht="15.75">
      <c r="A1531" s="675">
        <v>92756</v>
      </c>
      <c r="B1531" s="675" t="s">
        <v>1159</v>
      </c>
      <c r="C1531" s="675" t="s">
        <v>1979</v>
      </c>
      <c r="D1531" s="675" t="s">
        <v>2</v>
      </c>
      <c r="E1531" s="676">
        <v>284.11</v>
      </c>
      <c r="F1531" s="449"/>
      <c r="G1531" s="446"/>
      <c r="H1531" s="446" t="s">
        <v>14360</v>
      </c>
      <c r="I1531" s="447">
        <v>45261</v>
      </c>
    </row>
    <row r="1532" spans="1:9" ht="15.75">
      <c r="A1532" s="675">
        <v>92757</v>
      </c>
      <c r="B1532" s="675" t="s">
        <v>1160</v>
      </c>
      <c r="C1532" s="675" t="s">
        <v>1979</v>
      </c>
      <c r="D1532" s="675" t="s">
        <v>2</v>
      </c>
      <c r="E1532" s="676">
        <v>324.13</v>
      </c>
      <c r="F1532" s="449"/>
      <c r="G1532" s="446"/>
      <c r="H1532" s="446" t="s">
        <v>14360</v>
      </c>
      <c r="I1532" s="447">
        <v>45261</v>
      </c>
    </row>
    <row r="1533" spans="1:9" ht="15.75">
      <c r="A1533" s="675">
        <v>92758</v>
      </c>
      <c r="B1533" s="675" t="s">
        <v>1161</v>
      </c>
      <c r="C1533" s="675" t="s">
        <v>1979</v>
      </c>
      <c r="D1533" s="675" t="s">
        <v>326</v>
      </c>
      <c r="E1533" s="676">
        <v>772.18</v>
      </c>
      <c r="F1533" s="449"/>
      <c r="G1533" s="446"/>
      <c r="H1533" s="446" t="s">
        <v>14360</v>
      </c>
      <c r="I1533" s="447">
        <v>45261</v>
      </c>
    </row>
    <row r="1534" spans="1:9" ht="15.75">
      <c r="A1534" s="675">
        <v>91069</v>
      </c>
      <c r="B1534" s="675" t="s">
        <v>1162</v>
      </c>
      <c r="C1534" s="675" t="s">
        <v>1979</v>
      </c>
      <c r="D1534" s="675" t="s">
        <v>2</v>
      </c>
      <c r="E1534" s="676">
        <v>109.23</v>
      </c>
      <c r="F1534" s="449"/>
      <c r="G1534" s="446"/>
      <c r="H1534" s="446" t="s">
        <v>14360</v>
      </c>
      <c r="I1534" s="447">
        <v>45261</v>
      </c>
    </row>
    <row r="1535" spans="1:9" ht="15.75">
      <c r="A1535" s="675">
        <v>91070</v>
      </c>
      <c r="B1535" s="675" t="s">
        <v>1163</v>
      </c>
      <c r="C1535" s="675" t="s">
        <v>1979</v>
      </c>
      <c r="D1535" s="675" t="s">
        <v>2</v>
      </c>
      <c r="E1535" s="676">
        <v>122.05</v>
      </c>
      <c r="F1535" s="449"/>
      <c r="G1535" s="446"/>
      <c r="H1535" s="446" t="s">
        <v>14360</v>
      </c>
      <c r="I1535" s="447">
        <v>45261</v>
      </c>
    </row>
    <row r="1536" spans="1:9" ht="15.75">
      <c r="A1536" s="675">
        <v>91071</v>
      </c>
      <c r="B1536" s="675" t="s">
        <v>1164</v>
      </c>
      <c r="C1536" s="675" t="s">
        <v>1979</v>
      </c>
      <c r="D1536" s="675" t="s">
        <v>2</v>
      </c>
      <c r="E1536" s="676">
        <v>150.59</v>
      </c>
      <c r="F1536" s="446"/>
      <c r="G1536" s="446"/>
      <c r="H1536" s="446" t="s">
        <v>14360</v>
      </c>
      <c r="I1536" s="447">
        <v>45261</v>
      </c>
    </row>
    <row r="1537" spans="1:9" ht="15.75">
      <c r="A1537" s="675">
        <v>91072</v>
      </c>
      <c r="B1537" s="675" t="s">
        <v>1165</v>
      </c>
      <c r="C1537" s="675" t="s">
        <v>1979</v>
      </c>
      <c r="D1537" s="675" t="s">
        <v>2</v>
      </c>
      <c r="E1537" s="676">
        <v>163.36000000000001</v>
      </c>
      <c r="F1537" s="446"/>
      <c r="G1537" s="446"/>
      <c r="H1537" s="446" t="s">
        <v>14360</v>
      </c>
      <c r="I1537" s="447">
        <v>45261</v>
      </c>
    </row>
    <row r="1538" spans="1:9" ht="15.75">
      <c r="A1538" s="675">
        <v>91073</v>
      </c>
      <c r="B1538" s="675" t="s">
        <v>1166</v>
      </c>
      <c r="C1538" s="675" t="s">
        <v>1979</v>
      </c>
      <c r="D1538" s="675" t="s">
        <v>2</v>
      </c>
      <c r="E1538" s="676">
        <v>122.41</v>
      </c>
      <c r="F1538" s="446"/>
      <c r="G1538" s="446"/>
      <c r="H1538" s="446" t="s">
        <v>14360</v>
      </c>
      <c r="I1538" s="447">
        <v>45261</v>
      </c>
    </row>
    <row r="1539" spans="1:9" ht="15.75">
      <c r="A1539" s="675">
        <v>91074</v>
      </c>
      <c r="B1539" s="675" t="s">
        <v>1167</v>
      </c>
      <c r="C1539" s="675" t="s">
        <v>1979</v>
      </c>
      <c r="D1539" s="675" t="s">
        <v>2</v>
      </c>
      <c r="E1539" s="676">
        <v>136.63999999999999</v>
      </c>
      <c r="F1539" s="449"/>
      <c r="G1539" s="446"/>
      <c r="H1539" s="446" t="s">
        <v>14360</v>
      </c>
      <c r="I1539" s="447">
        <v>45261</v>
      </c>
    </row>
    <row r="1540" spans="1:9" ht="15.75">
      <c r="A1540" s="675">
        <v>91075</v>
      </c>
      <c r="B1540" s="675" t="s">
        <v>1168</v>
      </c>
      <c r="C1540" s="675" t="s">
        <v>1979</v>
      </c>
      <c r="D1540" s="675" t="s">
        <v>2</v>
      </c>
      <c r="E1540" s="676">
        <v>165.32</v>
      </c>
      <c r="F1540" s="449"/>
      <c r="G1540" s="446"/>
      <c r="H1540" s="446" t="s">
        <v>14360</v>
      </c>
      <c r="I1540" s="447">
        <v>45261</v>
      </c>
    </row>
    <row r="1541" spans="1:9" ht="15.75">
      <c r="A1541" s="675">
        <v>91076</v>
      </c>
      <c r="B1541" s="675" t="s">
        <v>1169</v>
      </c>
      <c r="C1541" s="675" t="s">
        <v>1979</v>
      </c>
      <c r="D1541" s="675" t="s">
        <v>2</v>
      </c>
      <c r="E1541" s="676">
        <v>179.56</v>
      </c>
      <c r="F1541" s="449"/>
      <c r="G1541" s="446"/>
      <c r="H1541" s="446" t="s">
        <v>14360</v>
      </c>
      <c r="I1541" s="447">
        <v>45261</v>
      </c>
    </row>
    <row r="1542" spans="1:9" ht="15.75">
      <c r="A1542" s="675">
        <v>91077</v>
      </c>
      <c r="B1542" s="675" t="s">
        <v>1170</v>
      </c>
      <c r="C1542" s="675" t="s">
        <v>1979</v>
      </c>
      <c r="D1542" s="675" t="s">
        <v>2</v>
      </c>
      <c r="E1542" s="676">
        <v>123.72</v>
      </c>
      <c r="F1542" s="446"/>
      <c r="G1542" s="446"/>
      <c r="H1542" s="446" t="s">
        <v>14360</v>
      </c>
      <c r="I1542" s="447">
        <v>45261</v>
      </c>
    </row>
    <row r="1543" spans="1:9" ht="15.75">
      <c r="A1543" s="675">
        <v>91078</v>
      </c>
      <c r="B1543" s="675" t="s">
        <v>1171</v>
      </c>
      <c r="C1543" s="675" t="s">
        <v>1979</v>
      </c>
      <c r="D1543" s="675" t="s">
        <v>2</v>
      </c>
      <c r="E1543" s="676">
        <v>145.16999999999999</v>
      </c>
      <c r="F1543" s="446"/>
      <c r="G1543" s="446"/>
      <c r="H1543" s="446" t="s">
        <v>14360</v>
      </c>
      <c r="I1543" s="447">
        <v>45261</v>
      </c>
    </row>
    <row r="1544" spans="1:9" ht="15.75">
      <c r="A1544" s="675">
        <v>91079</v>
      </c>
      <c r="B1544" s="675" t="s">
        <v>1172</v>
      </c>
      <c r="C1544" s="675" t="s">
        <v>1979</v>
      </c>
      <c r="D1544" s="675" t="s">
        <v>2</v>
      </c>
      <c r="E1544" s="676">
        <v>129.57</v>
      </c>
      <c r="F1544" s="446"/>
      <c r="G1544" s="446"/>
      <c r="H1544" s="446" t="s">
        <v>14360</v>
      </c>
      <c r="I1544" s="447">
        <v>45261</v>
      </c>
    </row>
    <row r="1545" spans="1:9" ht="15.75">
      <c r="A1545" s="675">
        <v>91080</v>
      </c>
      <c r="B1545" s="675" t="s">
        <v>1173</v>
      </c>
      <c r="C1545" s="675" t="s">
        <v>1979</v>
      </c>
      <c r="D1545" s="675" t="s">
        <v>2</v>
      </c>
      <c r="E1545" s="676">
        <v>150.81</v>
      </c>
      <c r="F1545" s="446"/>
      <c r="G1545" s="446"/>
      <c r="H1545" s="446" t="s">
        <v>14360</v>
      </c>
      <c r="I1545" s="447">
        <v>45261</v>
      </c>
    </row>
    <row r="1546" spans="1:9" ht="15.75">
      <c r="A1546" s="675">
        <v>91081</v>
      </c>
      <c r="B1546" s="675" t="s">
        <v>1174</v>
      </c>
      <c r="C1546" s="675" t="s">
        <v>1979</v>
      </c>
      <c r="D1546" s="675" t="s">
        <v>2</v>
      </c>
      <c r="E1546" s="676">
        <v>138.87</v>
      </c>
      <c r="F1546" s="446"/>
      <c r="G1546" s="446"/>
      <c r="H1546" s="446" t="s">
        <v>14360</v>
      </c>
      <c r="I1546" s="447">
        <v>45261</v>
      </c>
    </row>
    <row r="1547" spans="1:9" ht="15.75">
      <c r="A1547" s="675">
        <v>91082</v>
      </c>
      <c r="B1547" s="675" t="s">
        <v>1175</v>
      </c>
      <c r="C1547" s="675" t="s">
        <v>1979</v>
      </c>
      <c r="D1547" s="675" t="s">
        <v>2</v>
      </c>
      <c r="E1547" s="676">
        <v>161.56</v>
      </c>
      <c r="F1547" s="446"/>
      <c r="G1547" s="446"/>
      <c r="H1547" s="446" t="s">
        <v>14360</v>
      </c>
      <c r="I1547" s="447">
        <v>45261</v>
      </c>
    </row>
    <row r="1548" spans="1:9" ht="15.75">
      <c r="A1548" s="675">
        <v>91083</v>
      </c>
      <c r="B1548" s="675" t="s">
        <v>1176</v>
      </c>
      <c r="C1548" s="675" t="s">
        <v>1979</v>
      </c>
      <c r="D1548" s="675" t="s">
        <v>2</v>
      </c>
      <c r="E1548" s="676">
        <v>149.01</v>
      </c>
      <c r="F1548" s="446"/>
      <c r="G1548" s="446"/>
      <c r="H1548" s="446" t="s">
        <v>14360</v>
      </c>
      <c r="I1548" s="447">
        <v>45261</v>
      </c>
    </row>
    <row r="1549" spans="1:9" ht="15.75">
      <c r="A1549" s="675">
        <v>91084</v>
      </c>
      <c r="B1549" s="675" t="s">
        <v>1177</v>
      </c>
      <c r="C1549" s="675" t="s">
        <v>1979</v>
      </c>
      <c r="D1549" s="675" t="s">
        <v>2</v>
      </c>
      <c r="E1549" s="676">
        <v>171.44</v>
      </c>
      <c r="F1549" s="446"/>
      <c r="G1549" s="446"/>
      <c r="H1549" s="446" t="s">
        <v>14360</v>
      </c>
      <c r="I1549" s="447">
        <v>45261</v>
      </c>
    </row>
    <row r="1550" spans="1:9" ht="15.75">
      <c r="A1550" s="675">
        <v>91086</v>
      </c>
      <c r="B1550" s="675" t="s">
        <v>1178</v>
      </c>
      <c r="C1550" s="675" t="s">
        <v>1979</v>
      </c>
      <c r="D1550" s="675" t="s">
        <v>2</v>
      </c>
      <c r="E1550" s="676">
        <v>119.84</v>
      </c>
      <c r="F1550" s="446"/>
      <c r="G1550" s="446"/>
      <c r="H1550" s="446" t="s">
        <v>14360</v>
      </c>
      <c r="I1550" s="447">
        <v>45261</v>
      </c>
    </row>
    <row r="1551" spans="1:9" ht="15.75">
      <c r="A1551" s="675">
        <v>91087</v>
      </c>
      <c r="B1551" s="675" t="s">
        <v>1179</v>
      </c>
      <c r="C1551" s="675" t="s">
        <v>1979</v>
      </c>
      <c r="D1551" s="675" t="s">
        <v>2</v>
      </c>
      <c r="E1551" s="676">
        <v>133.04</v>
      </c>
      <c r="F1551" s="446"/>
      <c r="G1551" s="446"/>
      <c r="H1551" s="446" t="s">
        <v>14360</v>
      </c>
      <c r="I1551" s="447">
        <v>45261</v>
      </c>
    </row>
    <row r="1552" spans="1:9" ht="15.75">
      <c r="A1552" s="675">
        <v>91088</v>
      </c>
      <c r="B1552" s="675" t="s">
        <v>413</v>
      </c>
      <c r="C1552" s="675" t="s">
        <v>1979</v>
      </c>
      <c r="D1552" s="675" t="s">
        <v>2</v>
      </c>
      <c r="E1552" s="676">
        <v>162.62</v>
      </c>
      <c r="F1552" s="446"/>
      <c r="G1552" s="446"/>
      <c r="H1552" s="446" t="s">
        <v>14360</v>
      </c>
      <c r="I1552" s="447">
        <v>45261</v>
      </c>
    </row>
    <row r="1553" spans="1:9" ht="15.75">
      <c r="A1553" s="675">
        <v>91089</v>
      </c>
      <c r="B1553" s="675" t="s">
        <v>414</v>
      </c>
      <c r="C1553" s="675" t="s">
        <v>1979</v>
      </c>
      <c r="D1553" s="675" t="s">
        <v>2</v>
      </c>
      <c r="E1553" s="676">
        <v>175.92</v>
      </c>
      <c r="F1553" s="446"/>
      <c r="G1553" s="446"/>
      <c r="H1553" s="446" t="s">
        <v>14360</v>
      </c>
      <c r="I1553" s="447">
        <v>45261</v>
      </c>
    </row>
    <row r="1554" spans="1:9" ht="15.75">
      <c r="A1554" s="675">
        <v>91090</v>
      </c>
      <c r="B1554" s="675" t="s">
        <v>1180</v>
      </c>
      <c r="C1554" s="675" t="s">
        <v>1979</v>
      </c>
      <c r="D1554" s="675" t="s">
        <v>2</v>
      </c>
      <c r="E1554" s="676">
        <v>130.76</v>
      </c>
      <c r="F1554" s="446"/>
      <c r="G1554" s="446"/>
      <c r="H1554" s="446" t="s">
        <v>14360</v>
      </c>
      <c r="I1554" s="447">
        <v>45261</v>
      </c>
    </row>
    <row r="1555" spans="1:9" ht="15.75">
      <c r="A1555" s="675">
        <v>91091</v>
      </c>
      <c r="B1555" s="675" t="s">
        <v>1181</v>
      </c>
      <c r="C1555" s="675" t="s">
        <v>1979</v>
      </c>
      <c r="D1555" s="675" t="s">
        <v>2</v>
      </c>
      <c r="E1555" s="676">
        <v>145.52000000000001</v>
      </c>
      <c r="F1555" s="449"/>
      <c r="G1555" s="446"/>
      <c r="H1555" s="446" t="s">
        <v>14360</v>
      </c>
      <c r="I1555" s="447">
        <v>45261</v>
      </c>
    </row>
    <row r="1556" spans="1:9" ht="15.75">
      <c r="A1556" s="675">
        <v>91092</v>
      </c>
      <c r="B1556" s="675" t="s">
        <v>415</v>
      </c>
      <c r="C1556" s="675" t="s">
        <v>1979</v>
      </c>
      <c r="D1556" s="675" t="s">
        <v>2</v>
      </c>
      <c r="E1556" s="676">
        <v>174.58</v>
      </c>
      <c r="F1556" s="449"/>
      <c r="G1556" s="446"/>
      <c r="H1556" s="446" t="s">
        <v>14360</v>
      </c>
      <c r="I1556" s="447">
        <v>45261</v>
      </c>
    </row>
    <row r="1557" spans="1:9" ht="15.75">
      <c r="A1557" s="675">
        <v>91093</v>
      </c>
      <c r="B1557" s="675" t="s">
        <v>416</v>
      </c>
      <c r="C1557" s="675" t="s">
        <v>1979</v>
      </c>
      <c r="D1557" s="675" t="s">
        <v>2</v>
      </c>
      <c r="E1557" s="676">
        <v>189.66</v>
      </c>
      <c r="F1557" s="449"/>
      <c r="G1557" s="446"/>
      <c r="H1557" s="446" t="s">
        <v>14360</v>
      </c>
      <c r="I1557" s="447">
        <v>45261</v>
      </c>
    </row>
    <row r="1558" spans="1:9" ht="15.75">
      <c r="A1558" s="675">
        <v>91094</v>
      </c>
      <c r="B1558" s="675" t="s">
        <v>1182</v>
      </c>
      <c r="C1558" s="675" t="s">
        <v>1979</v>
      </c>
      <c r="D1558" s="675" t="s">
        <v>2</v>
      </c>
      <c r="E1558" s="676">
        <v>130.16</v>
      </c>
      <c r="F1558" s="449"/>
      <c r="G1558" s="446"/>
      <c r="H1558" s="446" t="s">
        <v>14360</v>
      </c>
      <c r="I1558" s="447">
        <v>45261</v>
      </c>
    </row>
    <row r="1559" spans="1:9" ht="15.75">
      <c r="A1559" s="675">
        <v>91095</v>
      </c>
      <c r="B1559" s="675" t="s">
        <v>1183</v>
      </c>
      <c r="C1559" s="675" t="s">
        <v>1979</v>
      </c>
      <c r="D1559" s="675" t="s">
        <v>2</v>
      </c>
      <c r="E1559" s="676">
        <v>152.05000000000001</v>
      </c>
      <c r="F1559" s="446"/>
      <c r="G1559" s="446"/>
      <c r="H1559" s="446" t="s">
        <v>14360</v>
      </c>
      <c r="I1559" s="447">
        <v>45261</v>
      </c>
    </row>
    <row r="1560" spans="1:9" ht="15.75">
      <c r="A1560" s="675">
        <v>91096</v>
      </c>
      <c r="B1560" s="675" t="s">
        <v>1184</v>
      </c>
      <c r="C1560" s="675" t="s">
        <v>1979</v>
      </c>
      <c r="D1560" s="675" t="s">
        <v>2</v>
      </c>
      <c r="E1560" s="676">
        <v>133.01</v>
      </c>
      <c r="F1560" s="449"/>
      <c r="G1560" s="446"/>
      <c r="H1560" s="446" t="s">
        <v>14360</v>
      </c>
      <c r="I1560" s="447">
        <v>45261</v>
      </c>
    </row>
    <row r="1561" spans="1:9" ht="15.75">
      <c r="A1561" s="675">
        <v>91097</v>
      </c>
      <c r="B1561" s="675" t="s">
        <v>1185</v>
      </c>
      <c r="C1561" s="675" t="s">
        <v>1979</v>
      </c>
      <c r="D1561" s="675" t="s">
        <v>2</v>
      </c>
      <c r="E1561" s="676">
        <v>154.68</v>
      </c>
      <c r="F1561" s="449"/>
      <c r="G1561" s="446"/>
      <c r="H1561" s="446" t="s">
        <v>14360</v>
      </c>
      <c r="I1561" s="447">
        <v>45261</v>
      </c>
    </row>
    <row r="1562" spans="1:9" ht="15.75">
      <c r="A1562" s="675">
        <v>91098</v>
      </c>
      <c r="B1562" s="675" t="s">
        <v>1186</v>
      </c>
      <c r="C1562" s="675" t="s">
        <v>1979</v>
      </c>
      <c r="D1562" s="675" t="s">
        <v>2</v>
      </c>
      <c r="E1562" s="676">
        <v>144.94</v>
      </c>
      <c r="F1562" s="449"/>
      <c r="G1562" s="446"/>
      <c r="H1562" s="446" t="s">
        <v>14360</v>
      </c>
      <c r="I1562" s="447">
        <v>45261</v>
      </c>
    </row>
    <row r="1563" spans="1:9" ht="15.75">
      <c r="A1563" s="675">
        <v>91099</v>
      </c>
      <c r="B1563" s="675" t="s">
        <v>1187</v>
      </c>
      <c r="C1563" s="675" t="s">
        <v>1979</v>
      </c>
      <c r="D1563" s="675" t="s">
        <v>2</v>
      </c>
      <c r="E1563" s="676">
        <v>168.16</v>
      </c>
      <c r="F1563" s="449"/>
      <c r="G1563" s="446"/>
      <c r="H1563" s="446" t="s">
        <v>14360</v>
      </c>
      <c r="I1563" s="447">
        <v>45261</v>
      </c>
    </row>
    <row r="1564" spans="1:9" ht="15.75">
      <c r="A1564" s="675">
        <v>91100</v>
      </c>
      <c r="B1564" s="675" t="s">
        <v>1188</v>
      </c>
      <c r="C1564" s="675" t="s">
        <v>1979</v>
      </c>
      <c r="D1564" s="675" t="s">
        <v>2</v>
      </c>
      <c r="E1564" s="676">
        <v>152.94</v>
      </c>
      <c r="F1564" s="446"/>
      <c r="G1564" s="446"/>
      <c r="H1564" s="446" t="s">
        <v>14360</v>
      </c>
      <c r="I1564" s="447">
        <v>45261</v>
      </c>
    </row>
    <row r="1565" spans="1:9" ht="15.75">
      <c r="A1565" s="675">
        <v>91101</v>
      </c>
      <c r="B1565" s="675" t="s">
        <v>1189</v>
      </c>
      <c r="C1565" s="675" t="s">
        <v>1979</v>
      </c>
      <c r="D1565" s="675" t="s">
        <v>2</v>
      </c>
      <c r="E1565" s="676">
        <v>176.01</v>
      </c>
      <c r="F1565" s="446"/>
      <c r="G1565" s="446"/>
      <c r="H1565" s="446" t="s">
        <v>14360</v>
      </c>
      <c r="I1565" s="447">
        <v>45261</v>
      </c>
    </row>
    <row r="1566" spans="1:9" ht="15.75">
      <c r="A1566" s="675">
        <v>93952</v>
      </c>
      <c r="B1566" s="675" t="s">
        <v>417</v>
      </c>
      <c r="C1566" s="675" t="s">
        <v>1979</v>
      </c>
      <c r="D1566" s="675" t="s">
        <v>31</v>
      </c>
      <c r="E1566" s="676">
        <v>217.54</v>
      </c>
      <c r="F1566" s="446"/>
      <c r="G1566" s="446"/>
      <c r="H1566" s="446" t="s">
        <v>14360</v>
      </c>
      <c r="I1566" s="447">
        <v>45261</v>
      </c>
    </row>
    <row r="1567" spans="1:9" ht="15.75">
      <c r="A1567" s="675">
        <v>93953</v>
      </c>
      <c r="B1567" s="675" t="s">
        <v>1190</v>
      </c>
      <c r="C1567" s="675" t="s">
        <v>1979</v>
      </c>
      <c r="D1567" s="675" t="s">
        <v>31</v>
      </c>
      <c r="E1567" s="676">
        <v>201.81</v>
      </c>
      <c r="F1567" s="446"/>
      <c r="G1567" s="446"/>
      <c r="H1567" s="446" t="s">
        <v>14360</v>
      </c>
      <c r="I1567" s="447">
        <v>45261</v>
      </c>
    </row>
    <row r="1568" spans="1:9" ht="15.75">
      <c r="A1568" s="675">
        <v>93954</v>
      </c>
      <c r="B1568" s="675" t="s">
        <v>1191</v>
      </c>
      <c r="C1568" s="675" t="s">
        <v>1979</v>
      </c>
      <c r="D1568" s="675" t="s">
        <v>31</v>
      </c>
      <c r="E1568" s="676">
        <v>192.37</v>
      </c>
      <c r="F1568" s="446"/>
      <c r="G1568" s="446"/>
      <c r="H1568" s="446" t="s">
        <v>14360</v>
      </c>
      <c r="I1568" s="447">
        <v>45261</v>
      </c>
    </row>
    <row r="1569" spans="1:9" ht="15.75">
      <c r="A1569" s="675">
        <v>93955</v>
      </c>
      <c r="B1569" s="675" t="s">
        <v>418</v>
      </c>
      <c r="C1569" s="675" t="s">
        <v>1979</v>
      </c>
      <c r="D1569" s="675" t="s">
        <v>31</v>
      </c>
      <c r="E1569" s="676">
        <v>185.69</v>
      </c>
      <c r="F1569" s="446"/>
      <c r="G1569" s="446"/>
      <c r="H1569" s="446" t="s">
        <v>14360</v>
      </c>
      <c r="I1569" s="447">
        <v>45261</v>
      </c>
    </row>
    <row r="1570" spans="1:9" ht="15.75">
      <c r="A1570" s="675">
        <v>93956</v>
      </c>
      <c r="B1570" s="675" t="s">
        <v>1192</v>
      </c>
      <c r="C1570" s="675" t="s">
        <v>1979</v>
      </c>
      <c r="D1570" s="675" t="s">
        <v>31</v>
      </c>
      <c r="E1570" s="676">
        <v>180.39</v>
      </c>
      <c r="F1570" s="446"/>
      <c r="G1570" s="446"/>
      <c r="H1570" s="446" t="s">
        <v>14360</v>
      </c>
      <c r="I1570" s="447">
        <v>45261</v>
      </c>
    </row>
    <row r="1571" spans="1:9" ht="15.75">
      <c r="A1571" s="675">
        <v>93957</v>
      </c>
      <c r="B1571" s="675" t="s">
        <v>419</v>
      </c>
      <c r="C1571" s="675" t="s">
        <v>1979</v>
      </c>
      <c r="D1571" s="675" t="s">
        <v>31</v>
      </c>
      <c r="E1571" s="676">
        <v>229.81</v>
      </c>
      <c r="F1571" s="446"/>
      <c r="G1571" s="446"/>
      <c r="H1571" s="446" t="s">
        <v>14360</v>
      </c>
      <c r="I1571" s="447">
        <v>45261</v>
      </c>
    </row>
    <row r="1572" spans="1:9" ht="15.75">
      <c r="A1572" s="675">
        <v>93958</v>
      </c>
      <c r="B1572" s="675" t="s">
        <v>1193</v>
      </c>
      <c r="C1572" s="675" t="s">
        <v>1979</v>
      </c>
      <c r="D1572" s="675" t="s">
        <v>31</v>
      </c>
      <c r="E1572" s="676">
        <v>213.17</v>
      </c>
      <c r="F1572" s="446"/>
      <c r="G1572" s="446"/>
      <c r="H1572" s="446" t="s">
        <v>14360</v>
      </c>
      <c r="I1572" s="447">
        <v>45261</v>
      </c>
    </row>
    <row r="1573" spans="1:9" ht="15.75">
      <c r="A1573" s="675">
        <v>93959</v>
      </c>
      <c r="B1573" s="675" t="s">
        <v>1194</v>
      </c>
      <c r="C1573" s="675" t="s">
        <v>1979</v>
      </c>
      <c r="D1573" s="675" t="s">
        <v>31</v>
      </c>
      <c r="E1573" s="676">
        <v>203.3</v>
      </c>
      <c r="F1573" s="446"/>
      <c r="G1573" s="446"/>
      <c r="H1573" s="446" t="s">
        <v>14360</v>
      </c>
      <c r="I1573" s="447">
        <v>45261</v>
      </c>
    </row>
    <row r="1574" spans="1:9" ht="15.75">
      <c r="A1574" s="675">
        <v>93960</v>
      </c>
      <c r="B1574" s="675" t="s">
        <v>420</v>
      </c>
      <c r="C1574" s="675" t="s">
        <v>1979</v>
      </c>
      <c r="D1574" s="675" t="s">
        <v>31</v>
      </c>
      <c r="E1574" s="676">
        <v>196.33</v>
      </c>
      <c r="F1574" s="446"/>
      <c r="G1574" s="446"/>
      <c r="H1574" s="446" t="s">
        <v>14360</v>
      </c>
      <c r="I1574" s="447">
        <v>45261</v>
      </c>
    </row>
    <row r="1575" spans="1:9" ht="15.75">
      <c r="A1575" s="675">
        <v>93961</v>
      </c>
      <c r="B1575" s="675" t="s">
        <v>1195</v>
      </c>
      <c r="C1575" s="675" t="s">
        <v>1979</v>
      </c>
      <c r="D1575" s="675" t="s">
        <v>31</v>
      </c>
      <c r="E1575" s="676">
        <v>190.85</v>
      </c>
      <c r="F1575" s="446"/>
      <c r="G1575" s="446"/>
      <c r="H1575" s="446" t="s">
        <v>14360</v>
      </c>
      <c r="I1575" s="447">
        <v>45261</v>
      </c>
    </row>
    <row r="1576" spans="1:9" ht="15.75">
      <c r="A1576" s="675">
        <v>93962</v>
      </c>
      <c r="B1576" s="675" t="s">
        <v>421</v>
      </c>
      <c r="C1576" s="675" t="s">
        <v>1979</v>
      </c>
      <c r="D1576" s="675" t="s">
        <v>31</v>
      </c>
      <c r="E1576" s="676">
        <v>204.39</v>
      </c>
      <c r="F1576" s="446"/>
      <c r="G1576" s="446"/>
      <c r="H1576" s="446" t="s">
        <v>14360</v>
      </c>
      <c r="I1576" s="447">
        <v>45261</v>
      </c>
    </row>
    <row r="1577" spans="1:9" ht="15.75">
      <c r="A1577" s="675">
        <v>93963</v>
      </c>
      <c r="B1577" s="675" t="s">
        <v>1196</v>
      </c>
      <c r="C1577" s="675" t="s">
        <v>1979</v>
      </c>
      <c r="D1577" s="675" t="s">
        <v>31</v>
      </c>
      <c r="E1577" s="676">
        <v>188.73</v>
      </c>
      <c r="F1577" s="446"/>
      <c r="G1577" s="446"/>
      <c r="H1577" s="446" t="s">
        <v>14360</v>
      </c>
      <c r="I1577" s="447">
        <v>45261</v>
      </c>
    </row>
    <row r="1578" spans="1:9" ht="15.75">
      <c r="A1578" s="675">
        <v>93964</v>
      </c>
      <c r="B1578" s="675" t="s">
        <v>1197</v>
      </c>
      <c r="C1578" s="675" t="s">
        <v>1979</v>
      </c>
      <c r="D1578" s="675" t="s">
        <v>31</v>
      </c>
      <c r="E1578" s="676">
        <v>179.33</v>
      </c>
      <c r="F1578" s="446"/>
      <c r="G1578" s="446"/>
      <c r="H1578" s="446" t="s">
        <v>14360</v>
      </c>
      <c r="I1578" s="447">
        <v>45261</v>
      </c>
    </row>
    <row r="1579" spans="1:9" ht="15.75">
      <c r="A1579" s="675">
        <v>93965</v>
      </c>
      <c r="B1579" s="675" t="s">
        <v>1198</v>
      </c>
      <c r="C1579" s="675" t="s">
        <v>1979</v>
      </c>
      <c r="D1579" s="675" t="s">
        <v>31</v>
      </c>
      <c r="E1579" s="676">
        <v>170.38</v>
      </c>
      <c r="F1579" s="446"/>
      <c r="G1579" s="446"/>
      <c r="H1579" s="446" t="s">
        <v>14360</v>
      </c>
      <c r="I1579" s="447">
        <v>45261</v>
      </c>
    </row>
    <row r="1580" spans="1:9" ht="15.75">
      <c r="A1580" s="675">
        <v>93966</v>
      </c>
      <c r="B1580" s="675" t="s">
        <v>1199</v>
      </c>
      <c r="C1580" s="675" t="s">
        <v>1979</v>
      </c>
      <c r="D1580" s="675" t="s">
        <v>31</v>
      </c>
      <c r="E1580" s="676">
        <v>167.4</v>
      </c>
      <c r="F1580" s="446"/>
      <c r="G1580" s="446"/>
      <c r="H1580" s="446" t="s">
        <v>14360</v>
      </c>
      <c r="I1580" s="447">
        <v>45261</v>
      </c>
    </row>
    <row r="1581" spans="1:9" ht="15.75">
      <c r="A1581" s="675">
        <v>93967</v>
      </c>
      <c r="B1581" s="675" t="s">
        <v>422</v>
      </c>
      <c r="C1581" s="675" t="s">
        <v>1979</v>
      </c>
      <c r="D1581" s="675" t="s">
        <v>31</v>
      </c>
      <c r="E1581" s="676">
        <v>216.66</v>
      </c>
      <c r="F1581" s="446"/>
      <c r="G1581" s="446"/>
      <c r="H1581" s="446" t="s">
        <v>14360</v>
      </c>
      <c r="I1581" s="447">
        <v>45261</v>
      </c>
    </row>
    <row r="1582" spans="1:9" ht="15.75">
      <c r="A1582" s="675">
        <v>93968</v>
      </c>
      <c r="B1582" s="675" t="s">
        <v>1200</v>
      </c>
      <c r="C1582" s="675" t="s">
        <v>1979</v>
      </c>
      <c r="D1582" s="675" t="s">
        <v>31</v>
      </c>
      <c r="E1582" s="676">
        <v>200.11</v>
      </c>
      <c r="F1582" s="446"/>
      <c r="G1582" s="446"/>
      <c r="H1582" s="446" t="s">
        <v>14360</v>
      </c>
      <c r="I1582" s="447">
        <v>45261</v>
      </c>
    </row>
    <row r="1583" spans="1:9" ht="15.75">
      <c r="A1583" s="675">
        <v>93969</v>
      </c>
      <c r="B1583" s="675" t="s">
        <v>1201</v>
      </c>
      <c r="C1583" s="675" t="s">
        <v>1979</v>
      </c>
      <c r="D1583" s="675" t="s">
        <v>31</v>
      </c>
      <c r="E1583" s="676">
        <v>190.25</v>
      </c>
      <c r="F1583" s="446"/>
      <c r="G1583" s="446"/>
      <c r="H1583" s="446" t="s">
        <v>14360</v>
      </c>
      <c r="I1583" s="447">
        <v>45261</v>
      </c>
    </row>
    <row r="1584" spans="1:9" ht="15.75">
      <c r="A1584" s="675">
        <v>93970</v>
      </c>
      <c r="B1584" s="675" t="s">
        <v>1202</v>
      </c>
      <c r="C1584" s="675" t="s">
        <v>1979</v>
      </c>
      <c r="D1584" s="675" t="s">
        <v>31</v>
      </c>
      <c r="E1584" s="676">
        <v>183.35</v>
      </c>
      <c r="F1584" s="446"/>
      <c r="G1584" s="446"/>
      <c r="H1584" s="446" t="s">
        <v>14360</v>
      </c>
      <c r="I1584" s="447">
        <v>45261</v>
      </c>
    </row>
    <row r="1585" spans="1:9" ht="15.75">
      <c r="A1585" s="675">
        <v>93971</v>
      </c>
      <c r="B1585" s="675" t="s">
        <v>1203</v>
      </c>
      <c r="C1585" s="675" t="s">
        <v>1979</v>
      </c>
      <c r="D1585" s="675" t="s">
        <v>31</v>
      </c>
      <c r="E1585" s="676">
        <v>171.73</v>
      </c>
      <c r="F1585" s="446"/>
      <c r="G1585" s="446"/>
      <c r="H1585" s="446" t="s">
        <v>14360</v>
      </c>
      <c r="I1585" s="447">
        <v>45261</v>
      </c>
    </row>
    <row r="1586" spans="1:9" ht="15.75">
      <c r="A1586" s="675">
        <v>95108</v>
      </c>
      <c r="B1586" s="675" t="s">
        <v>14384</v>
      </c>
      <c r="C1586" s="675" t="s">
        <v>1979</v>
      </c>
      <c r="D1586" s="675" t="s">
        <v>37</v>
      </c>
      <c r="E1586" s="676">
        <v>33.92</v>
      </c>
      <c r="F1586" s="446"/>
      <c r="G1586" s="446"/>
      <c r="H1586" s="446" t="s">
        <v>14360</v>
      </c>
      <c r="I1586" s="447">
        <v>45261</v>
      </c>
    </row>
    <row r="1587" spans="1:9" ht="15.75">
      <c r="A1587" s="675">
        <v>100332</v>
      </c>
      <c r="B1587" s="675" t="s">
        <v>2324</v>
      </c>
      <c r="C1587" s="675" t="s">
        <v>1979</v>
      </c>
      <c r="D1587" s="675" t="s">
        <v>2</v>
      </c>
      <c r="E1587" s="676">
        <v>840.18</v>
      </c>
      <c r="F1587" s="446"/>
      <c r="G1587" s="446"/>
      <c r="H1587" s="446" t="s">
        <v>14360</v>
      </c>
      <c r="I1587" s="447">
        <v>45261</v>
      </c>
    </row>
    <row r="1588" spans="1:9" ht="15.75">
      <c r="A1588" s="675">
        <v>100333</v>
      </c>
      <c r="B1588" s="675" t="s">
        <v>2325</v>
      </c>
      <c r="C1588" s="675" t="s">
        <v>1979</v>
      </c>
      <c r="D1588" s="675" t="s">
        <v>2</v>
      </c>
      <c r="E1588" s="676">
        <v>551</v>
      </c>
      <c r="F1588" s="446"/>
      <c r="G1588" s="446"/>
      <c r="H1588" s="446" t="s">
        <v>14360</v>
      </c>
      <c r="I1588" s="447">
        <v>45261</v>
      </c>
    </row>
    <row r="1589" spans="1:9" ht="15.75">
      <c r="A1589" s="675">
        <v>100334</v>
      </c>
      <c r="B1589" s="675" t="s">
        <v>2326</v>
      </c>
      <c r="C1589" s="675" t="s">
        <v>1979</v>
      </c>
      <c r="D1589" s="675" t="s">
        <v>2</v>
      </c>
      <c r="E1589" s="676">
        <v>683.18</v>
      </c>
      <c r="F1589" s="446"/>
      <c r="G1589" s="446"/>
      <c r="H1589" s="446" t="s">
        <v>14360</v>
      </c>
      <c r="I1589" s="447">
        <v>45261</v>
      </c>
    </row>
    <row r="1590" spans="1:9" ht="15.75">
      <c r="A1590" s="675">
        <v>100335</v>
      </c>
      <c r="B1590" s="675" t="s">
        <v>2327</v>
      </c>
      <c r="C1590" s="675" t="s">
        <v>1979</v>
      </c>
      <c r="D1590" s="675" t="s">
        <v>2</v>
      </c>
      <c r="E1590" s="676">
        <v>466.3</v>
      </c>
      <c r="F1590" s="446"/>
      <c r="G1590" s="446"/>
      <c r="H1590" s="446" t="s">
        <v>14360</v>
      </c>
      <c r="I1590" s="447">
        <v>45261</v>
      </c>
    </row>
    <row r="1591" spans="1:9" ht="15.75">
      <c r="A1591" s="675">
        <v>100341</v>
      </c>
      <c r="B1591" s="675" t="s">
        <v>2328</v>
      </c>
      <c r="C1591" s="675" t="s">
        <v>1979</v>
      </c>
      <c r="D1591" s="675" t="s">
        <v>2</v>
      </c>
      <c r="E1591" s="676">
        <v>33.14</v>
      </c>
      <c r="F1591" s="446"/>
      <c r="G1591" s="446"/>
      <c r="H1591" s="446" t="s">
        <v>14360</v>
      </c>
      <c r="I1591" s="447">
        <v>45261</v>
      </c>
    </row>
    <row r="1592" spans="1:9" ht="15.75">
      <c r="A1592" s="675">
        <v>100342</v>
      </c>
      <c r="B1592" s="675" t="s">
        <v>2329</v>
      </c>
      <c r="C1592" s="675" t="s">
        <v>1979</v>
      </c>
      <c r="D1592" s="675" t="s">
        <v>40</v>
      </c>
      <c r="E1592" s="676">
        <v>13.27</v>
      </c>
      <c r="F1592" s="446"/>
      <c r="G1592" s="446"/>
      <c r="H1592" s="446" t="s">
        <v>14360</v>
      </c>
      <c r="I1592" s="447">
        <v>45261</v>
      </c>
    </row>
    <row r="1593" spans="1:9" ht="15.75">
      <c r="A1593" s="675">
        <v>100343</v>
      </c>
      <c r="B1593" s="675" t="s">
        <v>2330</v>
      </c>
      <c r="C1593" s="675" t="s">
        <v>1979</v>
      </c>
      <c r="D1593" s="675" t="s">
        <v>40</v>
      </c>
      <c r="E1593" s="676">
        <v>12.44</v>
      </c>
      <c r="F1593" s="446"/>
      <c r="G1593" s="446"/>
      <c r="H1593" s="446" t="s">
        <v>14360</v>
      </c>
      <c r="I1593" s="447">
        <v>45261</v>
      </c>
    </row>
    <row r="1594" spans="1:9" ht="15.75">
      <c r="A1594" s="675">
        <v>100344</v>
      </c>
      <c r="B1594" s="675" t="s">
        <v>2331</v>
      </c>
      <c r="C1594" s="675" t="s">
        <v>1979</v>
      </c>
      <c r="D1594" s="675" t="s">
        <v>40</v>
      </c>
      <c r="E1594" s="676">
        <v>11.12</v>
      </c>
      <c r="F1594" s="446"/>
      <c r="G1594" s="446"/>
      <c r="H1594" s="446" t="s">
        <v>14360</v>
      </c>
      <c r="I1594" s="447">
        <v>45261</v>
      </c>
    </row>
    <row r="1595" spans="1:9" ht="15.75">
      <c r="A1595" s="675">
        <v>100345</v>
      </c>
      <c r="B1595" s="675" t="s">
        <v>2332</v>
      </c>
      <c r="C1595" s="675" t="s">
        <v>1979</v>
      </c>
      <c r="D1595" s="675" t="s">
        <v>40</v>
      </c>
      <c r="E1595" s="676">
        <v>9.42</v>
      </c>
      <c r="F1595" s="446"/>
      <c r="G1595" s="446"/>
      <c r="H1595" s="446" t="s">
        <v>14360</v>
      </c>
      <c r="I1595" s="447">
        <v>45261</v>
      </c>
    </row>
    <row r="1596" spans="1:9" ht="15.75">
      <c r="A1596" s="675">
        <v>100346</v>
      </c>
      <c r="B1596" s="675" t="s">
        <v>2333</v>
      </c>
      <c r="C1596" s="675" t="s">
        <v>1979</v>
      </c>
      <c r="D1596" s="675" t="s">
        <v>40</v>
      </c>
      <c r="E1596" s="676">
        <v>8.92</v>
      </c>
      <c r="F1596" s="446"/>
      <c r="G1596" s="446"/>
      <c r="H1596" s="446" t="s">
        <v>14360</v>
      </c>
      <c r="I1596" s="447">
        <v>45261</v>
      </c>
    </row>
    <row r="1597" spans="1:9" ht="15.75">
      <c r="A1597" s="675">
        <v>100347</v>
      </c>
      <c r="B1597" s="675" t="s">
        <v>2334</v>
      </c>
      <c r="C1597" s="675" t="s">
        <v>1979</v>
      </c>
      <c r="D1597" s="675" t="s">
        <v>40</v>
      </c>
      <c r="E1597" s="676">
        <v>9.9499999999999993</v>
      </c>
      <c r="F1597" s="446"/>
      <c r="G1597" s="446"/>
      <c r="H1597" s="446" t="s">
        <v>14360</v>
      </c>
      <c r="I1597" s="447">
        <v>45261</v>
      </c>
    </row>
    <row r="1598" spans="1:9" ht="15.75">
      <c r="A1598" s="675">
        <v>100348</v>
      </c>
      <c r="B1598" s="675" t="s">
        <v>2335</v>
      </c>
      <c r="C1598" s="675" t="s">
        <v>1979</v>
      </c>
      <c r="D1598" s="675" t="s">
        <v>40</v>
      </c>
      <c r="E1598" s="676">
        <v>9.7100000000000009</v>
      </c>
      <c r="F1598" s="446"/>
      <c r="G1598" s="446"/>
      <c r="H1598" s="446" t="s">
        <v>14360</v>
      </c>
      <c r="I1598" s="447">
        <v>45261</v>
      </c>
    </row>
    <row r="1599" spans="1:9" ht="15.75">
      <c r="A1599" s="675">
        <v>100349</v>
      </c>
      <c r="B1599" s="675" t="s">
        <v>2336</v>
      </c>
      <c r="C1599" s="675" t="s">
        <v>1979</v>
      </c>
      <c r="D1599" s="675" t="s">
        <v>326</v>
      </c>
      <c r="E1599" s="676">
        <v>697.73</v>
      </c>
      <c r="F1599" s="446"/>
      <c r="G1599" s="446"/>
      <c r="H1599" s="446" t="s">
        <v>14360</v>
      </c>
      <c r="I1599" s="447">
        <v>45261</v>
      </c>
    </row>
    <row r="1600" spans="1:9" ht="15.75">
      <c r="A1600" s="675">
        <v>104841</v>
      </c>
      <c r="B1600" s="675" t="s">
        <v>14385</v>
      </c>
      <c r="C1600" s="675" t="s">
        <v>1979</v>
      </c>
      <c r="D1600" s="675" t="s">
        <v>31</v>
      </c>
      <c r="E1600" s="676">
        <v>74.760000000000005</v>
      </c>
      <c r="F1600" s="446"/>
      <c r="G1600" s="446"/>
      <c r="H1600" s="446" t="s">
        <v>14360</v>
      </c>
      <c r="I1600" s="447">
        <v>45261</v>
      </c>
    </row>
    <row r="1601" spans="1:9" ht="15.75">
      <c r="A1601" s="675">
        <v>104842</v>
      </c>
      <c r="B1601" s="675" t="s">
        <v>14386</v>
      </c>
      <c r="C1601" s="675" t="s">
        <v>1979</v>
      </c>
      <c r="D1601" s="675" t="s">
        <v>31</v>
      </c>
      <c r="E1601" s="676">
        <v>63.55</v>
      </c>
      <c r="F1601" s="446"/>
      <c r="G1601" s="446"/>
      <c r="H1601" s="446" t="s">
        <v>14360</v>
      </c>
      <c r="I1601" s="447">
        <v>45261</v>
      </c>
    </row>
    <row r="1602" spans="1:9" ht="15.75">
      <c r="A1602" s="675">
        <v>104843</v>
      </c>
      <c r="B1602" s="675" t="s">
        <v>14387</v>
      </c>
      <c r="C1602" s="675" t="s">
        <v>1979</v>
      </c>
      <c r="D1602" s="675" t="s">
        <v>31</v>
      </c>
      <c r="E1602" s="676">
        <v>103.45</v>
      </c>
      <c r="F1602" s="446"/>
      <c r="G1602" s="446"/>
      <c r="H1602" s="446" t="s">
        <v>14360</v>
      </c>
      <c r="I1602" s="447">
        <v>45261</v>
      </c>
    </row>
    <row r="1603" spans="1:9" ht="15.75">
      <c r="A1603" s="675">
        <v>104844</v>
      </c>
      <c r="B1603" s="675" t="s">
        <v>14388</v>
      </c>
      <c r="C1603" s="675" t="s">
        <v>1979</v>
      </c>
      <c r="D1603" s="675" t="s">
        <v>31</v>
      </c>
      <c r="E1603" s="676">
        <v>82.77</v>
      </c>
      <c r="F1603" s="446"/>
      <c r="G1603" s="446"/>
      <c r="H1603" s="446" t="s">
        <v>14360</v>
      </c>
      <c r="I1603" s="447">
        <v>45261</v>
      </c>
    </row>
    <row r="1604" spans="1:9" ht="15.75">
      <c r="A1604" s="675">
        <v>104845</v>
      </c>
      <c r="B1604" s="675" t="s">
        <v>14389</v>
      </c>
      <c r="C1604" s="675" t="s">
        <v>1979</v>
      </c>
      <c r="D1604" s="675" t="s">
        <v>31</v>
      </c>
      <c r="E1604" s="676">
        <v>118.27</v>
      </c>
      <c r="F1604" s="446"/>
      <c r="G1604" s="446"/>
      <c r="H1604" s="446" t="s">
        <v>14360</v>
      </c>
      <c r="I1604" s="447">
        <v>45261</v>
      </c>
    </row>
    <row r="1605" spans="1:9" ht="15.75">
      <c r="A1605" s="675">
        <v>104846</v>
      </c>
      <c r="B1605" s="675" t="s">
        <v>14390</v>
      </c>
      <c r="C1605" s="675" t="s">
        <v>1979</v>
      </c>
      <c r="D1605" s="675" t="s">
        <v>31</v>
      </c>
      <c r="E1605" s="676">
        <v>94.66</v>
      </c>
      <c r="F1605" s="446"/>
      <c r="G1605" s="446"/>
      <c r="H1605" s="446" t="s">
        <v>14360</v>
      </c>
      <c r="I1605" s="447">
        <v>45261</v>
      </c>
    </row>
    <row r="1606" spans="1:9" ht="15.75">
      <c r="A1606" s="675">
        <v>104847</v>
      </c>
      <c r="B1606" s="675" t="s">
        <v>14391</v>
      </c>
      <c r="C1606" s="675" t="s">
        <v>1979</v>
      </c>
      <c r="D1606" s="675" t="s">
        <v>31</v>
      </c>
      <c r="E1606" s="676">
        <v>80.14</v>
      </c>
      <c r="F1606" s="446"/>
      <c r="G1606" s="446"/>
      <c r="H1606" s="446" t="s">
        <v>14360</v>
      </c>
      <c r="I1606" s="447">
        <v>45261</v>
      </c>
    </row>
    <row r="1607" spans="1:9" ht="15.75">
      <c r="A1607" s="675">
        <v>104848</v>
      </c>
      <c r="B1607" s="675" t="s">
        <v>14392</v>
      </c>
      <c r="C1607" s="675" t="s">
        <v>1979</v>
      </c>
      <c r="D1607" s="675" t="s">
        <v>31</v>
      </c>
      <c r="E1607" s="676">
        <v>60.06</v>
      </c>
      <c r="F1607" s="446"/>
      <c r="G1607" s="446"/>
      <c r="H1607" s="446" t="s">
        <v>14360</v>
      </c>
      <c r="I1607" s="447">
        <v>45261</v>
      </c>
    </row>
    <row r="1608" spans="1:9" ht="15.75">
      <c r="A1608" s="675">
        <v>104849</v>
      </c>
      <c r="B1608" s="675" t="s">
        <v>14393</v>
      </c>
      <c r="C1608" s="675" t="s">
        <v>1979</v>
      </c>
      <c r="D1608" s="675" t="s">
        <v>31</v>
      </c>
      <c r="E1608" s="676">
        <v>51.28</v>
      </c>
      <c r="F1608" s="446"/>
      <c r="G1608" s="446"/>
      <c r="H1608" s="446" t="s">
        <v>14360</v>
      </c>
      <c r="I1608" s="447">
        <v>45261</v>
      </c>
    </row>
    <row r="1609" spans="1:9" ht="15.75">
      <c r="A1609" s="675">
        <v>104850</v>
      </c>
      <c r="B1609" s="675" t="s">
        <v>14394</v>
      </c>
      <c r="C1609" s="675" t="s">
        <v>1979</v>
      </c>
      <c r="D1609" s="675" t="s">
        <v>31</v>
      </c>
      <c r="E1609" s="676">
        <v>45.37</v>
      </c>
      <c r="F1609" s="446"/>
      <c r="G1609" s="446"/>
      <c r="H1609" s="446" t="s">
        <v>14360</v>
      </c>
      <c r="I1609" s="447">
        <v>45261</v>
      </c>
    </row>
    <row r="1610" spans="1:9" ht="15.75">
      <c r="A1610" s="675">
        <v>104851</v>
      </c>
      <c r="B1610" s="675" t="s">
        <v>14395</v>
      </c>
      <c r="C1610" s="675" t="s">
        <v>1979</v>
      </c>
      <c r="D1610" s="675" t="s">
        <v>31</v>
      </c>
      <c r="E1610" s="676">
        <v>66.88</v>
      </c>
      <c r="F1610" s="446"/>
      <c r="G1610" s="446"/>
      <c r="H1610" s="446" t="s">
        <v>14360</v>
      </c>
      <c r="I1610" s="447">
        <v>45261</v>
      </c>
    </row>
    <row r="1611" spans="1:9" ht="15.75">
      <c r="A1611" s="675">
        <v>104852</v>
      </c>
      <c r="B1611" s="675" t="s">
        <v>14396</v>
      </c>
      <c r="C1611" s="675" t="s">
        <v>1979</v>
      </c>
      <c r="D1611" s="675" t="s">
        <v>31</v>
      </c>
      <c r="E1611" s="676">
        <v>56.72</v>
      </c>
      <c r="F1611" s="446"/>
      <c r="G1611" s="446"/>
      <c r="H1611" s="446" t="s">
        <v>14360</v>
      </c>
      <c r="I1611" s="447">
        <v>45261</v>
      </c>
    </row>
    <row r="1612" spans="1:9" ht="15.75">
      <c r="A1612" s="675">
        <v>104853</v>
      </c>
      <c r="B1612" s="675" t="s">
        <v>14397</v>
      </c>
      <c r="C1612" s="675" t="s">
        <v>1979</v>
      </c>
      <c r="D1612" s="675" t="s">
        <v>31</v>
      </c>
      <c r="E1612" s="676">
        <v>49.94</v>
      </c>
      <c r="F1612" s="446"/>
      <c r="G1612" s="446"/>
      <c r="H1612" s="446" t="s">
        <v>14360</v>
      </c>
      <c r="I1612" s="447">
        <v>45261</v>
      </c>
    </row>
    <row r="1613" spans="1:9" ht="15.75">
      <c r="A1613" s="675">
        <v>104854</v>
      </c>
      <c r="B1613" s="675" t="s">
        <v>14398</v>
      </c>
      <c r="C1613" s="675" t="s">
        <v>1979</v>
      </c>
      <c r="D1613" s="675" t="s">
        <v>31</v>
      </c>
      <c r="E1613" s="676">
        <v>64.84</v>
      </c>
      <c r="F1613" s="446"/>
      <c r="G1613" s="446"/>
      <c r="H1613" s="446" t="s">
        <v>14360</v>
      </c>
      <c r="I1613" s="447">
        <v>45261</v>
      </c>
    </row>
    <row r="1614" spans="1:9" ht="15.75">
      <c r="A1614" s="675">
        <v>104855</v>
      </c>
      <c r="B1614" s="675" t="s">
        <v>14399</v>
      </c>
      <c r="C1614" s="675" t="s">
        <v>1979</v>
      </c>
      <c r="D1614" s="675" t="s">
        <v>31</v>
      </c>
      <c r="E1614" s="676">
        <v>56.68</v>
      </c>
      <c r="F1614" s="446"/>
      <c r="G1614" s="446"/>
      <c r="H1614" s="446" t="s">
        <v>14360</v>
      </c>
      <c r="I1614" s="447">
        <v>45261</v>
      </c>
    </row>
    <row r="1615" spans="1:9" ht="15.75">
      <c r="A1615" s="675">
        <v>104876</v>
      </c>
      <c r="B1615" s="675" t="s">
        <v>14400</v>
      </c>
      <c r="C1615" s="675" t="s">
        <v>1979</v>
      </c>
      <c r="D1615" s="675" t="s">
        <v>37</v>
      </c>
      <c r="E1615" s="676">
        <v>18.96</v>
      </c>
      <c r="F1615" s="446"/>
      <c r="G1615" s="446"/>
      <c r="H1615" s="446" t="s">
        <v>14360</v>
      </c>
      <c r="I1615" s="447">
        <v>45261</v>
      </c>
    </row>
    <row r="1616" spans="1:9" ht="15.75">
      <c r="A1616" s="675">
        <v>104877</v>
      </c>
      <c r="B1616" s="675" t="s">
        <v>14401</v>
      </c>
      <c r="C1616" s="675" t="s">
        <v>1979</v>
      </c>
      <c r="D1616" s="675" t="s">
        <v>37</v>
      </c>
      <c r="E1616" s="676">
        <v>600.01</v>
      </c>
      <c r="F1616" s="446"/>
      <c r="G1616" s="446"/>
      <c r="H1616" s="446" t="s">
        <v>14360</v>
      </c>
      <c r="I1616" s="447">
        <v>45261</v>
      </c>
    </row>
    <row r="1617" spans="1:9" ht="15.75">
      <c r="A1617" s="675">
        <v>104878</v>
      </c>
      <c r="B1617" s="675" t="s">
        <v>14402</v>
      </c>
      <c r="C1617" s="675" t="s">
        <v>1979</v>
      </c>
      <c r="D1617" s="675" t="s">
        <v>37</v>
      </c>
      <c r="E1617" s="677">
        <v>2302.41</v>
      </c>
      <c r="F1617" s="446"/>
      <c r="G1617" s="446"/>
      <c r="H1617" s="446" t="s">
        <v>14360</v>
      </c>
      <c r="I1617" s="447">
        <v>45261</v>
      </c>
    </row>
    <row r="1618" spans="1:9" ht="15.75">
      <c r="A1618" s="675">
        <v>104879</v>
      </c>
      <c r="B1618" s="675" t="s">
        <v>14403</v>
      </c>
      <c r="C1618" s="675" t="s">
        <v>1979</v>
      </c>
      <c r="D1618" s="675" t="s">
        <v>31</v>
      </c>
      <c r="E1618" s="676">
        <v>70.23</v>
      </c>
      <c r="F1618" s="446"/>
      <c r="G1618" s="446"/>
      <c r="H1618" s="446" t="s">
        <v>14360</v>
      </c>
      <c r="I1618" s="447">
        <v>45261</v>
      </c>
    </row>
    <row r="1619" spans="1:9" ht="15.75">
      <c r="A1619" s="675">
        <v>104880</v>
      </c>
      <c r="B1619" s="675" t="s">
        <v>14404</v>
      </c>
      <c r="C1619" s="675" t="s">
        <v>1979</v>
      </c>
      <c r="D1619" s="675" t="s">
        <v>31</v>
      </c>
      <c r="E1619" s="676">
        <v>76.959999999999994</v>
      </c>
      <c r="F1619" s="446"/>
      <c r="G1619" s="446"/>
      <c r="H1619" s="446" t="s">
        <v>14360</v>
      </c>
      <c r="I1619" s="447">
        <v>45261</v>
      </c>
    </row>
    <row r="1620" spans="1:9" ht="15.75">
      <c r="A1620" s="675">
        <v>104886</v>
      </c>
      <c r="B1620" s="675" t="s">
        <v>14405</v>
      </c>
      <c r="C1620" s="675" t="s">
        <v>1979</v>
      </c>
      <c r="D1620" s="675" t="s">
        <v>31</v>
      </c>
      <c r="E1620" s="676">
        <v>44.24</v>
      </c>
      <c r="F1620" s="446"/>
      <c r="G1620" s="446"/>
      <c r="H1620" s="446" t="s">
        <v>14360</v>
      </c>
      <c r="I1620" s="447">
        <v>45261</v>
      </c>
    </row>
    <row r="1621" spans="1:9" ht="15.75">
      <c r="A1621" s="675">
        <v>104887</v>
      </c>
      <c r="B1621" s="675" t="s">
        <v>14406</v>
      </c>
      <c r="C1621" s="675" t="s">
        <v>1979</v>
      </c>
      <c r="D1621" s="675" t="s">
        <v>31</v>
      </c>
      <c r="E1621" s="676">
        <v>38.64</v>
      </c>
      <c r="F1621" s="446"/>
      <c r="G1621" s="446"/>
      <c r="H1621" s="446" t="s">
        <v>14360</v>
      </c>
      <c r="I1621" s="447">
        <v>45261</v>
      </c>
    </row>
    <row r="1622" spans="1:9" ht="15.75">
      <c r="A1622" s="675">
        <v>104888</v>
      </c>
      <c r="B1622" s="675" t="s">
        <v>14407</v>
      </c>
      <c r="C1622" s="675" t="s">
        <v>1979</v>
      </c>
      <c r="D1622" s="675" t="s">
        <v>31</v>
      </c>
      <c r="E1622" s="676">
        <v>34.869999999999997</v>
      </c>
      <c r="F1622" s="446"/>
      <c r="G1622" s="446"/>
      <c r="H1622" s="446" t="s">
        <v>14360</v>
      </c>
      <c r="I1622" s="447">
        <v>45261</v>
      </c>
    </row>
    <row r="1623" spans="1:9" ht="15.75">
      <c r="A1623" s="675">
        <v>104889</v>
      </c>
      <c r="B1623" s="675" t="s">
        <v>14408</v>
      </c>
      <c r="C1623" s="675" t="s">
        <v>1979</v>
      </c>
      <c r="D1623" s="675" t="s">
        <v>31</v>
      </c>
      <c r="E1623" s="676">
        <v>51.72</v>
      </c>
      <c r="F1623" s="446"/>
      <c r="G1623" s="446"/>
      <c r="H1623" s="446" t="s">
        <v>14360</v>
      </c>
      <c r="I1623" s="447">
        <v>45261</v>
      </c>
    </row>
    <row r="1624" spans="1:9" ht="15.75">
      <c r="A1624" s="675">
        <v>104890</v>
      </c>
      <c r="B1624" s="675" t="s">
        <v>14409</v>
      </c>
      <c r="C1624" s="675" t="s">
        <v>1979</v>
      </c>
      <c r="D1624" s="675" t="s">
        <v>31</v>
      </c>
      <c r="E1624" s="676">
        <v>44.65</v>
      </c>
      <c r="F1624" s="446"/>
      <c r="G1624" s="446"/>
      <c r="H1624" s="446" t="s">
        <v>14360</v>
      </c>
      <c r="I1624" s="447">
        <v>45261</v>
      </c>
    </row>
    <row r="1625" spans="1:9" ht="15.75">
      <c r="A1625" s="675">
        <v>104891</v>
      </c>
      <c r="B1625" s="675" t="s">
        <v>14410</v>
      </c>
      <c r="C1625" s="675" t="s">
        <v>1979</v>
      </c>
      <c r="D1625" s="675" t="s">
        <v>31</v>
      </c>
      <c r="E1625" s="676">
        <v>39.94</v>
      </c>
      <c r="F1625" s="446"/>
      <c r="G1625" s="446"/>
      <c r="H1625" s="446" t="s">
        <v>14360</v>
      </c>
      <c r="I1625" s="447">
        <v>45261</v>
      </c>
    </row>
    <row r="1626" spans="1:9" ht="15.75">
      <c r="A1626" s="675">
        <v>104892</v>
      </c>
      <c r="B1626" s="675" t="s">
        <v>14411</v>
      </c>
      <c r="C1626" s="675" t="s">
        <v>1979</v>
      </c>
      <c r="D1626" s="675" t="s">
        <v>31</v>
      </c>
      <c r="E1626" s="676">
        <v>93.47</v>
      </c>
      <c r="F1626" s="446"/>
      <c r="G1626" s="446"/>
      <c r="H1626" s="446" t="s">
        <v>14360</v>
      </c>
      <c r="I1626" s="447">
        <v>45261</v>
      </c>
    </row>
    <row r="1627" spans="1:9" ht="15.75">
      <c r="A1627" s="675">
        <v>102989</v>
      </c>
      <c r="B1627" s="675" t="s">
        <v>5083</v>
      </c>
      <c r="C1627" s="675" t="s">
        <v>1979</v>
      </c>
      <c r="D1627" s="675" t="s">
        <v>31</v>
      </c>
      <c r="E1627" s="676">
        <v>37.11</v>
      </c>
      <c r="F1627" s="446"/>
      <c r="G1627" s="446"/>
      <c r="H1627" s="446" t="s">
        <v>14360</v>
      </c>
      <c r="I1627" s="447">
        <v>45261</v>
      </c>
    </row>
    <row r="1628" spans="1:9" ht="15.75">
      <c r="A1628" s="675">
        <v>102990</v>
      </c>
      <c r="B1628" s="675" t="s">
        <v>5084</v>
      </c>
      <c r="C1628" s="675" t="s">
        <v>1979</v>
      </c>
      <c r="D1628" s="675" t="s">
        <v>31</v>
      </c>
      <c r="E1628" s="676">
        <v>45.12</v>
      </c>
      <c r="F1628" s="446"/>
      <c r="G1628" s="446"/>
      <c r="H1628" s="446" t="s">
        <v>14360</v>
      </c>
      <c r="I1628" s="447">
        <v>45261</v>
      </c>
    </row>
    <row r="1629" spans="1:9" ht="15.75">
      <c r="A1629" s="675">
        <v>102991</v>
      </c>
      <c r="B1629" s="675" t="s">
        <v>5085</v>
      </c>
      <c r="C1629" s="675" t="s">
        <v>1979</v>
      </c>
      <c r="D1629" s="675" t="s">
        <v>31</v>
      </c>
      <c r="E1629" s="676">
        <v>58.49</v>
      </c>
      <c r="F1629" s="446"/>
      <c r="G1629" s="446"/>
      <c r="H1629" s="446" t="s">
        <v>14360</v>
      </c>
      <c r="I1629" s="447">
        <v>45261</v>
      </c>
    </row>
    <row r="1630" spans="1:9" ht="15.75">
      <c r="A1630" s="675">
        <v>102992</v>
      </c>
      <c r="B1630" s="675" t="s">
        <v>5086</v>
      </c>
      <c r="C1630" s="675" t="s">
        <v>1979</v>
      </c>
      <c r="D1630" s="675" t="s">
        <v>31</v>
      </c>
      <c r="E1630" s="676">
        <v>86.66</v>
      </c>
      <c r="F1630" s="446"/>
      <c r="G1630" s="446"/>
      <c r="H1630" s="446" t="s">
        <v>14360</v>
      </c>
      <c r="I1630" s="447">
        <v>45261</v>
      </c>
    </row>
    <row r="1631" spans="1:9" ht="15.75">
      <c r="A1631" s="675">
        <v>102993</v>
      </c>
      <c r="B1631" s="675" t="s">
        <v>5087</v>
      </c>
      <c r="C1631" s="675" t="s">
        <v>1979</v>
      </c>
      <c r="D1631" s="675" t="s">
        <v>31</v>
      </c>
      <c r="E1631" s="676">
        <v>112.79</v>
      </c>
      <c r="F1631" s="446"/>
      <c r="G1631" s="446"/>
      <c r="H1631" s="446" t="s">
        <v>14360</v>
      </c>
      <c r="I1631" s="447">
        <v>45261</v>
      </c>
    </row>
    <row r="1632" spans="1:9" ht="15.75">
      <c r="A1632" s="675">
        <v>102994</v>
      </c>
      <c r="B1632" s="675" t="s">
        <v>5088</v>
      </c>
      <c r="C1632" s="675" t="s">
        <v>1979</v>
      </c>
      <c r="D1632" s="675" t="s">
        <v>31</v>
      </c>
      <c r="E1632" s="676">
        <v>193.75</v>
      </c>
      <c r="F1632" s="446"/>
      <c r="G1632" s="446"/>
      <c r="H1632" s="446" t="s">
        <v>14360</v>
      </c>
      <c r="I1632" s="447">
        <v>45261</v>
      </c>
    </row>
    <row r="1633" spans="1:9" ht="15.75">
      <c r="A1633" s="675">
        <v>102995</v>
      </c>
      <c r="B1633" s="675" t="s">
        <v>5089</v>
      </c>
      <c r="C1633" s="675" t="s">
        <v>1979</v>
      </c>
      <c r="D1633" s="675" t="s">
        <v>31</v>
      </c>
      <c r="E1633" s="676">
        <v>49.78</v>
      </c>
      <c r="F1633" s="446"/>
      <c r="G1633" s="446"/>
      <c r="H1633" s="446" t="s">
        <v>14360</v>
      </c>
      <c r="I1633" s="447">
        <v>45261</v>
      </c>
    </row>
    <row r="1634" spans="1:9" ht="15.75">
      <c r="A1634" s="675">
        <v>102996</v>
      </c>
      <c r="B1634" s="675" t="s">
        <v>5090</v>
      </c>
      <c r="C1634" s="675" t="s">
        <v>1979</v>
      </c>
      <c r="D1634" s="675" t="s">
        <v>31</v>
      </c>
      <c r="E1634" s="676">
        <v>70.37</v>
      </c>
      <c r="F1634" s="446"/>
      <c r="G1634" s="446"/>
      <c r="H1634" s="446" t="s">
        <v>14360</v>
      </c>
      <c r="I1634" s="447">
        <v>45261</v>
      </c>
    </row>
    <row r="1635" spans="1:9" ht="15.75">
      <c r="A1635" s="675">
        <v>102997</v>
      </c>
      <c r="B1635" s="675" t="s">
        <v>5091</v>
      </c>
      <c r="C1635" s="675" t="s">
        <v>1979</v>
      </c>
      <c r="D1635" s="675" t="s">
        <v>31</v>
      </c>
      <c r="E1635" s="676">
        <v>94.52</v>
      </c>
      <c r="F1635" s="446"/>
      <c r="G1635" s="446"/>
      <c r="H1635" s="446" t="s">
        <v>14360</v>
      </c>
      <c r="I1635" s="447">
        <v>45261</v>
      </c>
    </row>
    <row r="1636" spans="1:9" ht="15.75">
      <c r="A1636" s="675">
        <v>102998</v>
      </c>
      <c r="B1636" s="675" t="s">
        <v>5092</v>
      </c>
      <c r="C1636" s="675" t="s">
        <v>1979</v>
      </c>
      <c r="D1636" s="675" t="s">
        <v>31</v>
      </c>
      <c r="E1636" s="676">
        <v>90.48</v>
      </c>
      <c r="F1636" s="446"/>
      <c r="G1636" s="446"/>
      <c r="H1636" s="446" t="s">
        <v>14360</v>
      </c>
      <c r="I1636" s="447">
        <v>45261</v>
      </c>
    </row>
    <row r="1637" spans="1:9" ht="15.75">
      <c r="A1637" s="675">
        <v>102999</v>
      </c>
      <c r="B1637" s="675" t="s">
        <v>5093</v>
      </c>
      <c r="C1637" s="675" t="s">
        <v>1979</v>
      </c>
      <c r="D1637" s="675" t="s">
        <v>31</v>
      </c>
      <c r="E1637" s="676">
        <v>114.45</v>
      </c>
      <c r="F1637" s="446"/>
      <c r="G1637" s="446"/>
      <c r="H1637" s="446" t="s">
        <v>14360</v>
      </c>
      <c r="I1637" s="447">
        <v>45261</v>
      </c>
    </row>
    <row r="1638" spans="1:9" ht="15.75">
      <c r="A1638" s="675">
        <v>103000</v>
      </c>
      <c r="B1638" s="675" t="s">
        <v>5094</v>
      </c>
      <c r="C1638" s="675" t="s">
        <v>1979</v>
      </c>
      <c r="D1638" s="675" t="s">
        <v>31</v>
      </c>
      <c r="E1638" s="676">
        <v>114.92</v>
      </c>
      <c r="F1638" s="446"/>
      <c r="G1638" s="446"/>
      <c r="H1638" s="446" t="s">
        <v>14360</v>
      </c>
      <c r="I1638" s="447">
        <v>45261</v>
      </c>
    </row>
    <row r="1639" spans="1:9" ht="15.75">
      <c r="A1639" s="675">
        <v>103001</v>
      </c>
      <c r="B1639" s="675" t="s">
        <v>5095</v>
      </c>
      <c r="C1639" s="675" t="s">
        <v>1979</v>
      </c>
      <c r="D1639" s="675" t="s">
        <v>37</v>
      </c>
      <c r="E1639" s="676">
        <v>235.76</v>
      </c>
      <c r="F1639" s="446"/>
      <c r="G1639" s="446"/>
      <c r="H1639" s="446" t="s">
        <v>14360</v>
      </c>
      <c r="I1639" s="447">
        <v>45261</v>
      </c>
    </row>
    <row r="1640" spans="1:9" ht="15.75">
      <c r="A1640" s="675">
        <v>103002</v>
      </c>
      <c r="B1640" s="675" t="s">
        <v>5096</v>
      </c>
      <c r="C1640" s="675" t="s">
        <v>1979</v>
      </c>
      <c r="D1640" s="675" t="s">
        <v>37</v>
      </c>
      <c r="E1640" s="676">
        <v>294.32</v>
      </c>
      <c r="F1640" s="446"/>
      <c r="G1640" s="446"/>
      <c r="H1640" s="446" t="s">
        <v>14360</v>
      </c>
      <c r="I1640" s="447">
        <v>45261</v>
      </c>
    </row>
    <row r="1641" spans="1:9" ht="15.75">
      <c r="A1641" s="675">
        <v>103003</v>
      </c>
      <c r="B1641" s="675" t="s">
        <v>5097</v>
      </c>
      <c r="C1641" s="675" t="s">
        <v>1979</v>
      </c>
      <c r="D1641" s="675" t="s">
        <v>37</v>
      </c>
      <c r="E1641" s="676">
        <v>411.5</v>
      </c>
      <c r="F1641" s="446"/>
      <c r="G1641" s="446"/>
      <c r="H1641" s="446" t="s">
        <v>14360</v>
      </c>
      <c r="I1641" s="447">
        <v>45261</v>
      </c>
    </row>
    <row r="1642" spans="1:9" ht="15.75">
      <c r="A1642" s="675">
        <v>103005</v>
      </c>
      <c r="B1642" s="675" t="s">
        <v>5098</v>
      </c>
      <c r="C1642" s="675" t="s">
        <v>1979</v>
      </c>
      <c r="D1642" s="675" t="s">
        <v>37</v>
      </c>
      <c r="E1642" s="676">
        <v>571.03</v>
      </c>
      <c r="F1642" s="446"/>
      <c r="G1642" s="446"/>
      <c r="H1642" s="446" t="s">
        <v>14360</v>
      </c>
      <c r="I1642" s="447">
        <v>45261</v>
      </c>
    </row>
    <row r="1643" spans="1:9" ht="15.75">
      <c r="A1643" s="675">
        <v>103006</v>
      </c>
      <c r="B1643" s="675" t="s">
        <v>5099</v>
      </c>
      <c r="C1643" s="675" t="s">
        <v>1979</v>
      </c>
      <c r="D1643" s="675" t="s">
        <v>37</v>
      </c>
      <c r="E1643" s="676">
        <v>773.38</v>
      </c>
      <c r="F1643" s="446"/>
      <c r="G1643" s="446"/>
      <c r="H1643" s="446" t="s">
        <v>14360</v>
      </c>
      <c r="I1643" s="447">
        <v>45261</v>
      </c>
    </row>
    <row r="1644" spans="1:9" ht="15.75">
      <c r="A1644" s="675">
        <v>103007</v>
      </c>
      <c r="B1644" s="675" t="s">
        <v>5100</v>
      </c>
      <c r="C1644" s="675" t="s">
        <v>1979</v>
      </c>
      <c r="D1644" s="675" t="s">
        <v>37</v>
      </c>
      <c r="E1644" s="677">
        <v>1025.97</v>
      </c>
      <c r="F1644" s="446"/>
      <c r="G1644" s="446"/>
      <c r="H1644" s="446" t="s">
        <v>14360</v>
      </c>
      <c r="I1644" s="447">
        <v>45261</v>
      </c>
    </row>
    <row r="1645" spans="1:9" ht="15.75">
      <c r="A1645" s="675">
        <v>97933</v>
      </c>
      <c r="B1645" s="675" t="s">
        <v>4264</v>
      </c>
      <c r="C1645" s="675" t="s">
        <v>1979</v>
      </c>
      <c r="D1645" s="675" t="s">
        <v>37</v>
      </c>
      <c r="E1645" s="677">
        <v>1059.21</v>
      </c>
      <c r="F1645" s="446"/>
      <c r="G1645" s="446"/>
      <c r="H1645" s="446" t="s">
        <v>14360</v>
      </c>
      <c r="I1645" s="447">
        <v>45261</v>
      </c>
    </row>
    <row r="1646" spans="1:9" ht="15.75">
      <c r="A1646" s="675">
        <v>97934</v>
      </c>
      <c r="B1646" s="675" t="s">
        <v>5900</v>
      </c>
      <c r="C1646" s="675" t="s">
        <v>1979</v>
      </c>
      <c r="D1646" s="675" t="s">
        <v>37</v>
      </c>
      <c r="E1646" s="677">
        <v>2252.3000000000002</v>
      </c>
      <c r="F1646" s="446"/>
      <c r="G1646" s="446"/>
      <c r="H1646" s="446" t="s">
        <v>14360</v>
      </c>
      <c r="I1646" s="447">
        <v>45261</v>
      </c>
    </row>
    <row r="1647" spans="1:9" ht="15.75">
      <c r="A1647" s="675">
        <v>97935</v>
      </c>
      <c r="B1647" s="675" t="s">
        <v>4265</v>
      </c>
      <c r="C1647" s="675" t="s">
        <v>1979</v>
      </c>
      <c r="D1647" s="675" t="s">
        <v>37</v>
      </c>
      <c r="E1647" s="676">
        <v>835.13</v>
      </c>
      <c r="F1647" s="446"/>
      <c r="G1647" s="446"/>
      <c r="H1647" s="446" t="s">
        <v>14360</v>
      </c>
      <c r="I1647" s="447">
        <v>45261</v>
      </c>
    </row>
    <row r="1648" spans="1:9" ht="15.75">
      <c r="A1648" s="675">
        <v>97936</v>
      </c>
      <c r="B1648" s="675" t="s">
        <v>4266</v>
      </c>
      <c r="C1648" s="675" t="s">
        <v>1979</v>
      </c>
      <c r="D1648" s="675" t="s">
        <v>37</v>
      </c>
      <c r="E1648" s="677">
        <v>1830.26</v>
      </c>
      <c r="F1648" s="446"/>
      <c r="G1648" s="446"/>
      <c r="H1648" s="446" t="s">
        <v>14360</v>
      </c>
      <c r="I1648" s="447">
        <v>45261</v>
      </c>
    </row>
    <row r="1649" spans="1:9" ht="15.75">
      <c r="A1649" s="675">
        <v>97947</v>
      </c>
      <c r="B1649" s="675" t="s">
        <v>4267</v>
      </c>
      <c r="C1649" s="675" t="s">
        <v>1979</v>
      </c>
      <c r="D1649" s="675" t="s">
        <v>37</v>
      </c>
      <c r="E1649" s="677">
        <v>1673.39</v>
      </c>
      <c r="F1649" s="446"/>
      <c r="G1649" s="446"/>
      <c r="H1649" s="446" t="s">
        <v>14360</v>
      </c>
      <c r="I1649" s="447">
        <v>45261</v>
      </c>
    </row>
    <row r="1650" spans="1:9" ht="15.75">
      <c r="A1650" s="675">
        <v>97948</v>
      </c>
      <c r="B1650" s="675" t="s">
        <v>4268</v>
      </c>
      <c r="C1650" s="675" t="s">
        <v>1979</v>
      </c>
      <c r="D1650" s="675" t="s">
        <v>37</v>
      </c>
      <c r="E1650" s="677">
        <v>3083.26</v>
      </c>
      <c r="F1650" s="446"/>
      <c r="G1650" s="446"/>
      <c r="H1650" s="446" t="s">
        <v>14360</v>
      </c>
      <c r="I1650" s="447">
        <v>45261</v>
      </c>
    </row>
    <row r="1651" spans="1:9" ht="15.75">
      <c r="A1651" s="675">
        <v>97949</v>
      </c>
      <c r="B1651" s="675" t="s">
        <v>4269</v>
      </c>
      <c r="C1651" s="675" t="s">
        <v>1979</v>
      </c>
      <c r="D1651" s="675" t="s">
        <v>37</v>
      </c>
      <c r="E1651" s="677">
        <v>1631.87</v>
      </c>
      <c r="F1651" s="446"/>
      <c r="G1651" s="446"/>
      <c r="H1651" s="446" t="s">
        <v>14360</v>
      </c>
      <c r="I1651" s="447">
        <v>45261</v>
      </c>
    </row>
    <row r="1652" spans="1:9" ht="15.75">
      <c r="A1652" s="675">
        <v>97950</v>
      </c>
      <c r="B1652" s="675" t="s">
        <v>4270</v>
      </c>
      <c r="C1652" s="675" t="s">
        <v>1979</v>
      </c>
      <c r="D1652" s="675" t="s">
        <v>37</v>
      </c>
      <c r="E1652" s="677">
        <v>2862.65</v>
      </c>
      <c r="F1652" s="446"/>
      <c r="G1652" s="446"/>
      <c r="H1652" s="446" t="s">
        <v>14360</v>
      </c>
      <c r="I1652" s="447">
        <v>45261</v>
      </c>
    </row>
    <row r="1653" spans="1:9" ht="15.75">
      <c r="A1653" s="675">
        <v>97951</v>
      </c>
      <c r="B1653" s="675" t="s">
        <v>4271</v>
      </c>
      <c r="C1653" s="675" t="s">
        <v>1979</v>
      </c>
      <c r="D1653" s="675" t="s">
        <v>37</v>
      </c>
      <c r="E1653" s="677">
        <v>2658.91</v>
      </c>
      <c r="F1653" s="446"/>
      <c r="G1653" s="446"/>
      <c r="H1653" s="446" t="s">
        <v>14360</v>
      </c>
      <c r="I1653" s="447">
        <v>45261</v>
      </c>
    </row>
    <row r="1654" spans="1:9" ht="15.75">
      <c r="A1654" s="675">
        <v>97952</v>
      </c>
      <c r="B1654" s="675" t="s">
        <v>4272</v>
      </c>
      <c r="C1654" s="675" t="s">
        <v>1979</v>
      </c>
      <c r="D1654" s="675" t="s">
        <v>37</v>
      </c>
      <c r="E1654" s="677">
        <v>4595.55</v>
      </c>
      <c r="F1654" s="446"/>
      <c r="G1654" s="446"/>
      <c r="H1654" s="446" t="s">
        <v>14360</v>
      </c>
      <c r="I1654" s="447">
        <v>45261</v>
      </c>
    </row>
    <row r="1655" spans="1:9" ht="15.75">
      <c r="A1655" s="675">
        <v>97953</v>
      </c>
      <c r="B1655" s="675" t="s">
        <v>4273</v>
      </c>
      <c r="C1655" s="675" t="s">
        <v>1979</v>
      </c>
      <c r="D1655" s="675" t="s">
        <v>37</v>
      </c>
      <c r="E1655" s="677">
        <v>1294.7</v>
      </c>
      <c r="F1655" s="446"/>
      <c r="G1655" s="446"/>
      <c r="H1655" s="446" t="s">
        <v>14360</v>
      </c>
      <c r="I1655" s="447">
        <v>45261</v>
      </c>
    </row>
    <row r="1656" spans="1:9" ht="15.75">
      <c r="A1656" s="675">
        <v>97955</v>
      </c>
      <c r="B1656" s="675" t="s">
        <v>4274</v>
      </c>
      <c r="C1656" s="675" t="s">
        <v>1979</v>
      </c>
      <c r="D1656" s="675" t="s">
        <v>37</v>
      </c>
      <c r="E1656" s="677">
        <v>2793.67</v>
      </c>
      <c r="F1656" s="446"/>
      <c r="G1656" s="446"/>
      <c r="H1656" s="446" t="s">
        <v>14360</v>
      </c>
      <c r="I1656" s="447">
        <v>45261</v>
      </c>
    </row>
    <row r="1657" spans="1:9" ht="15.75">
      <c r="A1657" s="675">
        <v>97956</v>
      </c>
      <c r="B1657" s="675" t="s">
        <v>4275</v>
      </c>
      <c r="C1657" s="675" t="s">
        <v>1979</v>
      </c>
      <c r="D1657" s="675" t="s">
        <v>37</v>
      </c>
      <c r="E1657" s="677">
        <v>1338.79</v>
      </c>
      <c r="F1657" s="446"/>
      <c r="G1657" s="446"/>
      <c r="H1657" s="446" t="s">
        <v>14360</v>
      </c>
      <c r="I1657" s="447">
        <v>45261</v>
      </c>
    </row>
    <row r="1658" spans="1:9" ht="15.75">
      <c r="A1658" s="675">
        <v>97957</v>
      </c>
      <c r="B1658" s="675" t="s">
        <v>4276</v>
      </c>
      <c r="C1658" s="675" t="s">
        <v>1979</v>
      </c>
      <c r="D1658" s="675" t="s">
        <v>37</v>
      </c>
      <c r="E1658" s="677">
        <v>2385.77</v>
      </c>
      <c r="F1658" s="446"/>
      <c r="G1658" s="446"/>
      <c r="H1658" s="446" t="s">
        <v>14360</v>
      </c>
      <c r="I1658" s="447">
        <v>45261</v>
      </c>
    </row>
    <row r="1659" spans="1:9" ht="15.75">
      <c r="A1659" s="675">
        <v>97961</v>
      </c>
      <c r="B1659" s="675" t="s">
        <v>4277</v>
      </c>
      <c r="C1659" s="675" t="s">
        <v>1979</v>
      </c>
      <c r="D1659" s="675" t="s">
        <v>37</v>
      </c>
      <c r="E1659" s="677">
        <v>2221.19</v>
      </c>
      <c r="F1659" s="446"/>
      <c r="G1659" s="446"/>
      <c r="H1659" s="446" t="s">
        <v>14360</v>
      </c>
      <c r="I1659" s="447">
        <v>45261</v>
      </c>
    </row>
    <row r="1660" spans="1:9" ht="15.75">
      <c r="A1660" s="675">
        <v>97973</v>
      </c>
      <c r="B1660" s="675" t="s">
        <v>4278</v>
      </c>
      <c r="C1660" s="675" t="s">
        <v>1979</v>
      </c>
      <c r="D1660" s="675" t="s">
        <v>37</v>
      </c>
      <c r="E1660" s="677">
        <v>4150.1899999999996</v>
      </c>
      <c r="F1660" s="446"/>
      <c r="G1660" s="446"/>
      <c r="H1660" s="446" t="s">
        <v>14360</v>
      </c>
      <c r="I1660" s="447">
        <v>45261</v>
      </c>
    </row>
    <row r="1661" spans="1:9" ht="15.75">
      <c r="A1661" s="675">
        <v>97974</v>
      </c>
      <c r="B1661" s="675" t="s">
        <v>5901</v>
      </c>
      <c r="C1661" s="675" t="s">
        <v>1979</v>
      </c>
      <c r="D1661" s="675" t="s">
        <v>37</v>
      </c>
      <c r="E1661" s="676">
        <v>459.51</v>
      </c>
      <c r="F1661" s="446"/>
      <c r="G1661" s="446"/>
      <c r="H1661" s="446" t="s">
        <v>14360</v>
      </c>
      <c r="I1661" s="447">
        <v>45261</v>
      </c>
    </row>
    <row r="1662" spans="1:9" ht="15.75">
      <c r="A1662" s="675">
        <v>97975</v>
      </c>
      <c r="B1662" s="675" t="s">
        <v>5902</v>
      </c>
      <c r="C1662" s="675" t="s">
        <v>1979</v>
      </c>
      <c r="D1662" s="675" t="s">
        <v>37</v>
      </c>
      <c r="E1662" s="676">
        <v>603.26</v>
      </c>
      <c r="F1662" s="446"/>
      <c r="G1662" s="446"/>
      <c r="H1662" s="446" t="s">
        <v>14360</v>
      </c>
      <c r="I1662" s="447">
        <v>45261</v>
      </c>
    </row>
    <row r="1663" spans="1:9" ht="15.75">
      <c r="A1663" s="675">
        <v>97976</v>
      </c>
      <c r="B1663" s="675" t="s">
        <v>5903</v>
      </c>
      <c r="C1663" s="675" t="s">
        <v>1979</v>
      </c>
      <c r="D1663" s="675" t="s">
        <v>37</v>
      </c>
      <c r="E1663" s="677">
        <v>1044.93</v>
      </c>
      <c r="F1663" s="446"/>
      <c r="G1663" s="446"/>
      <c r="H1663" s="446" t="s">
        <v>14360</v>
      </c>
      <c r="I1663" s="447">
        <v>45261</v>
      </c>
    </row>
    <row r="1664" spans="1:9" ht="15.75">
      <c r="A1664" s="675">
        <v>97977</v>
      </c>
      <c r="B1664" s="675" t="s">
        <v>5904</v>
      </c>
      <c r="C1664" s="675" t="s">
        <v>1979</v>
      </c>
      <c r="D1664" s="675" t="s">
        <v>37</v>
      </c>
      <c r="E1664" s="677">
        <v>1502.35</v>
      </c>
      <c r="F1664" s="446"/>
      <c r="G1664" s="446"/>
      <c r="H1664" s="446" t="s">
        <v>14360</v>
      </c>
      <c r="I1664" s="447">
        <v>45261</v>
      </c>
    </row>
    <row r="1665" spans="1:9" ht="15.75">
      <c r="A1665" s="675">
        <v>97978</v>
      </c>
      <c r="B1665" s="675" t="s">
        <v>5905</v>
      </c>
      <c r="C1665" s="675" t="s">
        <v>1979</v>
      </c>
      <c r="D1665" s="675" t="s">
        <v>37</v>
      </c>
      <c r="E1665" s="676">
        <v>895.02</v>
      </c>
      <c r="F1665" s="446"/>
      <c r="G1665" s="446"/>
      <c r="H1665" s="446" t="s">
        <v>14360</v>
      </c>
      <c r="I1665" s="447">
        <v>45261</v>
      </c>
    </row>
    <row r="1666" spans="1:9" ht="15.75">
      <c r="A1666" s="675">
        <v>97980</v>
      </c>
      <c r="B1666" s="675" t="s">
        <v>5906</v>
      </c>
      <c r="C1666" s="675" t="s">
        <v>1979</v>
      </c>
      <c r="D1666" s="675" t="s">
        <v>37</v>
      </c>
      <c r="E1666" s="677">
        <v>1916.49</v>
      </c>
      <c r="F1666" s="446"/>
      <c r="G1666" s="446"/>
      <c r="H1666" s="446" t="s">
        <v>14360</v>
      </c>
      <c r="I1666" s="447">
        <v>45261</v>
      </c>
    </row>
    <row r="1667" spans="1:9" ht="15.75">
      <c r="A1667" s="675">
        <v>97981</v>
      </c>
      <c r="B1667" s="675" t="s">
        <v>4279</v>
      </c>
      <c r="C1667" s="675" t="s">
        <v>1979</v>
      </c>
      <c r="D1667" s="675" t="s">
        <v>31</v>
      </c>
      <c r="E1667" s="677">
        <v>1124.1500000000001</v>
      </c>
      <c r="F1667" s="446"/>
      <c r="G1667" s="446"/>
      <c r="H1667" s="446" t="s">
        <v>14360</v>
      </c>
      <c r="I1667" s="447">
        <v>45261</v>
      </c>
    </row>
    <row r="1668" spans="1:9" ht="15.75">
      <c r="A1668" s="675">
        <v>97983</v>
      </c>
      <c r="B1668" s="675" t="s">
        <v>4280</v>
      </c>
      <c r="C1668" s="675" t="s">
        <v>1979</v>
      </c>
      <c r="D1668" s="675" t="s">
        <v>31</v>
      </c>
      <c r="E1668" s="676">
        <v>506.65</v>
      </c>
      <c r="F1668" s="446"/>
      <c r="G1668" s="446"/>
      <c r="H1668" s="446" t="s">
        <v>14360</v>
      </c>
      <c r="I1668" s="447">
        <v>45261</v>
      </c>
    </row>
    <row r="1669" spans="1:9" ht="15.75">
      <c r="A1669" s="675">
        <v>97985</v>
      </c>
      <c r="B1669" s="675" t="s">
        <v>4281</v>
      </c>
      <c r="C1669" s="675" t="s">
        <v>1979</v>
      </c>
      <c r="D1669" s="675" t="s">
        <v>31</v>
      </c>
      <c r="E1669" s="677">
        <v>1351.84</v>
      </c>
      <c r="F1669" s="446"/>
      <c r="G1669" s="446"/>
      <c r="H1669" s="446" t="s">
        <v>14360</v>
      </c>
      <c r="I1669" s="447">
        <v>45261</v>
      </c>
    </row>
    <row r="1670" spans="1:9" ht="15.75">
      <c r="A1670" s="675">
        <v>97987</v>
      </c>
      <c r="B1670" s="675" t="s">
        <v>4282</v>
      </c>
      <c r="C1670" s="675" t="s">
        <v>1979</v>
      </c>
      <c r="D1670" s="675" t="s">
        <v>31</v>
      </c>
      <c r="E1670" s="676">
        <v>675.04</v>
      </c>
      <c r="F1670" s="446"/>
      <c r="G1670" s="446"/>
      <c r="H1670" s="446" t="s">
        <v>14360</v>
      </c>
      <c r="I1670" s="447">
        <v>45261</v>
      </c>
    </row>
    <row r="1671" spans="1:9" ht="15.75">
      <c r="A1671" s="675">
        <v>97988</v>
      </c>
      <c r="B1671" s="675" t="s">
        <v>5907</v>
      </c>
      <c r="C1671" s="675" t="s">
        <v>1979</v>
      </c>
      <c r="D1671" s="675" t="s">
        <v>37</v>
      </c>
      <c r="E1671" s="677">
        <v>2801.75</v>
      </c>
      <c r="F1671" s="446"/>
      <c r="G1671" s="446"/>
      <c r="H1671" s="446" t="s">
        <v>14360</v>
      </c>
      <c r="I1671" s="447">
        <v>45261</v>
      </c>
    </row>
    <row r="1672" spans="1:9" ht="15.75">
      <c r="A1672" s="675">
        <v>97989</v>
      </c>
      <c r="B1672" s="675" t="s">
        <v>4283</v>
      </c>
      <c r="C1672" s="675" t="s">
        <v>1979</v>
      </c>
      <c r="D1672" s="675" t="s">
        <v>31</v>
      </c>
      <c r="E1672" s="677">
        <v>1579.5</v>
      </c>
      <c r="F1672" s="446"/>
      <c r="G1672" s="446"/>
      <c r="H1672" s="446" t="s">
        <v>14360</v>
      </c>
      <c r="I1672" s="447">
        <v>45261</v>
      </c>
    </row>
    <row r="1673" spans="1:9" ht="15.75">
      <c r="A1673" s="675">
        <v>97991</v>
      </c>
      <c r="B1673" s="675" t="s">
        <v>4284</v>
      </c>
      <c r="C1673" s="675" t="s">
        <v>1979</v>
      </c>
      <c r="D1673" s="675" t="s">
        <v>31</v>
      </c>
      <c r="E1673" s="676">
        <v>925.92</v>
      </c>
      <c r="F1673" s="446"/>
      <c r="G1673" s="446"/>
      <c r="H1673" s="446" t="s">
        <v>14360</v>
      </c>
      <c r="I1673" s="447">
        <v>45261</v>
      </c>
    </row>
    <row r="1674" spans="1:9" ht="15.75">
      <c r="A1674" s="675">
        <v>97992</v>
      </c>
      <c r="B1674" s="675" t="s">
        <v>5908</v>
      </c>
      <c r="C1674" s="675" t="s">
        <v>1979</v>
      </c>
      <c r="D1674" s="675" t="s">
        <v>37</v>
      </c>
      <c r="E1674" s="677">
        <v>3587.24</v>
      </c>
      <c r="F1674" s="446"/>
      <c r="G1674" s="446"/>
      <c r="H1674" s="446" t="s">
        <v>14360</v>
      </c>
      <c r="I1674" s="447">
        <v>45261</v>
      </c>
    </row>
    <row r="1675" spans="1:9" ht="15.75">
      <c r="A1675" s="675">
        <v>97993</v>
      </c>
      <c r="B1675" s="675" t="s">
        <v>4285</v>
      </c>
      <c r="C1675" s="675" t="s">
        <v>1979</v>
      </c>
      <c r="D1675" s="675" t="s">
        <v>31</v>
      </c>
      <c r="E1675" s="677">
        <v>1921.06</v>
      </c>
      <c r="F1675" s="446"/>
      <c r="G1675" s="446"/>
      <c r="H1675" s="446" t="s">
        <v>14360</v>
      </c>
      <c r="I1675" s="447">
        <v>45261</v>
      </c>
    </row>
    <row r="1676" spans="1:9" ht="15.75">
      <c r="A1676" s="675">
        <v>97994</v>
      </c>
      <c r="B1676" s="675" t="s">
        <v>5909</v>
      </c>
      <c r="C1676" s="675" t="s">
        <v>1979</v>
      </c>
      <c r="D1676" s="675" t="s">
        <v>37</v>
      </c>
      <c r="E1676" s="677">
        <v>2418.29</v>
      </c>
      <c r="F1676" s="446"/>
      <c r="G1676" s="446"/>
      <c r="H1676" s="446" t="s">
        <v>14360</v>
      </c>
      <c r="I1676" s="447">
        <v>45261</v>
      </c>
    </row>
    <row r="1677" spans="1:9" ht="15.75">
      <c r="A1677" s="675">
        <v>97995</v>
      </c>
      <c r="B1677" s="675" t="s">
        <v>4286</v>
      </c>
      <c r="C1677" s="675" t="s">
        <v>1979</v>
      </c>
      <c r="D1677" s="675" t="s">
        <v>31</v>
      </c>
      <c r="E1677" s="677">
        <v>1233.2</v>
      </c>
      <c r="F1677" s="446"/>
      <c r="G1677" s="446"/>
      <c r="H1677" s="446" t="s">
        <v>14360</v>
      </c>
      <c r="I1677" s="447">
        <v>45261</v>
      </c>
    </row>
    <row r="1678" spans="1:9" ht="15.75">
      <c r="A1678" s="675">
        <v>97996</v>
      </c>
      <c r="B1678" s="675" t="s">
        <v>5910</v>
      </c>
      <c r="C1678" s="675" t="s">
        <v>1979</v>
      </c>
      <c r="D1678" s="675" t="s">
        <v>37</v>
      </c>
      <c r="E1678" s="677">
        <v>3064.33</v>
      </c>
      <c r="F1678" s="446"/>
      <c r="G1678" s="446"/>
      <c r="H1678" s="446" t="s">
        <v>14360</v>
      </c>
      <c r="I1678" s="447">
        <v>45261</v>
      </c>
    </row>
    <row r="1679" spans="1:9" ht="15.75">
      <c r="A1679" s="675">
        <v>97997</v>
      </c>
      <c r="B1679" s="675" t="s">
        <v>4287</v>
      </c>
      <c r="C1679" s="675" t="s">
        <v>1979</v>
      </c>
      <c r="D1679" s="675" t="s">
        <v>31</v>
      </c>
      <c r="E1679" s="677">
        <v>1474.28</v>
      </c>
      <c r="F1679" s="446"/>
      <c r="G1679" s="446"/>
      <c r="H1679" s="446" t="s">
        <v>14360</v>
      </c>
      <c r="I1679" s="447">
        <v>45261</v>
      </c>
    </row>
    <row r="1680" spans="1:9" ht="15.75">
      <c r="A1680" s="675">
        <v>97999</v>
      </c>
      <c r="B1680" s="675" t="s">
        <v>4288</v>
      </c>
      <c r="C1680" s="675" t="s">
        <v>1979</v>
      </c>
      <c r="D1680" s="675" t="s">
        <v>31</v>
      </c>
      <c r="E1680" s="677">
        <v>1715.47</v>
      </c>
      <c r="F1680" s="446"/>
      <c r="G1680" s="446"/>
      <c r="H1680" s="446" t="s">
        <v>14360</v>
      </c>
      <c r="I1680" s="447">
        <v>45261</v>
      </c>
    </row>
    <row r="1681" spans="1:9" ht="15.75">
      <c r="A1681" s="675">
        <v>98001</v>
      </c>
      <c r="B1681" s="675" t="s">
        <v>4289</v>
      </c>
      <c r="C1681" s="675" t="s">
        <v>1979</v>
      </c>
      <c r="D1681" s="675" t="s">
        <v>31</v>
      </c>
      <c r="E1681" s="677">
        <v>1956.54</v>
      </c>
      <c r="F1681" s="446"/>
      <c r="G1681" s="446"/>
      <c r="H1681" s="446" t="s">
        <v>14360</v>
      </c>
      <c r="I1681" s="447">
        <v>45261</v>
      </c>
    </row>
    <row r="1682" spans="1:9" ht="15.75">
      <c r="A1682" s="675">
        <v>98002</v>
      </c>
      <c r="B1682" s="675" t="s">
        <v>5911</v>
      </c>
      <c r="C1682" s="675" t="s">
        <v>1979</v>
      </c>
      <c r="D1682" s="675" t="s">
        <v>37</v>
      </c>
      <c r="E1682" s="677">
        <v>5037.5200000000004</v>
      </c>
      <c r="F1682" s="446"/>
      <c r="G1682" s="446"/>
      <c r="H1682" s="446" t="s">
        <v>14360</v>
      </c>
      <c r="I1682" s="447">
        <v>45261</v>
      </c>
    </row>
    <row r="1683" spans="1:9" ht="15.75">
      <c r="A1683" s="675">
        <v>98003</v>
      </c>
      <c r="B1683" s="675" t="s">
        <v>4290</v>
      </c>
      <c r="C1683" s="675" t="s">
        <v>1979</v>
      </c>
      <c r="D1683" s="675" t="s">
        <v>31</v>
      </c>
      <c r="E1683" s="677">
        <v>2197.71</v>
      </c>
      <c r="F1683" s="446"/>
      <c r="G1683" s="446"/>
      <c r="H1683" s="446" t="s">
        <v>14360</v>
      </c>
      <c r="I1683" s="447">
        <v>45261</v>
      </c>
    </row>
    <row r="1684" spans="1:9" ht="15.75">
      <c r="A1684" s="675">
        <v>98005</v>
      </c>
      <c r="B1684" s="675" t="s">
        <v>4291</v>
      </c>
      <c r="C1684" s="675" t="s">
        <v>1979</v>
      </c>
      <c r="D1684" s="675" t="s">
        <v>31</v>
      </c>
      <c r="E1684" s="677">
        <v>2438.9</v>
      </c>
      <c r="F1684" s="446"/>
      <c r="G1684" s="446"/>
      <c r="H1684" s="446" t="s">
        <v>14360</v>
      </c>
      <c r="I1684" s="447">
        <v>45261</v>
      </c>
    </row>
    <row r="1685" spans="1:9" ht="15.75">
      <c r="A1685" s="675">
        <v>98006</v>
      </c>
      <c r="B1685" s="675" t="s">
        <v>5912</v>
      </c>
      <c r="C1685" s="675" t="s">
        <v>1979</v>
      </c>
      <c r="D1685" s="675" t="s">
        <v>37</v>
      </c>
      <c r="E1685" s="677">
        <v>6338.45</v>
      </c>
      <c r="F1685" s="446"/>
      <c r="G1685" s="446"/>
      <c r="H1685" s="446" t="s">
        <v>14360</v>
      </c>
      <c r="I1685" s="447">
        <v>45261</v>
      </c>
    </row>
    <row r="1686" spans="1:9" ht="15.75">
      <c r="A1686" s="675">
        <v>98007</v>
      </c>
      <c r="B1686" s="675" t="s">
        <v>4292</v>
      </c>
      <c r="C1686" s="675" t="s">
        <v>1979</v>
      </c>
      <c r="D1686" s="675" t="s">
        <v>31</v>
      </c>
      <c r="E1686" s="677">
        <v>2679.98</v>
      </c>
      <c r="F1686" s="446"/>
      <c r="G1686" s="446"/>
      <c r="H1686" s="446" t="s">
        <v>14360</v>
      </c>
      <c r="I1686" s="447">
        <v>45261</v>
      </c>
    </row>
    <row r="1687" spans="1:9" ht="15.75">
      <c r="A1687" s="675">
        <v>98008</v>
      </c>
      <c r="B1687" s="675" t="s">
        <v>5913</v>
      </c>
      <c r="C1687" s="675" t="s">
        <v>1979</v>
      </c>
      <c r="D1687" s="675" t="s">
        <v>37</v>
      </c>
      <c r="E1687" s="677">
        <v>3802.41</v>
      </c>
      <c r="F1687" s="446"/>
      <c r="G1687" s="446"/>
      <c r="H1687" s="446" t="s">
        <v>14360</v>
      </c>
      <c r="I1687" s="447">
        <v>45261</v>
      </c>
    </row>
    <row r="1688" spans="1:9" ht="15.75">
      <c r="A1688" s="675">
        <v>98009</v>
      </c>
      <c r="B1688" s="675" t="s">
        <v>4293</v>
      </c>
      <c r="C1688" s="675" t="s">
        <v>1979</v>
      </c>
      <c r="D1688" s="675" t="s">
        <v>31</v>
      </c>
      <c r="E1688" s="677">
        <v>1715.47</v>
      </c>
      <c r="F1688" s="446"/>
      <c r="G1688" s="446"/>
      <c r="H1688" s="446" t="s">
        <v>14360</v>
      </c>
      <c r="I1688" s="447">
        <v>45261</v>
      </c>
    </row>
    <row r="1689" spans="1:9" ht="15.75">
      <c r="A1689" s="675">
        <v>98010</v>
      </c>
      <c r="B1689" s="675" t="s">
        <v>5914</v>
      </c>
      <c r="C1689" s="675" t="s">
        <v>1979</v>
      </c>
      <c r="D1689" s="675" t="s">
        <v>37</v>
      </c>
      <c r="E1689" s="677">
        <v>4649.45</v>
      </c>
      <c r="F1689" s="446"/>
      <c r="G1689" s="446"/>
      <c r="H1689" s="446" t="s">
        <v>14360</v>
      </c>
      <c r="I1689" s="447">
        <v>45261</v>
      </c>
    </row>
    <row r="1690" spans="1:9" ht="15.75">
      <c r="A1690" s="675">
        <v>98011</v>
      </c>
      <c r="B1690" s="675" t="s">
        <v>4294</v>
      </c>
      <c r="C1690" s="675" t="s">
        <v>1979</v>
      </c>
      <c r="D1690" s="675" t="s">
        <v>31</v>
      </c>
      <c r="E1690" s="677">
        <v>1956.54</v>
      </c>
      <c r="F1690" s="446"/>
      <c r="G1690" s="446"/>
      <c r="H1690" s="446" t="s">
        <v>14360</v>
      </c>
      <c r="I1690" s="447">
        <v>45261</v>
      </c>
    </row>
    <row r="1691" spans="1:9" ht="15.75">
      <c r="A1691" s="675">
        <v>98012</v>
      </c>
      <c r="B1691" s="675" t="s">
        <v>5915</v>
      </c>
      <c r="C1691" s="675" t="s">
        <v>1979</v>
      </c>
      <c r="D1691" s="675" t="s">
        <v>37</v>
      </c>
      <c r="E1691" s="677">
        <v>5468.66</v>
      </c>
      <c r="F1691" s="446"/>
      <c r="G1691" s="446"/>
      <c r="H1691" s="446" t="s">
        <v>14360</v>
      </c>
      <c r="I1691" s="447">
        <v>45261</v>
      </c>
    </row>
    <row r="1692" spans="1:9" ht="15.75">
      <c r="A1692" s="675">
        <v>98013</v>
      </c>
      <c r="B1692" s="675" t="s">
        <v>4295</v>
      </c>
      <c r="C1692" s="675" t="s">
        <v>1979</v>
      </c>
      <c r="D1692" s="675" t="s">
        <v>31</v>
      </c>
      <c r="E1692" s="677">
        <v>2197.71</v>
      </c>
      <c r="F1692" s="446"/>
      <c r="G1692" s="446"/>
      <c r="H1692" s="446" t="s">
        <v>14360</v>
      </c>
      <c r="I1692" s="447">
        <v>45261</v>
      </c>
    </row>
    <row r="1693" spans="1:9" ht="15.75">
      <c r="A1693" s="675">
        <v>98014</v>
      </c>
      <c r="B1693" s="675" t="s">
        <v>5916</v>
      </c>
      <c r="C1693" s="675" t="s">
        <v>1979</v>
      </c>
      <c r="D1693" s="675" t="s">
        <v>37</v>
      </c>
      <c r="E1693" s="677">
        <v>6287.81</v>
      </c>
      <c r="F1693" s="446"/>
      <c r="G1693" s="446"/>
      <c r="H1693" s="446" t="s">
        <v>14360</v>
      </c>
      <c r="I1693" s="447">
        <v>45261</v>
      </c>
    </row>
    <row r="1694" spans="1:9" ht="15.75">
      <c r="A1694" s="675">
        <v>98015</v>
      </c>
      <c r="B1694" s="675" t="s">
        <v>4296</v>
      </c>
      <c r="C1694" s="675" t="s">
        <v>1979</v>
      </c>
      <c r="D1694" s="675" t="s">
        <v>31</v>
      </c>
      <c r="E1694" s="677">
        <v>2438.9</v>
      </c>
      <c r="F1694" s="446"/>
      <c r="G1694" s="446"/>
      <c r="H1694" s="446" t="s">
        <v>14360</v>
      </c>
      <c r="I1694" s="447">
        <v>45261</v>
      </c>
    </row>
    <row r="1695" spans="1:9" ht="15.75">
      <c r="A1695" s="675">
        <v>98016</v>
      </c>
      <c r="B1695" s="675" t="s">
        <v>5917</v>
      </c>
      <c r="C1695" s="675" t="s">
        <v>1979</v>
      </c>
      <c r="D1695" s="675" t="s">
        <v>37</v>
      </c>
      <c r="E1695" s="677">
        <v>7107.06</v>
      </c>
      <c r="F1695" s="446"/>
      <c r="G1695" s="446"/>
      <c r="H1695" s="446" t="s">
        <v>14360</v>
      </c>
      <c r="I1695" s="447">
        <v>45261</v>
      </c>
    </row>
    <row r="1696" spans="1:9" ht="15.75">
      <c r="A1696" s="675">
        <v>98017</v>
      </c>
      <c r="B1696" s="675" t="s">
        <v>4297</v>
      </c>
      <c r="C1696" s="675" t="s">
        <v>1979</v>
      </c>
      <c r="D1696" s="675" t="s">
        <v>31</v>
      </c>
      <c r="E1696" s="677">
        <v>2679.98</v>
      </c>
      <c r="F1696" s="446"/>
      <c r="G1696" s="446"/>
      <c r="H1696" s="446" t="s">
        <v>14360</v>
      </c>
      <c r="I1696" s="447">
        <v>45261</v>
      </c>
    </row>
    <row r="1697" spans="1:9" ht="15.75">
      <c r="A1697" s="675">
        <v>98018</v>
      </c>
      <c r="B1697" s="675" t="s">
        <v>5918</v>
      </c>
      <c r="C1697" s="675" t="s">
        <v>1979</v>
      </c>
      <c r="D1697" s="675" t="s">
        <v>37</v>
      </c>
      <c r="E1697" s="677">
        <v>7926.21</v>
      </c>
      <c r="F1697" s="446"/>
      <c r="G1697" s="446"/>
      <c r="H1697" s="446" t="s">
        <v>14360</v>
      </c>
      <c r="I1697" s="447">
        <v>45261</v>
      </c>
    </row>
    <row r="1698" spans="1:9" ht="15.75">
      <c r="A1698" s="675">
        <v>98019</v>
      </c>
      <c r="B1698" s="675" t="s">
        <v>4298</v>
      </c>
      <c r="C1698" s="675" t="s">
        <v>1979</v>
      </c>
      <c r="D1698" s="675" t="s">
        <v>31</v>
      </c>
      <c r="E1698" s="677">
        <v>2944.12</v>
      </c>
      <c r="F1698" s="446"/>
      <c r="G1698" s="446"/>
      <c r="H1698" s="446" t="s">
        <v>14360</v>
      </c>
      <c r="I1698" s="447">
        <v>45261</v>
      </c>
    </row>
    <row r="1699" spans="1:9" ht="15.75">
      <c r="A1699" s="675">
        <v>98020</v>
      </c>
      <c r="B1699" s="675" t="s">
        <v>5919</v>
      </c>
      <c r="C1699" s="675" t="s">
        <v>1979</v>
      </c>
      <c r="D1699" s="675" t="s">
        <v>37</v>
      </c>
      <c r="E1699" s="677">
        <v>5622.44</v>
      </c>
      <c r="F1699" s="446"/>
      <c r="G1699" s="446"/>
      <c r="H1699" s="446" t="s">
        <v>14360</v>
      </c>
      <c r="I1699" s="447">
        <v>45261</v>
      </c>
    </row>
    <row r="1700" spans="1:9" ht="15.75">
      <c r="A1700" s="675">
        <v>98021</v>
      </c>
      <c r="B1700" s="675" t="s">
        <v>4299</v>
      </c>
      <c r="C1700" s="675" t="s">
        <v>1979</v>
      </c>
      <c r="D1700" s="675" t="s">
        <v>31</v>
      </c>
      <c r="E1700" s="677">
        <v>2220.7600000000002</v>
      </c>
      <c r="F1700" s="446"/>
      <c r="G1700" s="446"/>
      <c r="H1700" s="446" t="s">
        <v>14360</v>
      </c>
      <c r="I1700" s="447">
        <v>45261</v>
      </c>
    </row>
    <row r="1701" spans="1:9" ht="15.75">
      <c r="A1701" s="675">
        <v>98022</v>
      </c>
      <c r="B1701" s="675" t="s">
        <v>5920</v>
      </c>
      <c r="C1701" s="675" t="s">
        <v>1979</v>
      </c>
      <c r="D1701" s="675" t="s">
        <v>37</v>
      </c>
      <c r="E1701" s="677">
        <v>6597.22</v>
      </c>
      <c r="F1701" s="446"/>
      <c r="G1701" s="446"/>
      <c r="H1701" s="446" t="s">
        <v>14360</v>
      </c>
      <c r="I1701" s="447">
        <v>45261</v>
      </c>
    </row>
    <row r="1702" spans="1:9" ht="15.75">
      <c r="A1702" s="675">
        <v>98023</v>
      </c>
      <c r="B1702" s="675" t="s">
        <v>4300</v>
      </c>
      <c r="C1702" s="675" t="s">
        <v>1979</v>
      </c>
      <c r="D1702" s="675" t="s">
        <v>31</v>
      </c>
      <c r="E1702" s="677">
        <v>2461.87</v>
      </c>
      <c r="F1702" s="446"/>
      <c r="G1702" s="446"/>
      <c r="H1702" s="446" t="s">
        <v>14360</v>
      </c>
      <c r="I1702" s="447">
        <v>45261</v>
      </c>
    </row>
    <row r="1703" spans="1:9" ht="15.75">
      <c r="A1703" s="675">
        <v>98024</v>
      </c>
      <c r="B1703" s="675" t="s">
        <v>5921</v>
      </c>
      <c r="C1703" s="675" t="s">
        <v>1979</v>
      </c>
      <c r="D1703" s="675" t="s">
        <v>37</v>
      </c>
      <c r="E1703" s="677">
        <v>7633.65</v>
      </c>
      <c r="F1703" s="446"/>
      <c r="G1703" s="446"/>
      <c r="H1703" s="446" t="s">
        <v>14360</v>
      </c>
      <c r="I1703" s="447">
        <v>45261</v>
      </c>
    </row>
    <row r="1704" spans="1:9" ht="15.75">
      <c r="A1704" s="675">
        <v>98025</v>
      </c>
      <c r="B1704" s="675" t="s">
        <v>4301</v>
      </c>
      <c r="C1704" s="675" t="s">
        <v>1979</v>
      </c>
      <c r="D1704" s="675" t="s">
        <v>31</v>
      </c>
      <c r="E1704" s="677">
        <v>2703.04</v>
      </c>
      <c r="F1704" s="446"/>
      <c r="G1704" s="446"/>
      <c r="H1704" s="446" t="s">
        <v>14360</v>
      </c>
      <c r="I1704" s="447">
        <v>45261</v>
      </c>
    </row>
    <row r="1705" spans="1:9" ht="15.75">
      <c r="A1705" s="675">
        <v>98026</v>
      </c>
      <c r="B1705" s="675" t="s">
        <v>5922</v>
      </c>
      <c r="C1705" s="675" t="s">
        <v>1979</v>
      </c>
      <c r="D1705" s="675" t="s">
        <v>37</v>
      </c>
      <c r="E1705" s="677">
        <v>8616.19</v>
      </c>
      <c r="F1705" s="446"/>
      <c r="G1705" s="446"/>
      <c r="H1705" s="446" t="s">
        <v>14360</v>
      </c>
      <c r="I1705" s="447">
        <v>45261</v>
      </c>
    </row>
    <row r="1706" spans="1:9" ht="15.75">
      <c r="A1706" s="675">
        <v>98027</v>
      </c>
      <c r="B1706" s="675" t="s">
        <v>4302</v>
      </c>
      <c r="C1706" s="675" t="s">
        <v>1979</v>
      </c>
      <c r="D1706" s="675" t="s">
        <v>31</v>
      </c>
      <c r="E1706" s="677">
        <v>2944.12</v>
      </c>
      <c r="F1706" s="446"/>
      <c r="G1706" s="446"/>
      <c r="H1706" s="446" t="s">
        <v>14360</v>
      </c>
      <c r="I1706" s="447">
        <v>45261</v>
      </c>
    </row>
    <row r="1707" spans="1:9" ht="15.75">
      <c r="A1707" s="675">
        <v>98028</v>
      </c>
      <c r="B1707" s="675" t="s">
        <v>5923</v>
      </c>
      <c r="C1707" s="675" t="s">
        <v>1979</v>
      </c>
      <c r="D1707" s="675" t="s">
        <v>37</v>
      </c>
      <c r="E1707" s="677">
        <v>9598.82</v>
      </c>
      <c r="F1707" s="446"/>
      <c r="G1707" s="446"/>
      <c r="H1707" s="446" t="s">
        <v>14360</v>
      </c>
      <c r="I1707" s="447">
        <v>45261</v>
      </c>
    </row>
    <row r="1708" spans="1:9" ht="15.75">
      <c r="A1708" s="675">
        <v>98029</v>
      </c>
      <c r="B1708" s="675" t="s">
        <v>4303</v>
      </c>
      <c r="C1708" s="675" t="s">
        <v>1979</v>
      </c>
      <c r="D1708" s="675" t="s">
        <v>31</v>
      </c>
      <c r="E1708" s="677">
        <v>3190.01</v>
      </c>
      <c r="F1708" s="446"/>
      <c r="G1708" s="446"/>
      <c r="H1708" s="446" t="s">
        <v>14360</v>
      </c>
      <c r="I1708" s="447">
        <v>45261</v>
      </c>
    </row>
    <row r="1709" spans="1:9" ht="15.75">
      <c r="A1709" s="675">
        <v>98030</v>
      </c>
      <c r="B1709" s="675" t="s">
        <v>5924</v>
      </c>
      <c r="C1709" s="675" t="s">
        <v>1979</v>
      </c>
      <c r="D1709" s="675" t="s">
        <v>37</v>
      </c>
      <c r="E1709" s="677">
        <v>7827.16</v>
      </c>
      <c r="F1709" s="446"/>
      <c r="G1709" s="446"/>
      <c r="H1709" s="446" t="s">
        <v>14360</v>
      </c>
      <c r="I1709" s="447">
        <v>45261</v>
      </c>
    </row>
    <row r="1710" spans="1:9" ht="15.75">
      <c r="A1710" s="675">
        <v>98031</v>
      </c>
      <c r="B1710" s="675" t="s">
        <v>4304</v>
      </c>
      <c r="C1710" s="675" t="s">
        <v>1979</v>
      </c>
      <c r="D1710" s="675" t="s">
        <v>31</v>
      </c>
      <c r="E1710" s="677">
        <v>2707.83</v>
      </c>
      <c r="F1710" s="446"/>
      <c r="G1710" s="446"/>
      <c r="H1710" s="446" t="s">
        <v>14360</v>
      </c>
      <c r="I1710" s="447">
        <v>45261</v>
      </c>
    </row>
    <row r="1711" spans="1:9" ht="15.75">
      <c r="A1711" s="675">
        <v>98032</v>
      </c>
      <c r="B1711" s="675" t="s">
        <v>5925</v>
      </c>
      <c r="C1711" s="675" t="s">
        <v>1979</v>
      </c>
      <c r="D1711" s="675" t="s">
        <v>37</v>
      </c>
      <c r="E1711" s="677">
        <v>9015.68</v>
      </c>
      <c r="F1711" s="446"/>
      <c r="G1711" s="446"/>
      <c r="H1711" s="446" t="s">
        <v>14360</v>
      </c>
      <c r="I1711" s="447">
        <v>45261</v>
      </c>
    </row>
    <row r="1712" spans="1:9" ht="15.75">
      <c r="A1712" s="675">
        <v>98033</v>
      </c>
      <c r="B1712" s="675" t="s">
        <v>4305</v>
      </c>
      <c r="C1712" s="675" t="s">
        <v>1979</v>
      </c>
      <c r="D1712" s="675" t="s">
        <v>31</v>
      </c>
      <c r="E1712" s="677">
        <v>2948.93</v>
      </c>
      <c r="F1712" s="446"/>
      <c r="G1712" s="446"/>
      <c r="H1712" s="446" t="s">
        <v>14360</v>
      </c>
      <c r="I1712" s="447">
        <v>45261</v>
      </c>
    </row>
    <row r="1713" spans="1:9" ht="15.75">
      <c r="A1713" s="675">
        <v>98034</v>
      </c>
      <c r="B1713" s="675" t="s">
        <v>5926</v>
      </c>
      <c r="C1713" s="675" t="s">
        <v>1979</v>
      </c>
      <c r="D1713" s="675" t="s">
        <v>37</v>
      </c>
      <c r="E1713" s="677">
        <v>10204.18</v>
      </c>
      <c r="F1713" s="446"/>
      <c r="G1713" s="446"/>
      <c r="H1713" s="446" t="s">
        <v>14360</v>
      </c>
      <c r="I1713" s="447">
        <v>45261</v>
      </c>
    </row>
    <row r="1714" spans="1:9" ht="15.75">
      <c r="A1714" s="675">
        <v>98035</v>
      </c>
      <c r="B1714" s="675" t="s">
        <v>4306</v>
      </c>
      <c r="C1714" s="675" t="s">
        <v>1979</v>
      </c>
      <c r="D1714" s="675" t="s">
        <v>31</v>
      </c>
      <c r="E1714" s="677">
        <v>3190.01</v>
      </c>
      <c r="F1714" s="446"/>
      <c r="G1714" s="446"/>
      <c r="H1714" s="446" t="s">
        <v>14360</v>
      </c>
      <c r="I1714" s="447">
        <v>45261</v>
      </c>
    </row>
    <row r="1715" spans="1:9" ht="15.75">
      <c r="A1715" s="675">
        <v>98036</v>
      </c>
      <c r="B1715" s="675" t="s">
        <v>5927</v>
      </c>
      <c r="C1715" s="675" t="s">
        <v>1979</v>
      </c>
      <c r="D1715" s="675" t="s">
        <v>37</v>
      </c>
      <c r="E1715" s="677">
        <v>11392.68</v>
      </c>
      <c r="F1715" s="446"/>
      <c r="G1715" s="446"/>
      <c r="H1715" s="446" t="s">
        <v>14360</v>
      </c>
      <c r="I1715" s="447">
        <v>45261</v>
      </c>
    </row>
    <row r="1716" spans="1:9" ht="15.75">
      <c r="A1716" s="675">
        <v>98037</v>
      </c>
      <c r="B1716" s="675" t="s">
        <v>4307</v>
      </c>
      <c r="C1716" s="675" t="s">
        <v>1979</v>
      </c>
      <c r="D1716" s="675" t="s">
        <v>31</v>
      </c>
      <c r="E1716" s="677">
        <v>3435.92</v>
      </c>
      <c r="F1716" s="446"/>
      <c r="G1716" s="446"/>
      <c r="H1716" s="446" t="s">
        <v>14360</v>
      </c>
      <c r="I1716" s="447">
        <v>45261</v>
      </c>
    </row>
    <row r="1717" spans="1:9" ht="15.75">
      <c r="A1717" s="675">
        <v>98038</v>
      </c>
      <c r="B1717" s="675" t="s">
        <v>5928</v>
      </c>
      <c r="C1717" s="675" t="s">
        <v>1979</v>
      </c>
      <c r="D1717" s="675" t="s">
        <v>37</v>
      </c>
      <c r="E1717" s="677">
        <v>10426.129999999999</v>
      </c>
      <c r="F1717" s="446"/>
      <c r="G1717" s="446"/>
      <c r="H1717" s="446" t="s">
        <v>14360</v>
      </c>
      <c r="I1717" s="447">
        <v>45261</v>
      </c>
    </row>
    <row r="1718" spans="1:9" ht="15.75">
      <c r="A1718" s="675">
        <v>98039</v>
      </c>
      <c r="B1718" s="675" t="s">
        <v>4308</v>
      </c>
      <c r="C1718" s="675" t="s">
        <v>1979</v>
      </c>
      <c r="D1718" s="675" t="s">
        <v>31</v>
      </c>
      <c r="E1718" s="677">
        <v>3194.82</v>
      </c>
      <c r="F1718" s="446"/>
      <c r="G1718" s="446"/>
      <c r="H1718" s="446" t="s">
        <v>14360</v>
      </c>
      <c r="I1718" s="447">
        <v>45261</v>
      </c>
    </row>
    <row r="1719" spans="1:9" ht="15.75">
      <c r="A1719" s="675">
        <v>98040</v>
      </c>
      <c r="B1719" s="675" t="s">
        <v>5929</v>
      </c>
      <c r="C1719" s="675" t="s">
        <v>1979</v>
      </c>
      <c r="D1719" s="675" t="s">
        <v>37</v>
      </c>
      <c r="E1719" s="677">
        <v>11794.03</v>
      </c>
      <c r="F1719" s="446"/>
      <c r="G1719" s="446"/>
      <c r="H1719" s="446" t="s">
        <v>14360</v>
      </c>
      <c r="I1719" s="447">
        <v>45261</v>
      </c>
    </row>
    <row r="1720" spans="1:9" ht="15.75">
      <c r="A1720" s="675">
        <v>98041</v>
      </c>
      <c r="B1720" s="675" t="s">
        <v>4309</v>
      </c>
      <c r="C1720" s="675" t="s">
        <v>1979</v>
      </c>
      <c r="D1720" s="675" t="s">
        <v>31</v>
      </c>
      <c r="E1720" s="677">
        <v>3435.92</v>
      </c>
      <c r="F1720" s="446"/>
      <c r="G1720" s="446"/>
      <c r="H1720" s="446" t="s">
        <v>14360</v>
      </c>
      <c r="I1720" s="447">
        <v>45261</v>
      </c>
    </row>
    <row r="1721" spans="1:9" ht="15.75">
      <c r="A1721" s="675">
        <v>98042</v>
      </c>
      <c r="B1721" s="675" t="s">
        <v>5930</v>
      </c>
      <c r="C1721" s="675" t="s">
        <v>1979</v>
      </c>
      <c r="D1721" s="675" t="s">
        <v>37</v>
      </c>
      <c r="E1721" s="677">
        <v>13161.98</v>
      </c>
      <c r="F1721" s="446"/>
      <c r="G1721" s="446"/>
      <c r="H1721" s="446" t="s">
        <v>14360</v>
      </c>
      <c r="I1721" s="447">
        <v>45261</v>
      </c>
    </row>
    <row r="1722" spans="1:9" ht="15.75">
      <c r="A1722" s="675">
        <v>98043</v>
      </c>
      <c r="B1722" s="675" t="s">
        <v>4310</v>
      </c>
      <c r="C1722" s="675" t="s">
        <v>1979</v>
      </c>
      <c r="D1722" s="675" t="s">
        <v>31</v>
      </c>
      <c r="E1722" s="677">
        <v>3681.89</v>
      </c>
      <c r="F1722" s="446"/>
      <c r="G1722" s="446"/>
      <c r="H1722" s="446" t="s">
        <v>14360</v>
      </c>
      <c r="I1722" s="447">
        <v>45261</v>
      </c>
    </row>
    <row r="1723" spans="1:9" ht="15.75">
      <c r="A1723" s="675">
        <v>98044</v>
      </c>
      <c r="B1723" s="675" t="s">
        <v>5931</v>
      </c>
      <c r="C1723" s="675" t="s">
        <v>1979</v>
      </c>
      <c r="D1723" s="675" t="s">
        <v>37</v>
      </c>
      <c r="E1723" s="677">
        <v>13383.96</v>
      </c>
      <c r="F1723" s="446"/>
      <c r="G1723" s="446"/>
      <c r="H1723" s="446" t="s">
        <v>14360</v>
      </c>
      <c r="I1723" s="447">
        <v>45261</v>
      </c>
    </row>
    <row r="1724" spans="1:9" ht="15.75">
      <c r="A1724" s="675">
        <v>98045</v>
      </c>
      <c r="B1724" s="675" t="s">
        <v>4311</v>
      </c>
      <c r="C1724" s="675" t="s">
        <v>1979</v>
      </c>
      <c r="D1724" s="675" t="s">
        <v>31</v>
      </c>
      <c r="E1724" s="677">
        <v>3681.89</v>
      </c>
      <c r="F1724" s="446"/>
      <c r="G1724" s="446"/>
      <c r="H1724" s="446" t="s">
        <v>14360</v>
      </c>
      <c r="I1724" s="447">
        <v>45261</v>
      </c>
    </row>
    <row r="1725" spans="1:9" ht="15.75">
      <c r="A1725" s="675">
        <v>98046</v>
      </c>
      <c r="B1725" s="675" t="s">
        <v>5932</v>
      </c>
      <c r="C1725" s="675" t="s">
        <v>1979</v>
      </c>
      <c r="D1725" s="675" t="s">
        <v>37</v>
      </c>
      <c r="E1725" s="677">
        <v>14931.17</v>
      </c>
      <c r="F1725" s="446"/>
      <c r="G1725" s="446"/>
      <c r="H1725" s="446" t="s">
        <v>14360</v>
      </c>
      <c r="I1725" s="447">
        <v>45261</v>
      </c>
    </row>
    <row r="1726" spans="1:9" ht="15.75">
      <c r="A1726" s="675">
        <v>98047</v>
      </c>
      <c r="B1726" s="675" t="s">
        <v>4312</v>
      </c>
      <c r="C1726" s="675" t="s">
        <v>1979</v>
      </c>
      <c r="D1726" s="675" t="s">
        <v>31</v>
      </c>
      <c r="E1726" s="677">
        <v>3927.79</v>
      </c>
      <c r="F1726" s="446"/>
      <c r="G1726" s="446"/>
      <c r="H1726" s="446" t="s">
        <v>14360</v>
      </c>
      <c r="I1726" s="447">
        <v>45261</v>
      </c>
    </row>
    <row r="1727" spans="1:9" ht="15.75">
      <c r="A1727" s="675">
        <v>98048</v>
      </c>
      <c r="B1727" s="675" t="s">
        <v>5933</v>
      </c>
      <c r="C1727" s="675" t="s">
        <v>1979</v>
      </c>
      <c r="D1727" s="675" t="s">
        <v>37</v>
      </c>
      <c r="E1727" s="677">
        <v>16700.490000000002</v>
      </c>
      <c r="F1727" s="446"/>
      <c r="G1727" s="446"/>
      <c r="H1727" s="446" t="s">
        <v>14360</v>
      </c>
      <c r="I1727" s="447">
        <v>45261</v>
      </c>
    </row>
    <row r="1728" spans="1:9" ht="15.75">
      <c r="A1728" s="675">
        <v>98049</v>
      </c>
      <c r="B1728" s="675" t="s">
        <v>4313</v>
      </c>
      <c r="C1728" s="675" t="s">
        <v>1979</v>
      </c>
      <c r="D1728" s="675" t="s">
        <v>31</v>
      </c>
      <c r="E1728" s="677">
        <v>4126.74</v>
      </c>
      <c r="F1728" s="446"/>
      <c r="G1728" s="446"/>
      <c r="H1728" s="446" t="s">
        <v>14360</v>
      </c>
      <c r="I1728" s="447">
        <v>45261</v>
      </c>
    </row>
    <row r="1729" spans="1:9" ht="15.75">
      <c r="A1729" s="675">
        <v>98050</v>
      </c>
      <c r="B1729" s="675" t="s">
        <v>4314</v>
      </c>
      <c r="C1729" s="675" t="s">
        <v>1979</v>
      </c>
      <c r="D1729" s="675" t="s">
        <v>31</v>
      </c>
      <c r="E1729" s="676">
        <v>280.5</v>
      </c>
      <c r="F1729" s="446"/>
      <c r="G1729" s="446"/>
      <c r="H1729" s="446" t="s">
        <v>14360</v>
      </c>
      <c r="I1729" s="447">
        <v>45261</v>
      </c>
    </row>
    <row r="1730" spans="1:9" ht="15.75">
      <c r="A1730" s="675">
        <v>98051</v>
      </c>
      <c r="B1730" s="675" t="s">
        <v>4315</v>
      </c>
      <c r="C1730" s="675" t="s">
        <v>1979</v>
      </c>
      <c r="D1730" s="675" t="s">
        <v>31</v>
      </c>
      <c r="E1730" s="676">
        <v>901.59</v>
      </c>
      <c r="F1730" s="446"/>
      <c r="G1730" s="446"/>
      <c r="H1730" s="446" t="s">
        <v>14360</v>
      </c>
      <c r="I1730" s="447">
        <v>45261</v>
      </c>
    </row>
    <row r="1731" spans="1:9" ht="15.75">
      <c r="A1731" s="675">
        <v>98405</v>
      </c>
      <c r="B1731" s="675" t="s">
        <v>5934</v>
      </c>
      <c r="C1731" s="675" t="s">
        <v>1979</v>
      </c>
      <c r="D1731" s="675" t="s">
        <v>37</v>
      </c>
      <c r="E1731" s="677">
        <v>2359.29</v>
      </c>
      <c r="F1731" s="446"/>
      <c r="G1731" s="446"/>
      <c r="H1731" s="446" t="s">
        <v>14360</v>
      </c>
      <c r="I1731" s="447">
        <v>45261</v>
      </c>
    </row>
    <row r="1732" spans="1:9" ht="15.75">
      <c r="A1732" s="675">
        <v>98406</v>
      </c>
      <c r="B1732" s="675" t="s">
        <v>5935</v>
      </c>
      <c r="C1732" s="675" t="s">
        <v>1979</v>
      </c>
      <c r="D1732" s="675" t="s">
        <v>37</v>
      </c>
      <c r="E1732" s="677">
        <v>5687.94</v>
      </c>
      <c r="F1732" s="446"/>
      <c r="G1732" s="446"/>
      <c r="H1732" s="446" t="s">
        <v>14360</v>
      </c>
      <c r="I1732" s="447">
        <v>45261</v>
      </c>
    </row>
    <row r="1733" spans="1:9" ht="15.75">
      <c r="A1733" s="675">
        <v>98407</v>
      </c>
      <c r="B1733" s="675" t="s">
        <v>5936</v>
      </c>
      <c r="C1733" s="675" t="s">
        <v>1979</v>
      </c>
      <c r="D1733" s="675" t="s">
        <v>37</v>
      </c>
      <c r="E1733" s="677">
        <v>3710.31</v>
      </c>
      <c r="F1733" s="446"/>
      <c r="G1733" s="446"/>
      <c r="H1733" s="446" t="s">
        <v>14360</v>
      </c>
      <c r="I1733" s="447">
        <v>45261</v>
      </c>
    </row>
    <row r="1734" spans="1:9" ht="15.75">
      <c r="A1734" s="675">
        <v>98408</v>
      </c>
      <c r="B1734" s="675" t="s">
        <v>5937</v>
      </c>
      <c r="C1734" s="675" t="s">
        <v>1979</v>
      </c>
      <c r="D1734" s="675" t="s">
        <v>37</v>
      </c>
      <c r="E1734" s="677">
        <v>4356.34</v>
      </c>
      <c r="F1734" s="446"/>
      <c r="G1734" s="446"/>
      <c r="H1734" s="446" t="s">
        <v>14360</v>
      </c>
      <c r="I1734" s="447">
        <v>45261</v>
      </c>
    </row>
    <row r="1735" spans="1:9" ht="15.75">
      <c r="A1735" s="675">
        <v>98409</v>
      </c>
      <c r="B1735" s="675" t="s">
        <v>4316</v>
      </c>
      <c r="C1735" s="675" t="s">
        <v>1979</v>
      </c>
      <c r="D1735" s="675" t="s">
        <v>31</v>
      </c>
      <c r="E1735" s="676">
        <v>383.28</v>
      </c>
      <c r="F1735" s="446"/>
      <c r="G1735" s="446"/>
      <c r="H1735" s="446" t="s">
        <v>14360</v>
      </c>
      <c r="I1735" s="447">
        <v>45261</v>
      </c>
    </row>
    <row r="1736" spans="1:9" ht="15.75">
      <c r="A1736" s="675">
        <v>98410</v>
      </c>
      <c r="B1736" s="675" t="s">
        <v>5938</v>
      </c>
      <c r="C1736" s="675" t="s">
        <v>1979</v>
      </c>
      <c r="D1736" s="675" t="s">
        <v>37</v>
      </c>
      <c r="E1736" s="677">
        <v>1165.04</v>
      </c>
      <c r="F1736" s="446"/>
      <c r="G1736" s="446"/>
      <c r="H1736" s="446" t="s">
        <v>14360</v>
      </c>
      <c r="I1736" s="447">
        <v>45261</v>
      </c>
    </row>
    <row r="1737" spans="1:9" ht="15.75">
      <c r="A1737" s="675">
        <v>99240</v>
      </c>
      <c r="B1737" s="675" t="s">
        <v>4317</v>
      </c>
      <c r="C1737" s="675" t="s">
        <v>1979</v>
      </c>
      <c r="D1737" s="675" t="s">
        <v>31</v>
      </c>
      <c r="E1737" s="676">
        <v>670.34</v>
      </c>
      <c r="F1737" s="446"/>
      <c r="G1737" s="446"/>
      <c r="H1737" s="446" t="s">
        <v>14360</v>
      </c>
      <c r="I1737" s="447">
        <v>45261</v>
      </c>
    </row>
    <row r="1738" spans="1:9" ht="15.75">
      <c r="A1738" s="675">
        <v>99241</v>
      </c>
      <c r="B1738" s="675" t="s">
        <v>4318</v>
      </c>
      <c r="C1738" s="675" t="s">
        <v>1979</v>
      </c>
      <c r="D1738" s="675" t="s">
        <v>31</v>
      </c>
      <c r="E1738" s="677">
        <v>1616.86</v>
      </c>
      <c r="F1738" s="446"/>
      <c r="G1738" s="446"/>
      <c r="H1738" s="446" t="s">
        <v>14360</v>
      </c>
      <c r="I1738" s="447">
        <v>45261</v>
      </c>
    </row>
    <row r="1739" spans="1:9" ht="15.75">
      <c r="A1739" s="675">
        <v>99242</v>
      </c>
      <c r="B1739" s="675" t="s">
        <v>5939</v>
      </c>
      <c r="C1739" s="675" t="s">
        <v>1979</v>
      </c>
      <c r="D1739" s="675" t="s">
        <v>37</v>
      </c>
      <c r="E1739" s="677">
        <v>2667.66</v>
      </c>
      <c r="F1739" s="446"/>
      <c r="G1739" s="446"/>
      <c r="H1739" s="446" t="s">
        <v>14360</v>
      </c>
      <c r="I1739" s="447">
        <v>45261</v>
      </c>
    </row>
    <row r="1740" spans="1:9" ht="15.75">
      <c r="A1740" s="675">
        <v>99243</v>
      </c>
      <c r="B1740" s="675" t="s">
        <v>4319</v>
      </c>
      <c r="C1740" s="675" t="s">
        <v>1979</v>
      </c>
      <c r="D1740" s="675" t="s">
        <v>31</v>
      </c>
      <c r="E1740" s="677">
        <v>1452.51</v>
      </c>
      <c r="F1740" s="446"/>
      <c r="G1740" s="446"/>
      <c r="H1740" s="446" t="s">
        <v>14360</v>
      </c>
      <c r="I1740" s="447">
        <v>45261</v>
      </c>
    </row>
    <row r="1741" spans="1:9" ht="15.75">
      <c r="A1741" s="675">
        <v>99244</v>
      </c>
      <c r="B1741" s="675" t="s">
        <v>5940</v>
      </c>
      <c r="C1741" s="675" t="s">
        <v>1979</v>
      </c>
      <c r="D1741" s="675" t="s">
        <v>37</v>
      </c>
      <c r="E1741" s="677">
        <v>4488.3500000000004</v>
      </c>
      <c r="F1741" s="446"/>
      <c r="G1741" s="446"/>
      <c r="H1741" s="446" t="s">
        <v>14360</v>
      </c>
      <c r="I1741" s="447">
        <v>45261</v>
      </c>
    </row>
    <row r="1742" spans="1:9" ht="15.75">
      <c r="A1742" s="675">
        <v>99246</v>
      </c>
      <c r="B1742" s="675" t="s">
        <v>4320</v>
      </c>
      <c r="C1742" s="675" t="s">
        <v>1979</v>
      </c>
      <c r="D1742" s="675" t="s">
        <v>31</v>
      </c>
      <c r="E1742" s="676">
        <v>919.5</v>
      </c>
      <c r="F1742" s="446"/>
      <c r="G1742" s="446"/>
      <c r="H1742" s="446" t="s">
        <v>14360</v>
      </c>
      <c r="I1742" s="447">
        <v>45261</v>
      </c>
    </row>
    <row r="1743" spans="1:9" ht="15.75">
      <c r="A1743" s="675">
        <v>99247</v>
      </c>
      <c r="B1743" s="675" t="s">
        <v>4321</v>
      </c>
      <c r="C1743" s="675" t="s">
        <v>1979</v>
      </c>
      <c r="D1743" s="675" t="s">
        <v>31</v>
      </c>
      <c r="E1743" s="677">
        <v>1843.44</v>
      </c>
      <c r="F1743" s="446"/>
      <c r="G1743" s="446"/>
      <c r="H1743" s="446" t="s">
        <v>14360</v>
      </c>
      <c r="I1743" s="447">
        <v>45261</v>
      </c>
    </row>
    <row r="1744" spans="1:9" ht="15.75">
      <c r="A1744" s="675">
        <v>99248</v>
      </c>
      <c r="B1744" s="675" t="s">
        <v>5941</v>
      </c>
      <c r="C1744" s="675" t="s">
        <v>1979</v>
      </c>
      <c r="D1744" s="675" t="s">
        <v>37</v>
      </c>
      <c r="E1744" s="677">
        <v>3425.42</v>
      </c>
      <c r="F1744" s="446"/>
      <c r="G1744" s="446"/>
      <c r="H1744" s="446" t="s">
        <v>14360</v>
      </c>
      <c r="I1744" s="447">
        <v>45261</v>
      </c>
    </row>
    <row r="1745" spans="1:9" ht="15.75">
      <c r="A1745" s="675">
        <v>99249</v>
      </c>
      <c r="B1745" s="675" t="s">
        <v>4322</v>
      </c>
      <c r="C1745" s="675" t="s">
        <v>1979</v>
      </c>
      <c r="D1745" s="675" t="s">
        <v>31</v>
      </c>
      <c r="E1745" s="677">
        <v>1774.3</v>
      </c>
      <c r="F1745" s="446"/>
      <c r="G1745" s="446"/>
      <c r="H1745" s="446" t="s">
        <v>14360</v>
      </c>
      <c r="I1745" s="447">
        <v>45261</v>
      </c>
    </row>
    <row r="1746" spans="1:9" ht="15.75">
      <c r="A1746" s="675">
        <v>99252</v>
      </c>
      <c r="B1746" s="675" t="s">
        <v>5942</v>
      </c>
      <c r="C1746" s="675" t="s">
        <v>1979</v>
      </c>
      <c r="D1746" s="675" t="s">
        <v>37</v>
      </c>
      <c r="E1746" s="677">
        <v>2334.3200000000002</v>
      </c>
      <c r="F1746" s="446"/>
      <c r="G1746" s="446"/>
      <c r="H1746" s="446" t="s">
        <v>14360</v>
      </c>
      <c r="I1746" s="447">
        <v>45261</v>
      </c>
    </row>
    <row r="1747" spans="1:9" ht="15.75">
      <c r="A1747" s="675">
        <v>99254</v>
      </c>
      <c r="B1747" s="675" t="s">
        <v>4323</v>
      </c>
      <c r="C1747" s="675" t="s">
        <v>1979</v>
      </c>
      <c r="D1747" s="675" t="s">
        <v>31</v>
      </c>
      <c r="E1747" s="677">
        <v>1163.5899999999999</v>
      </c>
      <c r="F1747" s="446"/>
      <c r="G1747" s="446"/>
      <c r="H1747" s="446" t="s">
        <v>14360</v>
      </c>
      <c r="I1747" s="447">
        <v>45261</v>
      </c>
    </row>
    <row r="1748" spans="1:9" ht="15.75">
      <c r="A1748" s="675">
        <v>99256</v>
      </c>
      <c r="B1748" s="675" t="s">
        <v>5943</v>
      </c>
      <c r="C1748" s="675" t="s">
        <v>1979</v>
      </c>
      <c r="D1748" s="675" t="s">
        <v>37</v>
      </c>
      <c r="E1748" s="677">
        <v>5278.52</v>
      </c>
      <c r="F1748" s="446"/>
      <c r="G1748" s="446"/>
      <c r="H1748" s="446" t="s">
        <v>14360</v>
      </c>
      <c r="I1748" s="447">
        <v>45261</v>
      </c>
    </row>
    <row r="1749" spans="1:9" ht="15.75">
      <c r="A1749" s="675">
        <v>99259</v>
      </c>
      <c r="B1749" s="675" t="s">
        <v>5944</v>
      </c>
      <c r="C1749" s="675" t="s">
        <v>1979</v>
      </c>
      <c r="D1749" s="675" t="s">
        <v>37</v>
      </c>
      <c r="E1749" s="677">
        <v>2957.18</v>
      </c>
      <c r="F1749" s="446"/>
      <c r="G1749" s="446"/>
      <c r="H1749" s="446" t="s">
        <v>14360</v>
      </c>
      <c r="I1749" s="447">
        <v>45261</v>
      </c>
    </row>
    <row r="1750" spans="1:9" ht="15.75">
      <c r="A1750" s="675">
        <v>99261</v>
      </c>
      <c r="B1750" s="675" t="s">
        <v>4324</v>
      </c>
      <c r="C1750" s="675" t="s">
        <v>1979</v>
      </c>
      <c r="D1750" s="675" t="s">
        <v>31</v>
      </c>
      <c r="E1750" s="677">
        <v>1390.18</v>
      </c>
      <c r="F1750" s="446"/>
      <c r="G1750" s="446"/>
      <c r="H1750" s="446" t="s">
        <v>14360</v>
      </c>
      <c r="I1750" s="447">
        <v>45261</v>
      </c>
    </row>
    <row r="1751" spans="1:9" ht="15.75">
      <c r="A1751" s="675">
        <v>99263</v>
      </c>
      <c r="B1751" s="675" t="s">
        <v>4325</v>
      </c>
      <c r="C1751" s="675" t="s">
        <v>1979</v>
      </c>
      <c r="D1751" s="675" t="s">
        <v>31</v>
      </c>
      <c r="E1751" s="677">
        <v>2070.1</v>
      </c>
      <c r="F1751" s="446"/>
      <c r="G1751" s="446"/>
      <c r="H1751" s="446" t="s">
        <v>14360</v>
      </c>
      <c r="I1751" s="447">
        <v>45261</v>
      </c>
    </row>
    <row r="1752" spans="1:9" ht="15.75">
      <c r="A1752" s="675">
        <v>99265</v>
      </c>
      <c r="B1752" s="675" t="s">
        <v>5945</v>
      </c>
      <c r="C1752" s="675" t="s">
        <v>1979</v>
      </c>
      <c r="D1752" s="675" t="s">
        <v>37</v>
      </c>
      <c r="E1752" s="677">
        <v>3579.99</v>
      </c>
      <c r="F1752" s="446"/>
      <c r="G1752" s="446"/>
      <c r="H1752" s="446" t="s">
        <v>14360</v>
      </c>
      <c r="I1752" s="447">
        <v>45261</v>
      </c>
    </row>
    <row r="1753" spans="1:9" ht="15.75">
      <c r="A1753" s="675">
        <v>99266</v>
      </c>
      <c r="B1753" s="675" t="s">
        <v>4326</v>
      </c>
      <c r="C1753" s="675" t="s">
        <v>1979</v>
      </c>
      <c r="D1753" s="675" t="s">
        <v>31</v>
      </c>
      <c r="E1753" s="677">
        <v>1616.86</v>
      </c>
      <c r="F1753" s="446"/>
      <c r="G1753" s="446"/>
      <c r="H1753" s="446" t="s">
        <v>14360</v>
      </c>
      <c r="I1753" s="447">
        <v>45261</v>
      </c>
    </row>
    <row r="1754" spans="1:9" ht="15.75">
      <c r="A1754" s="675">
        <v>99267</v>
      </c>
      <c r="B1754" s="675" t="s">
        <v>5946</v>
      </c>
      <c r="C1754" s="675" t="s">
        <v>1979</v>
      </c>
      <c r="D1754" s="675" t="s">
        <v>37</v>
      </c>
      <c r="E1754" s="677">
        <v>4202.83</v>
      </c>
      <c r="F1754" s="446"/>
      <c r="G1754" s="446"/>
      <c r="H1754" s="446" t="s">
        <v>14360</v>
      </c>
      <c r="I1754" s="447">
        <v>45261</v>
      </c>
    </row>
    <row r="1755" spans="1:9" ht="15.75">
      <c r="A1755" s="675">
        <v>99268</v>
      </c>
      <c r="B1755" s="675" t="s">
        <v>5947</v>
      </c>
      <c r="C1755" s="675" t="s">
        <v>1979</v>
      </c>
      <c r="D1755" s="675" t="s">
        <v>37</v>
      </c>
      <c r="E1755" s="676">
        <v>453.5</v>
      </c>
      <c r="F1755" s="446"/>
      <c r="G1755" s="446"/>
      <c r="H1755" s="446" t="s">
        <v>14360</v>
      </c>
      <c r="I1755" s="447">
        <v>45261</v>
      </c>
    </row>
    <row r="1756" spans="1:9" ht="15.75">
      <c r="A1756" s="675">
        <v>99269</v>
      </c>
      <c r="B1756" s="675" t="s">
        <v>4327</v>
      </c>
      <c r="C1756" s="675" t="s">
        <v>1979</v>
      </c>
      <c r="D1756" s="675" t="s">
        <v>31</v>
      </c>
      <c r="E1756" s="677">
        <v>1843.44</v>
      </c>
      <c r="F1756" s="446"/>
      <c r="G1756" s="446"/>
      <c r="H1756" s="446" t="s">
        <v>14360</v>
      </c>
      <c r="I1756" s="447">
        <v>45261</v>
      </c>
    </row>
    <row r="1757" spans="1:9" ht="15.75">
      <c r="A1757" s="675">
        <v>99270</v>
      </c>
      <c r="B1757" s="675" t="s">
        <v>5948</v>
      </c>
      <c r="C1757" s="675" t="s">
        <v>1979</v>
      </c>
      <c r="D1757" s="675" t="s">
        <v>37</v>
      </c>
      <c r="E1757" s="676">
        <v>596.24</v>
      </c>
      <c r="F1757" s="446"/>
      <c r="G1757" s="446"/>
      <c r="H1757" s="446" t="s">
        <v>14360</v>
      </c>
      <c r="I1757" s="447">
        <v>45261</v>
      </c>
    </row>
    <row r="1758" spans="1:9" ht="15.75">
      <c r="A1758" s="675">
        <v>99271</v>
      </c>
      <c r="B1758" s="675" t="s">
        <v>5949</v>
      </c>
      <c r="C1758" s="675" t="s">
        <v>1979</v>
      </c>
      <c r="D1758" s="675" t="s">
        <v>37</v>
      </c>
      <c r="E1758" s="677">
        <v>6068.61</v>
      </c>
      <c r="F1758" s="446"/>
      <c r="G1758" s="446"/>
      <c r="H1758" s="446" t="s">
        <v>14360</v>
      </c>
      <c r="I1758" s="447">
        <v>45261</v>
      </c>
    </row>
    <row r="1759" spans="1:9" ht="15.75">
      <c r="A1759" s="675">
        <v>99272</v>
      </c>
      <c r="B1759" s="675" t="s">
        <v>5950</v>
      </c>
      <c r="C1759" s="675" t="s">
        <v>1979</v>
      </c>
      <c r="D1759" s="675" t="s">
        <v>37</v>
      </c>
      <c r="E1759" s="676">
        <v>984.57</v>
      </c>
      <c r="F1759" s="446"/>
      <c r="G1759" s="446"/>
      <c r="H1759" s="446" t="s">
        <v>14360</v>
      </c>
      <c r="I1759" s="447">
        <v>45261</v>
      </c>
    </row>
    <row r="1760" spans="1:9" ht="15.75">
      <c r="A1760" s="675">
        <v>99273</v>
      </c>
      <c r="B1760" s="675" t="s">
        <v>5951</v>
      </c>
      <c r="C1760" s="675" t="s">
        <v>1979</v>
      </c>
      <c r="D1760" s="675" t="s">
        <v>37</v>
      </c>
      <c r="E1760" s="677">
        <v>1395.36</v>
      </c>
      <c r="F1760" s="446"/>
      <c r="G1760" s="446"/>
      <c r="H1760" s="446" t="s">
        <v>14360</v>
      </c>
      <c r="I1760" s="447">
        <v>45261</v>
      </c>
    </row>
    <row r="1761" spans="1:9" ht="15.75">
      <c r="A1761" s="675">
        <v>99274</v>
      </c>
      <c r="B1761" s="675" t="s">
        <v>5952</v>
      </c>
      <c r="C1761" s="675" t="s">
        <v>1979</v>
      </c>
      <c r="D1761" s="675" t="s">
        <v>37</v>
      </c>
      <c r="E1761" s="677">
        <v>4860.8500000000004</v>
      </c>
      <c r="F1761" s="446"/>
      <c r="G1761" s="446"/>
      <c r="H1761" s="446" t="s">
        <v>14360</v>
      </c>
      <c r="I1761" s="447">
        <v>45261</v>
      </c>
    </row>
    <row r="1762" spans="1:9" ht="15.75">
      <c r="A1762" s="675">
        <v>99275</v>
      </c>
      <c r="B1762" s="675" t="s">
        <v>5953</v>
      </c>
      <c r="C1762" s="675" t="s">
        <v>1979</v>
      </c>
      <c r="D1762" s="675" t="s">
        <v>37</v>
      </c>
      <c r="E1762" s="676">
        <v>883.24</v>
      </c>
      <c r="F1762" s="446"/>
      <c r="G1762" s="446"/>
      <c r="H1762" s="446" t="s">
        <v>14360</v>
      </c>
      <c r="I1762" s="447">
        <v>45261</v>
      </c>
    </row>
    <row r="1763" spans="1:9" ht="15.75">
      <c r="A1763" s="675">
        <v>99276</v>
      </c>
      <c r="B1763" s="675" t="s">
        <v>4328</v>
      </c>
      <c r="C1763" s="675" t="s">
        <v>1979</v>
      </c>
      <c r="D1763" s="675" t="s">
        <v>31</v>
      </c>
      <c r="E1763" s="677">
        <v>2296.7800000000002</v>
      </c>
      <c r="F1763" s="446"/>
      <c r="G1763" s="446"/>
      <c r="H1763" s="446" t="s">
        <v>14360</v>
      </c>
      <c r="I1763" s="447">
        <v>45261</v>
      </c>
    </row>
    <row r="1764" spans="1:9" ht="15.75">
      <c r="A1764" s="675">
        <v>99277</v>
      </c>
      <c r="B1764" s="675" t="s">
        <v>4329</v>
      </c>
      <c r="C1764" s="675" t="s">
        <v>1979</v>
      </c>
      <c r="D1764" s="675" t="s">
        <v>31</v>
      </c>
      <c r="E1764" s="677">
        <v>2070.1</v>
      </c>
      <c r="F1764" s="446"/>
      <c r="G1764" s="446"/>
      <c r="H1764" s="446" t="s">
        <v>14360</v>
      </c>
      <c r="I1764" s="447">
        <v>45261</v>
      </c>
    </row>
    <row r="1765" spans="1:9" ht="15.75">
      <c r="A1765" s="675">
        <v>99278</v>
      </c>
      <c r="B1765" s="675" t="s">
        <v>4330</v>
      </c>
      <c r="C1765" s="675" t="s">
        <v>1979</v>
      </c>
      <c r="D1765" s="675" t="s">
        <v>31</v>
      </c>
      <c r="E1765" s="676">
        <v>380.42</v>
      </c>
      <c r="F1765" s="446"/>
      <c r="G1765" s="446"/>
      <c r="H1765" s="446" t="s">
        <v>14360</v>
      </c>
      <c r="I1765" s="447">
        <v>45261</v>
      </c>
    </row>
    <row r="1766" spans="1:9" ht="15.75">
      <c r="A1766" s="675">
        <v>99279</v>
      </c>
      <c r="B1766" s="675" t="s">
        <v>5954</v>
      </c>
      <c r="C1766" s="675" t="s">
        <v>1979</v>
      </c>
      <c r="D1766" s="675" t="s">
        <v>37</v>
      </c>
      <c r="E1766" s="677">
        <v>5488.09</v>
      </c>
      <c r="F1766" s="446"/>
      <c r="G1766" s="446"/>
      <c r="H1766" s="446" t="s">
        <v>14360</v>
      </c>
      <c r="I1766" s="447">
        <v>45261</v>
      </c>
    </row>
    <row r="1767" spans="1:9" ht="15.75">
      <c r="A1767" s="675">
        <v>99280</v>
      </c>
      <c r="B1767" s="675" t="s">
        <v>5955</v>
      </c>
      <c r="C1767" s="675" t="s">
        <v>1979</v>
      </c>
      <c r="D1767" s="675" t="s">
        <v>37</v>
      </c>
      <c r="E1767" s="677">
        <v>1810.74</v>
      </c>
      <c r="F1767" s="446"/>
      <c r="G1767" s="446"/>
      <c r="H1767" s="446" t="s">
        <v>14360</v>
      </c>
      <c r="I1767" s="447">
        <v>45261</v>
      </c>
    </row>
    <row r="1768" spans="1:9" ht="15.75">
      <c r="A1768" s="675">
        <v>99281</v>
      </c>
      <c r="B1768" s="675" t="s">
        <v>4331</v>
      </c>
      <c r="C1768" s="675" t="s">
        <v>1979</v>
      </c>
      <c r="D1768" s="675" t="s">
        <v>31</v>
      </c>
      <c r="E1768" s="677">
        <v>2296.7800000000002</v>
      </c>
      <c r="F1768" s="446"/>
      <c r="G1768" s="446"/>
      <c r="H1768" s="446" t="s">
        <v>14360</v>
      </c>
      <c r="I1768" s="447">
        <v>45261</v>
      </c>
    </row>
    <row r="1769" spans="1:9" ht="15.75">
      <c r="A1769" s="675">
        <v>99282</v>
      </c>
      <c r="B1769" s="675" t="s">
        <v>4332</v>
      </c>
      <c r="C1769" s="675" t="s">
        <v>1979</v>
      </c>
      <c r="D1769" s="675" t="s">
        <v>31</v>
      </c>
      <c r="E1769" s="677">
        <v>2545.94</v>
      </c>
      <c r="F1769" s="446"/>
      <c r="G1769" s="446"/>
      <c r="H1769" s="446" t="s">
        <v>14360</v>
      </c>
      <c r="I1769" s="447">
        <v>45261</v>
      </c>
    </row>
    <row r="1770" spans="1:9" ht="15.75">
      <c r="A1770" s="675">
        <v>99283</v>
      </c>
      <c r="B1770" s="675" t="s">
        <v>4333</v>
      </c>
      <c r="C1770" s="675" t="s">
        <v>1979</v>
      </c>
      <c r="D1770" s="675" t="s">
        <v>31</v>
      </c>
      <c r="E1770" s="677">
        <v>1023.49</v>
      </c>
      <c r="F1770" s="446"/>
      <c r="G1770" s="446"/>
      <c r="H1770" s="446" t="s">
        <v>14360</v>
      </c>
      <c r="I1770" s="447">
        <v>45261</v>
      </c>
    </row>
    <row r="1771" spans="1:9" ht="15.75">
      <c r="A1771" s="675">
        <v>99284</v>
      </c>
      <c r="B1771" s="675" t="s">
        <v>5956</v>
      </c>
      <c r="C1771" s="675" t="s">
        <v>1979</v>
      </c>
      <c r="D1771" s="675" t="s">
        <v>37</v>
      </c>
      <c r="E1771" s="677">
        <v>6858.8</v>
      </c>
      <c r="F1771" s="446"/>
      <c r="G1771" s="446"/>
      <c r="H1771" s="446" t="s">
        <v>14360</v>
      </c>
      <c r="I1771" s="447">
        <v>45261</v>
      </c>
    </row>
    <row r="1772" spans="1:9" ht="15.75">
      <c r="A1772" s="675">
        <v>99285</v>
      </c>
      <c r="B1772" s="675" t="s">
        <v>5957</v>
      </c>
      <c r="C1772" s="675" t="s">
        <v>1979</v>
      </c>
      <c r="D1772" s="675" t="s">
        <v>37</v>
      </c>
      <c r="E1772" s="677">
        <v>1222.05</v>
      </c>
      <c r="F1772" s="446"/>
      <c r="G1772" s="446"/>
      <c r="H1772" s="446" t="s">
        <v>14360</v>
      </c>
      <c r="I1772" s="447">
        <v>45261</v>
      </c>
    </row>
    <row r="1773" spans="1:9" ht="15.75">
      <c r="A1773" s="675">
        <v>99286</v>
      </c>
      <c r="B1773" s="675" t="s">
        <v>5958</v>
      </c>
      <c r="C1773" s="675" t="s">
        <v>1979</v>
      </c>
      <c r="D1773" s="675" t="s">
        <v>37</v>
      </c>
      <c r="E1773" s="677">
        <v>6115.44</v>
      </c>
      <c r="F1773" s="446"/>
      <c r="G1773" s="446"/>
      <c r="H1773" s="446" t="s">
        <v>14360</v>
      </c>
      <c r="I1773" s="447">
        <v>45261</v>
      </c>
    </row>
    <row r="1774" spans="1:9" ht="15.75">
      <c r="A1774" s="675">
        <v>99287</v>
      </c>
      <c r="B1774" s="675" t="s">
        <v>5959</v>
      </c>
      <c r="C1774" s="675" t="s">
        <v>1979</v>
      </c>
      <c r="D1774" s="675" t="s">
        <v>37</v>
      </c>
      <c r="E1774" s="677">
        <v>8699.7099999999991</v>
      </c>
      <c r="F1774" s="446"/>
      <c r="G1774" s="446"/>
      <c r="H1774" s="446" t="s">
        <v>14360</v>
      </c>
      <c r="I1774" s="447">
        <v>45261</v>
      </c>
    </row>
    <row r="1775" spans="1:9" ht="15.75">
      <c r="A1775" s="675">
        <v>99288</v>
      </c>
      <c r="B1775" s="675" t="s">
        <v>4334</v>
      </c>
      <c r="C1775" s="675" t="s">
        <v>1979</v>
      </c>
      <c r="D1775" s="675" t="s">
        <v>31</v>
      </c>
      <c r="E1775" s="676">
        <v>502.9</v>
      </c>
      <c r="F1775" s="446"/>
      <c r="G1775" s="446"/>
      <c r="H1775" s="446" t="s">
        <v>14360</v>
      </c>
      <c r="I1775" s="447">
        <v>45261</v>
      </c>
    </row>
    <row r="1776" spans="1:9" ht="15.75">
      <c r="A1776" s="675">
        <v>99289</v>
      </c>
      <c r="B1776" s="675" t="s">
        <v>4335</v>
      </c>
      <c r="C1776" s="675" t="s">
        <v>1979</v>
      </c>
      <c r="D1776" s="675" t="s">
        <v>31</v>
      </c>
      <c r="E1776" s="677">
        <v>2523.37</v>
      </c>
      <c r="F1776" s="446"/>
      <c r="G1776" s="446"/>
      <c r="H1776" s="446" t="s">
        <v>14360</v>
      </c>
      <c r="I1776" s="447">
        <v>45261</v>
      </c>
    </row>
    <row r="1777" spans="1:9" ht="15.75">
      <c r="A1777" s="675">
        <v>99290</v>
      </c>
      <c r="B1777" s="675" t="s">
        <v>5960</v>
      </c>
      <c r="C1777" s="675" t="s">
        <v>1979</v>
      </c>
      <c r="D1777" s="675" t="s">
        <v>37</v>
      </c>
      <c r="E1777" s="677">
        <v>3670.37</v>
      </c>
      <c r="F1777" s="446"/>
      <c r="G1777" s="446"/>
      <c r="H1777" s="446" t="s">
        <v>14360</v>
      </c>
      <c r="I1777" s="447">
        <v>45261</v>
      </c>
    </row>
    <row r="1778" spans="1:9" ht="15.75">
      <c r="A1778" s="675">
        <v>99291</v>
      </c>
      <c r="B1778" s="675" t="s">
        <v>4336</v>
      </c>
      <c r="C1778" s="675" t="s">
        <v>1979</v>
      </c>
      <c r="D1778" s="675" t="s">
        <v>31</v>
      </c>
      <c r="E1778" s="677">
        <v>2523.37</v>
      </c>
      <c r="F1778" s="446"/>
      <c r="G1778" s="446"/>
      <c r="H1778" s="446" t="s">
        <v>14360</v>
      </c>
      <c r="I1778" s="447">
        <v>45261</v>
      </c>
    </row>
    <row r="1779" spans="1:9" ht="15.75">
      <c r="A1779" s="675">
        <v>99292</v>
      </c>
      <c r="B1779" s="675" t="s">
        <v>5961</v>
      </c>
      <c r="C1779" s="675" t="s">
        <v>1979</v>
      </c>
      <c r="D1779" s="675" t="s">
        <v>37</v>
      </c>
      <c r="E1779" s="677">
        <v>2238.7199999999998</v>
      </c>
      <c r="F1779" s="446"/>
      <c r="G1779" s="446"/>
      <c r="H1779" s="446" t="s">
        <v>14360</v>
      </c>
      <c r="I1779" s="447">
        <v>45261</v>
      </c>
    </row>
    <row r="1780" spans="1:9" ht="15.75">
      <c r="A1780" s="675">
        <v>99293</v>
      </c>
      <c r="B1780" s="675" t="s">
        <v>4337</v>
      </c>
      <c r="C1780" s="675" t="s">
        <v>1979</v>
      </c>
      <c r="D1780" s="675" t="s">
        <v>31</v>
      </c>
      <c r="E1780" s="677">
        <v>1238.02</v>
      </c>
      <c r="F1780" s="446"/>
      <c r="G1780" s="446"/>
      <c r="H1780" s="446" t="s">
        <v>14360</v>
      </c>
      <c r="I1780" s="447">
        <v>45261</v>
      </c>
    </row>
    <row r="1781" spans="1:9" ht="15.75">
      <c r="A1781" s="675">
        <v>99294</v>
      </c>
      <c r="B1781" s="675" t="s">
        <v>5962</v>
      </c>
      <c r="C1781" s="675" t="s">
        <v>1979</v>
      </c>
      <c r="D1781" s="675" t="s">
        <v>37</v>
      </c>
      <c r="E1781" s="677">
        <v>7648.9</v>
      </c>
      <c r="F1781" s="446"/>
      <c r="G1781" s="446"/>
      <c r="H1781" s="446" t="s">
        <v>14360</v>
      </c>
      <c r="I1781" s="447">
        <v>45261</v>
      </c>
    </row>
    <row r="1782" spans="1:9" ht="15.75">
      <c r="A1782" s="675">
        <v>99296</v>
      </c>
      <c r="B1782" s="675" t="s">
        <v>4338</v>
      </c>
      <c r="C1782" s="675" t="s">
        <v>1979</v>
      </c>
      <c r="D1782" s="675" t="s">
        <v>31</v>
      </c>
      <c r="E1782" s="677">
        <v>2772.55</v>
      </c>
      <c r="F1782" s="446"/>
      <c r="G1782" s="446"/>
      <c r="H1782" s="446" t="s">
        <v>14360</v>
      </c>
      <c r="I1782" s="447">
        <v>45261</v>
      </c>
    </row>
    <row r="1783" spans="1:9" ht="15.75">
      <c r="A1783" s="675">
        <v>99297</v>
      </c>
      <c r="B1783" s="675" t="s">
        <v>4339</v>
      </c>
      <c r="C1783" s="675" t="s">
        <v>1979</v>
      </c>
      <c r="D1783" s="675" t="s">
        <v>31</v>
      </c>
      <c r="E1783" s="677">
        <v>2768.66</v>
      </c>
      <c r="F1783" s="446"/>
      <c r="G1783" s="446"/>
      <c r="H1783" s="446" t="s">
        <v>14360</v>
      </c>
      <c r="I1783" s="447">
        <v>45261</v>
      </c>
    </row>
    <row r="1784" spans="1:9" ht="15.75">
      <c r="A1784" s="675">
        <v>99298</v>
      </c>
      <c r="B1784" s="675" t="s">
        <v>5963</v>
      </c>
      <c r="C1784" s="675" t="s">
        <v>1979</v>
      </c>
      <c r="D1784" s="675" t="s">
        <v>37</v>
      </c>
      <c r="E1784" s="677">
        <v>9845.76</v>
      </c>
      <c r="F1784" s="446"/>
      <c r="G1784" s="446"/>
      <c r="H1784" s="446" t="s">
        <v>14360</v>
      </c>
      <c r="I1784" s="447">
        <v>45261</v>
      </c>
    </row>
    <row r="1785" spans="1:9" ht="15.75">
      <c r="A1785" s="675">
        <v>99299</v>
      </c>
      <c r="B1785" s="675" t="s">
        <v>4340</v>
      </c>
      <c r="C1785" s="675" t="s">
        <v>1979</v>
      </c>
      <c r="D1785" s="675" t="s">
        <v>31</v>
      </c>
      <c r="E1785" s="677">
        <v>2999.13</v>
      </c>
      <c r="F1785" s="446"/>
      <c r="G1785" s="446"/>
      <c r="H1785" s="446" t="s">
        <v>14360</v>
      </c>
      <c r="I1785" s="447">
        <v>45261</v>
      </c>
    </row>
    <row r="1786" spans="1:9" ht="15.75">
      <c r="A1786" s="675">
        <v>99300</v>
      </c>
      <c r="B1786" s="675" t="s">
        <v>5964</v>
      </c>
      <c r="C1786" s="675" t="s">
        <v>1979</v>
      </c>
      <c r="D1786" s="675" t="s">
        <v>37</v>
      </c>
      <c r="E1786" s="677">
        <v>10991.8</v>
      </c>
      <c r="F1786" s="446"/>
      <c r="G1786" s="446"/>
      <c r="H1786" s="446" t="s">
        <v>14360</v>
      </c>
      <c r="I1786" s="447">
        <v>45261</v>
      </c>
    </row>
    <row r="1787" spans="1:9" ht="15.75">
      <c r="A1787" s="675">
        <v>99301</v>
      </c>
      <c r="B1787" s="675" t="s">
        <v>5965</v>
      </c>
      <c r="C1787" s="675" t="s">
        <v>1979</v>
      </c>
      <c r="D1787" s="675" t="s">
        <v>37</v>
      </c>
      <c r="E1787" s="677">
        <v>5426.19</v>
      </c>
      <c r="F1787" s="446"/>
      <c r="G1787" s="446"/>
      <c r="H1787" s="446" t="s">
        <v>14360</v>
      </c>
      <c r="I1787" s="447">
        <v>45261</v>
      </c>
    </row>
    <row r="1788" spans="1:9" ht="15.75">
      <c r="A1788" s="675">
        <v>99302</v>
      </c>
      <c r="B1788" s="675" t="s">
        <v>4341</v>
      </c>
      <c r="C1788" s="675" t="s">
        <v>1979</v>
      </c>
      <c r="D1788" s="675" t="s">
        <v>31</v>
      </c>
      <c r="E1788" s="677">
        <v>3229.63</v>
      </c>
      <c r="F1788" s="446"/>
      <c r="G1788" s="446"/>
      <c r="H1788" s="446" t="s">
        <v>14360</v>
      </c>
      <c r="I1788" s="447">
        <v>45261</v>
      </c>
    </row>
    <row r="1789" spans="1:9" ht="15.75">
      <c r="A1789" s="675">
        <v>99303</v>
      </c>
      <c r="B1789" s="675" t="s">
        <v>5966</v>
      </c>
      <c r="C1789" s="675" t="s">
        <v>1979</v>
      </c>
      <c r="D1789" s="675" t="s">
        <v>37</v>
      </c>
      <c r="E1789" s="677">
        <v>10059.6</v>
      </c>
      <c r="F1789" s="446"/>
      <c r="G1789" s="446"/>
      <c r="H1789" s="446" t="s">
        <v>14360</v>
      </c>
      <c r="I1789" s="447">
        <v>45261</v>
      </c>
    </row>
    <row r="1790" spans="1:9" ht="15.75">
      <c r="A1790" s="675">
        <v>99304</v>
      </c>
      <c r="B1790" s="675" t="s">
        <v>4342</v>
      </c>
      <c r="C1790" s="675" t="s">
        <v>1979</v>
      </c>
      <c r="D1790" s="675" t="s">
        <v>31</v>
      </c>
      <c r="E1790" s="677">
        <v>3003.02</v>
      </c>
      <c r="F1790" s="446"/>
      <c r="G1790" s="446"/>
      <c r="H1790" s="446" t="s">
        <v>14360</v>
      </c>
      <c r="I1790" s="447">
        <v>45261</v>
      </c>
    </row>
    <row r="1791" spans="1:9" ht="15.75">
      <c r="A1791" s="675">
        <v>99305</v>
      </c>
      <c r="B1791" s="675" t="s">
        <v>5967</v>
      </c>
      <c r="C1791" s="675" t="s">
        <v>1979</v>
      </c>
      <c r="D1791" s="675" t="s">
        <v>37</v>
      </c>
      <c r="E1791" s="677">
        <v>11378.85</v>
      </c>
      <c r="F1791" s="446"/>
      <c r="G1791" s="446"/>
      <c r="H1791" s="446" t="s">
        <v>14360</v>
      </c>
      <c r="I1791" s="447">
        <v>45261</v>
      </c>
    </row>
    <row r="1792" spans="1:9" ht="15.75">
      <c r="A1792" s="675">
        <v>99306</v>
      </c>
      <c r="B1792" s="675" t="s">
        <v>4343</v>
      </c>
      <c r="C1792" s="675" t="s">
        <v>1979</v>
      </c>
      <c r="D1792" s="675" t="s">
        <v>31</v>
      </c>
      <c r="E1792" s="677">
        <v>3229.63</v>
      </c>
      <c r="F1792" s="446"/>
      <c r="G1792" s="446"/>
      <c r="H1792" s="446" t="s">
        <v>14360</v>
      </c>
      <c r="I1792" s="447">
        <v>45261</v>
      </c>
    </row>
    <row r="1793" spans="1:9" ht="15.75">
      <c r="A1793" s="675">
        <v>99307</v>
      </c>
      <c r="B1793" s="675" t="s">
        <v>4344</v>
      </c>
      <c r="C1793" s="675" t="s">
        <v>1979</v>
      </c>
      <c r="D1793" s="675" t="s">
        <v>31</v>
      </c>
      <c r="E1793" s="677">
        <v>2088.79</v>
      </c>
      <c r="F1793" s="446"/>
      <c r="G1793" s="446"/>
      <c r="H1793" s="446" t="s">
        <v>14360</v>
      </c>
      <c r="I1793" s="447">
        <v>45261</v>
      </c>
    </row>
    <row r="1794" spans="1:9" ht="15.75">
      <c r="A1794" s="675">
        <v>99308</v>
      </c>
      <c r="B1794" s="675" t="s">
        <v>5968</v>
      </c>
      <c r="C1794" s="675" t="s">
        <v>1979</v>
      </c>
      <c r="D1794" s="675" t="s">
        <v>37</v>
      </c>
      <c r="E1794" s="677">
        <v>12698.16</v>
      </c>
      <c r="F1794" s="446"/>
      <c r="G1794" s="446"/>
      <c r="H1794" s="446" t="s">
        <v>14360</v>
      </c>
      <c r="I1794" s="447">
        <v>45261</v>
      </c>
    </row>
    <row r="1795" spans="1:9" ht="15.75">
      <c r="A1795" s="675">
        <v>99309</v>
      </c>
      <c r="B1795" s="675" t="s">
        <v>4345</v>
      </c>
      <c r="C1795" s="675" t="s">
        <v>1979</v>
      </c>
      <c r="D1795" s="675" t="s">
        <v>31</v>
      </c>
      <c r="E1795" s="677">
        <v>3460.19</v>
      </c>
      <c r="F1795" s="446"/>
      <c r="G1795" s="446"/>
      <c r="H1795" s="446" t="s">
        <v>14360</v>
      </c>
      <c r="I1795" s="447">
        <v>45261</v>
      </c>
    </row>
    <row r="1796" spans="1:9" ht="15.75">
      <c r="A1796" s="675">
        <v>99310</v>
      </c>
      <c r="B1796" s="675" t="s">
        <v>5969</v>
      </c>
      <c r="C1796" s="675" t="s">
        <v>1979</v>
      </c>
      <c r="D1796" s="675" t="s">
        <v>37</v>
      </c>
      <c r="E1796" s="677">
        <v>12912.01</v>
      </c>
      <c r="F1796" s="446"/>
      <c r="G1796" s="446"/>
      <c r="H1796" s="446" t="s">
        <v>14360</v>
      </c>
      <c r="I1796" s="447">
        <v>45261</v>
      </c>
    </row>
    <row r="1797" spans="1:9" ht="15.75">
      <c r="A1797" s="675">
        <v>99311</v>
      </c>
      <c r="B1797" s="675" t="s">
        <v>4346</v>
      </c>
      <c r="C1797" s="675" t="s">
        <v>1979</v>
      </c>
      <c r="D1797" s="675" t="s">
        <v>31</v>
      </c>
      <c r="E1797" s="677">
        <v>3460.19</v>
      </c>
      <c r="F1797" s="446"/>
      <c r="G1797" s="446"/>
      <c r="H1797" s="446" t="s">
        <v>14360</v>
      </c>
      <c r="I1797" s="447">
        <v>45261</v>
      </c>
    </row>
    <row r="1798" spans="1:9" ht="15.75">
      <c r="A1798" s="675">
        <v>99312</v>
      </c>
      <c r="B1798" s="675" t="s">
        <v>5970</v>
      </c>
      <c r="C1798" s="675" t="s">
        <v>1979</v>
      </c>
      <c r="D1798" s="675" t="s">
        <v>37</v>
      </c>
      <c r="E1798" s="677">
        <v>6366.76</v>
      </c>
      <c r="F1798" s="446"/>
      <c r="G1798" s="446"/>
      <c r="H1798" s="446" t="s">
        <v>14360</v>
      </c>
      <c r="I1798" s="447">
        <v>45261</v>
      </c>
    </row>
    <row r="1799" spans="1:9" ht="15.75">
      <c r="A1799" s="675">
        <v>99313</v>
      </c>
      <c r="B1799" s="675" t="s">
        <v>5971</v>
      </c>
      <c r="C1799" s="675" t="s">
        <v>1979</v>
      </c>
      <c r="D1799" s="675" t="s">
        <v>37</v>
      </c>
      <c r="E1799" s="677">
        <v>14404.4</v>
      </c>
      <c r="F1799" s="446"/>
      <c r="G1799" s="446"/>
      <c r="H1799" s="446" t="s">
        <v>14360</v>
      </c>
      <c r="I1799" s="447">
        <v>45261</v>
      </c>
    </row>
    <row r="1800" spans="1:9" ht="15.75">
      <c r="A1800" s="675">
        <v>99314</v>
      </c>
      <c r="B1800" s="675" t="s">
        <v>4347</v>
      </c>
      <c r="C1800" s="675" t="s">
        <v>1979</v>
      </c>
      <c r="D1800" s="675" t="s">
        <v>31</v>
      </c>
      <c r="E1800" s="677">
        <v>3690.68</v>
      </c>
      <c r="F1800" s="446"/>
      <c r="G1800" s="446"/>
      <c r="H1800" s="446" t="s">
        <v>14360</v>
      </c>
      <c r="I1800" s="447">
        <v>45261</v>
      </c>
    </row>
    <row r="1801" spans="1:9" ht="15.75">
      <c r="A1801" s="675">
        <v>99315</v>
      </c>
      <c r="B1801" s="675" t="s">
        <v>5972</v>
      </c>
      <c r="C1801" s="675" t="s">
        <v>1979</v>
      </c>
      <c r="D1801" s="675" t="s">
        <v>37</v>
      </c>
      <c r="E1801" s="677">
        <v>16110.77</v>
      </c>
      <c r="F1801" s="446"/>
      <c r="G1801" s="446"/>
      <c r="H1801" s="446" t="s">
        <v>14360</v>
      </c>
      <c r="I1801" s="447">
        <v>45261</v>
      </c>
    </row>
    <row r="1802" spans="1:9" ht="15.75">
      <c r="A1802" s="675">
        <v>99317</v>
      </c>
      <c r="B1802" s="675" t="s">
        <v>4348</v>
      </c>
      <c r="C1802" s="675" t="s">
        <v>1979</v>
      </c>
      <c r="D1802" s="675" t="s">
        <v>31</v>
      </c>
      <c r="E1802" s="677">
        <v>2315.41</v>
      </c>
      <c r="F1802" s="446"/>
      <c r="G1802" s="446"/>
      <c r="H1802" s="446" t="s">
        <v>14360</v>
      </c>
      <c r="I1802" s="447">
        <v>45261</v>
      </c>
    </row>
    <row r="1803" spans="1:9" ht="15.75">
      <c r="A1803" s="675">
        <v>99318</v>
      </c>
      <c r="B1803" s="675" t="s">
        <v>4349</v>
      </c>
      <c r="C1803" s="675" t="s">
        <v>1979</v>
      </c>
      <c r="D1803" s="675" t="s">
        <v>31</v>
      </c>
      <c r="E1803" s="676">
        <v>279.20999999999998</v>
      </c>
      <c r="F1803" s="446"/>
      <c r="G1803" s="446"/>
      <c r="H1803" s="446" t="s">
        <v>14360</v>
      </c>
      <c r="I1803" s="447">
        <v>45261</v>
      </c>
    </row>
    <row r="1804" spans="1:9" ht="15.75">
      <c r="A1804" s="675">
        <v>99319</v>
      </c>
      <c r="B1804" s="675" t="s">
        <v>4350</v>
      </c>
      <c r="C1804" s="675" t="s">
        <v>1979</v>
      </c>
      <c r="D1804" s="675" t="s">
        <v>31</v>
      </c>
      <c r="E1804" s="676">
        <v>817.39</v>
      </c>
      <c r="F1804" s="446"/>
      <c r="G1804" s="446"/>
      <c r="H1804" s="446" t="s">
        <v>14360</v>
      </c>
      <c r="I1804" s="447">
        <v>45261</v>
      </c>
    </row>
    <row r="1805" spans="1:9" ht="15.75">
      <c r="A1805" s="675">
        <v>99320</v>
      </c>
      <c r="B1805" s="675" t="s">
        <v>5973</v>
      </c>
      <c r="C1805" s="675" t="s">
        <v>1979</v>
      </c>
      <c r="D1805" s="675" t="s">
        <v>37</v>
      </c>
      <c r="E1805" s="677">
        <v>7368.95</v>
      </c>
      <c r="F1805" s="446"/>
      <c r="G1805" s="446"/>
      <c r="H1805" s="446" t="s">
        <v>14360</v>
      </c>
      <c r="I1805" s="447">
        <v>45261</v>
      </c>
    </row>
    <row r="1806" spans="1:9" ht="15.75">
      <c r="A1806" s="675">
        <v>99321</v>
      </c>
      <c r="B1806" s="675" t="s">
        <v>4351</v>
      </c>
      <c r="C1806" s="675" t="s">
        <v>1979</v>
      </c>
      <c r="D1806" s="675" t="s">
        <v>31</v>
      </c>
      <c r="E1806" s="677">
        <v>2542.06</v>
      </c>
      <c r="F1806" s="446"/>
      <c r="G1806" s="446"/>
      <c r="H1806" s="446" t="s">
        <v>14360</v>
      </c>
      <c r="I1806" s="447">
        <v>45261</v>
      </c>
    </row>
    <row r="1807" spans="1:9" ht="15.75">
      <c r="A1807" s="675">
        <v>99322</v>
      </c>
      <c r="B1807" s="675" t="s">
        <v>5974</v>
      </c>
      <c r="C1807" s="675" t="s">
        <v>1979</v>
      </c>
      <c r="D1807" s="675" t="s">
        <v>37</v>
      </c>
      <c r="E1807" s="677">
        <v>8317.2800000000007</v>
      </c>
      <c r="F1807" s="446"/>
      <c r="G1807" s="446"/>
      <c r="H1807" s="446" t="s">
        <v>14360</v>
      </c>
      <c r="I1807" s="447">
        <v>45261</v>
      </c>
    </row>
    <row r="1808" spans="1:9" ht="15.75">
      <c r="A1808" s="675">
        <v>99323</v>
      </c>
      <c r="B1808" s="675" t="s">
        <v>4352</v>
      </c>
      <c r="C1808" s="675" t="s">
        <v>1979</v>
      </c>
      <c r="D1808" s="675" t="s">
        <v>31</v>
      </c>
      <c r="E1808" s="677">
        <v>2768.66</v>
      </c>
      <c r="F1808" s="446"/>
      <c r="G1808" s="446"/>
      <c r="H1808" s="446" t="s">
        <v>14360</v>
      </c>
      <c r="I1808" s="447">
        <v>45261</v>
      </c>
    </row>
    <row r="1809" spans="1:9" ht="15.75">
      <c r="A1809" s="675">
        <v>99324</v>
      </c>
      <c r="B1809" s="675" t="s">
        <v>5975</v>
      </c>
      <c r="C1809" s="675" t="s">
        <v>1979</v>
      </c>
      <c r="D1809" s="675" t="s">
        <v>37</v>
      </c>
      <c r="E1809" s="677">
        <v>9265.67</v>
      </c>
      <c r="F1809" s="446"/>
      <c r="G1809" s="446"/>
      <c r="H1809" s="446" t="s">
        <v>14360</v>
      </c>
      <c r="I1809" s="447">
        <v>45261</v>
      </c>
    </row>
    <row r="1810" spans="1:9" ht="15.75">
      <c r="A1810" s="675">
        <v>99325</v>
      </c>
      <c r="B1810" s="675" t="s">
        <v>4353</v>
      </c>
      <c r="C1810" s="675" t="s">
        <v>1979</v>
      </c>
      <c r="D1810" s="675" t="s">
        <v>31</v>
      </c>
      <c r="E1810" s="677">
        <v>2999.13</v>
      </c>
      <c r="F1810" s="446"/>
      <c r="G1810" s="446"/>
      <c r="H1810" s="446" t="s">
        <v>14360</v>
      </c>
      <c r="I1810" s="447">
        <v>45261</v>
      </c>
    </row>
    <row r="1811" spans="1:9" ht="15.75">
      <c r="A1811" s="675">
        <v>99326</v>
      </c>
      <c r="B1811" s="675" t="s">
        <v>5976</v>
      </c>
      <c r="C1811" s="675" t="s">
        <v>1979</v>
      </c>
      <c r="D1811" s="675" t="s">
        <v>37</v>
      </c>
      <c r="E1811" s="677">
        <v>7553.64</v>
      </c>
      <c r="F1811" s="446"/>
      <c r="G1811" s="446"/>
      <c r="H1811" s="446" t="s">
        <v>14360</v>
      </c>
      <c r="I1811" s="447">
        <v>45261</v>
      </c>
    </row>
    <row r="1812" spans="1:9" ht="15.75">
      <c r="A1812" s="675">
        <v>99327</v>
      </c>
      <c r="B1812" s="675" t="s">
        <v>4354</v>
      </c>
      <c r="C1812" s="675" t="s">
        <v>1979</v>
      </c>
      <c r="D1812" s="675" t="s">
        <v>31</v>
      </c>
      <c r="E1812" s="677">
        <v>3883.12</v>
      </c>
      <c r="F1812" s="446"/>
      <c r="G1812" s="446"/>
      <c r="H1812" s="446" t="s">
        <v>14360</v>
      </c>
      <c r="I1812" s="447">
        <v>45261</v>
      </c>
    </row>
    <row r="1813" spans="1:9" ht="15.75">
      <c r="A1813" s="675">
        <v>101800</v>
      </c>
      <c r="B1813" s="675" t="s">
        <v>4355</v>
      </c>
      <c r="C1813" s="675" t="s">
        <v>1979</v>
      </c>
      <c r="D1813" s="675" t="s">
        <v>37</v>
      </c>
      <c r="E1813" s="677">
        <v>1409.67</v>
      </c>
      <c r="F1813" s="446"/>
      <c r="G1813" s="446"/>
      <c r="H1813" s="446" t="s">
        <v>14360</v>
      </c>
      <c r="I1813" s="447">
        <v>45261</v>
      </c>
    </row>
    <row r="1814" spans="1:9" ht="15.75">
      <c r="A1814" s="675">
        <v>101801</v>
      </c>
      <c r="B1814" s="675" t="s">
        <v>4356</v>
      </c>
      <c r="C1814" s="675" t="s">
        <v>1979</v>
      </c>
      <c r="D1814" s="675" t="s">
        <v>37</v>
      </c>
      <c r="E1814" s="677">
        <v>1021.39</v>
      </c>
      <c r="F1814" s="446"/>
      <c r="G1814" s="446"/>
      <c r="H1814" s="446" t="s">
        <v>14360</v>
      </c>
      <c r="I1814" s="447">
        <v>45261</v>
      </c>
    </row>
    <row r="1815" spans="1:9" ht="15.75">
      <c r="A1815" s="675">
        <v>101806</v>
      </c>
      <c r="B1815" s="675" t="s">
        <v>5977</v>
      </c>
      <c r="C1815" s="675" t="s">
        <v>1979</v>
      </c>
      <c r="D1815" s="675" t="s">
        <v>37</v>
      </c>
      <c r="E1815" s="676">
        <v>489.98</v>
      </c>
      <c r="F1815" s="446"/>
      <c r="G1815" s="446"/>
      <c r="H1815" s="446" t="s">
        <v>14360</v>
      </c>
      <c r="I1815" s="447">
        <v>45261</v>
      </c>
    </row>
    <row r="1816" spans="1:9" ht="15.75">
      <c r="A1816" s="675">
        <v>101807</v>
      </c>
      <c r="B1816" s="675" t="s">
        <v>5978</v>
      </c>
      <c r="C1816" s="675" t="s">
        <v>1979</v>
      </c>
      <c r="D1816" s="675" t="s">
        <v>37</v>
      </c>
      <c r="E1816" s="676">
        <v>448.3</v>
      </c>
      <c r="F1816" s="446"/>
      <c r="G1816" s="446"/>
      <c r="H1816" s="446" t="s">
        <v>14360</v>
      </c>
      <c r="I1816" s="447">
        <v>45261</v>
      </c>
    </row>
    <row r="1817" spans="1:9" ht="15.75">
      <c r="A1817" s="675">
        <v>101808</v>
      </c>
      <c r="B1817" s="675" t="s">
        <v>5979</v>
      </c>
      <c r="C1817" s="675" t="s">
        <v>1979</v>
      </c>
      <c r="D1817" s="675" t="s">
        <v>37</v>
      </c>
      <c r="E1817" s="676">
        <v>518.67999999999995</v>
      </c>
      <c r="F1817" s="446"/>
      <c r="G1817" s="446"/>
      <c r="H1817" s="446" t="s">
        <v>14360</v>
      </c>
      <c r="I1817" s="447">
        <v>45261</v>
      </c>
    </row>
    <row r="1818" spans="1:9" ht="15.75">
      <c r="A1818" s="675">
        <v>101809</v>
      </c>
      <c r="B1818" s="675" t="s">
        <v>5980</v>
      </c>
      <c r="C1818" s="675" t="s">
        <v>1979</v>
      </c>
      <c r="D1818" s="675" t="s">
        <v>37</v>
      </c>
      <c r="E1818" s="677">
        <v>2701.36</v>
      </c>
      <c r="F1818" s="446"/>
      <c r="G1818" s="446"/>
      <c r="H1818" s="446" t="s">
        <v>14360</v>
      </c>
      <c r="I1818" s="447">
        <v>45261</v>
      </c>
    </row>
    <row r="1819" spans="1:9" ht="15.75">
      <c r="A1819" s="675">
        <v>102139</v>
      </c>
      <c r="B1819" s="675" t="s">
        <v>5981</v>
      </c>
      <c r="C1819" s="675" t="s">
        <v>1979</v>
      </c>
      <c r="D1819" s="675" t="s">
        <v>37</v>
      </c>
      <c r="E1819" s="677">
        <v>1605.41</v>
      </c>
      <c r="F1819" s="446"/>
      <c r="G1819" s="446"/>
      <c r="H1819" s="446" t="s">
        <v>14360</v>
      </c>
      <c r="I1819" s="447">
        <v>45261</v>
      </c>
    </row>
    <row r="1820" spans="1:9" ht="15.75">
      <c r="A1820" s="675">
        <v>102141</v>
      </c>
      <c r="B1820" s="675" t="s">
        <v>5982</v>
      </c>
      <c r="C1820" s="675" t="s">
        <v>1979</v>
      </c>
      <c r="D1820" s="675" t="s">
        <v>37</v>
      </c>
      <c r="E1820" s="677">
        <v>2485.06</v>
      </c>
      <c r="F1820" s="446"/>
      <c r="G1820" s="446"/>
      <c r="H1820" s="446" t="s">
        <v>14360</v>
      </c>
      <c r="I1820" s="447">
        <v>45261</v>
      </c>
    </row>
    <row r="1821" spans="1:9" ht="15.75">
      <c r="A1821" s="675">
        <v>102142</v>
      </c>
      <c r="B1821" s="675" t="s">
        <v>5983</v>
      </c>
      <c r="C1821" s="675" t="s">
        <v>1979</v>
      </c>
      <c r="D1821" s="675" t="s">
        <v>37</v>
      </c>
      <c r="E1821" s="677">
        <v>2431.86</v>
      </c>
      <c r="F1821" s="446"/>
      <c r="G1821" s="446"/>
      <c r="H1821" s="446" t="s">
        <v>14360</v>
      </c>
      <c r="I1821" s="447">
        <v>45261</v>
      </c>
    </row>
    <row r="1822" spans="1:9" ht="15.75">
      <c r="A1822" s="675">
        <v>102457</v>
      </c>
      <c r="B1822" s="675" t="s">
        <v>5984</v>
      </c>
      <c r="C1822" s="675" t="s">
        <v>1979</v>
      </c>
      <c r="D1822" s="675" t="s">
        <v>37</v>
      </c>
      <c r="E1822" s="677">
        <v>1549.8</v>
      </c>
      <c r="F1822" s="446"/>
      <c r="G1822" s="446"/>
      <c r="H1822" s="446" t="s">
        <v>14360</v>
      </c>
      <c r="I1822" s="447">
        <v>45261</v>
      </c>
    </row>
    <row r="1823" spans="1:9" ht="15.75">
      <c r="A1823" s="675">
        <v>94263</v>
      </c>
      <c r="B1823" s="675" t="s">
        <v>2123</v>
      </c>
      <c r="C1823" s="675" t="s">
        <v>1979</v>
      </c>
      <c r="D1823" s="675" t="s">
        <v>31</v>
      </c>
      <c r="E1823" s="676">
        <v>34.08</v>
      </c>
      <c r="F1823" s="446"/>
      <c r="G1823" s="446"/>
      <c r="H1823" s="446" t="s">
        <v>14360</v>
      </c>
      <c r="I1823" s="447">
        <v>45261</v>
      </c>
    </row>
    <row r="1824" spans="1:9" ht="15.75">
      <c r="A1824" s="675">
        <v>94264</v>
      </c>
      <c r="B1824" s="675" t="s">
        <v>2124</v>
      </c>
      <c r="C1824" s="675" t="s">
        <v>1979</v>
      </c>
      <c r="D1824" s="675" t="s">
        <v>31</v>
      </c>
      <c r="E1824" s="676">
        <v>37.46</v>
      </c>
      <c r="F1824" s="446"/>
      <c r="G1824" s="446"/>
      <c r="H1824" s="446" t="s">
        <v>14360</v>
      </c>
      <c r="I1824" s="447">
        <v>45261</v>
      </c>
    </row>
    <row r="1825" spans="1:9" ht="15.75">
      <c r="A1825" s="675">
        <v>94265</v>
      </c>
      <c r="B1825" s="675" t="s">
        <v>2125</v>
      </c>
      <c r="C1825" s="675" t="s">
        <v>1979</v>
      </c>
      <c r="D1825" s="675" t="s">
        <v>31</v>
      </c>
      <c r="E1825" s="676">
        <v>45.82</v>
      </c>
      <c r="F1825" s="446"/>
      <c r="G1825" s="446"/>
      <c r="H1825" s="446" t="s">
        <v>14360</v>
      </c>
      <c r="I1825" s="447">
        <v>45261</v>
      </c>
    </row>
    <row r="1826" spans="1:9" ht="15.75">
      <c r="A1826" s="675">
        <v>94266</v>
      </c>
      <c r="B1826" s="675" t="s">
        <v>2126</v>
      </c>
      <c r="C1826" s="675" t="s">
        <v>1979</v>
      </c>
      <c r="D1826" s="675" t="s">
        <v>31</v>
      </c>
      <c r="E1826" s="676">
        <v>49.67</v>
      </c>
      <c r="F1826" s="446"/>
      <c r="G1826" s="446"/>
      <c r="H1826" s="446" t="s">
        <v>14360</v>
      </c>
      <c r="I1826" s="447">
        <v>45261</v>
      </c>
    </row>
    <row r="1827" spans="1:9" ht="15.75">
      <c r="A1827" s="675">
        <v>94267</v>
      </c>
      <c r="B1827" s="675" t="s">
        <v>2127</v>
      </c>
      <c r="C1827" s="675" t="s">
        <v>1979</v>
      </c>
      <c r="D1827" s="675" t="s">
        <v>31</v>
      </c>
      <c r="E1827" s="676">
        <v>55.11</v>
      </c>
      <c r="F1827" s="446"/>
      <c r="G1827" s="446"/>
      <c r="H1827" s="446" t="s">
        <v>14360</v>
      </c>
      <c r="I1827" s="447">
        <v>45261</v>
      </c>
    </row>
    <row r="1828" spans="1:9" ht="15.75">
      <c r="A1828" s="675">
        <v>94268</v>
      </c>
      <c r="B1828" s="675" t="s">
        <v>2128</v>
      </c>
      <c r="C1828" s="675" t="s">
        <v>1979</v>
      </c>
      <c r="D1828" s="675" t="s">
        <v>31</v>
      </c>
      <c r="E1828" s="676">
        <v>59.33</v>
      </c>
      <c r="F1828" s="446"/>
      <c r="G1828" s="446"/>
      <c r="H1828" s="446" t="s">
        <v>14360</v>
      </c>
      <c r="I1828" s="447">
        <v>45261</v>
      </c>
    </row>
    <row r="1829" spans="1:9" ht="15.75">
      <c r="A1829" s="675">
        <v>94269</v>
      </c>
      <c r="B1829" s="675" t="s">
        <v>2129</v>
      </c>
      <c r="C1829" s="675" t="s">
        <v>1979</v>
      </c>
      <c r="D1829" s="675" t="s">
        <v>31</v>
      </c>
      <c r="E1829" s="676">
        <v>79.73</v>
      </c>
      <c r="F1829" s="446"/>
      <c r="G1829" s="446"/>
      <c r="H1829" s="446" t="s">
        <v>14360</v>
      </c>
      <c r="I1829" s="447">
        <v>45261</v>
      </c>
    </row>
    <row r="1830" spans="1:9" ht="15.75">
      <c r="A1830" s="675">
        <v>94270</v>
      </c>
      <c r="B1830" s="675" t="s">
        <v>2130</v>
      </c>
      <c r="C1830" s="675" t="s">
        <v>1979</v>
      </c>
      <c r="D1830" s="675" t="s">
        <v>31</v>
      </c>
      <c r="E1830" s="676">
        <v>85.62</v>
      </c>
      <c r="F1830" s="446"/>
      <c r="G1830" s="446"/>
      <c r="H1830" s="446" t="s">
        <v>14360</v>
      </c>
      <c r="I1830" s="447">
        <v>45261</v>
      </c>
    </row>
    <row r="1831" spans="1:9" ht="15.75">
      <c r="A1831" s="675">
        <v>94271</v>
      </c>
      <c r="B1831" s="675" t="s">
        <v>5985</v>
      </c>
      <c r="C1831" s="675" t="s">
        <v>1979</v>
      </c>
      <c r="D1831" s="675" t="s">
        <v>31</v>
      </c>
      <c r="E1831" s="676">
        <v>97.21</v>
      </c>
      <c r="F1831" s="446"/>
      <c r="G1831" s="446"/>
      <c r="H1831" s="446" t="s">
        <v>14360</v>
      </c>
      <c r="I1831" s="447">
        <v>45261</v>
      </c>
    </row>
    <row r="1832" spans="1:9" ht="15.75">
      <c r="A1832" s="675">
        <v>94272</v>
      </c>
      <c r="B1832" s="675" t="s">
        <v>2131</v>
      </c>
      <c r="C1832" s="675" t="s">
        <v>1979</v>
      </c>
      <c r="D1832" s="675" t="s">
        <v>31</v>
      </c>
      <c r="E1832" s="676">
        <v>105.09</v>
      </c>
      <c r="F1832" s="446"/>
      <c r="G1832" s="446"/>
      <c r="H1832" s="446" t="s">
        <v>14360</v>
      </c>
      <c r="I1832" s="447">
        <v>45261</v>
      </c>
    </row>
    <row r="1833" spans="1:9" ht="15.75">
      <c r="A1833" s="675">
        <v>94273</v>
      </c>
      <c r="B1833" s="675" t="s">
        <v>1204</v>
      </c>
      <c r="C1833" s="675" t="s">
        <v>1979</v>
      </c>
      <c r="D1833" s="675" t="s">
        <v>31</v>
      </c>
      <c r="E1833" s="676">
        <v>48.09</v>
      </c>
      <c r="F1833" s="446"/>
      <c r="G1833" s="446"/>
      <c r="H1833" s="446" t="s">
        <v>14360</v>
      </c>
      <c r="I1833" s="447">
        <v>45261</v>
      </c>
    </row>
    <row r="1834" spans="1:9" ht="15.75">
      <c r="A1834" s="675">
        <v>94274</v>
      </c>
      <c r="B1834" s="675" t="s">
        <v>1205</v>
      </c>
      <c r="C1834" s="675" t="s">
        <v>1979</v>
      </c>
      <c r="D1834" s="675" t="s">
        <v>31</v>
      </c>
      <c r="E1834" s="676">
        <v>51.97</v>
      </c>
      <c r="F1834" s="446"/>
      <c r="G1834" s="446"/>
      <c r="H1834" s="446" t="s">
        <v>14360</v>
      </c>
      <c r="I1834" s="447">
        <v>45261</v>
      </c>
    </row>
    <row r="1835" spans="1:9" ht="15.75">
      <c r="A1835" s="675">
        <v>94275</v>
      </c>
      <c r="B1835" s="675" t="s">
        <v>5986</v>
      </c>
      <c r="C1835" s="675" t="s">
        <v>1979</v>
      </c>
      <c r="D1835" s="675" t="s">
        <v>31</v>
      </c>
      <c r="E1835" s="676">
        <v>43.25</v>
      </c>
      <c r="F1835" s="446"/>
      <c r="G1835" s="446"/>
      <c r="H1835" s="446" t="s">
        <v>14360</v>
      </c>
      <c r="I1835" s="447">
        <v>45261</v>
      </c>
    </row>
    <row r="1836" spans="1:9" ht="15.75">
      <c r="A1836" s="675">
        <v>94276</v>
      </c>
      <c r="B1836" s="675" t="s">
        <v>5987</v>
      </c>
      <c r="C1836" s="675" t="s">
        <v>1979</v>
      </c>
      <c r="D1836" s="675" t="s">
        <v>31</v>
      </c>
      <c r="E1836" s="676">
        <v>47.13</v>
      </c>
      <c r="F1836" s="446"/>
      <c r="G1836" s="446"/>
      <c r="H1836" s="446" t="s">
        <v>14360</v>
      </c>
      <c r="I1836" s="447">
        <v>45261</v>
      </c>
    </row>
    <row r="1837" spans="1:9" ht="15.75">
      <c r="A1837" s="675">
        <v>94277</v>
      </c>
      <c r="B1837" s="675" t="s">
        <v>4357</v>
      </c>
      <c r="C1837" s="675" t="s">
        <v>1979</v>
      </c>
      <c r="D1837" s="675" t="s">
        <v>31</v>
      </c>
      <c r="E1837" s="676">
        <v>38.24</v>
      </c>
      <c r="F1837" s="446"/>
      <c r="G1837" s="446"/>
      <c r="H1837" s="446" t="s">
        <v>14360</v>
      </c>
      <c r="I1837" s="447">
        <v>45261</v>
      </c>
    </row>
    <row r="1838" spans="1:9" ht="15.75">
      <c r="A1838" s="675">
        <v>94278</v>
      </c>
      <c r="B1838" s="675" t="s">
        <v>4358</v>
      </c>
      <c r="C1838" s="675" t="s">
        <v>1979</v>
      </c>
      <c r="D1838" s="675" t="s">
        <v>31</v>
      </c>
      <c r="E1838" s="676">
        <v>42.12</v>
      </c>
      <c r="F1838" s="446"/>
      <c r="G1838" s="446"/>
      <c r="H1838" s="446" t="s">
        <v>14360</v>
      </c>
      <c r="I1838" s="447">
        <v>45261</v>
      </c>
    </row>
    <row r="1839" spans="1:9" ht="15.75">
      <c r="A1839" s="675">
        <v>94279</v>
      </c>
      <c r="B1839" s="675" t="s">
        <v>4359</v>
      </c>
      <c r="C1839" s="675" t="s">
        <v>1979</v>
      </c>
      <c r="D1839" s="675" t="s">
        <v>31</v>
      </c>
      <c r="E1839" s="676">
        <v>44.02</v>
      </c>
      <c r="F1839" s="446"/>
      <c r="G1839" s="446"/>
      <c r="H1839" s="446" t="s">
        <v>14360</v>
      </c>
      <c r="I1839" s="447">
        <v>45261</v>
      </c>
    </row>
    <row r="1840" spans="1:9" ht="15.75">
      <c r="A1840" s="675">
        <v>94280</v>
      </c>
      <c r="B1840" s="675" t="s">
        <v>4360</v>
      </c>
      <c r="C1840" s="675" t="s">
        <v>1979</v>
      </c>
      <c r="D1840" s="675" t="s">
        <v>31</v>
      </c>
      <c r="E1840" s="676">
        <v>47.9</v>
      </c>
      <c r="F1840" s="446"/>
      <c r="G1840" s="446"/>
      <c r="H1840" s="446" t="s">
        <v>14360</v>
      </c>
      <c r="I1840" s="447">
        <v>45261</v>
      </c>
    </row>
    <row r="1841" spans="1:9" ht="15.75">
      <c r="A1841" s="675">
        <v>94281</v>
      </c>
      <c r="B1841" s="675" t="s">
        <v>1206</v>
      </c>
      <c r="C1841" s="675" t="s">
        <v>1979</v>
      </c>
      <c r="D1841" s="675" t="s">
        <v>31</v>
      </c>
      <c r="E1841" s="676">
        <v>56.21</v>
      </c>
      <c r="F1841" s="446"/>
      <c r="G1841" s="446"/>
      <c r="H1841" s="446" t="s">
        <v>14360</v>
      </c>
      <c r="I1841" s="447">
        <v>45261</v>
      </c>
    </row>
    <row r="1842" spans="1:9" ht="15.75">
      <c r="A1842" s="675">
        <v>94282</v>
      </c>
      <c r="B1842" s="675" t="s">
        <v>1207</v>
      </c>
      <c r="C1842" s="675" t="s">
        <v>1979</v>
      </c>
      <c r="D1842" s="675" t="s">
        <v>31</v>
      </c>
      <c r="E1842" s="676">
        <v>68.02</v>
      </c>
      <c r="F1842" s="446"/>
      <c r="G1842" s="446"/>
      <c r="H1842" s="446" t="s">
        <v>14360</v>
      </c>
      <c r="I1842" s="447">
        <v>45261</v>
      </c>
    </row>
    <row r="1843" spans="1:9" ht="15.75">
      <c r="A1843" s="675">
        <v>94283</v>
      </c>
      <c r="B1843" s="675" t="s">
        <v>1208</v>
      </c>
      <c r="C1843" s="675" t="s">
        <v>1979</v>
      </c>
      <c r="D1843" s="675" t="s">
        <v>31</v>
      </c>
      <c r="E1843" s="676">
        <v>73.59</v>
      </c>
      <c r="F1843" s="446"/>
      <c r="G1843" s="446"/>
      <c r="H1843" s="446" t="s">
        <v>14360</v>
      </c>
      <c r="I1843" s="447">
        <v>45261</v>
      </c>
    </row>
    <row r="1844" spans="1:9" ht="15.75">
      <c r="A1844" s="675">
        <v>94284</v>
      </c>
      <c r="B1844" s="675" t="s">
        <v>1209</v>
      </c>
      <c r="C1844" s="675" t="s">
        <v>1979</v>
      </c>
      <c r="D1844" s="675" t="s">
        <v>31</v>
      </c>
      <c r="E1844" s="676">
        <v>85.39</v>
      </c>
      <c r="F1844" s="446"/>
      <c r="G1844" s="446"/>
      <c r="H1844" s="446" t="s">
        <v>14360</v>
      </c>
      <c r="I1844" s="447">
        <v>45261</v>
      </c>
    </row>
    <row r="1845" spans="1:9" ht="15.75">
      <c r="A1845" s="675">
        <v>94285</v>
      </c>
      <c r="B1845" s="675" t="s">
        <v>1210</v>
      </c>
      <c r="C1845" s="675" t="s">
        <v>1979</v>
      </c>
      <c r="D1845" s="675" t="s">
        <v>31</v>
      </c>
      <c r="E1845" s="676">
        <v>90.4</v>
      </c>
      <c r="F1845" s="446"/>
      <c r="G1845" s="446"/>
      <c r="H1845" s="446" t="s">
        <v>14360</v>
      </c>
      <c r="I1845" s="447">
        <v>45261</v>
      </c>
    </row>
    <row r="1846" spans="1:9" ht="15.75">
      <c r="A1846" s="675">
        <v>94286</v>
      </c>
      <c r="B1846" s="675" t="s">
        <v>1211</v>
      </c>
      <c r="C1846" s="675" t="s">
        <v>1979</v>
      </c>
      <c r="D1846" s="675" t="s">
        <v>31</v>
      </c>
      <c r="E1846" s="676">
        <v>102.21</v>
      </c>
      <c r="F1846" s="446"/>
      <c r="G1846" s="446"/>
      <c r="H1846" s="446" t="s">
        <v>14360</v>
      </c>
      <c r="I1846" s="447">
        <v>45261</v>
      </c>
    </row>
    <row r="1847" spans="1:9" ht="15.75">
      <c r="A1847" s="675">
        <v>94287</v>
      </c>
      <c r="B1847" s="675" t="s">
        <v>1212</v>
      </c>
      <c r="C1847" s="675" t="s">
        <v>1979</v>
      </c>
      <c r="D1847" s="675" t="s">
        <v>31</v>
      </c>
      <c r="E1847" s="676">
        <v>43.31</v>
      </c>
      <c r="F1847" s="446"/>
      <c r="G1847" s="446"/>
      <c r="H1847" s="446" t="s">
        <v>14360</v>
      </c>
      <c r="I1847" s="447">
        <v>45261</v>
      </c>
    </row>
    <row r="1848" spans="1:9" ht="15.75">
      <c r="A1848" s="675">
        <v>94288</v>
      </c>
      <c r="B1848" s="675" t="s">
        <v>1213</v>
      </c>
      <c r="C1848" s="675" t="s">
        <v>1979</v>
      </c>
      <c r="D1848" s="675" t="s">
        <v>31</v>
      </c>
      <c r="E1848" s="676">
        <v>53.64</v>
      </c>
      <c r="F1848" s="446"/>
      <c r="G1848" s="446"/>
      <c r="H1848" s="446" t="s">
        <v>14360</v>
      </c>
      <c r="I1848" s="447">
        <v>45261</v>
      </c>
    </row>
    <row r="1849" spans="1:9" ht="15.75">
      <c r="A1849" s="675">
        <v>94289</v>
      </c>
      <c r="B1849" s="675" t="s">
        <v>1214</v>
      </c>
      <c r="C1849" s="675" t="s">
        <v>1979</v>
      </c>
      <c r="D1849" s="675" t="s">
        <v>31</v>
      </c>
      <c r="E1849" s="676">
        <v>55.69</v>
      </c>
      <c r="F1849" s="446"/>
      <c r="G1849" s="446"/>
      <c r="H1849" s="446" t="s">
        <v>14360</v>
      </c>
      <c r="I1849" s="447">
        <v>45261</v>
      </c>
    </row>
    <row r="1850" spans="1:9" ht="15.75">
      <c r="A1850" s="675">
        <v>94290</v>
      </c>
      <c r="B1850" s="675" t="s">
        <v>1215</v>
      </c>
      <c r="C1850" s="675" t="s">
        <v>1979</v>
      </c>
      <c r="D1850" s="675" t="s">
        <v>31</v>
      </c>
      <c r="E1850" s="676">
        <v>66.03</v>
      </c>
      <c r="F1850" s="446"/>
      <c r="G1850" s="446"/>
      <c r="H1850" s="446" t="s">
        <v>14360</v>
      </c>
      <c r="I1850" s="447">
        <v>45261</v>
      </c>
    </row>
    <row r="1851" spans="1:9" ht="15.75">
      <c r="A1851" s="675">
        <v>94291</v>
      </c>
      <c r="B1851" s="675" t="s">
        <v>1216</v>
      </c>
      <c r="C1851" s="675" t="s">
        <v>1979</v>
      </c>
      <c r="D1851" s="675" t="s">
        <v>31</v>
      </c>
      <c r="E1851" s="676">
        <v>67.56</v>
      </c>
      <c r="F1851" s="446"/>
      <c r="G1851" s="446"/>
      <c r="H1851" s="446" t="s">
        <v>14360</v>
      </c>
      <c r="I1851" s="447">
        <v>45261</v>
      </c>
    </row>
    <row r="1852" spans="1:9" ht="15.75">
      <c r="A1852" s="675">
        <v>94292</v>
      </c>
      <c r="B1852" s="675" t="s">
        <v>1217</v>
      </c>
      <c r="C1852" s="675" t="s">
        <v>1979</v>
      </c>
      <c r="D1852" s="675" t="s">
        <v>31</v>
      </c>
      <c r="E1852" s="676">
        <v>77.900000000000006</v>
      </c>
      <c r="F1852" s="446"/>
      <c r="G1852" s="446"/>
      <c r="H1852" s="446" t="s">
        <v>14360</v>
      </c>
      <c r="I1852" s="447">
        <v>45261</v>
      </c>
    </row>
    <row r="1853" spans="1:9" ht="15.75">
      <c r="A1853" s="675">
        <v>94293</v>
      </c>
      <c r="B1853" s="675" t="s">
        <v>423</v>
      </c>
      <c r="C1853" s="675" t="s">
        <v>1979</v>
      </c>
      <c r="D1853" s="675" t="s">
        <v>31</v>
      </c>
      <c r="E1853" s="676">
        <v>181.57</v>
      </c>
      <c r="F1853" s="446"/>
      <c r="G1853" s="446"/>
      <c r="H1853" s="446" t="s">
        <v>14360</v>
      </c>
      <c r="I1853" s="447">
        <v>45261</v>
      </c>
    </row>
    <row r="1854" spans="1:9" ht="15.75">
      <c r="A1854" s="675">
        <v>94294</v>
      </c>
      <c r="B1854" s="675" t="s">
        <v>1218</v>
      </c>
      <c r="C1854" s="675" t="s">
        <v>1979</v>
      </c>
      <c r="D1854" s="675" t="s">
        <v>31</v>
      </c>
      <c r="E1854" s="676">
        <v>8.5399999999999991</v>
      </c>
      <c r="F1854" s="446"/>
      <c r="G1854" s="446"/>
      <c r="H1854" s="446" t="s">
        <v>14360</v>
      </c>
      <c r="I1854" s="447">
        <v>45261</v>
      </c>
    </row>
    <row r="1855" spans="1:9" ht="15.75">
      <c r="A1855" s="675">
        <v>104491</v>
      </c>
      <c r="B1855" s="675" t="s">
        <v>5988</v>
      </c>
      <c r="C1855" s="675" t="s">
        <v>1979</v>
      </c>
      <c r="D1855" s="675" t="s">
        <v>31</v>
      </c>
      <c r="E1855" s="677">
        <v>3868.1</v>
      </c>
      <c r="F1855" s="446"/>
      <c r="G1855" s="446"/>
      <c r="H1855" s="446" t="s">
        <v>14360</v>
      </c>
      <c r="I1855" s="447">
        <v>45261</v>
      </c>
    </row>
    <row r="1856" spans="1:9" ht="15.75">
      <c r="A1856" s="675">
        <v>104492</v>
      </c>
      <c r="B1856" s="675" t="s">
        <v>5989</v>
      </c>
      <c r="C1856" s="675" t="s">
        <v>1979</v>
      </c>
      <c r="D1856" s="675" t="s">
        <v>31</v>
      </c>
      <c r="E1856" s="677">
        <v>4836.71</v>
      </c>
      <c r="F1856" s="446"/>
      <c r="G1856" s="446"/>
      <c r="H1856" s="446" t="s">
        <v>14360</v>
      </c>
      <c r="I1856" s="447">
        <v>45261</v>
      </c>
    </row>
    <row r="1857" spans="1:9" ht="15.75">
      <c r="A1857" s="675">
        <v>104494</v>
      </c>
      <c r="B1857" s="675" t="s">
        <v>5990</v>
      </c>
      <c r="C1857" s="675" t="s">
        <v>1979</v>
      </c>
      <c r="D1857" s="675" t="s">
        <v>31</v>
      </c>
      <c r="E1857" s="677">
        <v>6533.91</v>
      </c>
      <c r="F1857" s="446"/>
      <c r="G1857" s="446"/>
      <c r="H1857" s="446" t="s">
        <v>14360</v>
      </c>
      <c r="I1857" s="447">
        <v>45261</v>
      </c>
    </row>
    <row r="1858" spans="1:9" ht="15.75">
      <c r="A1858" s="675">
        <v>104497</v>
      </c>
      <c r="B1858" s="675" t="s">
        <v>5991</v>
      </c>
      <c r="C1858" s="675" t="s">
        <v>1979</v>
      </c>
      <c r="D1858" s="675" t="s">
        <v>31</v>
      </c>
      <c r="E1858" s="677">
        <v>7835</v>
      </c>
      <c r="F1858" s="446"/>
      <c r="G1858" s="446"/>
      <c r="H1858" s="446" t="s">
        <v>14360</v>
      </c>
      <c r="I1858" s="447">
        <v>45261</v>
      </c>
    </row>
    <row r="1859" spans="1:9" ht="15.75">
      <c r="A1859" s="675">
        <v>104515</v>
      </c>
      <c r="B1859" s="675" t="s">
        <v>5992</v>
      </c>
      <c r="C1859" s="675" t="s">
        <v>1979</v>
      </c>
      <c r="D1859" s="675" t="s">
        <v>2</v>
      </c>
      <c r="E1859" s="676">
        <v>28.67</v>
      </c>
      <c r="F1859" s="446"/>
      <c r="G1859" s="446"/>
      <c r="H1859" s="446" t="s">
        <v>14360</v>
      </c>
      <c r="I1859" s="447">
        <v>45261</v>
      </c>
    </row>
    <row r="1860" spans="1:9" ht="15.75">
      <c r="A1860" s="675">
        <v>102727</v>
      </c>
      <c r="B1860" s="675" t="s">
        <v>4361</v>
      </c>
      <c r="C1860" s="675" t="s">
        <v>1979</v>
      </c>
      <c r="D1860" s="675" t="s">
        <v>2</v>
      </c>
      <c r="E1860" s="676">
        <v>87.84</v>
      </c>
      <c r="F1860" s="446"/>
      <c r="G1860" s="446"/>
      <c r="H1860" s="446" t="s">
        <v>14360</v>
      </c>
      <c r="I1860" s="447">
        <v>45261</v>
      </c>
    </row>
    <row r="1861" spans="1:9" ht="15.75">
      <c r="A1861" s="675">
        <v>102728</v>
      </c>
      <c r="B1861" s="675" t="s">
        <v>4362</v>
      </c>
      <c r="C1861" s="675" t="s">
        <v>1979</v>
      </c>
      <c r="D1861" s="675" t="s">
        <v>40</v>
      </c>
      <c r="E1861" s="676">
        <v>13.64</v>
      </c>
      <c r="F1861" s="446"/>
      <c r="G1861" s="446"/>
      <c r="H1861" s="446" t="s">
        <v>14360</v>
      </c>
      <c r="I1861" s="447">
        <v>45261</v>
      </c>
    </row>
    <row r="1862" spans="1:9" ht="15.75">
      <c r="A1862" s="675">
        <v>102729</v>
      </c>
      <c r="B1862" s="675" t="s">
        <v>4363</v>
      </c>
      <c r="C1862" s="675" t="s">
        <v>1979</v>
      </c>
      <c r="D1862" s="675" t="s">
        <v>40</v>
      </c>
      <c r="E1862" s="676">
        <v>12.71</v>
      </c>
      <c r="F1862" s="446"/>
      <c r="G1862" s="446"/>
      <c r="H1862" s="446" t="s">
        <v>14360</v>
      </c>
      <c r="I1862" s="447">
        <v>45261</v>
      </c>
    </row>
    <row r="1863" spans="1:9" ht="15.75">
      <c r="A1863" s="675">
        <v>102730</v>
      </c>
      <c r="B1863" s="675" t="s">
        <v>4364</v>
      </c>
      <c r="C1863" s="675" t="s">
        <v>1979</v>
      </c>
      <c r="D1863" s="675" t="s">
        <v>40</v>
      </c>
      <c r="E1863" s="676">
        <v>11.33</v>
      </c>
      <c r="F1863" s="446"/>
      <c r="G1863" s="446"/>
      <c r="H1863" s="446" t="s">
        <v>14360</v>
      </c>
      <c r="I1863" s="447">
        <v>45261</v>
      </c>
    </row>
    <row r="1864" spans="1:9" ht="15.75">
      <c r="A1864" s="675">
        <v>102731</v>
      </c>
      <c r="B1864" s="675" t="s">
        <v>4365</v>
      </c>
      <c r="C1864" s="675" t="s">
        <v>1979</v>
      </c>
      <c r="D1864" s="675" t="s">
        <v>40</v>
      </c>
      <c r="E1864" s="676">
        <v>9.56</v>
      </c>
      <c r="F1864" s="446"/>
      <c r="G1864" s="446"/>
      <c r="H1864" s="446" t="s">
        <v>14360</v>
      </c>
      <c r="I1864" s="447">
        <v>45261</v>
      </c>
    </row>
    <row r="1865" spans="1:9" ht="15.75">
      <c r="A1865" s="675">
        <v>102732</v>
      </c>
      <c r="B1865" s="675" t="s">
        <v>4366</v>
      </c>
      <c r="C1865" s="675" t="s">
        <v>1979</v>
      </c>
      <c r="D1865" s="675" t="s">
        <v>40</v>
      </c>
      <c r="E1865" s="676">
        <v>9.02</v>
      </c>
      <c r="F1865" s="446"/>
      <c r="G1865" s="446"/>
      <c r="H1865" s="446" t="s">
        <v>14360</v>
      </c>
      <c r="I1865" s="447">
        <v>45261</v>
      </c>
    </row>
    <row r="1866" spans="1:9" ht="15.75">
      <c r="A1866" s="675">
        <v>102733</v>
      </c>
      <c r="B1866" s="675" t="s">
        <v>4367</v>
      </c>
      <c r="C1866" s="675" t="s">
        <v>1979</v>
      </c>
      <c r="D1866" s="675" t="s">
        <v>40</v>
      </c>
      <c r="E1866" s="676">
        <v>10.01</v>
      </c>
      <c r="F1866" s="446"/>
      <c r="G1866" s="446"/>
      <c r="H1866" s="446" t="s">
        <v>14360</v>
      </c>
      <c r="I1866" s="447">
        <v>45261</v>
      </c>
    </row>
    <row r="1867" spans="1:9" ht="15.75">
      <c r="A1867" s="675">
        <v>102734</v>
      </c>
      <c r="B1867" s="675" t="s">
        <v>4368</v>
      </c>
      <c r="C1867" s="675" t="s">
        <v>1979</v>
      </c>
      <c r="D1867" s="675" t="s">
        <v>40</v>
      </c>
      <c r="E1867" s="676">
        <v>12.85</v>
      </c>
      <c r="F1867" s="446"/>
      <c r="G1867" s="446"/>
      <c r="H1867" s="446" t="s">
        <v>14360</v>
      </c>
      <c r="I1867" s="447">
        <v>45261</v>
      </c>
    </row>
    <row r="1868" spans="1:9" ht="15.75">
      <c r="A1868" s="675">
        <v>102735</v>
      </c>
      <c r="B1868" s="675" t="s">
        <v>4369</v>
      </c>
      <c r="C1868" s="675" t="s">
        <v>1979</v>
      </c>
      <c r="D1868" s="675" t="s">
        <v>40</v>
      </c>
      <c r="E1868" s="676">
        <v>12</v>
      </c>
      <c r="F1868" s="446"/>
      <c r="G1868" s="446"/>
      <c r="H1868" s="446" t="s">
        <v>14360</v>
      </c>
      <c r="I1868" s="447">
        <v>45261</v>
      </c>
    </row>
    <row r="1869" spans="1:9" ht="15.75">
      <c r="A1869" s="675">
        <v>102736</v>
      </c>
      <c r="B1869" s="675" t="s">
        <v>4370</v>
      </c>
      <c r="C1869" s="675" t="s">
        <v>1979</v>
      </c>
      <c r="D1869" s="675" t="s">
        <v>326</v>
      </c>
      <c r="E1869" s="676">
        <v>671.98</v>
      </c>
      <c r="F1869" s="446"/>
      <c r="G1869" s="446"/>
      <c r="H1869" s="446" t="s">
        <v>14360</v>
      </c>
      <c r="I1869" s="447">
        <v>45261</v>
      </c>
    </row>
    <row r="1870" spans="1:9" ht="15.75">
      <c r="A1870" s="675">
        <v>102737</v>
      </c>
      <c r="B1870" s="675" t="s">
        <v>4371</v>
      </c>
      <c r="C1870" s="675" t="s">
        <v>1979</v>
      </c>
      <c r="D1870" s="675" t="s">
        <v>37</v>
      </c>
      <c r="E1870" s="677">
        <v>1021</v>
      </c>
      <c r="F1870" s="446"/>
      <c r="G1870" s="446"/>
      <c r="H1870" s="446" t="s">
        <v>14360</v>
      </c>
      <c r="I1870" s="447">
        <v>45261</v>
      </c>
    </row>
    <row r="1871" spans="1:9" ht="15.75">
      <c r="A1871" s="675">
        <v>102738</v>
      </c>
      <c r="B1871" s="675" t="s">
        <v>4372</v>
      </c>
      <c r="C1871" s="675" t="s">
        <v>1979</v>
      </c>
      <c r="D1871" s="675" t="s">
        <v>37</v>
      </c>
      <c r="E1871" s="677">
        <v>2099.2600000000002</v>
      </c>
      <c r="F1871" s="446"/>
      <c r="G1871" s="446"/>
      <c r="H1871" s="446" t="s">
        <v>14360</v>
      </c>
      <c r="I1871" s="447">
        <v>45261</v>
      </c>
    </row>
    <row r="1872" spans="1:9" ht="15.75">
      <c r="A1872" s="675">
        <v>102739</v>
      </c>
      <c r="B1872" s="675" t="s">
        <v>4373</v>
      </c>
      <c r="C1872" s="675" t="s">
        <v>1979</v>
      </c>
      <c r="D1872" s="675" t="s">
        <v>37</v>
      </c>
      <c r="E1872" s="677">
        <v>3524.06</v>
      </c>
      <c r="F1872" s="446"/>
      <c r="G1872" s="446"/>
      <c r="H1872" s="446" t="s">
        <v>14360</v>
      </c>
      <c r="I1872" s="447">
        <v>45261</v>
      </c>
    </row>
    <row r="1873" spans="1:9" ht="15.75">
      <c r="A1873" s="675">
        <v>102740</v>
      </c>
      <c r="B1873" s="675" t="s">
        <v>4374</v>
      </c>
      <c r="C1873" s="675" t="s">
        <v>1979</v>
      </c>
      <c r="D1873" s="675" t="s">
        <v>37</v>
      </c>
      <c r="E1873" s="677">
        <v>5293.4</v>
      </c>
      <c r="F1873" s="446"/>
      <c r="G1873" s="446"/>
      <c r="H1873" s="446" t="s">
        <v>14360</v>
      </c>
      <c r="I1873" s="447">
        <v>45261</v>
      </c>
    </row>
    <row r="1874" spans="1:9" ht="15.75">
      <c r="A1874" s="675">
        <v>102741</v>
      </c>
      <c r="B1874" s="675" t="s">
        <v>4375</v>
      </c>
      <c r="C1874" s="675" t="s">
        <v>1979</v>
      </c>
      <c r="D1874" s="675" t="s">
        <v>37</v>
      </c>
      <c r="E1874" s="677">
        <v>7444.06</v>
      </c>
      <c r="F1874" s="446"/>
      <c r="G1874" s="446"/>
      <c r="H1874" s="446" t="s">
        <v>14360</v>
      </c>
      <c r="I1874" s="447">
        <v>45261</v>
      </c>
    </row>
    <row r="1875" spans="1:9" ht="15.75">
      <c r="A1875" s="675">
        <v>102742</v>
      </c>
      <c r="B1875" s="675" t="s">
        <v>4376</v>
      </c>
      <c r="C1875" s="675" t="s">
        <v>1979</v>
      </c>
      <c r="D1875" s="675" t="s">
        <v>37</v>
      </c>
      <c r="E1875" s="677">
        <v>12914.56</v>
      </c>
      <c r="F1875" s="446"/>
      <c r="G1875" s="446"/>
      <c r="H1875" s="446" t="s">
        <v>14360</v>
      </c>
      <c r="I1875" s="447">
        <v>45261</v>
      </c>
    </row>
    <row r="1876" spans="1:9" ht="15.75">
      <c r="A1876" s="675">
        <v>102743</v>
      </c>
      <c r="B1876" s="675" t="s">
        <v>4377</v>
      </c>
      <c r="C1876" s="675" t="s">
        <v>1979</v>
      </c>
      <c r="D1876" s="675" t="s">
        <v>37</v>
      </c>
      <c r="E1876" s="677">
        <v>4268.5600000000004</v>
      </c>
      <c r="F1876" s="446"/>
      <c r="G1876" s="446"/>
      <c r="H1876" s="446" t="s">
        <v>14360</v>
      </c>
      <c r="I1876" s="447">
        <v>45261</v>
      </c>
    </row>
    <row r="1877" spans="1:9" ht="15.75">
      <c r="A1877" s="675">
        <v>102744</v>
      </c>
      <c r="B1877" s="675" t="s">
        <v>4378</v>
      </c>
      <c r="C1877" s="675" t="s">
        <v>1979</v>
      </c>
      <c r="D1877" s="675" t="s">
        <v>37</v>
      </c>
      <c r="E1877" s="677">
        <v>6409</v>
      </c>
      <c r="F1877" s="446"/>
      <c r="G1877" s="446"/>
      <c r="H1877" s="446" t="s">
        <v>14360</v>
      </c>
      <c r="I1877" s="447">
        <v>45261</v>
      </c>
    </row>
    <row r="1878" spans="1:9" ht="15.75">
      <c r="A1878" s="675">
        <v>102745</v>
      </c>
      <c r="B1878" s="675" t="s">
        <v>4379</v>
      </c>
      <c r="C1878" s="675" t="s">
        <v>1979</v>
      </c>
      <c r="D1878" s="675" t="s">
        <v>37</v>
      </c>
      <c r="E1878" s="677">
        <v>9026.2900000000009</v>
      </c>
      <c r="F1878" s="446"/>
      <c r="G1878" s="446"/>
      <c r="H1878" s="446" t="s">
        <v>14360</v>
      </c>
      <c r="I1878" s="447">
        <v>45261</v>
      </c>
    </row>
    <row r="1879" spans="1:9" ht="15.75">
      <c r="A1879" s="675">
        <v>102746</v>
      </c>
      <c r="B1879" s="675" t="s">
        <v>4380</v>
      </c>
      <c r="C1879" s="675" t="s">
        <v>1979</v>
      </c>
      <c r="D1879" s="675" t="s">
        <v>37</v>
      </c>
      <c r="E1879" s="677">
        <v>15680.03</v>
      </c>
      <c r="F1879" s="446"/>
      <c r="G1879" s="446"/>
      <c r="H1879" s="446" t="s">
        <v>14360</v>
      </c>
      <c r="I1879" s="447">
        <v>45261</v>
      </c>
    </row>
    <row r="1880" spans="1:9" ht="15.75">
      <c r="A1880" s="675">
        <v>102747</v>
      </c>
      <c r="B1880" s="675" t="s">
        <v>4381</v>
      </c>
      <c r="C1880" s="675" t="s">
        <v>1979</v>
      </c>
      <c r="D1880" s="675" t="s">
        <v>37</v>
      </c>
      <c r="E1880" s="677">
        <v>7961.89</v>
      </c>
      <c r="F1880" s="446"/>
      <c r="G1880" s="446"/>
      <c r="H1880" s="446" t="s">
        <v>14360</v>
      </c>
      <c r="I1880" s="447">
        <v>45261</v>
      </c>
    </row>
    <row r="1881" spans="1:9" ht="15.75">
      <c r="A1881" s="675">
        <v>102748</v>
      </c>
      <c r="B1881" s="675" t="s">
        <v>4382</v>
      </c>
      <c r="C1881" s="675" t="s">
        <v>1979</v>
      </c>
      <c r="D1881" s="675" t="s">
        <v>37</v>
      </c>
      <c r="E1881" s="677">
        <v>11163.76</v>
      </c>
      <c r="F1881" s="446"/>
      <c r="G1881" s="446"/>
      <c r="H1881" s="446" t="s">
        <v>14360</v>
      </c>
      <c r="I1881" s="447">
        <v>45261</v>
      </c>
    </row>
    <row r="1882" spans="1:9" ht="15.75">
      <c r="A1882" s="675">
        <v>102749</v>
      </c>
      <c r="B1882" s="675" t="s">
        <v>4383</v>
      </c>
      <c r="C1882" s="675" t="s">
        <v>1979</v>
      </c>
      <c r="D1882" s="675" t="s">
        <v>37</v>
      </c>
      <c r="E1882" s="677">
        <v>19205.57</v>
      </c>
      <c r="F1882" s="446"/>
      <c r="G1882" s="446"/>
      <c r="H1882" s="446" t="s">
        <v>14360</v>
      </c>
      <c r="I1882" s="447">
        <v>45261</v>
      </c>
    </row>
    <row r="1883" spans="1:9" ht="15.75">
      <c r="A1883" s="675">
        <v>102750</v>
      </c>
      <c r="B1883" s="675" t="s">
        <v>4384</v>
      </c>
      <c r="C1883" s="675" t="s">
        <v>1979</v>
      </c>
      <c r="D1883" s="675" t="s">
        <v>37</v>
      </c>
      <c r="E1883" s="677">
        <v>2563.63</v>
      </c>
      <c r="F1883" s="446"/>
      <c r="G1883" s="446"/>
      <c r="H1883" s="446" t="s">
        <v>14360</v>
      </c>
      <c r="I1883" s="447">
        <v>45261</v>
      </c>
    </row>
    <row r="1884" spans="1:9" ht="15.75">
      <c r="A1884" s="675">
        <v>102751</v>
      </c>
      <c r="B1884" s="675" t="s">
        <v>4385</v>
      </c>
      <c r="C1884" s="675" t="s">
        <v>1979</v>
      </c>
      <c r="D1884" s="675" t="s">
        <v>37</v>
      </c>
      <c r="E1884" s="677">
        <v>4473.3100000000004</v>
      </c>
      <c r="F1884" s="446"/>
      <c r="G1884" s="446"/>
      <c r="H1884" s="446" t="s">
        <v>14360</v>
      </c>
      <c r="I1884" s="447">
        <v>45261</v>
      </c>
    </row>
    <row r="1885" spans="1:9" ht="15.75">
      <c r="A1885" s="675">
        <v>102752</v>
      </c>
      <c r="B1885" s="675" t="s">
        <v>4386</v>
      </c>
      <c r="C1885" s="675" t="s">
        <v>1979</v>
      </c>
      <c r="D1885" s="675" t="s">
        <v>37</v>
      </c>
      <c r="E1885" s="677">
        <v>7149.06</v>
      </c>
      <c r="F1885" s="446"/>
      <c r="G1885" s="446"/>
      <c r="H1885" s="446" t="s">
        <v>14360</v>
      </c>
      <c r="I1885" s="447">
        <v>45261</v>
      </c>
    </row>
    <row r="1886" spans="1:9" ht="15.75">
      <c r="A1886" s="675">
        <v>102753</v>
      </c>
      <c r="B1886" s="675" t="s">
        <v>4387</v>
      </c>
      <c r="C1886" s="675" t="s">
        <v>1979</v>
      </c>
      <c r="D1886" s="675" t="s">
        <v>37</v>
      </c>
      <c r="E1886" s="677">
        <v>10611.73</v>
      </c>
      <c r="F1886" s="446"/>
      <c r="G1886" s="446"/>
      <c r="H1886" s="446" t="s">
        <v>14360</v>
      </c>
      <c r="I1886" s="447">
        <v>45261</v>
      </c>
    </row>
    <row r="1887" spans="1:9" ht="15.75">
      <c r="A1887" s="675">
        <v>102754</v>
      </c>
      <c r="B1887" s="675" t="s">
        <v>4388</v>
      </c>
      <c r="C1887" s="675" t="s">
        <v>1979</v>
      </c>
      <c r="D1887" s="675" t="s">
        <v>37</v>
      </c>
      <c r="E1887" s="677">
        <v>20217.689999999999</v>
      </c>
      <c r="F1887" s="446"/>
      <c r="G1887" s="446"/>
      <c r="H1887" s="446" t="s">
        <v>14360</v>
      </c>
      <c r="I1887" s="447">
        <v>45261</v>
      </c>
    </row>
    <row r="1888" spans="1:9" ht="15.75">
      <c r="A1888" s="675">
        <v>102755</v>
      </c>
      <c r="B1888" s="675" t="s">
        <v>4389</v>
      </c>
      <c r="C1888" s="675" t="s">
        <v>1979</v>
      </c>
      <c r="D1888" s="675" t="s">
        <v>37</v>
      </c>
      <c r="E1888" s="677">
        <v>10002.83</v>
      </c>
      <c r="F1888" s="446"/>
      <c r="G1888" s="446"/>
      <c r="H1888" s="446" t="s">
        <v>14360</v>
      </c>
      <c r="I1888" s="447">
        <v>45261</v>
      </c>
    </row>
    <row r="1889" spans="1:9" ht="15.75">
      <c r="A1889" s="675">
        <v>102756</v>
      </c>
      <c r="B1889" s="675" t="s">
        <v>4390</v>
      </c>
      <c r="C1889" s="675" t="s">
        <v>1979</v>
      </c>
      <c r="D1889" s="675" t="s">
        <v>37</v>
      </c>
      <c r="E1889" s="677">
        <v>14895.56</v>
      </c>
      <c r="F1889" s="446"/>
      <c r="G1889" s="446"/>
      <c r="H1889" s="446" t="s">
        <v>14360</v>
      </c>
      <c r="I1889" s="447">
        <v>45261</v>
      </c>
    </row>
    <row r="1890" spans="1:9" ht="15.75">
      <c r="A1890" s="675">
        <v>102757</v>
      </c>
      <c r="B1890" s="675" t="s">
        <v>4391</v>
      </c>
      <c r="C1890" s="675" t="s">
        <v>1979</v>
      </c>
      <c r="D1890" s="675" t="s">
        <v>37</v>
      </c>
      <c r="E1890" s="677">
        <v>27769.77</v>
      </c>
      <c r="F1890" s="446"/>
      <c r="G1890" s="446"/>
      <c r="H1890" s="446" t="s">
        <v>14360</v>
      </c>
      <c r="I1890" s="447">
        <v>45261</v>
      </c>
    </row>
    <row r="1891" spans="1:9" ht="15.75">
      <c r="A1891" s="675">
        <v>102758</v>
      </c>
      <c r="B1891" s="675" t="s">
        <v>4392</v>
      </c>
      <c r="C1891" s="675" t="s">
        <v>1979</v>
      </c>
      <c r="D1891" s="675" t="s">
        <v>37</v>
      </c>
      <c r="E1891" s="677">
        <v>12869.37</v>
      </c>
      <c r="F1891" s="446"/>
      <c r="G1891" s="446"/>
      <c r="H1891" s="446" t="s">
        <v>14360</v>
      </c>
      <c r="I1891" s="447">
        <v>45261</v>
      </c>
    </row>
    <row r="1892" spans="1:9" ht="15.75">
      <c r="A1892" s="675">
        <v>102759</v>
      </c>
      <c r="B1892" s="675" t="s">
        <v>4393</v>
      </c>
      <c r="C1892" s="675" t="s">
        <v>1979</v>
      </c>
      <c r="D1892" s="675" t="s">
        <v>37</v>
      </c>
      <c r="E1892" s="677">
        <v>19198.78</v>
      </c>
      <c r="F1892" s="446"/>
      <c r="G1892" s="446"/>
      <c r="H1892" s="446" t="s">
        <v>14360</v>
      </c>
      <c r="I1892" s="447">
        <v>45261</v>
      </c>
    </row>
    <row r="1893" spans="1:9" ht="15.75">
      <c r="A1893" s="675">
        <v>102760</v>
      </c>
      <c r="B1893" s="675" t="s">
        <v>4394</v>
      </c>
      <c r="C1893" s="675" t="s">
        <v>1979</v>
      </c>
      <c r="D1893" s="675" t="s">
        <v>37</v>
      </c>
      <c r="E1893" s="677">
        <v>35461.31</v>
      </c>
      <c r="F1893" s="446"/>
      <c r="G1893" s="446"/>
      <c r="H1893" s="446" t="s">
        <v>14360</v>
      </c>
      <c r="I1893" s="447">
        <v>45261</v>
      </c>
    </row>
    <row r="1894" spans="1:9" ht="15.75">
      <c r="A1894" s="675">
        <v>102761</v>
      </c>
      <c r="B1894" s="675" t="s">
        <v>4395</v>
      </c>
      <c r="C1894" s="675" t="s">
        <v>1979</v>
      </c>
      <c r="D1894" s="675" t="s">
        <v>37</v>
      </c>
      <c r="E1894" s="677">
        <v>12165.88</v>
      </c>
      <c r="F1894" s="446"/>
      <c r="G1894" s="446"/>
      <c r="H1894" s="446" t="s">
        <v>14360</v>
      </c>
      <c r="I1894" s="447">
        <v>45261</v>
      </c>
    </row>
    <row r="1895" spans="1:9" ht="15.75">
      <c r="A1895" s="675">
        <v>102762</v>
      </c>
      <c r="B1895" s="675" t="s">
        <v>4396</v>
      </c>
      <c r="C1895" s="675" t="s">
        <v>1979</v>
      </c>
      <c r="D1895" s="675" t="s">
        <v>37</v>
      </c>
      <c r="E1895" s="677">
        <v>18877.07</v>
      </c>
      <c r="F1895" s="446"/>
      <c r="G1895" s="446"/>
      <c r="H1895" s="446" t="s">
        <v>14360</v>
      </c>
      <c r="I1895" s="447">
        <v>45261</v>
      </c>
    </row>
    <row r="1896" spans="1:9" ht="15.75">
      <c r="A1896" s="675">
        <v>102763</v>
      </c>
      <c r="B1896" s="675" t="s">
        <v>4397</v>
      </c>
      <c r="C1896" s="675" t="s">
        <v>1979</v>
      </c>
      <c r="D1896" s="675" t="s">
        <v>37</v>
      </c>
      <c r="E1896" s="677">
        <v>26252.05</v>
      </c>
      <c r="F1896" s="446"/>
      <c r="G1896" s="446"/>
      <c r="H1896" s="446" t="s">
        <v>14360</v>
      </c>
      <c r="I1896" s="447">
        <v>45261</v>
      </c>
    </row>
    <row r="1897" spans="1:9" ht="15.75">
      <c r="A1897" s="675">
        <v>102764</v>
      </c>
      <c r="B1897" s="675" t="s">
        <v>4398</v>
      </c>
      <c r="C1897" s="675" t="s">
        <v>1979</v>
      </c>
      <c r="D1897" s="675" t="s">
        <v>37</v>
      </c>
      <c r="E1897" s="677">
        <v>37161.26</v>
      </c>
      <c r="F1897" s="446"/>
      <c r="G1897" s="446"/>
      <c r="H1897" s="446" t="s">
        <v>14360</v>
      </c>
      <c r="I1897" s="447">
        <v>45261</v>
      </c>
    </row>
    <row r="1898" spans="1:9" ht="15.75">
      <c r="A1898" s="675">
        <v>102765</v>
      </c>
      <c r="B1898" s="675" t="s">
        <v>4399</v>
      </c>
      <c r="C1898" s="675" t="s">
        <v>1979</v>
      </c>
      <c r="D1898" s="675" t="s">
        <v>37</v>
      </c>
      <c r="E1898" s="677">
        <v>15163.89</v>
      </c>
      <c r="F1898" s="446"/>
      <c r="G1898" s="446"/>
      <c r="H1898" s="446" t="s">
        <v>14360</v>
      </c>
      <c r="I1898" s="447">
        <v>45261</v>
      </c>
    </row>
    <row r="1899" spans="1:9" ht="15.75">
      <c r="A1899" s="675">
        <v>102766</v>
      </c>
      <c r="B1899" s="675" t="s">
        <v>4400</v>
      </c>
      <c r="C1899" s="675" t="s">
        <v>1979</v>
      </c>
      <c r="D1899" s="675" t="s">
        <v>37</v>
      </c>
      <c r="E1899" s="677">
        <v>22946.13</v>
      </c>
      <c r="F1899" s="446"/>
      <c r="G1899" s="446"/>
      <c r="H1899" s="446" t="s">
        <v>14360</v>
      </c>
      <c r="I1899" s="447">
        <v>45261</v>
      </c>
    </row>
    <row r="1900" spans="1:9" ht="15.75">
      <c r="A1900" s="675">
        <v>102767</v>
      </c>
      <c r="B1900" s="675" t="s">
        <v>4401</v>
      </c>
      <c r="C1900" s="675" t="s">
        <v>1979</v>
      </c>
      <c r="D1900" s="675" t="s">
        <v>37</v>
      </c>
      <c r="E1900" s="677">
        <v>32084.14</v>
      </c>
      <c r="F1900" s="446"/>
      <c r="G1900" s="446"/>
      <c r="H1900" s="446" t="s">
        <v>14360</v>
      </c>
      <c r="I1900" s="447">
        <v>45261</v>
      </c>
    </row>
    <row r="1901" spans="1:9" ht="15.75">
      <c r="A1901" s="675">
        <v>102768</v>
      </c>
      <c r="B1901" s="675" t="s">
        <v>4402</v>
      </c>
      <c r="C1901" s="675" t="s">
        <v>1979</v>
      </c>
      <c r="D1901" s="675" t="s">
        <v>37</v>
      </c>
      <c r="E1901" s="677">
        <v>44986.12</v>
      </c>
      <c r="F1901" s="446"/>
      <c r="G1901" s="446"/>
      <c r="H1901" s="446" t="s">
        <v>14360</v>
      </c>
      <c r="I1901" s="447">
        <v>45261</v>
      </c>
    </row>
    <row r="1902" spans="1:9" ht="15.75">
      <c r="A1902" s="675">
        <v>102769</v>
      </c>
      <c r="B1902" s="675" t="s">
        <v>4403</v>
      </c>
      <c r="C1902" s="675" t="s">
        <v>1979</v>
      </c>
      <c r="D1902" s="675" t="s">
        <v>37</v>
      </c>
      <c r="E1902" s="677">
        <v>17587.509999999998</v>
      </c>
      <c r="F1902" s="446"/>
      <c r="G1902" s="446"/>
      <c r="H1902" s="446" t="s">
        <v>14360</v>
      </c>
      <c r="I1902" s="447">
        <v>45261</v>
      </c>
    </row>
    <row r="1903" spans="1:9" ht="15.75">
      <c r="A1903" s="675">
        <v>102770</v>
      </c>
      <c r="B1903" s="675" t="s">
        <v>4404</v>
      </c>
      <c r="C1903" s="675" t="s">
        <v>1979</v>
      </c>
      <c r="D1903" s="675" t="s">
        <v>37</v>
      </c>
      <c r="E1903" s="677">
        <v>27064.58</v>
      </c>
      <c r="F1903" s="446"/>
      <c r="G1903" s="446"/>
      <c r="H1903" s="446" t="s">
        <v>14360</v>
      </c>
      <c r="I1903" s="447">
        <v>45261</v>
      </c>
    </row>
    <row r="1904" spans="1:9" ht="15.75">
      <c r="A1904" s="675">
        <v>102771</v>
      </c>
      <c r="B1904" s="675" t="s">
        <v>4405</v>
      </c>
      <c r="C1904" s="675" t="s">
        <v>1979</v>
      </c>
      <c r="D1904" s="675" t="s">
        <v>37</v>
      </c>
      <c r="E1904" s="677">
        <v>37824.239999999998</v>
      </c>
      <c r="F1904" s="446"/>
      <c r="G1904" s="446"/>
      <c r="H1904" s="446" t="s">
        <v>14360</v>
      </c>
      <c r="I1904" s="447">
        <v>45261</v>
      </c>
    </row>
    <row r="1905" spans="1:9" ht="15.75">
      <c r="A1905" s="675">
        <v>102772</v>
      </c>
      <c r="B1905" s="675" t="s">
        <v>4406</v>
      </c>
      <c r="C1905" s="675" t="s">
        <v>1979</v>
      </c>
      <c r="D1905" s="675" t="s">
        <v>37</v>
      </c>
      <c r="E1905" s="677">
        <v>53350.58</v>
      </c>
      <c r="F1905" s="446"/>
      <c r="G1905" s="446"/>
      <c r="H1905" s="446" t="s">
        <v>14360</v>
      </c>
      <c r="I1905" s="447">
        <v>45261</v>
      </c>
    </row>
    <row r="1906" spans="1:9" ht="15.75">
      <c r="A1906" s="675">
        <v>102773</v>
      </c>
      <c r="B1906" s="675" t="s">
        <v>4407</v>
      </c>
      <c r="C1906" s="675" t="s">
        <v>1979</v>
      </c>
      <c r="D1906" s="675" t="s">
        <v>37</v>
      </c>
      <c r="E1906" s="677">
        <v>8224.4599999999991</v>
      </c>
      <c r="F1906" s="446"/>
      <c r="G1906" s="446"/>
      <c r="H1906" s="446" t="s">
        <v>14360</v>
      </c>
      <c r="I1906" s="447">
        <v>45261</v>
      </c>
    </row>
    <row r="1907" spans="1:9" ht="15.75">
      <c r="A1907" s="675">
        <v>102774</v>
      </c>
      <c r="B1907" s="675" t="s">
        <v>4408</v>
      </c>
      <c r="C1907" s="675" t="s">
        <v>1979</v>
      </c>
      <c r="D1907" s="675" t="s">
        <v>37</v>
      </c>
      <c r="E1907" s="677">
        <v>8224.4599999999991</v>
      </c>
      <c r="F1907" s="446"/>
      <c r="G1907" s="446"/>
      <c r="H1907" s="446" t="s">
        <v>14360</v>
      </c>
      <c r="I1907" s="447">
        <v>45261</v>
      </c>
    </row>
    <row r="1908" spans="1:9" ht="15.75">
      <c r="A1908" s="675">
        <v>102775</v>
      </c>
      <c r="B1908" s="675" t="s">
        <v>4409</v>
      </c>
      <c r="C1908" s="675" t="s">
        <v>1979</v>
      </c>
      <c r="D1908" s="675" t="s">
        <v>37</v>
      </c>
      <c r="E1908" s="677">
        <v>12261.98</v>
      </c>
      <c r="F1908" s="446"/>
      <c r="G1908" s="446"/>
      <c r="H1908" s="446" t="s">
        <v>14360</v>
      </c>
      <c r="I1908" s="447">
        <v>45261</v>
      </c>
    </row>
    <row r="1909" spans="1:9" ht="15.75">
      <c r="A1909" s="675">
        <v>102776</v>
      </c>
      <c r="B1909" s="675" t="s">
        <v>4410</v>
      </c>
      <c r="C1909" s="675" t="s">
        <v>1979</v>
      </c>
      <c r="D1909" s="675" t="s">
        <v>37</v>
      </c>
      <c r="E1909" s="677">
        <v>12261.98</v>
      </c>
      <c r="F1909" s="446"/>
      <c r="G1909" s="446"/>
      <c r="H1909" s="446" t="s">
        <v>14360</v>
      </c>
      <c r="I1909" s="447">
        <v>45261</v>
      </c>
    </row>
    <row r="1910" spans="1:9" ht="15.75">
      <c r="A1910" s="675">
        <v>102777</v>
      </c>
      <c r="B1910" s="675" t="s">
        <v>4411</v>
      </c>
      <c r="C1910" s="675" t="s">
        <v>1979</v>
      </c>
      <c r="D1910" s="675" t="s">
        <v>37</v>
      </c>
      <c r="E1910" s="677">
        <v>18550.02</v>
      </c>
      <c r="F1910" s="446"/>
      <c r="G1910" s="446"/>
      <c r="H1910" s="446" t="s">
        <v>14360</v>
      </c>
      <c r="I1910" s="447">
        <v>45261</v>
      </c>
    </row>
    <row r="1911" spans="1:9" ht="15.75">
      <c r="A1911" s="675">
        <v>102778</v>
      </c>
      <c r="B1911" s="675" t="s">
        <v>4412</v>
      </c>
      <c r="C1911" s="675" t="s">
        <v>1979</v>
      </c>
      <c r="D1911" s="675" t="s">
        <v>37</v>
      </c>
      <c r="E1911" s="677">
        <v>28226.54</v>
      </c>
      <c r="F1911" s="446"/>
      <c r="G1911" s="446"/>
      <c r="H1911" s="446" t="s">
        <v>14360</v>
      </c>
      <c r="I1911" s="447">
        <v>45261</v>
      </c>
    </row>
    <row r="1912" spans="1:9" ht="15.75">
      <c r="A1912" s="675">
        <v>102779</v>
      </c>
      <c r="B1912" s="675" t="s">
        <v>4413</v>
      </c>
      <c r="C1912" s="675" t="s">
        <v>1979</v>
      </c>
      <c r="D1912" s="675" t="s">
        <v>37</v>
      </c>
      <c r="E1912" s="677">
        <v>8224.4599999999991</v>
      </c>
      <c r="F1912" s="446"/>
      <c r="G1912" s="446"/>
      <c r="H1912" s="446" t="s">
        <v>14360</v>
      </c>
      <c r="I1912" s="447">
        <v>45261</v>
      </c>
    </row>
    <row r="1913" spans="1:9" ht="15.75">
      <c r="A1913" s="675">
        <v>102780</v>
      </c>
      <c r="B1913" s="675" t="s">
        <v>4414</v>
      </c>
      <c r="C1913" s="675" t="s">
        <v>1979</v>
      </c>
      <c r="D1913" s="675" t="s">
        <v>37</v>
      </c>
      <c r="E1913" s="677">
        <v>9465.6</v>
      </c>
      <c r="F1913" s="446"/>
      <c r="G1913" s="446"/>
      <c r="H1913" s="446" t="s">
        <v>14360</v>
      </c>
      <c r="I1913" s="447">
        <v>45261</v>
      </c>
    </row>
    <row r="1914" spans="1:9" ht="15.75">
      <c r="A1914" s="675">
        <v>102781</v>
      </c>
      <c r="B1914" s="675" t="s">
        <v>4415</v>
      </c>
      <c r="C1914" s="675" t="s">
        <v>1979</v>
      </c>
      <c r="D1914" s="675" t="s">
        <v>37</v>
      </c>
      <c r="E1914" s="677">
        <v>14007.81</v>
      </c>
      <c r="F1914" s="446"/>
      <c r="G1914" s="446"/>
      <c r="H1914" s="446" t="s">
        <v>14360</v>
      </c>
      <c r="I1914" s="447">
        <v>45261</v>
      </c>
    </row>
    <row r="1915" spans="1:9" ht="15.75">
      <c r="A1915" s="675">
        <v>102782</v>
      </c>
      <c r="B1915" s="675" t="s">
        <v>4416</v>
      </c>
      <c r="C1915" s="675" t="s">
        <v>1979</v>
      </c>
      <c r="D1915" s="675" t="s">
        <v>37</v>
      </c>
      <c r="E1915" s="677">
        <v>15679.72</v>
      </c>
      <c r="F1915" s="446"/>
      <c r="G1915" s="446"/>
      <c r="H1915" s="446" t="s">
        <v>14360</v>
      </c>
      <c r="I1915" s="447">
        <v>45261</v>
      </c>
    </row>
    <row r="1916" spans="1:9" ht="15.75">
      <c r="A1916" s="675">
        <v>102783</v>
      </c>
      <c r="B1916" s="675" t="s">
        <v>4417</v>
      </c>
      <c r="C1916" s="675" t="s">
        <v>1979</v>
      </c>
      <c r="D1916" s="675" t="s">
        <v>37</v>
      </c>
      <c r="E1916" s="677">
        <v>20726.62</v>
      </c>
      <c r="F1916" s="446"/>
      <c r="G1916" s="446"/>
      <c r="H1916" s="446" t="s">
        <v>14360</v>
      </c>
      <c r="I1916" s="447">
        <v>45261</v>
      </c>
    </row>
    <row r="1917" spans="1:9" ht="15.75">
      <c r="A1917" s="675">
        <v>102784</v>
      </c>
      <c r="B1917" s="675" t="s">
        <v>4418</v>
      </c>
      <c r="C1917" s="675" t="s">
        <v>1979</v>
      </c>
      <c r="D1917" s="675" t="s">
        <v>37</v>
      </c>
      <c r="E1917" s="677">
        <v>33064.800000000003</v>
      </c>
      <c r="F1917" s="446"/>
      <c r="G1917" s="446"/>
      <c r="H1917" s="446" t="s">
        <v>14360</v>
      </c>
      <c r="I1917" s="447">
        <v>45261</v>
      </c>
    </row>
    <row r="1918" spans="1:9" ht="15.75">
      <c r="A1918" s="675">
        <v>102785</v>
      </c>
      <c r="B1918" s="675" t="s">
        <v>4419</v>
      </c>
      <c r="C1918" s="675" t="s">
        <v>1979</v>
      </c>
      <c r="D1918" s="675" t="s">
        <v>37</v>
      </c>
      <c r="E1918" s="677">
        <v>9465.6</v>
      </c>
      <c r="F1918" s="446"/>
      <c r="G1918" s="446"/>
      <c r="H1918" s="446" t="s">
        <v>14360</v>
      </c>
      <c r="I1918" s="447">
        <v>45261</v>
      </c>
    </row>
    <row r="1919" spans="1:9" ht="15.75">
      <c r="A1919" s="675">
        <v>102786</v>
      </c>
      <c r="B1919" s="675" t="s">
        <v>4420</v>
      </c>
      <c r="C1919" s="675" t="s">
        <v>1979</v>
      </c>
      <c r="D1919" s="675" t="s">
        <v>37</v>
      </c>
      <c r="E1919" s="677">
        <v>10632.82</v>
      </c>
      <c r="F1919" s="446"/>
      <c r="G1919" s="446"/>
      <c r="H1919" s="446" t="s">
        <v>14360</v>
      </c>
      <c r="I1919" s="447">
        <v>45261</v>
      </c>
    </row>
    <row r="1920" spans="1:9" ht="15.75">
      <c r="A1920" s="675">
        <v>102787</v>
      </c>
      <c r="B1920" s="675" t="s">
        <v>4421</v>
      </c>
      <c r="C1920" s="675" t="s">
        <v>1979</v>
      </c>
      <c r="D1920" s="675" t="s">
        <v>37</v>
      </c>
      <c r="E1920" s="677">
        <v>15679.72</v>
      </c>
      <c r="F1920" s="446"/>
      <c r="G1920" s="446"/>
      <c r="H1920" s="446" t="s">
        <v>14360</v>
      </c>
      <c r="I1920" s="447">
        <v>45261</v>
      </c>
    </row>
    <row r="1921" spans="1:9" ht="15.75">
      <c r="A1921" s="675">
        <v>102788</v>
      </c>
      <c r="B1921" s="675" t="s">
        <v>4422</v>
      </c>
      <c r="C1921" s="675" t="s">
        <v>1979</v>
      </c>
      <c r="D1921" s="675" t="s">
        <v>37</v>
      </c>
      <c r="E1921" s="677">
        <v>17337.77</v>
      </c>
      <c r="F1921" s="446"/>
      <c r="G1921" s="446"/>
      <c r="H1921" s="446" t="s">
        <v>14360</v>
      </c>
      <c r="I1921" s="447">
        <v>45261</v>
      </c>
    </row>
    <row r="1922" spans="1:9" ht="15.75">
      <c r="A1922" s="675">
        <v>102789</v>
      </c>
      <c r="B1922" s="675" t="s">
        <v>4423</v>
      </c>
      <c r="C1922" s="675" t="s">
        <v>1979</v>
      </c>
      <c r="D1922" s="675" t="s">
        <v>37</v>
      </c>
      <c r="E1922" s="677">
        <v>22820.06</v>
      </c>
      <c r="F1922" s="446"/>
      <c r="G1922" s="446"/>
      <c r="H1922" s="446" t="s">
        <v>14360</v>
      </c>
      <c r="I1922" s="447">
        <v>45261</v>
      </c>
    </row>
    <row r="1923" spans="1:9" ht="15.75">
      <c r="A1923" s="675">
        <v>102790</v>
      </c>
      <c r="B1923" s="675" t="s">
        <v>4424</v>
      </c>
      <c r="C1923" s="675" t="s">
        <v>1979</v>
      </c>
      <c r="D1923" s="675" t="s">
        <v>37</v>
      </c>
      <c r="E1923" s="677">
        <v>38134.06</v>
      </c>
      <c r="F1923" s="446"/>
      <c r="G1923" s="446"/>
      <c r="H1923" s="446" t="s">
        <v>14360</v>
      </c>
      <c r="I1923" s="447">
        <v>45261</v>
      </c>
    </row>
    <row r="1924" spans="1:9" ht="15.75">
      <c r="A1924" s="675">
        <v>102791</v>
      </c>
      <c r="B1924" s="675" t="s">
        <v>4425</v>
      </c>
      <c r="C1924" s="675" t="s">
        <v>1979</v>
      </c>
      <c r="D1924" s="675" t="s">
        <v>37</v>
      </c>
      <c r="E1924" s="677">
        <v>30186.04</v>
      </c>
      <c r="F1924" s="446"/>
      <c r="G1924" s="446"/>
      <c r="H1924" s="446" t="s">
        <v>14360</v>
      </c>
      <c r="I1924" s="447">
        <v>45261</v>
      </c>
    </row>
    <row r="1925" spans="1:9" ht="15.75">
      <c r="A1925" s="675">
        <v>102792</v>
      </c>
      <c r="B1925" s="675" t="s">
        <v>4426</v>
      </c>
      <c r="C1925" s="675" t="s">
        <v>1979</v>
      </c>
      <c r="D1925" s="675" t="s">
        <v>37</v>
      </c>
      <c r="E1925" s="677">
        <v>49300.01</v>
      </c>
      <c r="F1925" s="446"/>
      <c r="G1925" s="446"/>
      <c r="H1925" s="446" t="s">
        <v>14360</v>
      </c>
      <c r="I1925" s="447">
        <v>45261</v>
      </c>
    </row>
    <row r="1926" spans="1:9" ht="15.75">
      <c r="A1926" s="675">
        <v>102793</v>
      </c>
      <c r="B1926" s="675" t="s">
        <v>4427</v>
      </c>
      <c r="C1926" s="675" t="s">
        <v>1979</v>
      </c>
      <c r="D1926" s="675" t="s">
        <v>37</v>
      </c>
      <c r="E1926" s="677">
        <v>66720.14</v>
      </c>
      <c r="F1926" s="446"/>
      <c r="G1926" s="446"/>
      <c r="H1926" s="446" t="s">
        <v>14360</v>
      </c>
      <c r="I1926" s="447">
        <v>45261</v>
      </c>
    </row>
    <row r="1927" spans="1:9" ht="15.75">
      <c r="A1927" s="675">
        <v>102794</v>
      </c>
      <c r="B1927" s="675" t="s">
        <v>4428</v>
      </c>
      <c r="C1927" s="675" t="s">
        <v>1979</v>
      </c>
      <c r="D1927" s="675" t="s">
        <v>37</v>
      </c>
      <c r="E1927" s="677">
        <v>95683.79</v>
      </c>
      <c r="F1927" s="446"/>
      <c r="G1927" s="446"/>
      <c r="H1927" s="446" t="s">
        <v>14360</v>
      </c>
      <c r="I1927" s="447">
        <v>45261</v>
      </c>
    </row>
    <row r="1928" spans="1:9" ht="15.75">
      <c r="A1928" s="675">
        <v>102795</v>
      </c>
      <c r="B1928" s="675" t="s">
        <v>4429</v>
      </c>
      <c r="C1928" s="675" t="s">
        <v>1979</v>
      </c>
      <c r="D1928" s="675" t="s">
        <v>37</v>
      </c>
      <c r="E1928" s="677">
        <v>32217.919999999998</v>
      </c>
      <c r="F1928" s="446"/>
      <c r="G1928" s="446"/>
      <c r="H1928" s="446" t="s">
        <v>14360</v>
      </c>
      <c r="I1928" s="447">
        <v>45261</v>
      </c>
    </row>
    <row r="1929" spans="1:9" ht="15.75">
      <c r="A1929" s="675">
        <v>102796</v>
      </c>
      <c r="B1929" s="675" t="s">
        <v>4430</v>
      </c>
      <c r="C1929" s="675" t="s">
        <v>1979</v>
      </c>
      <c r="D1929" s="675" t="s">
        <v>37</v>
      </c>
      <c r="E1929" s="677">
        <v>52199.61</v>
      </c>
      <c r="F1929" s="446"/>
      <c r="G1929" s="446"/>
      <c r="H1929" s="446" t="s">
        <v>14360</v>
      </c>
      <c r="I1929" s="447">
        <v>45261</v>
      </c>
    </row>
    <row r="1930" spans="1:9" ht="15.75">
      <c r="A1930" s="675">
        <v>102797</v>
      </c>
      <c r="B1930" s="675" t="s">
        <v>4431</v>
      </c>
      <c r="C1930" s="675" t="s">
        <v>1979</v>
      </c>
      <c r="D1930" s="675" t="s">
        <v>37</v>
      </c>
      <c r="E1930" s="677">
        <v>74172.009999999995</v>
      </c>
      <c r="F1930" s="446"/>
      <c r="G1930" s="446"/>
      <c r="H1930" s="446" t="s">
        <v>14360</v>
      </c>
      <c r="I1930" s="447">
        <v>45261</v>
      </c>
    </row>
    <row r="1931" spans="1:9" ht="15.75">
      <c r="A1931" s="675">
        <v>102798</v>
      </c>
      <c r="B1931" s="675" t="s">
        <v>4432</v>
      </c>
      <c r="C1931" s="675" t="s">
        <v>1979</v>
      </c>
      <c r="D1931" s="675" t="s">
        <v>37</v>
      </c>
      <c r="E1931" s="677">
        <v>90854.11</v>
      </c>
      <c r="F1931" s="446"/>
      <c r="G1931" s="446"/>
      <c r="H1931" s="446" t="s">
        <v>14360</v>
      </c>
      <c r="I1931" s="447">
        <v>45261</v>
      </c>
    </row>
    <row r="1932" spans="1:9" ht="15.75">
      <c r="A1932" s="675">
        <v>102799</v>
      </c>
      <c r="B1932" s="675" t="s">
        <v>4433</v>
      </c>
      <c r="C1932" s="675" t="s">
        <v>1979</v>
      </c>
      <c r="D1932" s="675" t="s">
        <v>37</v>
      </c>
      <c r="E1932" s="677">
        <v>32890.839999999997</v>
      </c>
      <c r="F1932" s="446"/>
      <c r="G1932" s="446"/>
      <c r="H1932" s="446" t="s">
        <v>14360</v>
      </c>
      <c r="I1932" s="447">
        <v>45261</v>
      </c>
    </row>
    <row r="1933" spans="1:9" ht="15.75">
      <c r="A1933" s="675">
        <v>102800</v>
      </c>
      <c r="B1933" s="675" t="s">
        <v>4434</v>
      </c>
      <c r="C1933" s="675" t="s">
        <v>1979</v>
      </c>
      <c r="D1933" s="675" t="s">
        <v>37</v>
      </c>
      <c r="E1933" s="677">
        <v>57295.44</v>
      </c>
      <c r="F1933" s="446"/>
      <c r="G1933" s="446"/>
      <c r="H1933" s="446" t="s">
        <v>14360</v>
      </c>
      <c r="I1933" s="447">
        <v>45261</v>
      </c>
    </row>
    <row r="1934" spans="1:9" ht="15.75">
      <c r="A1934" s="675">
        <v>102801</v>
      </c>
      <c r="B1934" s="675" t="s">
        <v>4435</v>
      </c>
      <c r="C1934" s="675" t="s">
        <v>1979</v>
      </c>
      <c r="D1934" s="675" t="s">
        <v>37</v>
      </c>
      <c r="E1934" s="677">
        <v>80453.539999999994</v>
      </c>
      <c r="F1934" s="446"/>
      <c r="G1934" s="446"/>
      <c r="H1934" s="446" t="s">
        <v>14360</v>
      </c>
      <c r="I1934" s="447">
        <v>45261</v>
      </c>
    </row>
    <row r="1935" spans="1:9" ht="15.75">
      <c r="A1935" s="675">
        <v>102802</v>
      </c>
      <c r="B1935" s="675" t="s">
        <v>4436</v>
      </c>
      <c r="C1935" s="675" t="s">
        <v>1979</v>
      </c>
      <c r="D1935" s="675" t="s">
        <v>37</v>
      </c>
      <c r="E1935" s="677">
        <v>96522.04</v>
      </c>
      <c r="F1935" s="446"/>
      <c r="G1935" s="446"/>
      <c r="H1935" s="446" t="s">
        <v>14360</v>
      </c>
      <c r="I1935" s="447">
        <v>45261</v>
      </c>
    </row>
    <row r="1936" spans="1:9" ht="15.75">
      <c r="A1936" s="675">
        <v>101570</v>
      </c>
      <c r="B1936" s="675" t="s">
        <v>3449</v>
      </c>
      <c r="C1936" s="675" t="s">
        <v>1980</v>
      </c>
      <c r="D1936" s="675" t="s">
        <v>2</v>
      </c>
      <c r="E1936" s="676">
        <v>20.149999999999999</v>
      </c>
      <c r="F1936" s="446"/>
      <c r="G1936" s="446"/>
      <c r="H1936" s="446" t="s">
        <v>14360</v>
      </c>
      <c r="I1936" s="447">
        <v>45261</v>
      </c>
    </row>
    <row r="1937" spans="1:9" ht="15.75">
      <c r="A1937" s="675">
        <v>101571</v>
      </c>
      <c r="B1937" s="675" t="s">
        <v>3450</v>
      </c>
      <c r="C1937" s="675" t="s">
        <v>1980</v>
      </c>
      <c r="D1937" s="675" t="s">
        <v>2</v>
      </c>
      <c r="E1937" s="676">
        <v>27.72</v>
      </c>
      <c r="F1937" s="446"/>
      <c r="G1937" s="446"/>
      <c r="H1937" s="446" t="s">
        <v>14360</v>
      </c>
      <c r="I1937" s="447">
        <v>45261</v>
      </c>
    </row>
    <row r="1938" spans="1:9" ht="15.75">
      <c r="A1938" s="675">
        <v>101572</v>
      </c>
      <c r="B1938" s="675" t="s">
        <v>3451</v>
      </c>
      <c r="C1938" s="675" t="s">
        <v>1980</v>
      </c>
      <c r="D1938" s="675" t="s">
        <v>2</v>
      </c>
      <c r="E1938" s="676">
        <v>15.75</v>
      </c>
      <c r="F1938" s="446"/>
      <c r="G1938" s="446"/>
      <c r="H1938" s="446" t="s">
        <v>14360</v>
      </c>
      <c r="I1938" s="447">
        <v>45261</v>
      </c>
    </row>
    <row r="1939" spans="1:9" ht="15.75">
      <c r="A1939" s="675">
        <v>101573</v>
      </c>
      <c r="B1939" s="675" t="s">
        <v>3452</v>
      </c>
      <c r="C1939" s="675" t="s">
        <v>1980</v>
      </c>
      <c r="D1939" s="675" t="s">
        <v>2</v>
      </c>
      <c r="E1939" s="676">
        <v>23.32</v>
      </c>
      <c r="F1939" s="446"/>
      <c r="G1939" s="446"/>
      <c r="H1939" s="446" t="s">
        <v>14360</v>
      </c>
      <c r="I1939" s="447">
        <v>45261</v>
      </c>
    </row>
    <row r="1940" spans="1:9" ht="15.75">
      <c r="A1940" s="675">
        <v>101574</v>
      </c>
      <c r="B1940" s="675" t="s">
        <v>3453</v>
      </c>
      <c r="C1940" s="675" t="s">
        <v>1980</v>
      </c>
      <c r="D1940" s="675" t="s">
        <v>2</v>
      </c>
      <c r="E1940" s="676">
        <v>11.97</v>
      </c>
      <c r="F1940" s="446"/>
      <c r="G1940" s="446"/>
      <c r="H1940" s="446" t="s">
        <v>14360</v>
      </c>
      <c r="I1940" s="447">
        <v>45261</v>
      </c>
    </row>
    <row r="1941" spans="1:9" ht="15.75">
      <c r="A1941" s="675">
        <v>101575</v>
      </c>
      <c r="B1941" s="675" t="s">
        <v>3454</v>
      </c>
      <c r="C1941" s="675" t="s">
        <v>1980</v>
      </c>
      <c r="D1941" s="675" t="s">
        <v>2</v>
      </c>
      <c r="E1941" s="676">
        <v>19.7</v>
      </c>
      <c r="F1941" s="446"/>
      <c r="G1941" s="446"/>
      <c r="H1941" s="446" t="s">
        <v>14360</v>
      </c>
      <c r="I1941" s="447">
        <v>45261</v>
      </c>
    </row>
    <row r="1942" spans="1:9" ht="15.75">
      <c r="A1942" s="675">
        <v>101576</v>
      </c>
      <c r="B1942" s="675" t="s">
        <v>3455</v>
      </c>
      <c r="C1942" s="675" t="s">
        <v>1980</v>
      </c>
      <c r="D1942" s="675" t="s">
        <v>2</v>
      </c>
      <c r="E1942" s="676">
        <v>34.79</v>
      </c>
      <c r="F1942" s="446"/>
      <c r="G1942" s="446"/>
      <c r="H1942" s="446" t="s">
        <v>14360</v>
      </c>
      <c r="I1942" s="447">
        <v>45261</v>
      </c>
    </row>
    <row r="1943" spans="1:9" ht="15.75">
      <c r="A1943" s="675">
        <v>101577</v>
      </c>
      <c r="B1943" s="675" t="s">
        <v>3456</v>
      </c>
      <c r="C1943" s="675" t="s">
        <v>1980</v>
      </c>
      <c r="D1943" s="675" t="s">
        <v>2</v>
      </c>
      <c r="E1943" s="676">
        <v>44.48</v>
      </c>
      <c r="F1943" s="446"/>
      <c r="G1943" s="446"/>
      <c r="H1943" s="446" t="s">
        <v>14360</v>
      </c>
      <c r="I1943" s="447">
        <v>45261</v>
      </c>
    </row>
    <row r="1944" spans="1:9" ht="15.75">
      <c r="A1944" s="675">
        <v>101578</v>
      </c>
      <c r="B1944" s="675" t="s">
        <v>3457</v>
      </c>
      <c r="C1944" s="675" t="s">
        <v>1980</v>
      </c>
      <c r="D1944" s="675" t="s">
        <v>2</v>
      </c>
      <c r="E1944" s="676">
        <v>28.54</v>
      </c>
      <c r="F1944" s="446"/>
      <c r="G1944" s="446"/>
      <c r="H1944" s="446" t="s">
        <v>14360</v>
      </c>
      <c r="I1944" s="447">
        <v>45261</v>
      </c>
    </row>
    <row r="1945" spans="1:9" ht="15.75">
      <c r="A1945" s="675">
        <v>101579</v>
      </c>
      <c r="B1945" s="675" t="s">
        <v>3458</v>
      </c>
      <c r="C1945" s="675" t="s">
        <v>1980</v>
      </c>
      <c r="D1945" s="675" t="s">
        <v>2</v>
      </c>
      <c r="E1945" s="676">
        <v>38.229999999999997</v>
      </c>
      <c r="F1945" s="446"/>
      <c r="G1945" s="446"/>
      <c r="H1945" s="446" t="s">
        <v>14360</v>
      </c>
      <c r="I1945" s="447">
        <v>45261</v>
      </c>
    </row>
    <row r="1946" spans="1:9" ht="15.75">
      <c r="A1946" s="675">
        <v>101580</v>
      </c>
      <c r="B1946" s="675" t="s">
        <v>3459</v>
      </c>
      <c r="C1946" s="675" t="s">
        <v>1980</v>
      </c>
      <c r="D1946" s="675" t="s">
        <v>2</v>
      </c>
      <c r="E1946" s="676">
        <v>24.85</v>
      </c>
      <c r="F1946" s="446"/>
      <c r="G1946" s="446"/>
      <c r="H1946" s="446" t="s">
        <v>14360</v>
      </c>
      <c r="I1946" s="447">
        <v>45261</v>
      </c>
    </row>
    <row r="1947" spans="1:9" ht="15.75">
      <c r="A1947" s="675">
        <v>101581</v>
      </c>
      <c r="B1947" s="675" t="s">
        <v>3460</v>
      </c>
      <c r="C1947" s="675" t="s">
        <v>1980</v>
      </c>
      <c r="D1947" s="675" t="s">
        <v>2</v>
      </c>
      <c r="E1947" s="676">
        <v>34.700000000000003</v>
      </c>
      <c r="F1947" s="446"/>
      <c r="G1947" s="446"/>
      <c r="H1947" s="446" t="s">
        <v>14360</v>
      </c>
      <c r="I1947" s="447">
        <v>45261</v>
      </c>
    </row>
    <row r="1948" spans="1:9" ht="15.75">
      <c r="A1948" s="675">
        <v>101582</v>
      </c>
      <c r="B1948" s="675" t="s">
        <v>3461</v>
      </c>
      <c r="C1948" s="675" t="s">
        <v>1980</v>
      </c>
      <c r="D1948" s="675" t="s">
        <v>2</v>
      </c>
      <c r="E1948" s="676">
        <v>56.89</v>
      </c>
      <c r="F1948" s="446"/>
      <c r="G1948" s="446"/>
      <c r="H1948" s="446" t="s">
        <v>14360</v>
      </c>
      <c r="I1948" s="447">
        <v>45261</v>
      </c>
    </row>
    <row r="1949" spans="1:9" ht="15.75">
      <c r="A1949" s="675">
        <v>101583</v>
      </c>
      <c r="B1949" s="675" t="s">
        <v>3462</v>
      </c>
      <c r="C1949" s="675" t="s">
        <v>1980</v>
      </c>
      <c r="D1949" s="675" t="s">
        <v>2</v>
      </c>
      <c r="E1949" s="676">
        <v>71.959999999999994</v>
      </c>
      <c r="F1949" s="446"/>
      <c r="G1949" s="446"/>
      <c r="H1949" s="446" t="s">
        <v>14360</v>
      </c>
      <c r="I1949" s="447">
        <v>45261</v>
      </c>
    </row>
    <row r="1950" spans="1:9" ht="15.75">
      <c r="A1950" s="675">
        <v>101584</v>
      </c>
      <c r="B1950" s="675" t="s">
        <v>3463</v>
      </c>
      <c r="C1950" s="675" t="s">
        <v>1980</v>
      </c>
      <c r="D1950" s="675" t="s">
        <v>2</v>
      </c>
      <c r="E1950" s="676">
        <v>46.44</v>
      </c>
      <c r="F1950" s="446"/>
      <c r="G1950" s="446"/>
      <c r="H1950" s="446" t="s">
        <v>14360</v>
      </c>
      <c r="I1950" s="447">
        <v>45261</v>
      </c>
    </row>
    <row r="1951" spans="1:9" ht="15.75">
      <c r="A1951" s="675">
        <v>101585</v>
      </c>
      <c r="B1951" s="675" t="s">
        <v>3464</v>
      </c>
      <c r="C1951" s="675" t="s">
        <v>1980</v>
      </c>
      <c r="D1951" s="675" t="s">
        <v>2</v>
      </c>
      <c r="E1951" s="676">
        <v>61.49</v>
      </c>
      <c r="F1951" s="446"/>
      <c r="G1951" s="446"/>
      <c r="H1951" s="446" t="s">
        <v>14360</v>
      </c>
      <c r="I1951" s="447">
        <v>45261</v>
      </c>
    </row>
    <row r="1952" spans="1:9" ht="15.75">
      <c r="A1952" s="675">
        <v>101586</v>
      </c>
      <c r="B1952" s="675" t="s">
        <v>3465</v>
      </c>
      <c r="C1952" s="675" t="s">
        <v>1980</v>
      </c>
      <c r="D1952" s="675" t="s">
        <v>2</v>
      </c>
      <c r="E1952" s="676">
        <v>39.53</v>
      </c>
      <c r="F1952" s="446"/>
      <c r="G1952" s="446"/>
      <c r="H1952" s="446" t="s">
        <v>14360</v>
      </c>
      <c r="I1952" s="447">
        <v>45261</v>
      </c>
    </row>
    <row r="1953" spans="1:9" ht="15.75">
      <c r="A1953" s="675">
        <v>101587</v>
      </c>
      <c r="B1953" s="675" t="s">
        <v>3466</v>
      </c>
      <c r="C1953" s="675" t="s">
        <v>1980</v>
      </c>
      <c r="D1953" s="675" t="s">
        <v>2</v>
      </c>
      <c r="E1953" s="676">
        <v>54.75</v>
      </c>
      <c r="F1953" s="446"/>
      <c r="G1953" s="446"/>
      <c r="H1953" s="446" t="s">
        <v>14360</v>
      </c>
      <c r="I1953" s="447">
        <v>45261</v>
      </c>
    </row>
    <row r="1954" spans="1:9" ht="15.75">
      <c r="A1954" s="675">
        <v>101588</v>
      </c>
      <c r="B1954" s="675" t="s">
        <v>3467</v>
      </c>
      <c r="C1954" s="675" t="s">
        <v>1980</v>
      </c>
      <c r="D1954" s="675" t="s">
        <v>2</v>
      </c>
      <c r="E1954" s="676">
        <v>85.76</v>
      </c>
      <c r="F1954" s="446"/>
      <c r="G1954" s="446"/>
      <c r="H1954" s="446" t="s">
        <v>14360</v>
      </c>
      <c r="I1954" s="447">
        <v>45261</v>
      </c>
    </row>
    <row r="1955" spans="1:9" ht="15.75">
      <c r="A1955" s="675">
        <v>101589</v>
      </c>
      <c r="B1955" s="675" t="s">
        <v>3468</v>
      </c>
      <c r="C1955" s="675" t="s">
        <v>1980</v>
      </c>
      <c r="D1955" s="675" t="s">
        <v>2</v>
      </c>
      <c r="E1955" s="676">
        <v>125.32</v>
      </c>
      <c r="F1955" s="446"/>
      <c r="G1955" s="446"/>
      <c r="H1955" s="446" t="s">
        <v>14360</v>
      </c>
      <c r="I1955" s="447">
        <v>45261</v>
      </c>
    </row>
    <row r="1956" spans="1:9" ht="15.75">
      <c r="A1956" s="675">
        <v>101590</v>
      </c>
      <c r="B1956" s="675" t="s">
        <v>3469</v>
      </c>
      <c r="C1956" s="675" t="s">
        <v>1980</v>
      </c>
      <c r="D1956" s="675" t="s">
        <v>2</v>
      </c>
      <c r="E1956" s="676">
        <v>64.77</v>
      </c>
      <c r="F1956" s="446"/>
      <c r="G1956" s="446"/>
      <c r="H1956" s="446" t="s">
        <v>14360</v>
      </c>
      <c r="I1956" s="447">
        <v>45261</v>
      </c>
    </row>
    <row r="1957" spans="1:9" ht="15.75">
      <c r="A1957" s="675">
        <v>101591</v>
      </c>
      <c r="B1957" s="675" t="s">
        <v>3470</v>
      </c>
      <c r="C1957" s="675" t="s">
        <v>1980</v>
      </c>
      <c r="D1957" s="675" t="s">
        <v>2</v>
      </c>
      <c r="E1957" s="676">
        <v>104.33</v>
      </c>
      <c r="F1957" s="446"/>
      <c r="G1957" s="446"/>
      <c r="H1957" s="446" t="s">
        <v>14360</v>
      </c>
      <c r="I1957" s="447">
        <v>45261</v>
      </c>
    </row>
    <row r="1958" spans="1:9" ht="15.75">
      <c r="A1958" s="675">
        <v>101592</v>
      </c>
      <c r="B1958" s="675" t="s">
        <v>3471</v>
      </c>
      <c r="C1958" s="675" t="s">
        <v>1980</v>
      </c>
      <c r="D1958" s="675" t="s">
        <v>2</v>
      </c>
      <c r="E1958" s="676">
        <v>45.09</v>
      </c>
      <c r="F1958" s="446"/>
      <c r="G1958" s="446"/>
      <c r="H1958" s="446" t="s">
        <v>14360</v>
      </c>
      <c r="I1958" s="447">
        <v>45261</v>
      </c>
    </row>
    <row r="1959" spans="1:9" ht="15.75">
      <c r="A1959" s="675">
        <v>101593</v>
      </c>
      <c r="B1959" s="675" t="s">
        <v>3472</v>
      </c>
      <c r="C1959" s="675" t="s">
        <v>1980</v>
      </c>
      <c r="D1959" s="675" t="s">
        <v>2</v>
      </c>
      <c r="E1959" s="676">
        <v>84.79</v>
      </c>
      <c r="F1959" s="446"/>
      <c r="G1959" s="446"/>
      <c r="H1959" s="446" t="s">
        <v>14360</v>
      </c>
      <c r="I1959" s="447">
        <v>45261</v>
      </c>
    </row>
    <row r="1960" spans="1:9" ht="15.75">
      <c r="A1960" s="675">
        <v>101600</v>
      </c>
      <c r="B1960" s="675" t="s">
        <v>3473</v>
      </c>
      <c r="C1960" s="675" t="s">
        <v>1980</v>
      </c>
      <c r="D1960" s="675" t="s">
        <v>2</v>
      </c>
      <c r="E1960" s="676">
        <v>16.2</v>
      </c>
      <c r="F1960" s="446"/>
      <c r="G1960" s="446"/>
      <c r="H1960" s="446" t="s">
        <v>14360</v>
      </c>
      <c r="I1960" s="447">
        <v>45261</v>
      </c>
    </row>
    <row r="1961" spans="1:9" ht="15.75">
      <c r="A1961" s="675">
        <v>101601</v>
      </c>
      <c r="B1961" s="675" t="s">
        <v>3474</v>
      </c>
      <c r="C1961" s="675" t="s">
        <v>1980</v>
      </c>
      <c r="D1961" s="675" t="s">
        <v>2</v>
      </c>
      <c r="E1961" s="676">
        <v>23.99</v>
      </c>
      <c r="F1961" s="446"/>
      <c r="G1961" s="446"/>
      <c r="H1961" s="446" t="s">
        <v>14360</v>
      </c>
      <c r="I1961" s="447">
        <v>45261</v>
      </c>
    </row>
    <row r="1962" spans="1:9" ht="15.75">
      <c r="A1962" s="675">
        <v>101602</v>
      </c>
      <c r="B1962" s="675" t="s">
        <v>3475</v>
      </c>
      <c r="C1962" s="675" t="s">
        <v>1980</v>
      </c>
      <c r="D1962" s="675" t="s">
        <v>2</v>
      </c>
      <c r="E1962" s="676">
        <v>12.01</v>
      </c>
      <c r="F1962" s="446"/>
      <c r="G1962" s="446"/>
      <c r="H1962" s="446" t="s">
        <v>14360</v>
      </c>
      <c r="I1962" s="447">
        <v>45261</v>
      </c>
    </row>
    <row r="1963" spans="1:9" ht="15.75">
      <c r="A1963" s="675">
        <v>101603</v>
      </c>
      <c r="B1963" s="675" t="s">
        <v>3476</v>
      </c>
      <c r="C1963" s="675" t="s">
        <v>1980</v>
      </c>
      <c r="D1963" s="675" t="s">
        <v>2</v>
      </c>
      <c r="E1963" s="676">
        <v>19.8</v>
      </c>
      <c r="F1963" s="446"/>
      <c r="G1963" s="446"/>
      <c r="H1963" s="446" t="s">
        <v>14360</v>
      </c>
      <c r="I1963" s="447">
        <v>45261</v>
      </c>
    </row>
    <row r="1964" spans="1:9" ht="15.75">
      <c r="A1964" s="675">
        <v>101604</v>
      </c>
      <c r="B1964" s="675" t="s">
        <v>3477</v>
      </c>
      <c r="C1964" s="675" t="s">
        <v>1980</v>
      </c>
      <c r="D1964" s="675" t="s">
        <v>2</v>
      </c>
      <c r="E1964" s="676">
        <v>7.86</v>
      </c>
      <c r="F1964" s="446"/>
      <c r="G1964" s="446"/>
      <c r="H1964" s="446" t="s">
        <v>14360</v>
      </c>
      <c r="I1964" s="447">
        <v>45261</v>
      </c>
    </row>
    <row r="1965" spans="1:9" ht="15.75">
      <c r="A1965" s="675">
        <v>101605</v>
      </c>
      <c r="B1965" s="675" t="s">
        <v>3478</v>
      </c>
      <c r="C1965" s="675" t="s">
        <v>1980</v>
      </c>
      <c r="D1965" s="675" t="s">
        <v>2</v>
      </c>
      <c r="E1965" s="676">
        <v>15.63</v>
      </c>
      <c r="F1965" s="446"/>
      <c r="G1965" s="446"/>
      <c r="H1965" s="446" t="s">
        <v>14360</v>
      </c>
      <c r="I1965" s="447">
        <v>45261</v>
      </c>
    </row>
    <row r="1966" spans="1:9" ht="15.75">
      <c r="A1966" s="675">
        <v>90788</v>
      </c>
      <c r="B1966" s="675" t="s">
        <v>2747</v>
      </c>
      <c r="C1966" s="675" t="s">
        <v>1981</v>
      </c>
      <c r="D1966" s="675" t="s">
        <v>37</v>
      </c>
      <c r="E1966" s="676">
        <v>839.97</v>
      </c>
      <c r="F1966" s="446"/>
      <c r="G1966" s="446"/>
      <c r="H1966" s="446" t="s">
        <v>14360</v>
      </c>
      <c r="I1966" s="447">
        <v>45261</v>
      </c>
    </row>
    <row r="1967" spans="1:9" ht="15.75">
      <c r="A1967" s="675">
        <v>90789</v>
      </c>
      <c r="B1967" s="675" t="s">
        <v>2748</v>
      </c>
      <c r="C1967" s="675" t="s">
        <v>1981</v>
      </c>
      <c r="D1967" s="675" t="s">
        <v>37</v>
      </c>
      <c r="E1967" s="676">
        <v>841.54</v>
      </c>
      <c r="F1967" s="446"/>
      <c r="G1967" s="446"/>
      <c r="H1967" s="446" t="s">
        <v>14360</v>
      </c>
      <c r="I1967" s="447">
        <v>45261</v>
      </c>
    </row>
    <row r="1968" spans="1:9" ht="15.75">
      <c r="A1968" s="675">
        <v>90790</v>
      </c>
      <c r="B1968" s="675" t="s">
        <v>2749</v>
      </c>
      <c r="C1968" s="675" t="s">
        <v>1981</v>
      </c>
      <c r="D1968" s="675" t="s">
        <v>37</v>
      </c>
      <c r="E1968" s="676">
        <v>867.87</v>
      </c>
      <c r="F1968" s="446"/>
      <c r="G1968" s="446"/>
      <c r="H1968" s="446" t="s">
        <v>14360</v>
      </c>
      <c r="I1968" s="447">
        <v>45261</v>
      </c>
    </row>
    <row r="1969" spans="1:9" ht="15.75">
      <c r="A1969" s="675">
        <v>90791</v>
      </c>
      <c r="B1969" s="675" t="s">
        <v>3479</v>
      </c>
      <c r="C1969" s="675" t="s">
        <v>1981</v>
      </c>
      <c r="D1969" s="675" t="s">
        <v>37</v>
      </c>
      <c r="E1969" s="677">
        <v>1016.88</v>
      </c>
      <c r="F1969" s="446"/>
      <c r="G1969" s="446"/>
      <c r="H1969" s="446" t="s">
        <v>14360</v>
      </c>
      <c r="I1969" s="447">
        <v>45261</v>
      </c>
    </row>
    <row r="1970" spans="1:9" ht="15.75">
      <c r="A1970" s="675">
        <v>90793</v>
      </c>
      <c r="B1970" s="675" t="s">
        <v>3480</v>
      </c>
      <c r="C1970" s="675" t="s">
        <v>1981</v>
      </c>
      <c r="D1970" s="675" t="s">
        <v>37</v>
      </c>
      <c r="E1970" s="677">
        <v>1073.9100000000001</v>
      </c>
      <c r="F1970" s="446"/>
      <c r="G1970" s="446"/>
      <c r="H1970" s="446" t="s">
        <v>14360</v>
      </c>
      <c r="I1970" s="447">
        <v>45261</v>
      </c>
    </row>
    <row r="1971" spans="1:9" ht="15.75">
      <c r="A1971" s="675">
        <v>90794</v>
      </c>
      <c r="B1971" s="675" t="s">
        <v>3481</v>
      </c>
      <c r="C1971" s="675" t="s">
        <v>1981</v>
      </c>
      <c r="D1971" s="675" t="s">
        <v>37</v>
      </c>
      <c r="E1971" s="676">
        <v>720.18</v>
      </c>
      <c r="F1971" s="446"/>
      <c r="G1971" s="446"/>
      <c r="H1971" s="446" t="s">
        <v>14360</v>
      </c>
      <c r="I1971" s="447">
        <v>45261</v>
      </c>
    </row>
    <row r="1972" spans="1:9" ht="15.75">
      <c r="A1972" s="675">
        <v>90795</v>
      </c>
      <c r="B1972" s="675" t="s">
        <v>3482</v>
      </c>
      <c r="C1972" s="675" t="s">
        <v>1981</v>
      </c>
      <c r="D1972" s="675" t="s">
        <v>37</v>
      </c>
      <c r="E1972" s="676">
        <v>726.88</v>
      </c>
      <c r="F1972" s="446"/>
      <c r="G1972" s="446"/>
      <c r="H1972" s="446" t="s">
        <v>14360</v>
      </c>
      <c r="I1972" s="447">
        <v>45261</v>
      </c>
    </row>
    <row r="1973" spans="1:9" ht="15.75">
      <c r="A1973" s="675">
        <v>90796</v>
      </c>
      <c r="B1973" s="675" t="s">
        <v>3483</v>
      </c>
      <c r="C1973" s="675" t="s">
        <v>1981</v>
      </c>
      <c r="D1973" s="675" t="s">
        <v>37</v>
      </c>
      <c r="E1973" s="676">
        <v>733.56</v>
      </c>
      <c r="F1973" s="446"/>
      <c r="G1973" s="446"/>
      <c r="H1973" s="446" t="s">
        <v>14360</v>
      </c>
      <c r="I1973" s="447">
        <v>45261</v>
      </c>
    </row>
    <row r="1974" spans="1:9" ht="15.75">
      <c r="A1974" s="675">
        <v>90797</v>
      </c>
      <c r="B1974" s="675" t="s">
        <v>3484</v>
      </c>
      <c r="C1974" s="675" t="s">
        <v>1981</v>
      </c>
      <c r="D1974" s="675" t="s">
        <v>37</v>
      </c>
      <c r="E1974" s="676">
        <v>740.26</v>
      </c>
      <c r="F1974" s="446"/>
      <c r="G1974" s="446"/>
      <c r="H1974" s="446" t="s">
        <v>14360</v>
      </c>
      <c r="I1974" s="447">
        <v>45261</v>
      </c>
    </row>
    <row r="1975" spans="1:9" ht="15.75">
      <c r="A1975" s="675">
        <v>90798</v>
      </c>
      <c r="B1975" s="675" t="s">
        <v>13478</v>
      </c>
      <c r="C1975" s="675" t="s">
        <v>1981</v>
      </c>
      <c r="D1975" s="675" t="s">
        <v>37</v>
      </c>
      <c r="E1975" s="677">
        <v>1076.72</v>
      </c>
      <c r="F1975" s="446"/>
      <c r="G1975" s="446"/>
      <c r="H1975" s="446" t="s">
        <v>14360</v>
      </c>
      <c r="I1975" s="447">
        <v>45261</v>
      </c>
    </row>
    <row r="1976" spans="1:9" ht="15.75">
      <c r="A1976" s="675">
        <v>90799</v>
      </c>
      <c r="B1976" s="675" t="s">
        <v>13479</v>
      </c>
      <c r="C1976" s="675" t="s">
        <v>1981</v>
      </c>
      <c r="D1976" s="675" t="s">
        <v>37</v>
      </c>
      <c r="E1976" s="677">
        <v>1110.78</v>
      </c>
      <c r="F1976" s="446"/>
      <c r="G1976" s="446"/>
      <c r="H1976" s="446" t="s">
        <v>14360</v>
      </c>
      <c r="I1976" s="447">
        <v>45261</v>
      </c>
    </row>
    <row r="1977" spans="1:9" ht="15.75">
      <c r="A1977" s="675">
        <v>90801</v>
      </c>
      <c r="B1977" s="675" t="s">
        <v>2750</v>
      </c>
      <c r="C1977" s="675" t="s">
        <v>1981</v>
      </c>
      <c r="D1977" s="675" t="s">
        <v>37</v>
      </c>
      <c r="E1977" s="676">
        <v>270.27999999999997</v>
      </c>
      <c r="F1977" s="446"/>
      <c r="G1977" s="446"/>
      <c r="H1977" s="446" t="s">
        <v>14360</v>
      </c>
      <c r="I1977" s="447">
        <v>45261</v>
      </c>
    </row>
    <row r="1978" spans="1:9" ht="15.75">
      <c r="A1978" s="675">
        <v>90806</v>
      </c>
      <c r="B1978" s="675" t="s">
        <v>5993</v>
      </c>
      <c r="C1978" s="675" t="s">
        <v>1981</v>
      </c>
      <c r="D1978" s="675" t="s">
        <v>37</v>
      </c>
      <c r="E1978" s="676">
        <v>355.1</v>
      </c>
      <c r="F1978" s="446"/>
      <c r="G1978" s="446"/>
      <c r="H1978" s="446" t="s">
        <v>14360</v>
      </c>
      <c r="I1978" s="447">
        <v>45261</v>
      </c>
    </row>
    <row r="1979" spans="1:9" ht="15.75">
      <c r="A1979" s="675">
        <v>90820</v>
      </c>
      <c r="B1979" s="675" t="s">
        <v>2751</v>
      </c>
      <c r="C1979" s="675" t="s">
        <v>1981</v>
      </c>
      <c r="D1979" s="675" t="s">
        <v>37</v>
      </c>
      <c r="E1979" s="676">
        <v>332.49</v>
      </c>
      <c r="F1979" s="446"/>
      <c r="G1979" s="446"/>
      <c r="H1979" s="446" t="s">
        <v>14360</v>
      </c>
      <c r="I1979" s="447">
        <v>45261</v>
      </c>
    </row>
    <row r="1980" spans="1:9" ht="15.75">
      <c r="A1980" s="675">
        <v>90821</v>
      </c>
      <c r="B1980" s="675" t="s">
        <v>2752</v>
      </c>
      <c r="C1980" s="675" t="s">
        <v>1981</v>
      </c>
      <c r="D1980" s="675" t="s">
        <v>37</v>
      </c>
      <c r="E1980" s="676">
        <v>338.69</v>
      </c>
      <c r="F1980" s="446"/>
      <c r="G1980" s="446"/>
      <c r="H1980" s="446" t="s">
        <v>14360</v>
      </c>
      <c r="I1980" s="447">
        <v>45261</v>
      </c>
    </row>
    <row r="1981" spans="1:9" ht="15.75">
      <c r="A1981" s="675">
        <v>90822</v>
      </c>
      <c r="B1981" s="675" t="s">
        <v>2753</v>
      </c>
      <c r="C1981" s="675" t="s">
        <v>1981</v>
      </c>
      <c r="D1981" s="675" t="s">
        <v>37</v>
      </c>
      <c r="E1981" s="676">
        <v>362.29</v>
      </c>
      <c r="F1981" s="446"/>
      <c r="G1981" s="446"/>
      <c r="H1981" s="446" t="s">
        <v>14360</v>
      </c>
      <c r="I1981" s="447">
        <v>45261</v>
      </c>
    </row>
    <row r="1982" spans="1:9" ht="15.75">
      <c r="A1982" s="675">
        <v>90823</v>
      </c>
      <c r="B1982" s="675" t="s">
        <v>2754</v>
      </c>
      <c r="C1982" s="675" t="s">
        <v>1981</v>
      </c>
      <c r="D1982" s="675" t="s">
        <v>37</v>
      </c>
      <c r="E1982" s="676">
        <v>443.17</v>
      </c>
      <c r="F1982" s="446"/>
      <c r="G1982" s="446"/>
      <c r="H1982" s="446" t="s">
        <v>14360</v>
      </c>
      <c r="I1982" s="447">
        <v>45261</v>
      </c>
    </row>
    <row r="1983" spans="1:9" ht="15.75">
      <c r="A1983" s="675">
        <v>90824</v>
      </c>
      <c r="B1983" s="675" t="s">
        <v>2755</v>
      </c>
      <c r="C1983" s="675" t="s">
        <v>1981</v>
      </c>
      <c r="D1983" s="675" t="s">
        <v>37</v>
      </c>
      <c r="E1983" s="676">
        <v>629.21</v>
      </c>
      <c r="F1983" s="446"/>
      <c r="G1983" s="446"/>
      <c r="H1983" s="446" t="s">
        <v>14360</v>
      </c>
      <c r="I1983" s="447">
        <v>45261</v>
      </c>
    </row>
    <row r="1984" spans="1:9" ht="15.75">
      <c r="A1984" s="675">
        <v>90825</v>
      </c>
      <c r="B1984" s="675" t="s">
        <v>2756</v>
      </c>
      <c r="C1984" s="675" t="s">
        <v>1981</v>
      </c>
      <c r="D1984" s="675" t="s">
        <v>37</v>
      </c>
      <c r="E1984" s="676">
        <v>699.55</v>
      </c>
      <c r="F1984" s="446"/>
      <c r="G1984" s="446"/>
      <c r="H1984" s="446" t="s">
        <v>14360</v>
      </c>
      <c r="I1984" s="447">
        <v>45261</v>
      </c>
    </row>
    <row r="1985" spans="1:9" ht="15.75">
      <c r="A1985" s="675">
        <v>90830</v>
      </c>
      <c r="B1985" s="675" t="s">
        <v>2757</v>
      </c>
      <c r="C1985" s="675" t="s">
        <v>1981</v>
      </c>
      <c r="D1985" s="675" t="s">
        <v>37</v>
      </c>
      <c r="E1985" s="676">
        <v>157.21</v>
      </c>
      <c r="F1985" s="446"/>
      <c r="G1985" s="446"/>
      <c r="H1985" s="446" t="s">
        <v>14360</v>
      </c>
      <c r="I1985" s="447">
        <v>45261</v>
      </c>
    </row>
    <row r="1986" spans="1:9" ht="15.75">
      <c r="A1986" s="675">
        <v>90831</v>
      </c>
      <c r="B1986" s="675" t="s">
        <v>2758</v>
      </c>
      <c r="C1986" s="675" t="s">
        <v>1981</v>
      </c>
      <c r="D1986" s="675" t="s">
        <v>37</v>
      </c>
      <c r="E1986" s="676">
        <v>137.85</v>
      </c>
      <c r="F1986" s="446"/>
      <c r="G1986" s="446"/>
      <c r="H1986" s="446" t="s">
        <v>14360</v>
      </c>
      <c r="I1986" s="447">
        <v>45261</v>
      </c>
    </row>
    <row r="1987" spans="1:9" ht="15.75">
      <c r="A1987" s="675">
        <v>90841</v>
      </c>
      <c r="B1987" s="675" t="s">
        <v>2759</v>
      </c>
      <c r="C1987" s="675" t="s">
        <v>1981</v>
      </c>
      <c r="D1987" s="675" t="s">
        <v>37</v>
      </c>
      <c r="E1987" s="676">
        <v>920.96</v>
      </c>
      <c r="F1987" s="446"/>
      <c r="G1987" s="446"/>
      <c r="H1987" s="446" t="s">
        <v>14360</v>
      </c>
      <c r="I1987" s="447">
        <v>45261</v>
      </c>
    </row>
    <row r="1988" spans="1:9" ht="15.75">
      <c r="A1988" s="675">
        <v>90842</v>
      </c>
      <c r="B1988" s="675" t="s">
        <v>2760</v>
      </c>
      <c r="C1988" s="675" t="s">
        <v>1981</v>
      </c>
      <c r="D1988" s="675" t="s">
        <v>37</v>
      </c>
      <c r="E1988" s="676">
        <v>929.15</v>
      </c>
      <c r="F1988" s="446"/>
      <c r="G1988" s="446"/>
      <c r="H1988" s="446" t="s">
        <v>14360</v>
      </c>
      <c r="I1988" s="447">
        <v>45261</v>
      </c>
    </row>
    <row r="1989" spans="1:9" ht="15.75">
      <c r="A1989" s="675">
        <v>90843</v>
      </c>
      <c r="B1989" s="675" t="s">
        <v>2761</v>
      </c>
      <c r="C1989" s="675" t="s">
        <v>1981</v>
      </c>
      <c r="D1989" s="675" t="s">
        <v>37</v>
      </c>
      <c r="E1989" s="676">
        <v>974.1</v>
      </c>
      <c r="F1989" s="446"/>
      <c r="G1989" s="446"/>
      <c r="H1989" s="446" t="s">
        <v>14360</v>
      </c>
      <c r="I1989" s="447">
        <v>45261</v>
      </c>
    </row>
    <row r="1990" spans="1:9" ht="15.75">
      <c r="A1990" s="675">
        <v>90844</v>
      </c>
      <c r="B1990" s="675" t="s">
        <v>2762</v>
      </c>
      <c r="C1990" s="675" t="s">
        <v>1981</v>
      </c>
      <c r="D1990" s="675" t="s">
        <v>37</v>
      </c>
      <c r="E1990" s="677">
        <v>1056.97</v>
      </c>
      <c r="F1990" s="446"/>
      <c r="G1990" s="446"/>
      <c r="H1990" s="446" t="s">
        <v>14360</v>
      </c>
      <c r="I1990" s="447">
        <v>45261</v>
      </c>
    </row>
    <row r="1991" spans="1:9" ht="15.75">
      <c r="A1991" s="675">
        <v>90845</v>
      </c>
      <c r="B1991" s="675" t="s">
        <v>3117</v>
      </c>
      <c r="C1991" s="675" t="s">
        <v>1981</v>
      </c>
      <c r="D1991" s="675" t="s">
        <v>37</v>
      </c>
      <c r="E1991" s="677">
        <v>1241.02</v>
      </c>
      <c r="F1991" s="446"/>
      <c r="G1991" s="446"/>
      <c r="H1991" s="446" t="s">
        <v>14360</v>
      </c>
      <c r="I1991" s="447">
        <v>45261</v>
      </c>
    </row>
    <row r="1992" spans="1:9" ht="15.75">
      <c r="A1992" s="675">
        <v>90846</v>
      </c>
      <c r="B1992" s="675" t="s">
        <v>3118</v>
      </c>
      <c r="C1992" s="675" t="s">
        <v>1981</v>
      </c>
      <c r="D1992" s="675" t="s">
        <v>37</v>
      </c>
      <c r="E1992" s="677">
        <v>1313.35</v>
      </c>
      <c r="F1992" s="446"/>
      <c r="G1992" s="446"/>
      <c r="H1992" s="446" t="s">
        <v>14360</v>
      </c>
      <c r="I1992" s="447">
        <v>45261</v>
      </c>
    </row>
    <row r="1993" spans="1:9" ht="15.75">
      <c r="A1993" s="675">
        <v>90847</v>
      </c>
      <c r="B1993" s="675" t="s">
        <v>2763</v>
      </c>
      <c r="C1993" s="675" t="s">
        <v>1981</v>
      </c>
      <c r="D1993" s="675" t="s">
        <v>37</v>
      </c>
      <c r="E1993" s="676">
        <v>783.11</v>
      </c>
      <c r="F1993" s="446"/>
      <c r="G1993" s="446"/>
      <c r="H1993" s="446" t="s">
        <v>14360</v>
      </c>
      <c r="I1993" s="447">
        <v>45261</v>
      </c>
    </row>
    <row r="1994" spans="1:9" ht="15.75">
      <c r="A1994" s="675">
        <v>90848</v>
      </c>
      <c r="B1994" s="675" t="s">
        <v>2764</v>
      </c>
      <c r="C1994" s="675" t="s">
        <v>1981</v>
      </c>
      <c r="D1994" s="675" t="s">
        <v>37</v>
      </c>
      <c r="E1994" s="676">
        <v>791.3</v>
      </c>
      <c r="F1994" s="446"/>
      <c r="G1994" s="446"/>
      <c r="H1994" s="446" t="s">
        <v>14360</v>
      </c>
      <c r="I1994" s="447">
        <v>45261</v>
      </c>
    </row>
    <row r="1995" spans="1:9" ht="15.75">
      <c r="A1995" s="675">
        <v>90849</v>
      </c>
      <c r="B1995" s="675" t="s">
        <v>2765</v>
      </c>
      <c r="C1995" s="675" t="s">
        <v>1981</v>
      </c>
      <c r="D1995" s="675" t="s">
        <v>37</v>
      </c>
      <c r="E1995" s="676">
        <v>816.89</v>
      </c>
      <c r="F1995" s="446"/>
      <c r="G1995" s="446"/>
      <c r="H1995" s="446" t="s">
        <v>14360</v>
      </c>
      <c r="I1995" s="447">
        <v>45261</v>
      </c>
    </row>
    <row r="1996" spans="1:9" ht="15.75">
      <c r="A1996" s="675">
        <v>90850</v>
      </c>
      <c r="B1996" s="675" t="s">
        <v>2766</v>
      </c>
      <c r="C1996" s="675" t="s">
        <v>1981</v>
      </c>
      <c r="D1996" s="675" t="s">
        <v>37</v>
      </c>
      <c r="E1996" s="676">
        <v>899.76</v>
      </c>
      <c r="F1996" s="446"/>
      <c r="G1996" s="446"/>
      <c r="H1996" s="446" t="s">
        <v>14360</v>
      </c>
      <c r="I1996" s="447">
        <v>45261</v>
      </c>
    </row>
    <row r="1997" spans="1:9" ht="15.75">
      <c r="A1997" s="675">
        <v>90851</v>
      </c>
      <c r="B1997" s="675" t="s">
        <v>3119</v>
      </c>
      <c r="C1997" s="675" t="s">
        <v>1981</v>
      </c>
      <c r="D1997" s="675" t="s">
        <v>37</v>
      </c>
      <c r="E1997" s="677">
        <v>1083.81</v>
      </c>
      <c r="F1997" s="446"/>
      <c r="G1997" s="446"/>
      <c r="H1997" s="446" t="s">
        <v>14360</v>
      </c>
      <c r="I1997" s="447">
        <v>45261</v>
      </c>
    </row>
    <row r="1998" spans="1:9" ht="15.75">
      <c r="A1998" s="675">
        <v>90852</v>
      </c>
      <c r="B1998" s="675" t="s">
        <v>3120</v>
      </c>
      <c r="C1998" s="675" t="s">
        <v>1981</v>
      </c>
      <c r="D1998" s="675" t="s">
        <v>37</v>
      </c>
      <c r="E1998" s="677">
        <v>1156.1400000000001</v>
      </c>
      <c r="F1998" s="446"/>
      <c r="G1998" s="446"/>
      <c r="H1998" s="446" t="s">
        <v>14360</v>
      </c>
      <c r="I1998" s="447">
        <v>45261</v>
      </c>
    </row>
    <row r="1999" spans="1:9" ht="15.75">
      <c r="A1999" s="675">
        <v>91009</v>
      </c>
      <c r="B1999" s="675" t="s">
        <v>2767</v>
      </c>
      <c r="C1999" s="675" t="s">
        <v>1981</v>
      </c>
      <c r="D1999" s="675" t="s">
        <v>37</v>
      </c>
      <c r="E1999" s="676">
        <v>343.95</v>
      </c>
      <c r="F1999" s="446"/>
      <c r="G1999" s="446"/>
      <c r="H1999" s="446" t="s">
        <v>14360</v>
      </c>
      <c r="I1999" s="447">
        <v>45261</v>
      </c>
    </row>
    <row r="2000" spans="1:9" ht="15.75">
      <c r="A2000" s="675">
        <v>91010</v>
      </c>
      <c r="B2000" s="675" t="s">
        <v>2768</v>
      </c>
      <c r="C2000" s="675" t="s">
        <v>1981</v>
      </c>
      <c r="D2000" s="675" t="s">
        <v>37</v>
      </c>
      <c r="E2000" s="676">
        <v>350.7</v>
      </c>
      <c r="F2000" s="446"/>
      <c r="G2000" s="446"/>
      <c r="H2000" s="446" t="s">
        <v>14360</v>
      </c>
      <c r="I2000" s="447">
        <v>45261</v>
      </c>
    </row>
    <row r="2001" spans="1:9" ht="15.75">
      <c r="A2001" s="675">
        <v>91011</v>
      </c>
      <c r="B2001" s="675" t="s">
        <v>2769</v>
      </c>
      <c r="C2001" s="675" t="s">
        <v>1981</v>
      </c>
      <c r="D2001" s="675" t="s">
        <v>37</v>
      </c>
      <c r="E2001" s="676">
        <v>408.84</v>
      </c>
      <c r="F2001" s="446"/>
      <c r="G2001" s="446"/>
      <c r="H2001" s="446" t="s">
        <v>14360</v>
      </c>
      <c r="I2001" s="447">
        <v>45261</v>
      </c>
    </row>
    <row r="2002" spans="1:9" ht="15.75">
      <c r="A2002" s="675">
        <v>91012</v>
      </c>
      <c r="B2002" s="675" t="s">
        <v>2770</v>
      </c>
      <c r="C2002" s="675" t="s">
        <v>1981</v>
      </c>
      <c r="D2002" s="675" t="s">
        <v>37</v>
      </c>
      <c r="E2002" s="676">
        <v>453.33</v>
      </c>
      <c r="F2002" s="446"/>
      <c r="G2002" s="446"/>
      <c r="H2002" s="446" t="s">
        <v>14360</v>
      </c>
      <c r="I2002" s="447">
        <v>45261</v>
      </c>
    </row>
    <row r="2003" spans="1:9" ht="15.75">
      <c r="A2003" s="675">
        <v>91013</v>
      </c>
      <c r="B2003" s="675" t="s">
        <v>2771</v>
      </c>
      <c r="C2003" s="675" t="s">
        <v>1981</v>
      </c>
      <c r="D2003" s="675" t="s">
        <v>37</v>
      </c>
      <c r="E2003" s="676">
        <v>794.57</v>
      </c>
      <c r="F2003" s="446"/>
      <c r="G2003" s="446"/>
      <c r="H2003" s="446" t="s">
        <v>14360</v>
      </c>
      <c r="I2003" s="447">
        <v>45261</v>
      </c>
    </row>
    <row r="2004" spans="1:9" ht="15.75">
      <c r="A2004" s="675">
        <v>91014</v>
      </c>
      <c r="B2004" s="675" t="s">
        <v>2772</v>
      </c>
      <c r="C2004" s="675" t="s">
        <v>1981</v>
      </c>
      <c r="D2004" s="675" t="s">
        <v>37</v>
      </c>
      <c r="E2004" s="676">
        <v>803.31</v>
      </c>
      <c r="F2004" s="446"/>
      <c r="G2004" s="446"/>
      <c r="H2004" s="446" t="s">
        <v>14360</v>
      </c>
      <c r="I2004" s="447">
        <v>45261</v>
      </c>
    </row>
    <row r="2005" spans="1:9" ht="15.75">
      <c r="A2005" s="675">
        <v>91015</v>
      </c>
      <c r="B2005" s="675" t="s">
        <v>2773</v>
      </c>
      <c r="C2005" s="675" t="s">
        <v>1981</v>
      </c>
      <c r="D2005" s="675" t="s">
        <v>37</v>
      </c>
      <c r="E2005" s="676">
        <v>863.44</v>
      </c>
      <c r="F2005" s="446"/>
      <c r="G2005" s="446"/>
      <c r="H2005" s="446" t="s">
        <v>14360</v>
      </c>
      <c r="I2005" s="447">
        <v>45261</v>
      </c>
    </row>
    <row r="2006" spans="1:9" ht="15.75">
      <c r="A2006" s="675">
        <v>91016</v>
      </c>
      <c r="B2006" s="675" t="s">
        <v>2774</v>
      </c>
      <c r="C2006" s="675" t="s">
        <v>1981</v>
      </c>
      <c r="D2006" s="675" t="s">
        <v>37</v>
      </c>
      <c r="E2006" s="676">
        <v>909.92</v>
      </c>
      <c r="F2006" s="446"/>
      <c r="G2006" s="446"/>
      <c r="H2006" s="446" t="s">
        <v>14360</v>
      </c>
      <c r="I2006" s="447">
        <v>45261</v>
      </c>
    </row>
    <row r="2007" spans="1:9" ht="15.75">
      <c r="A2007" s="675">
        <v>91287</v>
      </c>
      <c r="B2007" s="675" t="s">
        <v>2775</v>
      </c>
      <c r="C2007" s="675" t="s">
        <v>1981</v>
      </c>
      <c r="D2007" s="675" t="s">
        <v>37</v>
      </c>
      <c r="E2007" s="676">
        <v>202.11</v>
      </c>
      <c r="F2007" s="446"/>
      <c r="G2007" s="446"/>
      <c r="H2007" s="446" t="s">
        <v>14360</v>
      </c>
      <c r="I2007" s="447">
        <v>45261</v>
      </c>
    </row>
    <row r="2008" spans="1:9" ht="15.75">
      <c r="A2008" s="675">
        <v>91292</v>
      </c>
      <c r="B2008" s="675" t="s">
        <v>5994</v>
      </c>
      <c r="C2008" s="675" t="s">
        <v>1981</v>
      </c>
      <c r="D2008" s="675" t="s">
        <v>37</v>
      </c>
      <c r="E2008" s="676">
        <v>286.93</v>
      </c>
      <c r="F2008" s="446"/>
      <c r="G2008" s="446"/>
      <c r="H2008" s="446" t="s">
        <v>14360</v>
      </c>
      <c r="I2008" s="447">
        <v>45261</v>
      </c>
    </row>
    <row r="2009" spans="1:9" ht="15.75">
      <c r="A2009" s="675">
        <v>91295</v>
      </c>
      <c r="B2009" s="675" t="s">
        <v>2776</v>
      </c>
      <c r="C2009" s="675" t="s">
        <v>1981</v>
      </c>
      <c r="D2009" s="675" t="s">
        <v>37</v>
      </c>
      <c r="E2009" s="676">
        <v>353.88</v>
      </c>
      <c r="F2009" s="446"/>
      <c r="G2009" s="446"/>
      <c r="H2009" s="446" t="s">
        <v>14360</v>
      </c>
      <c r="I2009" s="447">
        <v>45261</v>
      </c>
    </row>
    <row r="2010" spans="1:9" ht="15.75">
      <c r="A2010" s="675">
        <v>91296</v>
      </c>
      <c r="B2010" s="675" t="s">
        <v>2777</v>
      </c>
      <c r="C2010" s="675" t="s">
        <v>1981</v>
      </c>
      <c r="D2010" s="675" t="s">
        <v>37</v>
      </c>
      <c r="E2010" s="676">
        <v>378.44</v>
      </c>
      <c r="F2010" s="446"/>
      <c r="G2010" s="446"/>
      <c r="H2010" s="446" t="s">
        <v>14360</v>
      </c>
      <c r="I2010" s="447">
        <v>45261</v>
      </c>
    </row>
    <row r="2011" spans="1:9" ht="15.75">
      <c r="A2011" s="675">
        <v>91297</v>
      </c>
      <c r="B2011" s="675" t="s">
        <v>2778</v>
      </c>
      <c r="C2011" s="675" t="s">
        <v>1981</v>
      </c>
      <c r="D2011" s="675" t="s">
        <v>37</v>
      </c>
      <c r="E2011" s="676">
        <v>415.46</v>
      </c>
      <c r="F2011" s="446"/>
      <c r="G2011" s="446"/>
      <c r="H2011" s="446" t="s">
        <v>14360</v>
      </c>
      <c r="I2011" s="447">
        <v>45261</v>
      </c>
    </row>
    <row r="2012" spans="1:9" ht="15.75">
      <c r="A2012" s="675">
        <v>91298</v>
      </c>
      <c r="B2012" s="675" t="s">
        <v>2779</v>
      </c>
      <c r="C2012" s="675" t="s">
        <v>1981</v>
      </c>
      <c r="D2012" s="675" t="s">
        <v>37</v>
      </c>
      <c r="E2012" s="676">
        <v>987.2</v>
      </c>
      <c r="F2012" s="446"/>
      <c r="G2012" s="446"/>
      <c r="H2012" s="446" t="s">
        <v>14360</v>
      </c>
      <c r="I2012" s="447">
        <v>45261</v>
      </c>
    </row>
    <row r="2013" spans="1:9" ht="15.75">
      <c r="A2013" s="675">
        <v>91299</v>
      </c>
      <c r="B2013" s="675" t="s">
        <v>2780</v>
      </c>
      <c r="C2013" s="675" t="s">
        <v>1981</v>
      </c>
      <c r="D2013" s="675" t="s">
        <v>37</v>
      </c>
      <c r="E2013" s="677">
        <v>1381.3</v>
      </c>
      <c r="F2013" s="446"/>
      <c r="G2013" s="446"/>
      <c r="H2013" s="446" t="s">
        <v>14360</v>
      </c>
      <c r="I2013" s="447">
        <v>45261</v>
      </c>
    </row>
    <row r="2014" spans="1:9" ht="15.75">
      <c r="A2014" s="675">
        <v>91304</v>
      </c>
      <c r="B2014" s="675" t="s">
        <v>2781</v>
      </c>
      <c r="C2014" s="675" t="s">
        <v>1981</v>
      </c>
      <c r="D2014" s="675" t="s">
        <v>37</v>
      </c>
      <c r="E2014" s="676">
        <v>95.69</v>
      </c>
      <c r="F2014" s="446"/>
      <c r="G2014" s="446"/>
      <c r="H2014" s="446" t="s">
        <v>14360</v>
      </c>
      <c r="I2014" s="447">
        <v>45261</v>
      </c>
    </row>
    <row r="2015" spans="1:9" ht="15.75">
      <c r="A2015" s="675">
        <v>91305</v>
      </c>
      <c r="B2015" s="675" t="s">
        <v>2782</v>
      </c>
      <c r="C2015" s="675" t="s">
        <v>1981</v>
      </c>
      <c r="D2015" s="675" t="s">
        <v>37</v>
      </c>
      <c r="E2015" s="676">
        <v>95.52</v>
      </c>
      <c r="F2015" s="446"/>
      <c r="G2015" s="446"/>
      <c r="H2015" s="446" t="s">
        <v>14360</v>
      </c>
      <c r="I2015" s="447">
        <v>45261</v>
      </c>
    </row>
    <row r="2016" spans="1:9" ht="15.75">
      <c r="A2016" s="675">
        <v>91306</v>
      </c>
      <c r="B2016" s="675" t="s">
        <v>2783</v>
      </c>
      <c r="C2016" s="675" t="s">
        <v>1981</v>
      </c>
      <c r="D2016" s="675" t="s">
        <v>37</v>
      </c>
      <c r="E2016" s="676">
        <v>137.85</v>
      </c>
      <c r="F2016" s="446"/>
      <c r="G2016" s="446"/>
      <c r="H2016" s="446" t="s">
        <v>14360</v>
      </c>
      <c r="I2016" s="447">
        <v>45261</v>
      </c>
    </row>
    <row r="2017" spans="1:9" ht="15.75">
      <c r="A2017" s="675">
        <v>91307</v>
      </c>
      <c r="B2017" s="675" t="s">
        <v>2784</v>
      </c>
      <c r="C2017" s="675" t="s">
        <v>1981</v>
      </c>
      <c r="D2017" s="675" t="s">
        <v>37</v>
      </c>
      <c r="E2017" s="676">
        <v>81.239999999999995</v>
      </c>
      <c r="F2017" s="446"/>
      <c r="G2017" s="446"/>
      <c r="H2017" s="446" t="s">
        <v>14360</v>
      </c>
      <c r="I2017" s="447">
        <v>45261</v>
      </c>
    </row>
    <row r="2018" spans="1:9" ht="15.75">
      <c r="A2018" s="675">
        <v>91312</v>
      </c>
      <c r="B2018" s="675" t="s">
        <v>2785</v>
      </c>
      <c r="C2018" s="675" t="s">
        <v>1981</v>
      </c>
      <c r="D2018" s="675" t="s">
        <v>37</v>
      </c>
      <c r="E2018" s="676">
        <v>780.98</v>
      </c>
      <c r="F2018" s="446"/>
      <c r="G2018" s="446"/>
      <c r="H2018" s="446" t="s">
        <v>14360</v>
      </c>
      <c r="I2018" s="447">
        <v>45261</v>
      </c>
    </row>
    <row r="2019" spans="1:9" ht="15.75">
      <c r="A2019" s="675">
        <v>91313</v>
      </c>
      <c r="B2019" s="675" t="s">
        <v>2786</v>
      </c>
      <c r="C2019" s="675" t="s">
        <v>1981</v>
      </c>
      <c r="D2019" s="675" t="s">
        <v>37</v>
      </c>
      <c r="E2019" s="676">
        <v>774.28</v>
      </c>
      <c r="F2019" s="446"/>
      <c r="G2019" s="446"/>
      <c r="H2019" s="446" t="s">
        <v>14360</v>
      </c>
      <c r="I2019" s="447">
        <v>45261</v>
      </c>
    </row>
    <row r="2020" spans="1:9" ht="15.75">
      <c r="A2020" s="675">
        <v>91314</v>
      </c>
      <c r="B2020" s="675" t="s">
        <v>2787</v>
      </c>
      <c r="C2020" s="675" t="s">
        <v>1981</v>
      </c>
      <c r="D2020" s="675" t="s">
        <v>37</v>
      </c>
      <c r="E2020" s="676">
        <v>813.71</v>
      </c>
      <c r="F2020" s="446"/>
      <c r="G2020" s="446"/>
      <c r="H2020" s="446" t="s">
        <v>14360</v>
      </c>
      <c r="I2020" s="447">
        <v>45261</v>
      </c>
    </row>
    <row r="2021" spans="1:9" ht="15.75">
      <c r="A2021" s="675">
        <v>91315</v>
      </c>
      <c r="B2021" s="675" t="s">
        <v>2788</v>
      </c>
      <c r="C2021" s="675" t="s">
        <v>1981</v>
      </c>
      <c r="D2021" s="675" t="s">
        <v>37</v>
      </c>
      <c r="E2021" s="676">
        <v>895.96</v>
      </c>
      <c r="F2021" s="446"/>
      <c r="G2021" s="446"/>
      <c r="H2021" s="446" t="s">
        <v>14360</v>
      </c>
      <c r="I2021" s="447">
        <v>45261</v>
      </c>
    </row>
    <row r="2022" spans="1:9" ht="15.75">
      <c r="A2022" s="675">
        <v>91316</v>
      </c>
      <c r="B2022" s="675" t="s">
        <v>3121</v>
      </c>
      <c r="C2022" s="675" t="s">
        <v>1981</v>
      </c>
      <c r="D2022" s="675" t="s">
        <v>37</v>
      </c>
      <c r="E2022" s="677">
        <v>1080.6300000000001</v>
      </c>
      <c r="F2022" s="446"/>
      <c r="G2022" s="446"/>
      <c r="H2022" s="446" t="s">
        <v>14360</v>
      </c>
      <c r="I2022" s="447">
        <v>45261</v>
      </c>
    </row>
    <row r="2023" spans="1:9" ht="15.75">
      <c r="A2023" s="675">
        <v>91317</v>
      </c>
      <c r="B2023" s="675" t="s">
        <v>3122</v>
      </c>
      <c r="C2023" s="675" t="s">
        <v>1981</v>
      </c>
      <c r="D2023" s="675" t="s">
        <v>37</v>
      </c>
      <c r="E2023" s="677">
        <v>1152.3399999999999</v>
      </c>
      <c r="F2023" s="446"/>
      <c r="G2023" s="446"/>
      <c r="H2023" s="446" t="s">
        <v>14360</v>
      </c>
      <c r="I2023" s="447">
        <v>45261</v>
      </c>
    </row>
    <row r="2024" spans="1:9" ht="15.75">
      <c r="A2024" s="675">
        <v>91318</v>
      </c>
      <c r="B2024" s="675" t="s">
        <v>2789</v>
      </c>
      <c r="C2024" s="675" t="s">
        <v>1981</v>
      </c>
      <c r="D2024" s="675" t="s">
        <v>37</v>
      </c>
      <c r="E2024" s="676">
        <v>685.46</v>
      </c>
      <c r="F2024" s="446"/>
      <c r="G2024" s="446"/>
      <c r="H2024" s="446" t="s">
        <v>14360</v>
      </c>
      <c r="I2024" s="447">
        <v>45261</v>
      </c>
    </row>
    <row r="2025" spans="1:9" ht="15.75">
      <c r="A2025" s="675">
        <v>91319</v>
      </c>
      <c r="B2025" s="675" t="s">
        <v>2790</v>
      </c>
      <c r="C2025" s="675" t="s">
        <v>1981</v>
      </c>
      <c r="D2025" s="675" t="s">
        <v>37</v>
      </c>
      <c r="E2025" s="676">
        <v>693.04</v>
      </c>
      <c r="F2025" s="446"/>
      <c r="G2025" s="446"/>
      <c r="H2025" s="446" t="s">
        <v>14360</v>
      </c>
      <c r="I2025" s="447">
        <v>45261</v>
      </c>
    </row>
    <row r="2026" spans="1:9" ht="15.75">
      <c r="A2026" s="675">
        <v>91320</v>
      </c>
      <c r="B2026" s="675" t="s">
        <v>2791</v>
      </c>
      <c r="C2026" s="675" t="s">
        <v>1981</v>
      </c>
      <c r="D2026" s="675" t="s">
        <v>37</v>
      </c>
      <c r="E2026" s="676">
        <v>718.02</v>
      </c>
      <c r="F2026" s="446"/>
      <c r="G2026" s="446"/>
      <c r="H2026" s="446" t="s">
        <v>14360</v>
      </c>
      <c r="I2026" s="447">
        <v>45261</v>
      </c>
    </row>
    <row r="2027" spans="1:9" ht="15.75">
      <c r="A2027" s="675">
        <v>91321</v>
      </c>
      <c r="B2027" s="675" t="s">
        <v>2792</v>
      </c>
      <c r="C2027" s="675" t="s">
        <v>1981</v>
      </c>
      <c r="D2027" s="675" t="s">
        <v>37</v>
      </c>
      <c r="E2027" s="676">
        <v>800.27</v>
      </c>
      <c r="F2027" s="446"/>
      <c r="G2027" s="446"/>
      <c r="H2027" s="446" t="s">
        <v>14360</v>
      </c>
      <c r="I2027" s="447">
        <v>45261</v>
      </c>
    </row>
    <row r="2028" spans="1:9" ht="15.75">
      <c r="A2028" s="675">
        <v>91322</v>
      </c>
      <c r="B2028" s="675" t="s">
        <v>3123</v>
      </c>
      <c r="C2028" s="675" t="s">
        <v>1981</v>
      </c>
      <c r="D2028" s="675" t="s">
        <v>37</v>
      </c>
      <c r="E2028" s="676">
        <v>984.94</v>
      </c>
      <c r="F2028" s="446"/>
      <c r="G2028" s="446"/>
      <c r="H2028" s="446" t="s">
        <v>14360</v>
      </c>
      <c r="I2028" s="447">
        <v>45261</v>
      </c>
    </row>
    <row r="2029" spans="1:9" ht="15.75">
      <c r="A2029" s="675">
        <v>91323</v>
      </c>
      <c r="B2029" s="675" t="s">
        <v>3124</v>
      </c>
      <c r="C2029" s="675" t="s">
        <v>1981</v>
      </c>
      <c r="D2029" s="675" t="s">
        <v>37</v>
      </c>
      <c r="E2029" s="677">
        <v>1056.6500000000001</v>
      </c>
      <c r="F2029" s="446"/>
      <c r="G2029" s="446"/>
      <c r="H2029" s="446" t="s">
        <v>14360</v>
      </c>
      <c r="I2029" s="447">
        <v>45261</v>
      </c>
    </row>
    <row r="2030" spans="1:9" ht="15.75">
      <c r="A2030" s="675">
        <v>91324</v>
      </c>
      <c r="B2030" s="675" t="s">
        <v>2793</v>
      </c>
      <c r="C2030" s="675" t="s">
        <v>1981</v>
      </c>
      <c r="D2030" s="675" t="s">
        <v>37</v>
      </c>
      <c r="E2030" s="676">
        <v>696.92</v>
      </c>
      <c r="F2030" s="446"/>
      <c r="G2030" s="446"/>
      <c r="H2030" s="446" t="s">
        <v>14360</v>
      </c>
      <c r="I2030" s="447">
        <v>45261</v>
      </c>
    </row>
    <row r="2031" spans="1:9" ht="15.75">
      <c r="A2031" s="675">
        <v>91325</v>
      </c>
      <c r="B2031" s="675" t="s">
        <v>2794</v>
      </c>
      <c r="C2031" s="675" t="s">
        <v>1981</v>
      </c>
      <c r="D2031" s="675" t="s">
        <v>37</v>
      </c>
      <c r="E2031" s="676">
        <v>705.05</v>
      </c>
      <c r="F2031" s="446"/>
      <c r="G2031" s="446"/>
      <c r="H2031" s="446" t="s">
        <v>14360</v>
      </c>
      <c r="I2031" s="447">
        <v>45261</v>
      </c>
    </row>
    <row r="2032" spans="1:9" ht="15.75">
      <c r="A2032" s="675">
        <v>91326</v>
      </c>
      <c r="B2032" s="675" t="s">
        <v>2795</v>
      </c>
      <c r="C2032" s="675" t="s">
        <v>1981</v>
      </c>
      <c r="D2032" s="675" t="s">
        <v>37</v>
      </c>
      <c r="E2032" s="676">
        <v>764.57</v>
      </c>
      <c r="F2032" s="446"/>
      <c r="G2032" s="446"/>
      <c r="H2032" s="446" t="s">
        <v>14360</v>
      </c>
      <c r="I2032" s="447">
        <v>45261</v>
      </c>
    </row>
    <row r="2033" spans="1:9" ht="15.75">
      <c r="A2033" s="675">
        <v>91327</v>
      </c>
      <c r="B2033" s="675" t="s">
        <v>2796</v>
      </c>
      <c r="C2033" s="675" t="s">
        <v>1981</v>
      </c>
      <c r="D2033" s="675" t="s">
        <v>37</v>
      </c>
      <c r="E2033" s="676">
        <v>810.43</v>
      </c>
      <c r="F2033" s="446"/>
      <c r="G2033" s="446"/>
      <c r="H2033" s="446" t="s">
        <v>14360</v>
      </c>
      <c r="I2033" s="447">
        <v>45261</v>
      </c>
    </row>
    <row r="2034" spans="1:9" ht="15.75">
      <c r="A2034" s="675">
        <v>91328</v>
      </c>
      <c r="B2034" s="675" t="s">
        <v>2797</v>
      </c>
      <c r="C2034" s="675" t="s">
        <v>1981</v>
      </c>
      <c r="D2034" s="675" t="s">
        <v>37</v>
      </c>
      <c r="E2034" s="676">
        <v>804.5</v>
      </c>
      <c r="F2034" s="446"/>
      <c r="G2034" s="446"/>
      <c r="H2034" s="446" t="s">
        <v>14360</v>
      </c>
      <c r="I2034" s="447">
        <v>45261</v>
      </c>
    </row>
    <row r="2035" spans="1:9" ht="15.75">
      <c r="A2035" s="675">
        <v>91329</v>
      </c>
      <c r="B2035" s="675" t="s">
        <v>2798</v>
      </c>
      <c r="C2035" s="675" t="s">
        <v>1981</v>
      </c>
      <c r="D2035" s="675" t="s">
        <v>37</v>
      </c>
      <c r="E2035" s="676">
        <v>706.85</v>
      </c>
      <c r="F2035" s="446"/>
      <c r="G2035" s="446"/>
      <c r="H2035" s="446" t="s">
        <v>14360</v>
      </c>
      <c r="I2035" s="447">
        <v>45261</v>
      </c>
    </row>
    <row r="2036" spans="1:9" ht="15.75">
      <c r="A2036" s="675">
        <v>91330</v>
      </c>
      <c r="B2036" s="675" t="s">
        <v>2799</v>
      </c>
      <c r="C2036" s="675" t="s">
        <v>1981</v>
      </c>
      <c r="D2036" s="675" t="s">
        <v>37</v>
      </c>
      <c r="E2036" s="676">
        <v>831.05</v>
      </c>
      <c r="F2036" s="446"/>
      <c r="G2036" s="446"/>
      <c r="H2036" s="446" t="s">
        <v>14360</v>
      </c>
      <c r="I2036" s="447">
        <v>45261</v>
      </c>
    </row>
    <row r="2037" spans="1:9" ht="15.75">
      <c r="A2037" s="675">
        <v>91331</v>
      </c>
      <c r="B2037" s="675" t="s">
        <v>2800</v>
      </c>
      <c r="C2037" s="675" t="s">
        <v>1981</v>
      </c>
      <c r="D2037" s="675" t="s">
        <v>37</v>
      </c>
      <c r="E2037" s="676">
        <v>732.79</v>
      </c>
      <c r="F2037" s="446"/>
      <c r="G2037" s="446"/>
      <c r="H2037" s="446" t="s">
        <v>14360</v>
      </c>
      <c r="I2037" s="447">
        <v>45261</v>
      </c>
    </row>
    <row r="2038" spans="1:9" ht="15.75">
      <c r="A2038" s="675">
        <v>91332</v>
      </c>
      <c r="B2038" s="675" t="s">
        <v>2801</v>
      </c>
      <c r="C2038" s="675" t="s">
        <v>1981</v>
      </c>
      <c r="D2038" s="675" t="s">
        <v>37</v>
      </c>
      <c r="E2038" s="676">
        <v>870.06</v>
      </c>
      <c r="F2038" s="446"/>
      <c r="G2038" s="446"/>
      <c r="H2038" s="446" t="s">
        <v>14360</v>
      </c>
      <c r="I2038" s="447">
        <v>45261</v>
      </c>
    </row>
    <row r="2039" spans="1:9" ht="15.75">
      <c r="A2039" s="675">
        <v>91333</v>
      </c>
      <c r="B2039" s="675" t="s">
        <v>2802</v>
      </c>
      <c r="C2039" s="675" t="s">
        <v>1981</v>
      </c>
      <c r="D2039" s="675" t="s">
        <v>37</v>
      </c>
      <c r="E2039" s="676">
        <v>771.19</v>
      </c>
      <c r="F2039" s="446"/>
      <c r="G2039" s="446"/>
      <c r="H2039" s="446" t="s">
        <v>14360</v>
      </c>
      <c r="I2039" s="447">
        <v>45261</v>
      </c>
    </row>
    <row r="2040" spans="1:9" ht="15.75">
      <c r="A2040" s="675">
        <v>91334</v>
      </c>
      <c r="B2040" s="675" t="s">
        <v>2803</v>
      </c>
      <c r="C2040" s="675" t="s">
        <v>1981</v>
      </c>
      <c r="D2040" s="675" t="s">
        <v>37</v>
      </c>
      <c r="E2040" s="677">
        <v>1441.8</v>
      </c>
      <c r="F2040" s="446"/>
      <c r="G2040" s="446"/>
      <c r="H2040" s="446" t="s">
        <v>14360</v>
      </c>
      <c r="I2040" s="447">
        <v>45261</v>
      </c>
    </row>
    <row r="2041" spans="1:9" ht="15.75">
      <c r="A2041" s="675">
        <v>91335</v>
      </c>
      <c r="B2041" s="675" t="s">
        <v>2804</v>
      </c>
      <c r="C2041" s="675" t="s">
        <v>1981</v>
      </c>
      <c r="D2041" s="675" t="s">
        <v>37</v>
      </c>
      <c r="E2041" s="677">
        <v>1342.93</v>
      </c>
      <c r="F2041" s="446"/>
      <c r="G2041" s="446"/>
      <c r="H2041" s="446" t="s">
        <v>14360</v>
      </c>
      <c r="I2041" s="447">
        <v>45261</v>
      </c>
    </row>
    <row r="2042" spans="1:9" ht="15.75">
      <c r="A2042" s="675">
        <v>91336</v>
      </c>
      <c r="B2042" s="675" t="s">
        <v>2805</v>
      </c>
      <c r="C2042" s="675" t="s">
        <v>1981</v>
      </c>
      <c r="D2042" s="675" t="s">
        <v>37</v>
      </c>
      <c r="E2042" s="677">
        <v>1835.9</v>
      </c>
      <c r="F2042" s="446"/>
      <c r="G2042" s="446"/>
      <c r="H2042" s="446" t="s">
        <v>14360</v>
      </c>
      <c r="I2042" s="447">
        <v>45261</v>
      </c>
    </row>
    <row r="2043" spans="1:9" ht="15.75">
      <c r="A2043" s="675">
        <v>91337</v>
      </c>
      <c r="B2043" s="675" t="s">
        <v>2806</v>
      </c>
      <c r="C2043" s="675" t="s">
        <v>1981</v>
      </c>
      <c r="D2043" s="675" t="s">
        <v>37</v>
      </c>
      <c r="E2043" s="677">
        <v>1737.03</v>
      </c>
      <c r="F2043" s="446"/>
      <c r="G2043" s="446"/>
      <c r="H2043" s="446" t="s">
        <v>14360</v>
      </c>
      <c r="I2043" s="447">
        <v>45261</v>
      </c>
    </row>
    <row r="2044" spans="1:9" ht="15.75">
      <c r="A2044" s="675">
        <v>100659</v>
      </c>
      <c r="B2044" s="675" t="s">
        <v>2807</v>
      </c>
      <c r="C2044" s="675" t="s">
        <v>1981</v>
      </c>
      <c r="D2044" s="675" t="s">
        <v>31</v>
      </c>
      <c r="E2044" s="676">
        <v>9.9499999999999993</v>
      </c>
      <c r="F2044" s="446"/>
      <c r="G2044" s="446"/>
      <c r="H2044" s="446" t="s">
        <v>14360</v>
      </c>
      <c r="I2044" s="447">
        <v>45261</v>
      </c>
    </row>
    <row r="2045" spans="1:9" ht="15.75">
      <c r="A2045" s="675">
        <v>100660</v>
      </c>
      <c r="B2045" s="675" t="s">
        <v>2808</v>
      </c>
      <c r="C2045" s="675" t="s">
        <v>1981</v>
      </c>
      <c r="D2045" s="675" t="s">
        <v>31</v>
      </c>
      <c r="E2045" s="676">
        <v>6.88</v>
      </c>
      <c r="F2045" s="446"/>
      <c r="G2045" s="446"/>
      <c r="H2045" s="446" t="s">
        <v>14360</v>
      </c>
      <c r="I2045" s="447">
        <v>45261</v>
      </c>
    </row>
    <row r="2046" spans="1:9" ht="15.75">
      <c r="A2046" s="675">
        <v>100675</v>
      </c>
      <c r="B2046" s="675" t="s">
        <v>2809</v>
      </c>
      <c r="C2046" s="675" t="s">
        <v>1981</v>
      </c>
      <c r="D2046" s="675" t="s">
        <v>37</v>
      </c>
      <c r="E2046" s="676">
        <v>957.44</v>
      </c>
      <c r="F2046" s="446"/>
      <c r="G2046" s="446"/>
      <c r="H2046" s="446" t="s">
        <v>14360</v>
      </c>
      <c r="I2046" s="447">
        <v>45261</v>
      </c>
    </row>
    <row r="2047" spans="1:9" ht="15.75">
      <c r="A2047" s="675">
        <v>100676</v>
      </c>
      <c r="B2047" s="675" t="s">
        <v>2810</v>
      </c>
      <c r="C2047" s="675" t="s">
        <v>1981</v>
      </c>
      <c r="D2047" s="675" t="s">
        <v>37</v>
      </c>
      <c r="E2047" s="676">
        <v>169.58</v>
      </c>
      <c r="F2047" s="446"/>
      <c r="G2047" s="446"/>
      <c r="H2047" s="446" t="s">
        <v>14360</v>
      </c>
      <c r="I2047" s="447">
        <v>45261</v>
      </c>
    </row>
    <row r="2048" spans="1:9" ht="15.75">
      <c r="A2048" s="675">
        <v>100678</v>
      </c>
      <c r="B2048" s="675" t="s">
        <v>2811</v>
      </c>
      <c r="C2048" s="675" t="s">
        <v>1981</v>
      </c>
      <c r="D2048" s="675" t="s">
        <v>37</v>
      </c>
      <c r="E2048" s="676">
        <v>932.42</v>
      </c>
      <c r="F2048" s="446"/>
      <c r="G2048" s="446"/>
      <c r="H2048" s="446" t="s">
        <v>14360</v>
      </c>
      <c r="I2048" s="447">
        <v>45261</v>
      </c>
    </row>
    <row r="2049" spans="1:9" ht="15.75">
      <c r="A2049" s="675">
        <v>100679</v>
      </c>
      <c r="B2049" s="675" t="s">
        <v>2812</v>
      </c>
      <c r="C2049" s="675" t="s">
        <v>1981</v>
      </c>
      <c r="D2049" s="675" t="s">
        <v>37</v>
      </c>
      <c r="E2049" s="676">
        <v>792.44</v>
      </c>
      <c r="F2049" s="446"/>
      <c r="G2049" s="446"/>
      <c r="H2049" s="446" t="s">
        <v>14360</v>
      </c>
      <c r="I2049" s="447">
        <v>45261</v>
      </c>
    </row>
    <row r="2050" spans="1:9" ht="15.75">
      <c r="A2050" s="675">
        <v>100680</v>
      </c>
      <c r="B2050" s="675" t="s">
        <v>2813</v>
      </c>
      <c r="C2050" s="675" t="s">
        <v>1981</v>
      </c>
      <c r="D2050" s="675" t="s">
        <v>37</v>
      </c>
      <c r="E2050" s="676">
        <v>941.16</v>
      </c>
      <c r="F2050" s="446"/>
      <c r="G2050" s="446"/>
      <c r="H2050" s="446" t="s">
        <v>14360</v>
      </c>
      <c r="I2050" s="447">
        <v>45261</v>
      </c>
    </row>
    <row r="2051" spans="1:9" ht="15.75">
      <c r="A2051" s="675">
        <v>100681</v>
      </c>
      <c r="B2051" s="675" t="s">
        <v>2814</v>
      </c>
      <c r="C2051" s="675" t="s">
        <v>1981</v>
      </c>
      <c r="D2051" s="675" t="s">
        <v>37</v>
      </c>
      <c r="E2051" s="676">
        <v>968.9</v>
      </c>
      <c r="F2051" s="446"/>
      <c r="G2051" s="446"/>
      <c r="H2051" s="446" t="s">
        <v>14360</v>
      </c>
      <c r="I2051" s="447">
        <v>45261</v>
      </c>
    </row>
    <row r="2052" spans="1:9" ht="15.75">
      <c r="A2052" s="675">
        <v>100682</v>
      </c>
      <c r="B2052" s="675" t="s">
        <v>2815</v>
      </c>
      <c r="C2052" s="675" t="s">
        <v>1981</v>
      </c>
      <c r="D2052" s="675" t="s">
        <v>37</v>
      </c>
      <c r="E2052" s="676">
        <v>814.03</v>
      </c>
      <c r="F2052" s="446"/>
      <c r="G2052" s="446"/>
      <c r="H2052" s="446" t="s">
        <v>14360</v>
      </c>
      <c r="I2052" s="447">
        <v>45261</v>
      </c>
    </row>
    <row r="2053" spans="1:9" ht="15.75">
      <c r="A2053" s="675">
        <v>100683</v>
      </c>
      <c r="B2053" s="675" t="s">
        <v>2816</v>
      </c>
      <c r="C2053" s="675" t="s">
        <v>1981</v>
      </c>
      <c r="D2053" s="675" t="s">
        <v>37</v>
      </c>
      <c r="E2053" s="677">
        <v>1020.65</v>
      </c>
      <c r="F2053" s="446"/>
      <c r="G2053" s="446"/>
      <c r="H2053" s="446" t="s">
        <v>14360</v>
      </c>
      <c r="I2053" s="447">
        <v>45261</v>
      </c>
    </row>
    <row r="2054" spans="1:9" ht="15.75">
      <c r="A2054" s="675">
        <v>100684</v>
      </c>
      <c r="B2054" s="675" t="s">
        <v>2817</v>
      </c>
      <c r="C2054" s="675" t="s">
        <v>1981</v>
      </c>
      <c r="D2054" s="675" t="s">
        <v>37</v>
      </c>
      <c r="E2054" s="676">
        <v>860.26</v>
      </c>
      <c r="F2054" s="446"/>
      <c r="G2054" s="446"/>
      <c r="H2054" s="446" t="s">
        <v>14360</v>
      </c>
      <c r="I2054" s="447">
        <v>45261</v>
      </c>
    </row>
    <row r="2055" spans="1:9" ht="15.75">
      <c r="A2055" s="675">
        <v>100685</v>
      </c>
      <c r="B2055" s="675" t="s">
        <v>2818</v>
      </c>
      <c r="C2055" s="675" t="s">
        <v>1981</v>
      </c>
      <c r="D2055" s="675" t="s">
        <v>37</v>
      </c>
      <c r="E2055" s="677">
        <v>1067.1300000000001</v>
      </c>
      <c r="F2055" s="446"/>
      <c r="G2055" s="446"/>
      <c r="H2055" s="446" t="s">
        <v>14360</v>
      </c>
      <c r="I2055" s="447">
        <v>45261</v>
      </c>
    </row>
    <row r="2056" spans="1:9" ht="15.75">
      <c r="A2056" s="675">
        <v>100686</v>
      </c>
      <c r="B2056" s="675" t="s">
        <v>2819</v>
      </c>
      <c r="C2056" s="675" t="s">
        <v>1981</v>
      </c>
      <c r="D2056" s="675" t="s">
        <v>37</v>
      </c>
      <c r="E2056" s="676">
        <v>906.12</v>
      </c>
      <c r="F2056" s="446"/>
      <c r="G2056" s="446"/>
      <c r="H2056" s="446" t="s">
        <v>14360</v>
      </c>
      <c r="I2056" s="447">
        <v>45261</v>
      </c>
    </row>
    <row r="2057" spans="1:9" ht="15.75">
      <c r="A2057" s="675">
        <v>100687</v>
      </c>
      <c r="B2057" s="675" t="s">
        <v>2820</v>
      </c>
      <c r="C2057" s="675" t="s">
        <v>1981</v>
      </c>
      <c r="D2057" s="675" t="s">
        <v>37</v>
      </c>
      <c r="E2057" s="676">
        <v>942.35</v>
      </c>
      <c r="F2057" s="446"/>
      <c r="G2057" s="446"/>
      <c r="H2057" s="446" t="s">
        <v>14360</v>
      </c>
      <c r="I2057" s="447">
        <v>45261</v>
      </c>
    </row>
    <row r="2058" spans="1:9" ht="15.75">
      <c r="A2058" s="675">
        <v>100688</v>
      </c>
      <c r="B2058" s="675" t="s">
        <v>2821</v>
      </c>
      <c r="C2058" s="675" t="s">
        <v>1981</v>
      </c>
      <c r="D2058" s="675" t="s">
        <v>37</v>
      </c>
      <c r="E2058" s="676">
        <v>802.37</v>
      </c>
      <c r="F2058" s="446"/>
      <c r="G2058" s="446"/>
      <c r="H2058" s="446" t="s">
        <v>14360</v>
      </c>
      <c r="I2058" s="447">
        <v>45261</v>
      </c>
    </row>
    <row r="2059" spans="1:9" ht="15.75">
      <c r="A2059" s="675">
        <v>100689</v>
      </c>
      <c r="B2059" s="675" t="s">
        <v>2822</v>
      </c>
      <c r="C2059" s="675" t="s">
        <v>1981</v>
      </c>
      <c r="D2059" s="675" t="s">
        <v>37</v>
      </c>
      <c r="E2059" s="677">
        <v>1027.27</v>
      </c>
      <c r="F2059" s="446"/>
      <c r="G2059" s="446"/>
      <c r="H2059" s="446" t="s">
        <v>14360</v>
      </c>
      <c r="I2059" s="447">
        <v>45261</v>
      </c>
    </row>
    <row r="2060" spans="1:9" ht="15.75">
      <c r="A2060" s="675">
        <v>100690</v>
      </c>
      <c r="B2060" s="675" t="s">
        <v>2823</v>
      </c>
      <c r="C2060" s="675" t="s">
        <v>1981</v>
      </c>
      <c r="D2060" s="675" t="s">
        <v>37</v>
      </c>
      <c r="E2060" s="676">
        <v>866.88</v>
      </c>
      <c r="F2060" s="446"/>
      <c r="G2060" s="446"/>
      <c r="H2060" s="446" t="s">
        <v>14360</v>
      </c>
      <c r="I2060" s="447">
        <v>45261</v>
      </c>
    </row>
    <row r="2061" spans="1:9" ht="15.75">
      <c r="A2061" s="675">
        <v>100691</v>
      </c>
      <c r="B2061" s="675" t="s">
        <v>2824</v>
      </c>
      <c r="C2061" s="675" t="s">
        <v>1981</v>
      </c>
      <c r="D2061" s="675" t="s">
        <v>37</v>
      </c>
      <c r="E2061" s="677">
        <v>1599.01</v>
      </c>
      <c r="F2061" s="446"/>
      <c r="G2061" s="446"/>
      <c r="H2061" s="446" t="s">
        <v>14360</v>
      </c>
      <c r="I2061" s="447">
        <v>45261</v>
      </c>
    </row>
    <row r="2062" spans="1:9" ht="15.75">
      <c r="A2062" s="675">
        <v>100692</v>
      </c>
      <c r="B2062" s="675" t="s">
        <v>2825</v>
      </c>
      <c r="C2062" s="675" t="s">
        <v>1981</v>
      </c>
      <c r="D2062" s="675" t="s">
        <v>37</v>
      </c>
      <c r="E2062" s="677">
        <v>1438.62</v>
      </c>
      <c r="F2062" s="446"/>
      <c r="G2062" s="446"/>
      <c r="H2062" s="446" t="s">
        <v>14360</v>
      </c>
      <c r="I2062" s="447">
        <v>45261</v>
      </c>
    </row>
    <row r="2063" spans="1:9" ht="15.75">
      <c r="A2063" s="675">
        <v>100693</v>
      </c>
      <c r="B2063" s="675" t="s">
        <v>2826</v>
      </c>
      <c r="C2063" s="675" t="s">
        <v>1981</v>
      </c>
      <c r="D2063" s="675" t="s">
        <v>37</v>
      </c>
      <c r="E2063" s="677">
        <v>1993.11</v>
      </c>
      <c r="F2063" s="446"/>
      <c r="G2063" s="446"/>
      <c r="H2063" s="446" t="s">
        <v>14360</v>
      </c>
      <c r="I2063" s="447">
        <v>45261</v>
      </c>
    </row>
    <row r="2064" spans="1:9" ht="15.75">
      <c r="A2064" s="675">
        <v>100694</v>
      </c>
      <c r="B2064" s="675" t="s">
        <v>2827</v>
      </c>
      <c r="C2064" s="675" t="s">
        <v>1981</v>
      </c>
      <c r="D2064" s="675" t="s">
        <v>37</v>
      </c>
      <c r="E2064" s="677">
        <v>1832.72</v>
      </c>
      <c r="F2064" s="446"/>
      <c r="G2064" s="446"/>
      <c r="H2064" s="446" t="s">
        <v>14360</v>
      </c>
      <c r="I2064" s="447">
        <v>45261</v>
      </c>
    </row>
    <row r="2065" spans="1:9" ht="15.75">
      <c r="A2065" s="675">
        <v>100695</v>
      </c>
      <c r="B2065" s="675" t="s">
        <v>2828</v>
      </c>
      <c r="C2065" s="675" t="s">
        <v>1981</v>
      </c>
      <c r="D2065" s="675" t="s">
        <v>37</v>
      </c>
      <c r="E2065" s="676">
        <v>54.05</v>
      </c>
      <c r="F2065" s="446"/>
      <c r="G2065" s="446"/>
      <c r="H2065" s="446" t="s">
        <v>14360</v>
      </c>
      <c r="I2065" s="447">
        <v>45261</v>
      </c>
    </row>
    <row r="2066" spans="1:9" ht="15.75">
      <c r="A2066" s="675">
        <v>100696</v>
      </c>
      <c r="B2066" s="675" t="s">
        <v>2829</v>
      </c>
      <c r="C2066" s="675" t="s">
        <v>1981</v>
      </c>
      <c r="D2066" s="675" t="s">
        <v>37</v>
      </c>
      <c r="E2066" s="676">
        <v>60.08</v>
      </c>
      <c r="F2066" s="446"/>
      <c r="G2066" s="446"/>
      <c r="H2066" s="446" t="s">
        <v>14360</v>
      </c>
      <c r="I2066" s="447">
        <v>45261</v>
      </c>
    </row>
    <row r="2067" spans="1:9" ht="15.75">
      <c r="A2067" s="675">
        <v>100697</v>
      </c>
      <c r="B2067" s="675" t="s">
        <v>2830</v>
      </c>
      <c r="C2067" s="675" t="s">
        <v>1981</v>
      </c>
      <c r="D2067" s="675" t="s">
        <v>37</v>
      </c>
      <c r="E2067" s="676">
        <v>66.14</v>
      </c>
      <c r="F2067" s="446"/>
      <c r="G2067" s="446"/>
      <c r="H2067" s="446" t="s">
        <v>14360</v>
      </c>
      <c r="I2067" s="447">
        <v>45261</v>
      </c>
    </row>
    <row r="2068" spans="1:9" ht="15.75">
      <c r="A2068" s="675">
        <v>100698</v>
      </c>
      <c r="B2068" s="675" t="s">
        <v>2831</v>
      </c>
      <c r="C2068" s="675" t="s">
        <v>1981</v>
      </c>
      <c r="D2068" s="675" t="s">
        <v>37</v>
      </c>
      <c r="E2068" s="676">
        <v>72.19</v>
      </c>
      <c r="F2068" s="446"/>
      <c r="G2068" s="446"/>
      <c r="H2068" s="446" t="s">
        <v>14360</v>
      </c>
      <c r="I2068" s="447">
        <v>45261</v>
      </c>
    </row>
    <row r="2069" spans="1:9" ht="15.75">
      <c r="A2069" s="675">
        <v>100699</v>
      </c>
      <c r="B2069" s="675" t="s">
        <v>2832</v>
      </c>
      <c r="C2069" s="675" t="s">
        <v>1981</v>
      </c>
      <c r="D2069" s="675" t="s">
        <v>37</v>
      </c>
      <c r="E2069" s="676">
        <v>85.76</v>
      </c>
      <c r="F2069" s="446"/>
      <c r="G2069" s="446"/>
      <c r="H2069" s="446" t="s">
        <v>14360</v>
      </c>
      <c r="I2069" s="447">
        <v>45261</v>
      </c>
    </row>
    <row r="2070" spans="1:9" ht="15.75">
      <c r="A2070" s="675">
        <v>100700</v>
      </c>
      <c r="B2070" s="675" t="s">
        <v>2833</v>
      </c>
      <c r="C2070" s="675" t="s">
        <v>1981</v>
      </c>
      <c r="D2070" s="675" t="s">
        <v>37</v>
      </c>
      <c r="E2070" s="676">
        <v>812.17</v>
      </c>
      <c r="F2070" s="446"/>
      <c r="G2070" s="446"/>
      <c r="H2070" s="446" t="s">
        <v>14360</v>
      </c>
      <c r="I2070" s="447">
        <v>45261</v>
      </c>
    </row>
    <row r="2071" spans="1:9" ht="15.75">
      <c r="A2071" s="675">
        <v>100712</v>
      </c>
      <c r="B2071" s="675" t="s">
        <v>2834</v>
      </c>
      <c r="C2071" s="675" t="s">
        <v>1981</v>
      </c>
      <c r="D2071" s="675" t="s">
        <v>37</v>
      </c>
      <c r="E2071" s="676">
        <v>786.29</v>
      </c>
      <c r="F2071" s="446"/>
      <c r="G2071" s="446"/>
      <c r="H2071" s="446" t="s">
        <v>14360</v>
      </c>
      <c r="I2071" s="447">
        <v>45261</v>
      </c>
    </row>
    <row r="2072" spans="1:9" ht="15.75">
      <c r="A2072" s="675">
        <v>100665</v>
      </c>
      <c r="B2072" s="675" t="s">
        <v>2835</v>
      </c>
      <c r="C2072" s="675" t="s">
        <v>1981</v>
      </c>
      <c r="D2072" s="675" t="s">
        <v>2</v>
      </c>
      <c r="E2072" s="676">
        <v>584.79</v>
      </c>
      <c r="F2072" s="446"/>
      <c r="G2072" s="446"/>
      <c r="H2072" s="446" t="s">
        <v>14360</v>
      </c>
      <c r="I2072" s="447">
        <v>45261</v>
      </c>
    </row>
    <row r="2073" spans="1:9" ht="15.75">
      <c r="A2073" s="675">
        <v>100666</v>
      </c>
      <c r="B2073" s="675" t="s">
        <v>2836</v>
      </c>
      <c r="C2073" s="675" t="s">
        <v>1981</v>
      </c>
      <c r="D2073" s="675" t="s">
        <v>2</v>
      </c>
      <c r="E2073" s="676">
        <v>473.8</v>
      </c>
      <c r="F2073" s="446"/>
      <c r="G2073" s="446"/>
      <c r="H2073" s="446" t="s">
        <v>14360</v>
      </c>
      <c r="I2073" s="447">
        <v>45261</v>
      </c>
    </row>
    <row r="2074" spans="1:9" ht="15.75">
      <c r="A2074" s="675">
        <v>100667</v>
      </c>
      <c r="B2074" s="675" t="s">
        <v>2837</v>
      </c>
      <c r="C2074" s="675" t="s">
        <v>1981</v>
      </c>
      <c r="D2074" s="675" t="s">
        <v>2</v>
      </c>
      <c r="E2074" s="676">
        <v>741.71</v>
      </c>
      <c r="F2074" s="446"/>
      <c r="G2074" s="446"/>
      <c r="H2074" s="446" t="s">
        <v>14360</v>
      </c>
      <c r="I2074" s="447">
        <v>45261</v>
      </c>
    </row>
    <row r="2075" spans="1:9" ht="15.75">
      <c r="A2075" s="675">
        <v>100668</v>
      </c>
      <c r="B2075" s="675" t="s">
        <v>2838</v>
      </c>
      <c r="C2075" s="675" t="s">
        <v>1981</v>
      </c>
      <c r="D2075" s="675" t="s">
        <v>2</v>
      </c>
      <c r="E2075" s="676">
        <v>996.17</v>
      </c>
      <c r="F2075" s="446"/>
      <c r="G2075" s="446"/>
      <c r="H2075" s="446" t="s">
        <v>14360</v>
      </c>
      <c r="I2075" s="447">
        <v>45261</v>
      </c>
    </row>
    <row r="2076" spans="1:9" ht="15.75">
      <c r="A2076" s="675">
        <v>100669</v>
      </c>
      <c r="B2076" s="675" t="s">
        <v>2839</v>
      </c>
      <c r="C2076" s="675" t="s">
        <v>1981</v>
      </c>
      <c r="D2076" s="675" t="s">
        <v>2</v>
      </c>
      <c r="E2076" s="676">
        <v>549.85</v>
      </c>
      <c r="F2076" s="446"/>
      <c r="G2076" s="446"/>
      <c r="H2076" s="446" t="s">
        <v>14360</v>
      </c>
      <c r="I2076" s="447">
        <v>45261</v>
      </c>
    </row>
    <row r="2077" spans="1:9" ht="15.75">
      <c r="A2077" s="675">
        <v>100670</v>
      </c>
      <c r="B2077" s="675" t="s">
        <v>2840</v>
      </c>
      <c r="C2077" s="675" t="s">
        <v>1981</v>
      </c>
      <c r="D2077" s="675" t="s">
        <v>2</v>
      </c>
      <c r="E2077" s="676">
        <v>715.4</v>
      </c>
      <c r="F2077" s="446"/>
      <c r="G2077" s="446"/>
      <c r="H2077" s="446" t="s">
        <v>14360</v>
      </c>
      <c r="I2077" s="447">
        <v>45261</v>
      </c>
    </row>
    <row r="2078" spans="1:9" ht="15.75">
      <c r="A2078" s="675">
        <v>100671</v>
      </c>
      <c r="B2078" s="675" t="s">
        <v>2841</v>
      </c>
      <c r="C2078" s="675" t="s">
        <v>1981</v>
      </c>
      <c r="D2078" s="675" t="s">
        <v>2</v>
      </c>
      <c r="E2078" s="676">
        <v>875.03</v>
      </c>
      <c r="F2078" s="446"/>
      <c r="G2078" s="446"/>
      <c r="H2078" s="446" t="s">
        <v>14360</v>
      </c>
      <c r="I2078" s="447">
        <v>45261</v>
      </c>
    </row>
    <row r="2079" spans="1:9" ht="15.75">
      <c r="A2079" s="675">
        <v>100672</v>
      </c>
      <c r="B2079" s="675" t="s">
        <v>2842</v>
      </c>
      <c r="C2079" s="675" t="s">
        <v>1981</v>
      </c>
      <c r="D2079" s="675" t="s">
        <v>2</v>
      </c>
      <c r="E2079" s="676">
        <v>584.02</v>
      </c>
      <c r="F2079" s="446"/>
      <c r="G2079" s="446"/>
      <c r="H2079" s="446" t="s">
        <v>14360</v>
      </c>
      <c r="I2079" s="447">
        <v>45261</v>
      </c>
    </row>
    <row r="2080" spans="1:9" ht="15.75">
      <c r="A2080" s="675">
        <v>100701</v>
      </c>
      <c r="B2080" s="675" t="s">
        <v>2843</v>
      </c>
      <c r="C2080" s="675" t="s">
        <v>1981</v>
      </c>
      <c r="D2080" s="675" t="s">
        <v>2</v>
      </c>
      <c r="E2080" s="676">
        <v>602.95000000000005</v>
      </c>
      <c r="F2080" s="446"/>
      <c r="G2080" s="446"/>
      <c r="H2080" s="446" t="s">
        <v>14360</v>
      </c>
      <c r="I2080" s="447">
        <v>45261</v>
      </c>
    </row>
    <row r="2081" spans="1:9" ht="15.75">
      <c r="A2081" s="675">
        <v>94559</v>
      </c>
      <c r="B2081" s="675" t="s">
        <v>2844</v>
      </c>
      <c r="C2081" s="675" t="s">
        <v>1981</v>
      </c>
      <c r="D2081" s="675" t="s">
        <v>2</v>
      </c>
      <c r="E2081" s="676">
        <v>644.38</v>
      </c>
      <c r="F2081" s="446"/>
      <c r="G2081" s="446"/>
      <c r="H2081" s="446" t="s">
        <v>14360</v>
      </c>
      <c r="I2081" s="447">
        <v>45261</v>
      </c>
    </row>
    <row r="2082" spans="1:9" ht="15.75">
      <c r="A2082" s="675">
        <v>94562</v>
      </c>
      <c r="B2082" s="675" t="s">
        <v>2845</v>
      </c>
      <c r="C2082" s="675" t="s">
        <v>1981</v>
      </c>
      <c r="D2082" s="675" t="s">
        <v>2</v>
      </c>
      <c r="E2082" s="676">
        <v>601.9</v>
      </c>
      <c r="F2082" s="446"/>
      <c r="G2082" s="446"/>
      <c r="H2082" s="446" t="s">
        <v>14360</v>
      </c>
      <c r="I2082" s="447">
        <v>45261</v>
      </c>
    </row>
    <row r="2083" spans="1:9" ht="15.75">
      <c r="A2083" s="675">
        <v>94587</v>
      </c>
      <c r="B2083" s="675" t="s">
        <v>2846</v>
      </c>
      <c r="C2083" s="675" t="s">
        <v>1981</v>
      </c>
      <c r="D2083" s="675" t="s">
        <v>31</v>
      </c>
      <c r="E2083" s="676">
        <v>57.25</v>
      </c>
      <c r="F2083" s="446"/>
      <c r="G2083" s="446"/>
      <c r="H2083" s="446" t="s">
        <v>14360</v>
      </c>
      <c r="I2083" s="447">
        <v>45261</v>
      </c>
    </row>
    <row r="2084" spans="1:9" ht="15.75">
      <c r="A2084" s="675">
        <v>94588</v>
      </c>
      <c r="B2084" s="675" t="s">
        <v>2847</v>
      </c>
      <c r="C2084" s="675" t="s">
        <v>1981</v>
      </c>
      <c r="D2084" s="675" t="s">
        <v>31</v>
      </c>
      <c r="E2084" s="676">
        <v>52.52</v>
      </c>
      <c r="F2084" s="446"/>
      <c r="G2084" s="446"/>
      <c r="H2084" s="446" t="s">
        <v>14360</v>
      </c>
      <c r="I2084" s="447">
        <v>45261</v>
      </c>
    </row>
    <row r="2085" spans="1:9" ht="15.75">
      <c r="A2085" s="675">
        <v>99837</v>
      </c>
      <c r="B2085" s="675" t="s">
        <v>5995</v>
      </c>
      <c r="C2085" s="675" t="s">
        <v>1981</v>
      </c>
      <c r="D2085" s="675" t="s">
        <v>31</v>
      </c>
      <c r="E2085" s="676">
        <v>550.69000000000005</v>
      </c>
      <c r="F2085" s="446"/>
      <c r="G2085" s="446"/>
      <c r="H2085" s="446" t="s">
        <v>14360</v>
      </c>
      <c r="I2085" s="447">
        <v>45261</v>
      </c>
    </row>
    <row r="2086" spans="1:9" ht="15.75">
      <c r="A2086" s="675">
        <v>99839</v>
      </c>
      <c r="B2086" s="675" t="s">
        <v>5996</v>
      </c>
      <c r="C2086" s="675" t="s">
        <v>1981</v>
      </c>
      <c r="D2086" s="675" t="s">
        <v>31</v>
      </c>
      <c r="E2086" s="676">
        <v>462.01</v>
      </c>
      <c r="F2086" s="446"/>
      <c r="G2086" s="446"/>
      <c r="H2086" s="446" t="s">
        <v>14360</v>
      </c>
      <c r="I2086" s="447">
        <v>45261</v>
      </c>
    </row>
    <row r="2087" spans="1:9" ht="15.75">
      <c r="A2087" s="675">
        <v>99841</v>
      </c>
      <c r="B2087" s="675" t="s">
        <v>5997</v>
      </c>
      <c r="C2087" s="675" t="s">
        <v>1981</v>
      </c>
      <c r="D2087" s="675" t="s">
        <v>31</v>
      </c>
      <c r="E2087" s="677">
        <v>1214.04</v>
      </c>
      <c r="F2087" s="446"/>
      <c r="G2087" s="446"/>
      <c r="H2087" s="446" t="s">
        <v>14360</v>
      </c>
      <c r="I2087" s="447">
        <v>45261</v>
      </c>
    </row>
    <row r="2088" spans="1:9" ht="15.75">
      <c r="A2088" s="675">
        <v>99855</v>
      </c>
      <c r="B2088" s="675" t="s">
        <v>5998</v>
      </c>
      <c r="C2088" s="675" t="s">
        <v>1981</v>
      </c>
      <c r="D2088" s="675" t="s">
        <v>31</v>
      </c>
      <c r="E2088" s="676">
        <v>102.64</v>
      </c>
      <c r="F2088" s="446"/>
      <c r="G2088" s="446"/>
      <c r="H2088" s="446" t="s">
        <v>14360</v>
      </c>
      <c r="I2088" s="447">
        <v>45261</v>
      </c>
    </row>
    <row r="2089" spans="1:9" ht="15.75">
      <c r="A2089" s="675">
        <v>99857</v>
      </c>
      <c r="B2089" s="675" t="s">
        <v>5999</v>
      </c>
      <c r="C2089" s="675" t="s">
        <v>1981</v>
      </c>
      <c r="D2089" s="675" t="s">
        <v>31</v>
      </c>
      <c r="E2089" s="676">
        <v>82.26</v>
      </c>
      <c r="F2089" s="446"/>
      <c r="G2089" s="446"/>
      <c r="H2089" s="446" t="s">
        <v>14360</v>
      </c>
      <c r="I2089" s="447">
        <v>45261</v>
      </c>
    </row>
    <row r="2090" spans="1:9" ht="15.75">
      <c r="A2090" s="675">
        <v>99861</v>
      </c>
      <c r="B2090" s="675" t="s">
        <v>2167</v>
      </c>
      <c r="C2090" s="675" t="s">
        <v>1981</v>
      </c>
      <c r="D2090" s="675" t="s">
        <v>2</v>
      </c>
      <c r="E2090" s="676">
        <v>569.74</v>
      </c>
      <c r="F2090" s="446"/>
      <c r="G2090" s="446"/>
      <c r="H2090" s="446" t="s">
        <v>14360</v>
      </c>
      <c r="I2090" s="447">
        <v>45261</v>
      </c>
    </row>
    <row r="2091" spans="1:9" ht="15.75">
      <c r="A2091" s="675">
        <v>99862</v>
      </c>
      <c r="B2091" s="675" t="s">
        <v>2168</v>
      </c>
      <c r="C2091" s="675" t="s">
        <v>1981</v>
      </c>
      <c r="D2091" s="675" t="s">
        <v>2</v>
      </c>
      <c r="E2091" s="676">
        <v>527.35</v>
      </c>
      <c r="F2091" s="446"/>
      <c r="G2091" s="446"/>
      <c r="H2091" s="446" t="s">
        <v>14360</v>
      </c>
      <c r="I2091" s="447">
        <v>45261</v>
      </c>
    </row>
    <row r="2092" spans="1:9" ht="15.75">
      <c r="A2092" s="675">
        <v>90838</v>
      </c>
      <c r="B2092" s="675" t="s">
        <v>2848</v>
      </c>
      <c r="C2092" s="675" t="s">
        <v>1981</v>
      </c>
      <c r="D2092" s="675" t="s">
        <v>37</v>
      </c>
      <c r="E2092" s="677">
        <v>1513.36</v>
      </c>
      <c r="F2092" s="446"/>
      <c r="G2092" s="446"/>
      <c r="H2092" s="446" t="s">
        <v>14360</v>
      </c>
      <c r="I2092" s="447">
        <v>45261</v>
      </c>
    </row>
    <row r="2093" spans="1:9" ht="15.75">
      <c r="A2093" s="675">
        <v>91338</v>
      </c>
      <c r="B2093" s="675" t="s">
        <v>2849</v>
      </c>
      <c r="C2093" s="675" t="s">
        <v>1981</v>
      </c>
      <c r="D2093" s="675" t="s">
        <v>2</v>
      </c>
      <c r="E2093" s="676">
        <v>830.29</v>
      </c>
      <c r="F2093" s="446"/>
      <c r="G2093" s="446"/>
      <c r="H2093" s="446" t="s">
        <v>14360</v>
      </c>
      <c r="I2093" s="447">
        <v>45261</v>
      </c>
    </row>
    <row r="2094" spans="1:9" ht="15.75">
      <c r="A2094" s="675">
        <v>91341</v>
      </c>
      <c r="B2094" s="675" t="s">
        <v>2850</v>
      </c>
      <c r="C2094" s="675" t="s">
        <v>1981</v>
      </c>
      <c r="D2094" s="675" t="s">
        <v>2</v>
      </c>
      <c r="E2094" s="676">
        <v>649.03</v>
      </c>
      <c r="F2094" s="446"/>
      <c r="G2094" s="446"/>
      <c r="H2094" s="446" t="s">
        <v>14360</v>
      </c>
      <c r="I2094" s="447">
        <v>45261</v>
      </c>
    </row>
    <row r="2095" spans="1:9" ht="15.75">
      <c r="A2095" s="675">
        <v>94805</v>
      </c>
      <c r="B2095" s="675" t="s">
        <v>2851</v>
      </c>
      <c r="C2095" s="675" t="s">
        <v>1981</v>
      </c>
      <c r="D2095" s="675" t="s">
        <v>37</v>
      </c>
      <c r="E2095" s="676">
        <v>837.28</v>
      </c>
      <c r="F2095" s="446"/>
      <c r="G2095" s="446"/>
      <c r="H2095" s="446" t="s">
        <v>14360</v>
      </c>
      <c r="I2095" s="447">
        <v>45261</v>
      </c>
    </row>
    <row r="2096" spans="1:9" ht="15.75">
      <c r="A2096" s="675">
        <v>94806</v>
      </c>
      <c r="B2096" s="675" t="s">
        <v>2852</v>
      </c>
      <c r="C2096" s="675" t="s">
        <v>1981</v>
      </c>
      <c r="D2096" s="675" t="s">
        <v>37</v>
      </c>
      <c r="E2096" s="676">
        <v>733.37</v>
      </c>
      <c r="F2096" s="446"/>
      <c r="G2096" s="446"/>
      <c r="H2096" s="446" t="s">
        <v>14360</v>
      </c>
      <c r="I2096" s="447">
        <v>45261</v>
      </c>
    </row>
    <row r="2097" spans="1:9" ht="15.75">
      <c r="A2097" s="675">
        <v>94807</v>
      </c>
      <c r="B2097" s="675" t="s">
        <v>2853</v>
      </c>
      <c r="C2097" s="675" t="s">
        <v>1981</v>
      </c>
      <c r="D2097" s="675" t="s">
        <v>37</v>
      </c>
      <c r="E2097" s="676">
        <v>670.72</v>
      </c>
      <c r="F2097" s="446"/>
      <c r="G2097" s="446"/>
      <c r="H2097" s="446" t="s">
        <v>14360</v>
      </c>
      <c r="I2097" s="447">
        <v>45261</v>
      </c>
    </row>
    <row r="2098" spans="1:9" ht="15.75">
      <c r="A2098" s="675">
        <v>100702</v>
      </c>
      <c r="B2098" s="675" t="s">
        <v>2854</v>
      </c>
      <c r="C2098" s="675" t="s">
        <v>1981</v>
      </c>
      <c r="D2098" s="675" t="s">
        <v>2</v>
      </c>
      <c r="E2098" s="676">
        <v>452.93</v>
      </c>
      <c r="F2098" s="446"/>
      <c r="G2098" s="446"/>
      <c r="H2098" s="446" t="s">
        <v>14360</v>
      </c>
      <c r="I2098" s="447">
        <v>45261</v>
      </c>
    </row>
    <row r="2099" spans="1:9" ht="15.75">
      <c r="A2099" s="675">
        <v>102188</v>
      </c>
      <c r="B2099" s="675" t="s">
        <v>4437</v>
      </c>
      <c r="C2099" s="675" t="s">
        <v>1981</v>
      </c>
      <c r="D2099" s="675" t="s">
        <v>37</v>
      </c>
      <c r="E2099" s="676">
        <v>851.68</v>
      </c>
      <c r="F2099" s="446"/>
      <c r="G2099" s="446"/>
      <c r="H2099" s="446" t="s">
        <v>14360</v>
      </c>
      <c r="I2099" s="447">
        <v>45261</v>
      </c>
    </row>
    <row r="2100" spans="1:9" ht="15.75">
      <c r="A2100" s="675">
        <v>102189</v>
      </c>
      <c r="B2100" s="675" t="s">
        <v>4438</v>
      </c>
      <c r="C2100" s="675" t="s">
        <v>1981</v>
      </c>
      <c r="D2100" s="675" t="s">
        <v>37</v>
      </c>
      <c r="E2100" s="676">
        <v>223.5</v>
      </c>
      <c r="F2100" s="446"/>
      <c r="G2100" s="446"/>
      <c r="H2100" s="446" t="s">
        <v>14360</v>
      </c>
      <c r="I2100" s="447">
        <v>45261</v>
      </c>
    </row>
    <row r="2101" spans="1:9" ht="15.75">
      <c r="A2101" s="675">
        <v>100703</v>
      </c>
      <c r="B2101" s="675" t="s">
        <v>2855</v>
      </c>
      <c r="C2101" s="675" t="s">
        <v>1981</v>
      </c>
      <c r="D2101" s="675" t="s">
        <v>37</v>
      </c>
      <c r="E2101" s="676">
        <v>32.270000000000003</v>
      </c>
      <c r="F2101" s="446"/>
      <c r="G2101" s="446"/>
      <c r="H2101" s="446" t="s">
        <v>14360</v>
      </c>
      <c r="I2101" s="447">
        <v>45261</v>
      </c>
    </row>
    <row r="2102" spans="1:9" ht="15.75">
      <c r="A2102" s="675">
        <v>100704</v>
      </c>
      <c r="B2102" s="675" t="s">
        <v>2856</v>
      </c>
      <c r="C2102" s="675" t="s">
        <v>1981</v>
      </c>
      <c r="D2102" s="675" t="s">
        <v>37</v>
      </c>
      <c r="E2102" s="676">
        <v>69.34</v>
      </c>
      <c r="F2102" s="446"/>
      <c r="G2102" s="446"/>
      <c r="H2102" s="446" t="s">
        <v>14360</v>
      </c>
      <c r="I2102" s="447">
        <v>45261</v>
      </c>
    </row>
    <row r="2103" spans="1:9" ht="15.75">
      <c r="A2103" s="675">
        <v>100705</v>
      </c>
      <c r="B2103" s="675" t="s">
        <v>2857</v>
      </c>
      <c r="C2103" s="675" t="s">
        <v>1981</v>
      </c>
      <c r="D2103" s="675" t="s">
        <v>37</v>
      </c>
      <c r="E2103" s="676">
        <v>78.27</v>
      </c>
      <c r="F2103" s="446"/>
      <c r="G2103" s="446"/>
      <c r="H2103" s="446" t="s">
        <v>14360</v>
      </c>
      <c r="I2103" s="447">
        <v>45261</v>
      </c>
    </row>
    <row r="2104" spans="1:9" ht="15.75">
      <c r="A2104" s="675">
        <v>100706</v>
      </c>
      <c r="B2104" s="675" t="s">
        <v>2858</v>
      </c>
      <c r="C2104" s="675" t="s">
        <v>1981</v>
      </c>
      <c r="D2104" s="675" t="s">
        <v>37</v>
      </c>
      <c r="E2104" s="676">
        <v>67.86</v>
      </c>
      <c r="F2104" s="446"/>
      <c r="G2104" s="446"/>
      <c r="H2104" s="446" t="s">
        <v>14360</v>
      </c>
      <c r="I2104" s="447">
        <v>45261</v>
      </c>
    </row>
    <row r="2105" spans="1:9" ht="15.75">
      <c r="A2105" s="675">
        <v>100707</v>
      </c>
      <c r="B2105" s="675" t="s">
        <v>2859</v>
      </c>
      <c r="C2105" s="675" t="s">
        <v>1981</v>
      </c>
      <c r="D2105" s="675" t="s">
        <v>37</v>
      </c>
      <c r="E2105" s="676">
        <v>146.66</v>
      </c>
      <c r="F2105" s="446"/>
      <c r="G2105" s="446"/>
      <c r="H2105" s="446" t="s">
        <v>14360</v>
      </c>
      <c r="I2105" s="447">
        <v>45261</v>
      </c>
    </row>
    <row r="2106" spans="1:9" ht="15.75">
      <c r="A2106" s="675">
        <v>100708</v>
      </c>
      <c r="B2106" s="675" t="s">
        <v>2860</v>
      </c>
      <c r="C2106" s="675" t="s">
        <v>1981</v>
      </c>
      <c r="D2106" s="675" t="s">
        <v>37</v>
      </c>
      <c r="E2106" s="676">
        <v>184.48</v>
      </c>
      <c r="F2106" s="446"/>
      <c r="G2106" s="446"/>
      <c r="H2106" s="446" t="s">
        <v>14360</v>
      </c>
      <c r="I2106" s="447">
        <v>45261</v>
      </c>
    </row>
    <row r="2107" spans="1:9" ht="15.75">
      <c r="A2107" s="675">
        <v>100709</v>
      </c>
      <c r="B2107" s="675" t="s">
        <v>2861</v>
      </c>
      <c r="C2107" s="675" t="s">
        <v>1981</v>
      </c>
      <c r="D2107" s="675" t="s">
        <v>37</v>
      </c>
      <c r="E2107" s="676">
        <v>45.04</v>
      </c>
      <c r="F2107" s="446"/>
      <c r="G2107" s="446"/>
      <c r="H2107" s="446" t="s">
        <v>14360</v>
      </c>
      <c r="I2107" s="447">
        <v>45261</v>
      </c>
    </row>
    <row r="2108" spans="1:9" ht="15.75">
      <c r="A2108" s="675">
        <v>100710</v>
      </c>
      <c r="B2108" s="675" t="s">
        <v>2862</v>
      </c>
      <c r="C2108" s="675" t="s">
        <v>1981</v>
      </c>
      <c r="D2108" s="675" t="s">
        <v>37</v>
      </c>
      <c r="E2108" s="676">
        <v>119.76</v>
      </c>
      <c r="F2108" s="446"/>
      <c r="G2108" s="446"/>
      <c r="H2108" s="446" t="s">
        <v>14360</v>
      </c>
      <c r="I2108" s="447">
        <v>45261</v>
      </c>
    </row>
    <row r="2109" spans="1:9" ht="15.75">
      <c r="A2109" s="675">
        <v>102151</v>
      </c>
      <c r="B2109" s="675" t="s">
        <v>4439</v>
      </c>
      <c r="C2109" s="675" t="s">
        <v>1981</v>
      </c>
      <c r="D2109" s="675" t="s">
        <v>2</v>
      </c>
      <c r="E2109" s="676">
        <v>201.65</v>
      </c>
      <c r="F2109" s="446"/>
      <c r="G2109" s="446"/>
      <c r="H2109" s="446" t="s">
        <v>14360</v>
      </c>
      <c r="I2109" s="447">
        <v>45261</v>
      </c>
    </row>
    <row r="2110" spans="1:9" ht="15.75">
      <c r="A2110" s="675">
        <v>102152</v>
      </c>
      <c r="B2110" s="675" t="s">
        <v>4440</v>
      </c>
      <c r="C2110" s="675" t="s">
        <v>1981</v>
      </c>
      <c r="D2110" s="675" t="s">
        <v>2</v>
      </c>
      <c r="E2110" s="676">
        <v>224.15</v>
      </c>
      <c r="F2110" s="446"/>
      <c r="G2110" s="446"/>
      <c r="H2110" s="446" t="s">
        <v>14360</v>
      </c>
      <c r="I2110" s="447">
        <v>45261</v>
      </c>
    </row>
    <row r="2111" spans="1:9" ht="15.75">
      <c r="A2111" s="675">
        <v>102153</v>
      </c>
      <c r="B2111" s="675" t="s">
        <v>4441</v>
      </c>
      <c r="C2111" s="675" t="s">
        <v>1981</v>
      </c>
      <c r="D2111" s="675" t="s">
        <v>2</v>
      </c>
      <c r="E2111" s="676">
        <v>284.14</v>
      </c>
      <c r="F2111" s="446"/>
      <c r="G2111" s="446"/>
      <c r="H2111" s="446" t="s">
        <v>14360</v>
      </c>
      <c r="I2111" s="447">
        <v>45261</v>
      </c>
    </row>
    <row r="2112" spans="1:9" ht="15.75">
      <c r="A2112" s="675">
        <v>102154</v>
      </c>
      <c r="B2112" s="675" t="s">
        <v>4442</v>
      </c>
      <c r="C2112" s="675" t="s">
        <v>1981</v>
      </c>
      <c r="D2112" s="675" t="s">
        <v>2</v>
      </c>
      <c r="E2112" s="676">
        <v>245.59</v>
      </c>
      <c r="F2112" s="446"/>
      <c r="G2112" s="446"/>
      <c r="H2112" s="446" t="s">
        <v>14360</v>
      </c>
      <c r="I2112" s="447">
        <v>45261</v>
      </c>
    </row>
    <row r="2113" spans="1:9" ht="15.75">
      <c r="A2113" s="675">
        <v>102155</v>
      </c>
      <c r="B2113" s="675" t="s">
        <v>4443</v>
      </c>
      <c r="C2113" s="675" t="s">
        <v>1981</v>
      </c>
      <c r="D2113" s="675" t="s">
        <v>2</v>
      </c>
      <c r="E2113" s="676">
        <v>294.66000000000003</v>
      </c>
      <c r="F2113" s="446"/>
      <c r="G2113" s="446"/>
      <c r="H2113" s="446" t="s">
        <v>14360</v>
      </c>
      <c r="I2113" s="447">
        <v>45261</v>
      </c>
    </row>
    <row r="2114" spans="1:9" ht="15.75">
      <c r="A2114" s="675">
        <v>102156</v>
      </c>
      <c r="B2114" s="675" t="s">
        <v>4444</v>
      </c>
      <c r="C2114" s="675" t="s">
        <v>1981</v>
      </c>
      <c r="D2114" s="675" t="s">
        <v>2</v>
      </c>
      <c r="E2114" s="676">
        <v>282.35000000000002</v>
      </c>
      <c r="F2114" s="446"/>
      <c r="G2114" s="446"/>
      <c r="H2114" s="446" t="s">
        <v>14360</v>
      </c>
      <c r="I2114" s="447">
        <v>45261</v>
      </c>
    </row>
    <row r="2115" spans="1:9" ht="15.75">
      <c r="A2115" s="675">
        <v>102157</v>
      </c>
      <c r="B2115" s="675" t="s">
        <v>4445</v>
      </c>
      <c r="C2115" s="675" t="s">
        <v>1981</v>
      </c>
      <c r="D2115" s="675" t="s">
        <v>2</v>
      </c>
      <c r="E2115" s="676">
        <v>387.35</v>
      </c>
      <c r="F2115" s="446"/>
      <c r="G2115" s="446"/>
      <c r="H2115" s="446" t="s">
        <v>14360</v>
      </c>
      <c r="I2115" s="447">
        <v>45261</v>
      </c>
    </row>
    <row r="2116" spans="1:9" ht="15.75">
      <c r="A2116" s="675">
        <v>102158</v>
      </c>
      <c r="B2116" s="675" t="s">
        <v>4446</v>
      </c>
      <c r="C2116" s="675" t="s">
        <v>1981</v>
      </c>
      <c r="D2116" s="675" t="s">
        <v>2</v>
      </c>
      <c r="E2116" s="676">
        <v>392.3</v>
      </c>
      <c r="F2116" s="446"/>
      <c r="G2116" s="446"/>
      <c r="H2116" s="446" t="s">
        <v>14360</v>
      </c>
      <c r="I2116" s="447">
        <v>45261</v>
      </c>
    </row>
    <row r="2117" spans="1:9" ht="15.75">
      <c r="A2117" s="675">
        <v>102159</v>
      </c>
      <c r="B2117" s="675" t="s">
        <v>4447</v>
      </c>
      <c r="C2117" s="675" t="s">
        <v>1981</v>
      </c>
      <c r="D2117" s="675" t="s">
        <v>2</v>
      </c>
      <c r="E2117" s="676">
        <v>467.75</v>
      </c>
      <c r="F2117" s="446"/>
      <c r="G2117" s="446"/>
      <c r="H2117" s="446" t="s">
        <v>14360</v>
      </c>
      <c r="I2117" s="447">
        <v>45261</v>
      </c>
    </row>
    <row r="2118" spans="1:9" ht="15.75">
      <c r="A2118" s="675">
        <v>102160</v>
      </c>
      <c r="B2118" s="675" t="s">
        <v>4448</v>
      </c>
      <c r="C2118" s="675" t="s">
        <v>1981</v>
      </c>
      <c r="D2118" s="675" t="s">
        <v>2</v>
      </c>
      <c r="E2118" s="676">
        <v>194.14</v>
      </c>
      <c r="F2118" s="446"/>
      <c r="G2118" s="446"/>
      <c r="H2118" s="446" t="s">
        <v>14360</v>
      </c>
      <c r="I2118" s="447">
        <v>45261</v>
      </c>
    </row>
    <row r="2119" spans="1:9" ht="15.75">
      <c r="A2119" s="675">
        <v>102161</v>
      </c>
      <c r="B2119" s="675" t="s">
        <v>6000</v>
      </c>
      <c r="C2119" s="675" t="s">
        <v>1981</v>
      </c>
      <c r="D2119" s="675" t="s">
        <v>2</v>
      </c>
      <c r="E2119" s="676">
        <v>299.45999999999998</v>
      </c>
      <c r="F2119" s="446"/>
      <c r="G2119" s="446"/>
      <c r="H2119" s="446" t="s">
        <v>14360</v>
      </c>
      <c r="I2119" s="447">
        <v>45261</v>
      </c>
    </row>
    <row r="2120" spans="1:9" ht="15.75">
      <c r="A2120" s="675">
        <v>102162</v>
      </c>
      <c r="B2120" s="675" t="s">
        <v>6001</v>
      </c>
      <c r="C2120" s="675" t="s">
        <v>1981</v>
      </c>
      <c r="D2120" s="675" t="s">
        <v>2</v>
      </c>
      <c r="E2120" s="676">
        <v>321.95999999999998</v>
      </c>
      <c r="F2120" s="446"/>
      <c r="G2120" s="446"/>
      <c r="H2120" s="446" t="s">
        <v>14360</v>
      </c>
      <c r="I2120" s="447">
        <v>45261</v>
      </c>
    </row>
    <row r="2121" spans="1:9" ht="15.75">
      <c r="A2121" s="675">
        <v>102163</v>
      </c>
      <c r="B2121" s="675" t="s">
        <v>6002</v>
      </c>
      <c r="C2121" s="675" t="s">
        <v>1981</v>
      </c>
      <c r="D2121" s="675" t="s">
        <v>2</v>
      </c>
      <c r="E2121" s="676">
        <v>381.95</v>
      </c>
      <c r="F2121" s="446"/>
      <c r="G2121" s="446"/>
      <c r="H2121" s="446" t="s">
        <v>14360</v>
      </c>
      <c r="I2121" s="447">
        <v>45261</v>
      </c>
    </row>
    <row r="2122" spans="1:9" ht="15.75">
      <c r="A2122" s="675">
        <v>102164</v>
      </c>
      <c r="B2122" s="675" t="s">
        <v>6003</v>
      </c>
      <c r="C2122" s="675" t="s">
        <v>1981</v>
      </c>
      <c r="D2122" s="675" t="s">
        <v>2</v>
      </c>
      <c r="E2122" s="676">
        <v>325.42</v>
      </c>
      <c r="F2122" s="446"/>
      <c r="G2122" s="446"/>
      <c r="H2122" s="446" t="s">
        <v>14360</v>
      </c>
      <c r="I2122" s="447">
        <v>45261</v>
      </c>
    </row>
    <row r="2123" spans="1:9" ht="15.75">
      <c r="A2123" s="675">
        <v>102165</v>
      </c>
      <c r="B2123" s="675" t="s">
        <v>6004</v>
      </c>
      <c r="C2123" s="675" t="s">
        <v>1981</v>
      </c>
      <c r="D2123" s="675" t="s">
        <v>2</v>
      </c>
      <c r="E2123" s="676">
        <v>374.49</v>
      </c>
      <c r="F2123" s="446"/>
      <c r="G2123" s="446"/>
      <c r="H2123" s="446" t="s">
        <v>14360</v>
      </c>
      <c r="I2123" s="447">
        <v>45261</v>
      </c>
    </row>
    <row r="2124" spans="1:9" ht="15.75">
      <c r="A2124" s="675">
        <v>102166</v>
      </c>
      <c r="B2124" s="675" t="s">
        <v>6005</v>
      </c>
      <c r="C2124" s="675" t="s">
        <v>1981</v>
      </c>
      <c r="D2124" s="675" t="s">
        <v>2</v>
      </c>
      <c r="E2124" s="676">
        <v>344.15</v>
      </c>
      <c r="F2124" s="446"/>
      <c r="G2124" s="446"/>
      <c r="H2124" s="446" t="s">
        <v>14360</v>
      </c>
      <c r="I2124" s="447">
        <v>45261</v>
      </c>
    </row>
    <row r="2125" spans="1:9" ht="15.75">
      <c r="A2125" s="675">
        <v>102167</v>
      </c>
      <c r="B2125" s="675" t="s">
        <v>6006</v>
      </c>
      <c r="C2125" s="675" t="s">
        <v>1981</v>
      </c>
      <c r="D2125" s="675" t="s">
        <v>2</v>
      </c>
      <c r="E2125" s="676">
        <v>449.15</v>
      </c>
      <c r="F2125" s="446"/>
      <c r="G2125" s="446"/>
      <c r="H2125" s="446" t="s">
        <v>14360</v>
      </c>
      <c r="I2125" s="447">
        <v>45261</v>
      </c>
    </row>
    <row r="2126" spans="1:9" ht="15.75">
      <c r="A2126" s="675">
        <v>102168</v>
      </c>
      <c r="B2126" s="675" t="s">
        <v>6007</v>
      </c>
      <c r="C2126" s="675" t="s">
        <v>1981</v>
      </c>
      <c r="D2126" s="675" t="s">
        <v>2</v>
      </c>
      <c r="E2126" s="676">
        <v>438.1</v>
      </c>
      <c r="F2126" s="446"/>
      <c r="G2126" s="446"/>
      <c r="H2126" s="446" t="s">
        <v>14360</v>
      </c>
      <c r="I2126" s="447">
        <v>45261</v>
      </c>
    </row>
    <row r="2127" spans="1:9" ht="15.75">
      <c r="A2127" s="675">
        <v>102169</v>
      </c>
      <c r="B2127" s="675" t="s">
        <v>6008</v>
      </c>
      <c r="C2127" s="675" t="s">
        <v>1981</v>
      </c>
      <c r="D2127" s="675" t="s">
        <v>2</v>
      </c>
      <c r="E2127" s="676">
        <v>507.64</v>
      </c>
      <c r="F2127" s="446"/>
      <c r="G2127" s="446"/>
      <c r="H2127" s="446" t="s">
        <v>14360</v>
      </c>
      <c r="I2127" s="447">
        <v>45261</v>
      </c>
    </row>
    <row r="2128" spans="1:9" ht="15.75">
      <c r="A2128" s="675">
        <v>102170</v>
      </c>
      <c r="B2128" s="675" t="s">
        <v>6009</v>
      </c>
      <c r="C2128" s="675" t="s">
        <v>1981</v>
      </c>
      <c r="D2128" s="675" t="s">
        <v>2</v>
      </c>
      <c r="E2128" s="676">
        <v>291.95</v>
      </c>
      <c r="F2128" s="446"/>
      <c r="G2128" s="446"/>
      <c r="H2128" s="446" t="s">
        <v>14360</v>
      </c>
      <c r="I2128" s="447">
        <v>45261</v>
      </c>
    </row>
    <row r="2129" spans="1:9" ht="15.75">
      <c r="A2129" s="675">
        <v>102171</v>
      </c>
      <c r="B2129" s="675" t="s">
        <v>6010</v>
      </c>
      <c r="C2129" s="675" t="s">
        <v>1981</v>
      </c>
      <c r="D2129" s="675" t="s">
        <v>2</v>
      </c>
      <c r="E2129" s="676">
        <v>565.41999999999996</v>
      </c>
      <c r="F2129" s="446"/>
      <c r="G2129" s="446"/>
      <c r="H2129" s="446" t="s">
        <v>14360</v>
      </c>
      <c r="I2129" s="447">
        <v>45261</v>
      </c>
    </row>
    <row r="2130" spans="1:9" ht="15.75">
      <c r="A2130" s="675">
        <v>102172</v>
      </c>
      <c r="B2130" s="675" t="s">
        <v>6011</v>
      </c>
      <c r="C2130" s="675" t="s">
        <v>1981</v>
      </c>
      <c r="D2130" s="675" t="s">
        <v>2</v>
      </c>
      <c r="E2130" s="676">
        <v>554.14</v>
      </c>
      <c r="F2130" s="446"/>
      <c r="G2130" s="446"/>
      <c r="H2130" s="446" t="s">
        <v>14360</v>
      </c>
      <c r="I2130" s="447">
        <v>45261</v>
      </c>
    </row>
    <row r="2131" spans="1:9" ht="15.75">
      <c r="A2131" s="675">
        <v>102176</v>
      </c>
      <c r="B2131" s="675" t="s">
        <v>6012</v>
      </c>
      <c r="C2131" s="675" t="s">
        <v>1981</v>
      </c>
      <c r="D2131" s="675" t="s">
        <v>2</v>
      </c>
      <c r="E2131" s="677">
        <v>1015.06</v>
      </c>
      <c r="F2131" s="446"/>
      <c r="G2131" s="446"/>
      <c r="H2131" s="446" t="s">
        <v>14360</v>
      </c>
      <c r="I2131" s="447">
        <v>45261</v>
      </c>
    </row>
    <row r="2132" spans="1:9" ht="15.75">
      <c r="A2132" s="675">
        <v>102177</v>
      </c>
      <c r="B2132" s="675" t="s">
        <v>6013</v>
      </c>
      <c r="C2132" s="675" t="s">
        <v>1981</v>
      </c>
      <c r="D2132" s="675" t="s">
        <v>2</v>
      </c>
      <c r="E2132" s="677">
        <v>2085.9899999999998</v>
      </c>
      <c r="F2132" s="446"/>
      <c r="G2132" s="446"/>
      <c r="H2132" s="446" t="s">
        <v>14360</v>
      </c>
      <c r="I2132" s="447">
        <v>45261</v>
      </c>
    </row>
    <row r="2133" spans="1:9" ht="15.75">
      <c r="A2133" s="675">
        <v>102178</v>
      </c>
      <c r="B2133" s="675" t="s">
        <v>6014</v>
      </c>
      <c r="C2133" s="675" t="s">
        <v>1981</v>
      </c>
      <c r="D2133" s="675" t="s">
        <v>2</v>
      </c>
      <c r="E2133" s="677">
        <v>2402.69</v>
      </c>
      <c r="F2133" s="446"/>
      <c r="G2133" s="446"/>
      <c r="H2133" s="446" t="s">
        <v>14360</v>
      </c>
      <c r="I2133" s="447">
        <v>45261</v>
      </c>
    </row>
    <row r="2134" spans="1:9" ht="15.75">
      <c r="A2134" s="675">
        <v>102179</v>
      </c>
      <c r="B2134" s="675" t="s">
        <v>6015</v>
      </c>
      <c r="C2134" s="675" t="s">
        <v>1981</v>
      </c>
      <c r="D2134" s="675" t="s">
        <v>2</v>
      </c>
      <c r="E2134" s="676">
        <v>391.78</v>
      </c>
      <c r="F2134" s="446"/>
      <c r="G2134" s="446"/>
      <c r="H2134" s="446" t="s">
        <v>14360</v>
      </c>
      <c r="I2134" s="447">
        <v>45261</v>
      </c>
    </row>
    <row r="2135" spans="1:9" ht="15.75">
      <c r="A2135" s="675">
        <v>102180</v>
      </c>
      <c r="B2135" s="675" t="s">
        <v>6016</v>
      </c>
      <c r="C2135" s="675" t="s">
        <v>1981</v>
      </c>
      <c r="D2135" s="675" t="s">
        <v>2</v>
      </c>
      <c r="E2135" s="676">
        <v>464.75</v>
      </c>
      <c r="F2135" s="446"/>
      <c r="G2135" s="446"/>
      <c r="H2135" s="446" t="s">
        <v>14360</v>
      </c>
      <c r="I2135" s="447">
        <v>45261</v>
      </c>
    </row>
    <row r="2136" spans="1:9" ht="15.75">
      <c r="A2136" s="675">
        <v>102181</v>
      </c>
      <c r="B2136" s="675" t="s">
        <v>6017</v>
      </c>
      <c r="C2136" s="675" t="s">
        <v>1981</v>
      </c>
      <c r="D2136" s="675" t="s">
        <v>2</v>
      </c>
      <c r="E2136" s="676">
        <v>561.91</v>
      </c>
      <c r="F2136" s="446"/>
      <c r="G2136" s="446"/>
      <c r="H2136" s="446" t="s">
        <v>14360</v>
      </c>
      <c r="I2136" s="447">
        <v>45261</v>
      </c>
    </row>
    <row r="2137" spans="1:9" ht="15.75">
      <c r="A2137" s="675">
        <v>102182</v>
      </c>
      <c r="B2137" s="675" t="s">
        <v>4449</v>
      </c>
      <c r="C2137" s="675" t="s">
        <v>1981</v>
      </c>
      <c r="D2137" s="675" t="s">
        <v>37</v>
      </c>
      <c r="E2137" s="677">
        <v>1164.54</v>
      </c>
      <c r="F2137" s="446"/>
      <c r="G2137" s="446"/>
      <c r="H2137" s="446" t="s">
        <v>14360</v>
      </c>
      <c r="I2137" s="447">
        <v>45261</v>
      </c>
    </row>
    <row r="2138" spans="1:9" ht="15.75">
      <c r="A2138" s="675">
        <v>102183</v>
      </c>
      <c r="B2138" s="675" t="s">
        <v>4450</v>
      </c>
      <c r="C2138" s="675" t="s">
        <v>1981</v>
      </c>
      <c r="D2138" s="675" t="s">
        <v>37</v>
      </c>
      <c r="E2138" s="677">
        <v>2339.23</v>
      </c>
      <c r="F2138" s="446"/>
      <c r="G2138" s="446"/>
      <c r="H2138" s="446" t="s">
        <v>14360</v>
      </c>
      <c r="I2138" s="447">
        <v>45261</v>
      </c>
    </row>
    <row r="2139" spans="1:9" ht="15.75">
      <c r="A2139" s="675">
        <v>102184</v>
      </c>
      <c r="B2139" s="675" t="s">
        <v>4451</v>
      </c>
      <c r="C2139" s="675" t="s">
        <v>1981</v>
      </c>
      <c r="D2139" s="675" t="s">
        <v>37</v>
      </c>
      <c r="E2139" s="677">
        <v>1997.38</v>
      </c>
      <c r="F2139" s="446"/>
      <c r="G2139" s="446"/>
      <c r="H2139" s="446" t="s">
        <v>14360</v>
      </c>
      <c r="I2139" s="447">
        <v>45261</v>
      </c>
    </row>
    <row r="2140" spans="1:9" ht="15.75">
      <c r="A2140" s="675">
        <v>102185</v>
      </c>
      <c r="B2140" s="675" t="s">
        <v>4452</v>
      </c>
      <c r="C2140" s="675" t="s">
        <v>1981</v>
      </c>
      <c r="D2140" s="675" t="s">
        <v>37</v>
      </c>
      <c r="E2140" s="677">
        <v>4004.61</v>
      </c>
      <c r="F2140" s="446"/>
      <c r="G2140" s="446"/>
      <c r="H2140" s="446" t="s">
        <v>14360</v>
      </c>
      <c r="I2140" s="447">
        <v>45261</v>
      </c>
    </row>
    <row r="2141" spans="1:9" ht="15.75">
      <c r="A2141" s="675">
        <v>102190</v>
      </c>
      <c r="B2141" s="675" t="s">
        <v>4453</v>
      </c>
      <c r="C2141" s="675" t="s">
        <v>1981</v>
      </c>
      <c r="D2141" s="675" t="s">
        <v>2</v>
      </c>
      <c r="E2141" s="676">
        <v>15.58</v>
      </c>
      <c r="F2141" s="446"/>
      <c r="G2141" s="446"/>
      <c r="H2141" s="446" t="s">
        <v>14360</v>
      </c>
      <c r="I2141" s="447">
        <v>45261</v>
      </c>
    </row>
    <row r="2142" spans="1:9" ht="15.75">
      <c r="A2142" s="675">
        <v>102191</v>
      </c>
      <c r="B2142" s="675" t="s">
        <v>4454</v>
      </c>
      <c r="C2142" s="675" t="s">
        <v>1981</v>
      </c>
      <c r="D2142" s="675" t="s">
        <v>2</v>
      </c>
      <c r="E2142" s="676">
        <v>18.93</v>
      </c>
      <c r="F2142" s="446"/>
      <c r="G2142" s="446"/>
      <c r="H2142" s="446" t="s">
        <v>14360</v>
      </c>
      <c r="I2142" s="447">
        <v>45261</v>
      </c>
    </row>
    <row r="2143" spans="1:9" ht="15.75">
      <c r="A2143" s="675">
        <v>102192</v>
      </c>
      <c r="B2143" s="675" t="s">
        <v>4455</v>
      </c>
      <c r="C2143" s="675" t="s">
        <v>1981</v>
      </c>
      <c r="D2143" s="675" t="s">
        <v>2</v>
      </c>
      <c r="E2143" s="676">
        <v>13.51</v>
      </c>
      <c r="F2143" s="446"/>
      <c r="G2143" s="446"/>
      <c r="H2143" s="446" t="s">
        <v>14360</v>
      </c>
      <c r="I2143" s="447">
        <v>45261</v>
      </c>
    </row>
    <row r="2144" spans="1:9" ht="15.75">
      <c r="A2144" s="675">
        <v>94569</v>
      </c>
      <c r="B2144" s="675" t="s">
        <v>2863</v>
      </c>
      <c r="C2144" s="675" t="s">
        <v>1981</v>
      </c>
      <c r="D2144" s="675" t="s">
        <v>2</v>
      </c>
      <c r="E2144" s="676">
        <v>651.76</v>
      </c>
      <c r="F2144" s="446"/>
      <c r="G2144" s="446"/>
      <c r="H2144" s="446" t="s">
        <v>14360</v>
      </c>
      <c r="I2144" s="447">
        <v>45261</v>
      </c>
    </row>
    <row r="2145" spans="1:9" ht="15.75">
      <c r="A2145" s="675">
        <v>94570</v>
      </c>
      <c r="B2145" s="675" t="s">
        <v>2864</v>
      </c>
      <c r="C2145" s="675" t="s">
        <v>1981</v>
      </c>
      <c r="D2145" s="675" t="s">
        <v>2</v>
      </c>
      <c r="E2145" s="676">
        <v>337.66</v>
      </c>
      <c r="F2145" s="446"/>
      <c r="G2145" s="446"/>
      <c r="H2145" s="446" t="s">
        <v>14360</v>
      </c>
      <c r="I2145" s="447">
        <v>45261</v>
      </c>
    </row>
    <row r="2146" spans="1:9" ht="15.75">
      <c r="A2146" s="675">
        <v>94572</v>
      </c>
      <c r="B2146" s="675" t="s">
        <v>2865</v>
      </c>
      <c r="C2146" s="675" t="s">
        <v>1981</v>
      </c>
      <c r="D2146" s="675" t="s">
        <v>2</v>
      </c>
      <c r="E2146" s="676">
        <v>478.29</v>
      </c>
      <c r="F2146" s="446"/>
      <c r="G2146" s="446"/>
      <c r="H2146" s="446" t="s">
        <v>14360</v>
      </c>
      <c r="I2146" s="447">
        <v>45261</v>
      </c>
    </row>
    <row r="2147" spans="1:9" ht="15.75">
      <c r="A2147" s="675">
        <v>94573</v>
      </c>
      <c r="B2147" s="675" t="s">
        <v>2866</v>
      </c>
      <c r="C2147" s="675" t="s">
        <v>1981</v>
      </c>
      <c r="D2147" s="675" t="s">
        <v>2</v>
      </c>
      <c r="E2147" s="676">
        <v>389.12</v>
      </c>
      <c r="F2147" s="446"/>
      <c r="G2147" s="446"/>
      <c r="H2147" s="446" t="s">
        <v>14360</v>
      </c>
      <c r="I2147" s="447">
        <v>45261</v>
      </c>
    </row>
    <row r="2148" spans="1:9" ht="15.75">
      <c r="A2148" s="675">
        <v>94580</v>
      </c>
      <c r="B2148" s="675" t="s">
        <v>2867</v>
      </c>
      <c r="C2148" s="675" t="s">
        <v>1981</v>
      </c>
      <c r="D2148" s="675" t="s">
        <v>2</v>
      </c>
      <c r="E2148" s="676">
        <v>531.66999999999996</v>
      </c>
      <c r="F2148" s="446"/>
      <c r="G2148" s="446"/>
      <c r="H2148" s="446" t="s">
        <v>14360</v>
      </c>
      <c r="I2148" s="447">
        <v>45261</v>
      </c>
    </row>
    <row r="2149" spans="1:9" ht="15.75">
      <c r="A2149" s="675">
        <v>94589</v>
      </c>
      <c r="B2149" s="675" t="s">
        <v>5101</v>
      </c>
      <c r="C2149" s="675" t="s">
        <v>1981</v>
      </c>
      <c r="D2149" s="675" t="s">
        <v>31</v>
      </c>
      <c r="E2149" s="676">
        <v>19.91</v>
      </c>
      <c r="F2149" s="446"/>
      <c r="G2149" s="446"/>
      <c r="H2149" s="446" t="s">
        <v>14360</v>
      </c>
      <c r="I2149" s="447">
        <v>45261</v>
      </c>
    </row>
    <row r="2150" spans="1:9" ht="15.75">
      <c r="A2150" s="675">
        <v>94590</v>
      </c>
      <c r="B2150" s="675" t="s">
        <v>5102</v>
      </c>
      <c r="C2150" s="675" t="s">
        <v>1981</v>
      </c>
      <c r="D2150" s="675" t="s">
        <v>31</v>
      </c>
      <c r="E2150" s="676">
        <v>19.14</v>
      </c>
      <c r="F2150" s="446"/>
      <c r="G2150" s="446"/>
      <c r="H2150" s="446" t="s">
        <v>14360</v>
      </c>
      <c r="I2150" s="447">
        <v>45261</v>
      </c>
    </row>
    <row r="2151" spans="1:9" ht="15.75">
      <c r="A2151" s="675">
        <v>100674</v>
      </c>
      <c r="B2151" s="675" t="s">
        <v>2868</v>
      </c>
      <c r="C2151" s="675" t="s">
        <v>1981</v>
      </c>
      <c r="D2151" s="675" t="s">
        <v>2</v>
      </c>
      <c r="E2151" s="676">
        <v>694.02</v>
      </c>
      <c r="F2151" s="446"/>
      <c r="G2151" s="446"/>
      <c r="H2151" s="446" t="s">
        <v>14360</v>
      </c>
      <c r="I2151" s="447">
        <v>45261</v>
      </c>
    </row>
    <row r="2152" spans="1:9" ht="15.75">
      <c r="A2152" s="675">
        <v>101096</v>
      </c>
      <c r="B2152" s="675" t="s">
        <v>7987</v>
      </c>
      <c r="C2152" s="675" t="s">
        <v>1982</v>
      </c>
      <c r="D2152" s="675" t="s">
        <v>326</v>
      </c>
      <c r="E2152" s="677">
        <v>1104.77</v>
      </c>
      <c r="F2152" s="446"/>
      <c r="G2152" s="446"/>
      <c r="H2152" s="446" t="s">
        <v>14360</v>
      </c>
      <c r="I2152" s="447">
        <v>45261</v>
      </c>
    </row>
    <row r="2153" spans="1:9" ht="15.75">
      <c r="A2153" s="675">
        <v>101097</v>
      </c>
      <c r="B2153" s="675" t="s">
        <v>7988</v>
      </c>
      <c r="C2153" s="675" t="s">
        <v>1982</v>
      </c>
      <c r="D2153" s="675" t="s">
        <v>326</v>
      </c>
      <c r="E2153" s="677">
        <v>1052.33</v>
      </c>
      <c r="F2153" s="446"/>
      <c r="G2153" s="446"/>
      <c r="H2153" s="446" t="s">
        <v>14360</v>
      </c>
      <c r="I2153" s="447">
        <v>45261</v>
      </c>
    </row>
    <row r="2154" spans="1:9" ht="15.75">
      <c r="A2154" s="675">
        <v>101098</v>
      </c>
      <c r="B2154" s="675" t="s">
        <v>7989</v>
      </c>
      <c r="C2154" s="675" t="s">
        <v>1982</v>
      </c>
      <c r="D2154" s="675" t="s">
        <v>326</v>
      </c>
      <c r="E2154" s="676">
        <v>986.03</v>
      </c>
      <c r="F2154" s="446"/>
      <c r="G2154" s="446"/>
      <c r="H2154" s="446" t="s">
        <v>14360</v>
      </c>
      <c r="I2154" s="447">
        <v>45261</v>
      </c>
    </row>
    <row r="2155" spans="1:9" ht="15.75">
      <c r="A2155" s="675">
        <v>101099</v>
      </c>
      <c r="B2155" s="675" t="s">
        <v>7990</v>
      </c>
      <c r="C2155" s="675" t="s">
        <v>1982</v>
      </c>
      <c r="D2155" s="675" t="s">
        <v>326</v>
      </c>
      <c r="E2155" s="676">
        <v>909.14</v>
      </c>
      <c r="F2155" s="446"/>
      <c r="G2155" s="446"/>
      <c r="H2155" s="446" t="s">
        <v>14360</v>
      </c>
      <c r="I2155" s="447">
        <v>45261</v>
      </c>
    </row>
    <row r="2156" spans="1:9" ht="15.75">
      <c r="A2156" s="675">
        <v>101100</v>
      </c>
      <c r="B2156" s="675" t="s">
        <v>7991</v>
      </c>
      <c r="C2156" s="675" t="s">
        <v>1982</v>
      </c>
      <c r="D2156" s="675" t="s">
        <v>326</v>
      </c>
      <c r="E2156" s="676">
        <v>881.44</v>
      </c>
      <c r="F2156" s="446"/>
      <c r="G2156" s="446"/>
      <c r="H2156" s="446" t="s">
        <v>14360</v>
      </c>
      <c r="I2156" s="447">
        <v>45261</v>
      </c>
    </row>
    <row r="2157" spans="1:9" ht="15.75">
      <c r="A2157" s="675">
        <v>101101</v>
      </c>
      <c r="B2157" s="675" t="s">
        <v>7992</v>
      </c>
      <c r="C2157" s="675" t="s">
        <v>1982</v>
      </c>
      <c r="D2157" s="675" t="s">
        <v>326</v>
      </c>
      <c r="E2157" s="676">
        <v>860.52</v>
      </c>
      <c r="F2157" s="446"/>
      <c r="G2157" s="446"/>
      <c r="H2157" s="446" t="s">
        <v>14360</v>
      </c>
      <c r="I2157" s="447">
        <v>45261</v>
      </c>
    </row>
    <row r="2158" spans="1:9" ht="15.75">
      <c r="A2158" s="675">
        <v>101102</v>
      </c>
      <c r="B2158" s="675" t="s">
        <v>7993</v>
      </c>
      <c r="C2158" s="675" t="s">
        <v>1982</v>
      </c>
      <c r="D2158" s="675" t="s">
        <v>326</v>
      </c>
      <c r="E2158" s="676">
        <v>837.92</v>
      </c>
      <c r="F2158" s="446"/>
      <c r="G2158" s="446"/>
      <c r="H2158" s="446" t="s">
        <v>14360</v>
      </c>
      <c r="I2158" s="447">
        <v>45261</v>
      </c>
    </row>
    <row r="2159" spans="1:9" ht="15.75">
      <c r="A2159" s="675">
        <v>101103</v>
      </c>
      <c r="B2159" s="675" t="s">
        <v>7994</v>
      </c>
      <c r="C2159" s="675" t="s">
        <v>1982</v>
      </c>
      <c r="D2159" s="675" t="s">
        <v>326</v>
      </c>
      <c r="E2159" s="676">
        <v>789.36</v>
      </c>
      <c r="F2159" s="446"/>
      <c r="G2159" s="446"/>
      <c r="H2159" s="446" t="s">
        <v>14360</v>
      </c>
      <c r="I2159" s="447">
        <v>45261</v>
      </c>
    </row>
    <row r="2160" spans="1:9" ht="15.75">
      <c r="A2160" s="675">
        <v>101104</v>
      </c>
      <c r="B2160" s="675" t="s">
        <v>7995</v>
      </c>
      <c r="C2160" s="675" t="s">
        <v>1982</v>
      </c>
      <c r="D2160" s="675" t="s">
        <v>326</v>
      </c>
      <c r="E2160" s="677">
        <v>1207.51</v>
      </c>
      <c r="F2160" s="446"/>
      <c r="G2160" s="446"/>
      <c r="H2160" s="446" t="s">
        <v>14360</v>
      </c>
      <c r="I2160" s="447">
        <v>45261</v>
      </c>
    </row>
    <row r="2161" spans="1:9" ht="15.75">
      <c r="A2161" s="675">
        <v>101105</v>
      </c>
      <c r="B2161" s="675" t="s">
        <v>7996</v>
      </c>
      <c r="C2161" s="675" t="s">
        <v>1982</v>
      </c>
      <c r="D2161" s="675" t="s">
        <v>326</v>
      </c>
      <c r="E2161" s="677">
        <v>1153.56</v>
      </c>
      <c r="F2161" s="446"/>
      <c r="G2161" s="446"/>
      <c r="H2161" s="446" t="s">
        <v>14360</v>
      </c>
      <c r="I2161" s="447">
        <v>45261</v>
      </c>
    </row>
    <row r="2162" spans="1:9" ht="15.75">
      <c r="A2162" s="675">
        <v>101106</v>
      </c>
      <c r="B2162" s="675" t="s">
        <v>7997</v>
      </c>
      <c r="C2162" s="675" t="s">
        <v>1982</v>
      </c>
      <c r="D2162" s="675" t="s">
        <v>326</v>
      </c>
      <c r="E2162" s="677">
        <v>1085.4100000000001</v>
      </c>
      <c r="F2162" s="446"/>
      <c r="G2162" s="446"/>
      <c r="H2162" s="446" t="s">
        <v>14360</v>
      </c>
      <c r="I2162" s="447">
        <v>45261</v>
      </c>
    </row>
    <row r="2163" spans="1:9" ht="15.75">
      <c r="A2163" s="675">
        <v>101107</v>
      </c>
      <c r="B2163" s="675" t="s">
        <v>7998</v>
      </c>
      <c r="C2163" s="675" t="s">
        <v>1982</v>
      </c>
      <c r="D2163" s="675" t="s">
        <v>326</v>
      </c>
      <c r="E2163" s="677">
        <v>1005.53</v>
      </c>
      <c r="F2163" s="446"/>
      <c r="G2163" s="446"/>
      <c r="H2163" s="446" t="s">
        <v>14360</v>
      </c>
      <c r="I2163" s="447">
        <v>45261</v>
      </c>
    </row>
    <row r="2164" spans="1:9" ht="15.75">
      <c r="A2164" s="675">
        <v>101108</v>
      </c>
      <c r="B2164" s="675" t="s">
        <v>7999</v>
      </c>
      <c r="C2164" s="675" t="s">
        <v>1982</v>
      </c>
      <c r="D2164" s="675" t="s">
        <v>326</v>
      </c>
      <c r="E2164" s="676">
        <v>979.33</v>
      </c>
      <c r="F2164" s="446"/>
      <c r="G2164" s="446"/>
      <c r="H2164" s="446" t="s">
        <v>14360</v>
      </c>
      <c r="I2164" s="447">
        <v>45261</v>
      </c>
    </row>
    <row r="2165" spans="1:9" ht="15.75">
      <c r="A2165" s="675">
        <v>101109</v>
      </c>
      <c r="B2165" s="675" t="s">
        <v>8000</v>
      </c>
      <c r="C2165" s="675" t="s">
        <v>1982</v>
      </c>
      <c r="D2165" s="675" t="s">
        <v>326</v>
      </c>
      <c r="E2165" s="676">
        <v>957.13</v>
      </c>
      <c r="F2165" s="446"/>
      <c r="G2165" s="446"/>
      <c r="H2165" s="446" t="s">
        <v>14360</v>
      </c>
      <c r="I2165" s="447">
        <v>45261</v>
      </c>
    </row>
    <row r="2166" spans="1:9" ht="15.75">
      <c r="A2166" s="675">
        <v>101110</v>
      </c>
      <c r="B2166" s="675" t="s">
        <v>8001</v>
      </c>
      <c r="C2166" s="675" t="s">
        <v>1982</v>
      </c>
      <c r="D2166" s="675" t="s">
        <v>326</v>
      </c>
      <c r="E2166" s="676">
        <v>933.25</v>
      </c>
      <c r="F2166" s="446"/>
      <c r="G2166" s="446"/>
      <c r="H2166" s="446" t="s">
        <v>14360</v>
      </c>
      <c r="I2166" s="447">
        <v>45261</v>
      </c>
    </row>
    <row r="2167" spans="1:9" ht="15.75">
      <c r="A2167" s="675">
        <v>101111</v>
      </c>
      <c r="B2167" s="675" t="s">
        <v>8002</v>
      </c>
      <c r="C2167" s="675" t="s">
        <v>1982</v>
      </c>
      <c r="D2167" s="675" t="s">
        <v>326</v>
      </c>
      <c r="E2167" s="676">
        <v>882.25</v>
      </c>
      <c r="F2167" s="446"/>
      <c r="G2167" s="446"/>
      <c r="H2167" s="446" t="s">
        <v>14360</v>
      </c>
      <c r="I2167" s="447">
        <v>45261</v>
      </c>
    </row>
    <row r="2168" spans="1:9" ht="15.75">
      <c r="A2168" s="675">
        <v>101112</v>
      </c>
      <c r="B2168" s="675" t="s">
        <v>3125</v>
      </c>
      <c r="C2168" s="675" t="s">
        <v>1982</v>
      </c>
      <c r="D2168" s="675" t="s">
        <v>326</v>
      </c>
      <c r="E2168" s="676">
        <v>812.1</v>
      </c>
      <c r="F2168" s="446"/>
      <c r="G2168" s="446"/>
      <c r="H2168" s="446" t="s">
        <v>14360</v>
      </c>
      <c r="I2168" s="447">
        <v>45261</v>
      </c>
    </row>
    <row r="2169" spans="1:9" ht="15.75">
      <c r="A2169" s="675">
        <v>101113</v>
      </c>
      <c r="B2169" s="675" t="s">
        <v>8003</v>
      </c>
      <c r="C2169" s="675" t="s">
        <v>1982</v>
      </c>
      <c r="D2169" s="675" t="s">
        <v>326</v>
      </c>
      <c r="E2169" s="676">
        <v>920.59</v>
      </c>
      <c r="F2169" s="446"/>
      <c r="G2169" s="446"/>
      <c r="H2169" s="446" t="s">
        <v>14360</v>
      </c>
      <c r="I2169" s="447">
        <v>45261</v>
      </c>
    </row>
    <row r="2170" spans="1:9" ht="15.75">
      <c r="A2170" s="675">
        <v>95601</v>
      </c>
      <c r="B2170" s="675" t="s">
        <v>4456</v>
      </c>
      <c r="C2170" s="675" t="s">
        <v>1982</v>
      </c>
      <c r="D2170" s="675" t="s">
        <v>37</v>
      </c>
      <c r="E2170" s="676">
        <v>13.41</v>
      </c>
      <c r="F2170" s="446"/>
      <c r="G2170" s="446"/>
      <c r="H2170" s="446" t="s">
        <v>14360</v>
      </c>
      <c r="I2170" s="447">
        <v>45261</v>
      </c>
    </row>
    <row r="2171" spans="1:9" ht="15.75">
      <c r="A2171" s="675">
        <v>95602</v>
      </c>
      <c r="B2171" s="675" t="s">
        <v>4457</v>
      </c>
      <c r="C2171" s="675" t="s">
        <v>1982</v>
      </c>
      <c r="D2171" s="675" t="s">
        <v>37</v>
      </c>
      <c r="E2171" s="676">
        <v>21.47</v>
      </c>
      <c r="F2171" s="446"/>
      <c r="G2171" s="446"/>
      <c r="H2171" s="446" t="s">
        <v>14360</v>
      </c>
      <c r="I2171" s="447">
        <v>45261</v>
      </c>
    </row>
    <row r="2172" spans="1:9" ht="15.75">
      <c r="A2172" s="675">
        <v>95603</v>
      </c>
      <c r="B2172" s="675" t="s">
        <v>4458</v>
      </c>
      <c r="C2172" s="675" t="s">
        <v>1982</v>
      </c>
      <c r="D2172" s="675" t="s">
        <v>37</v>
      </c>
      <c r="E2172" s="676">
        <v>36.630000000000003</v>
      </c>
      <c r="F2172" s="446"/>
      <c r="G2172" s="446"/>
      <c r="H2172" s="446" t="s">
        <v>14360</v>
      </c>
      <c r="I2172" s="447">
        <v>45261</v>
      </c>
    </row>
    <row r="2173" spans="1:9" ht="15.75">
      <c r="A2173" s="675">
        <v>95604</v>
      </c>
      <c r="B2173" s="675" t="s">
        <v>4459</v>
      </c>
      <c r="C2173" s="675" t="s">
        <v>1982</v>
      </c>
      <c r="D2173" s="675" t="s">
        <v>37</v>
      </c>
      <c r="E2173" s="676">
        <v>56.85</v>
      </c>
      <c r="F2173" s="446"/>
      <c r="G2173" s="446"/>
      <c r="H2173" s="446" t="s">
        <v>14360</v>
      </c>
      <c r="I2173" s="447">
        <v>45261</v>
      </c>
    </row>
    <row r="2174" spans="1:9" ht="15.75">
      <c r="A2174" s="675">
        <v>95605</v>
      </c>
      <c r="B2174" s="675" t="s">
        <v>4460</v>
      </c>
      <c r="C2174" s="675" t="s">
        <v>1982</v>
      </c>
      <c r="D2174" s="675" t="s">
        <v>37</v>
      </c>
      <c r="E2174" s="676">
        <v>104.4</v>
      </c>
      <c r="F2174" s="446"/>
      <c r="G2174" s="446"/>
      <c r="H2174" s="446" t="s">
        <v>14360</v>
      </c>
      <c r="I2174" s="447">
        <v>45261</v>
      </c>
    </row>
    <row r="2175" spans="1:9" ht="15.75">
      <c r="A2175" s="675">
        <v>95607</v>
      </c>
      <c r="B2175" s="675" t="s">
        <v>4461</v>
      </c>
      <c r="C2175" s="675" t="s">
        <v>1982</v>
      </c>
      <c r="D2175" s="675" t="s">
        <v>37</v>
      </c>
      <c r="E2175" s="676">
        <v>21.43</v>
      </c>
      <c r="F2175" s="446"/>
      <c r="G2175" s="446"/>
      <c r="H2175" s="446" t="s">
        <v>14360</v>
      </c>
      <c r="I2175" s="447">
        <v>45261</v>
      </c>
    </row>
    <row r="2176" spans="1:9" ht="15.75">
      <c r="A2176" s="675">
        <v>95608</v>
      </c>
      <c r="B2176" s="675" t="s">
        <v>4462</v>
      </c>
      <c r="C2176" s="675" t="s">
        <v>1982</v>
      </c>
      <c r="D2176" s="675" t="s">
        <v>37</v>
      </c>
      <c r="E2176" s="676">
        <v>31.1</v>
      </c>
      <c r="F2176" s="446"/>
      <c r="G2176" s="446"/>
      <c r="H2176" s="446" t="s">
        <v>14360</v>
      </c>
      <c r="I2176" s="447">
        <v>45261</v>
      </c>
    </row>
    <row r="2177" spans="1:9" ht="15.75">
      <c r="A2177" s="675">
        <v>95609</v>
      </c>
      <c r="B2177" s="675" t="s">
        <v>4463</v>
      </c>
      <c r="C2177" s="675" t="s">
        <v>1982</v>
      </c>
      <c r="D2177" s="675" t="s">
        <v>37</v>
      </c>
      <c r="E2177" s="676">
        <v>39.43</v>
      </c>
      <c r="F2177" s="446"/>
      <c r="G2177" s="446"/>
      <c r="H2177" s="446" t="s">
        <v>14360</v>
      </c>
      <c r="I2177" s="447">
        <v>45261</v>
      </c>
    </row>
    <row r="2178" spans="1:9" ht="15.75">
      <c r="A2178" s="675">
        <v>100651</v>
      </c>
      <c r="B2178" s="675" t="s">
        <v>8004</v>
      </c>
      <c r="C2178" s="675" t="s">
        <v>1982</v>
      </c>
      <c r="D2178" s="675" t="s">
        <v>31</v>
      </c>
      <c r="E2178" s="676">
        <v>139.49</v>
      </c>
      <c r="F2178" s="446"/>
      <c r="G2178" s="446"/>
      <c r="H2178" s="446" t="s">
        <v>14360</v>
      </c>
      <c r="I2178" s="447">
        <v>45261</v>
      </c>
    </row>
    <row r="2179" spans="1:9" ht="15.75">
      <c r="A2179" s="675">
        <v>100652</v>
      </c>
      <c r="B2179" s="675" t="s">
        <v>8005</v>
      </c>
      <c r="C2179" s="675" t="s">
        <v>1982</v>
      </c>
      <c r="D2179" s="675" t="s">
        <v>31</v>
      </c>
      <c r="E2179" s="676">
        <v>271.5</v>
      </c>
      <c r="F2179" s="446"/>
      <c r="G2179" s="446"/>
      <c r="H2179" s="446" t="s">
        <v>14360</v>
      </c>
      <c r="I2179" s="447">
        <v>45261</v>
      </c>
    </row>
    <row r="2180" spans="1:9" ht="15.75">
      <c r="A2180" s="675">
        <v>100653</v>
      </c>
      <c r="B2180" s="675" t="s">
        <v>8006</v>
      </c>
      <c r="C2180" s="675" t="s">
        <v>1982</v>
      </c>
      <c r="D2180" s="675" t="s">
        <v>31</v>
      </c>
      <c r="E2180" s="676">
        <v>455.01</v>
      </c>
      <c r="F2180" s="446"/>
      <c r="G2180" s="446"/>
      <c r="H2180" s="446" t="s">
        <v>14360</v>
      </c>
      <c r="I2180" s="447">
        <v>45261</v>
      </c>
    </row>
    <row r="2181" spans="1:9" ht="15.75">
      <c r="A2181" s="675">
        <v>100654</v>
      </c>
      <c r="B2181" s="675" t="s">
        <v>8007</v>
      </c>
      <c r="C2181" s="675" t="s">
        <v>1982</v>
      </c>
      <c r="D2181" s="675" t="s">
        <v>31</v>
      </c>
      <c r="E2181" s="676">
        <v>606.23</v>
      </c>
      <c r="F2181" s="446"/>
      <c r="G2181" s="446"/>
      <c r="H2181" s="446" t="s">
        <v>14360</v>
      </c>
      <c r="I2181" s="447">
        <v>45261</v>
      </c>
    </row>
    <row r="2182" spans="1:9" ht="15.75">
      <c r="A2182" s="675">
        <v>100655</v>
      </c>
      <c r="B2182" s="675" t="s">
        <v>8008</v>
      </c>
      <c r="C2182" s="675" t="s">
        <v>1982</v>
      </c>
      <c r="D2182" s="675" t="s">
        <v>31</v>
      </c>
      <c r="E2182" s="676">
        <v>708.35</v>
      </c>
      <c r="F2182" s="446"/>
      <c r="G2182" s="446"/>
      <c r="H2182" s="446" t="s">
        <v>14360</v>
      </c>
      <c r="I2182" s="447">
        <v>45261</v>
      </c>
    </row>
    <row r="2183" spans="1:9" ht="15.75">
      <c r="A2183" s="675">
        <v>100656</v>
      </c>
      <c r="B2183" s="675" t="s">
        <v>2869</v>
      </c>
      <c r="C2183" s="675" t="s">
        <v>1982</v>
      </c>
      <c r="D2183" s="675" t="s">
        <v>31</v>
      </c>
      <c r="E2183" s="676">
        <v>114.81</v>
      </c>
      <c r="F2183" s="446"/>
      <c r="G2183" s="446"/>
      <c r="H2183" s="446" t="s">
        <v>14360</v>
      </c>
      <c r="I2183" s="447">
        <v>45261</v>
      </c>
    </row>
    <row r="2184" spans="1:9" ht="15.75">
      <c r="A2184" s="675">
        <v>100657</v>
      </c>
      <c r="B2184" s="675" t="s">
        <v>2870</v>
      </c>
      <c r="C2184" s="675" t="s">
        <v>1982</v>
      </c>
      <c r="D2184" s="675" t="s">
        <v>31</v>
      </c>
      <c r="E2184" s="676">
        <v>149.13</v>
      </c>
      <c r="F2184" s="446"/>
      <c r="G2184" s="446"/>
      <c r="H2184" s="446" t="s">
        <v>14360</v>
      </c>
      <c r="I2184" s="447">
        <v>45261</v>
      </c>
    </row>
    <row r="2185" spans="1:9" ht="15.75">
      <c r="A2185" s="675">
        <v>100658</v>
      </c>
      <c r="B2185" s="675" t="s">
        <v>2871</v>
      </c>
      <c r="C2185" s="675" t="s">
        <v>1982</v>
      </c>
      <c r="D2185" s="675" t="s">
        <v>31</v>
      </c>
      <c r="E2185" s="676">
        <v>348.18</v>
      </c>
      <c r="F2185" s="446"/>
      <c r="G2185" s="446"/>
      <c r="H2185" s="446" t="s">
        <v>14360</v>
      </c>
      <c r="I2185" s="447">
        <v>45261</v>
      </c>
    </row>
    <row r="2186" spans="1:9" ht="15.75">
      <c r="A2186" s="675">
        <v>100889</v>
      </c>
      <c r="B2186" s="675" t="s">
        <v>2872</v>
      </c>
      <c r="C2186" s="675" t="s">
        <v>1982</v>
      </c>
      <c r="D2186" s="675" t="s">
        <v>40</v>
      </c>
      <c r="E2186" s="676">
        <v>11.88</v>
      </c>
      <c r="F2186" s="446"/>
      <c r="G2186" s="446"/>
      <c r="H2186" s="446" t="s">
        <v>14360</v>
      </c>
      <c r="I2186" s="447">
        <v>45261</v>
      </c>
    </row>
    <row r="2187" spans="1:9" ht="15.75">
      <c r="A2187" s="675">
        <v>100890</v>
      </c>
      <c r="B2187" s="675" t="s">
        <v>2873</v>
      </c>
      <c r="C2187" s="675" t="s">
        <v>1982</v>
      </c>
      <c r="D2187" s="675" t="s">
        <v>40</v>
      </c>
      <c r="E2187" s="676">
        <v>11.72</v>
      </c>
      <c r="F2187" s="446"/>
      <c r="G2187" s="446"/>
      <c r="H2187" s="446" t="s">
        <v>14360</v>
      </c>
      <c r="I2187" s="447">
        <v>45261</v>
      </c>
    </row>
    <row r="2188" spans="1:9" ht="15.75">
      <c r="A2188" s="675">
        <v>100892</v>
      </c>
      <c r="B2188" s="675" t="s">
        <v>2874</v>
      </c>
      <c r="C2188" s="675" t="s">
        <v>1982</v>
      </c>
      <c r="D2188" s="675" t="s">
        <v>40</v>
      </c>
      <c r="E2188" s="676">
        <v>11.37</v>
      </c>
      <c r="F2188" s="446"/>
      <c r="G2188" s="446"/>
      <c r="H2188" s="446" t="s">
        <v>14360</v>
      </c>
      <c r="I2188" s="447">
        <v>45261</v>
      </c>
    </row>
    <row r="2189" spans="1:9" ht="15.75">
      <c r="A2189" s="675">
        <v>100893</v>
      </c>
      <c r="B2189" s="675" t="s">
        <v>2875</v>
      </c>
      <c r="C2189" s="675" t="s">
        <v>1982</v>
      </c>
      <c r="D2189" s="675" t="s">
        <v>40</v>
      </c>
      <c r="E2189" s="676">
        <v>11.2</v>
      </c>
      <c r="F2189" s="446"/>
      <c r="G2189" s="446"/>
      <c r="H2189" s="446" t="s">
        <v>14360</v>
      </c>
      <c r="I2189" s="447">
        <v>45261</v>
      </c>
    </row>
    <row r="2190" spans="1:9" ht="15.75">
      <c r="A2190" s="675">
        <v>100894</v>
      </c>
      <c r="B2190" s="675" t="s">
        <v>2876</v>
      </c>
      <c r="C2190" s="675" t="s">
        <v>1982</v>
      </c>
      <c r="D2190" s="675" t="s">
        <v>40</v>
      </c>
      <c r="E2190" s="676">
        <v>11.1</v>
      </c>
      <c r="F2190" s="446"/>
      <c r="G2190" s="446"/>
      <c r="H2190" s="446" t="s">
        <v>14360</v>
      </c>
      <c r="I2190" s="447">
        <v>45261</v>
      </c>
    </row>
    <row r="2191" spans="1:9" ht="15.75">
      <c r="A2191" s="675">
        <v>100896</v>
      </c>
      <c r="B2191" s="675" t="s">
        <v>8009</v>
      </c>
      <c r="C2191" s="675" t="s">
        <v>1982</v>
      </c>
      <c r="D2191" s="675" t="s">
        <v>31</v>
      </c>
      <c r="E2191" s="676">
        <v>63</v>
      </c>
      <c r="F2191" s="446"/>
      <c r="G2191" s="446"/>
      <c r="H2191" s="446" t="s">
        <v>14360</v>
      </c>
      <c r="I2191" s="447">
        <v>45261</v>
      </c>
    </row>
    <row r="2192" spans="1:9" ht="15.75">
      <c r="A2192" s="675">
        <v>100897</v>
      </c>
      <c r="B2192" s="675" t="s">
        <v>8010</v>
      </c>
      <c r="C2192" s="675" t="s">
        <v>1982</v>
      </c>
      <c r="D2192" s="675" t="s">
        <v>31</v>
      </c>
      <c r="E2192" s="676">
        <v>124.55</v>
      </c>
      <c r="F2192" s="446"/>
      <c r="G2192" s="446"/>
      <c r="H2192" s="446" t="s">
        <v>14360</v>
      </c>
      <c r="I2192" s="447">
        <v>45261</v>
      </c>
    </row>
    <row r="2193" spans="1:9" ht="15.75">
      <c r="A2193" s="675">
        <v>100898</v>
      </c>
      <c r="B2193" s="675" t="s">
        <v>8011</v>
      </c>
      <c r="C2193" s="675" t="s">
        <v>1982</v>
      </c>
      <c r="D2193" s="675" t="s">
        <v>31</v>
      </c>
      <c r="E2193" s="676">
        <v>242.27</v>
      </c>
      <c r="F2193" s="446"/>
      <c r="G2193" s="446"/>
      <c r="H2193" s="446" t="s">
        <v>14360</v>
      </c>
      <c r="I2193" s="447">
        <v>45261</v>
      </c>
    </row>
    <row r="2194" spans="1:9" ht="15.75">
      <c r="A2194" s="675">
        <v>100899</v>
      </c>
      <c r="B2194" s="675" t="s">
        <v>8012</v>
      </c>
      <c r="C2194" s="675" t="s">
        <v>1982</v>
      </c>
      <c r="D2194" s="675" t="s">
        <v>31</v>
      </c>
      <c r="E2194" s="676">
        <v>84.7</v>
      </c>
      <c r="F2194" s="446"/>
      <c r="G2194" s="446"/>
      <c r="H2194" s="446" t="s">
        <v>14360</v>
      </c>
      <c r="I2194" s="447">
        <v>45261</v>
      </c>
    </row>
    <row r="2195" spans="1:9" ht="15.75">
      <c r="A2195" s="675">
        <v>100900</v>
      </c>
      <c r="B2195" s="675" t="s">
        <v>8013</v>
      </c>
      <c r="C2195" s="675" t="s">
        <v>1982</v>
      </c>
      <c r="D2195" s="675" t="s">
        <v>31</v>
      </c>
      <c r="E2195" s="676">
        <v>278.62</v>
      </c>
      <c r="F2195" s="446"/>
      <c r="G2195" s="446"/>
      <c r="H2195" s="446" t="s">
        <v>14360</v>
      </c>
      <c r="I2195" s="447">
        <v>45261</v>
      </c>
    </row>
    <row r="2196" spans="1:9" ht="15.75">
      <c r="A2196" s="675">
        <v>101173</v>
      </c>
      <c r="B2196" s="675" t="s">
        <v>3126</v>
      </c>
      <c r="C2196" s="675" t="s">
        <v>1982</v>
      </c>
      <c r="D2196" s="675" t="s">
        <v>31</v>
      </c>
      <c r="E2196" s="676">
        <v>55.15</v>
      </c>
      <c r="F2196" s="446"/>
      <c r="G2196" s="446"/>
      <c r="H2196" s="446" t="s">
        <v>14360</v>
      </c>
      <c r="I2196" s="447">
        <v>45261</v>
      </c>
    </row>
    <row r="2197" spans="1:9" ht="15.75">
      <c r="A2197" s="675">
        <v>101174</v>
      </c>
      <c r="B2197" s="675" t="s">
        <v>3127</v>
      </c>
      <c r="C2197" s="675" t="s">
        <v>1982</v>
      </c>
      <c r="D2197" s="675" t="s">
        <v>31</v>
      </c>
      <c r="E2197" s="676">
        <v>77.349999999999994</v>
      </c>
      <c r="F2197" s="446"/>
      <c r="G2197" s="446"/>
      <c r="H2197" s="446" t="s">
        <v>14360</v>
      </c>
      <c r="I2197" s="447">
        <v>45261</v>
      </c>
    </row>
    <row r="2198" spans="1:9" ht="15.75">
      <c r="A2198" s="675">
        <v>101175</v>
      </c>
      <c r="B2198" s="675" t="s">
        <v>3128</v>
      </c>
      <c r="C2198" s="675" t="s">
        <v>1982</v>
      </c>
      <c r="D2198" s="675" t="s">
        <v>31</v>
      </c>
      <c r="E2198" s="676">
        <v>105.68</v>
      </c>
      <c r="F2198" s="446"/>
      <c r="G2198" s="446"/>
      <c r="H2198" s="446" t="s">
        <v>14360</v>
      </c>
      <c r="I2198" s="447">
        <v>45261</v>
      </c>
    </row>
    <row r="2199" spans="1:9" ht="15.75">
      <c r="A2199" s="675">
        <v>101176</v>
      </c>
      <c r="B2199" s="675" t="s">
        <v>8014</v>
      </c>
      <c r="C2199" s="675" t="s">
        <v>1982</v>
      </c>
      <c r="D2199" s="675" t="s">
        <v>31</v>
      </c>
      <c r="E2199" s="676">
        <v>132.1</v>
      </c>
      <c r="F2199" s="446"/>
      <c r="G2199" s="446"/>
      <c r="H2199" s="446" t="s">
        <v>14360</v>
      </c>
      <c r="I2199" s="447">
        <v>45261</v>
      </c>
    </row>
    <row r="2200" spans="1:9" ht="15.75">
      <c r="A2200" s="675">
        <v>102521</v>
      </c>
      <c r="B2200" s="675" t="s">
        <v>4464</v>
      </c>
      <c r="C2200" s="675" t="s">
        <v>1982</v>
      </c>
      <c r="D2200" s="675" t="s">
        <v>37</v>
      </c>
      <c r="E2200" s="676">
        <v>86.11</v>
      </c>
      <c r="F2200" s="446"/>
      <c r="G2200" s="446"/>
      <c r="H2200" s="446" t="s">
        <v>14360</v>
      </c>
      <c r="I2200" s="447">
        <v>45261</v>
      </c>
    </row>
    <row r="2201" spans="1:9" ht="15.75">
      <c r="A2201" s="675">
        <v>102522</v>
      </c>
      <c r="B2201" s="675" t="s">
        <v>4465</v>
      </c>
      <c r="C2201" s="675" t="s">
        <v>1982</v>
      </c>
      <c r="D2201" s="675" t="s">
        <v>37</v>
      </c>
      <c r="E2201" s="676">
        <v>126.34</v>
      </c>
      <c r="F2201" s="446"/>
      <c r="G2201" s="446"/>
      <c r="H2201" s="446" t="s">
        <v>14360</v>
      </c>
      <c r="I2201" s="447">
        <v>45261</v>
      </c>
    </row>
    <row r="2202" spans="1:9" ht="15.75">
      <c r="A2202" s="675">
        <v>102523</v>
      </c>
      <c r="B2202" s="675" t="s">
        <v>4466</v>
      </c>
      <c r="C2202" s="675" t="s">
        <v>1982</v>
      </c>
      <c r="D2202" s="675" t="s">
        <v>37</v>
      </c>
      <c r="E2202" s="676">
        <v>166.56</v>
      </c>
      <c r="F2202" s="446"/>
      <c r="G2202" s="446"/>
      <c r="H2202" s="446" t="s">
        <v>14360</v>
      </c>
      <c r="I2202" s="447">
        <v>45261</v>
      </c>
    </row>
    <row r="2203" spans="1:9" ht="15.75">
      <c r="A2203" s="675">
        <v>95240</v>
      </c>
      <c r="B2203" s="675" t="s">
        <v>4467</v>
      </c>
      <c r="C2203" s="675" t="s">
        <v>1982</v>
      </c>
      <c r="D2203" s="675" t="s">
        <v>2</v>
      </c>
      <c r="E2203" s="676">
        <v>17.25</v>
      </c>
      <c r="F2203" s="446"/>
      <c r="G2203" s="446"/>
      <c r="H2203" s="446" t="s">
        <v>14360</v>
      </c>
      <c r="I2203" s="447">
        <v>45261</v>
      </c>
    </row>
    <row r="2204" spans="1:9" ht="15.75">
      <c r="A2204" s="675">
        <v>95241</v>
      </c>
      <c r="B2204" s="675" t="s">
        <v>4468</v>
      </c>
      <c r="C2204" s="675" t="s">
        <v>1982</v>
      </c>
      <c r="D2204" s="675" t="s">
        <v>2</v>
      </c>
      <c r="E2204" s="676">
        <v>28.76</v>
      </c>
      <c r="F2204" s="446"/>
      <c r="G2204" s="446"/>
      <c r="H2204" s="446" t="s">
        <v>14360</v>
      </c>
      <c r="I2204" s="447">
        <v>45261</v>
      </c>
    </row>
    <row r="2205" spans="1:9" ht="15.75">
      <c r="A2205" s="675">
        <v>96616</v>
      </c>
      <c r="B2205" s="675" t="s">
        <v>1661</v>
      </c>
      <c r="C2205" s="675" t="s">
        <v>1982</v>
      </c>
      <c r="D2205" s="675" t="s">
        <v>326</v>
      </c>
      <c r="E2205" s="676">
        <v>598.57000000000005</v>
      </c>
      <c r="F2205" s="446"/>
      <c r="G2205" s="446"/>
      <c r="H2205" s="446" t="s">
        <v>14360</v>
      </c>
      <c r="I2205" s="447">
        <v>45261</v>
      </c>
    </row>
    <row r="2206" spans="1:9" ht="15.75">
      <c r="A2206" s="675">
        <v>96617</v>
      </c>
      <c r="B2206" s="675" t="s">
        <v>1662</v>
      </c>
      <c r="C2206" s="675" t="s">
        <v>1982</v>
      </c>
      <c r="D2206" s="675" t="s">
        <v>2</v>
      </c>
      <c r="E2206" s="676">
        <v>17.93</v>
      </c>
      <c r="F2206" s="446"/>
      <c r="G2206" s="446"/>
      <c r="H2206" s="446" t="s">
        <v>14360</v>
      </c>
      <c r="I2206" s="447">
        <v>45261</v>
      </c>
    </row>
    <row r="2207" spans="1:9" ht="15.75">
      <c r="A2207" s="675">
        <v>96619</v>
      </c>
      <c r="B2207" s="675" t="s">
        <v>1663</v>
      </c>
      <c r="C2207" s="675" t="s">
        <v>1982</v>
      </c>
      <c r="D2207" s="675" t="s">
        <v>2</v>
      </c>
      <c r="E2207" s="676">
        <v>29.92</v>
      </c>
      <c r="F2207" s="446"/>
      <c r="G2207" s="446"/>
      <c r="H2207" s="446" t="s">
        <v>14360</v>
      </c>
      <c r="I2207" s="447">
        <v>45261</v>
      </c>
    </row>
    <row r="2208" spans="1:9" ht="15.75">
      <c r="A2208" s="675">
        <v>96620</v>
      </c>
      <c r="B2208" s="675" t="s">
        <v>4469</v>
      </c>
      <c r="C2208" s="675" t="s">
        <v>1982</v>
      </c>
      <c r="D2208" s="675" t="s">
        <v>326</v>
      </c>
      <c r="E2208" s="676">
        <v>575.66</v>
      </c>
      <c r="F2208" s="446"/>
      <c r="G2208" s="446"/>
      <c r="H2208" s="446" t="s">
        <v>14360</v>
      </c>
      <c r="I2208" s="447">
        <v>45261</v>
      </c>
    </row>
    <row r="2209" spans="1:9" ht="15.75">
      <c r="A2209" s="675">
        <v>96621</v>
      </c>
      <c r="B2209" s="675" t="s">
        <v>1664</v>
      </c>
      <c r="C2209" s="675" t="s">
        <v>1982</v>
      </c>
      <c r="D2209" s="675" t="s">
        <v>326</v>
      </c>
      <c r="E2209" s="676">
        <v>212.21</v>
      </c>
      <c r="F2209" s="446"/>
      <c r="G2209" s="446"/>
      <c r="H2209" s="446" t="s">
        <v>14360</v>
      </c>
      <c r="I2209" s="447">
        <v>45261</v>
      </c>
    </row>
    <row r="2210" spans="1:9" ht="15.75">
      <c r="A2210" s="675">
        <v>96622</v>
      </c>
      <c r="B2210" s="675" t="s">
        <v>4470</v>
      </c>
      <c r="C2210" s="675" t="s">
        <v>1982</v>
      </c>
      <c r="D2210" s="675" t="s">
        <v>326</v>
      </c>
      <c r="E2210" s="676">
        <v>144.82</v>
      </c>
      <c r="F2210" s="446"/>
      <c r="G2210" s="446"/>
      <c r="H2210" s="446" t="s">
        <v>14360</v>
      </c>
      <c r="I2210" s="447">
        <v>45261</v>
      </c>
    </row>
    <row r="2211" spans="1:9" ht="15.75">
      <c r="A2211" s="675">
        <v>96623</v>
      </c>
      <c r="B2211" s="675" t="s">
        <v>1665</v>
      </c>
      <c r="C2211" s="675" t="s">
        <v>1982</v>
      </c>
      <c r="D2211" s="675" t="s">
        <v>326</v>
      </c>
      <c r="E2211" s="676">
        <v>196.54</v>
      </c>
      <c r="F2211" s="446"/>
      <c r="G2211" s="446"/>
      <c r="H2211" s="446" t="s">
        <v>14360</v>
      </c>
      <c r="I2211" s="447">
        <v>45261</v>
      </c>
    </row>
    <row r="2212" spans="1:9" ht="15.75">
      <c r="A2212" s="675">
        <v>96624</v>
      </c>
      <c r="B2212" s="675" t="s">
        <v>4471</v>
      </c>
      <c r="C2212" s="675" t="s">
        <v>1982</v>
      </c>
      <c r="D2212" s="675" t="s">
        <v>326</v>
      </c>
      <c r="E2212" s="676">
        <v>139.28</v>
      </c>
      <c r="F2212" s="446"/>
      <c r="G2212" s="446"/>
      <c r="H2212" s="446" t="s">
        <v>14360</v>
      </c>
      <c r="I2212" s="447">
        <v>45261</v>
      </c>
    </row>
    <row r="2213" spans="1:9" ht="15.75">
      <c r="A2213" s="675">
        <v>97082</v>
      </c>
      <c r="B2213" s="675" t="s">
        <v>5103</v>
      </c>
      <c r="C2213" s="675" t="s">
        <v>1982</v>
      </c>
      <c r="D2213" s="675" t="s">
        <v>326</v>
      </c>
      <c r="E2213" s="676">
        <v>55.96</v>
      </c>
      <c r="F2213" s="446"/>
      <c r="G2213" s="446"/>
      <c r="H2213" s="446" t="s">
        <v>14360</v>
      </c>
      <c r="I2213" s="447">
        <v>45261</v>
      </c>
    </row>
    <row r="2214" spans="1:9" ht="15.75">
      <c r="A2214" s="675">
        <v>97083</v>
      </c>
      <c r="B2214" s="675" t="s">
        <v>5104</v>
      </c>
      <c r="C2214" s="675" t="s">
        <v>1982</v>
      </c>
      <c r="D2214" s="675" t="s">
        <v>2</v>
      </c>
      <c r="E2214" s="676">
        <v>3.01</v>
      </c>
      <c r="F2214" s="446"/>
      <c r="G2214" s="446"/>
      <c r="H2214" s="446" t="s">
        <v>14360</v>
      </c>
      <c r="I2214" s="447">
        <v>45261</v>
      </c>
    </row>
    <row r="2215" spans="1:9" ht="15.75">
      <c r="A2215" s="675">
        <v>97084</v>
      </c>
      <c r="B2215" s="675" t="s">
        <v>5105</v>
      </c>
      <c r="C2215" s="675" t="s">
        <v>1982</v>
      </c>
      <c r="D2215" s="675" t="s">
        <v>2</v>
      </c>
      <c r="E2215" s="676">
        <v>0.61</v>
      </c>
      <c r="F2215" s="446"/>
      <c r="G2215" s="446"/>
      <c r="H2215" s="446" t="s">
        <v>14360</v>
      </c>
      <c r="I2215" s="447">
        <v>45261</v>
      </c>
    </row>
    <row r="2216" spans="1:9" ht="15.75">
      <c r="A2216" s="675">
        <v>97086</v>
      </c>
      <c r="B2216" s="675" t="s">
        <v>5106</v>
      </c>
      <c r="C2216" s="675" t="s">
        <v>1982</v>
      </c>
      <c r="D2216" s="675" t="s">
        <v>2</v>
      </c>
      <c r="E2216" s="676">
        <v>115.19</v>
      </c>
      <c r="F2216" s="446"/>
      <c r="G2216" s="446"/>
      <c r="H2216" s="446" t="s">
        <v>14360</v>
      </c>
      <c r="I2216" s="447">
        <v>45261</v>
      </c>
    </row>
    <row r="2217" spans="1:9" ht="15.75">
      <c r="A2217" s="675">
        <v>97087</v>
      </c>
      <c r="B2217" s="675" t="s">
        <v>5107</v>
      </c>
      <c r="C2217" s="675" t="s">
        <v>1982</v>
      </c>
      <c r="D2217" s="675" t="s">
        <v>2</v>
      </c>
      <c r="E2217" s="676">
        <v>2.97</v>
      </c>
      <c r="F2217" s="446"/>
      <c r="G2217" s="446"/>
      <c r="H2217" s="446" t="s">
        <v>14360</v>
      </c>
      <c r="I2217" s="447">
        <v>45261</v>
      </c>
    </row>
    <row r="2218" spans="1:9" ht="15.75">
      <c r="A2218" s="675">
        <v>97088</v>
      </c>
      <c r="B2218" s="675" t="s">
        <v>5108</v>
      </c>
      <c r="C2218" s="675" t="s">
        <v>1982</v>
      </c>
      <c r="D2218" s="675" t="s">
        <v>40</v>
      </c>
      <c r="E2218" s="676">
        <v>14.31</v>
      </c>
      <c r="F2218" s="446"/>
      <c r="G2218" s="446"/>
      <c r="H2218" s="446" t="s">
        <v>14360</v>
      </c>
      <c r="I2218" s="447">
        <v>45261</v>
      </c>
    </row>
    <row r="2219" spans="1:9" ht="15.75">
      <c r="A2219" s="675">
        <v>97089</v>
      </c>
      <c r="B2219" s="675" t="s">
        <v>5109</v>
      </c>
      <c r="C2219" s="675" t="s">
        <v>1982</v>
      </c>
      <c r="D2219" s="675" t="s">
        <v>40</v>
      </c>
      <c r="E2219" s="676">
        <v>13.06</v>
      </c>
      <c r="F2219" s="446"/>
      <c r="G2219" s="446"/>
      <c r="H2219" s="446" t="s">
        <v>14360</v>
      </c>
      <c r="I2219" s="447">
        <v>45261</v>
      </c>
    </row>
    <row r="2220" spans="1:9" ht="15.75">
      <c r="A2220" s="675">
        <v>97090</v>
      </c>
      <c r="B2220" s="675" t="s">
        <v>5110</v>
      </c>
      <c r="C2220" s="675" t="s">
        <v>1982</v>
      </c>
      <c r="D2220" s="675" t="s">
        <v>40</v>
      </c>
      <c r="E2220" s="676">
        <v>12.8</v>
      </c>
      <c r="F2220" s="446"/>
      <c r="G2220" s="446"/>
      <c r="H2220" s="446" t="s">
        <v>14360</v>
      </c>
      <c r="I2220" s="447">
        <v>45261</v>
      </c>
    </row>
    <row r="2221" spans="1:9" ht="15.75">
      <c r="A2221" s="675">
        <v>97091</v>
      </c>
      <c r="B2221" s="675" t="s">
        <v>5111</v>
      </c>
      <c r="C2221" s="675" t="s">
        <v>1982</v>
      </c>
      <c r="D2221" s="675" t="s">
        <v>40</v>
      </c>
      <c r="E2221" s="676">
        <v>12.4</v>
      </c>
      <c r="F2221" s="446"/>
      <c r="G2221" s="446"/>
      <c r="H2221" s="446" t="s">
        <v>14360</v>
      </c>
      <c r="I2221" s="447">
        <v>45261</v>
      </c>
    </row>
    <row r="2222" spans="1:9" ht="15.75">
      <c r="A2222" s="675">
        <v>97092</v>
      </c>
      <c r="B2222" s="675" t="s">
        <v>5112</v>
      </c>
      <c r="C2222" s="675" t="s">
        <v>1982</v>
      </c>
      <c r="D2222" s="675" t="s">
        <v>40</v>
      </c>
      <c r="E2222" s="676">
        <v>11.98</v>
      </c>
      <c r="F2222" s="446"/>
      <c r="G2222" s="446"/>
      <c r="H2222" s="446" t="s">
        <v>14360</v>
      </c>
      <c r="I2222" s="447">
        <v>45261</v>
      </c>
    </row>
    <row r="2223" spans="1:9" ht="15.75">
      <c r="A2223" s="675">
        <v>97093</v>
      </c>
      <c r="B2223" s="675" t="s">
        <v>5113</v>
      </c>
      <c r="C2223" s="675" t="s">
        <v>1982</v>
      </c>
      <c r="D2223" s="675" t="s">
        <v>40</v>
      </c>
      <c r="E2223" s="676">
        <v>11.22</v>
      </c>
      <c r="F2223" s="446"/>
      <c r="G2223" s="446"/>
      <c r="H2223" s="446" t="s">
        <v>14360</v>
      </c>
      <c r="I2223" s="447">
        <v>45261</v>
      </c>
    </row>
    <row r="2224" spans="1:9" ht="15.75">
      <c r="A2224" s="675">
        <v>97096</v>
      </c>
      <c r="B2224" s="675" t="s">
        <v>5114</v>
      </c>
      <c r="C2224" s="675" t="s">
        <v>1982</v>
      </c>
      <c r="D2224" s="675" t="s">
        <v>326</v>
      </c>
      <c r="E2224" s="676">
        <v>662.99</v>
      </c>
      <c r="F2224" s="446"/>
      <c r="G2224" s="446"/>
      <c r="H2224" s="446" t="s">
        <v>14360</v>
      </c>
      <c r="I2224" s="447">
        <v>45261</v>
      </c>
    </row>
    <row r="2225" spans="1:9" ht="15.75">
      <c r="A2225" s="675">
        <v>97097</v>
      </c>
      <c r="B2225" s="675" t="s">
        <v>5115</v>
      </c>
      <c r="C2225" s="675" t="s">
        <v>1982</v>
      </c>
      <c r="D2225" s="675" t="s">
        <v>2</v>
      </c>
      <c r="E2225" s="676">
        <v>52.51</v>
      </c>
      <c r="F2225" s="446"/>
      <c r="G2225" s="446"/>
      <c r="H2225" s="446" t="s">
        <v>14360</v>
      </c>
      <c r="I2225" s="447">
        <v>45261</v>
      </c>
    </row>
    <row r="2226" spans="1:9" ht="15.75">
      <c r="A2226" s="675">
        <v>97101</v>
      </c>
      <c r="B2226" s="675" t="s">
        <v>5116</v>
      </c>
      <c r="C2226" s="675" t="s">
        <v>1982</v>
      </c>
      <c r="D2226" s="675" t="s">
        <v>2</v>
      </c>
      <c r="E2226" s="676">
        <v>168.28</v>
      </c>
      <c r="F2226" s="446"/>
      <c r="G2226" s="446"/>
      <c r="H2226" s="446" t="s">
        <v>14360</v>
      </c>
      <c r="I2226" s="447">
        <v>45261</v>
      </c>
    </row>
    <row r="2227" spans="1:9" ht="15.75">
      <c r="A2227" s="675">
        <v>97102</v>
      </c>
      <c r="B2227" s="675" t="s">
        <v>5117</v>
      </c>
      <c r="C2227" s="675" t="s">
        <v>1982</v>
      </c>
      <c r="D2227" s="675" t="s">
        <v>2</v>
      </c>
      <c r="E2227" s="676">
        <v>213.04</v>
      </c>
      <c r="F2227" s="446"/>
      <c r="G2227" s="446"/>
      <c r="H2227" s="446" t="s">
        <v>14360</v>
      </c>
      <c r="I2227" s="447">
        <v>45261</v>
      </c>
    </row>
    <row r="2228" spans="1:9" ht="15.75">
      <c r="A2228" s="675">
        <v>97103</v>
      </c>
      <c r="B2228" s="675" t="s">
        <v>5118</v>
      </c>
      <c r="C2228" s="675" t="s">
        <v>1982</v>
      </c>
      <c r="D2228" s="675" t="s">
        <v>2</v>
      </c>
      <c r="E2228" s="676">
        <v>254.67</v>
      </c>
      <c r="F2228" s="446"/>
      <c r="G2228" s="446"/>
      <c r="H2228" s="446" t="s">
        <v>14360</v>
      </c>
      <c r="I2228" s="447">
        <v>45261</v>
      </c>
    </row>
    <row r="2229" spans="1:9" ht="15.75">
      <c r="A2229" s="675">
        <v>100322</v>
      </c>
      <c r="B2229" s="675" t="s">
        <v>4472</v>
      </c>
      <c r="C2229" s="675" t="s">
        <v>1982</v>
      </c>
      <c r="D2229" s="675" t="s">
        <v>326</v>
      </c>
      <c r="E2229" s="676">
        <v>132.79</v>
      </c>
      <c r="F2229" s="446"/>
      <c r="G2229" s="446"/>
      <c r="H2229" s="446" t="s">
        <v>14360</v>
      </c>
      <c r="I2229" s="447">
        <v>45261</v>
      </c>
    </row>
    <row r="2230" spans="1:9" ht="15.75">
      <c r="A2230" s="675">
        <v>100323</v>
      </c>
      <c r="B2230" s="675" t="s">
        <v>4473</v>
      </c>
      <c r="C2230" s="675" t="s">
        <v>1982</v>
      </c>
      <c r="D2230" s="675" t="s">
        <v>326</v>
      </c>
      <c r="E2230" s="676">
        <v>161.88</v>
      </c>
      <c r="F2230" s="446"/>
      <c r="G2230" s="446"/>
      <c r="H2230" s="446" t="s">
        <v>14360</v>
      </c>
      <c r="I2230" s="447">
        <v>45261</v>
      </c>
    </row>
    <row r="2231" spans="1:9" ht="15.75">
      <c r="A2231" s="675">
        <v>100324</v>
      </c>
      <c r="B2231" s="675" t="s">
        <v>4474</v>
      </c>
      <c r="C2231" s="675" t="s">
        <v>1982</v>
      </c>
      <c r="D2231" s="675" t="s">
        <v>326</v>
      </c>
      <c r="E2231" s="676">
        <v>138.99</v>
      </c>
      <c r="F2231" s="446"/>
      <c r="G2231" s="446"/>
      <c r="H2231" s="446" t="s">
        <v>14360</v>
      </c>
      <c r="I2231" s="447">
        <v>45261</v>
      </c>
    </row>
    <row r="2232" spans="1:9" ht="15.75">
      <c r="A2232" s="675">
        <v>103072</v>
      </c>
      <c r="B2232" s="675" t="s">
        <v>5119</v>
      </c>
      <c r="C2232" s="675" t="s">
        <v>1982</v>
      </c>
      <c r="D2232" s="675" t="s">
        <v>2</v>
      </c>
      <c r="E2232" s="676">
        <v>302.14</v>
      </c>
      <c r="F2232" s="446"/>
      <c r="G2232" s="446"/>
      <c r="H2232" s="446" t="s">
        <v>14360</v>
      </c>
      <c r="I2232" s="447">
        <v>45261</v>
      </c>
    </row>
    <row r="2233" spans="1:9" ht="15.75">
      <c r="A2233" s="675">
        <v>103073</v>
      </c>
      <c r="B2233" s="675" t="s">
        <v>5120</v>
      </c>
      <c r="C2233" s="675" t="s">
        <v>1982</v>
      </c>
      <c r="D2233" s="675" t="s">
        <v>2</v>
      </c>
      <c r="E2233" s="676">
        <v>363.62</v>
      </c>
      <c r="F2233" s="446"/>
      <c r="G2233" s="446"/>
      <c r="H2233" s="446" t="s">
        <v>14360</v>
      </c>
      <c r="I2233" s="447">
        <v>45261</v>
      </c>
    </row>
    <row r="2234" spans="1:9" ht="15.75">
      <c r="A2234" s="675">
        <v>103074</v>
      </c>
      <c r="B2234" s="675" t="s">
        <v>5121</v>
      </c>
      <c r="C2234" s="675" t="s">
        <v>1982</v>
      </c>
      <c r="D2234" s="675" t="s">
        <v>2</v>
      </c>
      <c r="E2234" s="676">
        <v>168.1</v>
      </c>
      <c r="F2234" s="446"/>
      <c r="G2234" s="446"/>
      <c r="H2234" s="446" t="s">
        <v>14360</v>
      </c>
      <c r="I2234" s="447">
        <v>45261</v>
      </c>
    </row>
    <row r="2235" spans="1:9" ht="15.75">
      <c r="A2235" s="675">
        <v>103075</v>
      </c>
      <c r="B2235" s="675" t="s">
        <v>5122</v>
      </c>
      <c r="C2235" s="675" t="s">
        <v>1982</v>
      </c>
      <c r="D2235" s="675" t="s">
        <v>2</v>
      </c>
      <c r="E2235" s="676">
        <v>220.61</v>
      </c>
      <c r="F2235" s="446"/>
      <c r="G2235" s="446"/>
      <c r="H2235" s="446" t="s">
        <v>14360</v>
      </c>
      <c r="I2235" s="447">
        <v>45261</v>
      </c>
    </row>
    <row r="2236" spans="1:9" ht="15.75">
      <c r="A2236" s="675">
        <v>103076</v>
      </c>
      <c r="B2236" s="675" t="s">
        <v>5123</v>
      </c>
      <c r="C2236" s="675" t="s">
        <v>1982</v>
      </c>
      <c r="D2236" s="675" t="s">
        <v>2</v>
      </c>
      <c r="E2236" s="676">
        <v>142.41</v>
      </c>
      <c r="F2236" s="446"/>
      <c r="G2236" s="446"/>
      <c r="H2236" s="446" t="s">
        <v>14360</v>
      </c>
      <c r="I2236" s="447">
        <v>45261</v>
      </c>
    </row>
    <row r="2237" spans="1:9" ht="15.75">
      <c r="A2237" s="675">
        <v>103077</v>
      </c>
      <c r="B2237" s="675" t="s">
        <v>5124</v>
      </c>
      <c r="C2237" s="675" t="s">
        <v>1982</v>
      </c>
      <c r="D2237" s="675" t="s">
        <v>2</v>
      </c>
      <c r="E2237" s="676">
        <v>187.17</v>
      </c>
      <c r="F2237" s="446"/>
      <c r="G2237" s="446"/>
      <c r="H2237" s="446" t="s">
        <v>14360</v>
      </c>
      <c r="I2237" s="447">
        <v>45261</v>
      </c>
    </row>
    <row r="2238" spans="1:9" ht="15.75">
      <c r="A2238" s="675">
        <v>103078</v>
      </c>
      <c r="B2238" s="675" t="s">
        <v>5125</v>
      </c>
      <c r="C2238" s="675" t="s">
        <v>1982</v>
      </c>
      <c r="D2238" s="675" t="s">
        <v>2</v>
      </c>
      <c r="E2238" s="676">
        <v>228.8</v>
      </c>
      <c r="F2238" s="446"/>
      <c r="G2238" s="446"/>
      <c r="H2238" s="446" t="s">
        <v>14360</v>
      </c>
      <c r="I2238" s="447">
        <v>45261</v>
      </c>
    </row>
    <row r="2239" spans="1:9" ht="15.75">
      <c r="A2239" s="675">
        <v>103079</v>
      </c>
      <c r="B2239" s="675" t="s">
        <v>5126</v>
      </c>
      <c r="C2239" s="675" t="s">
        <v>1982</v>
      </c>
      <c r="D2239" s="675" t="s">
        <v>2</v>
      </c>
      <c r="E2239" s="676">
        <v>276.27</v>
      </c>
      <c r="F2239" s="446"/>
      <c r="G2239" s="446"/>
      <c r="H2239" s="446" t="s">
        <v>14360</v>
      </c>
      <c r="I2239" s="447">
        <v>45261</v>
      </c>
    </row>
    <row r="2240" spans="1:9" ht="15.75">
      <c r="A2240" s="675">
        <v>103080</v>
      </c>
      <c r="B2240" s="675" t="s">
        <v>5127</v>
      </c>
      <c r="C2240" s="675" t="s">
        <v>1982</v>
      </c>
      <c r="D2240" s="675" t="s">
        <v>2</v>
      </c>
      <c r="E2240" s="676">
        <v>337.75</v>
      </c>
      <c r="F2240" s="446"/>
      <c r="G2240" s="446"/>
      <c r="H2240" s="446" t="s">
        <v>14360</v>
      </c>
      <c r="I2240" s="447">
        <v>45261</v>
      </c>
    </row>
    <row r="2241" spans="1:9" ht="15.75">
      <c r="A2241" s="675">
        <v>92263</v>
      </c>
      <c r="B2241" s="675" t="s">
        <v>3485</v>
      </c>
      <c r="C2241" s="675" t="s">
        <v>1982</v>
      </c>
      <c r="D2241" s="675" t="s">
        <v>2</v>
      </c>
      <c r="E2241" s="676">
        <v>160.06</v>
      </c>
      <c r="F2241" s="446"/>
      <c r="G2241" s="446"/>
      <c r="H2241" s="446" t="s">
        <v>14360</v>
      </c>
      <c r="I2241" s="447">
        <v>45261</v>
      </c>
    </row>
    <row r="2242" spans="1:9" ht="15.75">
      <c r="A2242" s="675">
        <v>92264</v>
      </c>
      <c r="B2242" s="675" t="s">
        <v>3486</v>
      </c>
      <c r="C2242" s="675" t="s">
        <v>1982</v>
      </c>
      <c r="D2242" s="675" t="s">
        <v>2</v>
      </c>
      <c r="E2242" s="676">
        <v>185.57</v>
      </c>
      <c r="F2242" s="446"/>
      <c r="G2242" s="446"/>
      <c r="H2242" s="446" t="s">
        <v>14360</v>
      </c>
      <c r="I2242" s="447">
        <v>45261</v>
      </c>
    </row>
    <row r="2243" spans="1:9" ht="15.75">
      <c r="A2243" s="675">
        <v>92265</v>
      </c>
      <c r="B2243" s="675" t="s">
        <v>3487</v>
      </c>
      <c r="C2243" s="675" t="s">
        <v>1982</v>
      </c>
      <c r="D2243" s="675" t="s">
        <v>2</v>
      </c>
      <c r="E2243" s="676">
        <v>104.03</v>
      </c>
      <c r="F2243" s="446"/>
      <c r="G2243" s="446"/>
      <c r="H2243" s="446" t="s">
        <v>14360</v>
      </c>
      <c r="I2243" s="447">
        <v>45261</v>
      </c>
    </row>
    <row r="2244" spans="1:9" ht="15.75">
      <c r="A2244" s="675">
        <v>92266</v>
      </c>
      <c r="B2244" s="675" t="s">
        <v>3488</v>
      </c>
      <c r="C2244" s="675" t="s">
        <v>1982</v>
      </c>
      <c r="D2244" s="675" t="s">
        <v>2</v>
      </c>
      <c r="E2244" s="676">
        <v>125.92</v>
      </c>
      <c r="F2244" s="446"/>
      <c r="G2244" s="446"/>
      <c r="H2244" s="446" t="s">
        <v>14360</v>
      </c>
      <c r="I2244" s="447">
        <v>45261</v>
      </c>
    </row>
    <row r="2245" spans="1:9" ht="15.75">
      <c r="A2245" s="675">
        <v>92267</v>
      </c>
      <c r="B2245" s="675" t="s">
        <v>3489</v>
      </c>
      <c r="C2245" s="675" t="s">
        <v>1982</v>
      </c>
      <c r="D2245" s="675" t="s">
        <v>2</v>
      </c>
      <c r="E2245" s="676">
        <v>29.72</v>
      </c>
      <c r="F2245" s="446"/>
      <c r="G2245" s="446"/>
      <c r="H2245" s="446" t="s">
        <v>14360</v>
      </c>
      <c r="I2245" s="447">
        <v>45261</v>
      </c>
    </row>
    <row r="2246" spans="1:9" ht="15.75">
      <c r="A2246" s="675">
        <v>92268</v>
      </c>
      <c r="B2246" s="675" t="s">
        <v>3490</v>
      </c>
      <c r="C2246" s="675" t="s">
        <v>1982</v>
      </c>
      <c r="D2246" s="675" t="s">
        <v>2</v>
      </c>
      <c r="E2246" s="676">
        <v>49.78</v>
      </c>
      <c r="F2246" s="446"/>
      <c r="G2246" s="446"/>
      <c r="H2246" s="446" t="s">
        <v>14360</v>
      </c>
      <c r="I2246" s="447">
        <v>45261</v>
      </c>
    </row>
    <row r="2247" spans="1:9" ht="15.75">
      <c r="A2247" s="675">
        <v>92269</v>
      </c>
      <c r="B2247" s="675" t="s">
        <v>3491</v>
      </c>
      <c r="C2247" s="675" t="s">
        <v>1982</v>
      </c>
      <c r="D2247" s="675" t="s">
        <v>2</v>
      </c>
      <c r="E2247" s="676">
        <v>200.2</v>
      </c>
      <c r="F2247" s="446"/>
      <c r="G2247" s="446"/>
      <c r="H2247" s="446" t="s">
        <v>14360</v>
      </c>
      <c r="I2247" s="447">
        <v>45261</v>
      </c>
    </row>
    <row r="2248" spans="1:9" ht="15.75">
      <c r="A2248" s="675">
        <v>92270</v>
      </c>
      <c r="B2248" s="675" t="s">
        <v>3492</v>
      </c>
      <c r="C2248" s="675" t="s">
        <v>1982</v>
      </c>
      <c r="D2248" s="675" t="s">
        <v>2</v>
      </c>
      <c r="E2248" s="676">
        <v>148.85</v>
      </c>
      <c r="F2248" s="446"/>
      <c r="G2248" s="446"/>
      <c r="H2248" s="446" t="s">
        <v>14360</v>
      </c>
      <c r="I2248" s="447">
        <v>45261</v>
      </c>
    </row>
    <row r="2249" spans="1:9" ht="15.75">
      <c r="A2249" s="675">
        <v>92271</v>
      </c>
      <c r="B2249" s="675" t="s">
        <v>3493</v>
      </c>
      <c r="C2249" s="675" t="s">
        <v>1982</v>
      </c>
      <c r="D2249" s="675" t="s">
        <v>2</v>
      </c>
      <c r="E2249" s="676">
        <v>83.89</v>
      </c>
      <c r="F2249" s="446"/>
      <c r="G2249" s="446"/>
      <c r="H2249" s="446" t="s">
        <v>14360</v>
      </c>
      <c r="I2249" s="447">
        <v>45261</v>
      </c>
    </row>
    <row r="2250" spans="1:9" ht="15.75">
      <c r="A2250" s="675">
        <v>92272</v>
      </c>
      <c r="B2250" s="675" t="s">
        <v>3494</v>
      </c>
      <c r="C2250" s="675" t="s">
        <v>1982</v>
      </c>
      <c r="D2250" s="675" t="s">
        <v>31</v>
      </c>
      <c r="E2250" s="676">
        <v>44.91</v>
      </c>
      <c r="F2250" s="446"/>
      <c r="G2250" s="446"/>
      <c r="H2250" s="446" t="s">
        <v>14360</v>
      </c>
      <c r="I2250" s="447">
        <v>45261</v>
      </c>
    </row>
    <row r="2251" spans="1:9" ht="15.75">
      <c r="A2251" s="675">
        <v>92273</v>
      </c>
      <c r="B2251" s="675" t="s">
        <v>3495</v>
      </c>
      <c r="C2251" s="675" t="s">
        <v>1982</v>
      </c>
      <c r="D2251" s="675" t="s">
        <v>31</v>
      </c>
      <c r="E2251" s="676">
        <v>22.44</v>
      </c>
      <c r="F2251" s="446"/>
      <c r="G2251" s="446"/>
      <c r="H2251" s="446" t="s">
        <v>14360</v>
      </c>
      <c r="I2251" s="447">
        <v>45261</v>
      </c>
    </row>
    <row r="2252" spans="1:9" ht="15.75">
      <c r="A2252" s="675">
        <v>92409</v>
      </c>
      <c r="B2252" s="675" t="s">
        <v>3496</v>
      </c>
      <c r="C2252" s="675" t="s">
        <v>1982</v>
      </c>
      <c r="D2252" s="675" t="s">
        <v>2</v>
      </c>
      <c r="E2252" s="676">
        <v>288.5</v>
      </c>
      <c r="F2252" s="446"/>
      <c r="G2252" s="446"/>
      <c r="H2252" s="446" t="s">
        <v>14360</v>
      </c>
      <c r="I2252" s="447">
        <v>45261</v>
      </c>
    </row>
    <row r="2253" spans="1:9" ht="15.75">
      <c r="A2253" s="675">
        <v>92411</v>
      </c>
      <c r="B2253" s="675" t="s">
        <v>3497</v>
      </c>
      <c r="C2253" s="675" t="s">
        <v>1982</v>
      </c>
      <c r="D2253" s="675" t="s">
        <v>2</v>
      </c>
      <c r="E2253" s="676">
        <v>180.59</v>
      </c>
      <c r="F2253" s="446"/>
      <c r="G2253" s="446"/>
      <c r="H2253" s="446" t="s">
        <v>14360</v>
      </c>
      <c r="I2253" s="447">
        <v>45261</v>
      </c>
    </row>
    <row r="2254" spans="1:9" ht="15.75">
      <c r="A2254" s="675">
        <v>92413</v>
      </c>
      <c r="B2254" s="675" t="s">
        <v>3498</v>
      </c>
      <c r="C2254" s="675" t="s">
        <v>1982</v>
      </c>
      <c r="D2254" s="675" t="s">
        <v>2</v>
      </c>
      <c r="E2254" s="676">
        <v>112.53</v>
      </c>
      <c r="F2254" s="446"/>
      <c r="G2254" s="446"/>
      <c r="H2254" s="446" t="s">
        <v>14360</v>
      </c>
      <c r="I2254" s="447">
        <v>45261</v>
      </c>
    </row>
    <row r="2255" spans="1:9" ht="15.75">
      <c r="A2255" s="675">
        <v>92415</v>
      </c>
      <c r="B2255" s="675" t="s">
        <v>3499</v>
      </c>
      <c r="C2255" s="675" t="s">
        <v>1982</v>
      </c>
      <c r="D2255" s="675" t="s">
        <v>2</v>
      </c>
      <c r="E2255" s="676">
        <v>129.38999999999999</v>
      </c>
      <c r="F2255" s="446"/>
      <c r="G2255" s="446"/>
      <c r="H2255" s="446" t="s">
        <v>14360</v>
      </c>
      <c r="I2255" s="447">
        <v>45261</v>
      </c>
    </row>
    <row r="2256" spans="1:9" ht="15.75">
      <c r="A2256" s="675">
        <v>92417</v>
      </c>
      <c r="B2256" s="675" t="s">
        <v>3500</v>
      </c>
      <c r="C2256" s="675" t="s">
        <v>1982</v>
      </c>
      <c r="D2256" s="675" t="s">
        <v>2</v>
      </c>
      <c r="E2256" s="676">
        <v>149.47999999999999</v>
      </c>
      <c r="F2256" s="446"/>
      <c r="G2256" s="446"/>
      <c r="H2256" s="446" t="s">
        <v>14360</v>
      </c>
      <c r="I2256" s="447">
        <v>45261</v>
      </c>
    </row>
    <row r="2257" spans="1:9" ht="15.75">
      <c r="A2257" s="675">
        <v>92419</v>
      </c>
      <c r="B2257" s="675" t="s">
        <v>3501</v>
      </c>
      <c r="C2257" s="675" t="s">
        <v>1982</v>
      </c>
      <c r="D2257" s="675" t="s">
        <v>2</v>
      </c>
      <c r="E2257" s="676">
        <v>80.3</v>
      </c>
      <c r="F2257" s="446"/>
      <c r="G2257" s="446"/>
      <c r="H2257" s="446" t="s">
        <v>14360</v>
      </c>
      <c r="I2257" s="447">
        <v>45261</v>
      </c>
    </row>
    <row r="2258" spans="1:9" ht="15.75">
      <c r="A2258" s="675">
        <v>92421</v>
      </c>
      <c r="B2258" s="675" t="s">
        <v>3502</v>
      </c>
      <c r="C2258" s="675" t="s">
        <v>1982</v>
      </c>
      <c r="D2258" s="675" t="s">
        <v>2</v>
      </c>
      <c r="E2258" s="676">
        <v>95.71</v>
      </c>
      <c r="F2258" s="446"/>
      <c r="G2258" s="446"/>
      <c r="H2258" s="446" t="s">
        <v>14360</v>
      </c>
      <c r="I2258" s="447">
        <v>45261</v>
      </c>
    </row>
    <row r="2259" spans="1:9" ht="15.75">
      <c r="A2259" s="675">
        <v>92423</v>
      </c>
      <c r="B2259" s="675" t="s">
        <v>3503</v>
      </c>
      <c r="C2259" s="675" t="s">
        <v>1982</v>
      </c>
      <c r="D2259" s="675" t="s">
        <v>2</v>
      </c>
      <c r="E2259" s="676">
        <v>65.16</v>
      </c>
      <c r="F2259" s="446"/>
      <c r="G2259" s="446"/>
      <c r="H2259" s="446" t="s">
        <v>14360</v>
      </c>
      <c r="I2259" s="447">
        <v>45261</v>
      </c>
    </row>
    <row r="2260" spans="1:9" ht="15.75">
      <c r="A2260" s="675">
        <v>92425</v>
      </c>
      <c r="B2260" s="675" t="s">
        <v>3504</v>
      </c>
      <c r="C2260" s="675" t="s">
        <v>1982</v>
      </c>
      <c r="D2260" s="675" t="s">
        <v>2</v>
      </c>
      <c r="E2260" s="676">
        <v>78.55</v>
      </c>
      <c r="F2260" s="446"/>
      <c r="G2260" s="446"/>
      <c r="H2260" s="446" t="s">
        <v>14360</v>
      </c>
      <c r="I2260" s="447">
        <v>45261</v>
      </c>
    </row>
    <row r="2261" spans="1:9" ht="15.75">
      <c r="A2261" s="675">
        <v>92427</v>
      </c>
      <c r="B2261" s="675" t="s">
        <v>3505</v>
      </c>
      <c r="C2261" s="675" t="s">
        <v>1982</v>
      </c>
      <c r="D2261" s="675" t="s">
        <v>2</v>
      </c>
      <c r="E2261" s="676">
        <v>57.49</v>
      </c>
      <c r="F2261" s="446"/>
      <c r="G2261" s="446"/>
      <c r="H2261" s="446" t="s">
        <v>14360</v>
      </c>
      <c r="I2261" s="447">
        <v>45261</v>
      </c>
    </row>
    <row r="2262" spans="1:9" ht="15.75">
      <c r="A2262" s="675">
        <v>92429</v>
      </c>
      <c r="B2262" s="675" t="s">
        <v>3506</v>
      </c>
      <c r="C2262" s="675" t="s">
        <v>1982</v>
      </c>
      <c r="D2262" s="675" t="s">
        <v>2</v>
      </c>
      <c r="E2262" s="676">
        <v>69.900000000000006</v>
      </c>
      <c r="F2262" s="446"/>
      <c r="G2262" s="446"/>
      <c r="H2262" s="446" t="s">
        <v>14360</v>
      </c>
      <c r="I2262" s="447">
        <v>45261</v>
      </c>
    </row>
    <row r="2263" spans="1:9" ht="15.75">
      <c r="A2263" s="675">
        <v>92431</v>
      </c>
      <c r="B2263" s="675" t="s">
        <v>3507</v>
      </c>
      <c r="C2263" s="675" t="s">
        <v>1982</v>
      </c>
      <c r="D2263" s="675" t="s">
        <v>2</v>
      </c>
      <c r="E2263" s="676">
        <v>51.97</v>
      </c>
      <c r="F2263" s="446"/>
      <c r="G2263" s="446"/>
      <c r="H2263" s="446" t="s">
        <v>14360</v>
      </c>
      <c r="I2263" s="447">
        <v>45261</v>
      </c>
    </row>
    <row r="2264" spans="1:9" ht="15.75">
      <c r="A2264" s="675">
        <v>92433</v>
      </c>
      <c r="B2264" s="675" t="s">
        <v>3508</v>
      </c>
      <c r="C2264" s="675" t="s">
        <v>1982</v>
      </c>
      <c r="D2264" s="675" t="s">
        <v>2</v>
      </c>
      <c r="E2264" s="676">
        <v>63.75</v>
      </c>
      <c r="F2264" s="446"/>
      <c r="G2264" s="446"/>
      <c r="H2264" s="446" t="s">
        <v>14360</v>
      </c>
      <c r="I2264" s="447">
        <v>45261</v>
      </c>
    </row>
    <row r="2265" spans="1:9" ht="15.75">
      <c r="A2265" s="675">
        <v>92435</v>
      </c>
      <c r="B2265" s="675" t="s">
        <v>3509</v>
      </c>
      <c r="C2265" s="675" t="s">
        <v>1982</v>
      </c>
      <c r="D2265" s="675" t="s">
        <v>2</v>
      </c>
      <c r="E2265" s="676">
        <v>49.3</v>
      </c>
      <c r="F2265" s="446"/>
      <c r="G2265" s="446"/>
      <c r="H2265" s="446" t="s">
        <v>14360</v>
      </c>
      <c r="I2265" s="447">
        <v>45261</v>
      </c>
    </row>
    <row r="2266" spans="1:9" ht="15.75">
      <c r="A2266" s="675">
        <v>92437</v>
      </c>
      <c r="B2266" s="675" t="s">
        <v>3510</v>
      </c>
      <c r="C2266" s="675" t="s">
        <v>1982</v>
      </c>
      <c r="D2266" s="675" t="s">
        <v>2</v>
      </c>
      <c r="E2266" s="676">
        <v>60.68</v>
      </c>
      <c r="F2266" s="446"/>
      <c r="G2266" s="446"/>
      <c r="H2266" s="446" t="s">
        <v>14360</v>
      </c>
      <c r="I2266" s="447">
        <v>45261</v>
      </c>
    </row>
    <row r="2267" spans="1:9" ht="15.75">
      <c r="A2267" s="675">
        <v>92439</v>
      </c>
      <c r="B2267" s="675" t="s">
        <v>3511</v>
      </c>
      <c r="C2267" s="675" t="s">
        <v>1982</v>
      </c>
      <c r="D2267" s="675" t="s">
        <v>2</v>
      </c>
      <c r="E2267" s="676">
        <v>47.37</v>
      </c>
      <c r="F2267" s="446"/>
      <c r="G2267" s="446"/>
      <c r="H2267" s="446" t="s">
        <v>14360</v>
      </c>
      <c r="I2267" s="447">
        <v>45261</v>
      </c>
    </row>
    <row r="2268" spans="1:9" ht="15.75">
      <c r="A2268" s="675">
        <v>92441</v>
      </c>
      <c r="B2268" s="675" t="s">
        <v>3512</v>
      </c>
      <c r="C2268" s="675" t="s">
        <v>1982</v>
      </c>
      <c r="D2268" s="675" t="s">
        <v>2</v>
      </c>
      <c r="E2268" s="676">
        <v>58.47</v>
      </c>
      <c r="F2268" s="446"/>
      <c r="G2268" s="446"/>
      <c r="H2268" s="446" t="s">
        <v>14360</v>
      </c>
      <c r="I2268" s="447">
        <v>45261</v>
      </c>
    </row>
    <row r="2269" spans="1:9" ht="15.75">
      <c r="A2269" s="675">
        <v>92443</v>
      </c>
      <c r="B2269" s="675" t="s">
        <v>3513</v>
      </c>
      <c r="C2269" s="675" t="s">
        <v>1982</v>
      </c>
      <c r="D2269" s="675" t="s">
        <v>2</v>
      </c>
      <c r="E2269" s="676">
        <v>43.24</v>
      </c>
      <c r="F2269" s="446"/>
      <c r="G2269" s="446"/>
      <c r="H2269" s="446" t="s">
        <v>14360</v>
      </c>
      <c r="I2269" s="447">
        <v>45261</v>
      </c>
    </row>
    <row r="2270" spans="1:9" ht="15.75">
      <c r="A2270" s="675">
        <v>92445</v>
      </c>
      <c r="B2270" s="675" t="s">
        <v>3514</v>
      </c>
      <c r="C2270" s="675" t="s">
        <v>1982</v>
      </c>
      <c r="D2270" s="675" t="s">
        <v>2</v>
      </c>
      <c r="E2270" s="676">
        <v>53.95</v>
      </c>
      <c r="F2270" s="446"/>
      <c r="G2270" s="446"/>
      <c r="H2270" s="446" t="s">
        <v>14360</v>
      </c>
      <c r="I2270" s="447">
        <v>45261</v>
      </c>
    </row>
    <row r="2271" spans="1:9" ht="15.75">
      <c r="A2271" s="675">
        <v>92446</v>
      </c>
      <c r="B2271" s="675" t="s">
        <v>3515</v>
      </c>
      <c r="C2271" s="675" t="s">
        <v>1982</v>
      </c>
      <c r="D2271" s="675" t="s">
        <v>2</v>
      </c>
      <c r="E2271" s="676">
        <v>273.37</v>
      </c>
      <c r="F2271" s="446"/>
      <c r="G2271" s="446"/>
      <c r="H2271" s="446" t="s">
        <v>14360</v>
      </c>
      <c r="I2271" s="447">
        <v>45261</v>
      </c>
    </row>
    <row r="2272" spans="1:9" ht="15.75">
      <c r="A2272" s="675">
        <v>92447</v>
      </c>
      <c r="B2272" s="675" t="s">
        <v>3516</v>
      </c>
      <c r="C2272" s="675" t="s">
        <v>1982</v>
      </c>
      <c r="D2272" s="675" t="s">
        <v>2</v>
      </c>
      <c r="E2272" s="676">
        <v>193.67</v>
      </c>
      <c r="F2272" s="446"/>
      <c r="G2272" s="446"/>
      <c r="H2272" s="446" t="s">
        <v>14360</v>
      </c>
      <c r="I2272" s="447">
        <v>45261</v>
      </c>
    </row>
    <row r="2273" spans="1:9" ht="15.75">
      <c r="A2273" s="675">
        <v>92448</v>
      </c>
      <c r="B2273" s="675" t="s">
        <v>3517</v>
      </c>
      <c r="C2273" s="675" t="s">
        <v>1982</v>
      </c>
      <c r="D2273" s="675" t="s">
        <v>2</v>
      </c>
      <c r="E2273" s="676">
        <v>157.72999999999999</v>
      </c>
      <c r="F2273" s="446"/>
      <c r="G2273" s="446"/>
      <c r="H2273" s="446" t="s">
        <v>14360</v>
      </c>
      <c r="I2273" s="447">
        <v>45261</v>
      </c>
    </row>
    <row r="2274" spans="1:9" ht="15.75">
      <c r="A2274" s="675">
        <v>92449</v>
      </c>
      <c r="B2274" s="675" t="s">
        <v>3518</v>
      </c>
      <c r="C2274" s="675" t="s">
        <v>1982</v>
      </c>
      <c r="D2274" s="675" t="s">
        <v>2</v>
      </c>
      <c r="E2274" s="676">
        <v>285.61</v>
      </c>
      <c r="F2274" s="446"/>
      <c r="G2274" s="446"/>
      <c r="H2274" s="446" t="s">
        <v>14360</v>
      </c>
      <c r="I2274" s="447">
        <v>45261</v>
      </c>
    </row>
    <row r="2275" spans="1:9" ht="15.75">
      <c r="A2275" s="675">
        <v>92450</v>
      </c>
      <c r="B2275" s="675" t="s">
        <v>3519</v>
      </c>
      <c r="C2275" s="675" t="s">
        <v>1982</v>
      </c>
      <c r="D2275" s="675" t="s">
        <v>2</v>
      </c>
      <c r="E2275" s="676">
        <v>259.41000000000003</v>
      </c>
      <c r="F2275" s="446"/>
      <c r="G2275" s="446"/>
      <c r="H2275" s="446" t="s">
        <v>14360</v>
      </c>
      <c r="I2275" s="447">
        <v>45261</v>
      </c>
    </row>
    <row r="2276" spans="1:9" ht="15.75">
      <c r="A2276" s="675">
        <v>92451</v>
      </c>
      <c r="B2276" s="675" t="s">
        <v>3520</v>
      </c>
      <c r="C2276" s="675" t="s">
        <v>1982</v>
      </c>
      <c r="D2276" s="675" t="s">
        <v>2</v>
      </c>
      <c r="E2276" s="676">
        <v>185.92</v>
      </c>
      <c r="F2276" s="446"/>
      <c r="G2276" s="446"/>
      <c r="H2276" s="446" t="s">
        <v>14360</v>
      </c>
      <c r="I2276" s="447">
        <v>45261</v>
      </c>
    </row>
    <row r="2277" spans="1:9" ht="15.75">
      <c r="A2277" s="675">
        <v>92452</v>
      </c>
      <c r="B2277" s="675" t="s">
        <v>3521</v>
      </c>
      <c r="C2277" s="675" t="s">
        <v>1982</v>
      </c>
      <c r="D2277" s="675" t="s">
        <v>2</v>
      </c>
      <c r="E2277" s="676">
        <v>160.65</v>
      </c>
      <c r="F2277" s="446"/>
      <c r="G2277" s="446"/>
      <c r="H2277" s="446" t="s">
        <v>14360</v>
      </c>
      <c r="I2277" s="447">
        <v>45261</v>
      </c>
    </row>
    <row r="2278" spans="1:9" ht="15.75">
      <c r="A2278" s="675">
        <v>92453</v>
      </c>
      <c r="B2278" s="675" t="s">
        <v>3522</v>
      </c>
      <c r="C2278" s="675" t="s">
        <v>1982</v>
      </c>
      <c r="D2278" s="675" t="s">
        <v>2</v>
      </c>
      <c r="E2278" s="676">
        <v>249.14</v>
      </c>
      <c r="F2278" s="446"/>
      <c r="G2278" s="446"/>
      <c r="H2278" s="446" t="s">
        <v>14360</v>
      </c>
      <c r="I2278" s="447">
        <v>45261</v>
      </c>
    </row>
    <row r="2279" spans="1:9" ht="15.75">
      <c r="A2279" s="675">
        <v>92454</v>
      </c>
      <c r="B2279" s="675" t="s">
        <v>3523</v>
      </c>
      <c r="C2279" s="675" t="s">
        <v>1982</v>
      </c>
      <c r="D2279" s="675" t="s">
        <v>2</v>
      </c>
      <c r="E2279" s="676">
        <v>232.45</v>
      </c>
      <c r="F2279" s="446"/>
      <c r="G2279" s="446"/>
      <c r="H2279" s="446" t="s">
        <v>14360</v>
      </c>
      <c r="I2279" s="447">
        <v>45261</v>
      </c>
    </row>
    <row r="2280" spans="1:9" ht="15.75">
      <c r="A2280" s="675">
        <v>92455</v>
      </c>
      <c r="B2280" s="675" t="s">
        <v>3524</v>
      </c>
      <c r="C2280" s="675" t="s">
        <v>1982</v>
      </c>
      <c r="D2280" s="675" t="s">
        <v>2</v>
      </c>
      <c r="E2280" s="676">
        <v>155.44999999999999</v>
      </c>
      <c r="F2280" s="446"/>
      <c r="G2280" s="446"/>
      <c r="H2280" s="446" t="s">
        <v>14360</v>
      </c>
      <c r="I2280" s="447">
        <v>45261</v>
      </c>
    </row>
    <row r="2281" spans="1:9" ht="15.75">
      <c r="A2281" s="675">
        <v>92456</v>
      </c>
      <c r="B2281" s="675" t="s">
        <v>3525</v>
      </c>
      <c r="C2281" s="675" t="s">
        <v>1982</v>
      </c>
      <c r="D2281" s="675" t="s">
        <v>2</v>
      </c>
      <c r="E2281" s="676">
        <v>131.96</v>
      </c>
      <c r="F2281" s="446"/>
      <c r="G2281" s="446"/>
      <c r="H2281" s="446" t="s">
        <v>14360</v>
      </c>
      <c r="I2281" s="447">
        <v>45261</v>
      </c>
    </row>
    <row r="2282" spans="1:9" ht="15.75">
      <c r="A2282" s="675">
        <v>92457</v>
      </c>
      <c r="B2282" s="675" t="s">
        <v>3526</v>
      </c>
      <c r="C2282" s="675" t="s">
        <v>1982</v>
      </c>
      <c r="D2282" s="675" t="s">
        <v>2</v>
      </c>
      <c r="E2282" s="676">
        <v>217.77</v>
      </c>
      <c r="F2282" s="446"/>
      <c r="G2282" s="446"/>
      <c r="H2282" s="446" t="s">
        <v>14360</v>
      </c>
      <c r="I2282" s="447">
        <v>45261</v>
      </c>
    </row>
    <row r="2283" spans="1:9" ht="15.75">
      <c r="A2283" s="675">
        <v>92458</v>
      </c>
      <c r="B2283" s="675" t="s">
        <v>1219</v>
      </c>
      <c r="C2283" s="675" t="s">
        <v>1982</v>
      </c>
      <c r="D2283" s="675" t="s">
        <v>2</v>
      </c>
      <c r="E2283" s="676">
        <v>215.71</v>
      </c>
      <c r="F2283" s="446"/>
      <c r="G2283" s="446"/>
      <c r="H2283" s="446" t="s">
        <v>14360</v>
      </c>
      <c r="I2283" s="447">
        <v>45261</v>
      </c>
    </row>
    <row r="2284" spans="1:9" ht="15.75">
      <c r="A2284" s="675">
        <v>92459</v>
      </c>
      <c r="B2284" s="675" t="s">
        <v>3527</v>
      </c>
      <c r="C2284" s="675" t="s">
        <v>1982</v>
      </c>
      <c r="D2284" s="675" t="s">
        <v>2</v>
      </c>
      <c r="E2284" s="676">
        <v>133.12</v>
      </c>
      <c r="F2284" s="446"/>
      <c r="G2284" s="446"/>
      <c r="H2284" s="446" t="s">
        <v>14360</v>
      </c>
      <c r="I2284" s="447">
        <v>45261</v>
      </c>
    </row>
    <row r="2285" spans="1:9" ht="15.75">
      <c r="A2285" s="675">
        <v>92460</v>
      </c>
      <c r="B2285" s="675" t="s">
        <v>3528</v>
      </c>
      <c r="C2285" s="675" t="s">
        <v>1982</v>
      </c>
      <c r="D2285" s="675" t="s">
        <v>2</v>
      </c>
      <c r="E2285" s="676">
        <v>110.09</v>
      </c>
      <c r="F2285" s="446"/>
      <c r="G2285" s="446"/>
      <c r="H2285" s="446" t="s">
        <v>14360</v>
      </c>
      <c r="I2285" s="447">
        <v>45261</v>
      </c>
    </row>
    <row r="2286" spans="1:9" ht="15.75">
      <c r="A2286" s="675">
        <v>92461</v>
      </c>
      <c r="B2286" s="675" t="s">
        <v>3529</v>
      </c>
      <c r="C2286" s="675" t="s">
        <v>1982</v>
      </c>
      <c r="D2286" s="675" t="s">
        <v>2</v>
      </c>
      <c r="E2286" s="676">
        <v>202.28</v>
      </c>
      <c r="F2286" s="446"/>
      <c r="G2286" s="446"/>
      <c r="H2286" s="446" t="s">
        <v>14360</v>
      </c>
      <c r="I2286" s="447">
        <v>45261</v>
      </c>
    </row>
    <row r="2287" spans="1:9" ht="15.75">
      <c r="A2287" s="675">
        <v>92462</v>
      </c>
      <c r="B2287" s="675" t="s">
        <v>3530</v>
      </c>
      <c r="C2287" s="675" t="s">
        <v>1982</v>
      </c>
      <c r="D2287" s="675" t="s">
        <v>2</v>
      </c>
      <c r="E2287" s="676">
        <v>205.14</v>
      </c>
      <c r="F2287" s="446"/>
      <c r="G2287" s="446"/>
      <c r="H2287" s="446" t="s">
        <v>14360</v>
      </c>
      <c r="I2287" s="447">
        <v>45261</v>
      </c>
    </row>
    <row r="2288" spans="1:9" ht="15.75">
      <c r="A2288" s="675">
        <v>92463</v>
      </c>
      <c r="B2288" s="675" t="s">
        <v>3531</v>
      </c>
      <c r="C2288" s="675" t="s">
        <v>1982</v>
      </c>
      <c r="D2288" s="675" t="s">
        <v>2</v>
      </c>
      <c r="E2288" s="676">
        <v>121.68</v>
      </c>
      <c r="F2288" s="446"/>
      <c r="G2288" s="446"/>
      <c r="H2288" s="446" t="s">
        <v>14360</v>
      </c>
      <c r="I2288" s="447">
        <v>45261</v>
      </c>
    </row>
    <row r="2289" spans="1:9" ht="15.75">
      <c r="A2289" s="675">
        <v>92464</v>
      </c>
      <c r="B2289" s="675" t="s">
        <v>3532</v>
      </c>
      <c r="C2289" s="675" t="s">
        <v>1982</v>
      </c>
      <c r="D2289" s="675" t="s">
        <v>2</v>
      </c>
      <c r="E2289" s="676">
        <v>103.73</v>
      </c>
      <c r="F2289" s="446"/>
      <c r="G2289" s="446"/>
      <c r="H2289" s="446" t="s">
        <v>14360</v>
      </c>
      <c r="I2289" s="447">
        <v>45261</v>
      </c>
    </row>
    <row r="2290" spans="1:9" ht="15.75">
      <c r="A2290" s="675">
        <v>92465</v>
      </c>
      <c r="B2290" s="675" t="s">
        <v>3533</v>
      </c>
      <c r="C2290" s="675" t="s">
        <v>1982</v>
      </c>
      <c r="D2290" s="675" t="s">
        <v>2</v>
      </c>
      <c r="E2290" s="676">
        <v>155.78</v>
      </c>
      <c r="F2290" s="446"/>
      <c r="G2290" s="446"/>
      <c r="H2290" s="446" t="s">
        <v>14360</v>
      </c>
      <c r="I2290" s="447">
        <v>45261</v>
      </c>
    </row>
    <row r="2291" spans="1:9" ht="15.75">
      <c r="A2291" s="675">
        <v>92466</v>
      </c>
      <c r="B2291" s="675" t="s">
        <v>3534</v>
      </c>
      <c r="C2291" s="675" t="s">
        <v>1982</v>
      </c>
      <c r="D2291" s="675" t="s">
        <v>2</v>
      </c>
      <c r="E2291" s="676">
        <v>197.43</v>
      </c>
      <c r="F2291" s="446"/>
      <c r="G2291" s="446"/>
      <c r="H2291" s="446" t="s">
        <v>14360</v>
      </c>
      <c r="I2291" s="447">
        <v>45261</v>
      </c>
    </row>
    <row r="2292" spans="1:9" ht="15.75">
      <c r="A2292" s="675">
        <v>92467</v>
      </c>
      <c r="B2292" s="675" t="s">
        <v>3535</v>
      </c>
      <c r="C2292" s="675" t="s">
        <v>1982</v>
      </c>
      <c r="D2292" s="675" t="s">
        <v>2</v>
      </c>
      <c r="E2292" s="676">
        <v>96.05</v>
      </c>
      <c r="F2292" s="446"/>
      <c r="G2292" s="446"/>
      <c r="H2292" s="446" t="s">
        <v>14360</v>
      </c>
      <c r="I2292" s="447">
        <v>45261</v>
      </c>
    </row>
    <row r="2293" spans="1:9" ht="15.75">
      <c r="A2293" s="675">
        <v>92468</v>
      </c>
      <c r="B2293" s="675" t="s">
        <v>3536</v>
      </c>
      <c r="C2293" s="675" t="s">
        <v>1982</v>
      </c>
      <c r="D2293" s="675" t="s">
        <v>2</v>
      </c>
      <c r="E2293" s="676">
        <v>95.72</v>
      </c>
      <c r="F2293" s="446"/>
      <c r="G2293" s="446"/>
      <c r="H2293" s="446" t="s">
        <v>14360</v>
      </c>
      <c r="I2293" s="447">
        <v>45261</v>
      </c>
    </row>
    <row r="2294" spans="1:9" ht="15.75">
      <c r="A2294" s="675">
        <v>92469</v>
      </c>
      <c r="B2294" s="675" t="s">
        <v>3537</v>
      </c>
      <c r="C2294" s="675" t="s">
        <v>1982</v>
      </c>
      <c r="D2294" s="675" t="s">
        <v>2</v>
      </c>
      <c r="E2294" s="676">
        <v>141.49</v>
      </c>
      <c r="F2294" s="446"/>
      <c r="G2294" s="446"/>
      <c r="H2294" s="446" t="s">
        <v>14360</v>
      </c>
      <c r="I2294" s="447">
        <v>45261</v>
      </c>
    </row>
    <row r="2295" spans="1:9" ht="15.75">
      <c r="A2295" s="675">
        <v>92470</v>
      </c>
      <c r="B2295" s="675" t="s">
        <v>3538</v>
      </c>
      <c r="C2295" s="675" t="s">
        <v>1982</v>
      </c>
      <c r="D2295" s="675" t="s">
        <v>2</v>
      </c>
      <c r="E2295" s="676">
        <v>191.69</v>
      </c>
      <c r="F2295" s="446"/>
      <c r="G2295" s="446"/>
      <c r="H2295" s="446" t="s">
        <v>14360</v>
      </c>
      <c r="I2295" s="447">
        <v>45261</v>
      </c>
    </row>
    <row r="2296" spans="1:9" ht="15.75">
      <c r="A2296" s="675">
        <v>92471</v>
      </c>
      <c r="B2296" s="675" t="s">
        <v>3539</v>
      </c>
      <c r="C2296" s="675" t="s">
        <v>1982</v>
      </c>
      <c r="D2296" s="675" t="s">
        <v>2</v>
      </c>
      <c r="E2296" s="676">
        <v>87.41</v>
      </c>
      <c r="F2296" s="446"/>
      <c r="G2296" s="446"/>
      <c r="H2296" s="446" t="s">
        <v>14360</v>
      </c>
      <c r="I2296" s="447">
        <v>45261</v>
      </c>
    </row>
    <row r="2297" spans="1:9" ht="15.75">
      <c r="A2297" s="675">
        <v>92472</v>
      </c>
      <c r="B2297" s="675" t="s">
        <v>3540</v>
      </c>
      <c r="C2297" s="675" t="s">
        <v>1982</v>
      </c>
      <c r="D2297" s="675" t="s">
        <v>2</v>
      </c>
      <c r="E2297" s="676">
        <v>90.56</v>
      </c>
      <c r="F2297" s="446"/>
      <c r="G2297" s="446"/>
      <c r="H2297" s="446" t="s">
        <v>14360</v>
      </c>
      <c r="I2297" s="447">
        <v>45261</v>
      </c>
    </row>
    <row r="2298" spans="1:9" ht="15.75">
      <c r="A2298" s="675">
        <v>92473</v>
      </c>
      <c r="B2298" s="675" t="s">
        <v>3541</v>
      </c>
      <c r="C2298" s="675" t="s">
        <v>1982</v>
      </c>
      <c r="D2298" s="675" t="s">
        <v>2</v>
      </c>
      <c r="E2298" s="676">
        <v>129.99</v>
      </c>
      <c r="F2298" s="446"/>
      <c r="G2298" s="446"/>
      <c r="H2298" s="446" t="s">
        <v>14360</v>
      </c>
      <c r="I2298" s="447">
        <v>45261</v>
      </c>
    </row>
    <row r="2299" spans="1:9" ht="15.75">
      <c r="A2299" s="675">
        <v>92474</v>
      </c>
      <c r="B2299" s="675" t="s">
        <v>3542</v>
      </c>
      <c r="C2299" s="675" t="s">
        <v>1982</v>
      </c>
      <c r="D2299" s="675" t="s">
        <v>2</v>
      </c>
      <c r="E2299" s="676">
        <v>186.75</v>
      </c>
      <c r="F2299" s="446"/>
      <c r="G2299" s="446"/>
      <c r="H2299" s="446" t="s">
        <v>14360</v>
      </c>
      <c r="I2299" s="447">
        <v>45261</v>
      </c>
    </row>
    <row r="2300" spans="1:9" ht="15.75">
      <c r="A2300" s="675">
        <v>92475</v>
      </c>
      <c r="B2300" s="675" t="s">
        <v>3543</v>
      </c>
      <c r="C2300" s="675" t="s">
        <v>1982</v>
      </c>
      <c r="D2300" s="675" t="s">
        <v>2</v>
      </c>
      <c r="E2300" s="676">
        <v>80.41</v>
      </c>
      <c r="F2300" s="446"/>
      <c r="G2300" s="446"/>
      <c r="H2300" s="446" t="s">
        <v>14360</v>
      </c>
      <c r="I2300" s="447">
        <v>45261</v>
      </c>
    </row>
    <row r="2301" spans="1:9" ht="15.75">
      <c r="A2301" s="675">
        <v>92476</v>
      </c>
      <c r="B2301" s="675" t="s">
        <v>3544</v>
      </c>
      <c r="C2301" s="675" t="s">
        <v>1982</v>
      </c>
      <c r="D2301" s="675" t="s">
        <v>2</v>
      </c>
      <c r="E2301" s="676">
        <v>86.18</v>
      </c>
      <c r="F2301" s="446"/>
      <c r="G2301" s="446"/>
      <c r="H2301" s="446" t="s">
        <v>14360</v>
      </c>
      <c r="I2301" s="447">
        <v>45261</v>
      </c>
    </row>
    <row r="2302" spans="1:9" ht="15.75">
      <c r="A2302" s="675">
        <v>92477</v>
      </c>
      <c r="B2302" s="675" t="s">
        <v>3545</v>
      </c>
      <c r="C2302" s="675" t="s">
        <v>1982</v>
      </c>
      <c r="D2302" s="675" t="s">
        <v>2</v>
      </c>
      <c r="E2302" s="676">
        <v>105.21</v>
      </c>
      <c r="F2302" s="446"/>
      <c r="G2302" s="446"/>
      <c r="H2302" s="446" t="s">
        <v>14360</v>
      </c>
      <c r="I2302" s="447">
        <v>45261</v>
      </c>
    </row>
    <row r="2303" spans="1:9" ht="15.75">
      <c r="A2303" s="675">
        <v>92478</v>
      </c>
      <c r="B2303" s="675" t="s">
        <v>3546</v>
      </c>
      <c r="C2303" s="675" t="s">
        <v>1982</v>
      </c>
      <c r="D2303" s="675" t="s">
        <v>2</v>
      </c>
      <c r="E2303" s="676">
        <v>177.02</v>
      </c>
      <c r="F2303" s="446"/>
      <c r="G2303" s="446"/>
      <c r="H2303" s="446" t="s">
        <v>14360</v>
      </c>
      <c r="I2303" s="447">
        <v>45261</v>
      </c>
    </row>
    <row r="2304" spans="1:9" ht="15.75">
      <c r="A2304" s="675">
        <v>92479</v>
      </c>
      <c r="B2304" s="675" t="s">
        <v>3547</v>
      </c>
      <c r="C2304" s="675" t="s">
        <v>1982</v>
      </c>
      <c r="D2304" s="675" t="s">
        <v>2</v>
      </c>
      <c r="E2304" s="676">
        <v>65.38</v>
      </c>
      <c r="F2304" s="446"/>
      <c r="G2304" s="446"/>
      <c r="H2304" s="446" t="s">
        <v>14360</v>
      </c>
      <c r="I2304" s="447">
        <v>45261</v>
      </c>
    </row>
    <row r="2305" spans="1:9" ht="15.75">
      <c r="A2305" s="675">
        <v>92480</v>
      </c>
      <c r="B2305" s="675" t="s">
        <v>3548</v>
      </c>
      <c r="C2305" s="675" t="s">
        <v>1982</v>
      </c>
      <c r="D2305" s="675" t="s">
        <v>2</v>
      </c>
      <c r="E2305" s="676">
        <v>77.45</v>
      </c>
      <c r="F2305" s="446"/>
      <c r="G2305" s="446"/>
      <c r="H2305" s="446" t="s">
        <v>14360</v>
      </c>
      <c r="I2305" s="447">
        <v>45261</v>
      </c>
    </row>
    <row r="2306" spans="1:9" ht="15.75">
      <c r="A2306" s="675">
        <v>92482</v>
      </c>
      <c r="B2306" s="675" t="s">
        <v>3549</v>
      </c>
      <c r="C2306" s="675" t="s">
        <v>1982</v>
      </c>
      <c r="D2306" s="675" t="s">
        <v>2</v>
      </c>
      <c r="E2306" s="676">
        <v>284.58999999999997</v>
      </c>
      <c r="F2306" s="446"/>
      <c r="G2306" s="446"/>
      <c r="H2306" s="446" t="s">
        <v>14360</v>
      </c>
      <c r="I2306" s="447">
        <v>45261</v>
      </c>
    </row>
    <row r="2307" spans="1:9" ht="15.75">
      <c r="A2307" s="675">
        <v>92484</v>
      </c>
      <c r="B2307" s="675" t="s">
        <v>3550</v>
      </c>
      <c r="C2307" s="675" t="s">
        <v>1982</v>
      </c>
      <c r="D2307" s="675" t="s">
        <v>2</v>
      </c>
      <c r="E2307" s="676">
        <v>201.55</v>
      </c>
      <c r="F2307" s="446"/>
      <c r="G2307" s="446"/>
      <c r="H2307" s="446" t="s">
        <v>14360</v>
      </c>
      <c r="I2307" s="447">
        <v>45261</v>
      </c>
    </row>
    <row r="2308" spans="1:9" ht="15.75">
      <c r="A2308" s="675">
        <v>92486</v>
      </c>
      <c r="B2308" s="675" t="s">
        <v>3551</v>
      </c>
      <c r="C2308" s="675" t="s">
        <v>1982</v>
      </c>
      <c r="D2308" s="675" t="s">
        <v>2</v>
      </c>
      <c r="E2308" s="676">
        <v>147.5</v>
      </c>
      <c r="F2308" s="446"/>
      <c r="G2308" s="446"/>
      <c r="H2308" s="446" t="s">
        <v>14360</v>
      </c>
      <c r="I2308" s="447">
        <v>45261</v>
      </c>
    </row>
    <row r="2309" spans="1:9" ht="15.75">
      <c r="A2309" s="675">
        <v>92488</v>
      </c>
      <c r="B2309" s="675" t="s">
        <v>3552</v>
      </c>
      <c r="C2309" s="675" t="s">
        <v>1982</v>
      </c>
      <c r="D2309" s="675" t="s">
        <v>2</v>
      </c>
      <c r="E2309" s="676">
        <v>87.39</v>
      </c>
      <c r="F2309" s="446"/>
      <c r="G2309" s="446"/>
      <c r="H2309" s="446" t="s">
        <v>14360</v>
      </c>
      <c r="I2309" s="447">
        <v>45261</v>
      </c>
    </row>
    <row r="2310" spans="1:9" ht="15.75">
      <c r="A2310" s="675">
        <v>92490</v>
      </c>
      <c r="B2310" s="675" t="s">
        <v>3553</v>
      </c>
      <c r="C2310" s="675" t="s">
        <v>1982</v>
      </c>
      <c r="D2310" s="675" t="s">
        <v>2</v>
      </c>
      <c r="E2310" s="676">
        <v>57.42</v>
      </c>
      <c r="F2310" s="446"/>
      <c r="G2310" s="446"/>
      <c r="H2310" s="446" t="s">
        <v>14360</v>
      </c>
      <c r="I2310" s="447">
        <v>45261</v>
      </c>
    </row>
    <row r="2311" spans="1:9" ht="15.75">
      <c r="A2311" s="675">
        <v>92492</v>
      </c>
      <c r="B2311" s="675" t="s">
        <v>3554</v>
      </c>
      <c r="C2311" s="675" t="s">
        <v>1982</v>
      </c>
      <c r="D2311" s="675" t="s">
        <v>2</v>
      </c>
      <c r="E2311" s="676">
        <v>83.08</v>
      </c>
      <c r="F2311" s="446"/>
      <c r="G2311" s="446"/>
      <c r="H2311" s="446" t="s">
        <v>14360</v>
      </c>
      <c r="I2311" s="447">
        <v>45261</v>
      </c>
    </row>
    <row r="2312" spans="1:9" ht="15.75">
      <c r="A2312" s="675">
        <v>92494</v>
      </c>
      <c r="B2312" s="675" t="s">
        <v>3555</v>
      </c>
      <c r="C2312" s="675" t="s">
        <v>1982</v>
      </c>
      <c r="D2312" s="675" t="s">
        <v>2</v>
      </c>
      <c r="E2312" s="676">
        <v>54.07</v>
      </c>
      <c r="F2312" s="446"/>
      <c r="G2312" s="446"/>
      <c r="H2312" s="446" t="s">
        <v>14360</v>
      </c>
      <c r="I2312" s="447">
        <v>45261</v>
      </c>
    </row>
    <row r="2313" spans="1:9" ht="15.75">
      <c r="A2313" s="675">
        <v>92496</v>
      </c>
      <c r="B2313" s="675" t="s">
        <v>3556</v>
      </c>
      <c r="C2313" s="675" t="s">
        <v>1982</v>
      </c>
      <c r="D2313" s="675" t="s">
        <v>2</v>
      </c>
      <c r="E2313" s="676">
        <v>79.39</v>
      </c>
      <c r="F2313" s="446"/>
      <c r="G2313" s="446"/>
      <c r="H2313" s="446" t="s">
        <v>14360</v>
      </c>
      <c r="I2313" s="447">
        <v>45261</v>
      </c>
    </row>
    <row r="2314" spans="1:9" ht="15.75">
      <c r="A2314" s="675">
        <v>92498</v>
      </c>
      <c r="B2314" s="675" t="s">
        <v>3557</v>
      </c>
      <c r="C2314" s="675" t="s">
        <v>1982</v>
      </c>
      <c r="D2314" s="675" t="s">
        <v>2</v>
      </c>
      <c r="E2314" s="676">
        <v>51.2</v>
      </c>
      <c r="F2314" s="446"/>
      <c r="G2314" s="446"/>
      <c r="H2314" s="446" t="s">
        <v>14360</v>
      </c>
      <c r="I2314" s="447">
        <v>45261</v>
      </c>
    </row>
    <row r="2315" spans="1:9" ht="15.75">
      <c r="A2315" s="675">
        <v>92500</v>
      </c>
      <c r="B2315" s="675" t="s">
        <v>3558</v>
      </c>
      <c r="C2315" s="675" t="s">
        <v>1982</v>
      </c>
      <c r="D2315" s="675" t="s">
        <v>2</v>
      </c>
      <c r="E2315" s="676">
        <v>76.290000000000006</v>
      </c>
      <c r="F2315" s="446"/>
      <c r="G2315" s="446"/>
      <c r="H2315" s="446" t="s">
        <v>14360</v>
      </c>
      <c r="I2315" s="447">
        <v>45261</v>
      </c>
    </row>
    <row r="2316" spans="1:9" ht="15.75">
      <c r="A2316" s="675">
        <v>92502</v>
      </c>
      <c r="B2316" s="675" t="s">
        <v>3559</v>
      </c>
      <c r="C2316" s="675" t="s">
        <v>1982</v>
      </c>
      <c r="D2316" s="675" t="s">
        <v>2</v>
      </c>
      <c r="E2316" s="676">
        <v>48.89</v>
      </c>
      <c r="F2316" s="446"/>
      <c r="G2316" s="446"/>
      <c r="H2316" s="446" t="s">
        <v>14360</v>
      </c>
      <c r="I2316" s="447">
        <v>45261</v>
      </c>
    </row>
    <row r="2317" spans="1:9" ht="15.75">
      <c r="A2317" s="675">
        <v>92504</v>
      </c>
      <c r="B2317" s="675" t="s">
        <v>3560</v>
      </c>
      <c r="C2317" s="675" t="s">
        <v>1982</v>
      </c>
      <c r="D2317" s="675" t="s">
        <v>2</v>
      </c>
      <c r="E2317" s="676">
        <v>70.7</v>
      </c>
      <c r="F2317" s="446"/>
      <c r="G2317" s="446"/>
      <c r="H2317" s="446" t="s">
        <v>14360</v>
      </c>
      <c r="I2317" s="447">
        <v>45261</v>
      </c>
    </row>
    <row r="2318" spans="1:9" ht="15.75">
      <c r="A2318" s="675">
        <v>92506</v>
      </c>
      <c r="B2318" s="675" t="s">
        <v>3561</v>
      </c>
      <c r="C2318" s="675" t="s">
        <v>1982</v>
      </c>
      <c r="D2318" s="675" t="s">
        <v>2</v>
      </c>
      <c r="E2318" s="676">
        <v>44.69</v>
      </c>
      <c r="F2318" s="446"/>
      <c r="G2318" s="446"/>
      <c r="H2318" s="446" t="s">
        <v>14360</v>
      </c>
      <c r="I2318" s="447">
        <v>45261</v>
      </c>
    </row>
    <row r="2319" spans="1:9" ht="15.75">
      <c r="A2319" s="675">
        <v>92508</v>
      </c>
      <c r="B2319" s="675" t="s">
        <v>3562</v>
      </c>
      <c r="C2319" s="675" t="s">
        <v>1982</v>
      </c>
      <c r="D2319" s="675" t="s">
        <v>2</v>
      </c>
      <c r="E2319" s="676">
        <v>79.56</v>
      </c>
      <c r="F2319" s="446"/>
      <c r="G2319" s="446"/>
      <c r="H2319" s="446" t="s">
        <v>14360</v>
      </c>
      <c r="I2319" s="447">
        <v>45261</v>
      </c>
    </row>
    <row r="2320" spans="1:9" ht="15.75">
      <c r="A2320" s="675">
        <v>92510</v>
      </c>
      <c r="B2320" s="675" t="s">
        <v>3563</v>
      </c>
      <c r="C2320" s="675" t="s">
        <v>1982</v>
      </c>
      <c r="D2320" s="675" t="s">
        <v>2</v>
      </c>
      <c r="E2320" s="676">
        <v>47.95</v>
      </c>
      <c r="F2320" s="446"/>
      <c r="G2320" s="446"/>
      <c r="H2320" s="446" t="s">
        <v>14360</v>
      </c>
      <c r="I2320" s="447">
        <v>45261</v>
      </c>
    </row>
    <row r="2321" spans="1:9" ht="15.75">
      <c r="A2321" s="675">
        <v>92512</v>
      </c>
      <c r="B2321" s="675" t="s">
        <v>3564</v>
      </c>
      <c r="C2321" s="675" t="s">
        <v>1982</v>
      </c>
      <c r="D2321" s="675" t="s">
        <v>2</v>
      </c>
      <c r="E2321" s="676">
        <v>70.08</v>
      </c>
      <c r="F2321" s="446"/>
      <c r="G2321" s="446"/>
      <c r="H2321" s="446" t="s">
        <v>14360</v>
      </c>
      <c r="I2321" s="447">
        <v>45261</v>
      </c>
    </row>
    <row r="2322" spans="1:9" ht="15.75">
      <c r="A2322" s="675">
        <v>92514</v>
      </c>
      <c r="B2322" s="675" t="s">
        <v>3565</v>
      </c>
      <c r="C2322" s="675" t="s">
        <v>1982</v>
      </c>
      <c r="D2322" s="675" t="s">
        <v>2</v>
      </c>
      <c r="E2322" s="676">
        <v>39.49</v>
      </c>
      <c r="F2322" s="446"/>
      <c r="G2322" s="446"/>
      <c r="H2322" s="446" t="s">
        <v>14360</v>
      </c>
      <c r="I2322" s="447">
        <v>45261</v>
      </c>
    </row>
    <row r="2323" spans="1:9" ht="15.75">
      <c r="A2323" s="675">
        <v>92515</v>
      </c>
      <c r="B2323" s="675" t="s">
        <v>3566</v>
      </c>
      <c r="C2323" s="675" t="s">
        <v>1982</v>
      </c>
      <c r="D2323" s="675" t="s">
        <v>2</v>
      </c>
      <c r="E2323" s="676">
        <v>64.94</v>
      </c>
      <c r="F2323" s="446"/>
      <c r="G2323" s="446"/>
      <c r="H2323" s="446" t="s">
        <v>14360</v>
      </c>
      <c r="I2323" s="447">
        <v>45261</v>
      </c>
    </row>
    <row r="2324" spans="1:9" ht="15.75">
      <c r="A2324" s="675">
        <v>92518</v>
      </c>
      <c r="B2324" s="675" t="s">
        <v>3567</v>
      </c>
      <c r="C2324" s="675" t="s">
        <v>1982</v>
      </c>
      <c r="D2324" s="675" t="s">
        <v>2</v>
      </c>
      <c r="E2324" s="676">
        <v>35.33</v>
      </c>
      <c r="F2324" s="446"/>
      <c r="G2324" s="446"/>
      <c r="H2324" s="446" t="s">
        <v>14360</v>
      </c>
      <c r="I2324" s="447">
        <v>45261</v>
      </c>
    </row>
    <row r="2325" spans="1:9" ht="15.75">
      <c r="A2325" s="675">
        <v>92520</v>
      </c>
      <c r="B2325" s="675" t="s">
        <v>3568</v>
      </c>
      <c r="C2325" s="675" t="s">
        <v>1982</v>
      </c>
      <c r="D2325" s="675" t="s">
        <v>2</v>
      </c>
      <c r="E2325" s="676">
        <v>61.32</v>
      </c>
      <c r="F2325" s="446"/>
      <c r="G2325" s="446"/>
      <c r="H2325" s="446" t="s">
        <v>14360</v>
      </c>
      <c r="I2325" s="447">
        <v>45261</v>
      </c>
    </row>
    <row r="2326" spans="1:9" ht="15.75">
      <c r="A2326" s="675">
        <v>92522</v>
      </c>
      <c r="B2326" s="675" t="s">
        <v>3569</v>
      </c>
      <c r="C2326" s="675" t="s">
        <v>1982</v>
      </c>
      <c r="D2326" s="675" t="s">
        <v>2</v>
      </c>
      <c r="E2326" s="676">
        <v>32.61</v>
      </c>
      <c r="F2326" s="446"/>
      <c r="G2326" s="446"/>
      <c r="H2326" s="446" t="s">
        <v>14360</v>
      </c>
      <c r="I2326" s="447">
        <v>45261</v>
      </c>
    </row>
    <row r="2327" spans="1:9" ht="15.75">
      <c r="A2327" s="675">
        <v>92524</v>
      </c>
      <c r="B2327" s="675" t="s">
        <v>5128</v>
      </c>
      <c r="C2327" s="675" t="s">
        <v>1982</v>
      </c>
      <c r="D2327" s="675" t="s">
        <v>2</v>
      </c>
      <c r="E2327" s="676">
        <v>60.28</v>
      </c>
      <c r="F2327" s="446"/>
      <c r="G2327" s="446"/>
      <c r="H2327" s="446" t="s">
        <v>14360</v>
      </c>
      <c r="I2327" s="447">
        <v>45261</v>
      </c>
    </row>
    <row r="2328" spans="1:9" ht="15.75">
      <c r="A2328" s="675">
        <v>92526</v>
      </c>
      <c r="B2328" s="675" t="s">
        <v>3570</v>
      </c>
      <c r="C2328" s="675" t="s">
        <v>1982</v>
      </c>
      <c r="D2328" s="675" t="s">
        <v>2</v>
      </c>
      <c r="E2328" s="676">
        <v>32.4</v>
      </c>
      <c r="F2328" s="446"/>
      <c r="G2328" s="446"/>
      <c r="H2328" s="446" t="s">
        <v>14360</v>
      </c>
      <c r="I2328" s="447">
        <v>45261</v>
      </c>
    </row>
    <row r="2329" spans="1:9" ht="15.75">
      <c r="A2329" s="675">
        <v>92528</v>
      </c>
      <c r="B2329" s="675" t="s">
        <v>3571</v>
      </c>
      <c r="C2329" s="675" t="s">
        <v>1982</v>
      </c>
      <c r="D2329" s="675" t="s">
        <v>2</v>
      </c>
      <c r="E2329" s="676">
        <v>57.76</v>
      </c>
      <c r="F2329" s="446"/>
      <c r="G2329" s="446"/>
      <c r="H2329" s="446" t="s">
        <v>14360</v>
      </c>
      <c r="I2329" s="447">
        <v>45261</v>
      </c>
    </row>
    <row r="2330" spans="1:9" ht="15.75">
      <c r="A2330" s="675">
        <v>92530</v>
      </c>
      <c r="B2330" s="675" t="s">
        <v>3572</v>
      </c>
      <c r="C2330" s="675" t="s">
        <v>1982</v>
      </c>
      <c r="D2330" s="675" t="s">
        <v>2</v>
      </c>
      <c r="E2330" s="676">
        <v>30.65</v>
      </c>
      <c r="F2330" s="446"/>
      <c r="G2330" s="446"/>
      <c r="H2330" s="446" t="s">
        <v>14360</v>
      </c>
      <c r="I2330" s="447">
        <v>45261</v>
      </c>
    </row>
    <row r="2331" spans="1:9" ht="15.75">
      <c r="A2331" s="675">
        <v>92532</v>
      </c>
      <c r="B2331" s="675" t="s">
        <v>3573</v>
      </c>
      <c r="C2331" s="675" t="s">
        <v>1982</v>
      </c>
      <c r="D2331" s="675" t="s">
        <v>2</v>
      </c>
      <c r="E2331" s="676">
        <v>55.56</v>
      </c>
      <c r="F2331" s="446"/>
      <c r="G2331" s="446"/>
      <c r="H2331" s="446" t="s">
        <v>14360</v>
      </c>
      <c r="I2331" s="447">
        <v>45261</v>
      </c>
    </row>
    <row r="2332" spans="1:9" ht="15.75">
      <c r="A2332" s="675">
        <v>92534</v>
      </c>
      <c r="B2332" s="675" t="s">
        <v>3574</v>
      </c>
      <c r="C2332" s="675" t="s">
        <v>1982</v>
      </c>
      <c r="D2332" s="675" t="s">
        <v>2</v>
      </c>
      <c r="E2332" s="676">
        <v>29.14</v>
      </c>
      <c r="F2332" s="446"/>
      <c r="G2332" s="446"/>
      <c r="H2332" s="446" t="s">
        <v>14360</v>
      </c>
      <c r="I2332" s="447">
        <v>45261</v>
      </c>
    </row>
    <row r="2333" spans="1:9" ht="15.75">
      <c r="A2333" s="675">
        <v>92536</v>
      </c>
      <c r="B2333" s="675" t="s">
        <v>3575</v>
      </c>
      <c r="C2333" s="675" t="s">
        <v>1982</v>
      </c>
      <c r="D2333" s="675" t="s">
        <v>2</v>
      </c>
      <c r="E2333" s="676">
        <v>51.39</v>
      </c>
      <c r="F2333" s="446"/>
      <c r="G2333" s="446"/>
      <c r="H2333" s="446" t="s">
        <v>14360</v>
      </c>
      <c r="I2333" s="447">
        <v>45261</v>
      </c>
    </row>
    <row r="2334" spans="1:9" ht="15.75">
      <c r="A2334" s="675">
        <v>92538</v>
      </c>
      <c r="B2334" s="675" t="s">
        <v>3576</v>
      </c>
      <c r="C2334" s="675" t="s">
        <v>1982</v>
      </c>
      <c r="D2334" s="675" t="s">
        <v>2</v>
      </c>
      <c r="E2334" s="676">
        <v>26.2</v>
      </c>
      <c r="F2334" s="446"/>
      <c r="G2334" s="446"/>
      <c r="H2334" s="446" t="s">
        <v>14360</v>
      </c>
      <c r="I2334" s="447">
        <v>45261</v>
      </c>
    </row>
    <row r="2335" spans="1:9" ht="15.75">
      <c r="A2335" s="675">
        <v>96252</v>
      </c>
      <c r="B2335" s="675" t="s">
        <v>1666</v>
      </c>
      <c r="C2335" s="675" t="s">
        <v>1982</v>
      </c>
      <c r="D2335" s="675" t="s">
        <v>2</v>
      </c>
      <c r="E2335" s="676">
        <v>248.06</v>
      </c>
      <c r="F2335" s="446"/>
      <c r="G2335" s="446"/>
      <c r="H2335" s="446" t="s">
        <v>14360</v>
      </c>
      <c r="I2335" s="447">
        <v>45261</v>
      </c>
    </row>
    <row r="2336" spans="1:9" ht="15.75">
      <c r="A2336" s="675">
        <v>96257</v>
      </c>
      <c r="B2336" s="675" t="s">
        <v>1220</v>
      </c>
      <c r="C2336" s="675" t="s">
        <v>1982</v>
      </c>
      <c r="D2336" s="675" t="s">
        <v>2</v>
      </c>
      <c r="E2336" s="676">
        <v>195.96</v>
      </c>
      <c r="F2336" s="446"/>
      <c r="G2336" s="446"/>
      <c r="H2336" s="446" t="s">
        <v>14360</v>
      </c>
      <c r="I2336" s="447">
        <v>45261</v>
      </c>
    </row>
    <row r="2337" spans="1:9" ht="15.75">
      <c r="A2337" s="675">
        <v>96258</v>
      </c>
      <c r="B2337" s="675" t="s">
        <v>1221</v>
      </c>
      <c r="C2337" s="675" t="s">
        <v>1982</v>
      </c>
      <c r="D2337" s="675" t="s">
        <v>2</v>
      </c>
      <c r="E2337" s="676">
        <v>184.44</v>
      </c>
      <c r="F2337" s="446"/>
      <c r="G2337" s="446"/>
      <c r="H2337" s="446" t="s">
        <v>14360</v>
      </c>
      <c r="I2337" s="447">
        <v>45261</v>
      </c>
    </row>
    <row r="2338" spans="1:9" ht="15.75">
      <c r="A2338" s="675">
        <v>96259</v>
      </c>
      <c r="B2338" s="675" t="s">
        <v>1222</v>
      </c>
      <c r="C2338" s="675" t="s">
        <v>1982</v>
      </c>
      <c r="D2338" s="675" t="s">
        <v>2</v>
      </c>
      <c r="E2338" s="676">
        <v>216.49</v>
      </c>
      <c r="F2338" s="446"/>
      <c r="G2338" s="446"/>
      <c r="H2338" s="446" t="s">
        <v>14360</v>
      </c>
      <c r="I2338" s="447">
        <v>45261</v>
      </c>
    </row>
    <row r="2339" spans="1:9" ht="15.75">
      <c r="A2339" s="675">
        <v>96529</v>
      </c>
      <c r="B2339" s="675" t="s">
        <v>1667</v>
      </c>
      <c r="C2339" s="675" t="s">
        <v>1982</v>
      </c>
      <c r="D2339" s="675" t="s">
        <v>2</v>
      </c>
      <c r="E2339" s="676">
        <v>335.88</v>
      </c>
      <c r="F2339" s="446"/>
      <c r="G2339" s="446"/>
      <c r="H2339" s="446" t="s">
        <v>14360</v>
      </c>
      <c r="I2339" s="447">
        <v>45261</v>
      </c>
    </row>
    <row r="2340" spans="1:9" ht="15.75">
      <c r="A2340" s="675">
        <v>96530</v>
      </c>
      <c r="B2340" s="675" t="s">
        <v>1668</v>
      </c>
      <c r="C2340" s="675" t="s">
        <v>1982</v>
      </c>
      <c r="D2340" s="675" t="s">
        <v>2</v>
      </c>
      <c r="E2340" s="676">
        <v>177.42</v>
      </c>
      <c r="F2340" s="446"/>
      <c r="G2340" s="446"/>
      <c r="H2340" s="446" t="s">
        <v>14360</v>
      </c>
      <c r="I2340" s="447">
        <v>45261</v>
      </c>
    </row>
    <row r="2341" spans="1:9" ht="15.75">
      <c r="A2341" s="675">
        <v>96531</v>
      </c>
      <c r="B2341" s="675" t="s">
        <v>1669</v>
      </c>
      <c r="C2341" s="675" t="s">
        <v>1982</v>
      </c>
      <c r="D2341" s="675" t="s">
        <v>2</v>
      </c>
      <c r="E2341" s="676">
        <v>123.06</v>
      </c>
      <c r="F2341" s="446"/>
      <c r="G2341" s="446"/>
      <c r="H2341" s="446" t="s">
        <v>14360</v>
      </c>
      <c r="I2341" s="447">
        <v>45261</v>
      </c>
    </row>
    <row r="2342" spans="1:9" ht="15.75">
      <c r="A2342" s="675">
        <v>96532</v>
      </c>
      <c r="B2342" s="675" t="s">
        <v>1670</v>
      </c>
      <c r="C2342" s="675" t="s">
        <v>1982</v>
      </c>
      <c r="D2342" s="675" t="s">
        <v>2</v>
      </c>
      <c r="E2342" s="676">
        <v>209.04</v>
      </c>
      <c r="F2342" s="446"/>
      <c r="G2342" s="446"/>
      <c r="H2342" s="446" t="s">
        <v>14360</v>
      </c>
      <c r="I2342" s="447">
        <v>45261</v>
      </c>
    </row>
    <row r="2343" spans="1:9" ht="15.75">
      <c r="A2343" s="675">
        <v>96533</v>
      </c>
      <c r="B2343" s="675" t="s">
        <v>1671</v>
      </c>
      <c r="C2343" s="675" t="s">
        <v>1982</v>
      </c>
      <c r="D2343" s="675" t="s">
        <v>2</v>
      </c>
      <c r="E2343" s="676">
        <v>108.25</v>
      </c>
      <c r="F2343" s="446"/>
      <c r="G2343" s="446"/>
      <c r="H2343" s="446" t="s">
        <v>14360</v>
      </c>
      <c r="I2343" s="447">
        <v>45261</v>
      </c>
    </row>
    <row r="2344" spans="1:9" ht="15.75">
      <c r="A2344" s="675">
        <v>96534</v>
      </c>
      <c r="B2344" s="675" t="s">
        <v>1672</v>
      </c>
      <c r="C2344" s="675" t="s">
        <v>1982</v>
      </c>
      <c r="D2344" s="675" t="s">
        <v>2</v>
      </c>
      <c r="E2344" s="676">
        <v>84.18</v>
      </c>
      <c r="F2344" s="446"/>
      <c r="G2344" s="446"/>
      <c r="H2344" s="446" t="s">
        <v>14360</v>
      </c>
      <c r="I2344" s="447">
        <v>45261</v>
      </c>
    </row>
    <row r="2345" spans="1:9" ht="15.75">
      <c r="A2345" s="675">
        <v>96535</v>
      </c>
      <c r="B2345" s="675" t="s">
        <v>1673</v>
      </c>
      <c r="C2345" s="675" t="s">
        <v>1982</v>
      </c>
      <c r="D2345" s="675" t="s">
        <v>2</v>
      </c>
      <c r="E2345" s="676">
        <v>143</v>
      </c>
      <c r="F2345" s="446"/>
      <c r="G2345" s="446"/>
      <c r="H2345" s="446" t="s">
        <v>14360</v>
      </c>
      <c r="I2345" s="447">
        <v>45261</v>
      </c>
    </row>
    <row r="2346" spans="1:9" ht="15.75">
      <c r="A2346" s="675">
        <v>96536</v>
      </c>
      <c r="B2346" s="675" t="s">
        <v>1674</v>
      </c>
      <c r="C2346" s="675" t="s">
        <v>1982</v>
      </c>
      <c r="D2346" s="675" t="s">
        <v>2</v>
      </c>
      <c r="E2346" s="676">
        <v>72.260000000000005</v>
      </c>
      <c r="F2346" s="446"/>
      <c r="G2346" s="446"/>
      <c r="H2346" s="446" t="s">
        <v>14360</v>
      </c>
      <c r="I2346" s="447">
        <v>45261</v>
      </c>
    </row>
    <row r="2347" spans="1:9" ht="15.75">
      <c r="A2347" s="675">
        <v>96537</v>
      </c>
      <c r="B2347" s="675" t="s">
        <v>1675</v>
      </c>
      <c r="C2347" s="675" t="s">
        <v>1982</v>
      </c>
      <c r="D2347" s="675" t="s">
        <v>2</v>
      </c>
      <c r="E2347" s="676">
        <v>186.23</v>
      </c>
      <c r="F2347" s="446"/>
      <c r="G2347" s="446"/>
      <c r="H2347" s="446" t="s">
        <v>14360</v>
      </c>
      <c r="I2347" s="447">
        <v>45261</v>
      </c>
    </row>
    <row r="2348" spans="1:9" ht="15.75">
      <c r="A2348" s="675">
        <v>96538</v>
      </c>
      <c r="B2348" s="675" t="s">
        <v>1676</v>
      </c>
      <c r="C2348" s="675" t="s">
        <v>1982</v>
      </c>
      <c r="D2348" s="675" t="s">
        <v>2</v>
      </c>
      <c r="E2348" s="676">
        <v>276.70999999999998</v>
      </c>
      <c r="F2348" s="446"/>
      <c r="G2348" s="446"/>
      <c r="H2348" s="446" t="s">
        <v>14360</v>
      </c>
      <c r="I2348" s="447">
        <v>45261</v>
      </c>
    </row>
    <row r="2349" spans="1:9" ht="15.75">
      <c r="A2349" s="675">
        <v>96539</v>
      </c>
      <c r="B2349" s="675" t="s">
        <v>1677</v>
      </c>
      <c r="C2349" s="675" t="s">
        <v>1982</v>
      </c>
      <c r="D2349" s="675" t="s">
        <v>2</v>
      </c>
      <c r="E2349" s="676">
        <v>120.24</v>
      </c>
      <c r="F2349" s="446"/>
      <c r="G2349" s="446"/>
      <c r="H2349" s="446" t="s">
        <v>14360</v>
      </c>
      <c r="I2349" s="447">
        <v>45261</v>
      </c>
    </row>
    <row r="2350" spans="1:9" ht="15.75">
      <c r="A2350" s="675">
        <v>96540</v>
      </c>
      <c r="B2350" s="675" t="s">
        <v>1678</v>
      </c>
      <c r="C2350" s="675" t="s">
        <v>1982</v>
      </c>
      <c r="D2350" s="675" t="s">
        <v>2</v>
      </c>
      <c r="E2350" s="676">
        <v>126.84</v>
      </c>
      <c r="F2350" s="446"/>
      <c r="G2350" s="446"/>
      <c r="H2350" s="446" t="s">
        <v>14360</v>
      </c>
      <c r="I2350" s="447">
        <v>45261</v>
      </c>
    </row>
    <row r="2351" spans="1:9" ht="15.75">
      <c r="A2351" s="675">
        <v>96541</v>
      </c>
      <c r="B2351" s="675" t="s">
        <v>1679</v>
      </c>
      <c r="C2351" s="675" t="s">
        <v>1982</v>
      </c>
      <c r="D2351" s="675" t="s">
        <v>2</v>
      </c>
      <c r="E2351" s="676">
        <v>189.16</v>
      </c>
      <c r="F2351" s="446"/>
      <c r="G2351" s="446"/>
      <c r="H2351" s="446" t="s">
        <v>14360</v>
      </c>
      <c r="I2351" s="447">
        <v>45261</v>
      </c>
    </row>
    <row r="2352" spans="1:9" ht="15.75">
      <c r="A2352" s="675">
        <v>96542</v>
      </c>
      <c r="B2352" s="675" t="s">
        <v>1680</v>
      </c>
      <c r="C2352" s="675" t="s">
        <v>1982</v>
      </c>
      <c r="D2352" s="675" t="s">
        <v>2</v>
      </c>
      <c r="E2352" s="676">
        <v>87.63</v>
      </c>
      <c r="F2352" s="446"/>
      <c r="G2352" s="446"/>
      <c r="H2352" s="446" t="s">
        <v>14360</v>
      </c>
      <c r="I2352" s="447">
        <v>45261</v>
      </c>
    </row>
    <row r="2353" spans="1:9" ht="15.75">
      <c r="A2353" s="675">
        <v>96543</v>
      </c>
      <c r="B2353" s="675" t="s">
        <v>1681</v>
      </c>
      <c r="C2353" s="675" t="s">
        <v>1982</v>
      </c>
      <c r="D2353" s="675" t="s">
        <v>40</v>
      </c>
      <c r="E2353" s="676">
        <v>16.38</v>
      </c>
      <c r="F2353" s="446"/>
      <c r="G2353" s="446"/>
      <c r="H2353" s="446" t="s">
        <v>14360</v>
      </c>
      <c r="I2353" s="447">
        <v>45261</v>
      </c>
    </row>
    <row r="2354" spans="1:9" ht="15.75">
      <c r="A2354" s="675">
        <v>97747</v>
      </c>
      <c r="B2354" s="675" t="s">
        <v>1875</v>
      </c>
      <c r="C2354" s="675" t="s">
        <v>1982</v>
      </c>
      <c r="D2354" s="675" t="s">
        <v>2</v>
      </c>
      <c r="E2354" s="676">
        <v>202.27</v>
      </c>
      <c r="F2354" s="446"/>
      <c r="G2354" s="446"/>
      <c r="H2354" s="446" t="s">
        <v>14360</v>
      </c>
      <c r="I2354" s="447">
        <v>45261</v>
      </c>
    </row>
    <row r="2355" spans="1:9" ht="15.75">
      <c r="A2355" s="675">
        <v>101791</v>
      </c>
      <c r="B2355" s="675" t="s">
        <v>3577</v>
      </c>
      <c r="C2355" s="675" t="s">
        <v>1982</v>
      </c>
      <c r="D2355" s="675" t="s">
        <v>31</v>
      </c>
      <c r="E2355" s="676">
        <v>42.67</v>
      </c>
      <c r="F2355" s="446"/>
      <c r="G2355" s="446"/>
      <c r="H2355" s="446" t="s">
        <v>14360</v>
      </c>
      <c r="I2355" s="447">
        <v>45261</v>
      </c>
    </row>
    <row r="2356" spans="1:9" ht="15.75">
      <c r="A2356" s="675">
        <v>101792</v>
      </c>
      <c r="B2356" s="675" t="s">
        <v>3578</v>
      </c>
      <c r="C2356" s="675" t="s">
        <v>1982</v>
      </c>
      <c r="D2356" s="675" t="s">
        <v>326</v>
      </c>
      <c r="E2356" s="676">
        <v>19.440000000000001</v>
      </c>
      <c r="F2356" s="446"/>
      <c r="G2356" s="446"/>
      <c r="H2356" s="446" t="s">
        <v>14360</v>
      </c>
      <c r="I2356" s="447">
        <v>45261</v>
      </c>
    </row>
    <row r="2357" spans="1:9" ht="15.75">
      <c r="A2357" s="675">
        <v>101793</v>
      </c>
      <c r="B2357" s="675" t="s">
        <v>3579</v>
      </c>
      <c r="C2357" s="675" t="s">
        <v>1982</v>
      </c>
      <c r="D2357" s="675" t="s">
        <v>326</v>
      </c>
      <c r="E2357" s="676">
        <v>33.11</v>
      </c>
      <c r="F2357" s="446"/>
      <c r="G2357" s="446"/>
      <c r="H2357" s="446" t="s">
        <v>14360</v>
      </c>
      <c r="I2357" s="447">
        <v>45261</v>
      </c>
    </row>
    <row r="2358" spans="1:9" ht="15.75">
      <c r="A2358" s="675">
        <v>101969</v>
      </c>
      <c r="B2358" s="675" t="s">
        <v>3580</v>
      </c>
      <c r="C2358" s="675" t="s">
        <v>1982</v>
      </c>
      <c r="D2358" s="675" t="s">
        <v>2</v>
      </c>
      <c r="E2358" s="676">
        <v>182.94</v>
      </c>
      <c r="F2358" s="446"/>
      <c r="G2358" s="446"/>
      <c r="H2358" s="446" t="s">
        <v>14360</v>
      </c>
      <c r="I2358" s="447">
        <v>45261</v>
      </c>
    </row>
    <row r="2359" spans="1:9" ht="15.75">
      <c r="A2359" s="675">
        <v>101971</v>
      </c>
      <c r="B2359" s="675" t="s">
        <v>3581</v>
      </c>
      <c r="C2359" s="675" t="s">
        <v>1982</v>
      </c>
      <c r="D2359" s="675" t="s">
        <v>2</v>
      </c>
      <c r="E2359" s="676">
        <v>160.06</v>
      </c>
      <c r="F2359" s="446"/>
      <c r="G2359" s="446"/>
      <c r="H2359" s="446" t="s">
        <v>14360</v>
      </c>
      <c r="I2359" s="447">
        <v>45261</v>
      </c>
    </row>
    <row r="2360" spans="1:9" ht="15.75">
      <c r="A2360" s="675">
        <v>101973</v>
      </c>
      <c r="B2360" s="675" t="s">
        <v>3582</v>
      </c>
      <c r="C2360" s="675" t="s">
        <v>1982</v>
      </c>
      <c r="D2360" s="675" t="s">
        <v>2</v>
      </c>
      <c r="E2360" s="676">
        <v>184.89</v>
      </c>
      <c r="F2360" s="446"/>
      <c r="G2360" s="446"/>
      <c r="H2360" s="446" t="s">
        <v>14360</v>
      </c>
      <c r="I2360" s="447">
        <v>45261</v>
      </c>
    </row>
    <row r="2361" spans="1:9" ht="15.75">
      <c r="A2361" s="675">
        <v>101974</v>
      </c>
      <c r="B2361" s="675" t="s">
        <v>3583</v>
      </c>
      <c r="C2361" s="675" t="s">
        <v>1982</v>
      </c>
      <c r="D2361" s="675" t="s">
        <v>2</v>
      </c>
      <c r="E2361" s="676">
        <v>465.31</v>
      </c>
      <c r="F2361" s="446"/>
      <c r="G2361" s="446"/>
      <c r="H2361" s="446" t="s">
        <v>14360</v>
      </c>
      <c r="I2361" s="447">
        <v>45261</v>
      </c>
    </row>
    <row r="2362" spans="1:9" ht="15.75">
      <c r="A2362" s="675">
        <v>101975</v>
      </c>
      <c r="B2362" s="675" t="s">
        <v>3584</v>
      </c>
      <c r="C2362" s="675" t="s">
        <v>1982</v>
      </c>
      <c r="D2362" s="675" t="s">
        <v>2</v>
      </c>
      <c r="E2362" s="676">
        <v>397.79</v>
      </c>
      <c r="F2362" s="446"/>
      <c r="G2362" s="446"/>
      <c r="H2362" s="446" t="s">
        <v>14360</v>
      </c>
      <c r="I2362" s="447">
        <v>45261</v>
      </c>
    </row>
    <row r="2363" spans="1:9" ht="15.75">
      <c r="A2363" s="675">
        <v>101977</v>
      </c>
      <c r="B2363" s="675" t="s">
        <v>3585</v>
      </c>
      <c r="C2363" s="675" t="s">
        <v>1982</v>
      </c>
      <c r="D2363" s="675" t="s">
        <v>2</v>
      </c>
      <c r="E2363" s="676">
        <v>294.31</v>
      </c>
      <c r="F2363" s="446"/>
      <c r="G2363" s="446"/>
      <c r="H2363" s="446" t="s">
        <v>14360</v>
      </c>
      <c r="I2363" s="447">
        <v>45261</v>
      </c>
    </row>
    <row r="2364" spans="1:9" ht="15.75">
      <c r="A2364" s="675">
        <v>101980</v>
      </c>
      <c r="B2364" s="675" t="s">
        <v>3586</v>
      </c>
      <c r="C2364" s="675" t="s">
        <v>1982</v>
      </c>
      <c r="D2364" s="675" t="s">
        <v>2</v>
      </c>
      <c r="E2364" s="676">
        <v>273.77999999999997</v>
      </c>
      <c r="F2364" s="446"/>
      <c r="G2364" s="446"/>
      <c r="H2364" s="446" t="s">
        <v>14360</v>
      </c>
      <c r="I2364" s="447">
        <v>45261</v>
      </c>
    </row>
    <row r="2365" spans="1:9" ht="15.75">
      <c r="A2365" s="675">
        <v>101981</v>
      </c>
      <c r="B2365" s="675" t="s">
        <v>3587</v>
      </c>
      <c r="C2365" s="675" t="s">
        <v>1982</v>
      </c>
      <c r="D2365" s="675" t="s">
        <v>2</v>
      </c>
      <c r="E2365" s="676">
        <v>222.52</v>
      </c>
      <c r="F2365" s="446"/>
      <c r="G2365" s="446"/>
      <c r="H2365" s="446" t="s">
        <v>14360</v>
      </c>
      <c r="I2365" s="447">
        <v>45261</v>
      </c>
    </row>
    <row r="2366" spans="1:9" ht="15.75">
      <c r="A2366" s="675">
        <v>101982</v>
      </c>
      <c r="B2366" s="675" t="s">
        <v>3588</v>
      </c>
      <c r="C2366" s="675" t="s">
        <v>1982</v>
      </c>
      <c r="D2366" s="675" t="s">
        <v>2</v>
      </c>
      <c r="E2366" s="676">
        <v>197.61</v>
      </c>
      <c r="F2366" s="446"/>
      <c r="G2366" s="446"/>
      <c r="H2366" s="446" t="s">
        <v>14360</v>
      </c>
      <c r="I2366" s="447">
        <v>45261</v>
      </c>
    </row>
    <row r="2367" spans="1:9" ht="15.75">
      <c r="A2367" s="675">
        <v>101983</v>
      </c>
      <c r="B2367" s="675" t="s">
        <v>3589</v>
      </c>
      <c r="C2367" s="675" t="s">
        <v>1982</v>
      </c>
      <c r="D2367" s="675" t="s">
        <v>2</v>
      </c>
      <c r="E2367" s="676">
        <v>181.92</v>
      </c>
      <c r="F2367" s="446"/>
      <c r="G2367" s="446"/>
      <c r="H2367" s="446" t="s">
        <v>14360</v>
      </c>
      <c r="I2367" s="447">
        <v>45261</v>
      </c>
    </row>
    <row r="2368" spans="1:9" ht="15.75">
      <c r="A2368" s="675">
        <v>101985</v>
      </c>
      <c r="B2368" s="675" t="s">
        <v>3590</v>
      </c>
      <c r="C2368" s="675" t="s">
        <v>1982</v>
      </c>
      <c r="D2368" s="675" t="s">
        <v>2</v>
      </c>
      <c r="E2368" s="676">
        <v>161.35</v>
      </c>
      <c r="F2368" s="446"/>
      <c r="G2368" s="446"/>
      <c r="H2368" s="446" t="s">
        <v>14360</v>
      </c>
      <c r="I2368" s="447">
        <v>45261</v>
      </c>
    </row>
    <row r="2369" spans="1:9" ht="15.75">
      <c r="A2369" s="675">
        <v>101986</v>
      </c>
      <c r="B2369" s="675" t="s">
        <v>3591</v>
      </c>
      <c r="C2369" s="675" t="s">
        <v>1982</v>
      </c>
      <c r="D2369" s="675" t="s">
        <v>2</v>
      </c>
      <c r="E2369" s="676">
        <v>132.26</v>
      </c>
      <c r="F2369" s="446"/>
      <c r="G2369" s="446"/>
      <c r="H2369" s="446" t="s">
        <v>14360</v>
      </c>
      <c r="I2369" s="447">
        <v>45261</v>
      </c>
    </row>
    <row r="2370" spans="1:9" ht="15.75">
      <c r="A2370" s="675">
        <v>101987</v>
      </c>
      <c r="B2370" s="675" t="s">
        <v>3592</v>
      </c>
      <c r="C2370" s="675" t="s">
        <v>1982</v>
      </c>
      <c r="D2370" s="675" t="s">
        <v>2</v>
      </c>
      <c r="E2370" s="676">
        <v>207.54</v>
      </c>
      <c r="F2370" s="446"/>
      <c r="G2370" s="446"/>
      <c r="H2370" s="446" t="s">
        <v>14360</v>
      </c>
      <c r="I2370" s="447">
        <v>45261</v>
      </c>
    </row>
    <row r="2371" spans="1:9" ht="15.75">
      <c r="A2371" s="675">
        <v>101988</v>
      </c>
      <c r="B2371" s="675" t="s">
        <v>3593</v>
      </c>
      <c r="C2371" s="675" t="s">
        <v>1982</v>
      </c>
      <c r="D2371" s="675" t="s">
        <v>2</v>
      </c>
      <c r="E2371" s="676">
        <v>192.24</v>
      </c>
      <c r="F2371" s="446"/>
      <c r="G2371" s="446"/>
      <c r="H2371" s="446" t="s">
        <v>14360</v>
      </c>
      <c r="I2371" s="447">
        <v>45261</v>
      </c>
    </row>
    <row r="2372" spans="1:9" ht="15.75">
      <c r="A2372" s="675">
        <v>101989</v>
      </c>
      <c r="B2372" s="675" t="s">
        <v>3594</v>
      </c>
      <c r="C2372" s="675" t="s">
        <v>1982</v>
      </c>
      <c r="D2372" s="675" t="s">
        <v>2</v>
      </c>
      <c r="E2372" s="676">
        <v>169.64</v>
      </c>
      <c r="F2372" s="446"/>
      <c r="G2372" s="446"/>
      <c r="H2372" s="446" t="s">
        <v>14360</v>
      </c>
      <c r="I2372" s="447">
        <v>45261</v>
      </c>
    </row>
    <row r="2373" spans="1:9" ht="15.75">
      <c r="A2373" s="675">
        <v>101990</v>
      </c>
      <c r="B2373" s="675" t="s">
        <v>3595</v>
      </c>
      <c r="C2373" s="675" t="s">
        <v>1982</v>
      </c>
      <c r="D2373" s="675" t="s">
        <v>2</v>
      </c>
      <c r="E2373" s="676">
        <v>198.38</v>
      </c>
      <c r="F2373" s="446"/>
      <c r="G2373" s="446"/>
      <c r="H2373" s="446" t="s">
        <v>14360</v>
      </c>
      <c r="I2373" s="447">
        <v>45261</v>
      </c>
    </row>
    <row r="2374" spans="1:9" ht="15.75">
      <c r="A2374" s="675">
        <v>101991</v>
      </c>
      <c r="B2374" s="675" t="s">
        <v>3596</v>
      </c>
      <c r="C2374" s="675" t="s">
        <v>1982</v>
      </c>
      <c r="D2374" s="675" t="s">
        <v>2</v>
      </c>
      <c r="E2374" s="676">
        <v>164.3</v>
      </c>
      <c r="F2374" s="449"/>
      <c r="G2374" s="446"/>
      <c r="H2374" s="446" t="s">
        <v>14360</v>
      </c>
      <c r="I2374" s="447">
        <v>45261</v>
      </c>
    </row>
    <row r="2375" spans="1:9" ht="15.75">
      <c r="A2375" s="675">
        <v>101992</v>
      </c>
      <c r="B2375" s="675" t="s">
        <v>3597</v>
      </c>
      <c r="C2375" s="675" t="s">
        <v>1982</v>
      </c>
      <c r="D2375" s="675" t="s">
        <v>2</v>
      </c>
      <c r="E2375" s="676">
        <v>136.49</v>
      </c>
      <c r="F2375" s="446"/>
      <c r="G2375" s="446"/>
      <c r="H2375" s="446" t="s">
        <v>14360</v>
      </c>
      <c r="I2375" s="447">
        <v>45261</v>
      </c>
    </row>
    <row r="2376" spans="1:9" ht="15.75">
      <c r="A2376" s="675">
        <v>101993</v>
      </c>
      <c r="B2376" s="675" t="s">
        <v>3598</v>
      </c>
      <c r="C2376" s="675" t="s">
        <v>1982</v>
      </c>
      <c r="D2376" s="675" t="s">
        <v>2</v>
      </c>
      <c r="E2376" s="676">
        <v>240.79</v>
      </c>
      <c r="F2376" s="446"/>
      <c r="G2376" s="446"/>
      <c r="H2376" s="446" t="s">
        <v>14360</v>
      </c>
      <c r="I2376" s="447">
        <v>45261</v>
      </c>
    </row>
    <row r="2377" spans="1:9" ht="15.75">
      <c r="A2377" s="675">
        <v>101994</v>
      </c>
      <c r="B2377" s="675" t="s">
        <v>3599</v>
      </c>
      <c r="C2377" s="675" t="s">
        <v>1982</v>
      </c>
      <c r="D2377" s="675" t="s">
        <v>2</v>
      </c>
      <c r="E2377" s="676">
        <v>200.51</v>
      </c>
      <c r="F2377" s="446"/>
      <c r="G2377" s="446"/>
      <c r="H2377" s="446" t="s">
        <v>14360</v>
      </c>
      <c r="I2377" s="447">
        <v>45261</v>
      </c>
    </row>
    <row r="2378" spans="1:9" ht="15.75">
      <c r="A2378" s="675">
        <v>101995</v>
      </c>
      <c r="B2378" s="675" t="s">
        <v>3600</v>
      </c>
      <c r="C2378" s="675" t="s">
        <v>1982</v>
      </c>
      <c r="D2378" s="675" t="s">
        <v>2</v>
      </c>
      <c r="E2378" s="676">
        <v>175.14</v>
      </c>
      <c r="F2378" s="446"/>
      <c r="G2378" s="446"/>
      <c r="H2378" s="446" t="s">
        <v>14360</v>
      </c>
      <c r="I2378" s="447">
        <v>45261</v>
      </c>
    </row>
    <row r="2379" spans="1:9" ht="15.75">
      <c r="A2379" s="675">
        <v>101996</v>
      </c>
      <c r="B2379" s="675" t="s">
        <v>3601</v>
      </c>
      <c r="C2379" s="675" t="s">
        <v>1982</v>
      </c>
      <c r="D2379" s="675" t="s">
        <v>2</v>
      </c>
      <c r="E2379" s="676">
        <v>212.02</v>
      </c>
      <c r="F2379" s="449"/>
      <c r="G2379" s="446"/>
      <c r="H2379" s="446" t="s">
        <v>14360</v>
      </c>
      <c r="I2379" s="447">
        <v>45261</v>
      </c>
    </row>
    <row r="2380" spans="1:9" ht="15.75">
      <c r="A2380" s="675">
        <v>101997</v>
      </c>
      <c r="B2380" s="675" t="s">
        <v>3602</v>
      </c>
      <c r="C2380" s="675" t="s">
        <v>1982</v>
      </c>
      <c r="D2380" s="675" t="s">
        <v>2</v>
      </c>
      <c r="E2380" s="676">
        <v>160.84</v>
      </c>
      <c r="F2380" s="446"/>
      <c r="G2380" s="446"/>
      <c r="H2380" s="446" t="s">
        <v>14360</v>
      </c>
      <c r="I2380" s="447">
        <v>45261</v>
      </c>
    </row>
    <row r="2381" spans="1:9" ht="15.75">
      <c r="A2381" s="675">
        <v>101998</v>
      </c>
      <c r="B2381" s="675" t="s">
        <v>3603</v>
      </c>
      <c r="C2381" s="675" t="s">
        <v>1982</v>
      </c>
      <c r="D2381" s="675" t="s">
        <v>2</v>
      </c>
      <c r="E2381" s="676">
        <v>132.4</v>
      </c>
      <c r="F2381" s="446"/>
      <c r="G2381" s="446"/>
      <c r="H2381" s="446" t="s">
        <v>14360</v>
      </c>
      <c r="I2381" s="447">
        <v>45261</v>
      </c>
    </row>
    <row r="2382" spans="1:9" ht="15.75">
      <c r="A2382" s="675">
        <v>101999</v>
      </c>
      <c r="B2382" s="675" t="s">
        <v>3604</v>
      </c>
      <c r="C2382" s="675" t="s">
        <v>1982</v>
      </c>
      <c r="D2382" s="675" t="s">
        <v>2</v>
      </c>
      <c r="E2382" s="676">
        <v>256.70999999999998</v>
      </c>
      <c r="F2382" s="446"/>
      <c r="G2382" s="446"/>
      <c r="H2382" s="446" t="s">
        <v>14360</v>
      </c>
      <c r="I2382" s="447">
        <v>45261</v>
      </c>
    </row>
    <row r="2383" spans="1:9" ht="15.75">
      <c r="A2383" s="675">
        <v>102000</v>
      </c>
      <c r="B2383" s="675" t="s">
        <v>3605</v>
      </c>
      <c r="C2383" s="675" t="s">
        <v>1982</v>
      </c>
      <c r="D2383" s="675" t="s">
        <v>2</v>
      </c>
      <c r="E2383" s="676">
        <v>447.2</v>
      </c>
      <c r="F2383" s="446"/>
      <c r="G2383" s="446"/>
      <c r="H2383" s="446" t="s">
        <v>14360</v>
      </c>
      <c r="I2383" s="447">
        <v>45261</v>
      </c>
    </row>
    <row r="2384" spans="1:9" ht="15.75">
      <c r="A2384" s="675">
        <v>102001</v>
      </c>
      <c r="B2384" s="675" t="s">
        <v>3606</v>
      </c>
      <c r="C2384" s="675" t="s">
        <v>1982</v>
      </c>
      <c r="D2384" s="675" t="s">
        <v>2</v>
      </c>
      <c r="E2384" s="676">
        <v>385.33</v>
      </c>
      <c r="F2384" s="446"/>
      <c r="G2384" s="446"/>
      <c r="H2384" s="446" t="s">
        <v>14360</v>
      </c>
      <c r="I2384" s="447">
        <v>45261</v>
      </c>
    </row>
    <row r="2385" spans="1:9" ht="15.75">
      <c r="A2385" s="675">
        <v>102002</v>
      </c>
      <c r="B2385" s="675" t="s">
        <v>3607</v>
      </c>
      <c r="C2385" s="675" t="s">
        <v>1982</v>
      </c>
      <c r="D2385" s="675" t="s">
        <v>2</v>
      </c>
      <c r="E2385" s="676">
        <v>264.18</v>
      </c>
      <c r="F2385" s="446"/>
      <c r="G2385" s="446"/>
      <c r="H2385" s="446" t="s">
        <v>14360</v>
      </c>
      <c r="I2385" s="447">
        <v>45261</v>
      </c>
    </row>
    <row r="2386" spans="1:9" ht="15.75">
      <c r="A2386" s="675">
        <v>102003</v>
      </c>
      <c r="B2386" s="675" t="s">
        <v>3608</v>
      </c>
      <c r="C2386" s="675" t="s">
        <v>1982</v>
      </c>
      <c r="D2386" s="675" t="s">
        <v>2</v>
      </c>
      <c r="E2386" s="676">
        <v>243.22</v>
      </c>
      <c r="F2386" s="446"/>
      <c r="G2386" s="446"/>
      <c r="H2386" s="446" t="s">
        <v>14360</v>
      </c>
      <c r="I2386" s="447">
        <v>45261</v>
      </c>
    </row>
    <row r="2387" spans="1:9" ht="15.75">
      <c r="A2387" s="675">
        <v>102004</v>
      </c>
      <c r="B2387" s="675" t="s">
        <v>3609</v>
      </c>
      <c r="C2387" s="675" t="s">
        <v>1982</v>
      </c>
      <c r="D2387" s="675" t="s">
        <v>2</v>
      </c>
      <c r="E2387" s="676">
        <v>202.83</v>
      </c>
      <c r="F2387" s="446"/>
      <c r="G2387" s="446"/>
      <c r="H2387" s="446" t="s">
        <v>14360</v>
      </c>
      <c r="I2387" s="447">
        <v>45261</v>
      </c>
    </row>
    <row r="2388" spans="1:9" ht="15.75">
      <c r="A2388" s="675">
        <v>102005</v>
      </c>
      <c r="B2388" s="675" t="s">
        <v>3610</v>
      </c>
      <c r="C2388" s="675" t="s">
        <v>1982</v>
      </c>
      <c r="D2388" s="675" t="s">
        <v>2</v>
      </c>
      <c r="E2388" s="676">
        <v>180.29</v>
      </c>
      <c r="F2388" s="446"/>
      <c r="G2388" s="446"/>
      <c r="H2388" s="446" t="s">
        <v>14360</v>
      </c>
      <c r="I2388" s="447">
        <v>45261</v>
      </c>
    </row>
    <row r="2389" spans="1:9" ht="15.75">
      <c r="A2389" s="675">
        <v>102006</v>
      </c>
      <c r="B2389" s="675" t="s">
        <v>3611</v>
      </c>
      <c r="C2389" s="675" t="s">
        <v>1982</v>
      </c>
      <c r="D2389" s="675" t="s">
        <v>2</v>
      </c>
      <c r="E2389" s="676">
        <v>166.12</v>
      </c>
      <c r="F2389" s="446"/>
      <c r="G2389" s="446"/>
      <c r="H2389" s="446" t="s">
        <v>14360</v>
      </c>
      <c r="I2389" s="447">
        <v>45261</v>
      </c>
    </row>
    <row r="2390" spans="1:9" ht="15.75">
      <c r="A2390" s="675">
        <v>102007</v>
      </c>
      <c r="B2390" s="675" t="s">
        <v>3612</v>
      </c>
      <c r="C2390" s="675" t="s">
        <v>1982</v>
      </c>
      <c r="D2390" s="675" t="s">
        <v>2</v>
      </c>
      <c r="E2390" s="676">
        <v>452.23</v>
      </c>
      <c r="F2390" s="446"/>
      <c r="G2390" s="446"/>
      <c r="H2390" s="446" t="s">
        <v>14360</v>
      </c>
      <c r="I2390" s="447">
        <v>45261</v>
      </c>
    </row>
    <row r="2391" spans="1:9" ht="15.75">
      <c r="A2391" s="675">
        <v>102008</v>
      </c>
      <c r="B2391" s="675" t="s">
        <v>3613</v>
      </c>
      <c r="C2391" s="675" t="s">
        <v>1982</v>
      </c>
      <c r="D2391" s="675" t="s">
        <v>2</v>
      </c>
      <c r="E2391" s="676">
        <v>379.88</v>
      </c>
      <c r="F2391" s="446"/>
      <c r="G2391" s="446"/>
      <c r="H2391" s="446" t="s">
        <v>14360</v>
      </c>
      <c r="I2391" s="447">
        <v>45261</v>
      </c>
    </row>
    <row r="2392" spans="1:9" ht="15.75">
      <c r="A2392" s="675">
        <v>102009</v>
      </c>
      <c r="B2392" s="675" t="s">
        <v>3614</v>
      </c>
      <c r="C2392" s="675" t="s">
        <v>1982</v>
      </c>
      <c r="D2392" s="675" t="s">
        <v>2</v>
      </c>
      <c r="E2392" s="676">
        <v>297.51</v>
      </c>
      <c r="F2392" s="446"/>
      <c r="G2392" s="446"/>
      <c r="H2392" s="446" t="s">
        <v>14360</v>
      </c>
      <c r="I2392" s="447">
        <v>45261</v>
      </c>
    </row>
    <row r="2393" spans="1:9" ht="15.75">
      <c r="A2393" s="675">
        <v>102010</v>
      </c>
      <c r="B2393" s="675" t="s">
        <v>3615</v>
      </c>
      <c r="C2393" s="675" t="s">
        <v>1982</v>
      </c>
      <c r="D2393" s="675" t="s">
        <v>2</v>
      </c>
      <c r="E2393" s="676">
        <v>274.16000000000003</v>
      </c>
      <c r="F2393" s="446"/>
      <c r="G2393" s="446"/>
      <c r="H2393" s="446" t="s">
        <v>14360</v>
      </c>
      <c r="I2393" s="447">
        <v>45261</v>
      </c>
    </row>
    <row r="2394" spans="1:9" ht="15.75">
      <c r="A2394" s="675">
        <v>102011</v>
      </c>
      <c r="B2394" s="675" t="s">
        <v>3616</v>
      </c>
      <c r="C2394" s="675" t="s">
        <v>1982</v>
      </c>
      <c r="D2394" s="675" t="s">
        <v>2</v>
      </c>
      <c r="E2394" s="676">
        <v>220.73</v>
      </c>
      <c r="F2394" s="446"/>
      <c r="G2394" s="446"/>
      <c r="H2394" s="446" t="s">
        <v>14360</v>
      </c>
      <c r="I2394" s="447">
        <v>45261</v>
      </c>
    </row>
    <row r="2395" spans="1:9" ht="15.75">
      <c r="A2395" s="675">
        <v>102012</v>
      </c>
      <c r="B2395" s="675" t="s">
        <v>3617</v>
      </c>
      <c r="C2395" s="675" t="s">
        <v>1982</v>
      </c>
      <c r="D2395" s="675" t="s">
        <v>2</v>
      </c>
      <c r="E2395" s="676">
        <v>194.8</v>
      </c>
      <c r="F2395" s="446"/>
      <c r="G2395" s="446"/>
      <c r="H2395" s="446" t="s">
        <v>14360</v>
      </c>
      <c r="I2395" s="447">
        <v>45261</v>
      </c>
    </row>
    <row r="2396" spans="1:9" ht="15.75">
      <c r="A2396" s="675">
        <v>102013</v>
      </c>
      <c r="B2396" s="675" t="s">
        <v>3618</v>
      </c>
      <c r="C2396" s="675" t="s">
        <v>1982</v>
      </c>
      <c r="D2396" s="675" t="s">
        <v>2</v>
      </c>
      <c r="E2396" s="676">
        <v>180.38</v>
      </c>
      <c r="F2396" s="446"/>
      <c r="G2396" s="446"/>
      <c r="H2396" s="446" t="s">
        <v>14360</v>
      </c>
      <c r="I2396" s="447">
        <v>45261</v>
      </c>
    </row>
    <row r="2397" spans="1:9" ht="15.75">
      <c r="A2397" s="675">
        <v>102014</v>
      </c>
      <c r="B2397" s="675" t="s">
        <v>3619</v>
      </c>
      <c r="C2397" s="675" t="s">
        <v>1982</v>
      </c>
      <c r="D2397" s="675" t="s">
        <v>2</v>
      </c>
      <c r="E2397" s="676">
        <v>479.54</v>
      </c>
      <c r="F2397" s="446"/>
      <c r="G2397" s="446"/>
      <c r="H2397" s="446" t="s">
        <v>14360</v>
      </c>
      <c r="I2397" s="447">
        <v>45261</v>
      </c>
    </row>
    <row r="2398" spans="1:9" ht="15.75">
      <c r="A2398" s="675">
        <v>102015</v>
      </c>
      <c r="B2398" s="675" t="s">
        <v>3620</v>
      </c>
      <c r="C2398" s="675" t="s">
        <v>1982</v>
      </c>
      <c r="D2398" s="675" t="s">
        <v>2</v>
      </c>
      <c r="E2398" s="676">
        <v>403.17</v>
      </c>
      <c r="F2398" s="446"/>
      <c r="G2398" s="446"/>
      <c r="H2398" s="446" t="s">
        <v>14360</v>
      </c>
      <c r="I2398" s="447">
        <v>45261</v>
      </c>
    </row>
    <row r="2399" spans="1:9" ht="15.75">
      <c r="A2399" s="675">
        <v>102016</v>
      </c>
      <c r="B2399" s="675" t="s">
        <v>3621</v>
      </c>
      <c r="C2399" s="675" t="s">
        <v>1982</v>
      </c>
      <c r="D2399" s="675" t="s">
        <v>2</v>
      </c>
      <c r="E2399" s="676">
        <v>264.29000000000002</v>
      </c>
      <c r="F2399" s="446"/>
      <c r="G2399" s="446"/>
      <c r="H2399" s="446" t="s">
        <v>14360</v>
      </c>
      <c r="I2399" s="447">
        <v>45261</v>
      </c>
    </row>
    <row r="2400" spans="1:9" ht="15.75">
      <c r="A2400" s="675">
        <v>102017</v>
      </c>
      <c r="B2400" s="675" t="s">
        <v>3622</v>
      </c>
      <c r="C2400" s="675" t="s">
        <v>1982</v>
      </c>
      <c r="D2400" s="675" t="s">
        <v>2</v>
      </c>
      <c r="E2400" s="676">
        <v>241.45</v>
      </c>
      <c r="F2400" s="446"/>
      <c r="G2400" s="446"/>
      <c r="H2400" s="446" t="s">
        <v>14360</v>
      </c>
      <c r="I2400" s="447">
        <v>45261</v>
      </c>
    </row>
    <row r="2401" spans="1:9" ht="15.75">
      <c r="A2401" s="675">
        <v>102036</v>
      </c>
      <c r="B2401" s="675" t="s">
        <v>3623</v>
      </c>
      <c r="C2401" s="675" t="s">
        <v>1982</v>
      </c>
      <c r="D2401" s="675" t="s">
        <v>2</v>
      </c>
      <c r="E2401" s="676">
        <v>199.6</v>
      </c>
      <c r="F2401" s="446"/>
      <c r="G2401" s="446"/>
      <c r="H2401" s="446" t="s">
        <v>14360</v>
      </c>
      <c r="I2401" s="447">
        <v>45261</v>
      </c>
    </row>
    <row r="2402" spans="1:9" ht="15.75">
      <c r="A2402" s="675">
        <v>102037</v>
      </c>
      <c r="B2402" s="675" t="s">
        <v>3624</v>
      </c>
      <c r="C2402" s="675" t="s">
        <v>1982</v>
      </c>
      <c r="D2402" s="675" t="s">
        <v>2</v>
      </c>
      <c r="E2402" s="676">
        <v>176.74</v>
      </c>
      <c r="F2402" s="446"/>
      <c r="G2402" s="446"/>
      <c r="H2402" s="446" t="s">
        <v>14360</v>
      </c>
      <c r="I2402" s="447">
        <v>45261</v>
      </c>
    </row>
    <row r="2403" spans="1:9" ht="15.75">
      <c r="A2403" s="675">
        <v>102038</v>
      </c>
      <c r="B2403" s="675" t="s">
        <v>3625</v>
      </c>
      <c r="C2403" s="675" t="s">
        <v>1982</v>
      </c>
      <c r="D2403" s="675" t="s">
        <v>2</v>
      </c>
      <c r="E2403" s="676">
        <v>164</v>
      </c>
      <c r="F2403" s="446"/>
      <c r="G2403" s="446"/>
      <c r="H2403" s="446" t="s">
        <v>14360</v>
      </c>
      <c r="I2403" s="447">
        <v>45261</v>
      </c>
    </row>
    <row r="2404" spans="1:9" ht="15.75">
      <c r="A2404" s="675">
        <v>102039</v>
      </c>
      <c r="B2404" s="675" t="s">
        <v>3626</v>
      </c>
      <c r="C2404" s="675" t="s">
        <v>1982</v>
      </c>
      <c r="D2404" s="675" t="s">
        <v>2</v>
      </c>
      <c r="E2404" s="676">
        <v>469.66</v>
      </c>
      <c r="F2404" s="446"/>
      <c r="G2404" s="446"/>
      <c r="H2404" s="446" t="s">
        <v>14360</v>
      </c>
      <c r="I2404" s="447">
        <v>45261</v>
      </c>
    </row>
    <row r="2405" spans="1:9" ht="15.75">
      <c r="A2405" s="675">
        <v>102040</v>
      </c>
      <c r="B2405" s="675" t="s">
        <v>3627</v>
      </c>
      <c r="C2405" s="675" t="s">
        <v>1982</v>
      </c>
      <c r="D2405" s="675" t="s">
        <v>2</v>
      </c>
      <c r="E2405" s="676">
        <v>393.3</v>
      </c>
      <c r="F2405" s="446"/>
      <c r="G2405" s="446"/>
      <c r="H2405" s="446" t="s">
        <v>14360</v>
      </c>
      <c r="I2405" s="447">
        <v>45261</v>
      </c>
    </row>
    <row r="2406" spans="1:9" ht="15.75">
      <c r="A2406" s="675">
        <v>102041</v>
      </c>
      <c r="B2406" s="675" t="s">
        <v>3628</v>
      </c>
      <c r="C2406" s="675" t="s">
        <v>1982</v>
      </c>
      <c r="D2406" s="675" t="s">
        <v>2</v>
      </c>
      <c r="E2406" s="676">
        <v>296.88</v>
      </c>
      <c r="F2406" s="446"/>
      <c r="G2406" s="446"/>
      <c r="H2406" s="446" t="s">
        <v>14360</v>
      </c>
      <c r="I2406" s="447">
        <v>45261</v>
      </c>
    </row>
    <row r="2407" spans="1:9" ht="15.75">
      <c r="A2407" s="675">
        <v>102042</v>
      </c>
      <c r="B2407" s="675" t="s">
        <v>3629</v>
      </c>
      <c r="C2407" s="675" t="s">
        <v>1982</v>
      </c>
      <c r="D2407" s="675" t="s">
        <v>2</v>
      </c>
      <c r="E2407" s="676">
        <v>270.68</v>
      </c>
      <c r="F2407" s="446"/>
      <c r="G2407" s="446"/>
      <c r="H2407" s="446" t="s">
        <v>14360</v>
      </c>
      <c r="I2407" s="447">
        <v>45261</v>
      </c>
    </row>
    <row r="2408" spans="1:9" ht="15.75">
      <c r="A2408" s="675">
        <v>102043</v>
      </c>
      <c r="B2408" s="675" t="s">
        <v>3630</v>
      </c>
      <c r="C2408" s="675" t="s">
        <v>1982</v>
      </c>
      <c r="D2408" s="675" t="s">
        <v>2</v>
      </c>
      <c r="E2408" s="676">
        <v>218.18</v>
      </c>
      <c r="F2408" s="446"/>
      <c r="G2408" s="446"/>
      <c r="H2408" s="446" t="s">
        <v>14360</v>
      </c>
      <c r="I2408" s="447">
        <v>45261</v>
      </c>
    </row>
    <row r="2409" spans="1:9" ht="15.75">
      <c r="A2409" s="675">
        <v>102044</v>
      </c>
      <c r="B2409" s="675" t="s">
        <v>3631</v>
      </c>
      <c r="C2409" s="675" t="s">
        <v>1982</v>
      </c>
      <c r="D2409" s="675" t="s">
        <v>2</v>
      </c>
      <c r="E2409" s="676">
        <v>193.34</v>
      </c>
      <c r="F2409" s="446"/>
      <c r="G2409" s="446"/>
      <c r="H2409" s="446" t="s">
        <v>14360</v>
      </c>
      <c r="I2409" s="447">
        <v>45261</v>
      </c>
    </row>
    <row r="2410" spans="1:9" ht="15.75">
      <c r="A2410" s="675">
        <v>102045</v>
      </c>
      <c r="B2410" s="675" t="s">
        <v>3632</v>
      </c>
      <c r="C2410" s="675" t="s">
        <v>1982</v>
      </c>
      <c r="D2410" s="675" t="s">
        <v>2</v>
      </c>
      <c r="E2410" s="676">
        <v>178.43</v>
      </c>
      <c r="F2410" s="446"/>
      <c r="G2410" s="446"/>
      <c r="H2410" s="446" t="s">
        <v>14360</v>
      </c>
      <c r="I2410" s="447">
        <v>45261</v>
      </c>
    </row>
    <row r="2411" spans="1:9" ht="15.75">
      <c r="A2411" s="675">
        <v>102046</v>
      </c>
      <c r="B2411" s="675" t="s">
        <v>3633</v>
      </c>
      <c r="C2411" s="675" t="s">
        <v>1982</v>
      </c>
      <c r="D2411" s="675" t="s">
        <v>2</v>
      </c>
      <c r="E2411" s="676">
        <v>481.08</v>
      </c>
      <c r="F2411" s="446"/>
      <c r="G2411" s="446"/>
      <c r="H2411" s="446" t="s">
        <v>14360</v>
      </c>
      <c r="I2411" s="447">
        <v>45261</v>
      </c>
    </row>
    <row r="2412" spans="1:9" ht="15.75">
      <c r="A2412" s="675">
        <v>102047</v>
      </c>
      <c r="B2412" s="675" t="s">
        <v>3634</v>
      </c>
      <c r="C2412" s="675" t="s">
        <v>1982</v>
      </c>
      <c r="D2412" s="675" t="s">
        <v>2</v>
      </c>
      <c r="E2412" s="676">
        <v>410.83</v>
      </c>
      <c r="F2412" s="446"/>
      <c r="G2412" s="446"/>
      <c r="H2412" s="446" t="s">
        <v>14360</v>
      </c>
      <c r="I2412" s="447">
        <v>45261</v>
      </c>
    </row>
    <row r="2413" spans="1:9" ht="15.75">
      <c r="A2413" s="675">
        <v>102048</v>
      </c>
      <c r="B2413" s="675" t="s">
        <v>3635</v>
      </c>
      <c r="C2413" s="675" t="s">
        <v>1982</v>
      </c>
      <c r="D2413" s="675" t="s">
        <v>2</v>
      </c>
      <c r="E2413" s="676">
        <v>255.12</v>
      </c>
      <c r="F2413" s="446"/>
      <c r="G2413" s="446"/>
      <c r="H2413" s="446" t="s">
        <v>14360</v>
      </c>
      <c r="I2413" s="447">
        <v>45261</v>
      </c>
    </row>
    <row r="2414" spans="1:9" ht="15.75">
      <c r="A2414" s="675">
        <v>102049</v>
      </c>
      <c r="B2414" s="675" t="s">
        <v>3636</v>
      </c>
      <c r="C2414" s="675" t="s">
        <v>1982</v>
      </c>
      <c r="D2414" s="675" t="s">
        <v>2</v>
      </c>
      <c r="E2414" s="676">
        <v>229.06</v>
      </c>
      <c r="F2414" s="446"/>
      <c r="G2414" s="446"/>
      <c r="H2414" s="446" t="s">
        <v>14360</v>
      </c>
      <c r="I2414" s="447">
        <v>45261</v>
      </c>
    </row>
    <row r="2415" spans="1:9" ht="15.75">
      <c r="A2415" s="675">
        <v>102050</v>
      </c>
      <c r="B2415" s="675" t="s">
        <v>3637</v>
      </c>
      <c r="C2415" s="675" t="s">
        <v>1982</v>
      </c>
      <c r="D2415" s="675" t="s">
        <v>2</v>
      </c>
      <c r="E2415" s="676">
        <v>190.04</v>
      </c>
      <c r="F2415" s="446"/>
      <c r="G2415" s="446"/>
      <c r="H2415" s="446" t="s">
        <v>14360</v>
      </c>
      <c r="I2415" s="447">
        <v>45261</v>
      </c>
    </row>
    <row r="2416" spans="1:9" ht="15.75">
      <c r="A2416" s="675">
        <v>102051</v>
      </c>
      <c r="B2416" s="675" t="s">
        <v>3638</v>
      </c>
      <c r="C2416" s="675" t="s">
        <v>1982</v>
      </c>
      <c r="D2416" s="675" t="s">
        <v>2</v>
      </c>
      <c r="E2416" s="676">
        <v>167.55</v>
      </c>
      <c r="F2416" s="446"/>
      <c r="G2416" s="446"/>
      <c r="H2416" s="446" t="s">
        <v>14360</v>
      </c>
      <c r="I2416" s="447">
        <v>45261</v>
      </c>
    </row>
    <row r="2417" spans="1:9" ht="15.75">
      <c r="A2417" s="675">
        <v>102052</v>
      </c>
      <c r="B2417" s="675" t="s">
        <v>3639</v>
      </c>
      <c r="C2417" s="675" t="s">
        <v>1982</v>
      </c>
      <c r="D2417" s="675" t="s">
        <v>2</v>
      </c>
      <c r="E2417" s="676">
        <v>155.02000000000001</v>
      </c>
      <c r="F2417" s="446"/>
      <c r="G2417" s="446"/>
      <c r="H2417" s="446" t="s">
        <v>14360</v>
      </c>
      <c r="I2417" s="447">
        <v>45261</v>
      </c>
    </row>
    <row r="2418" spans="1:9" ht="15.75">
      <c r="A2418" s="675">
        <v>102059</v>
      </c>
      <c r="B2418" s="675" t="s">
        <v>3640</v>
      </c>
      <c r="C2418" s="675" t="s">
        <v>1982</v>
      </c>
      <c r="D2418" s="675" t="s">
        <v>2</v>
      </c>
      <c r="E2418" s="676">
        <v>443.01</v>
      </c>
      <c r="F2418" s="446"/>
      <c r="G2418" s="446"/>
      <c r="H2418" s="446" t="s">
        <v>14360</v>
      </c>
      <c r="I2418" s="447">
        <v>45261</v>
      </c>
    </row>
    <row r="2419" spans="1:9" ht="15.75">
      <c r="A2419" s="675">
        <v>102060</v>
      </c>
      <c r="B2419" s="675" t="s">
        <v>3641</v>
      </c>
      <c r="C2419" s="675" t="s">
        <v>1982</v>
      </c>
      <c r="D2419" s="675" t="s">
        <v>2</v>
      </c>
      <c r="E2419" s="676">
        <v>374.29</v>
      </c>
      <c r="F2419" s="446"/>
      <c r="G2419" s="446"/>
      <c r="H2419" s="446" t="s">
        <v>14360</v>
      </c>
      <c r="I2419" s="447">
        <v>45261</v>
      </c>
    </row>
    <row r="2420" spans="1:9" ht="15.75">
      <c r="A2420" s="675">
        <v>102061</v>
      </c>
      <c r="B2420" s="675" t="s">
        <v>3642</v>
      </c>
      <c r="C2420" s="675" t="s">
        <v>1982</v>
      </c>
      <c r="D2420" s="675" t="s">
        <v>2</v>
      </c>
      <c r="E2420" s="676">
        <v>278.20999999999998</v>
      </c>
      <c r="F2420" s="446"/>
      <c r="G2420" s="446"/>
      <c r="H2420" s="446" t="s">
        <v>14360</v>
      </c>
      <c r="I2420" s="447">
        <v>45261</v>
      </c>
    </row>
    <row r="2421" spans="1:9" ht="15.75">
      <c r="A2421" s="675">
        <v>102062</v>
      </c>
      <c r="B2421" s="675" t="s">
        <v>3643</v>
      </c>
      <c r="C2421" s="675" t="s">
        <v>1982</v>
      </c>
      <c r="D2421" s="675" t="s">
        <v>2</v>
      </c>
      <c r="E2421" s="676">
        <v>259.51</v>
      </c>
      <c r="F2421" s="446"/>
      <c r="G2421" s="446"/>
      <c r="H2421" s="446" t="s">
        <v>14360</v>
      </c>
      <c r="I2421" s="447">
        <v>45261</v>
      </c>
    </row>
    <row r="2422" spans="1:9" ht="15.75">
      <c r="A2422" s="675">
        <v>102063</v>
      </c>
      <c r="B2422" s="675" t="s">
        <v>3644</v>
      </c>
      <c r="C2422" s="675" t="s">
        <v>1982</v>
      </c>
      <c r="D2422" s="675" t="s">
        <v>2</v>
      </c>
      <c r="E2422" s="676">
        <v>207.97</v>
      </c>
      <c r="F2422" s="446"/>
      <c r="G2422" s="446"/>
      <c r="H2422" s="446" t="s">
        <v>14360</v>
      </c>
      <c r="I2422" s="447">
        <v>45261</v>
      </c>
    </row>
    <row r="2423" spans="1:9" ht="15.75">
      <c r="A2423" s="675">
        <v>102064</v>
      </c>
      <c r="B2423" s="675" t="s">
        <v>3645</v>
      </c>
      <c r="C2423" s="675" t="s">
        <v>1982</v>
      </c>
      <c r="D2423" s="675" t="s">
        <v>2</v>
      </c>
      <c r="E2423" s="676">
        <v>182.59</v>
      </c>
      <c r="F2423" s="446"/>
      <c r="G2423" s="446"/>
      <c r="H2423" s="446" t="s">
        <v>14360</v>
      </c>
      <c r="I2423" s="447">
        <v>45261</v>
      </c>
    </row>
    <row r="2424" spans="1:9" ht="15.75">
      <c r="A2424" s="675">
        <v>102065</v>
      </c>
      <c r="B2424" s="675" t="s">
        <v>3646</v>
      </c>
      <c r="C2424" s="675" t="s">
        <v>1982</v>
      </c>
      <c r="D2424" s="675" t="s">
        <v>2</v>
      </c>
      <c r="E2424" s="676">
        <v>168.52</v>
      </c>
      <c r="F2424" s="446"/>
      <c r="G2424" s="446"/>
      <c r="H2424" s="446" t="s">
        <v>14360</v>
      </c>
      <c r="I2424" s="447">
        <v>45261</v>
      </c>
    </row>
    <row r="2425" spans="1:9" ht="15.75">
      <c r="A2425" s="675">
        <v>102066</v>
      </c>
      <c r="B2425" s="675" t="s">
        <v>3647</v>
      </c>
      <c r="C2425" s="675" t="s">
        <v>1982</v>
      </c>
      <c r="D2425" s="675" t="s">
        <v>2</v>
      </c>
      <c r="E2425" s="676">
        <v>438.33</v>
      </c>
      <c r="F2425" s="446"/>
      <c r="G2425" s="446"/>
      <c r="H2425" s="446" t="s">
        <v>14360</v>
      </c>
      <c r="I2425" s="447">
        <v>45261</v>
      </c>
    </row>
    <row r="2426" spans="1:9" ht="15.75">
      <c r="A2426" s="675">
        <v>102067</v>
      </c>
      <c r="B2426" s="675" t="s">
        <v>3648</v>
      </c>
      <c r="C2426" s="675" t="s">
        <v>1982</v>
      </c>
      <c r="D2426" s="675" t="s">
        <v>2</v>
      </c>
      <c r="E2426" s="676">
        <v>375.86</v>
      </c>
      <c r="F2426" s="446"/>
      <c r="G2426" s="446"/>
      <c r="H2426" s="446" t="s">
        <v>14360</v>
      </c>
      <c r="I2426" s="447">
        <v>45261</v>
      </c>
    </row>
    <row r="2427" spans="1:9" ht="15.75">
      <c r="A2427" s="675">
        <v>102068</v>
      </c>
      <c r="B2427" s="675" t="s">
        <v>3649</v>
      </c>
      <c r="C2427" s="675" t="s">
        <v>1982</v>
      </c>
      <c r="D2427" s="675" t="s">
        <v>2</v>
      </c>
      <c r="E2427" s="676">
        <v>236.05</v>
      </c>
      <c r="F2427" s="446"/>
      <c r="G2427" s="446"/>
      <c r="H2427" s="446" t="s">
        <v>14360</v>
      </c>
      <c r="I2427" s="447">
        <v>45261</v>
      </c>
    </row>
    <row r="2428" spans="1:9" ht="15.75">
      <c r="A2428" s="675">
        <v>102069</v>
      </c>
      <c r="B2428" s="675" t="s">
        <v>3650</v>
      </c>
      <c r="C2428" s="675" t="s">
        <v>1982</v>
      </c>
      <c r="D2428" s="675" t="s">
        <v>2</v>
      </c>
      <c r="E2428" s="676">
        <v>217.88</v>
      </c>
      <c r="F2428" s="446"/>
      <c r="G2428" s="446"/>
      <c r="H2428" s="446" t="s">
        <v>14360</v>
      </c>
      <c r="I2428" s="447">
        <v>45261</v>
      </c>
    </row>
    <row r="2429" spans="1:9" ht="15.75">
      <c r="A2429" s="675">
        <v>102070</v>
      </c>
      <c r="B2429" s="675" t="s">
        <v>3651</v>
      </c>
      <c r="C2429" s="675" t="s">
        <v>1982</v>
      </c>
      <c r="D2429" s="675" t="s">
        <v>2</v>
      </c>
      <c r="E2429" s="676">
        <v>180.24</v>
      </c>
      <c r="F2429" s="446"/>
      <c r="G2429" s="446"/>
      <c r="H2429" s="446" t="s">
        <v>14360</v>
      </c>
      <c r="I2429" s="447">
        <v>45261</v>
      </c>
    </row>
    <row r="2430" spans="1:9" ht="15.75">
      <c r="A2430" s="675">
        <v>102071</v>
      </c>
      <c r="B2430" s="675" t="s">
        <v>3652</v>
      </c>
      <c r="C2430" s="675" t="s">
        <v>1982</v>
      </c>
      <c r="D2430" s="675" t="s">
        <v>2</v>
      </c>
      <c r="E2430" s="676">
        <v>159.24</v>
      </c>
      <c r="F2430" s="446"/>
      <c r="G2430" s="446"/>
      <c r="H2430" s="446" t="s">
        <v>14360</v>
      </c>
      <c r="I2430" s="447">
        <v>45261</v>
      </c>
    </row>
    <row r="2431" spans="1:9" ht="15.75">
      <c r="A2431" s="675">
        <v>102072</v>
      </c>
      <c r="B2431" s="675" t="s">
        <v>3653</v>
      </c>
      <c r="C2431" s="675" t="s">
        <v>1982</v>
      </c>
      <c r="D2431" s="675" t="s">
        <v>2</v>
      </c>
      <c r="E2431" s="676">
        <v>162.84</v>
      </c>
      <c r="F2431" s="446"/>
      <c r="G2431" s="446"/>
      <c r="H2431" s="446" t="s">
        <v>14360</v>
      </c>
      <c r="I2431" s="447">
        <v>45261</v>
      </c>
    </row>
    <row r="2432" spans="1:9" ht="15.75">
      <c r="A2432" s="675">
        <v>102073</v>
      </c>
      <c r="B2432" s="675" t="s">
        <v>8015</v>
      </c>
      <c r="C2432" s="675" t="s">
        <v>1982</v>
      </c>
      <c r="D2432" s="675" t="s">
        <v>326</v>
      </c>
      <c r="E2432" s="677">
        <v>3582.7</v>
      </c>
      <c r="F2432" s="446"/>
      <c r="G2432" s="446"/>
      <c r="H2432" s="446" t="s">
        <v>14360</v>
      </c>
      <c r="I2432" s="447">
        <v>45261</v>
      </c>
    </row>
    <row r="2433" spans="1:9" ht="15.75">
      <c r="A2433" s="675">
        <v>102074</v>
      </c>
      <c r="B2433" s="675" t="s">
        <v>8016</v>
      </c>
      <c r="C2433" s="675" t="s">
        <v>1982</v>
      </c>
      <c r="D2433" s="675" t="s">
        <v>326</v>
      </c>
      <c r="E2433" s="677">
        <v>4249.1000000000004</v>
      </c>
      <c r="F2433" s="446"/>
      <c r="G2433" s="446"/>
      <c r="H2433" s="446" t="s">
        <v>14360</v>
      </c>
      <c r="I2433" s="447">
        <v>45261</v>
      </c>
    </row>
    <row r="2434" spans="1:9" ht="15.75">
      <c r="A2434" s="675">
        <v>102075</v>
      </c>
      <c r="B2434" s="675" t="s">
        <v>8017</v>
      </c>
      <c r="C2434" s="675" t="s">
        <v>1982</v>
      </c>
      <c r="D2434" s="675" t="s">
        <v>326</v>
      </c>
      <c r="E2434" s="677">
        <v>4416.58</v>
      </c>
      <c r="F2434" s="446"/>
      <c r="G2434" s="446"/>
      <c r="H2434" s="446" t="s">
        <v>14360</v>
      </c>
      <c r="I2434" s="447">
        <v>45261</v>
      </c>
    </row>
    <row r="2435" spans="1:9" ht="15.75">
      <c r="A2435" s="675">
        <v>102076</v>
      </c>
      <c r="B2435" s="675" t="s">
        <v>8018</v>
      </c>
      <c r="C2435" s="675" t="s">
        <v>1982</v>
      </c>
      <c r="D2435" s="675" t="s">
        <v>326</v>
      </c>
      <c r="E2435" s="677">
        <v>4547.0200000000004</v>
      </c>
      <c r="F2435" s="446"/>
      <c r="G2435" s="446"/>
      <c r="H2435" s="446" t="s">
        <v>14360</v>
      </c>
      <c r="I2435" s="447">
        <v>45261</v>
      </c>
    </row>
    <row r="2436" spans="1:9" ht="15.75">
      <c r="A2436" s="675">
        <v>102077</v>
      </c>
      <c r="B2436" s="675" t="s">
        <v>8019</v>
      </c>
      <c r="C2436" s="675" t="s">
        <v>1982</v>
      </c>
      <c r="D2436" s="675" t="s">
        <v>326</v>
      </c>
      <c r="E2436" s="677">
        <v>4695.67</v>
      </c>
      <c r="F2436" s="446"/>
      <c r="G2436" s="446"/>
      <c r="H2436" s="446" t="s">
        <v>14360</v>
      </c>
      <c r="I2436" s="447">
        <v>45261</v>
      </c>
    </row>
    <row r="2437" spans="1:9" ht="15.75">
      <c r="A2437" s="675">
        <v>102078</v>
      </c>
      <c r="B2437" s="675" t="s">
        <v>8020</v>
      </c>
      <c r="C2437" s="675" t="s">
        <v>1982</v>
      </c>
      <c r="D2437" s="675" t="s">
        <v>326</v>
      </c>
      <c r="E2437" s="677">
        <v>4805.78</v>
      </c>
      <c r="F2437" s="446"/>
      <c r="G2437" s="446"/>
      <c r="H2437" s="446" t="s">
        <v>14360</v>
      </c>
      <c r="I2437" s="447">
        <v>45261</v>
      </c>
    </row>
    <row r="2438" spans="1:9" ht="15.75">
      <c r="A2438" s="675">
        <v>102079</v>
      </c>
      <c r="B2438" s="675" t="s">
        <v>8021</v>
      </c>
      <c r="C2438" s="675" t="s">
        <v>1982</v>
      </c>
      <c r="D2438" s="675" t="s">
        <v>326</v>
      </c>
      <c r="E2438" s="677">
        <v>4637.05</v>
      </c>
      <c r="F2438" s="446"/>
      <c r="G2438" s="446"/>
      <c r="H2438" s="446" t="s">
        <v>14360</v>
      </c>
      <c r="I2438" s="447">
        <v>45261</v>
      </c>
    </row>
    <row r="2439" spans="1:9" ht="15.75">
      <c r="A2439" s="675">
        <v>102080</v>
      </c>
      <c r="B2439" s="675" t="s">
        <v>8022</v>
      </c>
      <c r="C2439" s="675" t="s">
        <v>1982</v>
      </c>
      <c r="D2439" s="675" t="s">
        <v>326</v>
      </c>
      <c r="E2439" s="677">
        <v>4079.43</v>
      </c>
      <c r="F2439" s="446"/>
      <c r="G2439" s="446"/>
      <c r="H2439" s="446" t="s">
        <v>14360</v>
      </c>
      <c r="I2439" s="447">
        <v>45261</v>
      </c>
    </row>
    <row r="2440" spans="1:9" ht="15.75">
      <c r="A2440" s="675">
        <v>102086</v>
      </c>
      <c r="B2440" s="675" t="s">
        <v>3654</v>
      </c>
      <c r="C2440" s="675" t="s">
        <v>1982</v>
      </c>
      <c r="D2440" s="675" t="s">
        <v>2</v>
      </c>
      <c r="E2440" s="676">
        <v>194.23</v>
      </c>
      <c r="F2440" s="446"/>
      <c r="G2440" s="446"/>
      <c r="H2440" s="446" t="s">
        <v>14360</v>
      </c>
      <c r="I2440" s="447">
        <v>45261</v>
      </c>
    </row>
    <row r="2441" spans="1:9" ht="15.75">
      <c r="A2441" s="675">
        <v>102087</v>
      </c>
      <c r="B2441" s="675" t="s">
        <v>3655</v>
      </c>
      <c r="C2441" s="675" t="s">
        <v>1982</v>
      </c>
      <c r="D2441" s="675" t="s">
        <v>2</v>
      </c>
      <c r="E2441" s="676">
        <v>170.51</v>
      </c>
      <c r="F2441" s="446"/>
      <c r="G2441" s="446"/>
      <c r="H2441" s="446" t="s">
        <v>14360</v>
      </c>
      <c r="I2441" s="447">
        <v>45261</v>
      </c>
    </row>
    <row r="2442" spans="1:9" ht="15.75">
      <c r="A2442" s="675">
        <v>102088</v>
      </c>
      <c r="B2442" s="675" t="s">
        <v>3656</v>
      </c>
      <c r="C2442" s="675" t="s">
        <v>1982</v>
      </c>
      <c r="D2442" s="675" t="s">
        <v>2</v>
      </c>
      <c r="E2442" s="676">
        <v>198.72</v>
      </c>
      <c r="F2442" s="446"/>
      <c r="G2442" s="446"/>
      <c r="H2442" s="446" t="s">
        <v>14360</v>
      </c>
      <c r="I2442" s="447">
        <v>45261</v>
      </c>
    </row>
    <row r="2443" spans="1:9" ht="15.75">
      <c r="A2443" s="675">
        <v>102089</v>
      </c>
      <c r="B2443" s="675" t="s">
        <v>3657</v>
      </c>
      <c r="C2443" s="675" t="s">
        <v>1982</v>
      </c>
      <c r="D2443" s="675" t="s">
        <v>2</v>
      </c>
      <c r="E2443" s="676">
        <v>154.44999999999999</v>
      </c>
      <c r="F2443" s="446"/>
      <c r="G2443" s="446"/>
      <c r="H2443" s="446" t="s">
        <v>14360</v>
      </c>
      <c r="I2443" s="447">
        <v>45261</v>
      </c>
    </row>
    <row r="2444" spans="1:9" ht="15.75">
      <c r="A2444" s="675">
        <v>102090</v>
      </c>
      <c r="B2444" s="675" t="s">
        <v>3658</v>
      </c>
      <c r="C2444" s="675" t="s">
        <v>1982</v>
      </c>
      <c r="D2444" s="675" t="s">
        <v>2</v>
      </c>
      <c r="E2444" s="676">
        <v>127.53</v>
      </c>
      <c r="F2444" s="446"/>
      <c r="G2444" s="446"/>
      <c r="H2444" s="446" t="s">
        <v>14360</v>
      </c>
      <c r="I2444" s="447">
        <v>45261</v>
      </c>
    </row>
    <row r="2445" spans="1:9" ht="15.75">
      <c r="A2445" s="675">
        <v>102091</v>
      </c>
      <c r="B2445" s="675" t="s">
        <v>3659</v>
      </c>
      <c r="C2445" s="675" t="s">
        <v>1982</v>
      </c>
      <c r="D2445" s="675" t="s">
        <v>2</v>
      </c>
      <c r="E2445" s="676">
        <v>220.14</v>
      </c>
      <c r="F2445" s="446"/>
      <c r="G2445" s="446"/>
      <c r="H2445" s="446" t="s">
        <v>14360</v>
      </c>
      <c r="I2445" s="447">
        <v>45261</v>
      </c>
    </row>
    <row r="2446" spans="1:9" ht="15.75">
      <c r="A2446" s="675">
        <v>103760</v>
      </c>
      <c r="B2446" s="675" t="s">
        <v>5129</v>
      </c>
      <c r="C2446" s="675" t="s">
        <v>1982</v>
      </c>
      <c r="D2446" s="675" t="s">
        <v>2</v>
      </c>
      <c r="E2446" s="676">
        <v>97.37</v>
      </c>
      <c r="F2446" s="446"/>
      <c r="G2446" s="446"/>
      <c r="H2446" s="446" t="s">
        <v>14360</v>
      </c>
      <c r="I2446" s="447">
        <v>45261</v>
      </c>
    </row>
    <row r="2447" spans="1:9" ht="15.75">
      <c r="A2447" s="675">
        <v>103761</v>
      </c>
      <c r="B2447" s="675" t="s">
        <v>5130</v>
      </c>
      <c r="C2447" s="675" t="s">
        <v>1982</v>
      </c>
      <c r="D2447" s="675" t="s">
        <v>2</v>
      </c>
      <c r="E2447" s="676">
        <v>70.349999999999994</v>
      </c>
      <c r="F2447" s="446"/>
      <c r="G2447" s="446"/>
      <c r="H2447" s="446" t="s">
        <v>14360</v>
      </c>
      <c r="I2447" s="447">
        <v>45261</v>
      </c>
    </row>
    <row r="2448" spans="1:9" ht="15.75">
      <c r="A2448" s="675">
        <v>103762</v>
      </c>
      <c r="B2448" s="675" t="s">
        <v>5131</v>
      </c>
      <c r="C2448" s="675" t="s">
        <v>1982</v>
      </c>
      <c r="D2448" s="675" t="s">
        <v>2</v>
      </c>
      <c r="E2448" s="676">
        <v>61.3</v>
      </c>
      <c r="F2448" s="446"/>
      <c r="G2448" s="446"/>
      <c r="H2448" s="446" t="s">
        <v>14360</v>
      </c>
      <c r="I2448" s="447">
        <v>45261</v>
      </c>
    </row>
    <row r="2449" spans="1:9" ht="15.75">
      <c r="A2449" s="675">
        <v>103763</v>
      </c>
      <c r="B2449" s="675" t="s">
        <v>5132</v>
      </c>
      <c r="C2449" s="675" t="s">
        <v>1982</v>
      </c>
      <c r="D2449" s="675" t="s">
        <v>2</v>
      </c>
      <c r="E2449" s="676">
        <v>55.07</v>
      </c>
      <c r="F2449" s="446"/>
      <c r="G2449" s="446"/>
      <c r="H2449" s="446" t="s">
        <v>14360</v>
      </c>
      <c r="I2449" s="447">
        <v>45261</v>
      </c>
    </row>
    <row r="2450" spans="1:9" ht="15.75">
      <c r="A2450" s="675">
        <v>89996</v>
      </c>
      <c r="B2450" s="675" t="s">
        <v>5133</v>
      </c>
      <c r="C2450" s="675" t="s">
        <v>1982</v>
      </c>
      <c r="D2450" s="675" t="s">
        <v>40</v>
      </c>
      <c r="E2450" s="676">
        <v>9.93</v>
      </c>
      <c r="F2450" s="446"/>
      <c r="G2450" s="446"/>
      <c r="H2450" s="446" t="s">
        <v>14360</v>
      </c>
      <c r="I2450" s="447">
        <v>45261</v>
      </c>
    </row>
    <row r="2451" spans="1:9" ht="15.75">
      <c r="A2451" s="675">
        <v>89997</v>
      </c>
      <c r="B2451" s="675" t="s">
        <v>5134</v>
      </c>
      <c r="C2451" s="675" t="s">
        <v>1982</v>
      </c>
      <c r="D2451" s="675" t="s">
        <v>40</v>
      </c>
      <c r="E2451" s="676">
        <v>8.07</v>
      </c>
      <c r="F2451" s="446"/>
      <c r="G2451" s="446"/>
      <c r="H2451" s="446" t="s">
        <v>14360</v>
      </c>
      <c r="I2451" s="447">
        <v>45261</v>
      </c>
    </row>
    <row r="2452" spans="1:9" ht="15.75">
      <c r="A2452" s="675">
        <v>89998</v>
      </c>
      <c r="B2452" s="675" t="s">
        <v>5135</v>
      </c>
      <c r="C2452" s="675" t="s">
        <v>1982</v>
      </c>
      <c r="D2452" s="675" t="s">
        <v>40</v>
      </c>
      <c r="E2452" s="676">
        <v>9.4499999999999993</v>
      </c>
      <c r="F2452" s="446"/>
      <c r="G2452" s="446"/>
      <c r="H2452" s="446" t="s">
        <v>14360</v>
      </c>
      <c r="I2452" s="447">
        <v>45261</v>
      </c>
    </row>
    <row r="2453" spans="1:9" ht="15.75">
      <c r="A2453" s="675">
        <v>89999</v>
      </c>
      <c r="B2453" s="675" t="s">
        <v>5136</v>
      </c>
      <c r="C2453" s="675" t="s">
        <v>1982</v>
      </c>
      <c r="D2453" s="675" t="s">
        <v>40</v>
      </c>
      <c r="E2453" s="676">
        <v>14.79</v>
      </c>
      <c r="F2453" s="446"/>
      <c r="G2453" s="446"/>
      <c r="H2453" s="446" t="s">
        <v>14360</v>
      </c>
      <c r="I2453" s="447">
        <v>45261</v>
      </c>
    </row>
    <row r="2454" spans="1:9" ht="15.75">
      <c r="A2454" s="675">
        <v>90000</v>
      </c>
      <c r="B2454" s="675" t="s">
        <v>5137</v>
      </c>
      <c r="C2454" s="675" t="s">
        <v>1982</v>
      </c>
      <c r="D2454" s="675" t="s">
        <v>40</v>
      </c>
      <c r="E2454" s="676">
        <v>11.92</v>
      </c>
      <c r="F2454" s="446"/>
      <c r="G2454" s="446"/>
      <c r="H2454" s="446" t="s">
        <v>14360</v>
      </c>
      <c r="I2454" s="447">
        <v>45261</v>
      </c>
    </row>
    <row r="2455" spans="1:9" ht="15.75">
      <c r="A2455" s="675">
        <v>91593</v>
      </c>
      <c r="B2455" s="675" t="s">
        <v>2169</v>
      </c>
      <c r="C2455" s="675" t="s">
        <v>1982</v>
      </c>
      <c r="D2455" s="675" t="s">
        <v>40</v>
      </c>
      <c r="E2455" s="676">
        <v>9.08</v>
      </c>
      <c r="F2455" s="446"/>
      <c r="G2455" s="446"/>
      <c r="H2455" s="446" t="s">
        <v>14360</v>
      </c>
      <c r="I2455" s="447">
        <v>45261</v>
      </c>
    </row>
    <row r="2456" spans="1:9" ht="15.75">
      <c r="A2456" s="675">
        <v>91594</v>
      </c>
      <c r="B2456" s="675" t="s">
        <v>2170</v>
      </c>
      <c r="C2456" s="675" t="s">
        <v>1982</v>
      </c>
      <c r="D2456" s="675" t="s">
        <v>40</v>
      </c>
      <c r="E2456" s="676">
        <v>9.4700000000000006</v>
      </c>
      <c r="F2456" s="446"/>
      <c r="G2456" s="446"/>
      <c r="H2456" s="446" t="s">
        <v>14360</v>
      </c>
      <c r="I2456" s="447">
        <v>45261</v>
      </c>
    </row>
    <row r="2457" spans="1:9" ht="15.75">
      <c r="A2457" s="675">
        <v>91595</v>
      </c>
      <c r="B2457" s="675" t="s">
        <v>2171</v>
      </c>
      <c r="C2457" s="675" t="s">
        <v>1982</v>
      </c>
      <c r="D2457" s="675" t="s">
        <v>40</v>
      </c>
      <c r="E2457" s="676">
        <v>10.16</v>
      </c>
      <c r="F2457" s="446"/>
      <c r="G2457" s="446"/>
      <c r="H2457" s="446" t="s">
        <v>14360</v>
      </c>
      <c r="I2457" s="447">
        <v>45261</v>
      </c>
    </row>
    <row r="2458" spans="1:9" ht="15.75">
      <c r="A2458" s="675">
        <v>91596</v>
      </c>
      <c r="B2458" s="675" t="s">
        <v>2172</v>
      </c>
      <c r="C2458" s="675" t="s">
        <v>1982</v>
      </c>
      <c r="D2458" s="675" t="s">
        <v>40</v>
      </c>
      <c r="E2458" s="676">
        <v>9.3699999999999992</v>
      </c>
      <c r="F2458" s="446"/>
      <c r="G2458" s="446"/>
      <c r="H2458" s="446" t="s">
        <v>14360</v>
      </c>
      <c r="I2458" s="447">
        <v>45261</v>
      </c>
    </row>
    <row r="2459" spans="1:9" ht="15.75">
      <c r="A2459" s="675">
        <v>91597</v>
      </c>
      <c r="B2459" s="675" t="s">
        <v>2173</v>
      </c>
      <c r="C2459" s="675" t="s">
        <v>1982</v>
      </c>
      <c r="D2459" s="675" t="s">
        <v>40</v>
      </c>
      <c r="E2459" s="676">
        <v>6.72</v>
      </c>
      <c r="F2459" s="446"/>
      <c r="G2459" s="446"/>
      <c r="H2459" s="446" t="s">
        <v>14360</v>
      </c>
      <c r="I2459" s="447">
        <v>45261</v>
      </c>
    </row>
    <row r="2460" spans="1:9" ht="15.75">
      <c r="A2460" s="675">
        <v>91598</v>
      </c>
      <c r="B2460" s="675" t="s">
        <v>2174</v>
      </c>
      <c r="C2460" s="675" t="s">
        <v>1982</v>
      </c>
      <c r="D2460" s="675" t="s">
        <v>40</v>
      </c>
      <c r="E2460" s="676">
        <v>9.24</v>
      </c>
      <c r="F2460" s="446"/>
      <c r="G2460" s="446"/>
      <c r="H2460" s="446" t="s">
        <v>14360</v>
      </c>
      <c r="I2460" s="447">
        <v>45261</v>
      </c>
    </row>
    <row r="2461" spans="1:9" ht="15.75">
      <c r="A2461" s="675">
        <v>91599</v>
      </c>
      <c r="B2461" s="675" t="s">
        <v>2175</v>
      </c>
      <c r="C2461" s="675" t="s">
        <v>1982</v>
      </c>
      <c r="D2461" s="675" t="s">
        <v>40</v>
      </c>
      <c r="E2461" s="676">
        <v>7.06</v>
      </c>
      <c r="F2461" s="446"/>
      <c r="G2461" s="446"/>
      <c r="H2461" s="446" t="s">
        <v>14360</v>
      </c>
      <c r="I2461" s="447">
        <v>45261</v>
      </c>
    </row>
    <row r="2462" spans="1:9" ht="15.75">
      <c r="A2462" s="675">
        <v>91600</v>
      </c>
      <c r="B2462" s="675" t="s">
        <v>2176</v>
      </c>
      <c r="C2462" s="675" t="s">
        <v>1982</v>
      </c>
      <c r="D2462" s="675" t="s">
        <v>40</v>
      </c>
      <c r="E2462" s="676">
        <v>11.72</v>
      </c>
      <c r="F2462" s="446"/>
      <c r="G2462" s="446"/>
      <c r="H2462" s="446" t="s">
        <v>14360</v>
      </c>
      <c r="I2462" s="447">
        <v>45261</v>
      </c>
    </row>
    <row r="2463" spans="1:9" ht="15.75">
      <c r="A2463" s="675">
        <v>91601</v>
      </c>
      <c r="B2463" s="675" t="s">
        <v>2177</v>
      </c>
      <c r="C2463" s="675" t="s">
        <v>1982</v>
      </c>
      <c r="D2463" s="675" t="s">
        <v>40</v>
      </c>
      <c r="E2463" s="676">
        <v>11.58</v>
      </c>
      <c r="F2463" s="446"/>
      <c r="G2463" s="446"/>
      <c r="H2463" s="446" t="s">
        <v>14360</v>
      </c>
      <c r="I2463" s="447">
        <v>45261</v>
      </c>
    </row>
    <row r="2464" spans="1:9" ht="15.75">
      <c r="A2464" s="675">
        <v>91602</v>
      </c>
      <c r="B2464" s="675" t="s">
        <v>2178</v>
      </c>
      <c r="C2464" s="675" t="s">
        <v>1982</v>
      </c>
      <c r="D2464" s="675" t="s">
        <v>40</v>
      </c>
      <c r="E2464" s="676">
        <v>10.68</v>
      </c>
      <c r="F2464" s="446"/>
      <c r="G2464" s="446"/>
      <c r="H2464" s="446" t="s">
        <v>14360</v>
      </c>
      <c r="I2464" s="447">
        <v>45261</v>
      </c>
    </row>
    <row r="2465" spans="1:9" ht="15.75">
      <c r="A2465" s="675">
        <v>91603</v>
      </c>
      <c r="B2465" s="675" t="s">
        <v>2179</v>
      </c>
      <c r="C2465" s="675" t="s">
        <v>1982</v>
      </c>
      <c r="D2465" s="675" t="s">
        <v>40</v>
      </c>
      <c r="E2465" s="676">
        <v>10.1</v>
      </c>
      <c r="F2465" s="446"/>
      <c r="G2465" s="446"/>
      <c r="H2465" s="446" t="s">
        <v>14360</v>
      </c>
      <c r="I2465" s="447">
        <v>45261</v>
      </c>
    </row>
    <row r="2466" spans="1:9" ht="15.75">
      <c r="A2466" s="675">
        <v>92759</v>
      </c>
      <c r="B2466" s="675" t="s">
        <v>6018</v>
      </c>
      <c r="C2466" s="675" t="s">
        <v>1982</v>
      </c>
      <c r="D2466" s="675" t="s">
        <v>40</v>
      </c>
      <c r="E2466" s="676">
        <v>13.18</v>
      </c>
      <c r="F2466" s="446"/>
      <c r="G2466" s="446"/>
      <c r="H2466" s="446" t="s">
        <v>14360</v>
      </c>
      <c r="I2466" s="447">
        <v>45261</v>
      </c>
    </row>
    <row r="2467" spans="1:9" ht="15.75">
      <c r="A2467" s="675">
        <v>92760</v>
      </c>
      <c r="B2467" s="675" t="s">
        <v>6019</v>
      </c>
      <c r="C2467" s="675" t="s">
        <v>1982</v>
      </c>
      <c r="D2467" s="675" t="s">
        <v>40</v>
      </c>
      <c r="E2467" s="676">
        <v>12.5</v>
      </c>
      <c r="F2467" s="446"/>
      <c r="G2467" s="446"/>
      <c r="H2467" s="446" t="s">
        <v>14360</v>
      </c>
      <c r="I2467" s="447">
        <v>45261</v>
      </c>
    </row>
    <row r="2468" spans="1:9" ht="15.75">
      <c r="A2468" s="675">
        <v>92761</v>
      </c>
      <c r="B2468" s="675" t="s">
        <v>6020</v>
      </c>
      <c r="C2468" s="675" t="s">
        <v>1982</v>
      </c>
      <c r="D2468" s="675" t="s">
        <v>40</v>
      </c>
      <c r="E2468" s="676">
        <v>11.79</v>
      </c>
      <c r="F2468" s="446"/>
      <c r="G2468" s="446"/>
      <c r="H2468" s="446" t="s">
        <v>14360</v>
      </c>
      <c r="I2468" s="447">
        <v>45261</v>
      </c>
    </row>
    <row r="2469" spans="1:9" ht="15.75">
      <c r="A2469" s="675">
        <v>92762</v>
      </c>
      <c r="B2469" s="675" t="s">
        <v>6021</v>
      </c>
      <c r="C2469" s="675" t="s">
        <v>1982</v>
      </c>
      <c r="D2469" s="675" t="s">
        <v>40</v>
      </c>
      <c r="E2469" s="676">
        <v>10.55</v>
      </c>
      <c r="F2469" s="446"/>
      <c r="G2469" s="446"/>
      <c r="H2469" s="446" t="s">
        <v>14360</v>
      </c>
      <c r="I2469" s="447">
        <v>45261</v>
      </c>
    </row>
    <row r="2470" spans="1:9" ht="15.75">
      <c r="A2470" s="675">
        <v>92763</v>
      </c>
      <c r="B2470" s="675" t="s">
        <v>6022</v>
      </c>
      <c r="C2470" s="675" t="s">
        <v>1982</v>
      </c>
      <c r="D2470" s="675" t="s">
        <v>40</v>
      </c>
      <c r="E2470" s="676">
        <v>8.91</v>
      </c>
      <c r="F2470" s="446"/>
      <c r="G2470" s="446"/>
      <c r="H2470" s="446" t="s">
        <v>14360</v>
      </c>
      <c r="I2470" s="447">
        <v>45261</v>
      </c>
    </row>
    <row r="2471" spans="1:9" ht="15.75">
      <c r="A2471" s="675">
        <v>92764</v>
      </c>
      <c r="B2471" s="675" t="s">
        <v>6023</v>
      </c>
      <c r="C2471" s="675" t="s">
        <v>1982</v>
      </c>
      <c r="D2471" s="675" t="s">
        <v>40</v>
      </c>
      <c r="E2471" s="676">
        <v>8.64</v>
      </c>
      <c r="F2471" s="446"/>
      <c r="G2471" s="446"/>
      <c r="H2471" s="446" t="s">
        <v>14360</v>
      </c>
      <c r="I2471" s="447">
        <v>45261</v>
      </c>
    </row>
    <row r="2472" spans="1:9" ht="15.75">
      <c r="A2472" s="675">
        <v>92765</v>
      </c>
      <c r="B2472" s="675" t="s">
        <v>6024</v>
      </c>
      <c r="C2472" s="675" t="s">
        <v>1982</v>
      </c>
      <c r="D2472" s="675" t="s">
        <v>40</v>
      </c>
      <c r="E2472" s="676">
        <v>9.83</v>
      </c>
      <c r="F2472" s="446"/>
      <c r="G2472" s="446"/>
      <c r="H2472" s="446" t="s">
        <v>14360</v>
      </c>
      <c r="I2472" s="447">
        <v>45261</v>
      </c>
    </row>
    <row r="2473" spans="1:9" ht="15.75">
      <c r="A2473" s="675">
        <v>92766</v>
      </c>
      <c r="B2473" s="675" t="s">
        <v>6025</v>
      </c>
      <c r="C2473" s="675" t="s">
        <v>1982</v>
      </c>
      <c r="D2473" s="675" t="s">
        <v>40</v>
      </c>
      <c r="E2473" s="676">
        <v>9.7200000000000006</v>
      </c>
      <c r="F2473" s="446"/>
      <c r="G2473" s="446"/>
      <c r="H2473" s="446" t="s">
        <v>14360</v>
      </c>
      <c r="I2473" s="447">
        <v>45261</v>
      </c>
    </row>
    <row r="2474" spans="1:9" ht="15.75">
      <c r="A2474" s="675">
        <v>92767</v>
      </c>
      <c r="B2474" s="675" t="s">
        <v>6026</v>
      </c>
      <c r="C2474" s="675" t="s">
        <v>1982</v>
      </c>
      <c r="D2474" s="675" t="s">
        <v>40</v>
      </c>
      <c r="E2474" s="676">
        <v>14.44</v>
      </c>
      <c r="F2474" s="446"/>
      <c r="G2474" s="446"/>
      <c r="H2474" s="446" t="s">
        <v>14360</v>
      </c>
      <c r="I2474" s="447">
        <v>45261</v>
      </c>
    </row>
    <row r="2475" spans="1:9" ht="15.75">
      <c r="A2475" s="675">
        <v>92768</v>
      </c>
      <c r="B2475" s="675" t="s">
        <v>6027</v>
      </c>
      <c r="C2475" s="675" t="s">
        <v>1982</v>
      </c>
      <c r="D2475" s="675" t="s">
        <v>40</v>
      </c>
      <c r="E2475" s="676">
        <v>12.74</v>
      </c>
      <c r="F2475" s="446"/>
      <c r="G2475" s="446"/>
      <c r="H2475" s="446" t="s">
        <v>14360</v>
      </c>
      <c r="I2475" s="447">
        <v>45261</v>
      </c>
    </row>
    <row r="2476" spans="1:9" ht="15.75">
      <c r="A2476" s="675">
        <v>92769</v>
      </c>
      <c r="B2476" s="675" t="s">
        <v>6028</v>
      </c>
      <c r="C2476" s="675" t="s">
        <v>1982</v>
      </c>
      <c r="D2476" s="675" t="s">
        <v>40</v>
      </c>
      <c r="E2476" s="676">
        <v>12.05</v>
      </c>
      <c r="F2476" s="446"/>
      <c r="G2476" s="446"/>
      <c r="H2476" s="446" t="s">
        <v>14360</v>
      </c>
      <c r="I2476" s="447">
        <v>45261</v>
      </c>
    </row>
    <row r="2477" spans="1:9" ht="15.75">
      <c r="A2477" s="675">
        <v>92770</v>
      </c>
      <c r="B2477" s="675" t="s">
        <v>6029</v>
      </c>
      <c r="C2477" s="675" t="s">
        <v>1982</v>
      </c>
      <c r="D2477" s="675" t="s">
        <v>40</v>
      </c>
      <c r="E2477" s="676">
        <v>11.36</v>
      </c>
      <c r="F2477" s="446"/>
      <c r="G2477" s="446"/>
      <c r="H2477" s="446" t="s">
        <v>14360</v>
      </c>
      <c r="I2477" s="447">
        <v>45261</v>
      </c>
    </row>
    <row r="2478" spans="1:9" ht="15.75">
      <c r="A2478" s="675">
        <v>92771</v>
      </c>
      <c r="B2478" s="675" t="s">
        <v>6030</v>
      </c>
      <c r="C2478" s="675" t="s">
        <v>1982</v>
      </c>
      <c r="D2478" s="675" t="s">
        <v>40</v>
      </c>
      <c r="E2478" s="676">
        <v>10.15</v>
      </c>
      <c r="F2478" s="446"/>
      <c r="G2478" s="446"/>
      <c r="H2478" s="446" t="s">
        <v>14360</v>
      </c>
      <c r="I2478" s="447">
        <v>45261</v>
      </c>
    </row>
    <row r="2479" spans="1:9" ht="15.75">
      <c r="A2479" s="675">
        <v>92772</v>
      </c>
      <c r="B2479" s="675" t="s">
        <v>6031</v>
      </c>
      <c r="C2479" s="675" t="s">
        <v>1982</v>
      </c>
      <c r="D2479" s="675" t="s">
        <v>40</v>
      </c>
      <c r="E2479" s="676">
        <v>8.5500000000000007</v>
      </c>
      <c r="F2479" s="446"/>
      <c r="G2479" s="446"/>
      <c r="H2479" s="446" t="s">
        <v>14360</v>
      </c>
      <c r="I2479" s="447">
        <v>45261</v>
      </c>
    </row>
    <row r="2480" spans="1:9" ht="15.75">
      <c r="A2480" s="675">
        <v>92773</v>
      </c>
      <c r="B2480" s="675" t="s">
        <v>6032</v>
      </c>
      <c r="C2480" s="675" t="s">
        <v>1982</v>
      </c>
      <c r="D2480" s="675" t="s">
        <v>40</v>
      </c>
      <c r="E2480" s="676">
        <v>8.41</v>
      </c>
      <c r="F2480" s="446"/>
      <c r="G2480" s="446"/>
      <c r="H2480" s="446" t="s">
        <v>14360</v>
      </c>
      <c r="I2480" s="447">
        <v>45261</v>
      </c>
    </row>
    <row r="2481" spans="1:9" ht="15.75">
      <c r="A2481" s="675">
        <v>92774</v>
      </c>
      <c r="B2481" s="675" t="s">
        <v>6033</v>
      </c>
      <c r="C2481" s="675" t="s">
        <v>1982</v>
      </c>
      <c r="D2481" s="675" t="s">
        <v>40</v>
      </c>
      <c r="E2481" s="676">
        <v>9.69</v>
      </c>
      <c r="F2481" s="446"/>
      <c r="G2481" s="446"/>
      <c r="H2481" s="446" t="s">
        <v>14360</v>
      </c>
      <c r="I2481" s="447">
        <v>45261</v>
      </c>
    </row>
    <row r="2482" spans="1:9" ht="15.75">
      <c r="A2482" s="675">
        <v>92798</v>
      </c>
      <c r="B2482" s="675" t="s">
        <v>6034</v>
      </c>
      <c r="C2482" s="675" t="s">
        <v>1982</v>
      </c>
      <c r="D2482" s="675" t="s">
        <v>40</v>
      </c>
      <c r="E2482" s="676">
        <v>8.6999999999999993</v>
      </c>
      <c r="F2482" s="446"/>
      <c r="G2482" s="446"/>
      <c r="H2482" s="446" t="s">
        <v>14360</v>
      </c>
      <c r="I2482" s="447">
        <v>45261</v>
      </c>
    </row>
    <row r="2483" spans="1:9" ht="15.75">
      <c r="A2483" s="675">
        <v>92799</v>
      </c>
      <c r="B2483" s="675" t="s">
        <v>6035</v>
      </c>
      <c r="C2483" s="675" t="s">
        <v>1982</v>
      </c>
      <c r="D2483" s="675" t="s">
        <v>40</v>
      </c>
      <c r="E2483" s="676">
        <v>10.26</v>
      </c>
      <c r="F2483" s="446"/>
      <c r="G2483" s="446"/>
      <c r="H2483" s="446" t="s">
        <v>14360</v>
      </c>
      <c r="I2483" s="447">
        <v>45261</v>
      </c>
    </row>
    <row r="2484" spans="1:9" ht="15.75">
      <c r="A2484" s="675">
        <v>92800</v>
      </c>
      <c r="B2484" s="675" t="s">
        <v>6036</v>
      </c>
      <c r="C2484" s="675" t="s">
        <v>1982</v>
      </c>
      <c r="D2484" s="675" t="s">
        <v>40</v>
      </c>
      <c r="E2484" s="676">
        <v>9.31</v>
      </c>
      <c r="F2484" s="446"/>
      <c r="G2484" s="446"/>
      <c r="H2484" s="446" t="s">
        <v>14360</v>
      </c>
      <c r="I2484" s="447">
        <v>45261</v>
      </c>
    </row>
    <row r="2485" spans="1:9" ht="15.75">
      <c r="A2485" s="675">
        <v>92801</v>
      </c>
      <c r="B2485" s="675" t="s">
        <v>6037</v>
      </c>
      <c r="C2485" s="675" t="s">
        <v>1982</v>
      </c>
      <c r="D2485" s="675" t="s">
        <v>40</v>
      </c>
      <c r="E2485" s="676">
        <v>9.4499999999999993</v>
      </c>
      <c r="F2485" s="446"/>
      <c r="G2485" s="446"/>
      <c r="H2485" s="446" t="s">
        <v>14360</v>
      </c>
      <c r="I2485" s="447">
        <v>45261</v>
      </c>
    </row>
    <row r="2486" spans="1:9" ht="15.75">
      <c r="A2486" s="675">
        <v>92802</v>
      </c>
      <c r="B2486" s="675" t="s">
        <v>6038</v>
      </c>
      <c r="C2486" s="675" t="s">
        <v>1982</v>
      </c>
      <c r="D2486" s="675" t="s">
        <v>40</v>
      </c>
      <c r="E2486" s="676">
        <v>9.41</v>
      </c>
      <c r="F2486" s="446"/>
      <c r="G2486" s="446"/>
      <c r="H2486" s="446" t="s">
        <v>14360</v>
      </c>
      <c r="I2486" s="447">
        <v>45261</v>
      </c>
    </row>
    <row r="2487" spans="1:9" ht="15.75">
      <c r="A2487" s="675">
        <v>92803</v>
      </c>
      <c r="B2487" s="675" t="s">
        <v>6039</v>
      </c>
      <c r="C2487" s="675" t="s">
        <v>1982</v>
      </c>
      <c r="D2487" s="675" t="s">
        <v>40</v>
      </c>
      <c r="E2487" s="676">
        <v>8.69</v>
      </c>
      <c r="F2487" s="446"/>
      <c r="G2487" s="446"/>
      <c r="H2487" s="446" t="s">
        <v>14360</v>
      </c>
      <c r="I2487" s="447">
        <v>45261</v>
      </c>
    </row>
    <row r="2488" spans="1:9" ht="15.75">
      <c r="A2488" s="675">
        <v>92804</v>
      </c>
      <c r="B2488" s="675" t="s">
        <v>6040</v>
      </c>
      <c r="C2488" s="675" t="s">
        <v>1982</v>
      </c>
      <c r="D2488" s="675" t="s">
        <v>40</v>
      </c>
      <c r="E2488" s="676">
        <v>7.45</v>
      </c>
      <c r="F2488" s="446"/>
      <c r="G2488" s="446"/>
      <c r="H2488" s="446" t="s">
        <v>14360</v>
      </c>
      <c r="I2488" s="447">
        <v>45261</v>
      </c>
    </row>
    <row r="2489" spans="1:9" ht="15.75">
      <c r="A2489" s="675">
        <v>92805</v>
      </c>
      <c r="B2489" s="675" t="s">
        <v>6041</v>
      </c>
      <c r="C2489" s="675" t="s">
        <v>1982</v>
      </c>
      <c r="D2489" s="675" t="s">
        <v>40</v>
      </c>
      <c r="E2489" s="676">
        <v>7.39</v>
      </c>
      <c r="F2489" s="446"/>
      <c r="G2489" s="446"/>
      <c r="H2489" s="446" t="s">
        <v>14360</v>
      </c>
      <c r="I2489" s="447">
        <v>45261</v>
      </c>
    </row>
    <row r="2490" spans="1:9" ht="15.75">
      <c r="A2490" s="675">
        <v>92806</v>
      </c>
      <c r="B2490" s="675" t="s">
        <v>6042</v>
      </c>
      <c r="C2490" s="675" t="s">
        <v>1982</v>
      </c>
      <c r="D2490" s="675" t="s">
        <v>40</v>
      </c>
      <c r="E2490" s="676">
        <v>8.7100000000000009</v>
      </c>
      <c r="F2490" s="446"/>
      <c r="G2490" s="446"/>
      <c r="H2490" s="446" t="s">
        <v>14360</v>
      </c>
      <c r="I2490" s="447">
        <v>45261</v>
      </c>
    </row>
    <row r="2491" spans="1:9" ht="15.75">
      <c r="A2491" s="675">
        <v>92875</v>
      </c>
      <c r="B2491" s="675" t="s">
        <v>6043</v>
      </c>
      <c r="C2491" s="675" t="s">
        <v>1982</v>
      </c>
      <c r="D2491" s="675" t="s">
        <v>40</v>
      </c>
      <c r="E2491" s="676">
        <v>8.9499999999999993</v>
      </c>
      <c r="F2491" s="446"/>
      <c r="G2491" s="446"/>
      <c r="H2491" s="446" t="s">
        <v>14360</v>
      </c>
      <c r="I2491" s="447">
        <v>45261</v>
      </c>
    </row>
    <row r="2492" spans="1:9" ht="15.75">
      <c r="A2492" s="675">
        <v>92876</v>
      </c>
      <c r="B2492" s="675" t="s">
        <v>6044</v>
      </c>
      <c r="C2492" s="675" t="s">
        <v>1982</v>
      </c>
      <c r="D2492" s="675" t="s">
        <v>40</v>
      </c>
      <c r="E2492" s="676">
        <v>8.7100000000000009</v>
      </c>
      <c r="F2492" s="446"/>
      <c r="G2492" s="446"/>
      <c r="H2492" s="446" t="s">
        <v>14360</v>
      </c>
      <c r="I2492" s="447">
        <v>45261</v>
      </c>
    </row>
    <row r="2493" spans="1:9" ht="15.75">
      <c r="A2493" s="675">
        <v>92877</v>
      </c>
      <c r="B2493" s="675" t="s">
        <v>6045</v>
      </c>
      <c r="C2493" s="675" t="s">
        <v>1982</v>
      </c>
      <c r="D2493" s="675" t="s">
        <v>40</v>
      </c>
      <c r="E2493" s="676">
        <v>9.43</v>
      </c>
      <c r="F2493" s="446"/>
      <c r="G2493" s="446"/>
      <c r="H2493" s="446" t="s">
        <v>14360</v>
      </c>
      <c r="I2493" s="447">
        <v>45261</v>
      </c>
    </row>
    <row r="2494" spans="1:9" ht="15.75">
      <c r="A2494" s="675">
        <v>92878</v>
      </c>
      <c r="B2494" s="675" t="s">
        <v>6046</v>
      </c>
      <c r="C2494" s="675" t="s">
        <v>1982</v>
      </c>
      <c r="D2494" s="675" t="s">
        <v>40</v>
      </c>
      <c r="E2494" s="676">
        <v>9.2799999999999994</v>
      </c>
      <c r="F2494" s="446"/>
      <c r="G2494" s="446"/>
      <c r="H2494" s="446" t="s">
        <v>14360</v>
      </c>
      <c r="I2494" s="447">
        <v>45261</v>
      </c>
    </row>
    <row r="2495" spans="1:9" ht="15.75">
      <c r="A2495" s="675">
        <v>92879</v>
      </c>
      <c r="B2495" s="675" t="s">
        <v>6047</v>
      </c>
      <c r="C2495" s="675" t="s">
        <v>1982</v>
      </c>
      <c r="D2495" s="675" t="s">
        <v>40</v>
      </c>
      <c r="E2495" s="676">
        <v>9.18</v>
      </c>
      <c r="F2495" s="446"/>
      <c r="G2495" s="446"/>
      <c r="H2495" s="446" t="s">
        <v>14360</v>
      </c>
      <c r="I2495" s="447">
        <v>45261</v>
      </c>
    </row>
    <row r="2496" spans="1:9" ht="15.75">
      <c r="A2496" s="675">
        <v>92880</v>
      </c>
      <c r="B2496" s="675" t="s">
        <v>6048</v>
      </c>
      <c r="C2496" s="675" t="s">
        <v>1982</v>
      </c>
      <c r="D2496" s="675" t="s">
        <v>40</v>
      </c>
      <c r="E2496" s="676">
        <v>9.3800000000000008</v>
      </c>
      <c r="F2496" s="446"/>
      <c r="G2496" s="446"/>
      <c r="H2496" s="446" t="s">
        <v>14360</v>
      </c>
      <c r="I2496" s="447">
        <v>45261</v>
      </c>
    </row>
    <row r="2497" spans="1:9" ht="15.75">
      <c r="A2497" s="675">
        <v>92881</v>
      </c>
      <c r="B2497" s="675" t="s">
        <v>6049</v>
      </c>
      <c r="C2497" s="675" t="s">
        <v>1982</v>
      </c>
      <c r="D2497" s="675" t="s">
        <v>40</v>
      </c>
      <c r="E2497" s="676">
        <v>9.36</v>
      </c>
      <c r="F2497" s="446"/>
      <c r="G2497" s="446"/>
      <c r="H2497" s="446" t="s">
        <v>14360</v>
      </c>
      <c r="I2497" s="447">
        <v>45261</v>
      </c>
    </row>
    <row r="2498" spans="1:9" ht="15.75">
      <c r="A2498" s="675">
        <v>92882</v>
      </c>
      <c r="B2498" s="675" t="s">
        <v>6050</v>
      </c>
      <c r="C2498" s="675" t="s">
        <v>1982</v>
      </c>
      <c r="D2498" s="675" t="s">
        <v>40</v>
      </c>
      <c r="E2498" s="676">
        <v>12.44</v>
      </c>
      <c r="F2498" s="446"/>
      <c r="G2498" s="446"/>
      <c r="H2498" s="446" t="s">
        <v>14360</v>
      </c>
      <c r="I2498" s="447">
        <v>45261</v>
      </c>
    </row>
    <row r="2499" spans="1:9" ht="15.75">
      <c r="A2499" s="675">
        <v>92883</v>
      </c>
      <c r="B2499" s="675" t="s">
        <v>6051</v>
      </c>
      <c r="C2499" s="675" t="s">
        <v>1982</v>
      </c>
      <c r="D2499" s="675" t="s">
        <v>40</v>
      </c>
      <c r="E2499" s="676">
        <v>11.49</v>
      </c>
      <c r="F2499" s="446"/>
      <c r="G2499" s="446"/>
      <c r="H2499" s="446" t="s">
        <v>14360</v>
      </c>
      <c r="I2499" s="447">
        <v>45261</v>
      </c>
    </row>
    <row r="2500" spans="1:9" ht="15.75">
      <c r="A2500" s="675">
        <v>92884</v>
      </c>
      <c r="B2500" s="675" t="s">
        <v>6052</v>
      </c>
      <c r="C2500" s="675" t="s">
        <v>1982</v>
      </c>
      <c r="D2500" s="675" t="s">
        <v>40</v>
      </c>
      <c r="E2500" s="676">
        <v>11.67</v>
      </c>
      <c r="F2500" s="446"/>
      <c r="G2500" s="446"/>
      <c r="H2500" s="446" t="s">
        <v>14360</v>
      </c>
      <c r="I2500" s="447">
        <v>45261</v>
      </c>
    </row>
    <row r="2501" spans="1:9" ht="15.75">
      <c r="A2501" s="675">
        <v>92885</v>
      </c>
      <c r="B2501" s="675" t="s">
        <v>6053</v>
      </c>
      <c r="C2501" s="675" t="s">
        <v>1982</v>
      </c>
      <c r="D2501" s="675" t="s">
        <v>40</v>
      </c>
      <c r="E2501" s="676">
        <v>11.1</v>
      </c>
      <c r="F2501" s="446"/>
      <c r="G2501" s="446"/>
      <c r="H2501" s="446" t="s">
        <v>14360</v>
      </c>
      <c r="I2501" s="447">
        <v>45261</v>
      </c>
    </row>
    <row r="2502" spans="1:9" ht="15.75">
      <c r="A2502" s="675">
        <v>92886</v>
      </c>
      <c r="B2502" s="675" t="s">
        <v>6054</v>
      </c>
      <c r="C2502" s="675" t="s">
        <v>1982</v>
      </c>
      <c r="D2502" s="675" t="s">
        <v>40</v>
      </c>
      <c r="E2502" s="676">
        <v>10.61</v>
      </c>
      <c r="F2502" s="446"/>
      <c r="G2502" s="446"/>
      <c r="H2502" s="446" t="s">
        <v>14360</v>
      </c>
      <c r="I2502" s="447">
        <v>45261</v>
      </c>
    </row>
    <row r="2503" spans="1:9" ht="15.75">
      <c r="A2503" s="675">
        <v>92887</v>
      </c>
      <c r="B2503" s="675" t="s">
        <v>6055</v>
      </c>
      <c r="C2503" s="675" t="s">
        <v>1982</v>
      </c>
      <c r="D2503" s="675" t="s">
        <v>40</v>
      </c>
      <c r="E2503" s="676">
        <v>10.55</v>
      </c>
      <c r="F2503" s="446"/>
      <c r="G2503" s="446"/>
      <c r="H2503" s="446" t="s">
        <v>14360</v>
      </c>
      <c r="I2503" s="447">
        <v>45261</v>
      </c>
    </row>
    <row r="2504" spans="1:9" ht="15.75">
      <c r="A2504" s="675">
        <v>92888</v>
      </c>
      <c r="B2504" s="675" t="s">
        <v>6056</v>
      </c>
      <c r="C2504" s="675" t="s">
        <v>1982</v>
      </c>
      <c r="D2504" s="675" t="s">
        <v>40</v>
      </c>
      <c r="E2504" s="676">
        <v>10.32</v>
      </c>
      <c r="F2504" s="446"/>
      <c r="G2504" s="446"/>
      <c r="H2504" s="446" t="s">
        <v>14360</v>
      </c>
      <c r="I2504" s="447">
        <v>45261</v>
      </c>
    </row>
    <row r="2505" spans="1:9" ht="15.75">
      <c r="A2505" s="675">
        <v>92915</v>
      </c>
      <c r="B2505" s="675" t="s">
        <v>6057</v>
      </c>
      <c r="C2505" s="675" t="s">
        <v>1982</v>
      </c>
      <c r="D2505" s="675" t="s">
        <v>40</v>
      </c>
      <c r="E2505" s="676">
        <v>15.54</v>
      </c>
      <c r="F2505" s="446"/>
      <c r="G2505" s="446"/>
      <c r="H2505" s="446" t="s">
        <v>14360</v>
      </c>
      <c r="I2505" s="447">
        <v>45261</v>
      </c>
    </row>
    <row r="2506" spans="1:9" ht="15.75">
      <c r="A2506" s="675">
        <v>92916</v>
      </c>
      <c r="B2506" s="675" t="s">
        <v>6058</v>
      </c>
      <c r="C2506" s="675" t="s">
        <v>1982</v>
      </c>
      <c r="D2506" s="675" t="s">
        <v>40</v>
      </c>
      <c r="E2506" s="676">
        <v>14.25</v>
      </c>
      <c r="F2506" s="446"/>
      <c r="G2506" s="446"/>
      <c r="H2506" s="446" t="s">
        <v>14360</v>
      </c>
      <c r="I2506" s="447">
        <v>45261</v>
      </c>
    </row>
    <row r="2507" spans="1:9" ht="15.75">
      <c r="A2507" s="675">
        <v>92917</v>
      </c>
      <c r="B2507" s="675" t="s">
        <v>6059</v>
      </c>
      <c r="C2507" s="675" t="s">
        <v>1982</v>
      </c>
      <c r="D2507" s="675" t="s">
        <v>40</v>
      </c>
      <c r="E2507" s="676">
        <v>13.03</v>
      </c>
      <c r="F2507" s="446"/>
      <c r="G2507" s="446"/>
      <c r="H2507" s="446" t="s">
        <v>14360</v>
      </c>
      <c r="I2507" s="447">
        <v>45261</v>
      </c>
    </row>
    <row r="2508" spans="1:9" ht="15.75">
      <c r="A2508" s="675">
        <v>92919</v>
      </c>
      <c r="B2508" s="675" t="s">
        <v>6060</v>
      </c>
      <c r="C2508" s="675" t="s">
        <v>1982</v>
      </c>
      <c r="D2508" s="675" t="s">
        <v>40</v>
      </c>
      <c r="E2508" s="676">
        <v>11.42</v>
      </c>
      <c r="F2508" s="446"/>
      <c r="G2508" s="446"/>
      <c r="H2508" s="446" t="s">
        <v>14360</v>
      </c>
      <c r="I2508" s="447">
        <v>45261</v>
      </c>
    </row>
    <row r="2509" spans="1:9" ht="15.75">
      <c r="A2509" s="675">
        <v>92921</v>
      </c>
      <c r="B2509" s="675" t="s">
        <v>6061</v>
      </c>
      <c r="C2509" s="675" t="s">
        <v>1982</v>
      </c>
      <c r="D2509" s="675" t="s">
        <v>40</v>
      </c>
      <c r="E2509" s="676">
        <v>9.48</v>
      </c>
      <c r="F2509" s="446"/>
      <c r="G2509" s="446"/>
      <c r="H2509" s="446" t="s">
        <v>14360</v>
      </c>
      <c r="I2509" s="447">
        <v>45261</v>
      </c>
    </row>
    <row r="2510" spans="1:9" ht="15.75">
      <c r="A2510" s="675">
        <v>92922</v>
      </c>
      <c r="B2510" s="675" t="s">
        <v>6062</v>
      </c>
      <c r="C2510" s="675" t="s">
        <v>1982</v>
      </c>
      <c r="D2510" s="675" t="s">
        <v>40</v>
      </c>
      <c r="E2510" s="676">
        <v>9.07</v>
      </c>
      <c r="F2510" s="446"/>
      <c r="G2510" s="446"/>
      <c r="H2510" s="446" t="s">
        <v>14360</v>
      </c>
      <c r="I2510" s="447">
        <v>45261</v>
      </c>
    </row>
    <row r="2511" spans="1:9" ht="15.75">
      <c r="A2511" s="675">
        <v>92923</v>
      </c>
      <c r="B2511" s="675" t="s">
        <v>6063</v>
      </c>
      <c r="C2511" s="675" t="s">
        <v>1982</v>
      </c>
      <c r="D2511" s="675" t="s">
        <v>40</v>
      </c>
      <c r="E2511" s="676">
        <v>10.17</v>
      </c>
      <c r="F2511" s="446"/>
      <c r="G2511" s="446"/>
      <c r="H2511" s="446" t="s">
        <v>14360</v>
      </c>
      <c r="I2511" s="447">
        <v>45261</v>
      </c>
    </row>
    <row r="2512" spans="1:9" ht="15.75">
      <c r="A2512" s="675">
        <v>92924</v>
      </c>
      <c r="B2512" s="675" t="s">
        <v>6064</v>
      </c>
      <c r="C2512" s="675" t="s">
        <v>1982</v>
      </c>
      <c r="D2512" s="675" t="s">
        <v>40</v>
      </c>
      <c r="E2512" s="676">
        <v>9.99</v>
      </c>
      <c r="F2512" s="446"/>
      <c r="G2512" s="446"/>
      <c r="H2512" s="446" t="s">
        <v>14360</v>
      </c>
      <c r="I2512" s="447">
        <v>45261</v>
      </c>
    </row>
    <row r="2513" spans="1:9" ht="15.75">
      <c r="A2513" s="675">
        <v>95448</v>
      </c>
      <c r="B2513" s="675" t="s">
        <v>6065</v>
      </c>
      <c r="C2513" s="675" t="s">
        <v>1982</v>
      </c>
      <c r="D2513" s="675" t="s">
        <v>40</v>
      </c>
      <c r="E2513" s="676">
        <v>9.5500000000000007</v>
      </c>
      <c r="F2513" s="446"/>
      <c r="G2513" s="446"/>
      <c r="H2513" s="446" t="s">
        <v>14360</v>
      </c>
      <c r="I2513" s="447">
        <v>45261</v>
      </c>
    </row>
    <row r="2514" spans="1:9" ht="15.75">
      <c r="A2514" s="675">
        <v>95576</v>
      </c>
      <c r="B2514" s="675" t="s">
        <v>6066</v>
      </c>
      <c r="C2514" s="675" t="s">
        <v>1982</v>
      </c>
      <c r="D2514" s="675" t="s">
        <v>40</v>
      </c>
      <c r="E2514" s="676">
        <v>11.92</v>
      </c>
      <c r="F2514" s="446"/>
      <c r="G2514" s="446"/>
      <c r="H2514" s="446" t="s">
        <v>14360</v>
      </c>
      <c r="I2514" s="447">
        <v>45261</v>
      </c>
    </row>
    <row r="2515" spans="1:9" ht="15.75">
      <c r="A2515" s="675">
        <v>95577</v>
      </c>
      <c r="B2515" s="675" t="s">
        <v>6067</v>
      </c>
      <c r="C2515" s="675" t="s">
        <v>1982</v>
      </c>
      <c r="D2515" s="675" t="s">
        <v>40</v>
      </c>
      <c r="E2515" s="676">
        <v>10.199999999999999</v>
      </c>
      <c r="F2515" s="446"/>
      <c r="G2515" s="446"/>
      <c r="H2515" s="446" t="s">
        <v>14360</v>
      </c>
      <c r="I2515" s="447">
        <v>45261</v>
      </c>
    </row>
    <row r="2516" spans="1:9" ht="15.75">
      <c r="A2516" s="675">
        <v>95578</v>
      </c>
      <c r="B2516" s="675" t="s">
        <v>6068</v>
      </c>
      <c r="C2516" s="675" t="s">
        <v>1982</v>
      </c>
      <c r="D2516" s="675" t="s">
        <v>40</v>
      </c>
      <c r="E2516" s="676">
        <v>8.5399999999999991</v>
      </c>
      <c r="F2516" s="446"/>
      <c r="G2516" s="446"/>
      <c r="H2516" s="446" t="s">
        <v>14360</v>
      </c>
      <c r="I2516" s="447">
        <v>45261</v>
      </c>
    </row>
    <row r="2517" spans="1:9" ht="15.75">
      <c r="A2517" s="675">
        <v>95579</v>
      </c>
      <c r="B2517" s="675" t="s">
        <v>6069</v>
      </c>
      <c r="C2517" s="675" t="s">
        <v>1982</v>
      </c>
      <c r="D2517" s="675" t="s">
        <v>40</v>
      </c>
      <c r="E2517" s="676">
        <v>8.27</v>
      </c>
      <c r="F2517" s="446"/>
      <c r="G2517" s="446"/>
      <c r="H2517" s="446" t="s">
        <v>14360</v>
      </c>
      <c r="I2517" s="447">
        <v>45261</v>
      </c>
    </row>
    <row r="2518" spans="1:9" ht="15.75">
      <c r="A2518" s="675">
        <v>95580</v>
      </c>
      <c r="B2518" s="675" t="s">
        <v>6070</v>
      </c>
      <c r="C2518" s="675" t="s">
        <v>1982</v>
      </c>
      <c r="D2518" s="675" t="s">
        <v>40</v>
      </c>
      <c r="E2518" s="676">
        <v>9.51</v>
      </c>
      <c r="F2518" s="446"/>
      <c r="G2518" s="446"/>
      <c r="H2518" s="446" t="s">
        <v>14360</v>
      </c>
      <c r="I2518" s="447">
        <v>45261</v>
      </c>
    </row>
    <row r="2519" spans="1:9" ht="15.75">
      <c r="A2519" s="675">
        <v>95581</v>
      </c>
      <c r="B2519" s="675" t="s">
        <v>6071</v>
      </c>
      <c r="C2519" s="675" t="s">
        <v>1982</v>
      </c>
      <c r="D2519" s="675" t="s">
        <v>40</v>
      </c>
      <c r="E2519" s="676">
        <v>9.4700000000000006</v>
      </c>
      <c r="F2519" s="446"/>
      <c r="G2519" s="446"/>
      <c r="H2519" s="446" t="s">
        <v>14360</v>
      </c>
      <c r="I2519" s="447">
        <v>45261</v>
      </c>
    </row>
    <row r="2520" spans="1:9" ht="15.75">
      <c r="A2520" s="675">
        <v>95582</v>
      </c>
      <c r="B2520" s="675" t="s">
        <v>8023</v>
      </c>
      <c r="C2520" s="675" t="s">
        <v>1982</v>
      </c>
      <c r="D2520" s="675" t="s">
        <v>40</v>
      </c>
      <c r="E2520" s="676">
        <v>10.3</v>
      </c>
      <c r="F2520" s="446"/>
      <c r="G2520" s="446"/>
      <c r="H2520" s="446" t="s">
        <v>14360</v>
      </c>
      <c r="I2520" s="447">
        <v>45261</v>
      </c>
    </row>
    <row r="2521" spans="1:9" ht="15.75">
      <c r="A2521" s="675">
        <v>95583</v>
      </c>
      <c r="B2521" s="675" t="s">
        <v>6072</v>
      </c>
      <c r="C2521" s="675" t="s">
        <v>1982</v>
      </c>
      <c r="D2521" s="675" t="s">
        <v>40</v>
      </c>
      <c r="E2521" s="676">
        <v>14.76</v>
      </c>
      <c r="F2521" s="446"/>
      <c r="G2521" s="446"/>
      <c r="H2521" s="446" t="s">
        <v>14360</v>
      </c>
      <c r="I2521" s="447">
        <v>45261</v>
      </c>
    </row>
    <row r="2522" spans="1:9" ht="15.75">
      <c r="A2522" s="675">
        <v>95584</v>
      </c>
      <c r="B2522" s="675" t="s">
        <v>6073</v>
      </c>
      <c r="C2522" s="675" t="s">
        <v>1982</v>
      </c>
      <c r="D2522" s="675" t="s">
        <v>40</v>
      </c>
      <c r="E2522" s="676">
        <v>13.12</v>
      </c>
      <c r="F2522" s="446"/>
      <c r="G2522" s="446"/>
      <c r="H2522" s="446" t="s">
        <v>14360</v>
      </c>
      <c r="I2522" s="447">
        <v>45261</v>
      </c>
    </row>
    <row r="2523" spans="1:9" ht="15.75">
      <c r="A2523" s="675">
        <v>95592</v>
      </c>
      <c r="B2523" s="675" t="s">
        <v>6074</v>
      </c>
      <c r="C2523" s="675" t="s">
        <v>1982</v>
      </c>
      <c r="D2523" s="675" t="s">
        <v>40</v>
      </c>
      <c r="E2523" s="676">
        <v>14.76</v>
      </c>
      <c r="F2523" s="446"/>
      <c r="G2523" s="446"/>
      <c r="H2523" s="446" t="s">
        <v>14360</v>
      </c>
      <c r="I2523" s="447">
        <v>45261</v>
      </c>
    </row>
    <row r="2524" spans="1:9" ht="15.75">
      <c r="A2524" s="675">
        <v>95593</v>
      </c>
      <c r="B2524" s="675" t="s">
        <v>6075</v>
      </c>
      <c r="C2524" s="675" t="s">
        <v>1982</v>
      </c>
      <c r="D2524" s="675" t="s">
        <v>40</v>
      </c>
      <c r="E2524" s="676">
        <v>13.12</v>
      </c>
      <c r="F2524" s="446"/>
      <c r="G2524" s="446"/>
      <c r="H2524" s="446" t="s">
        <v>14360</v>
      </c>
      <c r="I2524" s="447">
        <v>45261</v>
      </c>
    </row>
    <row r="2525" spans="1:9" ht="15.75">
      <c r="A2525" s="675">
        <v>95943</v>
      </c>
      <c r="B2525" s="675" t="s">
        <v>3660</v>
      </c>
      <c r="C2525" s="675" t="s">
        <v>1982</v>
      </c>
      <c r="D2525" s="675" t="s">
        <v>40</v>
      </c>
      <c r="E2525" s="676">
        <v>20.2</v>
      </c>
      <c r="F2525" s="446"/>
      <c r="G2525" s="446"/>
      <c r="H2525" s="446" t="s">
        <v>14360</v>
      </c>
      <c r="I2525" s="447">
        <v>45261</v>
      </c>
    </row>
    <row r="2526" spans="1:9" ht="15.75">
      <c r="A2526" s="675">
        <v>95944</v>
      </c>
      <c r="B2526" s="675" t="s">
        <v>3661</v>
      </c>
      <c r="C2526" s="675" t="s">
        <v>1982</v>
      </c>
      <c r="D2526" s="675" t="s">
        <v>40</v>
      </c>
      <c r="E2526" s="676">
        <v>18.41</v>
      </c>
      <c r="F2526" s="446"/>
      <c r="G2526" s="446"/>
      <c r="H2526" s="446" t="s">
        <v>14360</v>
      </c>
      <c r="I2526" s="447">
        <v>45261</v>
      </c>
    </row>
    <row r="2527" spans="1:9" ht="15.75">
      <c r="A2527" s="675">
        <v>95945</v>
      </c>
      <c r="B2527" s="675" t="s">
        <v>3662</v>
      </c>
      <c r="C2527" s="675" t="s">
        <v>1982</v>
      </c>
      <c r="D2527" s="675" t="s">
        <v>40</v>
      </c>
      <c r="E2527" s="676">
        <v>15</v>
      </c>
      <c r="F2527" s="446"/>
      <c r="G2527" s="446"/>
      <c r="H2527" s="446" t="s">
        <v>14360</v>
      </c>
      <c r="I2527" s="447">
        <v>45261</v>
      </c>
    </row>
    <row r="2528" spans="1:9" ht="15.75">
      <c r="A2528" s="675">
        <v>95946</v>
      </c>
      <c r="B2528" s="675" t="s">
        <v>3663</v>
      </c>
      <c r="C2528" s="675" t="s">
        <v>1982</v>
      </c>
      <c r="D2528" s="675" t="s">
        <v>40</v>
      </c>
      <c r="E2528" s="676">
        <v>12.03</v>
      </c>
      <c r="F2528" s="446"/>
      <c r="G2528" s="446"/>
      <c r="H2528" s="446" t="s">
        <v>14360</v>
      </c>
      <c r="I2528" s="447">
        <v>45261</v>
      </c>
    </row>
    <row r="2529" spans="1:9" ht="15.75">
      <c r="A2529" s="675">
        <v>95947</v>
      </c>
      <c r="B2529" s="675" t="s">
        <v>3664</v>
      </c>
      <c r="C2529" s="675" t="s">
        <v>1982</v>
      </c>
      <c r="D2529" s="675" t="s">
        <v>40</v>
      </c>
      <c r="E2529" s="676">
        <v>9.35</v>
      </c>
      <c r="F2529" s="446"/>
      <c r="G2529" s="446"/>
      <c r="H2529" s="446" t="s">
        <v>14360</v>
      </c>
      <c r="I2529" s="447">
        <v>45261</v>
      </c>
    </row>
    <row r="2530" spans="1:9" ht="15.75">
      <c r="A2530" s="675">
        <v>95948</v>
      </c>
      <c r="B2530" s="675" t="s">
        <v>3665</v>
      </c>
      <c r="C2530" s="675" t="s">
        <v>1982</v>
      </c>
      <c r="D2530" s="675" t="s">
        <v>40</v>
      </c>
      <c r="E2530" s="676">
        <v>8.2899999999999991</v>
      </c>
      <c r="F2530" s="446"/>
      <c r="G2530" s="446"/>
      <c r="H2530" s="446" t="s">
        <v>14360</v>
      </c>
      <c r="I2530" s="447">
        <v>45261</v>
      </c>
    </row>
    <row r="2531" spans="1:9" ht="15.75">
      <c r="A2531" s="675">
        <v>96544</v>
      </c>
      <c r="B2531" s="675" t="s">
        <v>1682</v>
      </c>
      <c r="C2531" s="675" t="s">
        <v>1982</v>
      </c>
      <c r="D2531" s="675" t="s">
        <v>40</v>
      </c>
      <c r="E2531" s="676">
        <v>15.01</v>
      </c>
      <c r="F2531" s="446"/>
      <c r="G2531" s="446"/>
      <c r="H2531" s="446" t="s">
        <v>14360</v>
      </c>
      <c r="I2531" s="447">
        <v>45261</v>
      </c>
    </row>
    <row r="2532" spans="1:9" ht="15.75">
      <c r="A2532" s="675">
        <v>96545</v>
      </c>
      <c r="B2532" s="675" t="s">
        <v>1683</v>
      </c>
      <c r="C2532" s="675" t="s">
        <v>1982</v>
      </c>
      <c r="D2532" s="675" t="s">
        <v>40</v>
      </c>
      <c r="E2532" s="676">
        <v>13.78</v>
      </c>
      <c r="F2532" s="446"/>
      <c r="G2532" s="446"/>
      <c r="H2532" s="446" t="s">
        <v>14360</v>
      </c>
      <c r="I2532" s="447">
        <v>45261</v>
      </c>
    </row>
    <row r="2533" spans="1:9" ht="15.75">
      <c r="A2533" s="675">
        <v>96546</v>
      </c>
      <c r="B2533" s="675" t="s">
        <v>1684</v>
      </c>
      <c r="C2533" s="675" t="s">
        <v>1982</v>
      </c>
      <c r="D2533" s="675" t="s">
        <v>40</v>
      </c>
      <c r="E2533" s="676">
        <v>12.2</v>
      </c>
      <c r="F2533" s="446"/>
      <c r="G2533" s="446"/>
      <c r="H2533" s="446" t="s">
        <v>14360</v>
      </c>
      <c r="I2533" s="447">
        <v>45261</v>
      </c>
    </row>
    <row r="2534" spans="1:9" ht="15.75">
      <c r="A2534" s="675">
        <v>96547</v>
      </c>
      <c r="B2534" s="675" t="s">
        <v>1685</v>
      </c>
      <c r="C2534" s="675" t="s">
        <v>1982</v>
      </c>
      <c r="D2534" s="675" t="s">
        <v>40</v>
      </c>
      <c r="E2534" s="676">
        <v>10.27</v>
      </c>
      <c r="F2534" s="446"/>
      <c r="G2534" s="446"/>
      <c r="H2534" s="446" t="s">
        <v>14360</v>
      </c>
      <c r="I2534" s="447">
        <v>45261</v>
      </c>
    </row>
    <row r="2535" spans="1:9" ht="15.75">
      <c r="A2535" s="675">
        <v>96548</v>
      </c>
      <c r="B2535" s="675" t="s">
        <v>1686</v>
      </c>
      <c r="C2535" s="675" t="s">
        <v>1982</v>
      </c>
      <c r="D2535" s="675" t="s">
        <v>40</v>
      </c>
      <c r="E2535" s="676">
        <v>9.6300000000000008</v>
      </c>
      <c r="F2535" s="446"/>
      <c r="G2535" s="446"/>
      <c r="H2535" s="446" t="s">
        <v>14360</v>
      </c>
      <c r="I2535" s="447">
        <v>45261</v>
      </c>
    </row>
    <row r="2536" spans="1:9" ht="15.75">
      <c r="A2536" s="675">
        <v>96549</v>
      </c>
      <c r="B2536" s="675" t="s">
        <v>1687</v>
      </c>
      <c r="C2536" s="675" t="s">
        <v>1982</v>
      </c>
      <c r="D2536" s="675" t="s">
        <v>40</v>
      </c>
      <c r="E2536" s="676">
        <v>10.53</v>
      </c>
      <c r="F2536" s="446"/>
      <c r="G2536" s="446"/>
      <c r="H2536" s="446" t="s">
        <v>14360</v>
      </c>
      <c r="I2536" s="447">
        <v>45261</v>
      </c>
    </row>
    <row r="2537" spans="1:9" ht="15.75">
      <c r="A2537" s="675">
        <v>96550</v>
      </c>
      <c r="B2537" s="675" t="s">
        <v>1688</v>
      </c>
      <c r="C2537" s="675" t="s">
        <v>1982</v>
      </c>
      <c r="D2537" s="675" t="s">
        <v>40</v>
      </c>
      <c r="E2537" s="676">
        <v>10.199999999999999</v>
      </c>
      <c r="F2537" s="446"/>
      <c r="G2537" s="446"/>
      <c r="H2537" s="446" t="s">
        <v>14360</v>
      </c>
      <c r="I2537" s="447">
        <v>45261</v>
      </c>
    </row>
    <row r="2538" spans="1:9" ht="15.75">
      <c r="A2538" s="675">
        <v>100064</v>
      </c>
      <c r="B2538" s="675" t="s">
        <v>4475</v>
      </c>
      <c r="C2538" s="675" t="s">
        <v>1982</v>
      </c>
      <c r="D2538" s="675" t="s">
        <v>40</v>
      </c>
      <c r="E2538" s="676">
        <v>9.33</v>
      </c>
      <c r="F2538" s="446"/>
      <c r="G2538" s="446"/>
      <c r="H2538" s="446" t="s">
        <v>14360</v>
      </c>
      <c r="I2538" s="447">
        <v>45261</v>
      </c>
    </row>
    <row r="2539" spans="1:9" ht="15.75">
      <c r="A2539" s="675">
        <v>100066</v>
      </c>
      <c r="B2539" s="675" t="s">
        <v>2180</v>
      </c>
      <c r="C2539" s="675" t="s">
        <v>1982</v>
      </c>
      <c r="D2539" s="675" t="s">
        <v>40</v>
      </c>
      <c r="E2539" s="676">
        <v>9.2200000000000006</v>
      </c>
      <c r="F2539" s="446"/>
      <c r="G2539" s="446"/>
      <c r="H2539" s="446" t="s">
        <v>14360</v>
      </c>
      <c r="I2539" s="447">
        <v>45261</v>
      </c>
    </row>
    <row r="2540" spans="1:9" ht="15.75">
      <c r="A2540" s="675">
        <v>100067</v>
      </c>
      <c r="B2540" s="675" t="s">
        <v>2181</v>
      </c>
      <c r="C2540" s="675" t="s">
        <v>1982</v>
      </c>
      <c r="D2540" s="675" t="s">
        <v>40</v>
      </c>
      <c r="E2540" s="676">
        <v>11.25</v>
      </c>
      <c r="F2540" s="446"/>
      <c r="G2540" s="446"/>
      <c r="H2540" s="446" t="s">
        <v>14360</v>
      </c>
      <c r="I2540" s="447">
        <v>45261</v>
      </c>
    </row>
    <row r="2541" spans="1:9" ht="15.75">
      <c r="A2541" s="675">
        <v>100068</v>
      </c>
      <c r="B2541" s="675" t="s">
        <v>2182</v>
      </c>
      <c r="C2541" s="675" t="s">
        <v>1982</v>
      </c>
      <c r="D2541" s="675" t="s">
        <v>40</v>
      </c>
      <c r="E2541" s="676">
        <v>8.66</v>
      </c>
      <c r="F2541" s="446"/>
      <c r="G2541" s="446"/>
      <c r="H2541" s="446" t="s">
        <v>14360</v>
      </c>
      <c r="I2541" s="447">
        <v>45261</v>
      </c>
    </row>
    <row r="2542" spans="1:9" ht="15.75">
      <c r="A2542" s="675">
        <v>102920</v>
      </c>
      <c r="B2542" s="675" t="s">
        <v>5138</v>
      </c>
      <c r="C2542" s="675" t="s">
        <v>1982</v>
      </c>
      <c r="D2542" s="675" t="s">
        <v>40</v>
      </c>
      <c r="E2542" s="676">
        <v>7.77</v>
      </c>
      <c r="F2542" s="446"/>
      <c r="G2542" s="446"/>
      <c r="H2542" s="446" t="s">
        <v>14360</v>
      </c>
      <c r="I2542" s="447">
        <v>45261</v>
      </c>
    </row>
    <row r="2543" spans="1:9" ht="15.75">
      <c r="A2543" s="675">
        <v>102921</v>
      </c>
      <c r="B2543" s="675" t="s">
        <v>5139</v>
      </c>
      <c r="C2543" s="675" t="s">
        <v>1982</v>
      </c>
      <c r="D2543" s="675" t="s">
        <v>40</v>
      </c>
      <c r="E2543" s="676">
        <v>7.51</v>
      </c>
      <c r="F2543" s="446"/>
      <c r="G2543" s="446"/>
      <c r="H2543" s="446" t="s">
        <v>14360</v>
      </c>
      <c r="I2543" s="447">
        <v>45261</v>
      </c>
    </row>
    <row r="2544" spans="1:9" ht="15.75">
      <c r="A2544" s="675">
        <v>102922</v>
      </c>
      <c r="B2544" s="675" t="s">
        <v>5140</v>
      </c>
      <c r="C2544" s="675" t="s">
        <v>1982</v>
      </c>
      <c r="D2544" s="675" t="s">
        <v>40</v>
      </c>
      <c r="E2544" s="676">
        <v>8.2799999999999994</v>
      </c>
      <c r="F2544" s="446"/>
      <c r="G2544" s="446"/>
      <c r="H2544" s="446" t="s">
        <v>14360</v>
      </c>
      <c r="I2544" s="447">
        <v>45261</v>
      </c>
    </row>
    <row r="2545" spans="1:9" ht="15.75">
      <c r="A2545" s="675">
        <v>102923</v>
      </c>
      <c r="B2545" s="675" t="s">
        <v>5141</v>
      </c>
      <c r="C2545" s="675" t="s">
        <v>1982</v>
      </c>
      <c r="D2545" s="675" t="s">
        <v>40</v>
      </c>
      <c r="E2545" s="676">
        <v>7.32</v>
      </c>
      <c r="F2545" s="446"/>
      <c r="G2545" s="446"/>
      <c r="H2545" s="446" t="s">
        <v>14360</v>
      </c>
      <c r="I2545" s="447">
        <v>45261</v>
      </c>
    </row>
    <row r="2546" spans="1:9" ht="15.75">
      <c r="A2546" s="675">
        <v>103088</v>
      </c>
      <c r="B2546" s="675" t="s">
        <v>5142</v>
      </c>
      <c r="C2546" s="675" t="s">
        <v>1982</v>
      </c>
      <c r="D2546" s="675" t="s">
        <v>40</v>
      </c>
      <c r="E2546" s="676">
        <v>9.36</v>
      </c>
      <c r="F2546" s="446"/>
      <c r="G2546" s="446"/>
      <c r="H2546" s="446" t="s">
        <v>14360</v>
      </c>
      <c r="I2546" s="447">
        <v>45261</v>
      </c>
    </row>
    <row r="2547" spans="1:9" ht="15.75">
      <c r="A2547" s="675">
        <v>104104</v>
      </c>
      <c r="B2547" s="675" t="s">
        <v>6076</v>
      </c>
      <c r="C2547" s="675" t="s">
        <v>1982</v>
      </c>
      <c r="D2547" s="675" t="s">
        <v>40</v>
      </c>
      <c r="E2547" s="676">
        <v>10.48</v>
      </c>
      <c r="F2547" s="446"/>
      <c r="G2547" s="446"/>
      <c r="H2547" s="446" t="s">
        <v>14360</v>
      </c>
      <c r="I2547" s="447">
        <v>45261</v>
      </c>
    </row>
    <row r="2548" spans="1:9" ht="15.75">
      <c r="A2548" s="675">
        <v>104105</v>
      </c>
      <c r="B2548" s="675" t="s">
        <v>6077</v>
      </c>
      <c r="C2548" s="675" t="s">
        <v>1982</v>
      </c>
      <c r="D2548" s="675" t="s">
        <v>40</v>
      </c>
      <c r="E2548" s="676">
        <v>10.49</v>
      </c>
      <c r="F2548" s="446"/>
      <c r="G2548" s="446"/>
      <c r="H2548" s="446" t="s">
        <v>14360</v>
      </c>
      <c r="I2548" s="447">
        <v>45261</v>
      </c>
    </row>
    <row r="2549" spans="1:9" ht="15.75">
      <c r="A2549" s="675">
        <v>104106</v>
      </c>
      <c r="B2549" s="675" t="s">
        <v>6078</v>
      </c>
      <c r="C2549" s="675" t="s">
        <v>1982</v>
      </c>
      <c r="D2549" s="675" t="s">
        <v>40</v>
      </c>
      <c r="E2549" s="676">
        <v>9.65</v>
      </c>
      <c r="F2549" s="446"/>
      <c r="G2549" s="446"/>
      <c r="H2549" s="446" t="s">
        <v>14360</v>
      </c>
      <c r="I2549" s="447">
        <v>45261</v>
      </c>
    </row>
    <row r="2550" spans="1:9" ht="15.75">
      <c r="A2550" s="675">
        <v>104107</v>
      </c>
      <c r="B2550" s="675" t="s">
        <v>6079</v>
      </c>
      <c r="C2550" s="675" t="s">
        <v>1982</v>
      </c>
      <c r="D2550" s="675" t="s">
        <v>40</v>
      </c>
      <c r="E2550" s="676">
        <v>10.25</v>
      </c>
      <c r="F2550" s="446"/>
      <c r="G2550" s="446"/>
      <c r="H2550" s="446" t="s">
        <v>14360</v>
      </c>
      <c r="I2550" s="447">
        <v>45261</v>
      </c>
    </row>
    <row r="2551" spans="1:9" ht="15.75">
      <c r="A2551" s="675">
        <v>104108</v>
      </c>
      <c r="B2551" s="675" t="s">
        <v>6080</v>
      </c>
      <c r="C2551" s="675" t="s">
        <v>1982</v>
      </c>
      <c r="D2551" s="675" t="s">
        <v>40</v>
      </c>
      <c r="E2551" s="676">
        <v>12.1</v>
      </c>
      <c r="F2551" s="446"/>
      <c r="G2551" s="446"/>
      <c r="H2551" s="446" t="s">
        <v>14360</v>
      </c>
      <c r="I2551" s="447">
        <v>45261</v>
      </c>
    </row>
    <row r="2552" spans="1:9" ht="15.75">
      <c r="A2552" s="675">
        <v>104109</v>
      </c>
      <c r="B2552" s="675" t="s">
        <v>6081</v>
      </c>
      <c r="C2552" s="675" t="s">
        <v>1982</v>
      </c>
      <c r="D2552" s="675" t="s">
        <v>40</v>
      </c>
      <c r="E2552" s="676">
        <v>14.7</v>
      </c>
      <c r="F2552" s="446"/>
      <c r="G2552" s="446"/>
      <c r="H2552" s="446" t="s">
        <v>14360</v>
      </c>
      <c r="I2552" s="447">
        <v>45261</v>
      </c>
    </row>
    <row r="2553" spans="1:9" ht="15.75">
      <c r="A2553" s="675">
        <v>104110</v>
      </c>
      <c r="B2553" s="675" t="s">
        <v>6082</v>
      </c>
      <c r="C2553" s="675" t="s">
        <v>1982</v>
      </c>
      <c r="D2553" s="675" t="s">
        <v>40</v>
      </c>
      <c r="E2553" s="676">
        <v>16.59</v>
      </c>
      <c r="F2553" s="446"/>
      <c r="G2553" s="446"/>
      <c r="H2553" s="446" t="s">
        <v>14360</v>
      </c>
      <c r="I2553" s="447">
        <v>45261</v>
      </c>
    </row>
    <row r="2554" spans="1:9" ht="15.75">
      <c r="A2554" s="675">
        <v>104111</v>
      </c>
      <c r="B2554" s="675" t="s">
        <v>6083</v>
      </c>
      <c r="C2554" s="675" t="s">
        <v>1982</v>
      </c>
      <c r="D2554" s="675" t="s">
        <v>40</v>
      </c>
      <c r="E2554" s="676">
        <v>18.72</v>
      </c>
      <c r="F2554" s="446"/>
      <c r="G2554" s="446"/>
      <c r="H2554" s="446" t="s">
        <v>14360</v>
      </c>
      <c r="I2554" s="447">
        <v>45261</v>
      </c>
    </row>
    <row r="2555" spans="1:9" ht="15.75">
      <c r="A2555" s="675">
        <v>89993</v>
      </c>
      <c r="B2555" s="675" t="s">
        <v>5143</v>
      </c>
      <c r="C2555" s="675" t="s">
        <v>1982</v>
      </c>
      <c r="D2555" s="675" t="s">
        <v>326</v>
      </c>
      <c r="E2555" s="676">
        <v>940.11</v>
      </c>
      <c r="F2555" s="446"/>
      <c r="G2555" s="446"/>
      <c r="H2555" s="446" t="s">
        <v>14360</v>
      </c>
      <c r="I2555" s="447">
        <v>45261</v>
      </c>
    </row>
    <row r="2556" spans="1:9" ht="15.75">
      <c r="A2556" s="675">
        <v>89994</v>
      </c>
      <c r="B2556" s="675" t="s">
        <v>5144</v>
      </c>
      <c r="C2556" s="675" t="s">
        <v>1982</v>
      </c>
      <c r="D2556" s="675" t="s">
        <v>326</v>
      </c>
      <c r="E2556" s="676">
        <v>811.9</v>
      </c>
      <c r="F2556" s="446"/>
      <c r="G2556" s="446"/>
      <c r="H2556" s="446" t="s">
        <v>14360</v>
      </c>
      <c r="I2556" s="447">
        <v>45261</v>
      </c>
    </row>
    <row r="2557" spans="1:9" ht="15.75">
      <c r="A2557" s="675">
        <v>89995</v>
      </c>
      <c r="B2557" s="675" t="s">
        <v>5145</v>
      </c>
      <c r="C2557" s="675" t="s">
        <v>1982</v>
      </c>
      <c r="D2557" s="675" t="s">
        <v>326</v>
      </c>
      <c r="E2557" s="676">
        <v>907.32</v>
      </c>
      <c r="F2557" s="446"/>
      <c r="G2557" s="446"/>
      <c r="H2557" s="446" t="s">
        <v>14360</v>
      </c>
      <c r="I2557" s="447">
        <v>45261</v>
      </c>
    </row>
    <row r="2558" spans="1:9" ht="15.75">
      <c r="A2558" s="675">
        <v>90278</v>
      </c>
      <c r="B2558" s="675" t="s">
        <v>5146</v>
      </c>
      <c r="C2558" s="675" t="s">
        <v>1982</v>
      </c>
      <c r="D2558" s="675" t="s">
        <v>326</v>
      </c>
      <c r="E2558" s="676">
        <v>477.18</v>
      </c>
      <c r="F2558" s="446"/>
      <c r="G2558" s="446"/>
      <c r="H2558" s="446" t="s">
        <v>14360</v>
      </c>
      <c r="I2558" s="447">
        <v>45261</v>
      </c>
    </row>
    <row r="2559" spans="1:9" ht="15.75">
      <c r="A2559" s="675">
        <v>90279</v>
      </c>
      <c r="B2559" s="675" t="s">
        <v>5147</v>
      </c>
      <c r="C2559" s="675" t="s">
        <v>1982</v>
      </c>
      <c r="D2559" s="675" t="s">
        <v>326</v>
      </c>
      <c r="E2559" s="676">
        <v>525.21</v>
      </c>
      <c r="F2559" s="446"/>
      <c r="G2559" s="446"/>
      <c r="H2559" s="446" t="s">
        <v>14360</v>
      </c>
      <c r="I2559" s="447">
        <v>45261</v>
      </c>
    </row>
    <row r="2560" spans="1:9" ht="15.75">
      <c r="A2560" s="675">
        <v>90280</v>
      </c>
      <c r="B2560" s="675" t="s">
        <v>5148</v>
      </c>
      <c r="C2560" s="675" t="s">
        <v>1982</v>
      </c>
      <c r="D2560" s="675" t="s">
        <v>326</v>
      </c>
      <c r="E2560" s="676">
        <v>580.73</v>
      </c>
      <c r="F2560" s="446"/>
      <c r="G2560" s="446"/>
      <c r="H2560" s="446" t="s">
        <v>14360</v>
      </c>
      <c r="I2560" s="447">
        <v>45261</v>
      </c>
    </row>
    <row r="2561" spans="1:9" ht="15.75">
      <c r="A2561" s="675">
        <v>90281</v>
      </c>
      <c r="B2561" s="675" t="s">
        <v>5149</v>
      </c>
      <c r="C2561" s="675" t="s">
        <v>1982</v>
      </c>
      <c r="D2561" s="675" t="s">
        <v>326</v>
      </c>
      <c r="E2561" s="676">
        <v>674.05</v>
      </c>
      <c r="F2561" s="446"/>
      <c r="G2561" s="446"/>
      <c r="H2561" s="446" t="s">
        <v>14360</v>
      </c>
      <c r="I2561" s="447">
        <v>45261</v>
      </c>
    </row>
    <row r="2562" spans="1:9" ht="15.75">
      <c r="A2562" s="675">
        <v>90282</v>
      </c>
      <c r="B2562" s="675" t="s">
        <v>5150</v>
      </c>
      <c r="C2562" s="675" t="s">
        <v>1982</v>
      </c>
      <c r="D2562" s="675" t="s">
        <v>326</v>
      </c>
      <c r="E2562" s="676">
        <v>468.39</v>
      </c>
      <c r="F2562" s="446"/>
      <c r="G2562" s="446"/>
      <c r="H2562" s="446" t="s">
        <v>14360</v>
      </c>
      <c r="I2562" s="447">
        <v>45261</v>
      </c>
    </row>
    <row r="2563" spans="1:9" ht="15.75">
      <c r="A2563" s="675">
        <v>90283</v>
      </c>
      <c r="B2563" s="675" t="s">
        <v>5151</v>
      </c>
      <c r="C2563" s="675" t="s">
        <v>1982</v>
      </c>
      <c r="D2563" s="675" t="s">
        <v>326</v>
      </c>
      <c r="E2563" s="676">
        <v>517.54</v>
      </c>
      <c r="F2563" s="446"/>
      <c r="G2563" s="446"/>
      <c r="H2563" s="446" t="s">
        <v>14360</v>
      </c>
      <c r="I2563" s="447">
        <v>45261</v>
      </c>
    </row>
    <row r="2564" spans="1:9" ht="15.75">
      <c r="A2564" s="675">
        <v>90284</v>
      </c>
      <c r="B2564" s="675" t="s">
        <v>5152</v>
      </c>
      <c r="C2564" s="675" t="s">
        <v>1982</v>
      </c>
      <c r="D2564" s="675" t="s">
        <v>326</v>
      </c>
      <c r="E2564" s="676">
        <v>577.9</v>
      </c>
      <c r="F2564" s="446"/>
      <c r="G2564" s="446"/>
      <c r="H2564" s="446" t="s">
        <v>14360</v>
      </c>
      <c r="I2564" s="447">
        <v>45261</v>
      </c>
    </row>
    <row r="2565" spans="1:9" ht="15.75">
      <c r="A2565" s="675">
        <v>90285</v>
      </c>
      <c r="B2565" s="675" t="s">
        <v>5153</v>
      </c>
      <c r="C2565" s="675" t="s">
        <v>1982</v>
      </c>
      <c r="D2565" s="675" t="s">
        <v>326</v>
      </c>
      <c r="E2565" s="676">
        <v>679.99</v>
      </c>
      <c r="F2565" s="446"/>
      <c r="G2565" s="446"/>
      <c r="H2565" s="446" t="s">
        <v>14360</v>
      </c>
      <c r="I2565" s="447">
        <v>45261</v>
      </c>
    </row>
    <row r="2566" spans="1:9" ht="15.75">
      <c r="A2566" s="675">
        <v>94962</v>
      </c>
      <c r="B2566" s="675" t="s">
        <v>4476</v>
      </c>
      <c r="C2566" s="675" t="s">
        <v>1982</v>
      </c>
      <c r="D2566" s="675" t="s">
        <v>326</v>
      </c>
      <c r="E2566" s="676">
        <v>368.8</v>
      </c>
      <c r="F2566" s="446"/>
      <c r="G2566" s="446"/>
      <c r="H2566" s="446" t="s">
        <v>14360</v>
      </c>
      <c r="I2566" s="447">
        <v>45261</v>
      </c>
    </row>
    <row r="2567" spans="1:9" ht="15.75">
      <c r="A2567" s="675">
        <v>94963</v>
      </c>
      <c r="B2567" s="675" t="s">
        <v>4477</v>
      </c>
      <c r="C2567" s="675" t="s">
        <v>1982</v>
      </c>
      <c r="D2567" s="675" t="s">
        <v>326</v>
      </c>
      <c r="E2567" s="676">
        <v>408.56</v>
      </c>
      <c r="F2567" s="446"/>
      <c r="G2567" s="446"/>
      <c r="H2567" s="446" t="s">
        <v>14360</v>
      </c>
      <c r="I2567" s="447">
        <v>45261</v>
      </c>
    </row>
    <row r="2568" spans="1:9" ht="15.75">
      <c r="A2568" s="675">
        <v>94964</v>
      </c>
      <c r="B2568" s="675" t="s">
        <v>4478</v>
      </c>
      <c r="C2568" s="675" t="s">
        <v>1982</v>
      </c>
      <c r="D2568" s="675" t="s">
        <v>326</v>
      </c>
      <c r="E2568" s="676">
        <v>444.94</v>
      </c>
      <c r="F2568" s="446"/>
      <c r="G2568" s="446"/>
      <c r="H2568" s="446" t="s">
        <v>14360</v>
      </c>
      <c r="I2568" s="447">
        <v>45261</v>
      </c>
    </row>
    <row r="2569" spans="1:9" ht="15.75">
      <c r="A2569" s="675">
        <v>94965</v>
      </c>
      <c r="B2569" s="675" t="s">
        <v>4479</v>
      </c>
      <c r="C2569" s="675" t="s">
        <v>1982</v>
      </c>
      <c r="D2569" s="675" t="s">
        <v>326</v>
      </c>
      <c r="E2569" s="676">
        <v>462.82</v>
      </c>
      <c r="F2569" s="446"/>
      <c r="G2569" s="446"/>
      <c r="H2569" s="446" t="s">
        <v>14360</v>
      </c>
      <c r="I2569" s="447">
        <v>45261</v>
      </c>
    </row>
    <row r="2570" spans="1:9" ht="15.75">
      <c r="A2570" s="675">
        <v>94966</v>
      </c>
      <c r="B2570" s="675" t="s">
        <v>4480</v>
      </c>
      <c r="C2570" s="675" t="s">
        <v>1982</v>
      </c>
      <c r="D2570" s="675" t="s">
        <v>326</v>
      </c>
      <c r="E2570" s="676">
        <v>478.48</v>
      </c>
      <c r="F2570" s="446"/>
      <c r="G2570" s="446"/>
      <c r="H2570" s="446" t="s">
        <v>14360</v>
      </c>
      <c r="I2570" s="447">
        <v>45261</v>
      </c>
    </row>
    <row r="2571" spans="1:9" ht="15.75">
      <c r="A2571" s="675">
        <v>94967</v>
      </c>
      <c r="B2571" s="675" t="s">
        <v>4481</v>
      </c>
      <c r="C2571" s="675" t="s">
        <v>1982</v>
      </c>
      <c r="D2571" s="675" t="s">
        <v>326</v>
      </c>
      <c r="E2571" s="676">
        <v>544.94000000000005</v>
      </c>
      <c r="F2571" s="446"/>
      <c r="G2571" s="446"/>
      <c r="H2571" s="446" t="s">
        <v>14360</v>
      </c>
      <c r="I2571" s="447">
        <v>45261</v>
      </c>
    </row>
    <row r="2572" spans="1:9" ht="15.75">
      <c r="A2572" s="675">
        <v>94968</v>
      </c>
      <c r="B2572" s="675" t="s">
        <v>4482</v>
      </c>
      <c r="C2572" s="675" t="s">
        <v>1982</v>
      </c>
      <c r="D2572" s="675" t="s">
        <v>326</v>
      </c>
      <c r="E2572" s="676">
        <v>367.19</v>
      </c>
      <c r="F2572" s="446"/>
      <c r="G2572" s="446"/>
      <c r="H2572" s="446" t="s">
        <v>14360</v>
      </c>
      <c r="I2572" s="447">
        <v>45261</v>
      </c>
    </row>
    <row r="2573" spans="1:9" ht="15.75">
      <c r="A2573" s="675">
        <v>94969</v>
      </c>
      <c r="B2573" s="675" t="s">
        <v>4483</v>
      </c>
      <c r="C2573" s="675" t="s">
        <v>1982</v>
      </c>
      <c r="D2573" s="675" t="s">
        <v>326</v>
      </c>
      <c r="E2573" s="676">
        <v>404.19</v>
      </c>
      <c r="F2573" s="446"/>
      <c r="G2573" s="446"/>
      <c r="H2573" s="446" t="s">
        <v>14360</v>
      </c>
      <c r="I2573" s="447">
        <v>45261</v>
      </c>
    </row>
    <row r="2574" spans="1:9" ht="15.75">
      <c r="A2574" s="675">
        <v>94970</v>
      </c>
      <c r="B2574" s="675" t="s">
        <v>4484</v>
      </c>
      <c r="C2574" s="675" t="s">
        <v>1982</v>
      </c>
      <c r="D2574" s="675" t="s">
        <v>326</v>
      </c>
      <c r="E2574" s="676">
        <v>435.41</v>
      </c>
      <c r="F2574" s="446"/>
      <c r="G2574" s="446"/>
      <c r="H2574" s="446" t="s">
        <v>14360</v>
      </c>
      <c r="I2574" s="447">
        <v>45261</v>
      </c>
    </row>
    <row r="2575" spans="1:9" ht="15.75">
      <c r="A2575" s="675">
        <v>94971</v>
      </c>
      <c r="B2575" s="675" t="s">
        <v>4485</v>
      </c>
      <c r="C2575" s="675" t="s">
        <v>1982</v>
      </c>
      <c r="D2575" s="675" t="s">
        <v>326</v>
      </c>
      <c r="E2575" s="676">
        <v>458.53</v>
      </c>
      <c r="F2575" s="446"/>
      <c r="G2575" s="446"/>
      <c r="H2575" s="446" t="s">
        <v>14360</v>
      </c>
      <c r="I2575" s="447">
        <v>45261</v>
      </c>
    </row>
    <row r="2576" spans="1:9" ht="15.75">
      <c r="A2576" s="675">
        <v>94972</v>
      </c>
      <c r="B2576" s="675" t="s">
        <v>4486</v>
      </c>
      <c r="C2576" s="675" t="s">
        <v>1982</v>
      </c>
      <c r="D2576" s="675" t="s">
        <v>326</v>
      </c>
      <c r="E2576" s="676">
        <v>474.17</v>
      </c>
      <c r="F2576" s="446"/>
      <c r="G2576" s="446"/>
      <c r="H2576" s="446" t="s">
        <v>14360</v>
      </c>
      <c r="I2576" s="447">
        <v>45261</v>
      </c>
    </row>
    <row r="2577" spans="1:9" ht="15.75">
      <c r="A2577" s="675">
        <v>94973</v>
      </c>
      <c r="B2577" s="675" t="s">
        <v>4487</v>
      </c>
      <c r="C2577" s="675" t="s">
        <v>1982</v>
      </c>
      <c r="D2577" s="675" t="s">
        <v>326</v>
      </c>
      <c r="E2577" s="676">
        <v>539.25</v>
      </c>
      <c r="F2577" s="446"/>
      <c r="G2577" s="446"/>
      <c r="H2577" s="446" t="s">
        <v>14360</v>
      </c>
      <c r="I2577" s="447">
        <v>45261</v>
      </c>
    </row>
    <row r="2578" spans="1:9" ht="15.75">
      <c r="A2578" s="675">
        <v>94974</v>
      </c>
      <c r="B2578" s="675" t="s">
        <v>4488</v>
      </c>
      <c r="C2578" s="675" t="s">
        <v>1982</v>
      </c>
      <c r="D2578" s="675" t="s">
        <v>326</v>
      </c>
      <c r="E2578" s="676">
        <v>428.97</v>
      </c>
      <c r="F2578" s="446"/>
      <c r="G2578" s="446"/>
      <c r="H2578" s="446" t="s">
        <v>14360</v>
      </c>
      <c r="I2578" s="447">
        <v>45261</v>
      </c>
    </row>
    <row r="2579" spans="1:9" ht="15.75">
      <c r="A2579" s="675">
        <v>94975</v>
      </c>
      <c r="B2579" s="675" t="s">
        <v>4489</v>
      </c>
      <c r="C2579" s="675" t="s">
        <v>1982</v>
      </c>
      <c r="D2579" s="675" t="s">
        <v>326</v>
      </c>
      <c r="E2579" s="676">
        <v>463.92</v>
      </c>
      <c r="F2579" s="446"/>
      <c r="G2579" s="446"/>
      <c r="H2579" s="446" t="s">
        <v>14360</v>
      </c>
      <c r="I2579" s="447">
        <v>45261</v>
      </c>
    </row>
    <row r="2580" spans="1:9" ht="15.75">
      <c r="A2580" s="675">
        <v>96555</v>
      </c>
      <c r="B2580" s="675" t="s">
        <v>1689</v>
      </c>
      <c r="C2580" s="675" t="s">
        <v>1982</v>
      </c>
      <c r="D2580" s="675" t="s">
        <v>326</v>
      </c>
      <c r="E2580" s="676">
        <v>651.23</v>
      </c>
      <c r="F2580" s="446"/>
      <c r="G2580" s="446"/>
      <c r="H2580" s="446" t="s">
        <v>14360</v>
      </c>
      <c r="I2580" s="447">
        <v>45261</v>
      </c>
    </row>
    <row r="2581" spans="1:9" ht="15.75">
      <c r="A2581" s="675">
        <v>96556</v>
      </c>
      <c r="B2581" s="675" t="s">
        <v>1690</v>
      </c>
      <c r="C2581" s="675" t="s">
        <v>1982</v>
      </c>
      <c r="D2581" s="675" t="s">
        <v>326</v>
      </c>
      <c r="E2581" s="676">
        <v>729.04</v>
      </c>
      <c r="F2581" s="446"/>
      <c r="G2581" s="446"/>
      <c r="H2581" s="446" t="s">
        <v>14360</v>
      </c>
      <c r="I2581" s="447">
        <v>45261</v>
      </c>
    </row>
    <row r="2582" spans="1:9" ht="15.75">
      <c r="A2582" s="675">
        <v>96557</v>
      </c>
      <c r="B2582" s="675" t="s">
        <v>1691</v>
      </c>
      <c r="C2582" s="675" t="s">
        <v>1982</v>
      </c>
      <c r="D2582" s="675" t="s">
        <v>326</v>
      </c>
      <c r="E2582" s="676">
        <v>719.2</v>
      </c>
      <c r="F2582" s="446"/>
      <c r="G2582" s="446"/>
      <c r="H2582" s="446" t="s">
        <v>14360</v>
      </c>
      <c r="I2582" s="447">
        <v>45261</v>
      </c>
    </row>
    <row r="2583" spans="1:9" ht="15.75">
      <c r="A2583" s="675">
        <v>96558</v>
      </c>
      <c r="B2583" s="675" t="s">
        <v>1692</v>
      </c>
      <c r="C2583" s="675" t="s">
        <v>1982</v>
      </c>
      <c r="D2583" s="675" t="s">
        <v>326</v>
      </c>
      <c r="E2583" s="676">
        <v>726.19</v>
      </c>
      <c r="F2583" s="446"/>
      <c r="G2583" s="446"/>
      <c r="H2583" s="446" t="s">
        <v>14360</v>
      </c>
      <c r="I2583" s="447">
        <v>45261</v>
      </c>
    </row>
    <row r="2584" spans="1:9" ht="15.75">
      <c r="A2584" s="675">
        <v>99235</v>
      </c>
      <c r="B2584" s="675" t="s">
        <v>5154</v>
      </c>
      <c r="C2584" s="675" t="s">
        <v>1982</v>
      </c>
      <c r="D2584" s="675" t="s">
        <v>326</v>
      </c>
      <c r="E2584" s="676">
        <v>698.01</v>
      </c>
      <c r="F2584" s="446"/>
      <c r="G2584" s="446"/>
      <c r="H2584" s="446" t="s">
        <v>14360</v>
      </c>
      <c r="I2584" s="447">
        <v>45261</v>
      </c>
    </row>
    <row r="2585" spans="1:9" ht="15.75">
      <c r="A2585" s="675">
        <v>99431</v>
      </c>
      <c r="B2585" s="675" t="s">
        <v>5155</v>
      </c>
      <c r="C2585" s="675" t="s">
        <v>1982</v>
      </c>
      <c r="D2585" s="675" t="s">
        <v>326</v>
      </c>
      <c r="E2585" s="676">
        <v>720.53</v>
      </c>
      <c r="F2585" s="446"/>
      <c r="G2585" s="446"/>
      <c r="H2585" s="446" t="s">
        <v>14360</v>
      </c>
      <c r="I2585" s="447">
        <v>45261</v>
      </c>
    </row>
    <row r="2586" spans="1:9" ht="15.75">
      <c r="A2586" s="675">
        <v>99432</v>
      </c>
      <c r="B2586" s="675" t="s">
        <v>5156</v>
      </c>
      <c r="C2586" s="675" t="s">
        <v>1982</v>
      </c>
      <c r="D2586" s="675" t="s">
        <v>326</v>
      </c>
      <c r="E2586" s="676">
        <v>699.9</v>
      </c>
      <c r="F2586" s="446"/>
      <c r="G2586" s="446"/>
      <c r="H2586" s="446" t="s">
        <v>14360</v>
      </c>
      <c r="I2586" s="447">
        <v>45261</v>
      </c>
    </row>
    <row r="2587" spans="1:9" ht="15.75">
      <c r="A2587" s="675">
        <v>99433</v>
      </c>
      <c r="B2587" s="675" t="s">
        <v>5157</v>
      </c>
      <c r="C2587" s="675" t="s">
        <v>1982</v>
      </c>
      <c r="D2587" s="675" t="s">
        <v>326</v>
      </c>
      <c r="E2587" s="676">
        <v>756.97</v>
      </c>
      <c r="F2587" s="446"/>
      <c r="G2587" s="446"/>
      <c r="H2587" s="446" t="s">
        <v>14360</v>
      </c>
      <c r="I2587" s="447">
        <v>45261</v>
      </c>
    </row>
    <row r="2588" spans="1:9" ht="15.75">
      <c r="A2588" s="675">
        <v>99434</v>
      </c>
      <c r="B2588" s="675" t="s">
        <v>5158</v>
      </c>
      <c r="C2588" s="675" t="s">
        <v>1982</v>
      </c>
      <c r="D2588" s="675" t="s">
        <v>326</v>
      </c>
      <c r="E2588" s="676">
        <v>724.3</v>
      </c>
      <c r="F2588" s="446"/>
      <c r="G2588" s="446"/>
      <c r="H2588" s="446" t="s">
        <v>14360</v>
      </c>
      <c r="I2588" s="447">
        <v>45261</v>
      </c>
    </row>
    <row r="2589" spans="1:9" ht="15.75">
      <c r="A2589" s="675">
        <v>99435</v>
      </c>
      <c r="B2589" s="675" t="s">
        <v>5159</v>
      </c>
      <c r="C2589" s="675" t="s">
        <v>1982</v>
      </c>
      <c r="D2589" s="675" t="s">
        <v>326</v>
      </c>
      <c r="E2589" s="676">
        <v>702.47</v>
      </c>
      <c r="F2589" s="446"/>
      <c r="G2589" s="446"/>
      <c r="H2589" s="446" t="s">
        <v>14360</v>
      </c>
      <c r="I2589" s="447">
        <v>45261</v>
      </c>
    </row>
    <row r="2590" spans="1:9" ht="15.75">
      <c r="A2590" s="675">
        <v>99436</v>
      </c>
      <c r="B2590" s="675" t="s">
        <v>5160</v>
      </c>
      <c r="C2590" s="675" t="s">
        <v>1982</v>
      </c>
      <c r="D2590" s="675" t="s">
        <v>326</v>
      </c>
      <c r="E2590" s="676">
        <v>776.56</v>
      </c>
      <c r="F2590" s="446"/>
      <c r="G2590" s="446"/>
      <c r="H2590" s="446" t="s">
        <v>14360</v>
      </c>
      <c r="I2590" s="447">
        <v>45261</v>
      </c>
    </row>
    <row r="2591" spans="1:9" ht="15.75">
      <c r="A2591" s="675">
        <v>99437</v>
      </c>
      <c r="B2591" s="675" t="s">
        <v>5161</v>
      </c>
      <c r="C2591" s="675" t="s">
        <v>1982</v>
      </c>
      <c r="D2591" s="675" t="s">
        <v>326</v>
      </c>
      <c r="E2591" s="676">
        <v>739.62</v>
      </c>
      <c r="F2591" s="446"/>
      <c r="G2591" s="446"/>
      <c r="H2591" s="446" t="s">
        <v>14360</v>
      </c>
      <c r="I2591" s="447">
        <v>45261</v>
      </c>
    </row>
    <row r="2592" spans="1:9" ht="15.75">
      <c r="A2592" s="675">
        <v>99438</v>
      </c>
      <c r="B2592" s="675" t="s">
        <v>5162</v>
      </c>
      <c r="C2592" s="675" t="s">
        <v>1982</v>
      </c>
      <c r="D2592" s="675" t="s">
        <v>326</v>
      </c>
      <c r="E2592" s="676">
        <v>745.01</v>
      </c>
      <c r="F2592" s="446"/>
      <c r="G2592" s="446"/>
      <c r="H2592" s="446" t="s">
        <v>14360</v>
      </c>
      <c r="I2592" s="447">
        <v>45261</v>
      </c>
    </row>
    <row r="2593" spans="1:9" ht="15.75">
      <c r="A2593" s="675">
        <v>99439</v>
      </c>
      <c r="B2593" s="675" t="s">
        <v>5163</v>
      </c>
      <c r="C2593" s="675" t="s">
        <v>1982</v>
      </c>
      <c r="D2593" s="675" t="s">
        <v>326</v>
      </c>
      <c r="E2593" s="676">
        <v>709.07</v>
      </c>
      <c r="F2593" s="446"/>
      <c r="G2593" s="446"/>
      <c r="H2593" s="446" t="s">
        <v>14360</v>
      </c>
      <c r="I2593" s="447">
        <v>45261</v>
      </c>
    </row>
    <row r="2594" spans="1:9" ht="15.75">
      <c r="A2594" s="675">
        <v>102473</v>
      </c>
      <c r="B2594" s="675" t="s">
        <v>4490</v>
      </c>
      <c r="C2594" s="675" t="s">
        <v>1982</v>
      </c>
      <c r="D2594" s="675" t="s">
        <v>326</v>
      </c>
      <c r="E2594" s="676">
        <v>505.9</v>
      </c>
      <c r="F2594" s="446"/>
      <c r="G2594" s="446"/>
      <c r="H2594" s="446" t="s">
        <v>14360</v>
      </c>
      <c r="I2594" s="447">
        <v>45261</v>
      </c>
    </row>
    <row r="2595" spans="1:9" ht="15.75">
      <c r="A2595" s="675">
        <v>102474</v>
      </c>
      <c r="B2595" s="675" t="s">
        <v>4491</v>
      </c>
      <c r="C2595" s="675" t="s">
        <v>1982</v>
      </c>
      <c r="D2595" s="675" t="s">
        <v>326</v>
      </c>
      <c r="E2595" s="676">
        <v>542.66</v>
      </c>
      <c r="F2595" s="446"/>
      <c r="G2595" s="446"/>
      <c r="H2595" s="446" t="s">
        <v>14360</v>
      </c>
      <c r="I2595" s="447">
        <v>45261</v>
      </c>
    </row>
    <row r="2596" spans="1:9" ht="15.75">
      <c r="A2596" s="675">
        <v>102475</v>
      </c>
      <c r="B2596" s="675" t="s">
        <v>4492</v>
      </c>
      <c r="C2596" s="675" t="s">
        <v>1982</v>
      </c>
      <c r="D2596" s="675" t="s">
        <v>326</v>
      </c>
      <c r="E2596" s="676">
        <v>583.33000000000004</v>
      </c>
      <c r="F2596" s="446"/>
      <c r="G2596" s="446"/>
      <c r="H2596" s="446" t="s">
        <v>14360</v>
      </c>
      <c r="I2596" s="447">
        <v>45261</v>
      </c>
    </row>
    <row r="2597" spans="1:9" ht="15.75">
      <c r="A2597" s="675">
        <v>102476</v>
      </c>
      <c r="B2597" s="675" t="s">
        <v>4493</v>
      </c>
      <c r="C2597" s="675" t="s">
        <v>1982</v>
      </c>
      <c r="D2597" s="675" t="s">
        <v>326</v>
      </c>
      <c r="E2597" s="676">
        <v>601.64</v>
      </c>
      <c r="F2597" s="446"/>
      <c r="G2597" s="446"/>
      <c r="H2597" s="446" t="s">
        <v>14360</v>
      </c>
      <c r="I2597" s="447">
        <v>45261</v>
      </c>
    </row>
    <row r="2598" spans="1:9" ht="15.75">
      <c r="A2598" s="675">
        <v>102477</v>
      </c>
      <c r="B2598" s="675" t="s">
        <v>4494</v>
      </c>
      <c r="C2598" s="675" t="s">
        <v>1982</v>
      </c>
      <c r="D2598" s="675" t="s">
        <v>326</v>
      </c>
      <c r="E2598" s="676">
        <v>633.72</v>
      </c>
      <c r="F2598" s="446"/>
      <c r="G2598" s="446"/>
      <c r="H2598" s="446" t="s">
        <v>14360</v>
      </c>
      <c r="I2598" s="447">
        <v>45261</v>
      </c>
    </row>
    <row r="2599" spans="1:9" ht="15.75">
      <c r="A2599" s="675">
        <v>102478</v>
      </c>
      <c r="B2599" s="675" t="s">
        <v>4495</v>
      </c>
      <c r="C2599" s="675" t="s">
        <v>1982</v>
      </c>
      <c r="D2599" s="675" t="s">
        <v>326</v>
      </c>
      <c r="E2599" s="676">
        <v>682.58</v>
      </c>
      <c r="F2599" s="446"/>
      <c r="G2599" s="446"/>
      <c r="H2599" s="446" t="s">
        <v>14360</v>
      </c>
      <c r="I2599" s="447">
        <v>45261</v>
      </c>
    </row>
    <row r="2600" spans="1:9" ht="15.75">
      <c r="A2600" s="675">
        <v>102479</v>
      </c>
      <c r="B2600" s="675" t="s">
        <v>4496</v>
      </c>
      <c r="C2600" s="675" t="s">
        <v>1982</v>
      </c>
      <c r="D2600" s="675" t="s">
        <v>326</v>
      </c>
      <c r="E2600" s="676">
        <v>504.91</v>
      </c>
      <c r="F2600" s="446"/>
      <c r="G2600" s="446"/>
      <c r="H2600" s="446" t="s">
        <v>14360</v>
      </c>
      <c r="I2600" s="447">
        <v>45261</v>
      </c>
    </row>
    <row r="2601" spans="1:9" ht="15.75">
      <c r="A2601" s="675">
        <v>102480</v>
      </c>
      <c r="B2601" s="675" t="s">
        <v>4497</v>
      </c>
      <c r="C2601" s="675" t="s">
        <v>1982</v>
      </c>
      <c r="D2601" s="675" t="s">
        <v>326</v>
      </c>
      <c r="E2601" s="676">
        <v>538.79</v>
      </c>
      <c r="F2601" s="446"/>
      <c r="G2601" s="446"/>
      <c r="H2601" s="446" t="s">
        <v>14360</v>
      </c>
      <c r="I2601" s="447">
        <v>45261</v>
      </c>
    </row>
    <row r="2602" spans="1:9" ht="15.75">
      <c r="A2602" s="675">
        <v>102481</v>
      </c>
      <c r="B2602" s="675" t="s">
        <v>4498</v>
      </c>
      <c r="C2602" s="675" t="s">
        <v>1982</v>
      </c>
      <c r="D2602" s="675" t="s">
        <v>326</v>
      </c>
      <c r="E2602" s="676">
        <v>574.36</v>
      </c>
      <c r="F2602" s="446"/>
      <c r="G2602" s="446"/>
      <c r="H2602" s="446" t="s">
        <v>14360</v>
      </c>
      <c r="I2602" s="447">
        <v>45261</v>
      </c>
    </row>
    <row r="2603" spans="1:9" ht="15.75">
      <c r="A2603" s="675">
        <v>102482</v>
      </c>
      <c r="B2603" s="675" t="s">
        <v>4499</v>
      </c>
      <c r="C2603" s="675" t="s">
        <v>1982</v>
      </c>
      <c r="D2603" s="675" t="s">
        <v>326</v>
      </c>
      <c r="E2603" s="676">
        <v>600.9</v>
      </c>
      <c r="F2603" s="446"/>
      <c r="G2603" s="446"/>
      <c r="H2603" s="446" t="s">
        <v>14360</v>
      </c>
      <c r="I2603" s="447">
        <v>45261</v>
      </c>
    </row>
    <row r="2604" spans="1:9" ht="15.75">
      <c r="A2604" s="675">
        <v>102483</v>
      </c>
      <c r="B2604" s="675" t="s">
        <v>4500</v>
      </c>
      <c r="C2604" s="675" t="s">
        <v>1982</v>
      </c>
      <c r="D2604" s="675" t="s">
        <v>326</v>
      </c>
      <c r="E2604" s="676">
        <v>629.62</v>
      </c>
      <c r="F2604" s="446"/>
      <c r="G2604" s="446"/>
      <c r="H2604" s="446" t="s">
        <v>14360</v>
      </c>
      <c r="I2604" s="447">
        <v>45261</v>
      </c>
    </row>
    <row r="2605" spans="1:9" ht="15.75">
      <c r="A2605" s="675">
        <v>102484</v>
      </c>
      <c r="B2605" s="675" t="s">
        <v>4501</v>
      </c>
      <c r="C2605" s="675" t="s">
        <v>1982</v>
      </c>
      <c r="D2605" s="675" t="s">
        <v>326</v>
      </c>
      <c r="E2605" s="676">
        <v>683.29</v>
      </c>
      <c r="F2605" s="446"/>
      <c r="G2605" s="446"/>
      <c r="H2605" s="446" t="s">
        <v>14360</v>
      </c>
      <c r="I2605" s="447">
        <v>45261</v>
      </c>
    </row>
    <row r="2606" spans="1:9" ht="15.75">
      <c r="A2606" s="675">
        <v>102485</v>
      </c>
      <c r="B2606" s="675" t="s">
        <v>4502</v>
      </c>
      <c r="C2606" s="675" t="s">
        <v>1982</v>
      </c>
      <c r="D2606" s="675" t="s">
        <v>326</v>
      </c>
      <c r="E2606" s="676">
        <v>569.14</v>
      </c>
      <c r="F2606" s="446"/>
      <c r="G2606" s="446"/>
      <c r="H2606" s="446" t="s">
        <v>14360</v>
      </c>
      <c r="I2606" s="447">
        <v>45261</v>
      </c>
    </row>
    <row r="2607" spans="1:9" ht="15.75">
      <c r="A2607" s="675">
        <v>102486</v>
      </c>
      <c r="B2607" s="675" t="s">
        <v>4503</v>
      </c>
      <c r="C2607" s="675" t="s">
        <v>1982</v>
      </c>
      <c r="D2607" s="675" t="s">
        <v>326</v>
      </c>
      <c r="E2607" s="676">
        <v>599.23</v>
      </c>
      <c r="F2607" s="446"/>
      <c r="G2607" s="446"/>
      <c r="H2607" s="446" t="s">
        <v>14360</v>
      </c>
      <c r="I2607" s="447">
        <v>45261</v>
      </c>
    </row>
    <row r="2608" spans="1:9" ht="15.75">
      <c r="A2608" s="675">
        <v>102487</v>
      </c>
      <c r="B2608" s="675" t="s">
        <v>4504</v>
      </c>
      <c r="C2608" s="675" t="s">
        <v>1982</v>
      </c>
      <c r="D2608" s="675" t="s">
        <v>326</v>
      </c>
      <c r="E2608" s="676">
        <v>534.98</v>
      </c>
      <c r="F2608" s="446"/>
      <c r="G2608" s="446"/>
      <c r="H2608" s="446" t="s">
        <v>14360</v>
      </c>
      <c r="I2608" s="447">
        <v>45261</v>
      </c>
    </row>
    <row r="2609" spans="1:9" ht="15.75">
      <c r="A2609" s="675">
        <v>103183</v>
      </c>
      <c r="B2609" s="675" t="s">
        <v>5164</v>
      </c>
      <c r="C2609" s="675" t="s">
        <v>1982</v>
      </c>
      <c r="D2609" s="675" t="s">
        <v>326</v>
      </c>
      <c r="E2609" s="676">
        <v>746.1</v>
      </c>
      <c r="F2609" s="446"/>
      <c r="G2609" s="446"/>
      <c r="H2609" s="446" t="s">
        <v>14360</v>
      </c>
      <c r="I2609" s="447">
        <v>45261</v>
      </c>
    </row>
    <row r="2610" spans="1:9" ht="15.75">
      <c r="A2610" s="675">
        <v>103184</v>
      </c>
      <c r="B2610" s="675" t="s">
        <v>5165</v>
      </c>
      <c r="C2610" s="675" t="s">
        <v>1982</v>
      </c>
      <c r="D2610" s="675" t="s">
        <v>326</v>
      </c>
      <c r="E2610" s="676">
        <v>708.9</v>
      </c>
      <c r="F2610" s="446"/>
      <c r="G2610" s="446"/>
      <c r="H2610" s="446" t="s">
        <v>14360</v>
      </c>
      <c r="I2610" s="447">
        <v>45261</v>
      </c>
    </row>
    <row r="2611" spans="1:9" ht="15.75">
      <c r="A2611" s="675">
        <v>103669</v>
      </c>
      <c r="B2611" s="675" t="s">
        <v>5166</v>
      </c>
      <c r="C2611" s="675" t="s">
        <v>1982</v>
      </c>
      <c r="D2611" s="675" t="s">
        <v>326</v>
      </c>
      <c r="E2611" s="676">
        <v>953.47</v>
      </c>
      <c r="F2611" s="446"/>
      <c r="G2611" s="446"/>
      <c r="H2611" s="446" t="s">
        <v>14360</v>
      </c>
      <c r="I2611" s="447">
        <v>45261</v>
      </c>
    </row>
    <row r="2612" spans="1:9" ht="15.75">
      <c r="A2612" s="675">
        <v>103670</v>
      </c>
      <c r="B2612" s="675" t="s">
        <v>5167</v>
      </c>
      <c r="C2612" s="675" t="s">
        <v>1982</v>
      </c>
      <c r="D2612" s="675" t="s">
        <v>326</v>
      </c>
      <c r="E2612" s="676">
        <v>262.56</v>
      </c>
      <c r="F2612" s="446"/>
      <c r="G2612" s="446"/>
      <c r="H2612" s="446" t="s">
        <v>14360</v>
      </c>
      <c r="I2612" s="447">
        <v>45261</v>
      </c>
    </row>
    <row r="2613" spans="1:9" ht="15.75">
      <c r="A2613" s="675">
        <v>103671</v>
      </c>
      <c r="B2613" s="675" t="s">
        <v>5168</v>
      </c>
      <c r="C2613" s="675" t="s">
        <v>1982</v>
      </c>
      <c r="D2613" s="675" t="s">
        <v>326</v>
      </c>
      <c r="E2613" s="676">
        <v>733.47</v>
      </c>
      <c r="F2613" s="446"/>
      <c r="G2613" s="446"/>
      <c r="H2613" s="446" t="s">
        <v>14360</v>
      </c>
      <c r="I2613" s="447">
        <v>45261</v>
      </c>
    </row>
    <row r="2614" spans="1:9" ht="15.75">
      <c r="A2614" s="675">
        <v>103672</v>
      </c>
      <c r="B2614" s="675" t="s">
        <v>8024</v>
      </c>
      <c r="C2614" s="675" t="s">
        <v>1982</v>
      </c>
      <c r="D2614" s="675" t="s">
        <v>326</v>
      </c>
      <c r="E2614" s="676">
        <v>688.01</v>
      </c>
      <c r="F2614" s="446"/>
      <c r="G2614" s="446"/>
      <c r="H2614" s="446" t="s">
        <v>14360</v>
      </c>
      <c r="I2614" s="447">
        <v>45261</v>
      </c>
    </row>
    <row r="2615" spans="1:9" ht="15.75">
      <c r="A2615" s="675">
        <v>103673</v>
      </c>
      <c r="B2615" s="675" t="s">
        <v>5169</v>
      </c>
      <c r="C2615" s="675" t="s">
        <v>1982</v>
      </c>
      <c r="D2615" s="675" t="s">
        <v>326</v>
      </c>
      <c r="E2615" s="676">
        <v>36.86</v>
      </c>
      <c r="F2615" s="446"/>
      <c r="G2615" s="446"/>
      <c r="H2615" s="446" t="s">
        <v>14360</v>
      </c>
      <c r="I2615" s="447">
        <v>45261</v>
      </c>
    </row>
    <row r="2616" spans="1:9" ht="15.75">
      <c r="A2616" s="675">
        <v>103674</v>
      </c>
      <c r="B2616" s="675" t="s">
        <v>8025</v>
      </c>
      <c r="C2616" s="675" t="s">
        <v>1982</v>
      </c>
      <c r="D2616" s="675" t="s">
        <v>326</v>
      </c>
      <c r="E2616" s="676">
        <v>706.04</v>
      </c>
      <c r="F2616" s="446"/>
      <c r="G2616" s="446"/>
      <c r="H2616" s="446" t="s">
        <v>14360</v>
      </c>
      <c r="I2616" s="447">
        <v>45261</v>
      </c>
    </row>
    <row r="2617" spans="1:9" ht="15.75">
      <c r="A2617" s="675">
        <v>103675</v>
      </c>
      <c r="B2617" s="675" t="s">
        <v>8026</v>
      </c>
      <c r="C2617" s="675" t="s">
        <v>1982</v>
      </c>
      <c r="D2617" s="675" t="s">
        <v>326</v>
      </c>
      <c r="E2617" s="676">
        <v>688.53</v>
      </c>
      <c r="F2617" s="446"/>
      <c r="G2617" s="446"/>
      <c r="H2617" s="446" t="s">
        <v>14360</v>
      </c>
      <c r="I2617" s="447">
        <v>45261</v>
      </c>
    </row>
    <row r="2618" spans="1:9" ht="15.75">
      <c r="A2618" s="675">
        <v>103676</v>
      </c>
      <c r="B2618" s="675" t="s">
        <v>5170</v>
      </c>
      <c r="C2618" s="675" t="s">
        <v>1982</v>
      </c>
      <c r="D2618" s="675" t="s">
        <v>326</v>
      </c>
      <c r="E2618" s="677">
        <v>1003.4</v>
      </c>
      <c r="F2618" s="446"/>
      <c r="G2618" s="446"/>
      <c r="H2618" s="446" t="s">
        <v>14360</v>
      </c>
      <c r="I2618" s="447">
        <v>45261</v>
      </c>
    </row>
    <row r="2619" spans="1:9" ht="15.75">
      <c r="A2619" s="675">
        <v>103677</v>
      </c>
      <c r="B2619" s="675" t="s">
        <v>5171</v>
      </c>
      <c r="C2619" s="675" t="s">
        <v>1982</v>
      </c>
      <c r="D2619" s="675" t="s">
        <v>326</v>
      </c>
      <c r="E2619" s="676">
        <v>852.88</v>
      </c>
      <c r="F2619" s="446"/>
      <c r="G2619" s="446"/>
      <c r="H2619" s="446" t="s">
        <v>14360</v>
      </c>
      <c r="I2619" s="447">
        <v>45261</v>
      </c>
    </row>
    <row r="2620" spans="1:9" ht="15.75">
      <c r="A2620" s="675">
        <v>103678</v>
      </c>
      <c r="B2620" s="675" t="s">
        <v>5172</v>
      </c>
      <c r="C2620" s="675" t="s">
        <v>1982</v>
      </c>
      <c r="D2620" s="675" t="s">
        <v>326</v>
      </c>
      <c r="E2620" s="676">
        <v>919.16</v>
      </c>
      <c r="F2620" s="446"/>
      <c r="G2620" s="446"/>
      <c r="H2620" s="446" t="s">
        <v>14360</v>
      </c>
      <c r="I2620" s="447">
        <v>45261</v>
      </c>
    </row>
    <row r="2621" spans="1:9" ht="15.75">
      <c r="A2621" s="675">
        <v>103679</v>
      </c>
      <c r="B2621" s="675" t="s">
        <v>5173</v>
      </c>
      <c r="C2621" s="675" t="s">
        <v>1982</v>
      </c>
      <c r="D2621" s="675" t="s">
        <v>326</v>
      </c>
      <c r="E2621" s="676">
        <v>815.5</v>
      </c>
      <c r="F2621" s="446"/>
      <c r="G2621" s="446"/>
      <c r="H2621" s="446" t="s">
        <v>14360</v>
      </c>
      <c r="I2621" s="447">
        <v>45261</v>
      </c>
    </row>
    <row r="2622" spans="1:9" ht="15.75">
      <c r="A2622" s="675">
        <v>103680</v>
      </c>
      <c r="B2622" s="675" t="s">
        <v>5174</v>
      </c>
      <c r="C2622" s="675" t="s">
        <v>1982</v>
      </c>
      <c r="D2622" s="675" t="s">
        <v>326</v>
      </c>
      <c r="E2622" s="676">
        <v>857.53</v>
      </c>
      <c r="F2622" s="446"/>
      <c r="G2622" s="446"/>
      <c r="H2622" s="446" t="s">
        <v>14360</v>
      </c>
      <c r="I2622" s="447">
        <v>45261</v>
      </c>
    </row>
    <row r="2623" spans="1:9" ht="15.75">
      <c r="A2623" s="675">
        <v>103681</v>
      </c>
      <c r="B2623" s="675" t="s">
        <v>5175</v>
      </c>
      <c r="C2623" s="675" t="s">
        <v>1982</v>
      </c>
      <c r="D2623" s="675" t="s">
        <v>326</v>
      </c>
      <c r="E2623" s="676">
        <v>756.5</v>
      </c>
      <c r="F2623" s="446"/>
      <c r="G2623" s="446"/>
      <c r="H2623" s="446" t="s">
        <v>14360</v>
      </c>
      <c r="I2623" s="447">
        <v>45261</v>
      </c>
    </row>
    <row r="2624" spans="1:9" ht="15.75">
      <c r="A2624" s="675">
        <v>103682</v>
      </c>
      <c r="B2624" s="675" t="s">
        <v>5176</v>
      </c>
      <c r="C2624" s="675" t="s">
        <v>1982</v>
      </c>
      <c r="D2624" s="675" t="s">
        <v>326</v>
      </c>
      <c r="E2624" s="676">
        <v>969.35</v>
      </c>
      <c r="F2624" s="446"/>
      <c r="G2624" s="446"/>
      <c r="H2624" s="446" t="s">
        <v>14360</v>
      </c>
      <c r="I2624" s="447">
        <v>45261</v>
      </c>
    </row>
    <row r="2625" spans="1:9" ht="15.75">
      <c r="A2625" s="675">
        <v>103683</v>
      </c>
      <c r="B2625" s="675" t="s">
        <v>5177</v>
      </c>
      <c r="C2625" s="675" t="s">
        <v>1982</v>
      </c>
      <c r="D2625" s="675" t="s">
        <v>326</v>
      </c>
      <c r="E2625" s="677">
        <v>1224.27</v>
      </c>
      <c r="F2625" s="446"/>
      <c r="G2625" s="446"/>
      <c r="H2625" s="446" t="s">
        <v>14360</v>
      </c>
      <c r="I2625" s="447">
        <v>45261</v>
      </c>
    </row>
    <row r="2626" spans="1:9" ht="15.75">
      <c r="A2626" s="675">
        <v>103684</v>
      </c>
      <c r="B2626" s="675" t="s">
        <v>8027</v>
      </c>
      <c r="C2626" s="675" t="s">
        <v>1982</v>
      </c>
      <c r="D2626" s="675" t="s">
        <v>326</v>
      </c>
      <c r="E2626" s="676">
        <v>703.7</v>
      </c>
      <c r="F2626" s="446"/>
      <c r="G2626" s="446"/>
      <c r="H2626" s="446" t="s">
        <v>14360</v>
      </c>
      <c r="I2626" s="447">
        <v>45261</v>
      </c>
    </row>
    <row r="2627" spans="1:9" ht="15.75">
      <c r="A2627" s="675">
        <v>103685</v>
      </c>
      <c r="B2627" s="675" t="s">
        <v>8028</v>
      </c>
      <c r="C2627" s="675" t="s">
        <v>1982</v>
      </c>
      <c r="D2627" s="675" t="s">
        <v>326</v>
      </c>
      <c r="E2627" s="676">
        <v>692.58</v>
      </c>
      <c r="F2627" s="446"/>
      <c r="G2627" s="446"/>
      <c r="H2627" s="446" t="s">
        <v>14360</v>
      </c>
      <c r="I2627" s="447">
        <v>45261</v>
      </c>
    </row>
    <row r="2628" spans="1:9" ht="15.75">
      <c r="A2628" s="675">
        <v>103686</v>
      </c>
      <c r="B2628" s="675" t="s">
        <v>8029</v>
      </c>
      <c r="C2628" s="675" t="s">
        <v>1982</v>
      </c>
      <c r="D2628" s="675" t="s">
        <v>326</v>
      </c>
      <c r="E2628" s="676">
        <v>745.73</v>
      </c>
      <c r="F2628" s="446"/>
      <c r="G2628" s="446"/>
      <c r="H2628" s="446" t="s">
        <v>14360</v>
      </c>
      <c r="I2628" s="447">
        <v>45261</v>
      </c>
    </row>
    <row r="2629" spans="1:9" ht="15.75">
      <c r="A2629" s="675">
        <v>103687</v>
      </c>
      <c r="B2629" s="675" t="s">
        <v>5178</v>
      </c>
      <c r="C2629" s="675" t="s">
        <v>1982</v>
      </c>
      <c r="D2629" s="675" t="s">
        <v>326</v>
      </c>
      <c r="E2629" s="677">
        <v>1062.75</v>
      </c>
      <c r="F2629" s="446"/>
      <c r="G2629" s="446"/>
      <c r="H2629" s="446" t="s">
        <v>14360</v>
      </c>
      <c r="I2629" s="447">
        <v>45261</v>
      </c>
    </row>
    <row r="2630" spans="1:9" ht="15.75">
      <c r="A2630" s="675">
        <v>103688</v>
      </c>
      <c r="B2630" s="675" t="s">
        <v>5179</v>
      </c>
      <c r="C2630" s="675" t="s">
        <v>1982</v>
      </c>
      <c r="D2630" s="675" t="s">
        <v>326</v>
      </c>
      <c r="E2630" s="676">
        <v>847.12</v>
      </c>
      <c r="F2630" s="446"/>
      <c r="G2630" s="446"/>
      <c r="H2630" s="446" t="s">
        <v>14360</v>
      </c>
      <c r="I2630" s="447">
        <v>45261</v>
      </c>
    </row>
    <row r="2631" spans="1:9" ht="15.75">
      <c r="A2631" s="675">
        <v>101963</v>
      </c>
      <c r="B2631" s="675" t="s">
        <v>8030</v>
      </c>
      <c r="C2631" s="675" t="s">
        <v>1982</v>
      </c>
      <c r="D2631" s="675" t="s">
        <v>2</v>
      </c>
      <c r="E2631" s="676">
        <v>175.8</v>
      </c>
      <c r="F2631" s="446"/>
      <c r="G2631" s="446"/>
      <c r="H2631" s="446" t="s">
        <v>14360</v>
      </c>
      <c r="I2631" s="447">
        <v>45261</v>
      </c>
    </row>
    <row r="2632" spans="1:9" ht="15.75">
      <c r="A2632" s="675">
        <v>101964</v>
      </c>
      <c r="B2632" s="675" t="s">
        <v>8031</v>
      </c>
      <c r="C2632" s="675" t="s">
        <v>1982</v>
      </c>
      <c r="D2632" s="675" t="s">
        <v>2</v>
      </c>
      <c r="E2632" s="676">
        <v>163.68</v>
      </c>
      <c r="F2632" s="446"/>
      <c r="G2632" s="446"/>
      <c r="H2632" s="446" t="s">
        <v>14360</v>
      </c>
      <c r="I2632" s="447">
        <v>45261</v>
      </c>
    </row>
    <row r="2633" spans="1:9" ht="15.75">
      <c r="A2633" s="675">
        <v>101165</v>
      </c>
      <c r="B2633" s="675" t="s">
        <v>3129</v>
      </c>
      <c r="C2633" s="675" t="s">
        <v>1982</v>
      </c>
      <c r="D2633" s="675" t="s">
        <v>326</v>
      </c>
      <c r="E2633" s="676">
        <v>889.8</v>
      </c>
      <c r="F2633" s="446"/>
      <c r="G2633" s="446"/>
      <c r="H2633" s="446" t="s">
        <v>14360</v>
      </c>
      <c r="I2633" s="447">
        <v>45261</v>
      </c>
    </row>
    <row r="2634" spans="1:9" ht="15.75">
      <c r="A2634" s="675">
        <v>101166</v>
      </c>
      <c r="B2634" s="675" t="s">
        <v>3130</v>
      </c>
      <c r="C2634" s="675" t="s">
        <v>1982</v>
      </c>
      <c r="D2634" s="675" t="s">
        <v>326</v>
      </c>
      <c r="E2634" s="676">
        <v>592.33000000000004</v>
      </c>
      <c r="F2634" s="446"/>
      <c r="G2634" s="446"/>
      <c r="H2634" s="446" t="s">
        <v>14360</v>
      </c>
      <c r="I2634" s="447">
        <v>45261</v>
      </c>
    </row>
    <row r="2635" spans="1:9" ht="15.75">
      <c r="A2635" s="675">
        <v>98575</v>
      </c>
      <c r="B2635" s="675" t="s">
        <v>8400</v>
      </c>
      <c r="C2635" s="675" t="s">
        <v>1982</v>
      </c>
      <c r="D2635" s="675" t="s">
        <v>31</v>
      </c>
      <c r="E2635" s="676">
        <v>74.53</v>
      </c>
      <c r="F2635" s="446"/>
      <c r="G2635" s="446"/>
      <c r="H2635" s="446" t="s">
        <v>14360</v>
      </c>
      <c r="I2635" s="447">
        <v>45261</v>
      </c>
    </row>
    <row r="2636" spans="1:9" ht="15.75">
      <c r="A2636" s="675">
        <v>98576</v>
      </c>
      <c r="B2636" s="675" t="s">
        <v>8401</v>
      </c>
      <c r="C2636" s="675" t="s">
        <v>1982</v>
      </c>
      <c r="D2636" s="675" t="s">
        <v>31</v>
      </c>
      <c r="E2636" s="676">
        <v>26.16</v>
      </c>
      <c r="F2636" s="446"/>
      <c r="G2636" s="446"/>
      <c r="H2636" s="446" t="s">
        <v>14360</v>
      </c>
      <c r="I2636" s="447">
        <v>45261</v>
      </c>
    </row>
    <row r="2637" spans="1:9" ht="15.75">
      <c r="A2637" s="675">
        <v>98577</v>
      </c>
      <c r="B2637" s="675" t="s">
        <v>8402</v>
      </c>
      <c r="C2637" s="675" t="s">
        <v>1982</v>
      </c>
      <c r="D2637" s="675" t="s">
        <v>31</v>
      </c>
      <c r="E2637" s="676">
        <v>45.59</v>
      </c>
      <c r="F2637" s="446"/>
      <c r="G2637" s="446"/>
      <c r="H2637" s="446" t="s">
        <v>14360</v>
      </c>
      <c r="I2637" s="447">
        <v>45261</v>
      </c>
    </row>
    <row r="2638" spans="1:9" ht="15.75">
      <c r="A2638" s="675">
        <v>93182</v>
      </c>
      <c r="B2638" s="675" t="s">
        <v>424</v>
      </c>
      <c r="C2638" s="675" t="s">
        <v>1982</v>
      </c>
      <c r="D2638" s="675" t="s">
        <v>31</v>
      </c>
      <c r="E2638" s="676">
        <v>44.1</v>
      </c>
      <c r="F2638" s="446"/>
      <c r="G2638" s="446"/>
      <c r="H2638" s="446" t="s">
        <v>14360</v>
      </c>
      <c r="I2638" s="447">
        <v>45261</v>
      </c>
    </row>
    <row r="2639" spans="1:9" ht="15.75">
      <c r="A2639" s="675">
        <v>93183</v>
      </c>
      <c r="B2639" s="675" t="s">
        <v>425</v>
      </c>
      <c r="C2639" s="675" t="s">
        <v>1982</v>
      </c>
      <c r="D2639" s="675" t="s">
        <v>31</v>
      </c>
      <c r="E2639" s="676">
        <v>55.98</v>
      </c>
      <c r="F2639" s="446"/>
      <c r="G2639" s="446"/>
      <c r="H2639" s="446" t="s">
        <v>14360</v>
      </c>
      <c r="I2639" s="447">
        <v>45261</v>
      </c>
    </row>
    <row r="2640" spans="1:9" ht="15.75">
      <c r="A2640" s="675">
        <v>93184</v>
      </c>
      <c r="B2640" s="675" t="s">
        <v>426</v>
      </c>
      <c r="C2640" s="675" t="s">
        <v>1982</v>
      </c>
      <c r="D2640" s="675" t="s">
        <v>31</v>
      </c>
      <c r="E2640" s="676">
        <v>32.9</v>
      </c>
      <c r="F2640" s="446"/>
      <c r="G2640" s="446"/>
      <c r="H2640" s="446" t="s">
        <v>14360</v>
      </c>
      <c r="I2640" s="447">
        <v>45261</v>
      </c>
    </row>
    <row r="2641" spans="1:9" ht="15.75">
      <c r="A2641" s="675">
        <v>93185</v>
      </c>
      <c r="B2641" s="675" t="s">
        <v>427</v>
      </c>
      <c r="C2641" s="675" t="s">
        <v>1982</v>
      </c>
      <c r="D2641" s="675" t="s">
        <v>31</v>
      </c>
      <c r="E2641" s="676">
        <v>55.12</v>
      </c>
      <c r="F2641" s="446"/>
      <c r="G2641" s="446"/>
      <c r="H2641" s="446" t="s">
        <v>14360</v>
      </c>
      <c r="I2641" s="447">
        <v>45261</v>
      </c>
    </row>
    <row r="2642" spans="1:9" ht="15.75">
      <c r="A2642" s="675">
        <v>93186</v>
      </c>
      <c r="B2642" s="675" t="s">
        <v>1223</v>
      </c>
      <c r="C2642" s="675" t="s">
        <v>1982</v>
      </c>
      <c r="D2642" s="675" t="s">
        <v>31</v>
      </c>
      <c r="E2642" s="676">
        <v>83.66</v>
      </c>
      <c r="F2642" s="446"/>
      <c r="G2642" s="446"/>
      <c r="H2642" s="446" t="s">
        <v>14360</v>
      </c>
      <c r="I2642" s="447">
        <v>45261</v>
      </c>
    </row>
    <row r="2643" spans="1:9" ht="15.75">
      <c r="A2643" s="675">
        <v>93187</v>
      </c>
      <c r="B2643" s="675" t="s">
        <v>1224</v>
      </c>
      <c r="C2643" s="675" t="s">
        <v>1982</v>
      </c>
      <c r="D2643" s="675" t="s">
        <v>31</v>
      </c>
      <c r="E2643" s="676">
        <v>94.11</v>
      </c>
      <c r="F2643" s="446"/>
      <c r="G2643" s="446"/>
      <c r="H2643" s="446" t="s">
        <v>14360</v>
      </c>
      <c r="I2643" s="447">
        <v>45261</v>
      </c>
    </row>
    <row r="2644" spans="1:9" ht="15.75">
      <c r="A2644" s="675">
        <v>93188</v>
      </c>
      <c r="B2644" s="675" t="s">
        <v>1225</v>
      </c>
      <c r="C2644" s="675" t="s">
        <v>1982</v>
      </c>
      <c r="D2644" s="675" t="s">
        <v>31</v>
      </c>
      <c r="E2644" s="676">
        <v>84.48</v>
      </c>
      <c r="F2644" s="446"/>
      <c r="G2644" s="446"/>
      <c r="H2644" s="446" t="s">
        <v>14360</v>
      </c>
      <c r="I2644" s="447">
        <v>45261</v>
      </c>
    </row>
    <row r="2645" spans="1:9" ht="15.75">
      <c r="A2645" s="675">
        <v>93189</v>
      </c>
      <c r="B2645" s="675" t="s">
        <v>1226</v>
      </c>
      <c r="C2645" s="675" t="s">
        <v>1982</v>
      </c>
      <c r="D2645" s="675" t="s">
        <v>31</v>
      </c>
      <c r="E2645" s="676">
        <v>96.02</v>
      </c>
      <c r="F2645" s="446"/>
      <c r="G2645" s="446"/>
      <c r="H2645" s="446" t="s">
        <v>14360</v>
      </c>
      <c r="I2645" s="447">
        <v>45261</v>
      </c>
    </row>
    <row r="2646" spans="1:9" ht="15.75">
      <c r="A2646" s="675">
        <v>93190</v>
      </c>
      <c r="B2646" s="675" t="s">
        <v>1227</v>
      </c>
      <c r="C2646" s="675" t="s">
        <v>1982</v>
      </c>
      <c r="D2646" s="675" t="s">
        <v>31</v>
      </c>
      <c r="E2646" s="676">
        <v>46.52</v>
      </c>
      <c r="F2646" s="446"/>
      <c r="G2646" s="446"/>
      <c r="H2646" s="446" t="s">
        <v>14360</v>
      </c>
      <c r="I2646" s="447">
        <v>45261</v>
      </c>
    </row>
    <row r="2647" spans="1:9" ht="15.75">
      <c r="A2647" s="675">
        <v>93191</v>
      </c>
      <c r="B2647" s="675" t="s">
        <v>1228</v>
      </c>
      <c r="C2647" s="675" t="s">
        <v>1982</v>
      </c>
      <c r="D2647" s="675" t="s">
        <v>31</v>
      </c>
      <c r="E2647" s="676">
        <v>47.01</v>
      </c>
      <c r="F2647" s="446"/>
      <c r="G2647" s="446"/>
      <c r="H2647" s="446" t="s">
        <v>14360</v>
      </c>
      <c r="I2647" s="447">
        <v>45261</v>
      </c>
    </row>
    <row r="2648" spans="1:9" ht="15.75">
      <c r="A2648" s="675">
        <v>93192</v>
      </c>
      <c r="B2648" s="675" t="s">
        <v>1229</v>
      </c>
      <c r="C2648" s="675" t="s">
        <v>1982</v>
      </c>
      <c r="D2648" s="675" t="s">
        <v>31</v>
      </c>
      <c r="E2648" s="676">
        <v>57.33</v>
      </c>
      <c r="F2648" s="446"/>
      <c r="G2648" s="446"/>
      <c r="H2648" s="446" t="s">
        <v>14360</v>
      </c>
      <c r="I2648" s="447">
        <v>45261</v>
      </c>
    </row>
    <row r="2649" spans="1:9" ht="15.75">
      <c r="A2649" s="675">
        <v>93193</v>
      </c>
      <c r="B2649" s="675" t="s">
        <v>1230</v>
      </c>
      <c r="C2649" s="675" t="s">
        <v>1982</v>
      </c>
      <c r="D2649" s="675" t="s">
        <v>31</v>
      </c>
      <c r="E2649" s="676">
        <v>49.02</v>
      </c>
      <c r="F2649" s="446"/>
      <c r="G2649" s="446"/>
      <c r="H2649" s="446" t="s">
        <v>14360</v>
      </c>
      <c r="I2649" s="447">
        <v>45261</v>
      </c>
    </row>
    <row r="2650" spans="1:9" ht="15.75">
      <c r="A2650" s="675">
        <v>93194</v>
      </c>
      <c r="B2650" s="675" t="s">
        <v>1231</v>
      </c>
      <c r="C2650" s="675" t="s">
        <v>1982</v>
      </c>
      <c r="D2650" s="675" t="s">
        <v>31</v>
      </c>
      <c r="E2650" s="676">
        <v>43.21</v>
      </c>
      <c r="F2650" s="446"/>
      <c r="G2650" s="446"/>
      <c r="H2650" s="446" t="s">
        <v>14360</v>
      </c>
      <c r="I2650" s="447">
        <v>45261</v>
      </c>
    </row>
    <row r="2651" spans="1:9" ht="15.75">
      <c r="A2651" s="675">
        <v>93195</v>
      </c>
      <c r="B2651" s="675" t="s">
        <v>1232</v>
      </c>
      <c r="C2651" s="675" t="s">
        <v>1982</v>
      </c>
      <c r="D2651" s="675" t="s">
        <v>31</v>
      </c>
      <c r="E2651" s="676">
        <v>52.58</v>
      </c>
      <c r="F2651" s="446"/>
      <c r="G2651" s="446"/>
      <c r="H2651" s="446" t="s">
        <v>14360</v>
      </c>
      <c r="I2651" s="447">
        <v>45261</v>
      </c>
    </row>
    <row r="2652" spans="1:9" ht="15.75">
      <c r="A2652" s="675">
        <v>93196</v>
      </c>
      <c r="B2652" s="675" t="s">
        <v>1233</v>
      </c>
      <c r="C2652" s="675" t="s">
        <v>1982</v>
      </c>
      <c r="D2652" s="675" t="s">
        <v>31</v>
      </c>
      <c r="E2652" s="676">
        <v>78.680000000000007</v>
      </c>
      <c r="F2652" s="446"/>
      <c r="G2652" s="446"/>
      <c r="H2652" s="446" t="s">
        <v>14360</v>
      </c>
      <c r="I2652" s="447">
        <v>45261</v>
      </c>
    </row>
    <row r="2653" spans="1:9" ht="15.75">
      <c r="A2653" s="675">
        <v>93197</v>
      </c>
      <c r="B2653" s="675" t="s">
        <v>428</v>
      </c>
      <c r="C2653" s="675" t="s">
        <v>1982</v>
      </c>
      <c r="D2653" s="675" t="s">
        <v>31</v>
      </c>
      <c r="E2653" s="676">
        <v>88.2</v>
      </c>
      <c r="F2653" s="446"/>
      <c r="G2653" s="446"/>
      <c r="H2653" s="446" t="s">
        <v>14360</v>
      </c>
      <c r="I2653" s="447">
        <v>45261</v>
      </c>
    </row>
    <row r="2654" spans="1:9" ht="15.75">
      <c r="A2654" s="675">
        <v>93198</v>
      </c>
      <c r="B2654" s="675" t="s">
        <v>1234</v>
      </c>
      <c r="C2654" s="675" t="s">
        <v>1982</v>
      </c>
      <c r="D2654" s="675" t="s">
        <v>31</v>
      </c>
      <c r="E2654" s="676">
        <v>38.93</v>
      </c>
      <c r="F2654" s="446"/>
      <c r="G2654" s="446"/>
      <c r="H2654" s="446" t="s">
        <v>14360</v>
      </c>
      <c r="I2654" s="447">
        <v>45261</v>
      </c>
    </row>
    <row r="2655" spans="1:9" ht="15.75">
      <c r="A2655" s="675">
        <v>93199</v>
      </c>
      <c r="B2655" s="675" t="s">
        <v>1235</v>
      </c>
      <c r="C2655" s="675" t="s">
        <v>1982</v>
      </c>
      <c r="D2655" s="675" t="s">
        <v>31</v>
      </c>
      <c r="E2655" s="676">
        <v>38.39</v>
      </c>
      <c r="F2655" s="446"/>
      <c r="G2655" s="446"/>
      <c r="H2655" s="446" t="s">
        <v>14360</v>
      </c>
      <c r="I2655" s="447">
        <v>45261</v>
      </c>
    </row>
    <row r="2656" spans="1:9" ht="15.75">
      <c r="A2656" s="675">
        <v>93200</v>
      </c>
      <c r="B2656" s="675" t="s">
        <v>429</v>
      </c>
      <c r="C2656" s="675" t="s">
        <v>1982</v>
      </c>
      <c r="D2656" s="675" t="s">
        <v>31</v>
      </c>
      <c r="E2656" s="676">
        <v>3</v>
      </c>
      <c r="F2656" s="446"/>
      <c r="G2656" s="446"/>
      <c r="H2656" s="446" t="s">
        <v>14360</v>
      </c>
      <c r="I2656" s="447">
        <v>45261</v>
      </c>
    </row>
    <row r="2657" spans="1:9" ht="15.75">
      <c r="A2657" s="675">
        <v>93201</v>
      </c>
      <c r="B2657" s="675" t="s">
        <v>430</v>
      </c>
      <c r="C2657" s="675" t="s">
        <v>1982</v>
      </c>
      <c r="D2657" s="675" t="s">
        <v>31</v>
      </c>
      <c r="E2657" s="676">
        <v>6</v>
      </c>
      <c r="F2657" s="446"/>
      <c r="G2657" s="446"/>
      <c r="H2657" s="446" t="s">
        <v>14360</v>
      </c>
      <c r="I2657" s="447">
        <v>45261</v>
      </c>
    </row>
    <row r="2658" spans="1:9" ht="15.75">
      <c r="A2658" s="675">
        <v>93202</v>
      </c>
      <c r="B2658" s="675" t="s">
        <v>1236</v>
      </c>
      <c r="C2658" s="675" t="s">
        <v>1982</v>
      </c>
      <c r="D2658" s="675" t="s">
        <v>31</v>
      </c>
      <c r="E2658" s="676">
        <v>24.28</v>
      </c>
      <c r="F2658" s="446"/>
      <c r="G2658" s="446"/>
      <c r="H2658" s="446" t="s">
        <v>14360</v>
      </c>
      <c r="I2658" s="447">
        <v>45261</v>
      </c>
    </row>
    <row r="2659" spans="1:9" ht="15.75">
      <c r="A2659" s="675">
        <v>93203</v>
      </c>
      <c r="B2659" s="675" t="s">
        <v>1693</v>
      </c>
      <c r="C2659" s="675" t="s">
        <v>1982</v>
      </c>
      <c r="D2659" s="675" t="s">
        <v>31</v>
      </c>
      <c r="E2659" s="676">
        <v>15.21</v>
      </c>
      <c r="F2659" s="446"/>
      <c r="G2659" s="446"/>
      <c r="H2659" s="446" t="s">
        <v>14360</v>
      </c>
      <c r="I2659" s="447">
        <v>45261</v>
      </c>
    </row>
    <row r="2660" spans="1:9" ht="15.75">
      <c r="A2660" s="675">
        <v>93204</v>
      </c>
      <c r="B2660" s="675" t="s">
        <v>1237</v>
      </c>
      <c r="C2660" s="675" t="s">
        <v>1982</v>
      </c>
      <c r="D2660" s="675" t="s">
        <v>31</v>
      </c>
      <c r="E2660" s="676">
        <v>57.46</v>
      </c>
      <c r="F2660" s="446"/>
      <c r="G2660" s="446"/>
      <c r="H2660" s="446" t="s">
        <v>14360</v>
      </c>
      <c r="I2660" s="447">
        <v>45261</v>
      </c>
    </row>
    <row r="2661" spans="1:9" ht="15.75">
      <c r="A2661" s="675">
        <v>93205</v>
      </c>
      <c r="B2661" s="675" t="s">
        <v>1238</v>
      </c>
      <c r="C2661" s="675" t="s">
        <v>1982</v>
      </c>
      <c r="D2661" s="675" t="s">
        <v>31</v>
      </c>
      <c r="E2661" s="676">
        <v>36.729999999999997</v>
      </c>
      <c r="F2661" s="446"/>
      <c r="G2661" s="446"/>
      <c r="H2661" s="446" t="s">
        <v>14360</v>
      </c>
      <c r="I2661" s="447">
        <v>45261</v>
      </c>
    </row>
    <row r="2662" spans="1:9" ht="15.75">
      <c r="A2662" s="675">
        <v>97733</v>
      </c>
      <c r="B2662" s="675" t="s">
        <v>1927</v>
      </c>
      <c r="C2662" s="675" t="s">
        <v>1982</v>
      </c>
      <c r="D2662" s="675" t="s">
        <v>326</v>
      </c>
      <c r="E2662" s="677">
        <v>2970.24</v>
      </c>
      <c r="F2662" s="446"/>
      <c r="G2662" s="446"/>
      <c r="H2662" s="446" t="s">
        <v>14360</v>
      </c>
      <c r="I2662" s="447">
        <v>45261</v>
      </c>
    </row>
    <row r="2663" spans="1:9" ht="15.75">
      <c r="A2663" s="675">
        <v>97734</v>
      </c>
      <c r="B2663" s="675" t="s">
        <v>1928</v>
      </c>
      <c r="C2663" s="675" t="s">
        <v>1982</v>
      </c>
      <c r="D2663" s="675" t="s">
        <v>326</v>
      </c>
      <c r="E2663" s="677">
        <v>2624.38</v>
      </c>
      <c r="F2663" s="446"/>
      <c r="G2663" s="446"/>
      <c r="H2663" s="446" t="s">
        <v>14360</v>
      </c>
      <c r="I2663" s="447">
        <v>45261</v>
      </c>
    </row>
    <row r="2664" spans="1:9" ht="15.75">
      <c r="A2664" s="675">
        <v>97735</v>
      </c>
      <c r="B2664" s="675" t="s">
        <v>1929</v>
      </c>
      <c r="C2664" s="675" t="s">
        <v>1982</v>
      </c>
      <c r="D2664" s="675" t="s">
        <v>326</v>
      </c>
      <c r="E2664" s="677">
        <v>2176.79</v>
      </c>
      <c r="F2664" s="446"/>
      <c r="G2664" s="446"/>
      <c r="H2664" s="446" t="s">
        <v>14360</v>
      </c>
      <c r="I2664" s="447">
        <v>45261</v>
      </c>
    </row>
    <row r="2665" spans="1:9" ht="15.75">
      <c r="A2665" s="675">
        <v>97736</v>
      </c>
      <c r="B2665" s="675" t="s">
        <v>1930</v>
      </c>
      <c r="C2665" s="675" t="s">
        <v>1982</v>
      </c>
      <c r="D2665" s="675" t="s">
        <v>326</v>
      </c>
      <c r="E2665" s="677">
        <v>1398.3</v>
      </c>
      <c r="F2665" s="446"/>
      <c r="G2665" s="446"/>
      <c r="H2665" s="446" t="s">
        <v>14360</v>
      </c>
      <c r="I2665" s="447">
        <v>45261</v>
      </c>
    </row>
    <row r="2666" spans="1:9" ht="15.75">
      <c r="A2666" s="675">
        <v>97737</v>
      </c>
      <c r="B2666" s="675" t="s">
        <v>1931</v>
      </c>
      <c r="C2666" s="675" t="s">
        <v>1982</v>
      </c>
      <c r="D2666" s="675" t="s">
        <v>326</v>
      </c>
      <c r="E2666" s="677">
        <v>2856.49</v>
      </c>
      <c r="F2666" s="446"/>
      <c r="G2666" s="446"/>
      <c r="H2666" s="446" t="s">
        <v>14360</v>
      </c>
      <c r="I2666" s="447">
        <v>45261</v>
      </c>
    </row>
    <row r="2667" spans="1:9" ht="15.75">
      <c r="A2667" s="675">
        <v>97738</v>
      </c>
      <c r="B2667" s="675" t="s">
        <v>6084</v>
      </c>
      <c r="C2667" s="675" t="s">
        <v>1982</v>
      </c>
      <c r="D2667" s="675" t="s">
        <v>326</v>
      </c>
      <c r="E2667" s="677">
        <v>3837.32</v>
      </c>
      <c r="F2667" s="446"/>
      <c r="G2667" s="446"/>
      <c r="H2667" s="446" t="s">
        <v>14360</v>
      </c>
      <c r="I2667" s="447">
        <v>45261</v>
      </c>
    </row>
    <row r="2668" spans="1:9" ht="15.75">
      <c r="A2668" s="675">
        <v>97739</v>
      </c>
      <c r="B2668" s="675" t="s">
        <v>1932</v>
      </c>
      <c r="C2668" s="675" t="s">
        <v>1982</v>
      </c>
      <c r="D2668" s="675" t="s">
        <v>326</v>
      </c>
      <c r="E2668" s="677">
        <v>2465.1799999999998</v>
      </c>
      <c r="F2668" s="446"/>
      <c r="G2668" s="446"/>
      <c r="H2668" s="446" t="s">
        <v>14360</v>
      </c>
      <c r="I2668" s="447">
        <v>45261</v>
      </c>
    </row>
    <row r="2669" spans="1:9" ht="15.75">
      <c r="A2669" s="675">
        <v>97740</v>
      </c>
      <c r="B2669" s="675" t="s">
        <v>1933</v>
      </c>
      <c r="C2669" s="675" t="s">
        <v>1982</v>
      </c>
      <c r="D2669" s="675" t="s">
        <v>326</v>
      </c>
      <c r="E2669" s="677">
        <v>1820.34</v>
      </c>
      <c r="F2669" s="446"/>
      <c r="G2669" s="446"/>
      <c r="H2669" s="446" t="s">
        <v>14360</v>
      </c>
      <c r="I2669" s="447">
        <v>45261</v>
      </c>
    </row>
    <row r="2670" spans="1:9" ht="15.75">
      <c r="A2670" s="675">
        <v>98615</v>
      </c>
      <c r="B2670" s="675" t="s">
        <v>2007</v>
      </c>
      <c r="C2670" s="675" t="s">
        <v>1982</v>
      </c>
      <c r="D2670" s="675" t="s">
        <v>2</v>
      </c>
      <c r="E2670" s="676">
        <v>153.78</v>
      </c>
      <c r="F2670" s="446"/>
      <c r="G2670" s="446"/>
      <c r="H2670" s="446" t="s">
        <v>14360</v>
      </c>
      <c r="I2670" s="447">
        <v>45261</v>
      </c>
    </row>
    <row r="2671" spans="1:9" ht="15.75">
      <c r="A2671" s="675">
        <v>98616</v>
      </c>
      <c r="B2671" s="675" t="s">
        <v>2008</v>
      </c>
      <c r="C2671" s="675" t="s">
        <v>1982</v>
      </c>
      <c r="D2671" s="675" t="s">
        <v>2</v>
      </c>
      <c r="E2671" s="676">
        <v>121.53</v>
      </c>
      <c r="F2671" s="446"/>
      <c r="G2671" s="446"/>
      <c r="H2671" s="446" t="s">
        <v>14360</v>
      </c>
      <c r="I2671" s="447">
        <v>45261</v>
      </c>
    </row>
    <row r="2672" spans="1:9" ht="15.75">
      <c r="A2672" s="675">
        <v>98617</v>
      </c>
      <c r="B2672" s="675" t="s">
        <v>2009</v>
      </c>
      <c r="C2672" s="675" t="s">
        <v>1982</v>
      </c>
      <c r="D2672" s="675" t="s">
        <v>2</v>
      </c>
      <c r="E2672" s="676">
        <v>112.76</v>
      </c>
      <c r="F2672" s="446"/>
      <c r="G2672" s="446"/>
      <c r="H2672" s="446" t="s">
        <v>14360</v>
      </c>
      <c r="I2672" s="447">
        <v>45261</v>
      </c>
    </row>
    <row r="2673" spans="1:9" ht="15.75">
      <c r="A2673" s="675">
        <v>98618</v>
      </c>
      <c r="B2673" s="675" t="s">
        <v>2010</v>
      </c>
      <c r="C2673" s="675" t="s">
        <v>1982</v>
      </c>
      <c r="D2673" s="675" t="s">
        <v>2</v>
      </c>
      <c r="E2673" s="676">
        <v>154.57</v>
      </c>
      <c r="F2673" s="446"/>
      <c r="G2673" s="446"/>
      <c r="H2673" s="446" t="s">
        <v>14360</v>
      </c>
      <c r="I2673" s="447">
        <v>45261</v>
      </c>
    </row>
    <row r="2674" spans="1:9" ht="15.75">
      <c r="A2674" s="675">
        <v>98619</v>
      </c>
      <c r="B2674" s="675" t="s">
        <v>2011</v>
      </c>
      <c r="C2674" s="675" t="s">
        <v>1982</v>
      </c>
      <c r="D2674" s="675" t="s">
        <v>2</v>
      </c>
      <c r="E2674" s="676">
        <v>141.24</v>
      </c>
      <c r="F2674" s="446"/>
      <c r="G2674" s="446"/>
      <c r="H2674" s="446" t="s">
        <v>14360</v>
      </c>
      <c r="I2674" s="447">
        <v>45261</v>
      </c>
    </row>
    <row r="2675" spans="1:9" ht="15.75">
      <c r="A2675" s="675">
        <v>98620</v>
      </c>
      <c r="B2675" s="675" t="s">
        <v>2012</v>
      </c>
      <c r="C2675" s="675" t="s">
        <v>1982</v>
      </c>
      <c r="D2675" s="675" t="s">
        <v>2</v>
      </c>
      <c r="E2675" s="676">
        <v>134.55000000000001</v>
      </c>
      <c r="F2675" s="446"/>
      <c r="G2675" s="446"/>
      <c r="H2675" s="446" t="s">
        <v>14360</v>
      </c>
      <c r="I2675" s="447">
        <v>45261</v>
      </c>
    </row>
    <row r="2676" spans="1:9" ht="15.75">
      <c r="A2676" s="675">
        <v>98621</v>
      </c>
      <c r="B2676" s="675" t="s">
        <v>2013</v>
      </c>
      <c r="C2676" s="675" t="s">
        <v>1982</v>
      </c>
      <c r="D2676" s="675" t="s">
        <v>2</v>
      </c>
      <c r="E2676" s="676">
        <v>175.96</v>
      </c>
      <c r="F2676" s="446"/>
      <c r="G2676" s="446"/>
      <c r="H2676" s="446" t="s">
        <v>14360</v>
      </c>
      <c r="I2676" s="447">
        <v>45261</v>
      </c>
    </row>
    <row r="2677" spans="1:9" ht="15.75">
      <c r="A2677" s="675">
        <v>98622</v>
      </c>
      <c r="B2677" s="675" t="s">
        <v>2014</v>
      </c>
      <c r="C2677" s="675" t="s">
        <v>1982</v>
      </c>
      <c r="D2677" s="675" t="s">
        <v>2</v>
      </c>
      <c r="E2677" s="676">
        <v>165.26</v>
      </c>
      <c r="F2677" s="446"/>
      <c r="G2677" s="446"/>
      <c r="H2677" s="446" t="s">
        <v>14360</v>
      </c>
      <c r="I2677" s="447">
        <v>45261</v>
      </c>
    </row>
    <row r="2678" spans="1:9" ht="15.75">
      <c r="A2678" s="675">
        <v>98623</v>
      </c>
      <c r="B2678" s="675" t="s">
        <v>2015</v>
      </c>
      <c r="C2678" s="675" t="s">
        <v>1982</v>
      </c>
      <c r="D2678" s="675" t="s">
        <v>2</v>
      </c>
      <c r="E2678" s="676">
        <v>159.80000000000001</v>
      </c>
      <c r="F2678" s="446"/>
      <c r="G2678" s="446"/>
      <c r="H2678" s="446" t="s">
        <v>14360</v>
      </c>
      <c r="I2678" s="447">
        <v>45261</v>
      </c>
    </row>
    <row r="2679" spans="1:9" ht="15.75">
      <c r="A2679" s="675">
        <v>98624</v>
      </c>
      <c r="B2679" s="675" t="s">
        <v>2016</v>
      </c>
      <c r="C2679" s="675" t="s">
        <v>1982</v>
      </c>
      <c r="D2679" s="675" t="s">
        <v>2</v>
      </c>
      <c r="E2679" s="676">
        <v>199.18</v>
      </c>
      <c r="F2679" s="446"/>
      <c r="G2679" s="446"/>
      <c r="H2679" s="446" t="s">
        <v>14360</v>
      </c>
      <c r="I2679" s="447">
        <v>45261</v>
      </c>
    </row>
    <row r="2680" spans="1:9" ht="15.75">
      <c r="A2680" s="675">
        <v>98625</v>
      </c>
      <c r="B2680" s="675" t="s">
        <v>2017</v>
      </c>
      <c r="C2680" s="675" t="s">
        <v>1982</v>
      </c>
      <c r="D2680" s="675" t="s">
        <v>2</v>
      </c>
      <c r="E2680" s="676">
        <v>190.12</v>
      </c>
      <c r="F2680" s="446"/>
      <c r="G2680" s="446"/>
      <c r="H2680" s="446" t="s">
        <v>14360</v>
      </c>
      <c r="I2680" s="447">
        <v>45261</v>
      </c>
    </row>
    <row r="2681" spans="1:9" ht="15.75">
      <c r="A2681" s="675">
        <v>98626</v>
      </c>
      <c r="B2681" s="675" t="s">
        <v>2018</v>
      </c>
      <c r="C2681" s="675" t="s">
        <v>1982</v>
      </c>
      <c r="D2681" s="675" t="s">
        <v>2</v>
      </c>
      <c r="E2681" s="676">
        <v>185.45</v>
      </c>
      <c r="F2681" s="446"/>
      <c r="G2681" s="446"/>
      <c r="H2681" s="446" t="s">
        <v>14360</v>
      </c>
      <c r="I2681" s="447">
        <v>45261</v>
      </c>
    </row>
    <row r="2682" spans="1:9" ht="15.75">
      <c r="A2682" s="675">
        <v>98655</v>
      </c>
      <c r="B2682" s="675" t="s">
        <v>2019</v>
      </c>
      <c r="C2682" s="675" t="s">
        <v>1982</v>
      </c>
      <c r="D2682" s="675" t="s">
        <v>31</v>
      </c>
      <c r="E2682" s="676">
        <v>594.03</v>
      </c>
      <c r="F2682" s="446"/>
      <c r="G2682" s="446"/>
      <c r="H2682" s="446" t="s">
        <v>14360</v>
      </c>
      <c r="I2682" s="447">
        <v>45261</v>
      </c>
    </row>
    <row r="2683" spans="1:9" ht="15.75">
      <c r="A2683" s="675">
        <v>98656</v>
      </c>
      <c r="B2683" s="675" t="s">
        <v>2020</v>
      </c>
      <c r="C2683" s="675" t="s">
        <v>1982</v>
      </c>
      <c r="D2683" s="675" t="s">
        <v>31</v>
      </c>
      <c r="E2683" s="676">
        <v>602.25</v>
      </c>
      <c r="F2683" s="446"/>
      <c r="G2683" s="446"/>
      <c r="H2683" s="446" t="s">
        <v>14360</v>
      </c>
      <c r="I2683" s="447">
        <v>45261</v>
      </c>
    </row>
    <row r="2684" spans="1:9" ht="15.75">
      <c r="A2684" s="675">
        <v>98657</v>
      </c>
      <c r="B2684" s="675" t="s">
        <v>2021</v>
      </c>
      <c r="C2684" s="675" t="s">
        <v>1982</v>
      </c>
      <c r="D2684" s="675" t="s">
        <v>31</v>
      </c>
      <c r="E2684" s="676">
        <v>610.47</v>
      </c>
      <c r="F2684" s="446"/>
      <c r="G2684" s="446"/>
      <c r="H2684" s="446" t="s">
        <v>14360</v>
      </c>
      <c r="I2684" s="447">
        <v>45261</v>
      </c>
    </row>
    <row r="2685" spans="1:9" ht="15.75">
      <c r="A2685" s="675">
        <v>98658</v>
      </c>
      <c r="B2685" s="675" t="s">
        <v>2022</v>
      </c>
      <c r="C2685" s="675" t="s">
        <v>1982</v>
      </c>
      <c r="D2685" s="675" t="s">
        <v>31</v>
      </c>
      <c r="E2685" s="676">
        <v>618.70000000000005</v>
      </c>
      <c r="F2685" s="446"/>
      <c r="G2685" s="446"/>
      <c r="H2685" s="446" t="s">
        <v>14360</v>
      </c>
      <c r="I2685" s="447">
        <v>45261</v>
      </c>
    </row>
    <row r="2686" spans="1:9" ht="15.75">
      <c r="A2686" s="675">
        <v>98659</v>
      </c>
      <c r="B2686" s="675" t="s">
        <v>2023</v>
      </c>
      <c r="C2686" s="675" t="s">
        <v>1982</v>
      </c>
      <c r="D2686" s="675" t="s">
        <v>31</v>
      </c>
      <c r="E2686" s="676">
        <v>635.14</v>
      </c>
      <c r="F2686" s="446"/>
      <c r="G2686" s="446"/>
      <c r="H2686" s="446" t="s">
        <v>14360</v>
      </c>
      <c r="I2686" s="447">
        <v>45261</v>
      </c>
    </row>
    <row r="2687" spans="1:9" ht="15.75">
      <c r="A2687" s="675">
        <v>98746</v>
      </c>
      <c r="B2687" s="675" t="s">
        <v>2087</v>
      </c>
      <c r="C2687" s="675" t="s">
        <v>1982</v>
      </c>
      <c r="D2687" s="675" t="s">
        <v>31</v>
      </c>
      <c r="E2687" s="676">
        <v>63.88</v>
      </c>
      <c r="F2687" s="446"/>
      <c r="G2687" s="446"/>
      <c r="H2687" s="446" t="s">
        <v>14360</v>
      </c>
      <c r="I2687" s="447">
        <v>45261</v>
      </c>
    </row>
    <row r="2688" spans="1:9" ht="15.75">
      <c r="A2688" s="675">
        <v>98749</v>
      </c>
      <c r="B2688" s="675" t="s">
        <v>2088</v>
      </c>
      <c r="C2688" s="675" t="s">
        <v>1982</v>
      </c>
      <c r="D2688" s="675" t="s">
        <v>31</v>
      </c>
      <c r="E2688" s="676">
        <v>78.22</v>
      </c>
      <c r="F2688" s="446"/>
      <c r="G2688" s="446"/>
      <c r="H2688" s="446" t="s">
        <v>14360</v>
      </c>
      <c r="I2688" s="447">
        <v>45261</v>
      </c>
    </row>
    <row r="2689" spans="1:9" ht="15.75">
      <c r="A2689" s="675">
        <v>98750</v>
      </c>
      <c r="B2689" s="675" t="s">
        <v>2089</v>
      </c>
      <c r="C2689" s="675" t="s">
        <v>1982</v>
      </c>
      <c r="D2689" s="675" t="s">
        <v>31</v>
      </c>
      <c r="E2689" s="676">
        <v>95.75</v>
      </c>
      <c r="F2689" s="446"/>
      <c r="G2689" s="446"/>
      <c r="H2689" s="446" t="s">
        <v>14360</v>
      </c>
      <c r="I2689" s="447">
        <v>45261</v>
      </c>
    </row>
    <row r="2690" spans="1:9" ht="15.75">
      <c r="A2690" s="675">
        <v>98751</v>
      </c>
      <c r="B2690" s="675" t="s">
        <v>2090</v>
      </c>
      <c r="C2690" s="675" t="s">
        <v>1982</v>
      </c>
      <c r="D2690" s="675" t="s">
        <v>31</v>
      </c>
      <c r="E2690" s="676">
        <v>141.59</v>
      </c>
      <c r="F2690" s="446"/>
      <c r="G2690" s="446"/>
      <c r="H2690" s="446" t="s">
        <v>14360</v>
      </c>
      <c r="I2690" s="447">
        <v>45261</v>
      </c>
    </row>
    <row r="2691" spans="1:9" ht="15.75">
      <c r="A2691" s="675">
        <v>98752</v>
      </c>
      <c r="B2691" s="675" t="s">
        <v>2091</v>
      </c>
      <c r="C2691" s="675" t="s">
        <v>1982</v>
      </c>
      <c r="D2691" s="675" t="s">
        <v>31</v>
      </c>
      <c r="E2691" s="676">
        <v>197.04</v>
      </c>
      <c r="F2691" s="446"/>
      <c r="G2691" s="446"/>
      <c r="H2691" s="446" t="s">
        <v>14360</v>
      </c>
      <c r="I2691" s="447">
        <v>45261</v>
      </c>
    </row>
    <row r="2692" spans="1:9" ht="15.75">
      <c r="A2692" s="675">
        <v>98753</v>
      </c>
      <c r="B2692" s="675" t="s">
        <v>2092</v>
      </c>
      <c r="C2692" s="675" t="s">
        <v>1982</v>
      </c>
      <c r="D2692" s="675" t="s">
        <v>31</v>
      </c>
      <c r="E2692" s="676">
        <v>266.20999999999998</v>
      </c>
      <c r="F2692" s="446"/>
      <c r="G2692" s="446"/>
      <c r="H2692" s="446" t="s">
        <v>14360</v>
      </c>
      <c r="I2692" s="447">
        <v>45261</v>
      </c>
    </row>
    <row r="2693" spans="1:9" ht="15.75">
      <c r="A2693" s="675">
        <v>100763</v>
      </c>
      <c r="B2693" s="675" t="s">
        <v>6085</v>
      </c>
      <c r="C2693" s="675" t="s">
        <v>1982</v>
      </c>
      <c r="D2693" s="675" t="s">
        <v>40</v>
      </c>
      <c r="E2693" s="676">
        <v>14.52</v>
      </c>
      <c r="F2693" s="446"/>
      <c r="G2693" s="446"/>
      <c r="H2693" s="446" t="s">
        <v>14360</v>
      </c>
      <c r="I2693" s="447">
        <v>45261</v>
      </c>
    </row>
    <row r="2694" spans="1:9" ht="15.75">
      <c r="A2694" s="675">
        <v>100764</v>
      </c>
      <c r="B2694" s="675" t="s">
        <v>6086</v>
      </c>
      <c r="C2694" s="675" t="s">
        <v>1982</v>
      </c>
      <c r="D2694" s="675" t="s">
        <v>40</v>
      </c>
      <c r="E2694" s="676">
        <v>14.31</v>
      </c>
      <c r="F2694" s="446"/>
      <c r="G2694" s="446"/>
      <c r="H2694" s="446" t="s">
        <v>14360</v>
      </c>
      <c r="I2694" s="447">
        <v>45261</v>
      </c>
    </row>
    <row r="2695" spans="1:9" ht="15.75">
      <c r="A2695" s="675">
        <v>100765</v>
      </c>
      <c r="B2695" s="675" t="s">
        <v>6087</v>
      </c>
      <c r="C2695" s="675" t="s">
        <v>1982</v>
      </c>
      <c r="D2695" s="675" t="s">
        <v>40</v>
      </c>
      <c r="E2695" s="676">
        <v>13.72</v>
      </c>
      <c r="F2695" s="446"/>
      <c r="G2695" s="446"/>
      <c r="H2695" s="446" t="s">
        <v>14360</v>
      </c>
      <c r="I2695" s="447">
        <v>45261</v>
      </c>
    </row>
    <row r="2696" spans="1:9" ht="15.75">
      <c r="A2696" s="675">
        <v>100766</v>
      </c>
      <c r="B2696" s="675" t="s">
        <v>6088</v>
      </c>
      <c r="C2696" s="675" t="s">
        <v>1982</v>
      </c>
      <c r="D2696" s="675" t="s">
        <v>40</v>
      </c>
      <c r="E2696" s="676">
        <v>13.86</v>
      </c>
      <c r="F2696" s="446"/>
      <c r="G2696" s="446"/>
      <c r="H2696" s="446" t="s">
        <v>14360</v>
      </c>
      <c r="I2696" s="447">
        <v>45261</v>
      </c>
    </row>
    <row r="2697" spans="1:9" ht="15.75">
      <c r="A2697" s="675">
        <v>100767</v>
      </c>
      <c r="B2697" s="675" t="s">
        <v>6089</v>
      </c>
      <c r="C2697" s="675" t="s">
        <v>1982</v>
      </c>
      <c r="D2697" s="675" t="s">
        <v>40</v>
      </c>
      <c r="E2697" s="676">
        <v>14.53</v>
      </c>
      <c r="F2697" s="446"/>
      <c r="G2697" s="446"/>
      <c r="H2697" s="446" t="s">
        <v>14360</v>
      </c>
      <c r="I2697" s="447">
        <v>45261</v>
      </c>
    </row>
    <row r="2698" spans="1:9" ht="15.75">
      <c r="A2698" s="675">
        <v>100768</v>
      </c>
      <c r="B2698" s="675" t="s">
        <v>6090</v>
      </c>
      <c r="C2698" s="675" t="s">
        <v>1982</v>
      </c>
      <c r="D2698" s="675" t="s">
        <v>40</v>
      </c>
      <c r="E2698" s="676">
        <v>13.83</v>
      </c>
      <c r="F2698" s="446"/>
      <c r="G2698" s="446"/>
      <c r="H2698" s="446" t="s">
        <v>14360</v>
      </c>
      <c r="I2698" s="447">
        <v>45261</v>
      </c>
    </row>
    <row r="2699" spans="1:9" ht="15.75">
      <c r="A2699" s="675">
        <v>100769</v>
      </c>
      <c r="B2699" s="675" t="s">
        <v>6091</v>
      </c>
      <c r="C2699" s="675" t="s">
        <v>1982</v>
      </c>
      <c r="D2699" s="675" t="s">
        <v>40</v>
      </c>
      <c r="E2699" s="676">
        <v>20.67</v>
      </c>
      <c r="F2699" s="446"/>
      <c r="G2699" s="446"/>
      <c r="H2699" s="446" t="s">
        <v>14360</v>
      </c>
      <c r="I2699" s="447">
        <v>45261</v>
      </c>
    </row>
    <row r="2700" spans="1:9" ht="15.75">
      <c r="A2700" s="675">
        <v>100770</v>
      </c>
      <c r="B2700" s="675" t="s">
        <v>6092</v>
      </c>
      <c r="C2700" s="675" t="s">
        <v>1982</v>
      </c>
      <c r="D2700" s="675" t="s">
        <v>40</v>
      </c>
      <c r="E2700" s="676">
        <v>19.690000000000001</v>
      </c>
      <c r="F2700" s="446"/>
      <c r="G2700" s="446"/>
      <c r="H2700" s="446" t="s">
        <v>14360</v>
      </c>
      <c r="I2700" s="447">
        <v>45261</v>
      </c>
    </row>
    <row r="2701" spans="1:9" ht="15.75">
      <c r="A2701" s="675">
        <v>100771</v>
      </c>
      <c r="B2701" s="675" t="s">
        <v>6093</v>
      </c>
      <c r="C2701" s="675" t="s">
        <v>1982</v>
      </c>
      <c r="D2701" s="675" t="s">
        <v>40</v>
      </c>
      <c r="E2701" s="676">
        <v>15.09</v>
      </c>
      <c r="F2701" s="446"/>
      <c r="G2701" s="446"/>
      <c r="H2701" s="446" t="s">
        <v>14360</v>
      </c>
      <c r="I2701" s="447">
        <v>45261</v>
      </c>
    </row>
    <row r="2702" spans="1:9" ht="15.75">
      <c r="A2702" s="675">
        <v>100772</v>
      </c>
      <c r="B2702" s="675" t="s">
        <v>6094</v>
      </c>
      <c r="C2702" s="675" t="s">
        <v>1982</v>
      </c>
      <c r="D2702" s="675" t="s">
        <v>40</v>
      </c>
      <c r="E2702" s="676">
        <v>14.2</v>
      </c>
      <c r="F2702" s="446"/>
      <c r="G2702" s="446"/>
      <c r="H2702" s="446" t="s">
        <v>14360</v>
      </c>
      <c r="I2702" s="447">
        <v>45261</v>
      </c>
    </row>
    <row r="2703" spans="1:9" ht="15.75">
      <c r="A2703" s="675">
        <v>100773</v>
      </c>
      <c r="B2703" s="675" t="s">
        <v>6095</v>
      </c>
      <c r="C2703" s="675" t="s">
        <v>1982</v>
      </c>
      <c r="D2703" s="675" t="s">
        <v>40</v>
      </c>
      <c r="E2703" s="676">
        <v>17.87</v>
      </c>
      <c r="F2703" s="446"/>
      <c r="G2703" s="446"/>
      <c r="H2703" s="446" t="s">
        <v>14360</v>
      </c>
      <c r="I2703" s="447">
        <v>45261</v>
      </c>
    </row>
    <row r="2704" spans="1:9" ht="15.75">
      <c r="A2704" s="675">
        <v>100774</v>
      </c>
      <c r="B2704" s="675" t="s">
        <v>6096</v>
      </c>
      <c r="C2704" s="675" t="s">
        <v>1982</v>
      </c>
      <c r="D2704" s="675" t="s">
        <v>40</v>
      </c>
      <c r="E2704" s="676">
        <v>10.52</v>
      </c>
      <c r="F2704" s="446"/>
      <c r="G2704" s="446"/>
      <c r="H2704" s="446" t="s">
        <v>14360</v>
      </c>
      <c r="I2704" s="447">
        <v>45261</v>
      </c>
    </row>
    <row r="2705" spans="1:9" ht="15.75">
      <c r="A2705" s="675">
        <v>100775</v>
      </c>
      <c r="B2705" s="675" t="s">
        <v>6097</v>
      </c>
      <c r="C2705" s="675" t="s">
        <v>1982</v>
      </c>
      <c r="D2705" s="675" t="s">
        <v>40</v>
      </c>
      <c r="E2705" s="676">
        <v>12.33</v>
      </c>
      <c r="F2705" s="446"/>
      <c r="G2705" s="446"/>
      <c r="H2705" s="446" t="s">
        <v>14360</v>
      </c>
      <c r="I2705" s="447">
        <v>45261</v>
      </c>
    </row>
    <row r="2706" spans="1:9" ht="15.75">
      <c r="A2706" s="675">
        <v>100776</v>
      </c>
      <c r="B2706" s="675" t="s">
        <v>6098</v>
      </c>
      <c r="C2706" s="675" t="s">
        <v>1982</v>
      </c>
      <c r="D2706" s="675" t="s">
        <v>40</v>
      </c>
      <c r="E2706" s="676">
        <v>18.010000000000002</v>
      </c>
      <c r="F2706" s="446"/>
      <c r="G2706" s="446"/>
      <c r="H2706" s="446" t="s">
        <v>14360</v>
      </c>
      <c r="I2706" s="447">
        <v>45261</v>
      </c>
    </row>
    <row r="2707" spans="1:9" ht="15.75">
      <c r="A2707" s="675">
        <v>100777</v>
      </c>
      <c r="B2707" s="675" t="s">
        <v>6099</v>
      </c>
      <c r="C2707" s="675" t="s">
        <v>1982</v>
      </c>
      <c r="D2707" s="675" t="s">
        <v>40</v>
      </c>
      <c r="E2707" s="676">
        <v>12.74</v>
      </c>
      <c r="F2707" s="446"/>
      <c r="G2707" s="446"/>
      <c r="H2707" s="446" t="s">
        <v>14360</v>
      </c>
      <c r="I2707" s="447">
        <v>45261</v>
      </c>
    </row>
    <row r="2708" spans="1:9" ht="15.75">
      <c r="A2708" s="675">
        <v>100778</v>
      </c>
      <c r="B2708" s="675" t="s">
        <v>6100</v>
      </c>
      <c r="C2708" s="675" t="s">
        <v>1982</v>
      </c>
      <c r="D2708" s="675" t="s">
        <v>40</v>
      </c>
      <c r="E2708" s="676">
        <v>9.32</v>
      </c>
      <c r="F2708" s="446"/>
      <c r="G2708" s="446"/>
      <c r="H2708" s="446" t="s">
        <v>14360</v>
      </c>
      <c r="I2708" s="447">
        <v>45261</v>
      </c>
    </row>
    <row r="2709" spans="1:9" ht="15.75">
      <c r="A2709" s="675">
        <v>103795</v>
      </c>
      <c r="B2709" s="675" t="s">
        <v>6101</v>
      </c>
      <c r="C2709" s="675" t="s">
        <v>1982</v>
      </c>
      <c r="D2709" s="675" t="s">
        <v>2</v>
      </c>
      <c r="E2709" s="676">
        <v>80.56</v>
      </c>
      <c r="F2709" s="446"/>
      <c r="G2709" s="446"/>
      <c r="H2709" s="446" t="s">
        <v>14360</v>
      </c>
      <c r="I2709" s="447">
        <v>45261</v>
      </c>
    </row>
    <row r="2710" spans="1:9" ht="15.75">
      <c r="A2710" s="675">
        <v>103796</v>
      </c>
      <c r="B2710" s="675" t="s">
        <v>6102</v>
      </c>
      <c r="C2710" s="675" t="s">
        <v>1982</v>
      </c>
      <c r="D2710" s="675" t="s">
        <v>2</v>
      </c>
      <c r="E2710" s="676">
        <v>84.1</v>
      </c>
      <c r="F2710" s="446"/>
      <c r="G2710" s="446"/>
      <c r="H2710" s="446" t="s">
        <v>14360</v>
      </c>
      <c r="I2710" s="447">
        <v>45261</v>
      </c>
    </row>
    <row r="2711" spans="1:9" ht="15.75">
      <c r="A2711" s="675">
        <v>103797</v>
      </c>
      <c r="B2711" s="675" t="s">
        <v>6103</v>
      </c>
      <c r="C2711" s="675" t="s">
        <v>1982</v>
      </c>
      <c r="D2711" s="675" t="s">
        <v>40</v>
      </c>
      <c r="E2711" s="676">
        <v>14.98</v>
      </c>
      <c r="F2711" s="446"/>
      <c r="G2711" s="446"/>
      <c r="H2711" s="446" t="s">
        <v>14360</v>
      </c>
      <c r="I2711" s="447">
        <v>45261</v>
      </c>
    </row>
    <row r="2712" spans="1:9" ht="15.75">
      <c r="A2712" s="675">
        <v>103798</v>
      </c>
      <c r="B2712" s="675" t="s">
        <v>6104</v>
      </c>
      <c r="C2712" s="675" t="s">
        <v>1982</v>
      </c>
      <c r="D2712" s="675" t="s">
        <v>326</v>
      </c>
      <c r="E2712" s="676">
        <v>687.4</v>
      </c>
      <c r="F2712" s="446"/>
      <c r="G2712" s="446"/>
      <c r="H2712" s="446" t="s">
        <v>14360</v>
      </c>
      <c r="I2712" s="447">
        <v>45261</v>
      </c>
    </row>
    <row r="2713" spans="1:9" ht="15.75">
      <c r="A2713" s="675">
        <v>103799</v>
      </c>
      <c r="B2713" s="675" t="s">
        <v>6105</v>
      </c>
      <c r="C2713" s="675" t="s">
        <v>1982</v>
      </c>
      <c r="D2713" s="675" t="s">
        <v>326</v>
      </c>
      <c r="E2713" s="676">
        <v>386.43</v>
      </c>
      <c r="F2713" s="446"/>
      <c r="G2713" s="446"/>
      <c r="H2713" s="446" t="s">
        <v>14360</v>
      </c>
      <c r="I2713" s="447">
        <v>45261</v>
      </c>
    </row>
    <row r="2714" spans="1:9" ht="15.75">
      <c r="A2714" s="675">
        <v>103800</v>
      </c>
      <c r="B2714" s="675" t="s">
        <v>6106</v>
      </c>
      <c r="C2714" s="675" t="s">
        <v>1982</v>
      </c>
      <c r="D2714" s="675" t="s">
        <v>326</v>
      </c>
      <c r="E2714" s="676">
        <v>470.63</v>
      </c>
      <c r="F2714" s="446"/>
      <c r="G2714" s="446"/>
      <c r="H2714" s="446" t="s">
        <v>14360</v>
      </c>
      <c r="I2714" s="447">
        <v>45261</v>
      </c>
    </row>
    <row r="2715" spans="1:9" ht="15.75">
      <c r="A2715" s="675">
        <v>103801</v>
      </c>
      <c r="B2715" s="675" t="s">
        <v>6107</v>
      </c>
      <c r="C2715" s="675" t="s">
        <v>1982</v>
      </c>
      <c r="D2715" s="675" t="s">
        <v>326</v>
      </c>
      <c r="E2715" s="676">
        <v>596.83000000000004</v>
      </c>
      <c r="F2715" s="446"/>
      <c r="G2715" s="446"/>
      <c r="H2715" s="446" t="s">
        <v>14360</v>
      </c>
      <c r="I2715" s="447">
        <v>45261</v>
      </c>
    </row>
    <row r="2716" spans="1:9" ht="15.75">
      <c r="A2716" s="675">
        <v>103925</v>
      </c>
      <c r="B2716" s="675" t="s">
        <v>6108</v>
      </c>
      <c r="C2716" s="675" t="s">
        <v>1982</v>
      </c>
      <c r="D2716" s="675" t="s">
        <v>326</v>
      </c>
      <c r="E2716" s="677">
        <v>1666.93</v>
      </c>
      <c r="F2716" s="446"/>
      <c r="G2716" s="446"/>
      <c r="H2716" s="446" t="s">
        <v>14360</v>
      </c>
      <c r="I2716" s="447">
        <v>45261</v>
      </c>
    </row>
    <row r="2717" spans="1:9" ht="15.75">
      <c r="A2717" s="675">
        <v>103926</v>
      </c>
      <c r="B2717" s="675" t="s">
        <v>6109</v>
      </c>
      <c r="C2717" s="675" t="s">
        <v>1982</v>
      </c>
      <c r="D2717" s="675" t="s">
        <v>326</v>
      </c>
      <c r="E2717" s="677">
        <v>1362.96</v>
      </c>
      <c r="F2717" s="446"/>
      <c r="G2717" s="446"/>
      <c r="H2717" s="446" t="s">
        <v>14360</v>
      </c>
      <c r="I2717" s="447">
        <v>45261</v>
      </c>
    </row>
    <row r="2718" spans="1:9" ht="15.75">
      <c r="A2718" s="675">
        <v>103928</v>
      </c>
      <c r="B2718" s="675" t="s">
        <v>6110</v>
      </c>
      <c r="C2718" s="675" t="s">
        <v>1982</v>
      </c>
      <c r="D2718" s="675" t="s">
        <v>326</v>
      </c>
      <c r="E2718" s="676">
        <v>470.63</v>
      </c>
      <c r="F2718" s="446"/>
      <c r="G2718" s="446"/>
      <c r="H2718" s="446" t="s">
        <v>14360</v>
      </c>
      <c r="I2718" s="447">
        <v>45261</v>
      </c>
    </row>
    <row r="2719" spans="1:9" ht="15.75">
      <c r="A2719" s="675">
        <v>103929</v>
      </c>
      <c r="B2719" s="675" t="s">
        <v>6111</v>
      </c>
      <c r="C2719" s="675" t="s">
        <v>1982</v>
      </c>
      <c r="D2719" s="675" t="s">
        <v>326</v>
      </c>
      <c r="E2719" s="677">
        <v>1437.92</v>
      </c>
      <c r="F2719" s="446"/>
      <c r="G2719" s="446"/>
      <c r="H2719" s="446" t="s">
        <v>14360</v>
      </c>
      <c r="I2719" s="447">
        <v>45261</v>
      </c>
    </row>
    <row r="2720" spans="1:9" ht="15.75">
      <c r="A2720" s="675">
        <v>103930</v>
      </c>
      <c r="B2720" s="675" t="s">
        <v>6112</v>
      </c>
      <c r="C2720" s="675" t="s">
        <v>1982</v>
      </c>
      <c r="D2720" s="675" t="s">
        <v>326</v>
      </c>
      <c r="E2720" s="676">
        <v>830.25</v>
      </c>
      <c r="F2720" s="446"/>
      <c r="G2720" s="446"/>
      <c r="H2720" s="446" t="s">
        <v>14360</v>
      </c>
      <c r="I2720" s="447">
        <v>45261</v>
      </c>
    </row>
    <row r="2721" spans="1:9" ht="15.75">
      <c r="A2721" s="675">
        <v>103931</v>
      </c>
      <c r="B2721" s="675" t="s">
        <v>6113</v>
      </c>
      <c r="C2721" s="675" t="s">
        <v>1982</v>
      </c>
      <c r="D2721" s="675" t="s">
        <v>326</v>
      </c>
      <c r="E2721" s="676">
        <v>557.29999999999995</v>
      </c>
      <c r="F2721" s="446"/>
      <c r="G2721" s="446"/>
      <c r="H2721" s="446" t="s">
        <v>14360</v>
      </c>
      <c r="I2721" s="447">
        <v>45261</v>
      </c>
    </row>
    <row r="2722" spans="1:9" ht="15.75">
      <c r="A2722" s="675">
        <v>103932</v>
      </c>
      <c r="B2722" s="675" t="s">
        <v>6114</v>
      </c>
      <c r="C2722" s="675" t="s">
        <v>1982</v>
      </c>
      <c r="D2722" s="675" t="s">
        <v>326</v>
      </c>
      <c r="E2722" s="676">
        <v>517.32000000000005</v>
      </c>
      <c r="F2722" s="446"/>
      <c r="G2722" s="446"/>
      <c r="H2722" s="446" t="s">
        <v>14360</v>
      </c>
      <c r="I2722" s="447">
        <v>45261</v>
      </c>
    </row>
    <row r="2723" spans="1:9" ht="15.75">
      <c r="A2723" s="675">
        <v>103933</v>
      </c>
      <c r="B2723" s="675" t="s">
        <v>6115</v>
      </c>
      <c r="C2723" s="675" t="s">
        <v>1982</v>
      </c>
      <c r="D2723" s="675" t="s">
        <v>326</v>
      </c>
      <c r="E2723" s="677">
        <v>1728.97</v>
      </c>
      <c r="F2723" s="446"/>
      <c r="G2723" s="446"/>
      <c r="H2723" s="446" t="s">
        <v>14360</v>
      </c>
      <c r="I2723" s="447">
        <v>45261</v>
      </c>
    </row>
    <row r="2724" spans="1:9" ht="15.75">
      <c r="A2724" s="675">
        <v>104466</v>
      </c>
      <c r="B2724" s="675" t="s">
        <v>6116</v>
      </c>
      <c r="C2724" s="675" t="s">
        <v>1982</v>
      </c>
      <c r="D2724" s="675" t="s">
        <v>40</v>
      </c>
      <c r="E2724" s="676">
        <v>25.05</v>
      </c>
      <c r="F2724" s="446"/>
      <c r="G2724" s="446"/>
      <c r="H2724" s="446" t="s">
        <v>14360</v>
      </c>
      <c r="I2724" s="447">
        <v>45261</v>
      </c>
    </row>
    <row r="2725" spans="1:9" ht="15.75">
      <c r="A2725" s="675">
        <v>104467</v>
      </c>
      <c r="B2725" s="675" t="s">
        <v>6117</v>
      </c>
      <c r="C2725" s="675" t="s">
        <v>1982</v>
      </c>
      <c r="D2725" s="675" t="s">
        <v>40</v>
      </c>
      <c r="E2725" s="676">
        <v>35.880000000000003</v>
      </c>
      <c r="F2725" s="446"/>
      <c r="G2725" s="446"/>
      <c r="H2725" s="446" t="s">
        <v>14360</v>
      </c>
      <c r="I2725" s="447">
        <v>45261</v>
      </c>
    </row>
    <row r="2726" spans="1:9" ht="15.75">
      <c r="A2726" s="675">
        <v>104468</v>
      </c>
      <c r="B2726" s="675" t="s">
        <v>6118</v>
      </c>
      <c r="C2726" s="675" t="s">
        <v>1982</v>
      </c>
      <c r="D2726" s="675" t="s">
        <v>40</v>
      </c>
      <c r="E2726" s="676">
        <v>48.13</v>
      </c>
      <c r="F2726" s="446"/>
      <c r="G2726" s="446"/>
      <c r="H2726" s="446" t="s">
        <v>14360</v>
      </c>
      <c r="I2726" s="447">
        <v>45261</v>
      </c>
    </row>
    <row r="2727" spans="1:9" ht="15.75">
      <c r="A2727" s="675">
        <v>104469</v>
      </c>
      <c r="B2727" s="675" t="s">
        <v>6119</v>
      </c>
      <c r="C2727" s="675" t="s">
        <v>1982</v>
      </c>
      <c r="D2727" s="675" t="s">
        <v>40</v>
      </c>
      <c r="E2727" s="676">
        <v>49.35</v>
      </c>
      <c r="F2727" s="446"/>
      <c r="G2727" s="446"/>
      <c r="H2727" s="446" t="s">
        <v>14360</v>
      </c>
      <c r="I2727" s="447">
        <v>45261</v>
      </c>
    </row>
    <row r="2728" spans="1:9" ht="15.75">
      <c r="A2728" s="675">
        <v>104470</v>
      </c>
      <c r="B2728" s="675" t="s">
        <v>6120</v>
      </c>
      <c r="C2728" s="675" t="s">
        <v>1982</v>
      </c>
      <c r="D2728" s="675" t="s">
        <v>40</v>
      </c>
      <c r="E2728" s="676">
        <v>27.09</v>
      </c>
      <c r="F2728" s="446"/>
      <c r="G2728" s="446"/>
      <c r="H2728" s="446" t="s">
        <v>14360</v>
      </c>
      <c r="I2728" s="447">
        <v>45261</v>
      </c>
    </row>
    <row r="2729" spans="1:9" ht="15.75">
      <c r="A2729" s="675">
        <v>104471</v>
      </c>
      <c r="B2729" s="675" t="s">
        <v>6121</v>
      </c>
      <c r="C2729" s="675" t="s">
        <v>1982</v>
      </c>
      <c r="D2729" s="675" t="s">
        <v>40</v>
      </c>
      <c r="E2729" s="676">
        <v>24.71</v>
      </c>
      <c r="F2729" s="446"/>
      <c r="G2729" s="446"/>
      <c r="H2729" s="446" t="s">
        <v>14360</v>
      </c>
      <c r="I2729" s="447">
        <v>45261</v>
      </c>
    </row>
    <row r="2730" spans="1:9" ht="15.75">
      <c r="A2730" s="675">
        <v>104472</v>
      </c>
      <c r="B2730" s="675" t="s">
        <v>6122</v>
      </c>
      <c r="C2730" s="675" t="s">
        <v>1982</v>
      </c>
      <c r="D2730" s="675" t="s">
        <v>40</v>
      </c>
      <c r="E2730" s="676">
        <v>37.06</v>
      </c>
      <c r="F2730" s="446"/>
      <c r="G2730" s="446"/>
      <c r="H2730" s="446" t="s">
        <v>14360</v>
      </c>
      <c r="I2730" s="447">
        <v>45261</v>
      </c>
    </row>
    <row r="2731" spans="1:9" ht="15.75">
      <c r="A2731" s="675">
        <v>104483</v>
      </c>
      <c r="B2731" s="675" t="s">
        <v>6123</v>
      </c>
      <c r="C2731" s="675" t="s">
        <v>1982</v>
      </c>
      <c r="D2731" s="675" t="s">
        <v>326</v>
      </c>
      <c r="E2731" s="677">
        <v>2105.61</v>
      </c>
      <c r="F2731" s="446"/>
      <c r="G2731" s="446"/>
      <c r="H2731" s="446" t="s">
        <v>14360</v>
      </c>
      <c r="I2731" s="447">
        <v>45261</v>
      </c>
    </row>
    <row r="2732" spans="1:9" ht="15.75">
      <c r="A2732" s="675">
        <v>104484</v>
      </c>
      <c r="B2732" s="675" t="s">
        <v>6124</v>
      </c>
      <c r="C2732" s="675" t="s">
        <v>1982</v>
      </c>
      <c r="D2732" s="675" t="s">
        <v>326</v>
      </c>
      <c r="E2732" s="677">
        <v>3554.65</v>
      </c>
      <c r="F2732" s="446"/>
      <c r="G2732" s="446"/>
      <c r="H2732" s="446" t="s">
        <v>14360</v>
      </c>
      <c r="I2732" s="447">
        <v>45261</v>
      </c>
    </row>
    <row r="2733" spans="1:9" ht="15.75">
      <c r="A2733" s="675">
        <v>104485</v>
      </c>
      <c r="B2733" s="675" t="s">
        <v>6125</v>
      </c>
      <c r="C2733" s="675" t="s">
        <v>1982</v>
      </c>
      <c r="D2733" s="675" t="s">
        <v>326</v>
      </c>
      <c r="E2733" s="677">
        <v>2831.39</v>
      </c>
      <c r="F2733" s="446"/>
      <c r="G2733" s="446"/>
      <c r="H2733" s="446" t="s">
        <v>14360</v>
      </c>
      <c r="I2733" s="447">
        <v>45261</v>
      </c>
    </row>
    <row r="2734" spans="1:9" ht="15.75">
      <c r="A2734" s="675">
        <v>104486</v>
      </c>
      <c r="B2734" s="675" t="s">
        <v>6126</v>
      </c>
      <c r="C2734" s="675" t="s">
        <v>1982</v>
      </c>
      <c r="D2734" s="675" t="s">
        <v>326</v>
      </c>
      <c r="E2734" s="677">
        <v>3001.13</v>
      </c>
      <c r="F2734" s="446"/>
      <c r="G2734" s="446"/>
      <c r="H2734" s="446" t="s">
        <v>14360</v>
      </c>
      <c r="I2734" s="447">
        <v>45261</v>
      </c>
    </row>
    <row r="2735" spans="1:9" ht="15.75">
      <c r="A2735" s="675">
        <v>104487</v>
      </c>
      <c r="B2735" s="675" t="s">
        <v>6127</v>
      </c>
      <c r="C2735" s="675" t="s">
        <v>1982</v>
      </c>
      <c r="D2735" s="675" t="s">
        <v>326</v>
      </c>
      <c r="E2735" s="677">
        <v>2457.6</v>
      </c>
      <c r="F2735" s="446"/>
      <c r="G2735" s="446"/>
      <c r="H2735" s="446" t="s">
        <v>14360</v>
      </c>
      <c r="I2735" s="447">
        <v>45261</v>
      </c>
    </row>
    <row r="2736" spans="1:9" ht="15.75">
      <c r="A2736" s="675">
        <v>104488</v>
      </c>
      <c r="B2736" s="675" t="s">
        <v>6128</v>
      </c>
      <c r="C2736" s="675" t="s">
        <v>1982</v>
      </c>
      <c r="D2736" s="675" t="s">
        <v>326</v>
      </c>
      <c r="E2736" s="677">
        <v>2372.29</v>
      </c>
      <c r="F2736" s="446"/>
      <c r="G2736" s="446"/>
      <c r="H2736" s="446" t="s">
        <v>14360</v>
      </c>
      <c r="I2736" s="447">
        <v>45261</v>
      </c>
    </row>
    <row r="2737" spans="1:9" ht="15.75">
      <c r="A2737" s="675">
        <v>104489</v>
      </c>
      <c r="B2737" s="675" t="s">
        <v>6129</v>
      </c>
      <c r="C2737" s="675" t="s">
        <v>1982</v>
      </c>
      <c r="D2737" s="675" t="s">
        <v>326</v>
      </c>
      <c r="E2737" s="677">
        <v>3868.2</v>
      </c>
      <c r="F2737" s="446"/>
      <c r="G2737" s="446"/>
      <c r="H2737" s="446" t="s">
        <v>14360</v>
      </c>
      <c r="I2737" s="447">
        <v>45261</v>
      </c>
    </row>
    <row r="2738" spans="1:9" ht="15.75">
      <c r="A2738" s="675">
        <v>104490</v>
      </c>
      <c r="B2738" s="675" t="s">
        <v>6130</v>
      </c>
      <c r="C2738" s="675" t="s">
        <v>1982</v>
      </c>
      <c r="D2738" s="675" t="s">
        <v>326</v>
      </c>
      <c r="E2738" s="677">
        <v>2324.7800000000002</v>
      </c>
      <c r="F2738" s="446"/>
      <c r="G2738" s="446"/>
      <c r="H2738" s="446" t="s">
        <v>14360</v>
      </c>
      <c r="I2738" s="447">
        <v>45261</v>
      </c>
    </row>
    <row r="2739" spans="1:9" ht="15.75">
      <c r="A2739" s="675">
        <v>98562</v>
      </c>
      <c r="B2739" s="675" t="s">
        <v>8403</v>
      </c>
      <c r="C2739" s="675" t="s">
        <v>1983</v>
      </c>
      <c r="D2739" s="675" t="s">
        <v>2</v>
      </c>
      <c r="E2739" s="676">
        <v>45.29</v>
      </c>
      <c r="F2739" s="446"/>
      <c r="G2739" s="446"/>
      <c r="H2739" s="446" t="s">
        <v>14360</v>
      </c>
      <c r="I2739" s="447">
        <v>45261</v>
      </c>
    </row>
    <row r="2740" spans="1:9" ht="15.75">
      <c r="A2740" s="675">
        <v>98555</v>
      </c>
      <c r="B2740" s="675" t="s">
        <v>8404</v>
      </c>
      <c r="C2740" s="675" t="s">
        <v>1983</v>
      </c>
      <c r="D2740" s="675" t="s">
        <v>2</v>
      </c>
      <c r="E2740" s="676">
        <v>33.64</v>
      </c>
      <c r="F2740" s="446"/>
      <c r="G2740" s="446"/>
      <c r="H2740" s="446" t="s">
        <v>14360</v>
      </c>
      <c r="I2740" s="447">
        <v>45261</v>
      </c>
    </row>
    <row r="2741" spans="1:9" ht="15.75">
      <c r="A2741" s="675">
        <v>98556</v>
      </c>
      <c r="B2741" s="675" t="s">
        <v>8405</v>
      </c>
      <c r="C2741" s="675" t="s">
        <v>1983</v>
      </c>
      <c r="D2741" s="675" t="s">
        <v>2</v>
      </c>
      <c r="E2741" s="676">
        <v>61.42</v>
      </c>
      <c r="F2741" s="446"/>
      <c r="G2741" s="446"/>
      <c r="H2741" s="446" t="s">
        <v>14360</v>
      </c>
      <c r="I2741" s="447">
        <v>45261</v>
      </c>
    </row>
    <row r="2742" spans="1:9" ht="15.75">
      <c r="A2742" s="675">
        <v>98558</v>
      </c>
      <c r="B2742" s="675" t="s">
        <v>8406</v>
      </c>
      <c r="C2742" s="675" t="s">
        <v>1983</v>
      </c>
      <c r="D2742" s="675" t="s">
        <v>37</v>
      </c>
      <c r="E2742" s="676">
        <v>10.35</v>
      </c>
      <c r="F2742" s="446"/>
      <c r="G2742" s="446"/>
      <c r="H2742" s="446" t="s">
        <v>14360</v>
      </c>
      <c r="I2742" s="447">
        <v>45261</v>
      </c>
    </row>
    <row r="2743" spans="1:9" ht="15.75">
      <c r="A2743" s="675">
        <v>98559</v>
      </c>
      <c r="B2743" s="675" t="s">
        <v>8407</v>
      </c>
      <c r="C2743" s="675" t="s">
        <v>1983</v>
      </c>
      <c r="D2743" s="675" t="s">
        <v>31</v>
      </c>
      <c r="E2743" s="676">
        <v>5.1100000000000003</v>
      </c>
      <c r="F2743" s="446"/>
      <c r="G2743" s="446"/>
      <c r="H2743" s="446" t="s">
        <v>14360</v>
      </c>
      <c r="I2743" s="447">
        <v>45261</v>
      </c>
    </row>
    <row r="2744" spans="1:9" ht="15.75">
      <c r="A2744" s="675">
        <v>98546</v>
      </c>
      <c r="B2744" s="675" t="s">
        <v>8408</v>
      </c>
      <c r="C2744" s="675" t="s">
        <v>1983</v>
      </c>
      <c r="D2744" s="675" t="s">
        <v>2</v>
      </c>
      <c r="E2744" s="676">
        <v>130.28</v>
      </c>
      <c r="F2744" s="446"/>
      <c r="G2744" s="446"/>
      <c r="H2744" s="446" t="s">
        <v>14360</v>
      </c>
      <c r="I2744" s="447">
        <v>45261</v>
      </c>
    </row>
    <row r="2745" spans="1:9" ht="15.75">
      <c r="A2745" s="675">
        <v>98547</v>
      </c>
      <c r="B2745" s="675" t="s">
        <v>8409</v>
      </c>
      <c r="C2745" s="675" t="s">
        <v>1983</v>
      </c>
      <c r="D2745" s="675" t="s">
        <v>2</v>
      </c>
      <c r="E2745" s="676">
        <v>220.45</v>
      </c>
      <c r="F2745" s="446"/>
      <c r="G2745" s="446"/>
      <c r="H2745" s="446" t="s">
        <v>14360</v>
      </c>
      <c r="I2745" s="447">
        <v>45261</v>
      </c>
    </row>
    <row r="2746" spans="1:9" ht="15.75">
      <c r="A2746" s="675">
        <v>98553</v>
      </c>
      <c r="B2746" s="675" t="s">
        <v>8410</v>
      </c>
      <c r="C2746" s="675" t="s">
        <v>1983</v>
      </c>
      <c r="D2746" s="675" t="s">
        <v>2</v>
      </c>
      <c r="E2746" s="676">
        <v>212.49</v>
      </c>
      <c r="F2746" s="446"/>
      <c r="G2746" s="446"/>
      <c r="H2746" s="446" t="s">
        <v>14360</v>
      </c>
      <c r="I2746" s="447">
        <v>45261</v>
      </c>
    </row>
    <row r="2747" spans="1:9" ht="15.75">
      <c r="A2747" s="675">
        <v>98554</v>
      </c>
      <c r="B2747" s="675" t="s">
        <v>8411</v>
      </c>
      <c r="C2747" s="675" t="s">
        <v>1983</v>
      </c>
      <c r="D2747" s="675" t="s">
        <v>2</v>
      </c>
      <c r="E2747" s="676">
        <v>55.94</v>
      </c>
      <c r="F2747" s="446"/>
      <c r="G2747" s="446"/>
      <c r="H2747" s="446" t="s">
        <v>14360</v>
      </c>
      <c r="I2747" s="447">
        <v>45261</v>
      </c>
    </row>
    <row r="2748" spans="1:9" ht="15.75">
      <c r="A2748" s="675">
        <v>98557</v>
      </c>
      <c r="B2748" s="675" t="s">
        <v>8412</v>
      </c>
      <c r="C2748" s="675" t="s">
        <v>1983</v>
      </c>
      <c r="D2748" s="675" t="s">
        <v>2</v>
      </c>
      <c r="E2748" s="676">
        <v>47.62</v>
      </c>
      <c r="F2748" s="446"/>
      <c r="G2748" s="446"/>
      <c r="H2748" s="446" t="s">
        <v>14360</v>
      </c>
      <c r="I2748" s="447">
        <v>45261</v>
      </c>
    </row>
    <row r="2749" spans="1:9" ht="15.75">
      <c r="A2749" s="675">
        <v>98563</v>
      </c>
      <c r="B2749" s="675" t="s">
        <v>8413</v>
      </c>
      <c r="C2749" s="675" t="s">
        <v>1983</v>
      </c>
      <c r="D2749" s="675" t="s">
        <v>2</v>
      </c>
      <c r="E2749" s="676">
        <v>34.619999999999997</v>
      </c>
      <c r="F2749" s="446"/>
      <c r="G2749" s="446"/>
      <c r="H2749" s="446" t="s">
        <v>14360</v>
      </c>
      <c r="I2749" s="447">
        <v>45261</v>
      </c>
    </row>
    <row r="2750" spans="1:9" ht="15.75">
      <c r="A2750" s="675">
        <v>98564</v>
      </c>
      <c r="B2750" s="675" t="s">
        <v>8414</v>
      </c>
      <c r="C2750" s="675" t="s">
        <v>1983</v>
      </c>
      <c r="D2750" s="675" t="s">
        <v>2</v>
      </c>
      <c r="E2750" s="676">
        <v>46.48</v>
      </c>
      <c r="F2750" s="446"/>
      <c r="G2750" s="446"/>
      <c r="H2750" s="446" t="s">
        <v>14360</v>
      </c>
      <c r="I2750" s="447">
        <v>45261</v>
      </c>
    </row>
    <row r="2751" spans="1:9" ht="15.75">
      <c r="A2751" s="675">
        <v>98565</v>
      </c>
      <c r="B2751" s="675" t="s">
        <v>8415</v>
      </c>
      <c r="C2751" s="675" t="s">
        <v>1983</v>
      </c>
      <c r="D2751" s="675" t="s">
        <v>2</v>
      </c>
      <c r="E2751" s="676">
        <v>49.05</v>
      </c>
      <c r="F2751" s="446"/>
      <c r="G2751" s="446"/>
      <c r="H2751" s="446" t="s">
        <v>14360</v>
      </c>
      <c r="I2751" s="447">
        <v>45261</v>
      </c>
    </row>
    <row r="2752" spans="1:9" ht="15.75">
      <c r="A2752" s="675">
        <v>98566</v>
      </c>
      <c r="B2752" s="675" t="s">
        <v>8416</v>
      </c>
      <c r="C2752" s="675" t="s">
        <v>1983</v>
      </c>
      <c r="D2752" s="675" t="s">
        <v>2</v>
      </c>
      <c r="E2752" s="676">
        <v>60.92</v>
      </c>
      <c r="F2752" s="446"/>
      <c r="G2752" s="446"/>
      <c r="H2752" s="446" t="s">
        <v>14360</v>
      </c>
      <c r="I2752" s="447">
        <v>45261</v>
      </c>
    </row>
    <row r="2753" spans="1:9" ht="15.75">
      <c r="A2753" s="675">
        <v>98567</v>
      </c>
      <c r="B2753" s="675" t="s">
        <v>8417</v>
      </c>
      <c r="C2753" s="675" t="s">
        <v>1983</v>
      </c>
      <c r="D2753" s="675" t="s">
        <v>2</v>
      </c>
      <c r="E2753" s="676">
        <v>62.71</v>
      </c>
      <c r="F2753" s="446"/>
      <c r="G2753" s="446"/>
      <c r="H2753" s="446" t="s">
        <v>14360</v>
      </c>
      <c r="I2753" s="447">
        <v>45261</v>
      </c>
    </row>
    <row r="2754" spans="1:9" ht="15.75">
      <c r="A2754" s="675">
        <v>98568</v>
      </c>
      <c r="B2754" s="675" t="s">
        <v>8418</v>
      </c>
      <c r="C2754" s="675" t="s">
        <v>1983</v>
      </c>
      <c r="D2754" s="675" t="s">
        <v>2</v>
      </c>
      <c r="E2754" s="676">
        <v>74.569999999999993</v>
      </c>
      <c r="F2754" s="446"/>
      <c r="G2754" s="446"/>
      <c r="H2754" s="446" t="s">
        <v>14360</v>
      </c>
      <c r="I2754" s="447">
        <v>45261</v>
      </c>
    </row>
    <row r="2755" spans="1:9" ht="15.75">
      <c r="A2755" s="675">
        <v>98569</v>
      </c>
      <c r="B2755" s="675" t="s">
        <v>8419</v>
      </c>
      <c r="C2755" s="675" t="s">
        <v>1983</v>
      </c>
      <c r="D2755" s="675" t="s">
        <v>2</v>
      </c>
      <c r="E2755" s="676">
        <v>77.12</v>
      </c>
      <c r="F2755" s="446"/>
      <c r="G2755" s="446"/>
      <c r="H2755" s="446" t="s">
        <v>14360</v>
      </c>
      <c r="I2755" s="447">
        <v>45261</v>
      </c>
    </row>
    <row r="2756" spans="1:9" ht="15.75">
      <c r="A2756" s="675">
        <v>98570</v>
      </c>
      <c r="B2756" s="675" t="s">
        <v>8420</v>
      </c>
      <c r="C2756" s="675" t="s">
        <v>1983</v>
      </c>
      <c r="D2756" s="675" t="s">
        <v>2</v>
      </c>
      <c r="E2756" s="676">
        <v>89</v>
      </c>
      <c r="F2756" s="446"/>
      <c r="G2756" s="446"/>
      <c r="H2756" s="446" t="s">
        <v>14360</v>
      </c>
      <c r="I2756" s="447">
        <v>45261</v>
      </c>
    </row>
    <row r="2757" spans="1:9" ht="15.75">
      <c r="A2757" s="675">
        <v>98571</v>
      </c>
      <c r="B2757" s="675" t="s">
        <v>8421</v>
      </c>
      <c r="C2757" s="675" t="s">
        <v>1983</v>
      </c>
      <c r="D2757" s="675" t="s">
        <v>2</v>
      </c>
      <c r="E2757" s="676">
        <v>44.01</v>
      </c>
      <c r="F2757" s="446"/>
      <c r="G2757" s="446"/>
      <c r="H2757" s="446" t="s">
        <v>14360</v>
      </c>
      <c r="I2757" s="447">
        <v>45261</v>
      </c>
    </row>
    <row r="2758" spans="1:9" ht="15.75">
      <c r="A2758" s="675">
        <v>98572</v>
      </c>
      <c r="B2758" s="675" t="s">
        <v>8422</v>
      </c>
      <c r="C2758" s="675" t="s">
        <v>1983</v>
      </c>
      <c r="D2758" s="675" t="s">
        <v>2</v>
      </c>
      <c r="E2758" s="676">
        <v>53.86</v>
      </c>
      <c r="F2758" s="446"/>
      <c r="G2758" s="446"/>
      <c r="H2758" s="446" t="s">
        <v>14360</v>
      </c>
      <c r="I2758" s="447">
        <v>45261</v>
      </c>
    </row>
    <row r="2759" spans="1:9" ht="15.75">
      <c r="A2759" s="675">
        <v>98573</v>
      </c>
      <c r="B2759" s="675" t="s">
        <v>8423</v>
      </c>
      <c r="C2759" s="675" t="s">
        <v>1983</v>
      </c>
      <c r="D2759" s="675" t="s">
        <v>2</v>
      </c>
      <c r="E2759" s="676">
        <v>65.23</v>
      </c>
      <c r="F2759" s="446"/>
      <c r="G2759" s="446"/>
      <c r="H2759" s="446" t="s">
        <v>14360</v>
      </c>
      <c r="I2759" s="447">
        <v>45261</v>
      </c>
    </row>
    <row r="2760" spans="1:9" ht="15.75">
      <c r="A2760" s="675">
        <v>91831</v>
      </c>
      <c r="B2760" s="675" t="s">
        <v>6131</v>
      </c>
      <c r="C2760" s="675" t="s">
        <v>1984</v>
      </c>
      <c r="D2760" s="675" t="s">
        <v>31</v>
      </c>
      <c r="E2760" s="676">
        <v>15.88</v>
      </c>
      <c r="F2760" s="446"/>
      <c r="G2760" s="446"/>
      <c r="H2760" s="446" t="s">
        <v>14360</v>
      </c>
      <c r="I2760" s="447">
        <v>45261</v>
      </c>
    </row>
    <row r="2761" spans="1:9" ht="15.75">
      <c r="A2761" s="675">
        <v>91833</v>
      </c>
      <c r="B2761" s="675" t="s">
        <v>6132</v>
      </c>
      <c r="C2761" s="675" t="s">
        <v>1984</v>
      </c>
      <c r="D2761" s="675" t="s">
        <v>31</v>
      </c>
      <c r="E2761" s="676">
        <v>16.45</v>
      </c>
      <c r="F2761" s="446"/>
      <c r="G2761" s="446"/>
      <c r="H2761" s="446" t="s">
        <v>14360</v>
      </c>
      <c r="I2761" s="447">
        <v>45261</v>
      </c>
    </row>
    <row r="2762" spans="1:9" ht="15.75">
      <c r="A2762" s="675">
        <v>91834</v>
      </c>
      <c r="B2762" s="675" t="s">
        <v>6133</v>
      </c>
      <c r="C2762" s="675" t="s">
        <v>1984</v>
      </c>
      <c r="D2762" s="675" t="s">
        <v>31</v>
      </c>
      <c r="E2762" s="676">
        <v>16.59</v>
      </c>
      <c r="F2762" s="446"/>
      <c r="G2762" s="446"/>
      <c r="H2762" s="446" t="s">
        <v>14360</v>
      </c>
      <c r="I2762" s="447">
        <v>45261</v>
      </c>
    </row>
    <row r="2763" spans="1:9" ht="15.75">
      <c r="A2763" s="675">
        <v>91835</v>
      </c>
      <c r="B2763" s="675" t="s">
        <v>6134</v>
      </c>
      <c r="C2763" s="675" t="s">
        <v>1984</v>
      </c>
      <c r="D2763" s="675" t="s">
        <v>31</v>
      </c>
      <c r="E2763" s="676">
        <v>18.079999999999998</v>
      </c>
      <c r="F2763" s="446"/>
      <c r="G2763" s="446"/>
      <c r="H2763" s="446" t="s">
        <v>14360</v>
      </c>
      <c r="I2763" s="447">
        <v>45261</v>
      </c>
    </row>
    <row r="2764" spans="1:9" ht="15.75">
      <c r="A2764" s="675">
        <v>91836</v>
      </c>
      <c r="B2764" s="675" t="s">
        <v>6135</v>
      </c>
      <c r="C2764" s="675" t="s">
        <v>1984</v>
      </c>
      <c r="D2764" s="675" t="s">
        <v>31</v>
      </c>
      <c r="E2764" s="676">
        <v>19.22</v>
      </c>
      <c r="F2764" s="446"/>
      <c r="G2764" s="446"/>
      <c r="H2764" s="446" t="s">
        <v>14360</v>
      </c>
      <c r="I2764" s="447">
        <v>45261</v>
      </c>
    </row>
    <row r="2765" spans="1:9" ht="15.75">
      <c r="A2765" s="675">
        <v>91837</v>
      </c>
      <c r="B2765" s="675" t="s">
        <v>6136</v>
      </c>
      <c r="C2765" s="675" t="s">
        <v>1984</v>
      </c>
      <c r="D2765" s="675" t="s">
        <v>31</v>
      </c>
      <c r="E2765" s="676">
        <v>22.68</v>
      </c>
      <c r="F2765" s="446"/>
      <c r="G2765" s="446"/>
      <c r="H2765" s="446" t="s">
        <v>14360</v>
      </c>
      <c r="I2765" s="447">
        <v>45261</v>
      </c>
    </row>
    <row r="2766" spans="1:9" ht="15.75">
      <c r="A2766" s="675">
        <v>91839</v>
      </c>
      <c r="B2766" s="675" t="s">
        <v>6137</v>
      </c>
      <c r="C2766" s="675" t="s">
        <v>1984</v>
      </c>
      <c r="D2766" s="675" t="s">
        <v>31</v>
      </c>
      <c r="E2766" s="676">
        <v>18.39</v>
      </c>
      <c r="F2766" s="446"/>
      <c r="G2766" s="446"/>
      <c r="H2766" s="446" t="s">
        <v>14360</v>
      </c>
      <c r="I2766" s="447">
        <v>45261</v>
      </c>
    </row>
    <row r="2767" spans="1:9" ht="15.75">
      <c r="A2767" s="675">
        <v>91840</v>
      </c>
      <c r="B2767" s="675" t="s">
        <v>6138</v>
      </c>
      <c r="C2767" s="675" t="s">
        <v>1984</v>
      </c>
      <c r="D2767" s="675" t="s">
        <v>31</v>
      </c>
      <c r="E2767" s="676">
        <v>21.27</v>
      </c>
      <c r="F2767" s="446"/>
      <c r="G2767" s="446"/>
      <c r="H2767" s="446" t="s">
        <v>14360</v>
      </c>
      <c r="I2767" s="447">
        <v>45261</v>
      </c>
    </row>
    <row r="2768" spans="1:9" ht="15.75">
      <c r="A2768" s="675">
        <v>91841</v>
      </c>
      <c r="B2768" s="675" t="s">
        <v>6139</v>
      </c>
      <c r="C2768" s="675" t="s">
        <v>1984</v>
      </c>
      <c r="D2768" s="675" t="s">
        <v>31</v>
      </c>
      <c r="E2768" s="676">
        <v>20.34</v>
      </c>
      <c r="F2768" s="446"/>
      <c r="G2768" s="446"/>
      <c r="H2768" s="446" t="s">
        <v>14360</v>
      </c>
      <c r="I2768" s="447">
        <v>45261</v>
      </c>
    </row>
    <row r="2769" spans="1:9" ht="15.75">
      <c r="A2769" s="675">
        <v>91842</v>
      </c>
      <c r="B2769" s="675" t="s">
        <v>6140</v>
      </c>
      <c r="C2769" s="675" t="s">
        <v>1984</v>
      </c>
      <c r="D2769" s="675" t="s">
        <v>31</v>
      </c>
      <c r="E2769" s="676">
        <v>5.38</v>
      </c>
      <c r="F2769" s="446"/>
      <c r="G2769" s="446"/>
      <c r="H2769" s="446" t="s">
        <v>14360</v>
      </c>
      <c r="I2769" s="447">
        <v>45261</v>
      </c>
    </row>
    <row r="2770" spans="1:9" ht="15.75">
      <c r="A2770" s="675">
        <v>91843</v>
      </c>
      <c r="B2770" s="675" t="s">
        <v>6141</v>
      </c>
      <c r="C2770" s="675" t="s">
        <v>1984</v>
      </c>
      <c r="D2770" s="675" t="s">
        <v>31</v>
      </c>
      <c r="E2770" s="676">
        <v>5.95</v>
      </c>
      <c r="F2770" s="446"/>
      <c r="G2770" s="446"/>
      <c r="H2770" s="446" t="s">
        <v>14360</v>
      </c>
      <c r="I2770" s="447">
        <v>45261</v>
      </c>
    </row>
    <row r="2771" spans="1:9" ht="15.75">
      <c r="A2771" s="675">
        <v>91844</v>
      </c>
      <c r="B2771" s="675" t="s">
        <v>6142</v>
      </c>
      <c r="C2771" s="675" t="s">
        <v>1984</v>
      </c>
      <c r="D2771" s="675" t="s">
        <v>31</v>
      </c>
      <c r="E2771" s="676">
        <v>6.06</v>
      </c>
      <c r="F2771" s="446"/>
      <c r="G2771" s="446"/>
      <c r="H2771" s="446" t="s">
        <v>14360</v>
      </c>
      <c r="I2771" s="447">
        <v>45261</v>
      </c>
    </row>
    <row r="2772" spans="1:9" ht="15.75">
      <c r="A2772" s="675">
        <v>91845</v>
      </c>
      <c r="B2772" s="675" t="s">
        <v>6143</v>
      </c>
      <c r="C2772" s="675" t="s">
        <v>1984</v>
      </c>
      <c r="D2772" s="675" t="s">
        <v>31</v>
      </c>
      <c r="E2772" s="676">
        <v>7.55</v>
      </c>
      <c r="F2772" s="446"/>
      <c r="G2772" s="446"/>
      <c r="H2772" s="446" t="s">
        <v>14360</v>
      </c>
      <c r="I2772" s="447">
        <v>45261</v>
      </c>
    </row>
    <row r="2773" spans="1:9" ht="15.75">
      <c r="A2773" s="675">
        <v>91846</v>
      </c>
      <c r="B2773" s="675" t="s">
        <v>6144</v>
      </c>
      <c r="C2773" s="675" t="s">
        <v>1984</v>
      </c>
      <c r="D2773" s="675" t="s">
        <v>31</v>
      </c>
      <c r="E2773" s="676">
        <v>8.73</v>
      </c>
      <c r="F2773" s="446"/>
      <c r="G2773" s="446"/>
      <c r="H2773" s="446" t="s">
        <v>14360</v>
      </c>
      <c r="I2773" s="447">
        <v>45261</v>
      </c>
    </row>
    <row r="2774" spans="1:9" ht="15.75">
      <c r="A2774" s="675">
        <v>91847</v>
      </c>
      <c r="B2774" s="675" t="s">
        <v>6145</v>
      </c>
      <c r="C2774" s="675" t="s">
        <v>1984</v>
      </c>
      <c r="D2774" s="675" t="s">
        <v>31</v>
      </c>
      <c r="E2774" s="676">
        <v>12.19</v>
      </c>
      <c r="F2774" s="446"/>
      <c r="G2774" s="446"/>
      <c r="H2774" s="446" t="s">
        <v>14360</v>
      </c>
      <c r="I2774" s="447">
        <v>45261</v>
      </c>
    </row>
    <row r="2775" spans="1:9" ht="15.75">
      <c r="A2775" s="675">
        <v>91849</v>
      </c>
      <c r="B2775" s="675" t="s">
        <v>6146</v>
      </c>
      <c r="C2775" s="675" t="s">
        <v>1984</v>
      </c>
      <c r="D2775" s="675" t="s">
        <v>31</v>
      </c>
      <c r="E2775" s="676">
        <v>7.9</v>
      </c>
      <c r="F2775" s="446"/>
      <c r="G2775" s="446"/>
      <c r="H2775" s="446" t="s">
        <v>14360</v>
      </c>
      <c r="I2775" s="447">
        <v>45261</v>
      </c>
    </row>
    <row r="2776" spans="1:9" ht="15.75">
      <c r="A2776" s="675">
        <v>91850</v>
      </c>
      <c r="B2776" s="675" t="s">
        <v>6147</v>
      </c>
      <c r="C2776" s="675" t="s">
        <v>1984</v>
      </c>
      <c r="D2776" s="675" t="s">
        <v>31</v>
      </c>
      <c r="E2776" s="676">
        <v>10.74</v>
      </c>
      <c r="F2776" s="446"/>
      <c r="G2776" s="446"/>
      <c r="H2776" s="446" t="s">
        <v>14360</v>
      </c>
      <c r="I2776" s="447">
        <v>45261</v>
      </c>
    </row>
    <row r="2777" spans="1:9" ht="15.75">
      <c r="A2777" s="675">
        <v>91851</v>
      </c>
      <c r="B2777" s="675" t="s">
        <v>6148</v>
      </c>
      <c r="C2777" s="675" t="s">
        <v>1984</v>
      </c>
      <c r="D2777" s="675" t="s">
        <v>31</v>
      </c>
      <c r="E2777" s="676">
        <v>9.81</v>
      </c>
      <c r="F2777" s="446"/>
      <c r="G2777" s="446"/>
      <c r="H2777" s="446" t="s">
        <v>14360</v>
      </c>
      <c r="I2777" s="447">
        <v>45261</v>
      </c>
    </row>
    <row r="2778" spans="1:9" ht="15.75">
      <c r="A2778" s="675">
        <v>91852</v>
      </c>
      <c r="B2778" s="675" t="s">
        <v>6149</v>
      </c>
      <c r="C2778" s="675" t="s">
        <v>1984</v>
      </c>
      <c r="D2778" s="675" t="s">
        <v>31</v>
      </c>
      <c r="E2778" s="676">
        <v>7.99</v>
      </c>
      <c r="F2778" s="446"/>
      <c r="G2778" s="446"/>
      <c r="H2778" s="446" t="s">
        <v>14360</v>
      </c>
      <c r="I2778" s="447">
        <v>45261</v>
      </c>
    </row>
    <row r="2779" spans="1:9" ht="15.75">
      <c r="A2779" s="675">
        <v>91853</v>
      </c>
      <c r="B2779" s="675" t="s">
        <v>6150</v>
      </c>
      <c r="C2779" s="675" t="s">
        <v>1984</v>
      </c>
      <c r="D2779" s="675" t="s">
        <v>31</v>
      </c>
      <c r="E2779" s="676">
        <v>8.51</v>
      </c>
      <c r="F2779" s="446"/>
      <c r="G2779" s="446"/>
      <c r="H2779" s="446" t="s">
        <v>14360</v>
      </c>
      <c r="I2779" s="447">
        <v>45261</v>
      </c>
    </row>
    <row r="2780" spans="1:9" ht="15.75">
      <c r="A2780" s="675">
        <v>91854</v>
      </c>
      <c r="B2780" s="675" t="s">
        <v>6151</v>
      </c>
      <c r="C2780" s="675" t="s">
        <v>1984</v>
      </c>
      <c r="D2780" s="675" t="s">
        <v>31</v>
      </c>
      <c r="E2780" s="676">
        <v>8.6300000000000008</v>
      </c>
      <c r="F2780" s="446"/>
      <c r="G2780" s="446"/>
      <c r="H2780" s="446" t="s">
        <v>14360</v>
      </c>
      <c r="I2780" s="447">
        <v>45261</v>
      </c>
    </row>
    <row r="2781" spans="1:9" ht="15.75">
      <c r="A2781" s="675">
        <v>91855</v>
      </c>
      <c r="B2781" s="675" t="s">
        <v>6152</v>
      </c>
      <c r="C2781" s="675" t="s">
        <v>1984</v>
      </c>
      <c r="D2781" s="675" t="s">
        <v>31</v>
      </c>
      <c r="E2781" s="676">
        <v>10</v>
      </c>
      <c r="F2781" s="446"/>
      <c r="G2781" s="446"/>
      <c r="H2781" s="446" t="s">
        <v>14360</v>
      </c>
      <c r="I2781" s="447">
        <v>45261</v>
      </c>
    </row>
    <row r="2782" spans="1:9" ht="15.75">
      <c r="A2782" s="675">
        <v>91856</v>
      </c>
      <c r="B2782" s="675" t="s">
        <v>6153</v>
      </c>
      <c r="C2782" s="675" t="s">
        <v>1984</v>
      </c>
      <c r="D2782" s="675" t="s">
        <v>31</v>
      </c>
      <c r="E2782" s="676">
        <v>11.17</v>
      </c>
      <c r="F2782" s="446"/>
      <c r="G2782" s="446"/>
      <c r="H2782" s="446" t="s">
        <v>14360</v>
      </c>
      <c r="I2782" s="447">
        <v>45261</v>
      </c>
    </row>
    <row r="2783" spans="1:9" ht="15.75">
      <c r="A2783" s="675">
        <v>91857</v>
      </c>
      <c r="B2783" s="675" t="s">
        <v>6154</v>
      </c>
      <c r="C2783" s="675" t="s">
        <v>1984</v>
      </c>
      <c r="D2783" s="675" t="s">
        <v>31</v>
      </c>
      <c r="E2783" s="676">
        <v>14.36</v>
      </c>
      <c r="F2783" s="446"/>
      <c r="G2783" s="446"/>
      <c r="H2783" s="446" t="s">
        <v>14360</v>
      </c>
      <c r="I2783" s="447">
        <v>45261</v>
      </c>
    </row>
    <row r="2784" spans="1:9" ht="15.75">
      <c r="A2784" s="675">
        <v>91859</v>
      </c>
      <c r="B2784" s="675" t="s">
        <v>6155</v>
      </c>
      <c r="C2784" s="675" t="s">
        <v>1984</v>
      </c>
      <c r="D2784" s="675" t="s">
        <v>31</v>
      </c>
      <c r="E2784" s="676">
        <v>10.4</v>
      </c>
      <c r="F2784" s="446"/>
      <c r="G2784" s="446"/>
      <c r="H2784" s="446" t="s">
        <v>14360</v>
      </c>
      <c r="I2784" s="447">
        <v>45261</v>
      </c>
    </row>
    <row r="2785" spans="1:9" ht="15.75">
      <c r="A2785" s="675">
        <v>91860</v>
      </c>
      <c r="B2785" s="675" t="s">
        <v>6156</v>
      </c>
      <c r="C2785" s="675" t="s">
        <v>1984</v>
      </c>
      <c r="D2785" s="675" t="s">
        <v>31</v>
      </c>
      <c r="E2785" s="676">
        <v>13.07</v>
      </c>
      <c r="F2785" s="446"/>
      <c r="G2785" s="446"/>
      <c r="H2785" s="446" t="s">
        <v>14360</v>
      </c>
      <c r="I2785" s="447">
        <v>45261</v>
      </c>
    </row>
    <row r="2786" spans="1:9" ht="15.75">
      <c r="A2786" s="675">
        <v>91861</v>
      </c>
      <c r="B2786" s="675" t="s">
        <v>6157</v>
      </c>
      <c r="C2786" s="675" t="s">
        <v>1984</v>
      </c>
      <c r="D2786" s="675" t="s">
        <v>31</v>
      </c>
      <c r="E2786" s="676">
        <v>12.21</v>
      </c>
      <c r="F2786" s="446"/>
      <c r="G2786" s="446"/>
      <c r="H2786" s="446" t="s">
        <v>14360</v>
      </c>
      <c r="I2786" s="447">
        <v>45261</v>
      </c>
    </row>
    <row r="2787" spans="1:9" ht="15.75">
      <c r="A2787" s="675">
        <v>91862</v>
      </c>
      <c r="B2787" s="675" t="s">
        <v>6158</v>
      </c>
      <c r="C2787" s="675" t="s">
        <v>1984</v>
      </c>
      <c r="D2787" s="675" t="s">
        <v>31</v>
      </c>
      <c r="E2787" s="676">
        <v>8.6999999999999993</v>
      </c>
      <c r="F2787" s="446"/>
      <c r="G2787" s="446"/>
      <c r="H2787" s="446" t="s">
        <v>14360</v>
      </c>
      <c r="I2787" s="447">
        <v>45261</v>
      </c>
    </row>
    <row r="2788" spans="1:9" ht="15.75">
      <c r="A2788" s="675">
        <v>91863</v>
      </c>
      <c r="B2788" s="675" t="s">
        <v>6159</v>
      </c>
      <c r="C2788" s="675" t="s">
        <v>1984</v>
      </c>
      <c r="D2788" s="675" t="s">
        <v>31</v>
      </c>
      <c r="E2788" s="676">
        <v>10.32</v>
      </c>
      <c r="F2788" s="446"/>
      <c r="G2788" s="446"/>
      <c r="H2788" s="446" t="s">
        <v>14360</v>
      </c>
      <c r="I2788" s="447">
        <v>45261</v>
      </c>
    </row>
    <row r="2789" spans="1:9" ht="15.75">
      <c r="A2789" s="675">
        <v>91864</v>
      </c>
      <c r="B2789" s="675" t="s">
        <v>6160</v>
      </c>
      <c r="C2789" s="675" t="s">
        <v>1984</v>
      </c>
      <c r="D2789" s="675" t="s">
        <v>31</v>
      </c>
      <c r="E2789" s="676">
        <v>14.01</v>
      </c>
      <c r="F2789" s="446"/>
      <c r="G2789" s="446"/>
      <c r="H2789" s="446" t="s">
        <v>14360</v>
      </c>
      <c r="I2789" s="447">
        <v>45261</v>
      </c>
    </row>
    <row r="2790" spans="1:9" ht="15.75">
      <c r="A2790" s="675">
        <v>91865</v>
      </c>
      <c r="B2790" s="675" t="s">
        <v>6161</v>
      </c>
      <c r="C2790" s="675" t="s">
        <v>1984</v>
      </c>
      <c r="D2790" s="675" t="s">
        <v>31</v>
      </c>
      <c r="E2790" s="676">
        <v>17.62</v>
      </c>
      <c r="F2790" s="446"/>
      <c r="G2790" s="446"/>
      <c r="H2790" s="446" t="s">
        <v>14360</v>
      </c>
      <c r="I2790" s="447">
        <v>45261</v>
      </c>
    </row>
    <row r="2791" spans="1:9" ht="15.75">
      <c r="A2791" s="675">
        <v>91866</v>
      </c>
      <c r="B2791" s="675" t="s">
        <v>6162</v>
      </c>
      <c r="C2791" s="675" t="s">
        <v>1984</v>
      </c>
      <c r="D2791" s="675" t="s">
        <v>31</v>
      </c>
      <c r="E2791" s="676">
        <v>7.62</v>
      </c>
      <c r="F2791" s="446"/>
      <c r="G2791" s="446"/>
      <c r="H2791" s="446" t="s">
        <v>14360</v>
      </c>
      <c r="I2791" s="447">
        <v>45261</v>
      </c>
    </row>
    <row r="2792" spans="1:9" ht="15.75">
      <c r="A2792" s="675">
        <v>91867</v>
      </c>
      <c r="B2792" s="675" t="s">
        <v>6163</v>
      </c>
      <c r="C2792" s="675" t="s">
        <v>1984</v>
      </c>
      <c r="D2792" s="675" t="s">
        <v>31</v>
      </c>
      <c r="E2792" s="676">
        <v>9.24</v>
      </c>
      <c r="F2792" s="446"/>
      <c r="G2792" s="446"/>
      <c r="H2792" s="446" t="s">
        <v>14360</v>
      </c>
      <c r="I2792" s="447">
        <v>45261</v>
      </c>
    </row>
    <row r="2793" spans="1:9" ht="15.75">
      <c r="A2793" s="675">
        <v>91868</v>
      </c>
      <c r="B2793" s="675" t="s">
        <v>6164</v>
      </c>
      <c r="C2793" s="675" t="s">
        <v>1984</v>
      </c>
      <c r="D2793" s="675" t="s">
        <v>31</v>
      </c>
      <c r="E2793" s="676">
        <v>12.94</v>
      </c>
      <c r="F2793" s="446"/>
      <c r="G2793" s="446"/>
      <c r="H2793" s="446" t="s">
        <v>14360</v>
      </c>
      <c r="I2793" s="447">
        <v>45261</v>
      </c>
    </row>
    <row r="2794" spans="1:9" ht="15.75">
      <c r="A2794" s="675">
        <v>91869</v>
      </c>
      <c r="B2794" s="675" t="s">
        <v>6165</v>
      </c>
      <c r="C2794" s="675" t="s">
        <v>1984</v>
      </c>
      <c r="D2794" s="675" t="s">
        <v>31</v>
      </c>
      <c r="E2794" s="676">
        <v>16.5</v>
      </c>
      <c r="F2794" s="446"/>
      <c r="G2794" s="446"/>
      <c r="H2794" s="446" t="s">
        <v>14360</v>
      </c>
      <c r="I2794" s="447">
        <v>45261</v>
      </c>
    </row>
    <row r="2795" spans="1:9" ht="15.75">
      <c r="A2795" s="675">
        <v>91870</v>
      </c>
      <c r="B2795" s="675" t="s">
        <v>6166</v>
      </c>
      <c r="C2795" s="675" t="s">
        <v>1984</v>
      </c>
      <c r="D2795" s="675" t="s">
        <v>31</v>
      </c>
      <c r="E2795" s="676">
        <v>11.32</v>
      </c>
      <c r="F2795" s="446"/>
      <c r="G2795" s="446"/>
      <c r="H2795" s="446" t="s">
        <v>14360</v>
      </c>
      <c r="I2795" s="447">
        <v>45261</v>
      </c>
    </row>
    <row r="2796" spans="1:9" ht="15.75">
      <c r="A2796" s="675">
        <v>91871</v>
      </c>
      <c r="B2796" s="675" t="s">
        <v>6167</v>
      </c>
      <c r="C2796" s="675" t="s">
        <v>1984</v>
      </c>
      <c r="D2796" s="675" t="s">
        <v>31</v>
      </c>
      <c r="E2796" s="676">
        <v>12.93</v>
      </c>
      <c r="F2796" s="446"/>
      <c r="G2796" s="446"/>
      <c r="H2796" s="446" t="s">
        <v>14360</v>
      </c>
      <c r="I2796" s="447">
        <v>45261</v>
      </c>
    </row>
    <row r="2797" spans="1:9" ht="15.75">
      <c r="A2797" s="675">
        <v>91872</v>
      </c>
      <c r="B2797" s="675" t="s">
        <v>6168</v>
      </c>
      <c r="C2797" s="675" t="s">
        <v>1984</v>
      </c>
      <c r="D2797" s="675" t="s">
        <v>31</v>
      </c>
      <c r="E2797" s="676">
        <v>16.62</v>
      </c>
      <c r="F2797" s="446"/>
      <c r="G2797" s="446"/>
      <c r="H2797" s="446" t="s">
        <v>14360</v>
      </c>
      <c r="I2797" s="447">
        <v>45261</v>
      </c>
    </row>
    <row r="2798" spans="1:9" ht="15.75">
      <c r="A2798" s="675">
        <v>91873</v>
      </c>
      <c r="B2798" s="675" t="s">
        <v>6169</v>
      </c>
      <c r="C2798" s="675" t="s">
        <v>1984</v>
      </c>
      <c r="D2798" s="675" t="s">
        <v>31</v>
      </c>
      <c r="E2798" s="676">
        <v>20.18</v>
      </c>
      <c r="F2798" s="446"/>
      <c r="G2798" s="446"/>
      <c r="H2798" s="446" t="s">
        <v>14360</v>
      </c>
      <c r="I2798" s="447">
        <v>45261</v>
      </c>
    </row>
    <row r="2799" spans="1:9" ht="15.75">
      <c r="A2799" s="675">
        <v>93008</v>
      </c>
      <c r="B2799" s="675" t="s">
        <v>5180</v>
      </c>
      <c r="C2799" s="675" t="s">
        <v>1984</v>
      </c>
      <c r="D2799" s="675" t="s">
        <v>31</v>
      </c>
      <c r="E2799" s="676">
        <v>17.32</v>
      </c>
      <c r="F2799" s="446"/>
      <c r="G2799" s="446"/>
      <c r="H2799" s="446" t="s">
        <v>14360</v>
      </c>
      <c r="I2799" s="447">
        <v>45261</v>
      </c>
    </row>
    <row r="2800" spans="1:9" ht="15.75">
      <c r="A2800" s="675">
        <v>93009</v>
      </c>
      <c r="B2800" s="675" t="s">
        <v>5181</v>
      </c>
      <c r="C2800" s="675" t="s">
        <v>1984</v>
      </c>
      <c r="D2800" s="675" t="s">
        <v>31</v>
      </c>
      <c r="E2800" s="676">
        <v>25.86</v>
      </c>
      <c r="F2800" s="446"/>
      <c r="G2800" s="446"/>
      <c r="H2800" s="446" t="s">
        <v>14360</v>
      </c>
      <c r="I2800" s="447">
        <v>45261</v>
      </c>
    </row>
    <row r="2801" spans="1:9" ht="15.75">
      <c r="A2801" s="675">
        <v>93010</v>
      </c>
      <c r="B2801" s="675" t="s">
        <v>5182</v>
      </c>
      <c r="C2801" s="675" t="s">
        <v>1984</v>
      </c>
      <c r="D2801" s="675" t="s">
        <v>31</v>
      </c>
      <c r="E2801" s="676">
        <v>36.22</v>
      </c>
      <c r="F2801" s="446"/>
      <c r="G2801" s="446"/>
      <c r="H2801" s="446" t="s">
        <v>14360</v>
      </c>
      <c r="I2801" s="447">
        <v>45261</v>
      </c>
    </row>
    <row r="2802" spans="1:9" ht="15.75">
      <c r="A2802" s="675">
        <v>93011</v>
      </c>
      <c r="B2802" s="675" t="s">
        <v>5183</v>
      </c>
      <c r="C2802" s="675" t="s">
        <v>1984</v>
      </c>
      <c r="D2802" s="675" t="s">
        <v>31</v>
      </c>
      <c r="E2802" s="676">
        <v>44.4</v>
      </c>
      <c r="F2802" s="446"/>
      <c r="G2802" s="446"/>
      <c r="H2802" s="446" t="s">
        <v>14360</v>
      </c>
      <c r="I2802" s="447">
        <v>45261</v>
      </c>
    </row>
    <row r="2803" spans="1:9" ht="15.75">
      <c r="A2803" s="675">
        <v>93012</v>
      </c>
      <c r="B2803" s="675" t="s">
        <v>5184</v>
      </c>
      <c r="C2803" s="675" t="s">
        <v>1984</v>
      </c>
      <c r="D2803" s="675" t="s">
        <v>31</v>
      </c>
      <c r="E2803" s="676">
        <v>67.44</v>
      </c>
      <c r="F2803" s="446"/>
      <c r="G2803" s="446"/>
      <c r="H2803" s="446" t="s">
        <v>14360</v>
      </c>
      <c r="I2803" s="447">
        <v>45261</v>
      </c>
    </row>
    <row r="2804" spans="1:9" ht="15.75">
      <c r="A2804" s="675">
        <v>95726</v>
      </c>
      <c r="B2804" s="675" t="s">
        <v>6170</v>
      </c>
      <c r="C2804" s="675" t="s">
        <v>1984</v>
      </c>
      <c r="D2804" s="675" t="s">
        <v>31</v>
      </c>
      <c r="E2804" s="676">
        <v>14.95</v>
      </c>
      <c r="F2804" s="446"/>
      <c r="G2804" s="446"/>
      <c r="H2804" s="446" t="s">
        <v>14360</v>
      </c>
      <c r="I2804" s="447">
        <v>45261</v>
      </c>
    </row>
    <row r="2805" spans="1:9" ht="15.75">
      <c r="A2805" s="675">
        <v>95727</v>
      </c>
      <c r="B2805" s="675" t="s">
        <v>6171</v>
      </c>
      <c r="C2805" s="675" t="s">
        <v>1984</v>
      </c>
      <c r="D2805" s="675" t="s">
        <v>31</v>
      </c>
      <c r="E2805" s="676">
        <v>18.170000000000002</v>
      </c>
      <c r="F2805" s="446"/>
      <c r="G2805" s="446"/>
      <c r="H2805" s="446" t="s">
        <v>14360</v>
      </c>
      <c r="I2805" s="447">
        <v>45261</v>
      </c>
    </row>
    <row r="2806" spans="1:9" ht="15.75">
      <c r="A2806" s="675">
        <v>95728</v>
      </c>
      <c r="B2806" s="675" t="s">
        <v>6172</v>
      </c>
      <c r="C2806" s="675" t="s">
        <v>1984</v>
      </c>
      <c r="D2806" s="675" t="s">
        <v>31</v>
      </c>
      <c r="E2806" s="676">
        <v>23.45</v>
      </c>
      <c r="F2806" s="446"/>
      <c r="G2806" s="446"/>
      <c r="H2806" s="446" t="s">
        <v>14360</v>
      </c>
      <c r="I2806" s="447">
        <v>45261</v>
      </c>
    </row>
    <row r="2807" spans="1:9" ht="15.75">
      <c r="A2807" s="675">
        <v>97667</v>
      </c>
      <c r="B2807" s="675" t="s">
        <v>5185</v>
      </c>
      <c r="C2807" s="675" t="s">
        <v>1984</v>
      </c>
      <c r="D2807" s="675" t="s">
        <v>31</v>
      </c>
      <c r="E2807" s="676">
        <v>9.9600000000000009</v>
      </c>
      <c r="F2807" s="446"/>
      <c r="G2807" s="446"/>
      <c r="H2807" s="446" t="s">
        <v>14360</v>
      </c>
      <c r="I2807" s="447">
        <v>45261</v>
      </c>
    </row>
    <row r="2808" spans="1:9" ht="15.75">
      <c r="A2808" s="675">
        <v>97668</v>
      </c>
      <c r="B2808" s="675" t="s">
        <v>5186</v>
      </c>
      <c r="C2808" s="675" t="s">
        <v>1984</v>
      </c>
      <c r="D2808" s="675" t="s">
        <v>31</v>
      </c>
      <c r="E2808" s="676">
        <v>14.21</v>
      </c>
      <c r="F2808" s="446"/>
      <c r="G2808" s="446"/>
      <c r="H2808" s="446" t="s">
        <v>14360</v>
      </c>
      <c r="I2808" s="447">
        <v>45261</v>
      </c>
    </row>
    <row r="2809" spans="1:9" ht="15.75">
      <c r="A2809" s="675">
        <v>97669</v>
      </c>
      <c r="B2809" s="675" t="s">
        <v>5187</v>
      </c>
      <c r="C2809" s="675" t="s">
        <v>1984</v>
      </c>
      <c r="D2809" s="675" t="s">
        <v>31</v>
      </c>
      <c r="E2809" s="676">
        <v>20.75</v>
      </c>
      <c r="F2809" s="446"/>
      <c r="G2809" s="446"/>
      <c r="H2809" s="446" t="s">
        <v>14360</v>
      </c>
      <c r="I2809" s="447">
        <v>45261</v>
      </c>
    </row>
    <row r="2810" spans="1:9" ht="15.75">
      <c r="A2810" s="675">
        <v>97670</v>
      </c>
      <c r="B2810" s="675" t="s">
        <v>5188</v>
      </c>
      <c r="C2810" s="675" t="s">
        <v>1984</v>
      </c>
      <c r="D2810" s="675" t="s">
        <v>31</v>
      </c>
      <c r="E2810" s="676">
        <v>27.2</v>
      </c>
      <c r="F2810" s="446"/>
      <c r="G2810" s="446"/>
      <c r="H2810" s="446" t="s">
        <v>14360</v>
      </c>
      <c r="I2810" s="447">
        <v>45261</v>
      </c>
    </row>
    <row r="2811" spans="1:9" ht="15.75">
      <c r="A2811" s="675">
        <v>91874</v>
      </c>
      <c r="B2811" s="675" t="s">
        <v>6173</v>
      </c>
      <c r="C2811" s="675" t="s">
        <v>1984</v>
      </c>
      <c r="D2811" s="675" t="s">
        <v>37</v>
      </c>
      <c r="E2811" s="676">
        <v>5.84</v>
      </c>
      <c r="F2811" s="446"/>
      <c r="G2811" s="446"/>
      <c r="H2811" s="446" t="s">
        <v>14360</v>
      </c>
      <c r="I2811" s="447">
        <v>45261</v>
      </c>
    </row>
    <row r="2812" spans="1:9" ht="15.75">
      <c r="A2812" s="675">
        <v>91875</v>
      </c>
      <c r="B2812" s="675" t="s">
        <v>6174</v>
      </c>
      <c r="C2812" s="675" t="s">
        <v>1984</v>
      </c>
      <c r="D2812" s="675" t="s">
        <v>37</v>
      </c>
      <c r="E2812" s="676">
        <v>6.75</v>
      </c>
      <c r="F2812" s="446"/>
      <c r="G2812" s="446"/>
      <c r="H2812" s="446" t="s">
        <v>14360</v>
      </c>
      <c r="I2812" s="447">
        <v>45261</v>
      </c>
    </row>
    <row r="2813" spans="1:9" ht="15.75">
      <c r="A2813" s="675">
        <v>91876</v>
      </c>
      <c r="B2813" s="675" t="s">
        <v>6175</v>
      </c>
      <c r="C2813" s="675" t="s">
        <v>1984</v>
      </c>
      <c r="D2813" s="675" t="s">
        <v>37</v>
      </c>
      <c r="E2813" s="676">
        <v>8.02</v>
      </c>
      <c r="F2813" s="446"/>
      <c r="G2813" s="446"/>
      <c r="H2813" s="446" t="s">
        <v>14360</v>
      </c>
      <c r="I2813" s="447">
        <v>45261</v>
      </c>
    </row>
    <row r="2814" spans="1:9" ht="15.75">
      <c r="A2814" s="675">
        <v>91877</v>
      </c>
      <c r="B2814" s="675" t="s">
        <v>6176</v>
      </c>
      <c r="C2814" s="675" t="s">
        <v>1984</v>
      </c>
      <c r="D2814" s="675" t="s">
        <v>37</v>
      </c>
      <c r="E2814" s="676">
        <v>9.6300000000000008</v>
      </c>
      <c r="F2814" s="446"/>
      <c r="G2814" s="446"/>
      <c r="H2814" s="446" t="s">
        <v>14360</v>
      </c>
      <c r="I2814" s="447">
        <v>45261</v>
      </c>
    </row>
    <row r="2815" spans="1:9" ht="15.75">
      <c r="A2815" s="675">
        <v>91878</v>
      </c>
      <c r="B2815" s="675" t="s">
        <v>6177</v>
      </c>
      <c r="C2815" s="675" t="s">
        <v>1984</v>
      </c>
      <c r="D2815" s="675" t="s">
        <v>37</v>
      </c>
      <c r="E2815" s="676">
        <v>4.53</v>
      </c>
      <c r="F2815" s="446"/>
      <c r="G2815" s="446"/>
      <c r="H2815" s="446" t="s">
        <v>14360</v>
      </c>
      <c r="I2815" s="447">
        <v>45261</v>
      </c>
    </row>
    <row r="2816" spans="1:9" ht="15.75">
      <c r="A2816" s="675">
        <v>91879</v>
      </c>
      <c r="B2816" s="675" t="s">
        <v>6178</v>
      </c>
      <c r="C2816" s="675" t="s">
        <v>1984</v>
      </c>
      <c r="D2816" s="675" t="s">
        <v>37</v>
      </c>
      <c r="E2816" s="676">
        <v>5.44</v>
      </c>
      <c r="F2816" s="446"/>
      <c r="G2816" s="446"/>
      <c r="H2816" s="446" t="s">
        <v>14360</v>
      </c>
      <c r="I2816" s="447">
        <v>45261</v>
      </c>
    </row>
    <row r="2817" spans="1:9" ht="15.75">
      <c r="A2817" s="675">
        <v>91880</v>
      </c>
      <c r="B2817" s="675" t="s">
        <v>6179</v>
      </c>
      <c r="C2817" s="675" t="s">
        <v>1984</v>
      </c>
      <c r="D2817" s="675" t="s">
        <v>37</v>
      </c>
      <c r="E2817" s="676">
        <v>6.7</v>
      </c>
      <c r="F2817" s="446"/>
      <c r="G2817" s="446"/>
      <c r="H2817" s="446" t="s">
        <v>14360</v>
      </c>
      <c r="I2817" s="447">
        <v>45261</v>
      </c>
    </row>
    <row r="2818" spans="1:9" ht="15.75">
      <c r="A2818" s="675">
        <v>91881</v>
      </c>
      <c r="B2818" s="675" t="s">
        <v>6180</v>
      </c>
      <c r="C2818" s="675" t="s">
        <v>1984</v>
      </c>
      <c r="D2818" s="675" t="s">
        <v>37</v>
      </c>
      <c r="E2818" s="676">
        <v>8.32</v>
      </c>
      <c r="F2818" s="446"/>
      <c r="G2818" s="446"/>
      <c r="H2818" s="446" t="s">
        <v>14360</v>
      </c>
      <c r="I2818" s="447">
        <v>45261</v>
      </c>
    </row>
    <row r="2819" spans="1:9" ht="15.75">
      <c r="A2819" s="675">
        <v>91882</v>
      </c>
      <c r="B2819" s="675" t="s">
        <v>6181</v>
      </c>
      <c r="C2819" s="675" t="s">
        <v>1984</v>
      </c>
      <c r="D2819" s="675" t="s">
        <v>37</v>
      </c>
      <c r="E2819" s="676">
        <v>8.5399999999999991</v>
      </c>
      <c r="F2819" s="446"/>
      <c r="G2819" s="446"/>
      <c r="H2819" s="446" t="s">
        <v>14360</v>
      </c>
      <c r="I2819" s="447">
        <v>45261</v>
      </c>
    </row>
    <row r="2820" spans="1:9" ht="15.75">
      <c r="A2820" s="675">
        <v>91884</v>
      </c>
      <c r="B2820" s="675" t="s">
        <v>6182</v>
      </c>
      <c r="C2820" s="675" t="s">
        <v>1984</v>
      </c>
      <c r="D2820" s="675" t="s">
        <v>37</v>
      </c>
      <c r="E2820" s="676">
        <v>9.4499999999999993</v>
      </c>
      <c r="F2820" s="446"/>
      <c r="G2820" s="446"/>
      <c r="H2820" s="446" t="s">
        <v>14360</v>
      </c>
      <c r="I2820" s="447">
        <v>45261</v>
      </c>
    </row>
    <row r="2821" spans="1:9" ht="15.75">
      <c r="A2821" s="675">
        <v>91885</v>
      </c>
      <c r="B2821" s="675" t="s">
        <v>6183</v>
      </c>
      <c r="C2821" s="675" t="s">
        <v>1984</v>
      </c>
      <c r="D2821" s="675" t="s">
        <v>37</v>
      </c>
      <c r="E2821" s="676">
        <v>10.67</v>
      </c>
      <c r="F2821" s="446"/>
      <c r="G2821" s="446"/>
      <c r="H2821" s="446" t="s">
        <v>14360</v>
      </c>
      <c r="I2821" s="447">
        <v>45261</v>
      </c>
    </row>
    <row r="2822" spans="1:9" ht="15.75">
      <c r="A2822" s="675">
        <v>91886</v>
      </c>
      <c r="B2822" s="675" t="s">
        <v>6184</v>
      </c>
      <c r="C2822" s="675" t="s">
        <v>1984</v>
      </c>
      <c r="D2822" s="675" t="s">
        <v>37</v>
      </c>
      <c r="E2822" s="676">
        <v>12.24</v>
      </c>
      <c r="F2822" s="446"/>
      <c r="G2822" s="446"/>
      <c r="H2822" s="446" t="s">
        <v>14360</v>
      </c>
      <c r="I2822" s="447">
        <v>45261</v>
      </c>
    </row>
    <row r="2823" spans="1:9" ht="15.75">
      <c r="A2823" s="675">
        <v>91887</v>
      </c>
      <c r="B2823" s="675" t="s">
        <v>6185</v>
      </c>
      <c r="C2823" s="675" t="s">
        <v>1984</v>
      </c>
      <c r="D2823" s="675" t="s">
        <v>37</v>
      </c>
      <c r="E2823" s="676">
        <v>9.52</v>
      </c>
      <c r="F2823" s="446"/>
      <c r="G2823" s="446"/>
      <c r="H2823" s="446" t="s">
        <v>14360</v>
      </c>
      <c r="I2823" s="447">
        <v>45261</v>
      </c>
    </row>
    <row r="2824" spans="1:9" ht="15.75">
      <c r="A2824" s="675">
        <v>91889</v>
      </c>
      <c r="B2824" s="675" t="s">
        <v>6186</v>
      </c>
      <c r="C2824" s="675" t="s">
        <v>1984</v>
      </c>
      <c r="D2824" s="675" t="s">
        <v>37</v>
      </c>
      <c r="E2824" s="676">
        <v>9.3699999999999992</v>
      </c>
      <c r="F2824" s="446"/>
      <c r="G2824" s="446"/>
      <c r="H2824" s="446" t="s">
        <v>14360</v>
      </c>
      <c r="I2824" s="447">
        <v>45261</v>
      </c>
    </row>
    <row r="2825" spans="1:9" ht="15.75">
      <c r="A2825" s="675">
        <v>91890</v>
      </c>
      <c r="B2825" s="675" t="s">
        <v>6187</v>
      </c>
      <c r="C2825" s="675" t="s">
        <v>1984</v>
      </c>
      <c r="D2825" s="675" t="s">
        <v>37</v>
      </c>
      <c r="E2825" s="676">
        <v>10.61</v>
      </c>
      <c r="F2825" s="446"/>
      <c r="G2825" s="446"/>
      <c r="H2825" s="446" t="s">
        <v>14360</v>
      </c>
      <c r="I2825" s="447">
        <v>45261</v>
      </c>
    </row>
    <row r="2826" spans="1:9" ht="15.75">
      <c r="A2826" s="675">
        <v>91892</v>
      </c>
      <c r="B2826" s="675" t="s">
        <v>6188</v>
      </c>
      <c r="C2826" s="675" t="s">
        <v>1984</v>
      </c>
      <c r="D2826" s="675" t="s">
        <v>37</v>
      </c>
      <c r="E2826" s="676">
        <v>11.57</v>
      </c>
      <c r="F2826" s="446"/>
      <c r="G2826" s="446"/>
      <c r="H2826" s="446" t="s">
        <v>14360</v>
      </c>
      <c r="I2826" s="447">
        <v>45261</v>
      </c>
    </row>
    <row r="2827" spans="1:9" ht="15.75">
      <c r="A2827" s="675">
        <v>91893</v>
      </c>
      <c r="B2827" s="675" t="s">
        <v>6189</v>
      </c>
      <c r="C2827" s="675" t="s">
        <v>1984</v>
      </c>
      <c r="D2827" s="675" t="s">
        <v>37</v>
      </c>
      <c r="E2827" s="676">
        <v>12.83</v>
      </c>
      <c r="F2827" s="446"/>
      <c r="G2827" s="446"/>
      <c r="H2827" s="446" t="s">
        <v>14360</v>
      </c>
      <c r="I2827" s="447">
        <v>45261</v>
      </c>
    </row>
    <row r="2828" spans="1:9" ht="15.75">
      <c r="A2828" s="675">
        <v>91895</v>
      </c>
      <c r="B2828" s="675" t="s">
        <v>6190</v>
      </c>
      <c r="C2828" s="675" t="s">
        <v>1984</v>
      </c>
      <c r="D2828" s="675" t="s">
        <v>37</v>
      </c>
      <c r="E2828" s="676">
        <v>13.8</v>
      </c>
      <c r="F2828" s="446"/>
      <c r="G2828" s="446"/>
      <c r="H2828" s="446" t="s">
        <v>14360</v>
      </c>
      <c r="I2828" s="447">
        <v>45261</v>
      </c>
    </row>
    <row r="2829" spans="1:9" ht="15.75">
      <c r="A2829" s="675">
        <v>91896</v>
      </c>
      <c r="B2829" s="675" t="s">
        <v>6191</v>
      </c>
      <c r="C2829" s="675" t="s">
        <v>1984</v>
      </c>
      <c r="D2829" s="675" t="s">
        <v>37</v>
      </c>
      <c r="E2829" s="676">
        <v>14.81</v>
      </c>
      <c r="F2829" s="446"/>
      <c r="G2829" s="446"/>
      <c r="H2829" s="446" t="s">
        <v>14360</v>
      </c>
      <c r="I2829" s="447">
        <v>45261</v>
      </c>
    </row>
    <row r="2830" spans="1:9" ht="15.75">
      <c r="A2830" s="675">
        <v>91898</v>
      </c>
      <c r="B2830" s="675" t="s">
        <v>6192</v>
      </c>
      <c r="C2830" s="675" t="s">
        <v>1984</v>
      </c>
      <c r="D2830" s="675" t="s">
        <v>37</v>
      </c>
      <c r="E2830" s="676">
        <v>15.85</v>
      </c>
      <c r="F2830" s="446"/>
      <c r="G2830" s="446"/>
      <c r="H2830" s="446" t="s">
        <v>14360</v>
      </c>
      <c r="I2830" s="447">
        <v>45261</v>
      </c>
    </row>
    <row r="2831" spans="1:9" ht="15.75">
      <c r="A2831" s="675">
        <v>91899</v>
      </c>
      <c r="B2831" s="675" t="s">
        <v>6193</v>
      </c>
      <c r="C2831" s="675" t="s">
        <v>1984</v>
      </c>
      <c r="D2831" s="675" t="s">
        <v>37</v>
      </c>
      <c r="E2831" s="676">
        <v>7.54</v>
      </c>
      <c r="F2831" s="446"/>
      <c r="G2831" s="446"/>
      <c r="H2831" s="446" t="s">
        <v>14360</v>
      </c>
      <c r="I2831" s="447">
        <v>45261</v>
      </c>
    </row>
    <row r="2832" spans="1:9" ht="15.75">
      <c r="A2832" s="675">
        <v>91901</v>
      </c>
      <c r="B2832" s="675" t="s">
        <v>6194</v>
      </c>
      <c r="C2832" s="675" t="s">
        <v>1984</v>
      </c>
      <c r="D2832" s="675" t="s">
        <v>37</v>
      </c>
      <c r="E2832" s="676">
        <v>7.39</v>
      </c>
      <c r="F2832" s="446"/>
      <c r="G2832" s="446"/>
      <c r="H2832" s="446" t="s">
        <v>14360</v>
      </c>
      <c r="I2832" s="447">
        <v>45261</v>
      </c>
    </row>
    <row r="2833" spans="1:9" ht="15.75">
      <c r="A2833" s="675">
        <v>91902</v>
      </c>
      <c r="B2833" s="675" t="s">
        <v>6195</v>
      </c>
      <c r="C2833" s="675" t="s">
        <v>1984</v>
      </c>
      <c r="D2833" s="675" t="s">
        <v>37</v>
      </c>
      <c r="E2833" s="676">
        <v>8.6300000000000008</v>
      </c>
      <c r="F2833" s="446"/>
      <c r="G2833" s="446"/>
      <c r="H2833" s="446" t="s">
        <v>14360</v>
      </c>
      <c r="I2833" s="447">
        <v>45261</v>
      </c>
    </row>
    <row r="2834" spans="1:9" ht="15.75">
      <c r="A2834" s="675">
        <v>91904</v>
      </c>
      <c r="B2834" s="675" t="s">
        <v>6196</v>
      </c>
      <c r="C2834" s="675" t="s">
        <v>1984</v>
      </c>
      <c r="D2834" s="675" t="s">
        <v>37</v>
      </c>
      <c r="E2834" s="676">
        <v>9.59</v>
      </c>
      <c r="F2834" s="446"/>
      <c r="G2834" s="446"/>
      <c r="H2834" s="446" t="s">
        <v>14360</v>
      </c>
      <c r="I2834" s="447">
        <v>45261</v>
      </c>
    </row>
    <row r="2835" spans="1:9" ht="15.75">
      <c r="A2835" s="675">
        <v>91905</v>
      </c>
      <c r="B2835" s="675" t="s">
        <v>6197</v>
      </c>
      <c r="C2835" s="675" t="s">
        <v>1984</v>
      </c>
      <c r="D2835" s="675" t="s">
        <v>37</v>
      </c>
      <c r="E2835" s="676">
        <v>10.85</v>
      </c>
      <c r="F2835" s="446"/>
      <c r="G2835" s="446"/>
      <c r="H2835" s="446" t="s">
        <v>14360</v>
      </c>
      <c r="I2835" s="447">
        <v>45261</v>
      </c>
    </row>
    <row r="2836" spans="1:9" ht="15.75">
      <c r="A2836" s="675">
        <v>91907</v>
      </c>
      <c r="B2836" s="675" t="s">
        <v>6198</v>
      </c>
      <c r="C2836" s="675" t="s">
        <v>1984</v>
      </c>
      <c r="D2836" s="675" t="s">
        <v>37</v>
      </c>
      <c r="E2836" s="676">
        <v>11.82</v>
      </c>
      <c r="F2836" s="446"/>
      <c r="G2836" s="446"/>
      <c r="H2836" s="446" t="s">
        <v>14360</v>
      </c>
      <c r="I2836" s="447">
        <v>45261</v>
      </c>
    </row>
    <row r="2837" spans="1:9" ht="15.75">
      <c r="A2837" s="675">
        <v>91908</v>
      </c>
      <c r="B2837" s="675" t="s">
        <v>6199</v>
      </c>
      <c r="C2837" s="675" t="s">
        <v>1984</v>
      </c>
      <c r="D2837" s="675" t="s">
        <v>37</v>
      </c>
      <c r="E2837" s="676">
        <v>12.87</v>
      </c>
      <c r="F2837" s="446"/>
      <c r="G2837" s="446"/>
      <c r="H2837" s="446" t="s">
        <v>14360</v>
      </c>
      <c r="I2837" s="447">
        <v>45261</v>
      </c>
    </row>
    <row r="2838" spans="1:9" ht="15.75">
      <c r="A2838" s="675">
        <v>91910</v>
      </c>
      <c r="B2838" s="675" t="s">
        <v>6200</v>
      </c>
      <c r="C2838" s="675" t="s">
        <v>1984</v>
      </c>
      <c r="D2838" s="675" t="s">
        <v>37</v>
      </c>
      <c r="E2838" s="676">
        <v>13.91</v>
      </c>
      <c r="F2838" s="446"/>
      <c r="G2838" s="446"/>
      <c r="H2838" s="446" t="s">
        <v>14360</v>
      </c>
      <c r="I2838" s="447">
        <v>45261</v>
      </c>
    </row>
    <row r="2839" spans="1:9" ht="15.75">
      <c r="A2839" s="675">
        <v>91911</v>
      </c>
      <c r="B2839" s="675" t="s">
        <v>6201</v>
      </c>
      <c r="C2839" s="675" t="s">
        <v>1984</v>
      </c>
      <c r="D2839" s="675" t="s">
        <v>37</v>
      </c>
      <c r="E2839" s="676">
        <v>13.57</v>
      </c>
      <c r="F2839" s="446"/>
      <c r="G2839" s="446"/>
      <c r="H2839" s="446" t="s">
        <v>14360</v>
      </c>
      <c r="I2839" s="447">
        <v>45261</v>
      </c>
    </row>
    <row r="2840" spans="1:9" ht="15.75">
      <c r="A2840" s="675">
        <v>91913</v>
      </c>
      <c r="B2840" s="675" t="s">
        <v>6202</v>
      </c>
      <c r="C2840" s="675" t="s">
        <v>1984</v>
      </c>
      <c r="D2840" s="675" t="s">
        <v>37</v>
      </c>
      <c r="E2840" s="676">
        <v>13.42</v>
      </c>
      <c r="F2840" s="446"/>
      <c r="G2840" s="446"/>
      <c r="H2840" s="446" t="s">
        <v>14360</v>
      </c>
      <c r="I2840" s="447">
        <v>45261</v>
      </c>
    </row>
    <row r="2841" spans="1:9" ht="15.75">
      <c r="A2841" s="675">
        <v>91914</v>
      </c>
      <c r="B2841" s="675" t="s">
        <v>6203</v>
      </c>
      <c r="C2841" s="675" t="s">
        <v>1984</v>
      </c>
      <c r="D2841" s="675" t="s">
        <v>37</v>
      </c>
      <c r="E2841" s="676">
        <v>14.62</v>
      </c>
      <c r="F2841" s="446"/>
      <c r="G2841" s="446"/>
      <c r="H2841" s="446" t="s">
        <v>14360</v>
      </c>
      <c r="I2841" s="447">
        <v>45261</v>
      </c>
    </row>
    <row r="2842" spans="1:9" ht="15.75">
      <c r="A2842" s="675">
        <v>91916</v>
      </c>
      <c r="B2842" s="675" t="s">
        <v>6204</v>
      </c>
      <c r="C2842" s="675" t="s">
        <v>1984</v>
      </c>
      <c r="D2842" s="675" t="s">
        <v>37</v>
      </c>
      <c r="E2842" s="676">
        <v>15.58</v>
      </c>
      <c r="F2842" s="446"/>
      <c r="G2842" s="446"/>
      <c r="H2842" s="446" t="s">
        <v>14360</v>
      </c>
      <c r="I2842" s="447">
        <v>45261</v>
      </c>
    </row>
    <row r="2843" spans="1:9" ht="15.75">
      <c r="A2843" s="675">
        <v>91917</v>
      </c>
      <c r="B2843" s="675" t="s">
        <v>6205</v>
      </c>
      <c r="C2843" s="675" t="s">
        <v>1984</v>
      </c>
      <c r="D2843" s="675" t="s">
        <v>37</v>
      </c>
      <c r="E2843" s="676">
        <v>16.8</v>
      </c>
      <c r="F2843" s="446"/>
      <c r="G2843" s="446"/>
      <c r="H2843" s="446" t="s">
        <v>14360</v>
      </c>
      <c r="I2843" s="447">
        <v>45261</v>
      </c>
    </row>
    <row r="2844" spans="1:9" ht="15.75">
      <c r="A2844" s="675">
        <v>91919</v>
      </c>
      <c r="B2844" s="675" t="s">
        <v>6206</v>
      </c>
      <c r="C2844" s="675" t="s">
        <v>1984</v>
      </c>
      <c r="D2844" s="675" t="s">
        <v>37</v>
      </c>
      <c r="E2844" s="676">
        <v>17.77</v>
      </c>
      <c r="F2844" s="446"/>
      <c r="G2844" s="446"/>
      <c r="H2844" s="446" t="s">
        <v>14360</v>
      </c>
      <c r="I2844" s="447">
        <v>45261</v>
      </c>
    </row>
    <row r="2845" spans="1:9" ht="15.75">
      <c r="A2845" s="675">
        <v>91920</v>
      </c>
      <c r="B2845" s="675" t="s">
        <v>6207</v>
      </c>
      <c r="C2845" s="675" t="s">
        <v>1984</v>
      </c>
      <c r="D2845" s="675" t="s">
        <v>37</v>
      </c>
      <c r="E2845" s="676">
        <v>18.73</v>
      </c>
      <c r="F2845" s="446"/>
      <c r="G2845" s="446"/>
      <c r="H2845" s="446" t="s">
        <v>14360</v>
      </c>
      <c r="I2845" s="447">
        <v>45261</v>
      </c>
    </row>
    <row r="2846" spans="1:9" ht="15.75">
      <c r="A2846" s="675">
        <v>91922</v>
      </c>
      <c r="B2846" s="675" t="s">
        <v>6208</v>
      </c>
      <c r="C2846" s="675" t="s">
        <v>1984</v>
      </c>
      <c r="D2846" s="675" t="s">
        <v>37</v>
      </c>
      <c r="E2846" s="676">
        <v>19.77</v>
      </c>
      <c r="F2846" s="446"/>
      <c r="G2846" s="446"/>
      <c r="H2846" s="446" t="s">
        <v>14360</v>
      </c>
      <c r="I2846" s="447">
        <v>45261</v>
      </c>
    </row>
    <row r="2847" spans="1:9" ht="15.75">
      <c r="A2847" s="675">
        <v>93013</v>
      </c>
      <c r="B2847" s="675" t="s">
        <v>5189</v>
      </c>
      <c r="C2847" s="675" t="s">
        <v>1984</v>
      </c>
      <c r="D2847" s="675" t="s">
        <v>37</v>
      </c>
      <c r="E2847" s="676">
        <v>11.82</v>
      </c>
      <c r="F2847" s="446"/>
      <c r="G2847" s="446"/>
      <c r="H2847" s="446" t="s">
        <v>14360</v>
      </c>
      <c r="I2847" s="447">
        <v>45261</v>
      </c>
    </row>
    <row r="2848" spans="1:9" ht="15.75">
      <c r="A2848" s="675">
        <v>93014</v>
      </c>
      <c r="B2848" s="675" t="s">
        <v>5190</v>
      </c>
      <c r="C2848" s="675" t="s">
        <v>1984</v>
      </c>
      <c r="D2848" s="675" t="s">
        <v>37</v>
      </c>
      <c r="E2848" s="676">
        <v>14.12</v>
      </c>
      <c r="F2848" s="446"/>
      <c r="G2848" s="446"/>
      <c r="H2848" s="446" t="s">
        <v>14360</v>
      </c>
      <c r="I2848" s="447">
        <v>45261</v>
      </c>
    </row>
    <row r="2849" spans="1:9" ht="15.75">
      <c r="A2849" s="675">
        <v>93015</v>
      </c>
      <c r="B2849" s="675" t="s">
        <v>5191</v>
      </c>
      <c r="C2849" s="675" t="s">
        <v>1984</v>
      </c>
      <c r="D2849" s="675" t="s">
        <v>37</v>
      </c>
      <c r="E2849" s="676">
        <v>19.46</v>
      </c>
      <c r="F2849" s="446"/>
      <c r="G2849" s="446"/>
      <c r="H2849" s="446" t="s">
        <v>14360</v>
      </c>
      <c r="I2849" s="447">
        <v>45261</v>
      </c>
    </row>
    <row r="2850" spans="1:9" ht="15.75">
      <c r="A2850" s="675">
        <v>93016</v>
      </c>
      <c r="B2850" s="675" t="s">
        <v>5192</v>
      </c>
      <c r="C2850" s="675" t="s">
        <v>1984</v>
      </c>
      <c r="D2850" s="675" t="s">
        <v>37</v>
      </c>
      <c r="E2850" s="676">
        <v>22.88</v>
      </c>
      <c r="F2850" s="446"/>
      <c r="G2850" s="446"/>
      <c r="H2850" s="446" t="s">
        <v>14360</v>
      </c>
      <c r="I2850" s="447">
        <v>45261</v>
      </c>
    </row>
    <row r="2851" spans="1:9" ht="15.75">
      <c r="A2851" s="675">
        <v>93017</v>
      </c>
      <c r="B2851" s="675" t="s">
        <v>5193</v>
      </c>
      <c r="C2851" s="675" t="s">
        <v>1984</v>
      </c>
      <c r="D2851" s="675" t="s">
        <v>37</v>
      </c>
      <c r="E2851" s="676">
        <v>32.32</v>
      </c>
      <c r="F2851" s="446"/>
      <c r="G2851" s="446"/>
      <c r="H2851" s="446" t="s">
        <v>14360</v>
      </c>
      <c r="I2851" s="447">
        <v>45261</v>
      </c>
    </row>
    <row r="2852" spans="1:9" ht="15.75">
      <c r="A2852" s="675">
        <v>93018</v>
      </c>
      <c r="B2852" s="675" t="s">
        <v>5194</v>
      </c>
      <c r="C2852" s="675" t="s">
        <v>1984</v>
      </c>
      <c r="D2852" s="675" t="s">
        <v>37</v>
      </c>
      <c r="E2852" s="676">
        <v>17.93</v>
      </c>
      <c r="F2852" s="446"/>
      <c r="G2852" s="446"/>
      <c r="H2852" s="446" t="s">
        <v>14360</v>
      </c>
      <c r="I2852" s="447">
        <v>45261</v>
      </c>
    </row>
    <row r="2853" spans="1:9" ht="15.75">
      <c r="A2853" s="675">
        <v>93020</v>
      </c>
      <c r="B2853" s="675" t="s">
        <v>5195</v>
      </c>
      <c r="C2853" s="675" t="s">
        <v>1984</v>
      </c>
      <c r="D2853" s="675" t="s">
        <v>37</v>
      </c>
      <c r="E2853" s="676">
        <v>21.92</v>
      </c>
      <c r="F2853" s="446"/>
      <c r="G2853" s="446"/>
      <c r="H2853" s="446" t="s">
        <v>14360</v>
      </c>
      <c r="I2853" s="447">
        <v>45261</v>
      </c>
    </row>
    <row r="2854" spans="1:9" ht="15.75">
      <c r="A2854" s="675">
        <v>93022</v>
      </c>
      <c r="B2854" s="675" t="s">
        <v>5196</v>
      </c>
      <c r="C2854" s="675" t="s">
        <v>1984</v>
      </c>
      <c r="D2854" s="675" t="s">
        <v>37</v>
      </c>
      <c r="E2854" s="676">
        <v>32.32</v>
      </c>
      <c r="F2854" s="446"/>
      <c r="G2854" s="446"/>
      <c r="H2854" s="446" t="s">
        <v>14360</v>
      </c>
      <c r="I2854" s="447">
        <v>45261</v>
      </c>
    </row>
    <row r="2855" spans="1:9" ht="15.75">
      <c r="A2855" s="675">
        <v>93024</v>
      </c>
      <c r="B2855" s="675" t="s">
        <v>5197</v>
      </c>
      <c r="C2855" s="675" t="s">
        <v>1984</v>
      </c>
      <c r="D2855" s="675" t="s">
        <v>37</v>
      </c>
      <c r="E2855" s="676">
        <v>34.61</v>
      </c>
      <c r="F2855" s="446"/>
      <c r="G2855" s="446"/>
      <c r="H2855" s="446" t="s">
        <v>14360</v>
      </c>
      <c r="I2855" s="447">
        <v>45261</v>
      </c>
    </row>
    <row r="2856" spans="1:9" ht="15.75">
      <c r="A2856" s="675">
        <v>93026</v>
      </c>
      <c r="B2856" s="675" t="s">
        <v>5198</v>
      </c>
      <c r="C2856" s="675" t="s">
        <v>1984</v>
      </c>
      <c r="D2856" s="675" t="s">
        <v>37</v>
      </c>
      <c r="E2856" s="676">
        <v>51.9</v>
      </c>
      <c r="F2856" s="446"/>
      <c r="G2856" s="446"/>
      <c r="H2856" s="446" t="s">
        <v>14360</v>
      </c>
      <c r="I2856" s="447">
        <v>45261</v>
      </c>
    </row>
    <row r="2857" spans="1:9" ht="15.75">
      <c r="A2857" s="675">
        <v>97559</v>
      </c>
      <c r="B2857" s="675" t="s">
        <v>6209</v>
      </c>
      <c r="C2857" s="675" t="s">
        <v>1984</v>
      </c>
      <c r="D2857" s="675" t="s">
        <v>37</v>
      </c>
      <c r="E2857" s="676">
        <v>10.51</v>
      </c>
      <c r="F2857" s="446"/>
      <c r="G2857" s="446"/>
      <c r="H2857" s="446" t="s">
        <v>14360</v>
      </c>
      <c r="I2857" s="447">
        <v>45261</v>
      </c>
    </row>
    <row r="2858" spans="1:9" ht="15.75">
      <c r="A2858" s="675">
        <v>97562</v>
      </c>
      <c r="B2858" s="675" t="s">
        <v>6210</v>
      </c>
      <c r="C2858" s="675" t="s">
        <v>1984</v>
      </c>
      <c r="D2858" s="675" t="s">
        <v>37</v>
      </c>
      <c r="E2858" s="676">
        <v>8.5299999999999994</v>
      </c>
      <c r="F2858" s="446"/>
      <c r="G2858" s="446"/>
      <c r="H2858" s="446" t="s">
        <v>14360</v>
      </c>
      <c r="I2858" s="447">
        <v>45261</v>
      </c>
    </row>
    <row r="2859" spans="1:9" ht="15.75">
      <c r="A2859" s="675">
        <v>97564</v>
      </c>
      <c r="B2859" s="675" t="s">
        <v>6211</v>
      </c>
      <c r="C2859" s="675" t="s">
        <v>1984</v>
      </c>
      <c r="D2859" s="675" t="s">
        <v>37</v>
      </c>
      <c r="E2859" s="676">
        <v>14.52</v>
      </c>
      <c r="F2859" s="446"/>
      <c r="G2859" s="446"/>
      <c r="H2859" s="446" t="s">
        <v>14360</v>
      </c>
      <c r="I2859" s="447">
        <v>45261</v>
      </c>
    </row>
    <row r="2860" spans="1:9" ht="15.75">
      <c r="A2860" s="675">
        <v>104395</v>
      </c>
      <c r="B2860" s="675" t="s">
        <v>6212</v>
      </c>
      <c r="C2860" s="675" t="s">
        <v>1984</v>
      </c>
      <c r="D2860" s="675" t="s">
        <v>37</v>
      </c>
      <c r="E2860" s="676">
        <v>14.78</v>
      </c>
      <c r="F2860" s="446"/>
      <c r="G2860" s="446"/>
      <c r="H2860" s="446" t="s">
        <v>14360</v>
      </c>
      <c r="I2860" s="447">
        <v>45261</v>
      </c>
    </row>
    <row r="2861" spans="1:9" ht="15.75">
      <c r="A2861" s="675">
        <v>91924</v>
      </c>
      <c r="B2861" s="675" t="s">
        <v>6213</v>
      </c>
      <c r="C2861" s="675" t="s">
        <v>1984</v>
      </c>
      <c r="D2861" s="675" t="s">
        <v>31</v>
      </c>
      <c r="E2861" s="676">
        <v>2.82</v>
      </c>
      <c r="F2861" s="446"/>
      <c r="G2861" s="446"/>
      <c r="H2861" s="446" t="s">
        <v>14360</v>
      </c>
      <c r="I2861" s="447">
        <v>45261</v>
      </c>
    </row>
    <row r="2862" spans="1:9" ht="15.75">
      <c r="A2862" s="675">
        <v>91925</v>
      </c>
      <c r="B2862" s="675" t="s">
        <v>6214</v>
      </c>
      <c r="C2862" s="675" t="s">
        <v>1984</v>
      </c>
      <c r="D2862" s="675" t="s">
        <v>31</v>
      </c>
      <c r="E2862" s="676">
        <v>3.44</v>
      </c>
      <c r="F2862" s="446"/>
      <c r="G2862" s="446"/>
      <c r="H2862" s="446" t="s">
        <v>14360</v>
      </c>
      <c r="I2862" s="447">
        <v>45261</v>
      </c>
    </row>
    <row r="2863" spans="1:9" ht="15.75">
      <c r="A2863" s="675">
        <v>91926</v>
      </c>
      <c r="B2863" s="675" t="s">
        <v>6215</v>
      </c>
      <c r="C2863" s="675" t="s">
        <v>1984</v>
      </c>
      <c r="D2863" s="675" t="s">
        <v>31</v>
      </c>
      <c r="E2863" s="676">
        <v>4.1399999999999997</v>
      </c>
      <c r="F2863" s="446"/>
      <c r="G2863" s="446"/>
      <c r="H2863" s="446" t="s">
        <v>14360</v>
      </c>
      <c r="I2863" s="447">
        <v>45261</v>
      </c>
    </row>
    <row r="2864" spans="1:9" ht="15.75">
      <c r="A2864" s="675">
        <v>91927</v>
      </c>
      <c r="B2864" s="675" t="s">
        <v>6216</v>
      </c>
      <c r="C2864" s="675" t="s">
        <v>1984</v>
      </c>
      <c r="D2864" s="675" t="s">
        <v>31</v>
      </c>
      <c r="E2864" s="676">
        <v>4.66</v>
      </c>
      <c r="F2864" s="446"/>
      <c r="G2864" s="446"/>
      <c r="H2864" s="446" t="s">
        <v>14360</v>
      </c>
      <c r="I2864" s="447">
        <v>45261</v>
      </c>
    </row>
    <row r="2865" spans="1:9" ht="15.75">
      <c r="A2865" s="675">
        <v>91928</v>
      </c>
      <c r="B2865" s="675" t="s">
        <v>6217</v>
      </c>
      <c r="C2865" s="675" t="s">
        <v>1984</v>
      </c>
      <c r="D2865" s="675" t="s">
        <v>31</v>
      </c>
      <c r="E2865" s="676">
        <v>6.44</v>
      </c>
      <c r="F2865" s="446"/>
      <c r="G2865" s="446"/>
      <c r="H2865" s="446" t="s">
        <v>14360</v>
      </c>
      <c r="I2865" s="447">
        <v>45261</v>
      </c>
    </row>
    <row r="2866" spans="1:9" ht="15.75">
      <c r="A2866" s="675">
        <v>91929</v>
      </c>
      <c r="B2866" s="675" t="s">
        <v>6218</v>
      </c>
      <c r="C2866" s="675" t="s">
        <v>1984</v>
      </c>
      <c r="D2866" s="675" t="s">
        <v>31</v>
      </c>
      <c r="E2866" s="676">
        <v>6.9</v>
      </c>
      <c r="F2866" s="446"/>
      <c r="G2866" s="446"/>
      <c r="H2866" s="446" t="s">
        <v>14360</v>
      </c>
      <c r="I2866" s="447">
        <v>45261</v>
      </c>
    </row>
    <row r="2867" spans="1:9" ht="15.75">
      <c r="A2867" s="675">
        <v>91930</v>
      </c>
      <c r="B2867" s="675" t="s">
        <v>6219</v>
      </c>
      <c r="C2867" s="675" t="s">
        <v>1984</v>
      </c>
      <c r="D2867" s="675" t="s">
        <v>31</v>
      </c>
      <c r="E2867" s="676">
        <v>9.02</v>
      </c>
      <c r="F2867" s="446"/>
      <c r="G2867" s="446"/>
      <c r="H2867" s="446" t="s">
        <v>14360</v>
      </c>
      <c r="I2867" s="447">
        <v>45261</v>
      </c>
    </row>
    <row r="2868" spans="1:9" ht="15.75">
      <c r="A2868" s="675">
        <v>91931</v>
      </c>
      <c r="B2868" s="675" t="s">
        <v>6220</v>
      </c>
      <c r="C2868" s="675" t="s">
        <v>1984</v>
      </c>
      <c r="D2868" s="675" t="s">
        <v>31</v>
      </c>
      <c r="E2868" s="676">
        <v>9.7799999999999994</v>
      </c>
      <c r="F2868" s="446"/>
      <c r="G2868" s="446"/>
      <c r="H2868" s="446" t="s">
        <v>14360</v>
      </c>
      <c r="I2868" s="447">
        <v>45261</v>
      </c>
    </row>
    <row r="2869" spans="1:9" ht="15.75">
      <c r="A2869" s="675">
        <v>91932</v>
      </c>
      <c r="B2869" s="675" t="s">
        <v>6221</v>
      </c>
      <c r="C2869" s="675" t="s">
        <v>1984</v>
      </c>
      <c r="D2869" s="675" t="s">
        <v>31</v>
      </c>
      <c r="E2869" s="676">
        <v>16.28</v>
      </c>
      <c r="F2869" s="446"/>
      <c r="G2869" s="446"/>
      <c r="H2869" s="446" t="s">
        <v>14360</v>
      </c>
      <c r="I2869" s="447">
        <v>45261</v>
      </c>
    </row>
    <row r="2870" spans="1:9" ht="15.75">
      <c r="A2870" s="675">
        <v>91933</v>
      </c>
      <c r="B2870" s="675" t="s">
        <v>6222</v>
      </c>
      <c r="C2870" s="675" t="s">
        <v>1984</v>
      </c>
      <c r="D2870" s="675" t="s">
        <v>31</v>
      </c>
      <c r="E2870" s="676">
        <v>15.68</v>
      </c>
      <c r="F2870" s="446"/>
      <c r="G2870" s="446"/>
      <c r="H2870" s="446" t="s">
        <v>14360</v>
      </c>
      <c r="I2870" s="447">
        <v>45261</v>
      </c>
    </row>
    <row r="2871" spans="1:9" ht="15.75">
      <c r="A2871" s="675">
        <v>91934</v>
      </c>
      <c r="B2871" s="675" t="s">
        <v>6223</v>
      </c>
      <c r="C2871" s="675" t="s">
        <v>1984</v>
      </c>
      <c r="D2871" s="675" t="s">
        <v>31</v>
      </c>
      <c r="E2871" s="676">
        <v>23.51</v>
      </c>
      <c r="F2871" s="446"/>
      <c r="G2871" s="446"/>
      <c r="H2871" s="446" t="s">
        <v>14360</v>
      </c>
      <c r="I2871" s="447">
        <v>45261</v>
      </c>
    </row>
    <row r="2872" spans="1:9" ht="15.75">
      <c r="A2872" s="675">
        <v>91935</v>
      </c>
      <c r="B2872" s="675" t="s">
        <v>6224</v>
      </c>
      <c r="C2872" s="675" t="s">
        <v>1984</v>
      </c>
      <c r="D2872" s="675" t="s">
        <v>31</v>
      </c>
      <c r="E2872" s="676">
        <v>24.65</v>
      </c>
      <c r="F2872" s="446"/>
      <c r="G2872" s="446"/>
      <c r="H2872" s="446" t="s">
        <v>14360</v>
      </c>
      <c r="I2872" s="447">
        <v>45261</v>
      </c>
    </row>
    <row r="2873" spans="1:9" ht="15.75">
      <c r="A2873" s="675">
        <v>92979</v>
      </c>
      <c r="B2873" s="675" t="s">
        <v>1239</v>
      </c>
      <c r="C2873" s="675" t="s">
        <v>1984</v>
      </c>
      <c r="D2873" s="675" t="s">
        <v>31</v>
      </c>
      <c r="E2873" s="676">
        <v>11.03</v>
      </c>
      <c r="F2873" s="446"/>
      <c r="G2873" s="446"/>
      <c r="H2873" s="446" t="s">
        <v>14360</v>
      </c>
      <c r="I2873" s="447">
        <v>45261</v>
      </c>
    </row>
    <row r="2874" spans="1:9" ht="15.75">
      <c r="A2874" s="675">
        <v>92980</v>
      </c>
      <c r="B2874" s="675" t="s">
        <v>1240</v>
      </c>
      <c r="C2874" s="675" t="s">
        <v>1984</v>
      </c>
      <c r="D2874" s="675" t="s">
        <v>31</v>
      </c>
      <c r="E2874" s="676">
        <v>10.54</v>
      </c>
      <c r="F2874" s="446"/>
      <c r="G2874" s="446"/>
      <c r="H2874" s="446" t="s">
        <v>14360</v>
      </c>
      <c r="I2874" s="447">
        <v>45261</v>
      </c>
    </row>
    <row r="2875" spans="1:9" ht="15.75">
      <c r="A2875" s="675">
        <v>92981</v>
      </c>
      <c r="B2875" s="675" t="s">
        <v>1241</v>
      </c>
      <c r="C2875" s="675" t="s">
        <v>1984</v>
      </c>
      <c r="D2875" s="675" t="s">
        <v>31</v>
      </c>
      <c r="E2875" s="676">
        <v>15.76</v>
      </c>
      <c r="F2875" s="446"/>
      <c r="G2875" s="446"/>
      <c r="H2875" s="446" t="s">
        <v>14360</v>
      </c>
      <c r="I2875" s="447">
        <v>45261</v>
      </c>
    </row>
    <row r="2876" spans="1:9" ht="15.75">
      <c r="A2876" s="675">
        <v>92982</v>
      </c>
      <c r="B2876" s="675" t="s">
        <v>1242</v>
      </c>
      <c r="C2876" s="675" t="s">
        <v>1984</v>
      </c>
      <c r="D2876" s="675" t="s">
        <v>31</v>
      </c>
      <c r="E2876" s="676">
        <v>16.71</v>
      </c>
      <c r="F2876" s="446"/>
      <c r="G2876" s="446"/>
      <c r="H2876" s="446" t="s">
        <v>14360</v>
      </c>
      <c r="I2876" s="447">
        <v>45261</v>
      </c>
    </row>
    <row r="2877" spans="1:9" ht="15.75">
      <c r="A2877" s="675">
        <v>92984</v>
      </c>
      <c r="B2877" s="675" t="s">
        <v>5199</v>
      </c>
      <c r="C2877" s="675" t="s">
        <v>1984</v>
      </c>
      <c r="D2877" s="675" t="s">
        <v>31</v>
      </c>
      <c r="E2877" s="676">
        <v>27.43</v>
      </c>
      <c r="F2877" s="446"/>
      <c r="G2877" s="446"/>
      <c r="H2877" s="446" t="s">
        <v>14360</v>
      </c>
      <c r="I2877" s="447">
        <v>45261</v>
      </c>
    </row>
    <row r="2878" spans="1:9" ht="15.75">
      <c r="A2878" s="675">
        <v>92986</v>
      </c>
      <c r="B2878" s="675" t="s">
        <v>5200</v>
      </c>
      <c r="C2878" s="675" t="s">
        <v>1984</v>
      </c>
      <c r="D2878" s="675" t="s">
        <v>31</v>
      </c>
      <c r="E2878" s="676">
        <v>38.03</v>
      </c>
      <c r="F2878" s="446"/>
      <c r="G2878" s="446"/>
      <c r="H2878" s="446" t="s">
        <v>14360</v>
      </c>
      <c r="I2878" s="447">
        <v>45261</v>
      </c>
    </row>
    <row r="2879" spans="1:9" ht="15.75">
      <c r="A2879" s="675">
        <v>92988</v>
      </c>
      <c r="B2879" s="675" t="s">
        <v>5201</v>
      </c>
      <c r="C2879" s="675" t="s">
        <v>1984</v>
      </c>
      <c r="D2879" s="675" t="s">
        <v>31</v>
      </c>
      <c r="E2879" s="676">
        <v>55.33</v>
      </c>
      <c r="F2879" s="446"/>
      <c r="G2879" s="446"/>
      <c r="H2879" s="446" t="s">
        <v>14360</v>
      </c>
      <c r="I2879" s="447">
        <v>45261</v>
      </c>
    </row>
    <row r="2880" spans="1:9" ht="15.75">
      <c r="A2880" s="675">
        <v>92990</v>
      </c>
      <c r="B2880" s="675" t="s">
        <v>5202</v>
      </c>
      <c r="C2880" s="675" t="s">
        <v>1984</v>
      </c>
      <c r="D2880" s="675" t="s">
        <v>31</v>
      </c>
      <c r="E2880" s="676">
        <v>76.7</v>
      </c>
      <c r="F2880" s="446"/>
      <c r="G2880" s="446"/>
      <c r="H2880" s="446" t="s">
        <v>14360</v>
      </c>
      <c r="I2880" s="447">
        <v>45261</v>
      </c>
    </row>
    <row r="2881" spans="1:9" ht="15.75">
      <c r="A2881" s="675">
        <v>92992</v>
      </c>
      <c r="B2881" s="675" t="s">
        <v>5203</v>
      </c>
      <c r="C2881" s="675" t="s">
        <v>1984</v>
      </c>
      <c r="D2881" s="675" t="s">
        <v>31</v>
      </c>
      <c r="E2881" s="676">
        <v>99.23</v>
      </c>
      <c r="F2881" s="446"/>
      <c r="G2881" s="446"/>
      <c r="H2881" s="446" t="s">
        <v>14360</v>
      </c>
      <c r="I2881" s="447">
        <v>45261</v>
      </c>
    </row>
    <row r="2882" spans="1:9" ht="15.75">
      <c r="A2882" s="675">
        <v>92994</v>
      </c>
      <c r="B2882" s="675" t="s">
        <v>5204</v>
      </c>
      <c r="C2882" s="675" t="s">
        <v>1984</v>
      </c>
      <c r="D2882" s="675" t="s">
        <v>31</v>
      </c>
      <c r="E2882" s="676">
        <v>129.07</v>
      </c>
      <c r="F2882" s="446"/>
      <c r="G2882" s="446"/>
      <c r="H2882" s="446" t="s">
        <v>14360</v>
      </c>
      <c r="I2882" s="447">
        <v>45261</v>
      </c>
    </row>
    <row r="2883" spans="1:9" ht="15.75">
      <c r="A2883" s="675">
        <v>92996</v>
      </c>
      <c r="B2883" s="675" t="s">
        <v>5205</v>
      </c>
      <c r="C2883" s="675" t="s">
        <v>1984</v>
      </c>
      <c r="D2883" s="675" t="s">
        <v>31</v>
      </c>
      <c r="E2883" s="676">
        <v>156.16999999999999</v>
      </c>
      <c r="F2883" s="446"/>
      <c r="G2883" s="446"/>
      <c r="H2883" s="446" t="s">
        <v>14360</v>
      </c>
      <c r="I2883" s="447">
        <v>45261</v>
      </c>
    </row>
    <row r="2884" spans="1:9" ht="15.75">
      <c r="A2884" s="675">
        <v>92998</v>
      </c>
      <c r="B2884" s="675" t="s">
        <v>5206</v>
      </c>
      <c r="C2884" s="675" t="s">
        <v>1984</v>
      </c>
      <c r="D2884" s="675" t="s">
        <v>31</v>
      </c>
      <c r="E2884" s="676">
        <v>191.46</v>
      </c>
      <c r="F2884" s="446"/>
      <c r="G2884" s="446"/>
      <c r="H2884" s="446" t="s">
        <v>14360</v>
      </c>
      <c r="I2884" s="447">
        <v>45261</v>
      </c>
    </row>
    <row r="2885" spans="1:9" ht="15.75">
      <c r="A2885" s="675">
        <v>93000</v>
      </c>
      <c r="B2885" s="675" t="s">
        <v>5207</v>
      </c>
      <c r="C2885" s="675" t="s">
        <v>1984</v>
      </c>
      <c r="D2885" s="675" t="s">
        <v>31</v>
      </c>
      <c r="E2885" s="676">
        <v>253.62</v>
      </c>
      <c r="F2885" s="446"/>
      <c r="G2885" s="446"/>
      <c r="H2885" s="446" t="s">
        <v>14360</v>
      </c>
      <c r="I2885" s="447">
        <v>45261</v>
      </c>
    </row>
    <row r="2886" spans="1:9" ht="15.75">
      <c r="A2886" s="675">
        <v>93002</v>
      </c>
      <c r="B2886" s="675" t="s">
        <v>5208</v>
      </c>
      <c r="C2886" s="675" t="s">
        <v>1984</v>
      </c>
      <c r="D2886" s="675" t="s">
        <v>31</v>
      </c>
      <c r="E2886" s="676">
        <v>328.09</v>
      </c>
      <c r="F2886" s="446"/>
      <c r="G2886" s="446"/>
      <c r="H2886" s="446" t="s">
        <v>14360</v>
      </c>
      <c r="I2886" s="447">
        <v>45261</v>
      </c>
    </row>
    <row r="2887" spans="1:9" ht="15.75">
      <c r="A2887" s="675">
        <v>101884</v>
      </c>
      <c r="B2887" s="675" t="s">
        <v>3666</v>
      </c>
      <c r="C2887" s="675" t="s">
        <v>1984</v>
      </c>
      <c r="D2887" s="675" t="s">
        <v>31</v>
      </c>
      <c r="E2887" s="676">
        <v>10.79</v>
      </c>
      <c r="F2887" s="446"/>
      <c r="G2887" s="446"/>
      <c r="H2887" s="446" t="s">
        <v>14360</v>
      </c>
      <c r="I2887" s="447">
        <v>45261</v>
      </c>
    </row>
    <row r="2888" spans="1:9" ht="15.75">
      <c r="A2888" s="675">
        <v>101885</v>
      </c>
      <c r="B2888" s="675" t="s">
        <v>3667</v>
      </c>
      <c r="C2888" s="675" t="s">
        <v>1984</v>
      </c>
      <c r="D2888" s="675" t="s">
        <v>31</v>
      </c>
      <c r="E2888" s="676">
        <v>10.3</v>
      </c>
      <c r="F2888" s="446"/>
      <c r="G2888" s="446"/>
      <c r="H2888" s="446" t="s">
        <v>14360</v>
      </c>
      <c r="I2888" s="447">
        <v>45261</v>
      </c>
    </row>
    <row r="2889" spans="1:9" ht="15.75">
      <c r="A2889" s="675">
        <v>101886</v>
      </c>
      <c r="B2889" s="675" t="s">
        <v>3668</v>
      </c>
      <c r="C2889" s="675" t="s">
        <v>1984</v>
      </c>
      <c r="D2889" s="675" t="s">
        <v>31</v>
      </c>
      <c r="E2889" s="676">
        <v>15.49</v>
      </c>
      <c r="F2889" s="446"/>
      <c r="G2889" s="446"/>
      <c r="H2889" s="446" t="s">
        <v>14360</v>
      </c>
      <c r="I2889" s="447">
        <v>45261</v>
      </c>
    </row>
    <row r="2890" spans="1:9" ht="15.75">
      <c r="A2890" s="675">
        <v>101887</v>
      </c>
      <c r="B2890" s="675" t="s">
        <v>3669</v>
      </c>
      <c r="C2890" s="675" t="s">
        <v>1984</v>
      </c>
      <c r="D2890" s="675" t="s">
        <v>31</v>
      </c>
      <c r="E2890" s="676">
        <v>16.440000000000001</v>
      </c>
      <c r="F2890" s="446"/>
      <c r="G2890" s="446"/>
      <c r="H2890" s="446" t="s">
        <v>14360</v>
      </c>
      <c r="I2890" s="447">
        <v>45261</v>
      </c>
    </row>
    <row r="2891" spans="1:9" ht="15.75">
      <c r="A2891" s="675">
        <v>101888</v>
      </c>
      <c r="B2891" s="675" t="s">
        <v>3670</v>
      </c>
      <c r="C2891" s="675" t="s">
        <v>1984</v>
      </c>
      <c r="D2891" s="675" t="s">
        <v>31</v>
      </c>
      <c r="E2891" s="676">
        <v>24.29</v>
      </c>
      <c r="F2891" s="446"/>
      <c r="G2891" s="446"/>
      <c r="H2891" s="446" t="s">
        <v>14360</v>
      </c>
      <c r="I2891" s="447">
        <v>45261</v>
      </c>
    </row>
    <row r="2892" spans="1:9" ht="15.75">
      <c r="A2892" s="675">
        <v>101889</v>
      </c>
      <c r="B2892" s="675" t="s">
        <v>3671</v>
      </c>
      <c r="C2892" s="675" t="s">
        <v>1984</v>
      </c>
      <c r="D2892" s="675" t="s">
        <v>31</v>
      </c>
      <c r="E2892" s="676">
        <v>25.53</v>
      </c>
      <c r="F2892" s="446"/>
      <c r="G2892" s="446"/>
      <c r="H2892" s="446" t="s">
        <v>14360</v>
      </c>
      <c r="I2892" s="447">
        <v>45261</v>
      </c>
    </row>
    <row r="2893" spans="1:9" ht="15.75">
      <c r="A2893" s="675">
        <v>91936</v>
      </c>
      <c r="B2893" s="675" t="s">
        <v>6225</v>
      </c>
      <c r="C2893" s="675" t="s">
        <v>1984</v>
      </c>
      <c r="D2893" s="675" t="s">
        <v>37</v>
      </c>
      <c r="E2893" s="676">
        <v>12.98</v>
      </c>
      <c r="F2893" s="446"/>
      <c r="G2893" s="446"/>
      <c r="H2893" s="446" t="s">
        <v>14360</v>
      </c>
      <c r="I2893" s="447">
        <v>45261</v>
      </c>
    </row>
    <row r="2894" spans="1:9" ht="15.75">
      <c r="A2894" s="675">
        <v>91937</v>
      </c>
      <c r="B2894" s="675" t="s">
        <v>6226</v>
      </c>
      <c r="C2894" s="675" t="s">
        <v>1984</v>
      </c>
      <c r="D2894" s="675" t="s">
        <v>37</v>
      </c>
      <c r="E2894" s="676">
        <v>12.06</v>
      </c>
      <c r="F2894" s="446"/>
      <c r="G2894" s="446"/>
      <c r="H2894" s="446" t="s">
        <v>14360</v>
      </c>
      <c r="I2894" s="447">
        <v>45261</v>
      </c>
    </row>
    <row r="2895" spans="1:9" ht="15.75">
      <c r="A2895" s="675">
        <v>91939</v>
      </c>
      <c r="B2895" s="675" t="s">
        <v>6227</v>
      </c>
      <c r="C2895" s="675" t="s">
        <v>1984</v>
      </c>
      <c r="D2895" s="675" t="s">
        <v>37</v>
      </c>
      <c r="E2895" s="676">
        <v>26.5</v>
      </c>
      <c r="F2895" s="446"/>
      <c r="G2895" s="446"/>
      <c r="H2895" s="446" t="s">
        <v>14360</v>
      </c>
      <c r="I2895" s="447">
        <v>45261</v>
      </c>
    </row>
    <row r="2896" spans="1:9" ht="15.75">
      <c r="A2896" s="675">
        <v>91940</v>
      </c>
      <c r="B2896" s="675" t="s">
        <v>6228</v>
      </c>
      <c r="C2896" s="675" t="s">
        <v>1984</v>
      </c>
      <c r="D2896" s="675" t="s">
        <v>37</v>
      </c>
      <c r="E2896" s="676">
        <v>14.82</v>
      </c>
      <c r="F2896" s="446"/>
      <c r="G2896" s="446"/>
      <c r="H2896" s="446" t="s">
        <v>14360</v>
      </c>
      <c r="I2896" s="447">
        <v>45261</v>
      </c>
    </row>
    <row r="2897" spans="1:9" ht="15.75">
      <c r="A2897" s="675">
        <v>91941</v>
      </c>
      <c r="B2897" s="675" t="s">
        <v>6229</v>
      </c>
      <c r="C2897" s="675" t="s">
        <v>1984</v>
      </c>
      <c r="D2897" s="675" t="s">
        <v>37</v>
      </c>
      <c r="E2897" s="676">
        <v>9.1</v>
      </c>
      <c r="F2897" s="446"/>
      <c r="G2897" s="446"/>
      <c r="H2897" s="446" t="s">
        <v>14360</v>
      </c>
      <c r="I2897" s="447">
        <v>45261</v>
      </c>
    </row>
    <row r="2898" spans="1:9" ht="15.75">
      <c r="A2898" s="675">
        <v>91942</v>
      </c>
      <c r="B2898" s="675" t="s">
        <v>6230</v>
      </c>
      <c r="C2898" s="675" t="s">
        <v>1984</v>
      </c>
      <c r="D2898" s="675" t="s">
        <v>37</v>
      </c>
      <c r="E2898" s="676">
        <v>28.69</v>
      </c>
      <c r="F2898" s="446"/>
      <c r="G2898" s="446"/>
      <c r="H2898" s="446" t="s">
        <v>14360</v>
      </c>
      <c r="I2898" s="447">
        <v>45261</v>
      </c>
    </row>
    <row r="2899" spans="1:9" ht="15.75">
      <c r="A2899" s="675">
        <v>91943</v>
      </c>
      <c r="B2899" s="675" t="s">
        <v>6231</v>
      </c>
      <c r="C2899" s="675" t="s">
        <v>1984</v>
      </c>
      <c r="D2899" s="675" t="s">
        <v>37</v>
      </c>
      <c r="E2899" s="676">
        <v>16.600000000000001</v>
      </c>
      <c r="F2899" s="446"/>
      <c r="G2899" s="446"/>
      <c r="H2899" s="446" t="s">
        <v>14360</v>
      </c>
      <c r="I2899" s="447">
        <v>45261</v>
      </c>
    </row>
    <row r="2900" spans="1:9" ht="15.75">
      <c r="A2900" s="675">
        <v>91944</v>
      </c>
      <c r="B2900" s="675" t="s">
        <v>6232</v>
      </c>
      <c r="C2900" s="675" t="s">
        <v>1984</v>
      </c>
      <c r="D2900" s="675" t="s">
        <v>37</v>
      </c>
      <c r="E2900" s="676">
        <v>10.65</v>
      </c>
      <c r="F2900" s="446"/>
      <c r="G2900" s="446"/>
      <c r="H2900" s="446" t="s">
        <v>14360</v>
      </c>
      <c r="I2900" s="447">
        <v>45261</v>
      </c>
    </row>
    <row r="2901" spans="1:9" ht="15.75">
      <c r="A2901" s="675">
        <v>92865</v>
      </c>
      <c r="B2901" s="675" t="s">
        <v>6233</v>
      </c>
      <c r="C2901" s="675" t="s">
        <v>1984</v>
      </c>
      <c r="D2901" s="675" t="s">
        <v>37</v>
      </c>
      <c r="E2901" s="676">
        <v>13.23</v>
      </c>
      <c r="F2901" s="446"/>
      <c r="G2901" s="446"/>
      <c r="H2901" s="446" t="s">
        <v>14360</v>
      </c>
      <c r="I2901" s="447">
        <v>45261</v>
      </c>
    </row>
    <row r="2902" spans="1:9" ht="15.75">
      <c r="A2902" s="675">
        <v>92866</v>
      </c>
      <c r="B2902" s="675" t="s">
        <v>6234</v>
      </c>
      <c r="C2902" s="675" t="s">
        <v>1984</v>
      </c>
      <c r="D2902" s="675" t="s">
        <v>37</v>
      </c>
      <c r="E2902" s="676">
        <v>11.48</v>
      </c>
      <c r="F2902" s="446"/>
      <c r="G2902" s="446"/>
      <c r="H2902" s="446" t="s">
        <v>14360</v>
      </c>
      <c r="I2902" s="447">
        <v>45261</v>
      </c>
    </row>
    <row r="2903" spans="1:9" ht="15.75">
      <c r="A2903" s="675">
        <v>92867</v>
      </c>
      <c r="B2903" s="675" t="s">
        <v>6235</v>
      </c>
      <c r="C2903" s="675" t="s">
        <v>1984</v>
      </c>
      <c r="D2903" s="675" t="s">
        <v>37</v>
      </c>
      <c r="E2903" s="676">
        <v>26.88</v>
      </c>
      <c r="F2903" s="446"/>
      <c r="G2903" s="446"/>
      <c r="H2903" s="446" t="s">
        <v>14360</v>
      </c>
      <c r="I2903" s="447">
        <v>45261</v>
      </c>
    </row>
    <row r="2904" spans="1:9" ht="15.75">
      <c r="A2904" s="675">
        <v>92868</v>
      </c>
      <c r="B2904" s="675" t="s">
        <v>6236</v>
      </c>
      <c r="C2904" s="675" t="s">
        <v>1984</v>
      </c>
      <c r="D2904" s="675" t="s">
        <v>37</v>
      </c>
      <c r="E2904" s="676">
        <v>15.2</v>
      </c>
      <c r="F2904" s="446"/>
      <c r="G2904" s="446"/>
      <c r="H2904" s="446" t="s">
        <v>14360</v>
      </c>
      <c r="I2904" s="447">
        <v>45261</v>
      </c>
    </row>
    <row r="2905" spans="1:9" ht="15.75">
      <c r="A2905" s="675">
        <v>92869</v>
      </c>
      <c r="B2905" s="675" t="s">
        <v>6237</v>
      </c>
      <c r="C2905" s="675" t="s">
        <v>1984</v>
      </c>
      <c r="D2905" s="675" t="s">
        <v>37</v>
      </c>
      <c r="E2905" s="676">
        <v>9.48</v>
      </c>
      <c r="F2905" s="446"/>
      <c r="G2905" s="446"/>
      <c r="H2905" s="446" t="s">
        <v>14360</v>
      </c>
      <c r="I2905" s="447">
        <v>45261</v>
      </c>
    </row>
    <row r="2906" spans="1:9" ht="15.75">
      <c r="A2906" s="675">
        <v>92870</v>
      </c>
      <c r="B2906" s="675" t="s">
        <v>6238</v>
      </c>
      <c r="C2906" s="675" t="s">
        <v>1984</v>
      </c>
      <c r="D2906" s="675" t="s">
        <v>37</v>
      </c>
      <c r="E2906" s="676">
        <v>29.63</v>
      </c>
      <c r="F2906" s="446"/>
      <c r="G2906" s="446"/>
      <c r="H2906" s="446" t="s">
        <v>14360</v>
      </c>
      <c r="I2906" s="447">
        <v>45261</v>
      </c>
    </row>
    <row r="2907" spans="1:9" ht="15.75">
      <c r="A2907" s="675">
        <v>92871</v>
      </c>
      <c r="B2907" s="675" t="s">
        <v>6239</v>
      </c>
      <c r="C2907" s="675" t="s">
        <v>1984</v>
      </c>
      <c r="D2907" s="675" t="s">
        <v>37</v>
      </c>
      <c r="E2907" s="676">
        <v>17.54</v>
      </c>
      <c r="F2907" s="446"/>
      <c r="G2907" s="446"/>
      <c r="H2907" s="446" t="s">
        <v>14360</v>
      </c>
      <c r="I2907" s="447">
        <v>45261</v>
      </c>
    </row>
    <row r="2908" spans="1:9" ht="15.75">
      <c r="A2908" s="675">
        <v>92872</v>
      </c>
      <c r="B2908" s="675" t="s">
        <v>6240</v>
      </c>
      <c r="C2908" s="675" t="s">
        <v>1984</v>
      </c>
      <c r="D2908" s="675" t="s">
        <v>37</v>
      </c>
      <c r="E2908" s="676">
        <v>11.59</v>
      </c>
      <c r="F2908" s="446"/>
      <c r="G2908" s="446"/>
      <c r="H2908" s="446" t="s">
        <v>14360</v>
      </c>
      <c r="I2908" s="447">
        <v>45261</v>
      </c>
    </row>
    <row r="2909" spans="1:9" ht="15.75">
      <c r="A2909" s="675">
        <v>95777</v>
      </c>
      <c r="B2909" s="675" t="s">
        <v>6241</v>
      </c>
      <c r="C2909" s="675" t="s">
        <v>1984</v>
      </c>
      <c r="D2909" s="675" t="s">
        <v>37</v>
      </c>
      <c r="E2909" s="676">
        <v>24.53</v>
      </c>
      <c r="F2909" s="446"/>
      <c r="G2909" s="446"/>
      <c r="H2909" s="446" t="s">
        <v>14360</v>
      </c>
      <c r="I2909" s="447">
        <v>45261</v>
      </c>
    </row>
    <row r="2910" spans="1:9" ht="15.75">
      <c r="A2910" s="675">
        <v>95778</v>
      </c>
      <c r="B2910" s="675" t="s">
        <v>6242</v>
      </c>
      <c r="C2910" s="675" t="s">
        <v>1984</v>
      </c>
      <c r="D2910" s="675" t="s">
        <v>37</v>
      </c>
      <c r="E2910" s="676">
        <v>27.27</v>
      </c>
      <c r="F2910" s="446"/>
      <c r="G2910" s="446"/>
      <c r="H2910" s="446" t="s">
        <v>14360</v>
      </c>
      <c r="I2910" s="447">
        <v>45261</v>
      </c>
    </row>
    <row r="2911" spans="1:9" ht="15.75">
      <c r="A2911" s="675">
        <v>95779</v>
      </c>
      <c r="B2911" s="675" t="s">
        <v>6243</v>
      </c>
      <c r="C2911" s="675" t="s">
        <v>1984</v>
      </c>
      <c r="D2911" s="675" t="s">
        <v>37</v>
      </c>
      <c r="E2911" s="676">
        <v>22.6</v>
      </c>
      <c r="F2911" s="446"/>
      <c r="G2911" s="446"/>
      <c r="H2911" s="446" t="s">
        <v>14360</v>
      </c>
      <c r="I2911" s="447">
        <v>45261</v>
      </c>
    </row>
    <row r="2912" spans="1:9" ht="15.75">
      <c r="A2912" s="675">
        <v>95780</v>
      </c>
      <c r="B2912" s="675" t="s">
        <v>6244</v>
      </c>
      <c r="C2912" s="675" t="s">
        <v>1984</v>
      </c>
      <c r="D2912" s="675" t="s">
        <v>37</v>
      </c>
      <c r="E2912" s="676">
        <v>29.49</v>
      </c>
      <c r="F2912" s="446"/>
      <c r="G2912" s="446"/>
      <c r="H2912" s="446" t="s">
        <v>14360</v>
      </c>
      <c r="I2912" s="447">
        <v>45261</v>
      </c>
    </row>
    <row r="2913" spans="1:9" ht="15.75">
      <c r="A2913" s="675">
        <v>95781</v>
      </c>
      <c r="B2913" s="675" t="s">
        <v>6245</v>
      </c>
      <c r="C2913" s="675" t="s">
        <v>1984</v>
      </c>
      <c r="D2913" s="675" t="s">
        <v>37</v>
      </c>
      <c r="E2913" s="676">
        <v>33.15</v>
      </c>
      <c r="F2913" s="446"/>
      <c r="G2913" s="446"/>
      <c r="H2913" s="446" t="s">
        <v>14360</v>
      </c>
      <c r="I2913" s="447">
        <v>45261</v>
      </c>
    </row>
    <row r="2914" spans="1:9" ht="15.75">
      <c r="A2914" s="675">
        <v>95782</v>
      </c>
      <c r="B2914" s="675" t="s">
        <v>6246</v>
      </c>
      <c r="C2914" s="675" t="s">
        <v>1984</v>
      </c>
      <c r="D2914" s="675" t="s">
        <v>37</v>
      </c>
      <c r="E2914" s="676">
        <v>31.7</v>
      </c>
      <c r="F2914" s="446"/>
      <c r="G2914" s="446"/>
      <c r="H2914" s="446" t="s">
        <v>14360</v>
      </c>
      <c r="I2914" s="447">
        <v>45261</v>
      </c>
    </row>
    <row r="2915" spans="1:9" ht="15.75">
      <c r="A2915" s="675">
        <v>95785</v>
      </c>
      <c r="B2915" s="675" t="s">
        <v>6247</v>
      </c>
      <c r="C2915" s="675" t="s">
        <v>1984</v>
      </c>
      <c r="D2915" s="675" t="s">
        <v>37</v>
      </c>
      <c r="E2915" s="676">
        <v>37.729999999999997</v>
      </c>
      <c r="F2915" s="446"/>
      <c r="G2915" s="446"/>
      <c r="H2915" s="446" t="s">
        <v>14360</v>
      </c>
      <c r="I2915" s="447">
        <v>45261</v>
      </c>
    </row>
    <row r="2916" spans="1:9" ht="15.75">
      <c r="A2916" s="675">
        <v>95787</v>
      </c>
      <c r="B2916" s="675" t="s">
        <v>6248</v>
      </c>
      <c r="C2916" s="675" t="s">
        <v>1984</v>
      </c>
      <c r="D2916" s="675" t="s">
        <v>37</v>
      </c>
      <c r="E2916" s="676">
        <v>26.82</v>
      </c>
      <c r="F2916" s="446"/>
      <c r="G2916" s="446"/>
      <c r="H2916" s="446" t="s">
        <v>14360</v>
      </c>
      <c r="I2916" s="447">
        <v>45261</v>
      </c>
    </row>
    <row r="2917" spans="1:9" ht="15.75">
      <c r="A2917" s="675">
        <v>95789</v>
      </c>
      <c r="B2917" s="675" t="s">
        <v>6249</v>
      </c>
      <c r="C2917" s="675" t="s">
        <v>1984</v>
      </c>
      <c r="D2917" s="675" t="s">
        <v>37</v>
      </c>
      <c r="E2917" s="676">
        <v>37.14</v>
      </c>
      <c r="F2917" s="446"/>
      <c r="G2917" s="446"/>
      <c r="H2917" s="446" t="s">
        <v>14360</v>
      </c>
      <c r="I2917" s="447">
        <v>45261</v>
      </c>
    </row>
    <row r="2918" spans="1:9" ht="15.75">
      <c r="A2918" s="675">
        <v>95791</v>
      </c>
      <c r="B2918" s="675" t="s">
        <v>6250</v>
      </c>
      <c r="C2918" s="675" t="s">
        <v>1984</v>
      </c>
      <c r="D2918" s="675" t="s">
        <v>37</v>
      </c>
      <c r="E2918" s="676">
        <v>52.31</v>
      </c>
      <c r="F2918" s="446"/>
      <c r="G2918" s="446"/>
      <c r="H2918" s="446" t="s">
        <v>14360</v>
      </c>
      <c r="I2918" s="447">
        <v>45261</v>
      </c>
    </row>
    <row r="2919" spans="1:9" ht="15.75">
      <c r="A2919" s="675">
        <v>95795</v>
      </c>
      <c r="B2919" s="675" t="s">
        <v>6251</v>
      </c>
      <c r="C2919" s="675" t="s">
        <v>1984</v>
      </c>
      <c r="D2919" s="675" t="s">
        <v>37</v>
      </c>
      <c r="E2919" s="676">
        <v>30.61</v>
      </c>
      <c r="F2919" s="446"/>
      <c r="G2919" s="446"/>
      <c r="H2919" s="446" t="s">
        <v>14360</v>
      </c>
      <c r="I2919" s="447">
        <v>45261</v>
      </c>
    </row>
    <row r="2920" spans="1:9" ht="15.75">
      <c r="A2920" s="675">
        <v>95796</v>
      </c>
      <c r="B2920" s="675" t="s">
        <v>6252</v>
      </c>
      <c r="C2920" s="675" t="s">
        <v>1984</v>
      </c>
      <c r="D2920" s="675" t="s">
        <v>37</v>
      </c>
      <c r="E2920" s="676">
        <v>43.65</v>
      </c>
      <c r="F2920" s="446"/>
      <c r="G2920" s="446"/>
      <c r="H2920" s="446" t="s">
        <v>14360</v>
      </c>
      <c r="I2920" s="447">
        <v>45261</v>
      </c>
    </row>
    <row r="2921" spans="1:9" ht="15.75">
      <c r="A2921" s="675">
        <v>95797</v>
      </c>
      <c r="B2921" s="675" t="s">
        <v>6253</v>
      </c>
      <c r="C2921" s="675" t="s">
        <v>1984</v>
      </c>
      <c r="D2921" s="675" t="s">
        <v>37</v>
      </c>
      <c r="E2921" s="676">
        <v>60.89</v>
      </c>
      <c r="F2921" s="446"/>
      <c r="G2921" s="446"/>
      <c r="H2921" s="446" t="s">
        <v>14360</v>
      </c>
      <c r="I2921" s="447">
        <v>45261</v>
      </c>
    </row>
    <row r="2922" spans="1:9" ht="15.75">
      <c r="A2922" s="675">
        <v>95801</v>
      </c>
      <c r="B2922" s="675" t="s">
        <v>6254</v>
      </c>
      <c r="C2922" s="675" t="s">
        <v>1984</v>
      </c>
      <c r="D2922" s="675" t="s">
        <v>37</v>
      </c>
      <c r="E2922" s="676">
        <v>37.020000000000003</v>
      </c>
      <c r="F2922" s="446"/>
      <c r="G2922" s="446"/>
      <c r="H2922" s="446" t="s">
        <v>14360</v>
      </c>
      <c r="I2922" s="447">
        <v>45261</v>
      </c>
    </row>
    <row r="2923" spans="1:9" ht="15.75">
      <c r="A2923" s="675">
        <v>95802</v>
      </c>
      <c r="B2923" s="675" t="s">
        <v>6255</v>
      </c>
      <c r="C2923" s="675" t="s">
        <v>1984</v>
      </c>
      <c r="D2923" s="675" t="s">
        <v>37</v>
      </c>
      <c r="E2923" s="676">
        <v>45.73</v>
      </c>
      <c r="F2923" s="446"/>
      <c r="G2923" s="446"/>
      <c r="H2923" s="446" t="s">
        <v>14360</v>
      </c>
      <c r="I2923" s="447">
        <v>45261</v>
      </c>
    </row>
    <row r="2924" spans="1:9" ht="15.75">
      <c r="A2924" s="675">
        <v>95803</v>
      </c>
      <c r="B2924" s="675" t="s">
        <v>6256</v>
      </c>
      <c r="C2924" s="675" t="s">
        <v>1984</v>
      </c>
      <c r="D2924" s="675" t="s">
        <v>37</v>
      </c>
      <c r="E2924" s="676">
        <v>67.44</v>
      </c>
      <c r="F2924" s="446"/>
      <c r="G2924" s="446"/>
      <c r="H2924" s="446" t="s">
        <v>14360</v>
      </c>
      <c r="I2924" s="447">
        <v>45261</v>
      </c>
    </row>
    <row r="2925" spans="1:9" ht="15.75">
      <c r="A2925" s="675">
        <v>95804</v>
      </c>
      <c r="B2925" s="675" t="s">
        <v>6257</v>
      </c>
      <c r="C2925" s="675" t="s">
        <v>1984</v>
      </c>
      <c r="D2925" s="675" t="s">
        <v>37</v>
      </c>
      <c r="E2925" s="676">
        <v>15.01</v>
      </c>
      <c r="F2925" s="446"/>
      <c r="G2925" s="446"/>
      <c r="H2925" s="446" t="s">
        <v>14360</v>
      </c>
      <c r="I2925" s="447">
        <v>45261</v>
      </c>
    </row>
    <row r="2926" spans="1:9" ht="15.75">
      <c r="A2926" s="675">
        <v>95805</v>
      </c>
      <c r="B2926" s="675" t="s">
        <v>6258</v>
      </c>
      <c r="C2926" s="675" t="s">
        <v>1984</v>
      </c>
      <c r="D2926" s="675" t="s">
        <v>37</v>
      </c>
      <c r="E2926" s="676">
        <v>16.12</v>
      </c>
      <c r="F2926" s="446"/>
      <c r="G2926" s="446"/>
      <c r="H2926" s="446" t="s">
        <v>14360</v>
      </c>
      <c r="I2926" s="447">
        <v>45261</v>
      </c>
    </row>
    <row r="2927" spans="1:9" ht="15.75">
      <c r="A2927" s="675">
        <v>95806</v>
      </c>
      <c r="B2927" s="675" t="s">
        <v>6259</v>
      </c>
      <c r="C2927" s="675" t="s">
        <v>1984</v>
      </c>
      <c r="D2927" s="675" t="s">
        <v>37</v>
      </c>
      <c r="E2927" s="676">
        <v>17.920000000000002</v>
      </c>
      <c r="F2927" s="446"/>
      <c r="G2927" s="446"/>
      <c r="H2927" s="446" t="s">
        <v>14360</v>
      </c>
      <c r="I2927" s="447">
        <v>45261</v>
      </c>
    </row>
    <row r="2928" spans="1:9" ht="15.75">
      <c r="A2928" s="675">
        <v>95807</v>
      </c>
      <c r="B2928" s="675" t="s">
        <v>6260</v>
      </c>
      <c r="C2928" s="675" t="s">
        <v>1984</v>
      </c>
      <c r="D2928" s="675" t="s">
        <v>37</v>
      </c>
      <c r="E2928" s="676">
        <v>17.97</v>
      </c>
      <c r="F2928" s="446"/>
      <c r="G2928" s="446"/>
      <c r="H2928" s="446" t="s">
        <v>14360</v>
      </c>
      <c r="I2928" s="447">
        <v>45261</v>
      </c>
    </row>
    <row r="2929" spans="1:9" ht="15.75">
      <c r="A2929" s="675">
        <v>95808</v>
      </c>
      <c r="B2929" s="675" t="s">
        <v>6261</v>
      </c>
      <c r="C2929" s="675" t="s">
        <v>1984</v>
      </c>
      <c r="D2929" s="675" t="s">
        <v>37</v>
      </c>
      <c r="E2929" s="676">
        <v>21.33</v>
      </c>
      <c r="F2929" s="446"/>
      <c r="G2929" s="446"/>
      <c r="H2929" s="446" t="s">
        <v>14360</v>
      </c>
      <c r="I2929" s="447">
        <v>45261</v>
      </c>
    </row>
    <row r="2930" spans="1:9" ht="15.75">
      <c r="A2930" s="675">
        <v>95809</v>
      </c>
      <c r="B2930" s="675" t="s">
        <v>6262</v>
      </c>
      <c r="C2930" s="675" t="s">
        <v>1984</v>
      </c>
      <c r="D2930" s="675" t="s">
        <v>37</v>
      </c>
      <c r="E2930" s="676">
        <v>26.93</v>
      </c>
      <c r="F2930" s="446"/>
      <c r="G2930" s="446"/>
      <c r="H2930" s="446" t="s">
        <v>14360</v>
      </c>
      <c r="I2930" s="447">
        <v>45261</v>
      </c>
    </row>
    <row r="2931" spans="1:9" ht="15.75">
      <c r="A2931" s="675">
        <v>95810</v>
      </c>
      <c r="B2931" s="675" t="s">
        <v>6263</v>
      </c>
      <c r="C2931" s="675" t="s">
        <v>1984</v>
      </c>
      <c r="D2931" s="675" t="s">
        <v>37</v>
      </c>
      <c r="E2931" s="676">
        <v>9.0399999999999991</v>
      </c>
      <c r="F2931" s="446"/>
      <c r="G2931" s="446"/>
      <c r="H2931" s="446" t="s">
        <v>14360</v>
      </c>
      <c r="I2931" s="447">
        <v>45261</v>
      </c>
    </row>
    <row r="2932" spans="1:9" ht="15.75">
      <c r="A2932" s="675">
        <v>95811</v>
      </c>
      <c r="B2932" s="675" t="s">
        <v>6264</v>
      </c>
      <c r="C2932" s="675" t="s">
        <v>1984</v>
      </c>
      <c r="D2932" s="675" t="s">
        <v>37</v>
      </c>
      <c r="E2932" s="676">
        <v>12.41</v>
      </c>
      <c r="F2932" s="446"/>
      <c r="G2932" s="446"/>
      <c r="H2932" s="446" t="s">
        <v>14360</v>
      </c>
      <c r="I2932" s="447">
        <v>45261</v>
      </c>
    </row>
    <row r="2933" spans="1:9" ht="15.75">
      <c r="A2933" s="675">
        <v>95812</v>
      </c>
      <c r="B2933" s="675" t="s">
        <v>6265</v>
      </c>
      <c r="C2933" s="675" t="s">
        <v>1984</v>
      </c>
      <c r="D2933" s="675" t="s">
        <v>37</v>
      </c>
      <c r="E2933" s="676">
        <v>18</v>
      </c>
      <c r="F2933" s="446"/>
      <c r="G2933" s="446"/>
      <c r="H2933" s="446" t="s">
        <v>14360</v>
      </c>
      <c r="I2933" s="447">
        <v>45261</v>
      </c>
    </row>
    <row r="2934" spans="1:9" ht="15.75">
      <c r="A2934" s="675">
        <v>95813</v>
      </c>
      <c r="B2934" s="675" t="s">
        <v>6266</v>
      </c>
      <c r="C2934" s="675" t="s">
        <v>1984</v>
      </c>
      <c r="D2934" s="675" t="s">
        <v>37</v>
      </c>
      <c r="E2934" s="676">
        <v>10.83</v>
      </c>
      <c r="F2934" s="446"/>
      <c r="G2934" s="446"/>
      <c r="H2934" s="446" t="s">
        <v>14360</v>
      </c>
      <c r="I2934" s="447">
        <v>45261</v>
      </c>
    </row>
    <row r="2935" spans="1:9" ht="15.75">
      <c r="A2935" s="675">
        <v>95814</v>
      </c>
      <c r="B2935" s="675" t="s">
        <v>6267</v>
      </c>
      <c r="C2935" s="675" t="s">
        <v>1984</v>
      </c>
      <c r="D2935" s="675" t="s">
        <v>37</v>
      </c>
      <c r="E2935" s="676">
        <v>15.31</v>
      </c>
      <c r="F2935" s="446"/>
      <c r="G2935" s="446"/>
      <c r="H2935" s="446" t="s">
        <v>14360</v>
      </c>
      <c r="I2935" s="447">
        <v>45261</v>
      </c>
    </row>
    <row r="2936" spans="1:9" ht="15.75">
      <c r="A2936" s="675">
        <v>95815</v>
      </c>
      <c r="B2936" s="675" t="s">
        <v>6268</v>
      </c>
      <c r="C2936" s="675" t="s">
        <v>1984</v>
      </c>
      <c r="D2936" s="675" t="s">
        <v>37</v>
      </c>
      <c r="E2936" s="676">
        <v>23.48</v>
      </c>
      <c r="F2936" s="446"/>
      <c r="G2936" s="446"/>
      <c r="H2936" s="446" t="s">
        <v>14360</v>
      </c>
      <c r="I2936" s="447">
        <v>45261</v>
      </c>
    </row>
    <row r="2937" spans="1:9" ht="15.75">
      <c r="A2937" s="675">
        <v>95816</v>
      </c>
      <c r="B2937" s="675" t="s">
        <v>6269</v>
      </c>
      <c r="C2937" s="675" t="s">
        <v>1984</v>
      </c>
      <c r="D2937" s="675" t="s">
        <v>37</v>
      </c>
      <c r="E2937" s="676">
        <v>21.66</v>
      </c>
      <c r="F2937" s="446"/>
      <c r="G2937" s="446"/>
      <c r="H2937" s="446" t="s">
        <v>14360</v>
      </c>
      <c r="I2937" s="447">
        <v>45261</v>
      </c>
    </row>
    <row r="2938" spans="1:9" ht="15.75">
      <c r="A2938" s="675">
        <v>95817</v>
      </c>
      <c r="B2938" s="675" t="s">
        <v>6270</v>
      </c>
      <c r="C2938" s="675" t="s">
        <v>1984</v>
      </c>
      <c r="D2938" s="675" t="s">
        <v>37</v>
      </c>
      <c r="E2938" s="676">
        <v>27.05</v>
      </c>
      <c r="F2938" s="446"/>
      <c r="G2938" s="446"/>
      <c r="H2938" s="446" t="s">
        <v>14360</v>
      </c>
      <c r="I2938" s="447">
        <v>45261</v>
      </c>
    </row>
    <row r="2939" spans="1:9" ht="15.75">
      <c r="A2939" s="675">
        <v>95818</v>
      </c>
      <c r="B2939" s="675" t="s">
        <v>6271</v>
      </c>
      <c r="C2939" s="675" t="s">
        <v>1984</v>
      </c>
      <c r="D2939" s="675" t="s">
        <v>37</v>
      </c>
      <c r="E2939" s="676">
        <v>37.46</v>
      </c>
      <c r="F2939" s="446"/>
      <c r="G2939" s="446"/>
      <c r="H2939" s="446" t="s">
        <v>14360</v>
      </c>
      <c r="I2939" s="447">
        <v>45261</v>
      </c>
    </row>
    <row r="2940" spans="1:9" ht="15.75">
      <c r="A2940" s="675">
        <v>97881</v>
      </c>
      <c r="B2940" s="675" t="s">
        <v>4505</v>
      </c>
      <c r="C2940" s="675" t="s">
        <v>1984</v>
      </c>
      <c r="D2940" s="675" t="s">
        <v>37</v>
      </c>
      <c r="E2940" s="676">
        <v>127.99</v>
      </c>
      <c r="F2940" s="446"/>
      <c r="G2940" s="446"/>
      <c r="H2940" s="446" t="s">
        <v>14360</v>
      </c>
      <c r="I2940" s="447">
        <v>45261</v>
      </c>
    </row>
    <row r="2941" spans="1:9" ht="15.75">
      <c r="A2941" s="675">
        <v>97882</v>
      </c>
      <c r="B2941" s="675" t="s">
        <v>4506</v>
      </c>
      <c r="C2941" s="675" t="s">
        <v>1984</v>
      </c>
      <c r="D2941" s="675" t="s">
        <v>37</v>
      </c>
      <c r="E2941" s="676">
        <v>203.41</v>
      </c>
      <c r="F2941" s="446"/>
      <c r="G2941" s="446"/>
      <c r="H2941" s="446" t="s">
        <v>14360</v>
      </c>
      <c r="I2941" s="447">
        <v>45261</v>
      </c>
    </row>
    <row r="2942" spans="1:9" ht="15.75">
      <c r="A2942" s="675">
        <v>97883</v>
      </c>
      <c r="B2942" s="675" t="s">
        <v>4507</v>
      </c>
      <c r="C2942" s="675" t="s">
        <v>1984</v>
      </c>
      <c r="D2942" s="675" t="s">
        <v>37</v>
      </c>
      <c r="E2942" s="676">
        <v>394.12</v>
      </c>
      <c r="F2942" s="446"/>
      <c r="G2942" s="446"/>
      <c r="H2942" s="446" t="s">
        <v>14360</v>
      </c>
      <c r="I2942" s="447">
        <v>45261</v>
      </c>
    </row>
    <row r="2943" spans="1:9" ht="15.75">
      <c r="A2943" s="675">
        <v>97884</v>
      </c>
      <c r="B2943" s="675" t="s">
        <v>4508</v>
      </c>
      <c r="C2943" s="675" t="s">
        <v>1984</v>
      </c>
      <c r="D2943" s="675" t="s">
        <v>37</v>
      </c>
      <c r="E2943" s="676">
        <v>776.87</v>
      </c>
      <c r="F2943" s="446"/>
      <c r="G2943" s="446"/>
      <c r="H2943" s="446" t="s">
        <v>14360</v>
      </c>
      <c r="I2943" s="447">
        <v>45261</v>
      </c>
    </row>
    <row r="2944" spans="1:9" ht="15.75">
      <c r="A2944" s="675">
        <v>97885</v>
      </c>
      <c r="B2944" s="675" t="s">
        <v>4509</v>
      </c>
      <c r="C2944" s="675" t="s">
        <v>1984</v>
      </c>
      <c r="D2944" s="675" t="s">
        <v>37</v>
      </c>
      <c r="E2944" s="677">
        <v>1198.75</v>
      </c>
      <c r="F2944" s="446"/>
      <c r="G2944" s="446"/>
      <c r="H2944" s="446" t="s">
        <v>14360</v>
      </c>
      <c r="I2944" s="447">
        <v>45261</v>
      </c>
    </row>
    <row r="2945" spans="1:9" ht="15.75">
      <c r="A2945" s="675">
        <v>97886</v>
      </c>
      <c r="B2945" s="675" t="s">
        <v>4510</v>
      </c>
      <c r="C2945" s="675" t="s">
        <v>1984</v>
      </c>
      <c r="D2945" s="675" t="s">
        <v>37</v>
      </c>
      <c r="E2945" s="676">
        <v>150.28</v>
      </c>
      <c r="F2945" s="446"/>
      <c r="G2945" s="446"/>
      <c r="H2945" s="446" t="s">
        <v>14360</v>
      </c>
      <c r="I2945" s="447">
        <v>45261</v>
      </c>
    </row>
    <row r="2946" spans="1:9" ht="15.75">
      <c r="A2946" s="675">
        <v>97887</v>
      </c>
      <c r="B2946" s="675" t="s">
        <v>4511</v>
      </c>
      <c r="C2946" s="675" t="s">
        <v>1984</v>
      </c>
      <c r="D2946" s="675" t="s">
        <v>37</v>
      </c>
      <c r="E2946" s="676">
        <v>237.08</v>
      </c>
      <c r="F2946" s="446"/>
      <c r="G2946" s="446"/>
      <c r="H2946" s="446" t="s">
        <v>14360</v>
      </c>
      <c r="I2946" s="447">
        <v>45261</v>
      </c>
    </row>
    <row r="2947" spans="1:9" ht="15.75">
      <c r="A2947" s="675">
        <v>97888</v>
      </c>
      <c r="B2947" s="675" t="s">
        <v>4512</v>
      </c>
      <c r="C2947" s="675" t="s">
        <v>1984</v>
      </c>
      <c r="D2947" s="675" t="s">
        <v>37</v>
      </c>
      <c r="E2947" s="676">
        <v>459.84</v>
      </c>
      <c r="F2947" s="446"/>
      <c r="G2947" s="446"/>
      <c r="H2947" s="446" t="s">
        <v>14360</v>
      </c>
      <c r="I2947" s="447">
        <v>45261</v>
      </c>
    </row>
    <row r="2948" spans="1:9" ht="15.75">
      <c r="A2948" s="675">
        <v>97889</v>
      </c>
      <c r="B2948" s="675" t="s">
        <v>4513</v>
      </c>
      <c r="C2948" s="675" t="s">
        <v>1984</v>
      </c>
      <c r="D2948" s="675" t="s">
        <v>37</v>
      </c>
      <c r="E2948" s="676">
        <v>622.88</v>
      </c>
      <c r="F2948" s="446"/>
      <c r="G2948" s="446"/>
      <c r="H2948" s="446" t="s">
        <v>14360</v>
      </c>
      <c r="I2948" s="447">
        <v>45261</v>
      </c>
    </row>
    <row r="2949" spans="1:9" ht="15.75">
      <c r="A2949" s="675">
        <v>97890</v>
      </c>
      <c r="B2949" s="675" t="s">
        <v>4514</v>
      </c>
      <c r="C2949" s="675" t="s">
        <v>1984</v>
      </c>
      <c r="D2949" s="675" t="s">
        <v>37</v>
      </c>
      <c r="E2949" s="676">
        <v>715.2</v>
      </c>
      <c r="F2949" s="446"/>
      <c r="G2949" s="446"/>
      <c r="H2949" s="446" t="s">
        <v>14360</v>
      </c>
      <c r="I2949" s="447">
        <v>45261</v>
      </c>
    </row>
    <row r="2950" spans="1:9" ht="15.75">
      <c r="A2950" s="675">
        <v>97891</v>
      </c>
      <c r="B2950" s="675" t="s">
        <v>4515</v>
      </c>
      <c r="C2950" s="675" t="s">
        <v>1984</v>
      </c>
      <c r="D2950" s="675" t="s">
        <v>37</v>
      </c>
      <c r="E2950" s="676">
        <v>183.32</v>
      </c>
      <c r="F2950" s="446"/>
      <c r="G2950" s="446"/>
      <c r="H2950" s="446" t="s">
        <v>14360</v>
      </c>
      <c r="I2950" s="447">
        <v>45261</v>
      </c>
    </row>
    <row r="2951" spans="1:9" ht="15.75">
      <c r="A2951" s="675">
        <v>97892</v>
      </c>
      <c r="B2951" s="675" t="s">
        <v>4516</v>
      </c>
      <c r="C2951" s="675" t="s">
        <v>1984</v>
      </c>
      <c r="D2951" s="675" t="s">
        <v>37</v>
      </c>
      <c r="E2951" s="676">
        <v>346.2</v>
      </c>
      <c r="F2951" s="446"/>
      <c r="G2951" s="446"/>
      <c r="H2951" s="446" t="s">
        <v>14360</v>
      </c>
      <c r="I2951" s="447">
        <v>45261</v>
      </c>
    </row>
    <row r="2952" spans="1:9" ht="15.75">
      <c r="A2952" s="675">
        <v>97893</v>
      </c>
      <c r="B2952" s="675" t="s">
        <v>4517</v>
      </c>
      <c r="C2952" s="675" t="s">
        <v>1984</v>
      </c>
      <c r="D2952" s="675" t="s">
        <v>37</v>
      </c>
      <c r="E2952" s="676">
        <v>477.91</v>
      </c>
      <c r="F2952" s="446"/>
      <c r="G2952" s="446"/>
      <c r="H2952" s="446" t="s">
        <v>14360</v>
      </c>
      <c r="I2952" s="447">
        <v>45261</v>
      </c>
    </row>
    <row r="2953" spans="1:9" ht="15.75">
      <c r="A2953" s="675">
        <v>97894</v>
      </c>
      <c r="B2953" s="675" t="s">
        <v>4518</v>
      </c>
      <c r="C2953" s="675" t="s">
        <v>1984</v>
      </c>
      <c r="D2953" s="675" t="s">
        <v>37</v>
      </c>
      <c r="E2953" s="676">
        <v>539.54</v>
      </c>
      <c r="F2953" s="446"/>
      <c r="G2953" s="446"/>
      <c r="H2953" s="446" t="s">
        <v>14360</v>
      </c>
      <c r="I2953" s="447">
        <v>45261</v>
      </c>
    </row>
    <row r="2954" spans="1:9" ht="15.75">
      <c r="A2954" s="675">
        <v>104396</v>
      </c>
      <c r="B2954" s="675" t="s">
        <v>6272</v>
      </c>
      <c r="C2954" s="675" t="s">
        <v>1984</v>
      </c>
      <c r="D2954" s="675" t="s">
        <v>37</v>
      </c>
      <c r="E2954" s="676">
        <v>15.52</v>
      </c>
      <c r="F2954" s="446"/>
      <c r="G2954" s="446"/>
      <c r="H2954" s="446" t="s">
        <v>14360</v>
      </c>
      <c r="I2954" s="447">
        <v>45261</v>
      </c>
    </row>
    <row r="2955" spans="1:9" ht="15.75">
      <c r="A2955" s="675">
        <v>104397</v>
      </c>
      <c r="B2955" s="675" t="s">
        <v>6273</v>
      </c>
      <c r="C2955" s="675" t="s">
        <v>1984</v>
      </c>
      <c r="D2955" s="675" t="s">
        <v>37</v>
      </c>
      <c r="E2955" s="676">
        <v>18.2</v>
      </c>
      <c r="F2955" s="446"/>
      <c r="G2955" s="446"/>
      <c r="H2955" s="446" t="s">
        <v>14360</v>
      </c>
      <c r="I2955" s="447">
        <v>45261</v>
      </c>
    </row>
    <row r="2956" spans="1:9" ht="15.75">
      <c r="A2956" s="675">
        <v>104398</v>
      </c>
      <c r="B2956" s="675" t="s">
        <v>6274</v>
      </c>
      <c r="C2956" s="675" t="s">
        <v>1984</v>
      </c>
      <c r="D2956" s="675" t="s">
        <v>37</v>
      </c>
      <c r="E2956" s="676">
        <v>17.96</v>
      </c>
      <c r="F2956" s="446"/>
      <c r="G2956" s="446"/>
      <c r="H2956" s="446" t="s">
        <v>14360</v>
      </c>
      <c r="I2956" s="447">
        <v>45261</v>
      </c>
    </row>
    <row r="2957" spans="1:9" ht="15.75">
      <c r="A2957" s="675">
        <v>104399</v>
      </c>
      <c r="B2957" s="675" t="s">
        <v>6275</v>
      </c>
      <c r="C2957" s="675" t="s">
        <v>1984</v>
      </c>
      <c r="D2957" s="675" t="s">
        <v>37</v>
      </c>
      <c r="E2957" s="676">
        <v>20.73</v>
      </c>
      <c r="F2957" s="446"/>
      <c r="G2957" s="446"/>
      <c r="H2957" s="446" t="s">
        <v>14360</v>
      </c>
      <c r="I2957" s="447">
        <v>45261</v>
      </c>
    </row>
    <row r="2958" spans="1:9" ht="15.75">
      <c r="A2958" s="675">
        <v>104400</v>
      </c>
      <c r="B2958" s="675" t="s">
        <v>6276</v>
      </c>
      <c r="C2958" s="675" t="s">
        <v>1984</v>
      </c>
      <c r="D2958" s="675" t="s">
        <v>37</v>
      </c>
      <c r="E2958" s="676">
        <v>26.67</v>
      </c>
      <c r="F2958" s="446"/>
      <c r="G2958" s="446"/>
      <c r="H2958" s="446" t="s">
        <v>14360</v>
      </c>
      <c r="I2958" s="447">
        <v>45261</v>
      </c>
    </row>
    <row r="2959" spans="1:9" ht="15.75">
      <c r="A2959" s="675">
        <v>104401</v>
      </c>
      <c r="B2959" s="675" t="s">
        <v>6277</v>
      </c>
      <c r="C2959" s="675" t="s">
        <v>1984</v>
      </c>
      <c r="D2959" s="675" t="s">
        <v>37</v>
      </c>
      <c r="E2959" s="676">
        <v>16.73</v>
      </c>
      <c r="F2959" s="446"/>
      <c r="G2959" s="446"/>
      <c r="H2959" s="446" t="s">
        <v>14360</v>
      </c>
      <c r="I2959" s="447">
        <v>45261</v>
      </c>
    </row>
    <row r="2960" spans="1:9" ht="15.75">
      <c r="A2960" s="675">
        <v>104402</v>
      </c>
      <c r="B2960" s="675" t="s">
        <v>6278</v>
      </c>
      <c r="C2960" s="675" t="s">
        <v>1984</v>
      </c>
      <c r="D2960" s="675" t="s">
        <v>37</v>
      </c>
      <c r="E2960" s="676">
        <v>18.37</v>
      </c>
      <c r="F2960" s="446"/>
      <c r="G2960" s="446"/>
      <c r="H2960" s="446" t="s">
        <v>14360</v>
      </c>
      <c r="I2960" s="447">
        <v>45261</v>
      </c>
    </row>
    <row r="2961" spans="1:9" ht="15.75">
      <c r="A2961" s="675">
        <v>104403</v>
      </c>
      <c r="B2961" s="675" t="s">
        <v>6279</v>
      </c>
      <c r="C2961" s="675" t="s">
        <v>1984</v>
      </c>
      <c r="D2961" s="675" t="s">
        <v>37</v>
      </c>
      <c r="E2961" s="676">
        <v>22.74</v>
      </c>
      <c r="F2961" s="446"/>
      <c r="G2961" s="446"/>
      <c r="H2961" s="446" t="s">
        <v>14360</v>
      </c>
      <c r="I2961" s="447">
        <v>45261</v>
      </c>
    </row>
    <row r="2962" spans="1:9" ht="15.75">
      <c r="A2962" s="675">
        <v>104404</v>
      </c>
      <c r="B2962" s="675" t="s">
        <v>6280</v>
      </c>
      <c r="C2962" s="675" t="s">
        <v>1984</v>
      </c>
      <c r="D2962" s="675" t="s">
        <v>37</v>
      </c>
      <c r="E2962" s="676">
        <v>24.05</v>
      </c>
      <c r="F2962" s="446"/>
      <c r="G2962" s="446"/>
      <c r="H2962" s="446" t="s">
        <v>14360</v>
      </c>
      <c r="I2962" s="447">
        <v>45261</v>
      </c>
    </row>
    <row r="2963" spans="1:9" ht="15.75">
      <c r="A2963" s="675">
        <v>104405</v>
      </c>
      <c r="B2963" s="675" t="s">
        <v>6281</v>
      </c>
      <c r="C2963" s="675" t="s">
        <v>1984</v>
      </c>
      <c r="D2963" s="675" t="s">
        <v>37</v>
      </c>
      <c r="E2963" s="676">
        <v>32.409999999999997</v>
      </c>
      <c r="F2963" s="446"/>
      <c r="G2963" s="446"/>
      <c r="H2963" s="446" t="s">
        <v>14360</v>
      </c>
      <c r="I2963" s="447">
        <v>45261</v>
      </c>
    </row>
    <row r="2964" spans="1:9" ht="15.75">
      <c r="A2964" s="675">
        <v>93653</v>
      </c>
      <c r="B2964" s="675" t="s">
        <v>3672</v>
      </c>
      <c r="C2964" s="675" t="s">
        <v>1984</v>
      </c>
      <c r="D2964" s="675" t="s">
        <v>37</v>
      </c>
      <c r="E2964" s="676">
        <v>11.1</v>
      </c>
      <c r="F2964" s="446"/>
      <c r="G2964" s="446"/>
      <c r="H2964" s="446" t="s">
        <v>14360</v>
      </c>
      <c r="I2964" s="447">
        <v>45261</v>
      </c>
    </row>
    <row r="2965" spans="1:9" ht="15.75">
      <c r="A2965" s="675">
        <v>93654</v>
      </c>
      <c r="B2965" s="675" t="s">
        <v>3673</v>
      </c>
      <c r="C2965" s="675" t="s">
        <v>1984</v>
      </c>
      <c r="D2965" s="675" t="s">
        <v>37</v>
      </c>
      <c r="E2965" s="676">
        <v>11.67</v>
      </c>
      <c r="F2965" s="446"/>
      <c r="G2965" s="446"/>
      <c r="H2965" s="446" t="s">
        <v>14360</v>
      </c>
      <c r="I2965" s="447">
        <v>45261</v>
      </c>
    </row>
    <row r="2966" spans="1:9" ht="15.75">
      <c r="A2966" s="675">
        <v>93655</v>
      </c>
      <c r="B2966" s="675" t="s">
        <v>3674</v>
      </c>
      <c r="C2966" s="675" t="s">
        <v>1984</v>
      </c>
      <c r="D2966" s="675" t="s">
        <v>37</v>
      </c>
      <c r="E2966" s="676">
        <v>12.84</v>
      </c>
      <c r="F2966" s="446"/>
      <c r="G2966" s="446"/>
      <c r="H2966" s="446" t="s">
        <v>14360</v>
      </c>
      <c r="I2966" s="447">
        <v>45261</v>
      </c>
    </row>
    <row r="2967" spans="1:9" ht="15.75">
      <c r="A2967" s="675">
        <v>93656</v>
      </c>
      <c r="B2967" s="675" t="s">
        <v>3675</v>
      </c>
      <c r="C2967" s="675" t="s">
        <v>1984</v>
      </c>
      <c r="D2967" s="675" t="s">
        <v>37</v>
      </c>
      <c r="E2967" s="676">
        <v>12.84</v>
      </c>
      <c r="F2967" s="446"/>
      <c r="G2967" s="446"/>
      <c r="H2967" s="446" t="s">
        <v>14360</v>
      </c>
      <c r="I2967" s="447">
        <v>45261</v>
      </c>
    </row>
    <row r="2968" spans="1:9" ht="15.75">
      <c r="A2968" s="675">
        <v>93657</v>
      </c>
      <c r="B2968" s="675" t="s">
        <v>3676</v>
      </c>
      <c r="C2968" s="675" t="s">
        <v>1984</v>
      </c>
      <c r="D2968" s="675" t="s">
        <v>37</v>
      </c>
      <c r="E2968" s="676">
        <v>14.24</v>
      </c>
      <c r="F2968" s="446"/>
      <c r="G2968" s="446"/>
      <c r="H2968" s="446" t="s">
        <v>14360</v>
      </c>
      <c r="I2968" s="447">
        <v>45261</v>
      </c>
    </row>
    <row r="2969" spans="1:9" ht="15.75">
      <c r="A2969" s="675">
        <v>93658</v>
      </c>
      <c r="B2969" s="675" t="s">
        <v>3677</v>
      </c>
      <c r="C2969" s="675" t="s">
        <v>1984</v>
      </c>
      <c r="D2969" s="675" t="s">
        <v>37</v>
      </c>
      <c r="E2969" s="676">
        <v>20.440000000000001</v>
      </c>
      <c r="F2969" s="446"/>
      <c r="G2969" s="446"/>
      <c r="H2969" s="446" t="s">
        <v>14360</v>
      </c>
      <c r="I2969" s="447">
        <v>45261</v>
      </c>
    </row>
    <row r="2970" spans="1:9" ht="15.75">
      <c r="A2970" s="675">
        <v>93659</v>
      </c>
      <c r="B2970" s="675" t="s">
        <v>3678</v>
      </c>
      <c r="C2970" s="675" t="s">
        <v>1984</v>
      </c>
      <c r="D2970" s="675" t="s">
        <v>37</v>
      </c>
      <c r="E2970" s="676">
        <v>23.23</v>
      </c>
      <c r="F2970" s="446"/>
      <c r="G2970" s="446"/>
      <c r="H2970" s="446" t="s">
        <v>14360</v>
      </c>
      <c r="I2970" s="447">
        <v>45261</v>
      </c>
    </row>
    <row r="2971" spans="1:9" ht="15.75">
      <c r="A2971" s="675">
        <v>93660</v>
      </c>
      <c r="B2971" s="675" t="s">
        <v>3679</v>
      </c>
      <c r="C2971" s="675" t="s">
        <v>1984</v>
      </c>
      <c r="D2971" s="675" t="s">
        <v>37</v>
      </c>
      <c r="E2971" s="676">
        <v>53.64</v>
      </c>
      <c r="F2971" s="446"/>
      <c r="G2971" s="446"/>
      <c r="H2971" s="446" t="s">
        <v>14360</v>
      </c>
      <c r="I2971" s="447">
        <v>45261</v>
      </c>
    </row>
    <row r="2972" spans="1:9" ht="15.75">
      <c r="A2972" s="675">
        <v>93661</v>
      </c>
      <c r="B2972" s="675" t="s">
        <v>3680</v>
      </c>
      <c r="C2972" s="675" t="s">
        <v>1984</v>
      </c>
      <c r="D2972" s="675" t="s">
        <v>37</v>
      </c>
      <c r="E2972" s="676">
        <v>54.76</v>
      </c>
      <c r="F2972" s="446"/>
      <c r="G2972" s="446"/>
      <c r="H2972" s="446" t="s">
        <v>14360</v>
      </c>
      <c r="I2972" s="447">
        <v>45261</v>
      </c>
    </row>
    <row r="2973" spans="1:9" ht="15.75">
      <c r="A2973" s="675">
        <v>93662</v>
      </c>
      <c r="B2973" s="675" t="s">
        <v>3681</v>
      </c>
      <c r="C2973" s="675" t="s">
        <v>1984</v>
      </c>
      <c r="D2973" s="675" t="s">
        <v>37</v>
      </c>
      <c r="E2973" s="676">
        <v>57.1</v>
      </c>
      <c r="F2973" s="446"/>
      <c r="G2973" s="446"/>
      <c r="H2973" s="446" t="s">
        <v>14360</v>
      </c>
      <c r="I2973" s="447">
        <v>45261</v>
      </c>
    </row>
    <row r="2974" spans="1:9" ht="15.75">
      <c r="A2974" s="675">
        <v>93663</v>
      </c>
      <c r="B2974" s="675" t="s">
        <v>3682</v>
      </c>
      <c r="C2974" s="675" t="s">
        <v>1984</v>
      </c>
      <c r="D2974" s="675" t="s">
        <v>37</v>
      </c>
      <c r="E2974" s="676">
        <v>57.1</v>
      </c>
      <c r="F2974" s="446"/>
      <c r="G2974" s="446"/>
      <c r="H2974" s="446" t="s">
        <v>14360</v>
      </c>
      <c r="I2974" s="447">
        <v>45261</v>
      </c>
    </row>
    <row r="2975" spans="1:9" ht="15.75">
      <c r="A2975" s="675">
        <v>93664</v>
      </c>
      <c r="B2975" s="675" t="s">
        <v>3683</v>
      </c>
      <c r="C2975" s="675" t="s">
        <v>1984</v>
      </c>
      <c r="D2975" s="675" t="s">
        <v>37</v>
      </c>
      <c r="E2975" s="676">
        <v>59.91</v>
      </c>
      <c r="F2975" s="446"/>
      <c r="G2975" s="446"/>
      <c r="H2975" s="446" t="s">
        <v>14360</v>
      </c>
      <c r="I2975" s="447">
        <v>45261</v>
      </c>
    </row>
    <row r="2976" spans="1:9" ht="15.75">
      <c r="A2976" s="675">
        <v>93665</v>
      </c>
      <c r="B2976" s="675" t="s">
        <v>3684</v>
      </c>
      <c r="C2976" s="675" t="s">
        <v>1984</v>
      </c>
      <c r="D2976" s="675" t="s">
        <v>37</v>
      </c>
      <c r="E2976" s="676">
        <v>63.42</v>
      </c>
      <c r="F2976" s="446"/>
      <c r="G2976" s="446"/>
      <c r="H2976" s="446" t="s">
        <v>14360</v>
      </c>
      <c r="I2976" s="447">
        <v>45261</v>
      </c>
    </row>
    <row r="2977" spans="1:9" ht="15.75">
      <c r="A2977" s="675">
        <v>93666</v>
      </c>
      <c r="B2977" s="675" t="s">
        <v>3685</v>
      </c>
      <c r="C2977" s="675" t="s">
        <v>1984</v>
      </c>
      <c r="D2977" s="675" t="s">
        <v>37</v>
      </c>
      <c r="E2977" s="676">
        <v>69.010000000000005</v>
      </c>
      <c r="F2977" s="446"/>
      <c r="G2977" s="446"/>
      <c r="H2977" s="446" t="s">
        <v>14360</v>
      </c>
      <c r="I2977" s="447">
        <v>45261</v>
      </c>
    </row>
    <row r="2978" spans="1:9" ht="15.75">
      <c r="A2978" s="675">
        <v>93667</v>
      </c>
      <c r="B2978" s="675" t="s">
        <v>3686</v>
      </c>
      <c r="C2978" s="675" t="s">
        <v>1984</v>
      </c>
      <c r="D2978" s="675" t="s">
        <v>37</v>
      </c>
      <c r="E2978" s="676">
        <v>67.209999999999994</v>
      </c>
      <c r="F2978" s="446"/>
      <c r="G2978" s="446"/>
      <c r="H2978" s="446" t="s">
        <v>14360</v>
      </c>
      <c r="I2978" s="447">
        <v>45261</v>
      </c>
    </row>
    <row r="2979" spans="1:9" ht="15.75">
      <c r="A2979" s="675">
        <v>93668</v>
      </c>
      <c r="B2979" s="675" t="s">
        <v>3687</v>
      </c>
      <c r="C2979" s="675" t="s">
        <v>1984</v>
      </c>
      <c r="D2979" s="675" t="s">
        <v>37</v>
      </c>
      <c r="E2979" s="676">
        <v>68.89</v>
      </c>
      <c r="F2979" s="446"/>
      <c r="G2979" s="446"/>
      <c r="H2979" s="446" t="s">
        <v>14360</v>
      </c>
      <c r="I2979" s="447">
        <v>45261</v>
      </c>
    </row>
    <row r="2980" spans="1:9" ht="15.75">
      <c r="A2980" s="675">
        <v>93669</v>
      </c>
      <c r="B2980" s="675" t="s">
        <v>3688</v>
      </c>
      <c r="C2980" s="675" t="s">
        <v>1984</v>
      </c>
      <c r="D2980" s="675" t="s">
        <v>37</v>
      </c>
      <c r="E2980" s="676">
        <v>72.41</v>
      </c>
      <c r="F2980" s="446"/>
      <c r="G2980" s="446"/>
      <c r="H2980" s="446" t="s">
        <v>14360</v>
      </c>
      <c r="I2980" s="447">
        <v>45261</v>
      </c>
    </row>
    <row r="2981" spans="1:9" ht="15.75">
      <c r="A2981" s="675">
        <v>93670</v>
      </c>
      <c r="B2981" s="675" t="s">
        <v>3689</v>
      </c>
      <c r="C2981" s="675" t="s">
        <v>1984</v>
      </c>
      <c r="D2981" s="675" t="s">
        <v>37</v>
      </c>
      <c r="E2981" s="676">
        <v>72.41</v>
      </c>
      <c r="F2981" s="446"/>
      <c r="G2981" s="446"/>
      <c r="H2981" s="446" t="s">
        <v>14360</v>
      </c>
      <c r="I2981" s="447">
        <v>45261</v>
      </c>
    </row>
    <row r="2982" spans="1:9" ht="15.75">
      <c r="A2982" s="675">
        <v>93671</v>
      </c>
      <c r="B2982" s="675" t="s">
        <v>3690</v>
      </c>
      <c r="C2982" s="675" t="s">
        <v>1984</v>
      </c>
      <c r="D2982" s="675" t="s">
        <v>37</v>
      </c>
      <c r="E2982" s="676">
        <v>76.599999999999994</v>
      </c>
      <c r="F2982" s="446"/>
      <c r="G2982" s="446"/>
      <c r="H2982" s="446" t="s">
        <v>14360</v>
      </c>
      <c r="I2982" s="447">
        <v>45261</v>
      </c>
    </row>
    <row r="2983" spans="1:9" ht="15.75">
      <c r="A2983" s="675">
        <v>93672</v>
      </c>
      <c r="B2983" s="675" t="s">
        <v>3691</v>
      </c>
      <c r="C2983" s="675" t="s">
        <v>1984</v>
      </c>
      <c r="D2983" s="675" t="s">
        <v>37</v>
      </c>
      <c r="E2983" s="676">
        <v>83</v>
      </c>
      <c r="F2983" s="446"/>
      <c r="G2983" s="446"/>
      <c r="H2983" s="446" t="s">
        <v>14360</v>
      </c>
      <c r="I2983" s="447">
        <v>45261</v>
      </c>
    </row>
    <row r="2984" spans="1:9" ht="15.75">
      <c r="A2984" s="675">
        <v>93673</v>
      </c>
      <c r="B2984" s="675" t="s">
        <v>3692</v>
      </c>
      <c r="C2984" s="675" t="s">
        <v>1984</v>
      </c>
      <c r="D2984" s="675" t="s">
        <v>37</v>
      </c>
      <c r="E2984" s="676">
        <v>91.38</v>
      </c>
      <c r="F2984" s="446"/>
      <c r="G2984" s="446"/>
      <c r="H2984" s="446" t="s">
        <v>14360</v>
      </c>
      <c r="I2984" s="447">
        <v>45261</v>
      </c>
    </row>
    <row r="2985" spans="1:9" ht="15.75">
      <c r="A2985" s="675">
        <v>97359</v>
      </c>
      <c r="B2985" s="675" t="s">
        <v>3693</v>
      </c>
      <c r="C2985" s="675" t="s">
        <v>1984</v>
      </c>
      <c r="D2985" s="675" t="s">
        <v>37</v>
      </c>
      <c r="E2985" s="677">
        <v>4060.84</v>
      </c>
      <c r="F2985" s="446"/>
      <c r="G2985" s="446"/>
      <c r="H2985" s="446" t="s">
        <v>14360</v>
      </c>
      <c r="I2985" s="447">
        <v>45261</v>
      </c>
    </row>
    <row r="2986" spans="1:9" ht="15.75">
      <c r="A2986" s="675">
        <v>97360</v>
      </c>
      <c r="B2986" s="675" t="s">
        <v>3694</v>
      </c>
      <c r="C2986" s="675" t="s">
        <v>1984</v>
      </c>
      <c r="D2986" s="675" t="s">
        <v>37</v>
      </c>
      <c r="E2986" s="677">
        <v>7844.39</v>
      </c>
      <c r="F2986" s="446"/>
      <c r="G2986" s="446"/>
      <c r="H2986" s="446" t="s">
        <v>14360</v>
      </c>
      <c r="I2986" s="447">
        <v>45261</v>
      </c>
    </row>
    <row r="2987" spans="1:9" ht="15.75">
      <c r="A2987" s="675">
        <v>97361</v>
      </c>
      <c r="B2987" s="675" t="s">
        <v>3695</v>
      </c>
      <c r="C2987" s="675" t="s">
        <v>1984</v>
      </c>
      <c r="D2987" s="675" t="s">
        <v>37</v>
      </c>
      <c r="E2987" s="677">
        <v>10459.200000000001</v>
      </c>
      <c r="F2987" s="446"/>
      <c r="G2987" s="446"/>
      <c r="H2987" s="446" t="s">
        <v>14360</v>
      </c>
      <c r="I2987" s="447">
        <v>45261</v>
      </c>
    </row>
    <row r="2988" spans="1:9" ht="15.75">
      <c r="A2988" s="675">
        <v>97362</v>
      </c>
      <c r="B2988" s="675" t="s">
        <v>3696</v>
      </c>
      <c r="C2988" s="675" t="s">
        <v>1984</v>
      </c>
      <c r="D2988" s="675" t="s">
        <v>37</v>
      </c>
      <c r="E2988" s="677">
        <v>1746.1</v>
      </c>
      <c r="F2988" s="446"/>
      <c r="G2988" s="446"/>
      <c r="H2988" s="446" t="s">
        <v>14360</v>
      </c>
      <c r="I2988" s="447">
        <v>45261</v>
      </c>
    </row>
    <row r="2989" spans="1:9" ht="15.75">
      <c r="A2989" s="675">
        <v>101875</v>
      </c>
      <c r="B2989" s="675" t="s">
        <v>3697</v>
      </c>
      <c r="C2989" s="675" t="s">
        <v>1984</v>
      </c>
      <c r="D2989" s="675" t="s">
        <v>37</v>
      </c>
      <c r="E2989" s="676">
        <v>375.39</v>
      </c>
      <c r="F2989" s="446"/>
      <c r="G2989" s="446"/>
      <c r="H2989" s="446" t="s">
        <v>14360</v>
      </c>
      <c r="I2989" s="447">
        <v>45261</v>
      </c>
    </row>
    <row r="2990" spans="1:9" ht="15.75">
      <c r="A2990" s="675">
        <v>101876</v>
      </c>
      <c r="B2990" s="675" t="s">
        <v>3698</v>
      </c>
      <c r="C2990" s="675" t="s">
        <v>1984</v>
      </c>
      <c r="D2990" s="675" t="s">
        <v>37</v>
      </c>
      <c r="E2990" s="676">
        <v>88.06</v>
      </c>
      <c r="F2990" s="446"/>
      <c r="G2990" s="446"/>
      <c r="H2990" s="446" t="s">
        <v>14360</v>
      </c>
      <c r="I2990" s="447">
        <v>45261</v>
      </c>
    </row>
    <row r="2991" spans="1:9" ht="15.75">
      <c r="A2991" s="675">
        <v>101877</v>
      </c>
      <c r="B2991" s="675" t="s">
        <v>3699</v>
      </c>
      <c r="C2991" s="675" t="s">
        <v>1984</v>
      </c>
      <c r="D2991" s="675" t="s">
        <v>37</v>
      </c>
      <c r="E2991" s="676">
        <v>59.98</v>
      </c>
      <c r="F2991" s="446"/>
      <c r="G2991" s="446"/>
      <c r="H2991" s="446" t="s">
        <v>14360</v>
      </c>
      <c r="I2991" s="447">
        <v>45261</v>
      </c>
    </row>
    <row r="2992" spans="1:9" ht="15.75">
      <c r="A2992" s="675">
        <v>101878</v>
      </c>
      <c r="B2992" s="675" t="s">
        <v>3700</v>
      </c>
      <c r="C2992" s="675" t="s">
        <v>1984</v>
      </c>
      <c r="D2992" s="675" t="s">
        <v>37</v>
      </c>
      <c r="E2992" s="676">
        <v>517.46</v>
      </c>
      <c r="F2992" s="446"/>
      <c r="G2992" s="446"/>
      <c r="H2992" s="446" t="s">
        <v>14360</v>
      </c>
      <c r="I2992" s="447">
        <v>45261</v>
      </c>
    </row>
    <row r="2993" spans="1:9" ht="15.75">
      <c r="A2993" s="675">
        <v>101879</v>
      </c>
      <c r="B2993" s="675" t="s">
        <v>3701</v>
      </c>
      <c r="C2993" s="675" t="s">
        <v>1984</v>
      </c>
      <c r="D2993" s="675" t="s">
        <v>37</v>
      </c>
      <c r="E2993" s="676">
        <v>543.15</v>
      </c>
      <c r="F2993" s="446"/>
      <c r="G2993" s="446"/>
      <c r="H2993" s="446" t="s">
        <v>14360</v>
      </c>
      <c r="I2993" s="447">
        <v>45261</v>
      </c>
    </row>
    <row r="2994" spans="1:9" ht="15.75">
      <c r="A2994" s="675">
        <v>101880</v>
      </c>
      <c r="B2994" s="675" t="s">
        <v>3702</v>
      </c>
      <c r="C2994" s="675" t="s">
        <v>1984</v>
      </c>
      <c r="D2994" s="675" t="s">
        <v>37</v>
      </c>
      <c r="E2994" s="676">
        <v>625.6</v>
      </c>
      <c r="F2994" s="446"/>
      <c r="G2994" s="446"/>
      <c r="H2994" s="446" t="s">
        <v>14360</v>
      </c>
      <c r="I2994" s="447">
        <v>45261</v>
      </c>
    </row>
    <row r="2995" spans="1:9" ht="15.75">
      <c r="A2995" s="675">
        <v>101881</v>
      </c>
      <c r="B2995" s="675" t="s">
        <v>3703</v>
      </c>
      <c r="C2995" s="675" t="s">
        <v>1984</v>
      </c>
      <c r="D2995" s="675" t="s">
        <v>37</v>
      </c>
      <c r="E2995" s="676">
        <v>898.73</v>
      </c>
      <c r="F2995" s="446"/>
      <c r="G2995" s="446"/>
      <c r="H2995" s="446" t="s">
        <v>14360</v>
      </c>
      <c r="I2995" s="447">
        <v>45261</v>
      </c>
    </row>
    <row r="2996" spans="1:9" ht="15.75">
      <c r="A2996" s="675">
        <v>101882</v>
      </c>
      <c r="B2996" s="675" t="s">
        <v>3704</v>
      </c>
      <c r="C2996" s="675" t="s">
        <v>1984</v>
      </c>
      <c r="D2996" s="675" t="s">
        <v>37</v>
      </c>
      <c r="E2996" s="677">
        <v>1275.22</v>
      </c>
      <c r="F2996" s="446"/>
      <c r="G2996" s="446"/>
      <c r="H2996" s="446" t="s">
        <v>14360</v>
      </c>
      <c r="I2996" s="447">
        <v>45261</v>
      </c>
    </row>
    <row r="2997" spans="1:9" ht="15.75">
      <c r="A2997" s="675">
        <v>101883</v>
      </c>
      <c r="B2997" s="675" t="s">
        <v>3705</v>
      </c>
      <c r="C2997" s="675" t="s">
        <v>1984</v>
      </c>
      <c r="D2997" s="675" t="s">
        <v>37</v>
      </c>
      <c r="E2997" s="676">
        <v>517.77</v>
      </c>
      <c r="F2997" s="446"/>
      <c r="G2997" s="446"/>
      <c r="H2997" s="446" t="s">
        <v>14360</v>
      </c>
      <c r="I2997" s="447">
        <v>45261</v>
      </c>
    </row>
    <row r="2998" spans="1:9" ht="15.75">
      <c r="A2998" s="675">
        <v>101890</v>
      </c>
      <c r="B2998" s="675" t="s">
        <v>3706</v>
      </c>
      <c r="C2998" s="675" t="s">
        <v>1984</v>
      </c>
      <c r="D2998" s="675" t="s">
        <v>37</v>
      </c>
      <c r="E2998" s="676">
        <v>15.33</v>
      </c>
      <c r="F2998" s="446"/>
      <c r="G2998" s="446"/>
      <c r="H2998" s="446" t="s">
        <v>14360</v>
      </c>
      <c r="I2998" s="447">
        <v>45261</v>
      </c>
    </row>
    <row r="2999" spans="1:9" ht="15.75">
      <c r="A2999" s="675">
        <v>101891</v>
      </c>
      <c r="B2999" s="675" t="s">
        <v>3707</v>
      </c>
      <c r="C2999" s="675" t="s">
        <v>1984</v>
      </c>
      <c r="D2999" s="675" t="s">
        <v>37</v>
      </c>
      <c r="E2999" s="676">
        <v>26.24</v>
      </c>
      <c r="F2999" s="446"/>
      <c r="G2999" s="446"/>
      <c r="H2999" s="446" t="s">
        <v>14360</v>
      </c>
      <c r="I2999" s="447">
        <v>45261</v>
      </c>
    </row>
    <row r="3000" spans="1:9" ht="15.75">
      <c r="A3000" s="675">
        <v>101892</v>
      </c>
      <c r="B3000" s="675" t="s">
        <v>3708</v>
      </c>
      <c r="C3000" s="675" t="s">
        <v>1984</v>
      </c>
      <c r="D3000" s="675" t="s">
        <v>37</v>
      </c>
      <c r="E3000" s="676">
        <v>67.52</v>
      </c>
      <c r="F3000" s="446"/>
      <c r="G3000" s="446"/>
      <c r="H3000" s="446" t="s">
        <v>14360</v>
      </c>
      <c r="I3000" s="447">
        <v>45261</v>
      </c>
    </row>
    <row r="3001" spans="1:9" ht="15.75">
      <c r="A3001" s="675">
        <v>101893</v>
      </c>
      <c r="B3001" s="675" t="s">
        <v>3709</v>
      </c>
      <c r="C3001" s="675" t="s">
        <v>1984</v>
      </c>
      <c r="D3001" s="675" t="s">
        <v>37</v>
      </c>
      <c r="E3001" s="676">
        <v>86.48</v>
      </c>
      <c r="F3001" s="446"/>
      <c r="G3001" s="446"/>
      <c r="H3001" s="446" t="s">
        <v>14360</v>
      </c>
      <c r="I3001" s="447">
        <v>45261</v>
      </c>
    </row>
    <row r="3002" spans="1:9" ht="15.75">
      <c r="A3002" s="675">
        <v>101894</v>
      </c>
      <c r="B3002" s="675" t="s">
        <v>3710</v>
      </c>
      <c r="C3002" s="675" t="s">
        <v>1984</v>
      </c>
      <c r="D3002" s="675" t="s">
        <v>37</v>
      </c>
      <c r="E3002" s="676">
        <v>147.63</v>
      </c>
      <c r="F3002" s="449"/>
      <c r="G3002" s="446"/>
      <c r="H3002" s="446" t="s">
        <v>14360</v>
      </c>
      <c r="I3002" s="447">
        <v>45261</v>
      </c>
    </row>
    <row r="3003" spans="1:9" ht="15.75">
      <c r="A3003" s="675">
        <v>101895</v>
      </c>
      <c r="B3003" s="675" t="s">
        <v>3711</v>
      </c>
      <c r="C3003" s="675" t="s">
        <v>1984</v>
      </c>
      <c r="D3003" s="675" t="s">
        <v>37</v>
      </c>
      <c r="E3003" s="676">
        <v>400.13</v>
      </c>
      <c r="F3003" s="446"/>
      <c r="G3003" s="446"/>
      <c r="H3003" s="446" t="s">
        <v>14360</v>
      </c>
      <c r="I3003" s="447">
        <v>45261</v>
      </c>
    </row>
    <row r="3004" spans="1:9" ht="15.75">
      <c r="A3004" s="675">
        <v>101896</v>
      </c>
      <c r="B3004" s="675" t="s">
        <v>3712</v>
      </c>
      <c r="C3004" s="675" t="s">
        <v>1984</v>
      </c>
      <c r="D3004" s="675" t="s">
        <v>37</v>
      </c>
      <c r="E3004" s="676">
        <v>600.69000000000005</v>
      </c>
      <c r="F3004" s="446"/>
      <c r="G3004" s="446"/>
      <c r="H3004" s="446" t="s">
        <v>14360</v>
      </c>
      <c r="I3004" s="447">
        <v>45261</v>
      </c>
    </row>
    <row r="3005" spans="1:9" ht="15.75">
      <c r="A3005" s="675">
        <v>101897</v>
      </c>
      <c r="B3005" s="675" t="s">
        <v>3713</v>
      </c>
      <c r="C3005" s="675" t="s">
        <v>1984</v>
      </c>
      <c r="D3005" s="675" t="s">
        <v>37</v>
      </c>
      <c r="E3005" s="676">
        <v>958.25</v>
      </c>
      <c r="F3005" s="446"/>
      <c r="G3005" s="446"/>
      <c r="H3005" s="446" t="s">
        <v>14360</v>
      </c>
      <c r="I3005" s="447">
        <v>45261</v>
      </c>
    </row>
    <row r="3006" spans="1:9" ht="15.75">
      <c r="A3006" s="675">
        <v>101898</v>
      </c>
      <c r="B3006" s="675" t="s">
        <v>3714</v>
      </c>
      <c r="C3006" s="675" t="s">
        <v>1984</v>
      </c>
      <c r="D3006" s="675" t="s">
        <v>37</v>
      </c>
      <c r="E3006" s="677">
        <v>1279.42</v>
      </c>
      <c r="F3006" s="446"/>
      <c r="G3006" s="446"/>
      <c r="H3006" s="446" t="s">
        <v>14360</v>
      </c>
      <c r="I3006" s="447">
        <v>45261</v>
      </c>
    </row>
    <row r="3007" spans="1:9" ht="15.75">
      <c r="A3007" s="675">
        <v>101899</v>
      </c>
      <c r="B3007" s="675" t="s">
        <v>3715</v>
      </c>
      <c r="C3007" s="675" t="s">
        <v>1984</v>
      </c>
      <c r="D3007" s="675" t="s">
        <v>37</v>
      </c>
      <c r="E3007" s="677">
        <v>2043.35</v>
      </c>
      <c r="F3007" s="446"/>
      <c r="G3007" s="446"/>
      <c r="H3007" s="446" t="s">
        <v>14360</v>
      </c>
      <c r="I3007" s="447">
        <v>45261</v>
      </c>
    </row>
    <row r="3008" spans="1:9" ht="15.75">
      <c r="A3008" s="675">
        <v>101900</v>
      </c>
      <c r="B3008" s="675" t="s">
        <v>3716</v>
      </c>
      <c r="C3008" s="675" t="s">
        <v>1984</v>
      </c>
      <c r="D3008" s="675" t="s">
        <v>37</v>
      </c>
      <c r="E3008" s="677">
        <v>4256.0200000000004</v>
      </c>
      <c r="F3008" s="446"/>
      <c r="G3008" s="446"/>
      <c r="H3008" s="446" t="s">
        <v>14360</v>
      </c>
      <c r="I3008" s="447">
        <v>45261</v>
      </c>
    </row>
    <row r="3009" spans="1:9" ht="15.75">
      <c r="A3009" s="675">
        <v>101901</v>
      </c>
      <c r="B3009" s="675" t="s">
        <v>3717</v>
      </c>
      <c r="C3009" s="675" t="s">
        <v>1984</v>
      </c>
      <c r="D3009" s="675" t="s">
        <v>37</v>
      </c>
      <c r="E3009" s="676">
        <v>171.01</v>
      </c>
      <c r="F3009" s="446"/>
      <c r="G3009" s="446"/>
      <c r="H3009" s="446" t="s">
        <v>14360</v>
      </c>
      <c r="I3009" s="447">
        <v>45261</v>
      </c>
    </row>
    <row r="3010" spans="1:9" ht="15.75">
      <c r="A3010" s="675">
        <v>101902</v>
      </c>
      <c r="B3010" s="675" t="s">
        <v>3718</v>
      </c>
      <c r="C3010" s="675" t="s">
        <v>1984</v>
      </c>
      <c r="D3010" s="675" t="s">
        <v>37</v>
      </c>
      <c r="E3010" s="676">
        <v>211</v>
      </c>
      <c r="F3010" s="446"/>
      <c r="G3010" s="446"/>
      <c r="H3010" s="446" t="s">
        <v>14360</v>
      </c>
      <c r="I3010" s="447">
        <v>45261</v>
      </c>
    </row>
    <row r="3011" spans="1:9" ht="15.75">
      <c r="A3011" s="675">
        <v>101903</v>
      </c>
      <c r="B3011" s="675" t="s">
        <v>3719</v>
      </c>
      <c r="C3011" s="675" t="s">
        <v>1984</v>
      </c>
      <c r="D3011" s="675" t="s">
        <v>37</v>
      </c>
      <c r="E3011" s="676">
        <v>440.34</v>
      </c>
      <c r="F3011" s="446"/>
      <c r="G3011" s="446"/>
      <c r="H3011" s="446" t="s">
        <v>14360</v>
      </c>
      <c r="I3011" s="447">
        <v>45261</v>
      </c>
    </row>
    <row r="3012" spans="1:9" ht="15.75">
      <c r="A3012" s="675">
        <v>101904</v>
      </c>
      <c r="B3012" s="675" t="s">
        <v>3720</v>
      </c>
      <c r="C3012" s="675" t="s">
        <v>1984</v>
      </c>
      <c r="D3012" s="675" t="s">
        <v>37</v>
      </c>
      <c r="E3012" s="677">
        <v>1628.61</v>
      </c>
      <c r="F3012" s="446"/>
      <c r="G3012" s="446"/>
      <c r="H3012" s="446" t="s">
        <v>14360</v>
      </c>
      <c r="I3012" s="447">
        <v>45261</v>
      </c>
    </row>
    <row r="3013" spans="1:9" ht="15.75">
      <c r="A3013" s="675">
        <v>101938</v>
      </c>
      <c r="B3013" s="675" t="s">
        <v>3721</v>
      </c>
      <c r="C3013" s="675" t="s">
        <v>1984</v>
      </c>
      <c r="D3013" s="675" t="s">
        <v>37</v>
      </c>
      <c r="E3013" s="676">
        <v>118.4</v>
      </c>
      <c r="F3013" s="446"/>
      <c r="G3013" s="446"/>
      <c r="H3013" s="446" t="s">
        <v>14360</v>
      </c>
      <c r="I3013" s="447">
        <v>45261</v>
      </c>
    </row>
    <row r="3014" spans="1:9" ht="15.75">
      <c r="A3014" s="675">
        <v>101946</v>
      </c>
      <c r="B3014" s="675" t="s">
        <v>3722</v>
      </c>
      <c r="C3014" s="675" t="s">
        <v>1984</v>
      </c>
      <c r="D3014" s="675" t="s">
        <v>37</v>
      </c>
      <c r="E3014" s="676">
        <v>164.59</v>
      </c>
      <c r="F3014" s="446"/>
      <c r="G3014" s="446"/>
      <c r="H3014" s="446" t="s">
        <v>14360</v>
      </c>
      <c r="I3014" s="447">
        <v>45261</v>
      </c>
    </row>
    <row r="3015" spans="1:9" ht="15.75">
      <c r="A3015" s="675">
        <v>91945</v>
      </c>
      <c r="B3015" s="675" t="s">
        <v>6282</v>
      </c>
      <c r="C3015" s="675" t="s">
        <v>1984</v>
      </c>
      <c r="D3015" s="675" t="s">
        <v>37</v>
      </c>
      <c r="E3015" s="676">
        <v>12.49</v>
      </c>
      <c r="F3015" s="446"/>
      <c r="G3015" s="446"/>
      <c r="H3015" s="446" t="s">
        <v>14360</v>
      </c>
      <c r="I3015" s="447">
        <v>45261</v>
      </c>
    </row>
    <row r="3016" spans="1:9" ht="15.75">
      <c r="A3016" s="675">
        <v>91946</v>
      </c>
      <c r="B3016" s="675" t="s">
        <v>6283</v>
      </c>
      <c r="C3016" s="675" t="s">
        <v>1984</v>
      </c>
      <c r="D3016" s="675" t="s">
        <v>37</v>
      </c>
      <c r="E3016" s="676">
        <v>9.83</v>
      </c>
      <c r="F3016" s="446"/>
      <c r="G3016" s="446"/>
      <c r="H3016" s="446" t="s">
        <v>14360</v>
      </c>
      <c r="I3016" s="447">
        <v>45261</v>
      </c>
    </row>
    <row r="3017" spans="1:9" ht="15.75">
      <c r="A3017" s="675">
        <v>91947</v>
      </c>
      <c r="B3017" s="675" t="s">
        <v>6284</v>
      </c>
      <c r="C3017" s="675" t="s">
        <v>1984</v>
      </c>
      <c r="D3017" s="675" t="s">
        <v>37</v>
      </c>
      <c r="E3017" s="676">
        <v>8.17</v>
      </c>
      <c r="F3017" s="446"/>
      <c r="G3017" s="446"/>
      <c r="H3017" s="446" t="s">
        <v>14360</v>
      </c>
      <c r="I3017" s="447">
        <v>45261</v>
      </c>
    </row>
    <row r="3018" spans="1:9" ht="15.75">
      <c r="A3018" s="675">
        <v>91949</v>
      </c>
      <c r="B3018" s="675" t="s">
        <v>6285</v>
      </c>
      <c r="C3018" s="675" t="s">
        <v>1984</v>
      </c>
      <c r="D3018" s="675" t="s">
        <v>37</v>
      </c>
      <c r="E3018" s="676">
        <v>17.71</v>
      </c>
      <c r="F3018" s="446"/>
      <c r="G3018" s="446"/>
      <c r="H3018" s="446" t="s">
        <v>14360</v>
      </c>
      <c r="I3018" s="447">
        <v>45261</v>
      </c>
    </row>
    <row r="3019" spans="1:9" ht="15.75">
      <c r="A3019" s="675">
        <v>91950</v>
      </c>
      <c r="B3019" s="675" t="s">
        <v>6286</v>
      </c>
      <c r="C3019" s="675" t="s">
        <v>1984</v>
      </c>
      <c r="D3019" s="675" t="s">
        <v>37</v>
      </c>
      <c r="E3019" s="676">
        <v>14.46</v>
      </c>
      <c r="F3019" s="446"/>
      <c r="G3019" s="446"/>
      <c r="H3019" s="446" t="s">
        <v>14360</v>
      </c>
      <c r="I3019" s="447">
        <v>45261</v>
      </c>
    </row>
    <row r="3020" spans="1:9" ht="15.75">
      <c r="A3020" s="675">
        <v>91951</v>
      </c>
      <c r="B3020" s="675" t="s">
        <v>6287</v>
      </c>
      <c r="C3020" s="675" t="s">
        <v>1984</v>
      </c>
      <c r="D3020" s="675" t="s">
        <v>37</v>
      </c>
      <c r="E3020" s="676">
        <v>12.52</v>
      </c>
      <c r="F3020" s="446"/>
      <c r="G3020" s="446"/>
      <c r="H3020" s="446" t="s">
        <v>14360</v>
      </c>
      <c r="I3020" s="447">
        <v>45261</v>
      </c>
    </row>
    <row r="3021" spans="1:9" ht="15.75">
      <c r="A3021" s="675">
        <v>91952</v>
      </c>
      <c r="B3021" s="675" t="s">
        <v>6288</v>
      </c>
      <c r="C3021" s="675" t="s">
        <v>1984</v>
      </c>
      <c r="D3021" s="675" t="s">
        <v>37</v>
      </c>
      <c r="E3021" s="676">
        <v>16.77</v>
      </c>
      <c r="F3021" s="446"/>
      <c r="G3021" s="446"/>
      <c r="H3021" s="446" t="s">
        <v>14360</v>
      </c>
      <c r="I3021" s="447">
        <v>45261</v>
      </c>
    </row>
    <row r="3022" spans="1:9" ht="15.75">
      <c r="A3022" s="675">
        <v>91953</v>
      </c>
      <c r="B3022" s="675" t="s">
        <v>6289</v>
      </c>
      <c r="C3022" s="675" t="s">
        <v>1984</v>
      </c>
      <c r="D3022" s="675" t="s">
        <v>37</v>
      </c>
      <c r="E3022" s="676">
        <v>26.6</v>
      </c>
      <c r="F3022" s="446"/>
      <c r="G3022" s="446"/>
      <c r="H3022" s="446" t="s">
        <v>14360</v>
      </c>
      <c r="I3022" s="447">
        <v>45261</v>
      </c>
    </row>
    <row r="3023" spans="1:9" ht="15.75">
      <c r="A3023" s="675">
        <v>91954</v>
      </c>
      <c r="B3023" s="675" t="s">
        <v>6290</v>
      </c>
      <c r="C3023" s="675" t="s">
        <v>1984</v>
      </c>
      <c r="D3023" s="675" t="s">
        <v>37</v>
      </c>
      <c r="E3023" s="676">
        <v>22.51</v>
      </c>
      <c r="F3023" s="446"/>
      <c r="G3023" s="446"/>
      <c r="H3023" s="446" t="s">
        <v>14360</v>
      </c>
      <c r="I3023" s="447">
        <v>45261</v>
      </c>
    </row>
    <row r="3024" spans="1:9" ht="15.75">
      <c r="A3024" s="675">
        <v>91955</v>
      </c>
      <c r="B3024" s="675" t="s">
        <v>6291</v>
      </c>
      <c r="C3024" s="675" t="s">
        <v>1984</v>
      </c>
      <c r="D3024" s="675" t="s">
        <v>37</v>
      </c>
      <c r="E3024" s="676">
        <v>32.340000000000003</v>
      </c>
      <c r="F3024" s="446"/>
      <c r="G3024" s="446"/>
      <c r="H3024" s="446" t="s">
        <v>14360</v>
      </c>
      <c r="I3024" s="447">
        <v>45261</v>
      </c>
    </row>
    <row r="3025" spans="1:9" ht="15.75">
      <c r="A3025" s="675">
        <v>91956</v>
      </c>
      <c r="B3025" s="675" t="s">
        <v>6292</v>
      </c>
      <c r="C3025" s="675" t="s">
        <v>1984</v>
      </c>
      <c r="D3025" s="675" t="s">
        <v>37</v>
      </c>
      <c r="E3025" s="676">
        <v>36.450000000000003</v>
      </c>
      <c r="F3025" s="446"/>
      <c r="G3025" s="446"/>
      <c r="H3025" s="446" t="s">
        <v>14360</v>
      </c>
      <c r="I3025" s="447">
        <v>45261</v>
      </c>
    </row>
    <row r="3026" spans="1:9" ht="15.75">
      <c r="A3026" s="675">
        <v>91957</v>
      </c>
      <c r="B3026" s="675" t="s">
        <v>6293</v>
      </c>
      <c r="C3026" s="675" t="s">
        <v>1984</v>
      </c>
      <c r="D3026" s="675" t="s">
        <v>37</v>
      </c>
      <c r="E3026" s="676">
        <v>46.28</v>
      </c>
      <c r="F3026" s="446"/>
      <c r="G3026" s="446"/>
      <c r="H3026" s="446" t="s">
        <v>14360</v>
      </c>
      <c r="I3026" s="447">
        <v>45261</v>
      </c>
    </row>
    <row r="3027" spans="1:9" ht="15.75">
      <c r="A3027" s="675">
        <v>91958</v>
      </c>
      <c r="B3027" s="675" t="s">
        <v>6294</v>
      </c>
      <c r="C3027" s="675" t="s">
        <v>1984</v>
      </c>
      <c r="D3027" s="675" t="s">
        <v>37</v>
      </c>
      <c r="E3027" s="676">
        <v>30.75</v>
      </c>
      <c r="F3027" s="446"/>
      <c r="G3027" s="446"/>
      <c r="H3027" s="446" t="s">
        <v>14360</v>
      </c>
      <c r="I3027" s="447">
        <v>45261</v>
      </c>
    </row>
    <row r="3028" spans="1:9" ht="15.75">
      <c r="A3028" s="675">
        <v>91959</v>
      </c>
      <c r="B3028" s="675" t="s">
        <v>6295</v>
      </c>
      <c r="C3028" s="675" t="s">
        <v>1984</v>
      </c>
      <c r="D3028" s="675" t="s">
        <v>37</v>
      </c>
      <c r="E3028" s="676">
        <v>40.58</v>
      </c>
      <c r="F3028" s="446"/>
      <c r="G3028" s="446"/>
      <c r="H3028" s="446" t="s">
        <v>14360</v>
      </c>
      <c r="I3028" s="447">
        <v>45261</v>
      </c>
    </row>
    <row r="3029" spans="1:9" ht="15.75">
      <c r="A3029" s="675">
        <v>91960</v>
      </c>
      <c r="B3029" s="675" t="s">
        <v>6296</v>
      </c>
      <c r="C3029" s="675" t="s">
        <v>1984</v>
      </c>
      <c r="D3029" s="675" t="s">
        <v>37</v>
      </c>
      <c r="E3029" s="676">
        <v>42.24</v>
      </c>
      <c r="F3029" s="446"/>
      <c r="G3029" s="446"/>
      <c r="H3029" s="446" t="s">
        <v>14360</v>
      </c>
      <c r="I3029" s="447">
        <v>45261</v>
      </c>
    </row>
    <row r="3030" spans="1:9" ht="15.75">
      <c r="A3030" s="675">
        <v>91961</v>
      </c>
      <c r="B3030" s="675" t="s">
        <v>6297</v>
      </c>
      <c r="C3030" s="675" t="s">
        <v>1984</v>
      </c>
      <c r="D3030" s="675" t="s">
        <v>37</v>
      </c>
      <c r="E3030" s="676">
        <v>52.07</v>
      </c>
      <c r="F3030" s="446"/>
      <c r="G3030" s="446"/>
      <c r="H3030" s="446" t="s">
        <v>14360</v>
      </c>
      <c r="I3030" s="447">
        <v>45261</v>
      </c>
    </row>
    <row r="3031" spans="1:9" ht="15.75">
      <c r="A3031" s="675">
        <v>91962</v>
      </c>
      <c r="B3031" s="675" t="s">
        <v>6298</v>
      </c>
      <c r="C3031" s="675" t="s">
        <v>1984</v>
      </c>
      <c r="D3031" s="675" t="s">
        <v>37</v>
      </c>
      <c r="E3031" s="676">
        <v>56.18</v>
      </c>
      <c r="F3031" s="446"/>
      <c r="G3031" s="446"/>
      <c r="H3031" s="446" t="s">
        <v>14360</v>
      </c>
      <c r="I3031" s="447">
        <v>45261</v>
      </c>
    </row>
    <row r="3032" spans="1:9" ht="15.75">
      <c r="A3032" s="675">
        <v>91963</v>
      </c>
      <c r="B3032" s="675" t="s">
        <v>6299</v>
      </c>
      <c r="C3032" s="675" t="s">
        <v>1984</v>
      </c>
      <c r="D3032" s="675" t="s">
        <v>37</v>
      </c>
      <c r="E3032" s="676">
        <v>66.010000000000005</v>
      </c>
      <c r="F3032" s="446"/>
      <c r="G3032" s="446"/>
      <c r="H3032" s="446" t="s">
        <v>14360</v>
      </c>
      <c r="I3032" s="447">
        <v>45261</v>
      </c>
    </row>
    <row r="3033" spans="1:9" ht="15.75">
      <c r="A3033" s="675">
        <v>91964</v>
      </c>
      <c r="B3033" s="675" t="s">
        <v>6300</v>
      </c>
      <c r="C3033" s="675" t="s">
        <v>1984</v>
      </c>
      <c r="D3033" s="675" t="s">
        <v>37</v>
      </c>
      <c r="E3033" s="676">
        <v>50.44</v>
      </c>
      <c r="F3033" s="446"/>
      <c r="G3033" s="446"/>
      <c r="H3033" s="446" t="s">
        <v>14360</v>
      </c>
      <c r="I3033" s="447">
        <v>45261</v>
      </c>
    </row>
    <row r="3034" spans="1:9" ht="15.75">
      <c r="A3034" s="675">
        <v>91965</v>
      </c>
      <c r="B3034" s="675" t="s">
        <v>6301</v>
      </c>
      <c r="C3034" s="675" t="s">
        <v>1984</v>
      </c>
      <c r="D3034" s="675" t="s">
        <v>37</v>
      </c>
      <c r="E3034" s="676">
        <v>60.27</v>
      </c>
      <c r="F3034" s="446"/>
      <c r="G3034" s="446"/>
      <c r="H3034" s="446" t="s">
        <v>14360</v>
      </c>
      <c r="I3034" s="447">
        <v>45261</v>
      </c>
    </row>
    <row r="3035" spans="1:9" ht="15.75">
      <c r="A3035" s="675">
        <v>91966</v>
      </c>
      <c r="B3035" s="675" t="s">
        <v>6302</v>
      </c>
      <c r="C3035" s="675" t="s">
        <v>1984</v>
      </c>
      <c r="D3035" s="675" t="s">
        <v>37</v>
      </c>
      <c r="E3035" s="676">
        <v>44.74</v>
      </c>
      <c r="F3035" s="446"/>
      <c r="G3035" s="446"/>
      <c r="H3035" s="446" t="s">
        <v>14360</v>
      </c>
      <c r="I3035" s="447">
        <v>45261</v>
      </c>
    </row>
    <row r="3036" spans="1:9" ht="15.75">
      <c r="A3036" s="675">
        <v>91967</v>
      </c>
      <c r="B3036" s="675" t="s">
        <v>6303</v>
      </c>
      <c r="C3036" s="675" t="s">
        <v>1984</v>
      </c>
      <c r="D3036" s="675" t="s">
        <v>37</v>
      </c>
      <c r="E3036" s="676">
        <v>54.57</v>
      </c>
      <c r="F3036" s="446"/>
      <c r="G3036" s="446"/>
      <c r="H3036" s="446" t="s">
        <v>14360</v>
      </c>
      <c r="I3036" s="447">
        <v>45261</v>
      </c>
    </row>
    <row r="3037" spans="1:9" ht="15.75">
      <c r="A3037" s="675">
        <v>91968</v>
      </c>
      <c r="B3037" s="675" t="s">
        <v>6304</v>
      </c>
      <c r="C3037" s="675" t="s">
        <v>1984</v>
      </c>
      <c r="D3037" s="675" t="s">
        <v>37</v>
      </c>
      <c r="E3037" s="676">
        <v>61.93</v>
      </c>
      <c r="F3037" s="446"/>
      <c r="G3037" s="446"/>
      <c r="H3037" s="446" t="s">
        <v>14360</v>
      </c>
      <c r="I3037" s="447">
        <v>45261</v>
      </c>
    </row>
    <row r="3038" spans="1:9" ht="15.75">
      <c r="A3038" s="675">
        <v>91969</v>
      </c>
      <c r="B3038" s="675" t="s">
        <v>6305</v>
      </c>
      <c r="C3038" s="675" t="s">
        <v>1984</v>
      </c>
      <c r="D3038" s="675" t="s">
        <v>37</v>
      </c>
      <c r="E3038" s="676">
        <v>71.760000000000005</v>
      </c>
      <c r="F3038" s="446"/>
      <c r="G3038" s="446"/>
      <c r="H3038" s="446" t="s">
        <v>14360</v>
      </c>
      <c r="I3038" s="447">
        <v>45261</v>
      </c>
    </row>
    <row r="3039" spans="1:9" ht="15.75">
      <c r="A3039" s="675">
        <v>91970</v>
      </c>
      <c r="B3039" s="675" t="s">
        <v>6306</v>
      </c>
      <c r="C3039" s="675" t="s">
        <v>1984</v>
      </c>
      <c r="D3039" s="675" t="s">
        <v>37</v>
      </c>
      <c r="E3039" s="676">
        <v>64.739999999999995</v>
      </c>
      <c r="F3039" s="446"/>
      <c r="G3039" s="446"/>
      <c r="H3039" s="446" t="s">
        <v>14360</v>
      </c>
      <c r="I3039" s="447">
        <v>45261</v>
      </c>
    </row>
    <row r="3040" spans="1:9" ht="15.75">
      <c r="A3040" s="675">
        <v>91971</v>
      </c>
      <c r="B3040" s="675" t="s">
        <v>6307</v>
      </c>
      <c r="C3040" s="675" t="s">
        <v>1984</v>
      </c>
      <c r="D3040" s="675" t="s">
        <v>37</v>
      </c>
      <c r="E3040" s="676">
        <v>79.2</v>
      </c>
      <c r="F3040" s="446"/>
      <c r="G3040" s="446"/>
      <c r="H3040" s="446" t="s">
        <v>14360</v>
      </c>
      <c r="I3040" s="447">
        <v>45261</v>
      </c>
    </row>
    <row r="3041" spans="1:9" ht="15.75">
      <c r="A3041" s="675">
        <v>91972</v>
      </c>
      <c r="B3041" s="675" t="s">
        <v>6308</v>
      </c>
      <c r="C3041" s="675" t="s">
        <v>1984</v>
      </c>
      <c r="D3041" s="675" t="s">
        <v>37</v>
      </c>
      <c r="E3041" s="676">
        <v>70.53</v>
      </c>
      <c r="F3041" s="446"/>
      <c r="G3041" s="446"/>
      <c r="H3041" s="446" t="s">
        <v>14360</v>
      </c>
      <c r="I3041" s="447">
        <v>45261</v>
      </c>
    </row>
    <row r="3042" spans="1:9" ht="15.75">
      <c r="A3042" s="675">
        <v>91973</v>
      </c>
      <c r="B3042" s="675" t="s">
        <v>6309</v>
      </c>
      <c r="C3042" s="675" t="s">
        <v>1984</v>
      </c>
      <c r="D3042" s="675" t="s">
        <v>37</v>
      </c>
      <c r="E3042" s="676">
        <v>84.99</v>
      </c>
      <c r="F3042" s="446"/>
      <c r="G3042" s="446"/>
      <c r="H3042" s="446" t="s">
        <v>14360</v>
      </c>
      <c r="I3042" s="447">
        <v>45261</v>
      </c>
    </row>
    <row r="3043" spans="1:9" ht="15.75">
      <c r="A3043" s="675">
        <v>91974</v>
      </c>
      <c r="B3043" s="675" t="s">
        <v>6310</v>
      </c>
      <c r="C3043" s="675" t="s">
        <v>1984</v>
      </c>
      <c r="D3043" s="675" t="s">
        <v>37</v>
      </c>
      <c r="E3043" s="676">
        <v>58.99</v>
      </c>
      <c r="F3043" s="446"/>
      <c r="G3043" s="446"/>
      <c r="H3043" s="446" t="s">
        <v>14360</v>
      </c>
      <c r="I3043" s="447">
        <v>45261</v>
      </c>
    </row>
    <row r="3044" spans="1:9" ht="15.75">
      <c r="A3044" s="675">
        <v>91975</v>
      </c>
      <c r="B3044" s="675" t="s">
        <v>6311</v>
      </c>
      <c r="C3044" s="675" t="s">
        <v>1984</v>
      </c>
      <c r="D3044" s="675" t="s">
        <v>37</v>
      </c>
      <c r="E3044" s="676">
        <v>73.45</v>
      </c>
      <c r="F3044" s="446"/>
      <c r="G3044" s="446"/>
      <c r="H3044" s="446" t="s">
        <v>14360</v>
      </c>
      <c r="I3044" s="447">
        <v>45261</v>
      </c>
    </row>
    <row r="3045" spans="1:9" ht="15.75">
      <c r="A3045" s="675">
        <v>91976</v>
      </c>
      <c r="B3045" s="675" t="s">
        <v>6312</v>
      </c>
      <c r="C3045" s="675" t="s">
        <v>1984</v>
      </c>
      <c r="D3045" s="675" t="s">
        <v>37</v>
      </c>
      <c r="E3045" s="676">
        <v>87.01</v>
      </c>
      <c r="F3045" s="446"/>
      <c r="G3045" s="446"/>
      <c r="H3045" s="446" t="s">
        <v>14360</v>
      </c>
      <c r="I3045" s="447">
        <v>45261</v>
      </c>
    </row>
    <row r="3046" spans="1:9" ht="15.75">
      <c r="A3046" s="675">
        <v>91977</v>
      </c>
      <c r="B3046" s="675" t="s">
        <v>6313</v>
      </c>
      <c r="C3046" s="675" t="s">
        <v>1984</v>
      </c>
      <c r="D3046" s="675" t="s">
        <v>37</v>
      </c>
      <c r="E3046" s="676">
        <v>101.47</v>
      </c>
      <c r="F3046" s="446"/>
      <c r="G3046" s="446"/>
      <c r="H3046" s="446" t="s">
        <v>14360</v>
      </c>
      <c r="I3046" s="447">
        <v>45261</v>
      </c>
    </row>
    <row r="3047" spans="1:9" ht="15.75">
      <c r="A3047" s="675">
        <v>91978</v>
      </c>
      <c r="B3047" s="675" t="s">
        <v>6314</v>
      </c>
      <c r="C3047" s="675" t="s">
        <v>1984</v>
      </c>
      <c r="D3047" s="675" t="s">
        <v>37</v>
      </c>
      <c r="E3047" s="676">
        <v>35.590000000000003</v>
      </c>
      <c r="F3047" s="446"/>
      <c r="G3047" s="446"/>
      <c r="H3047" s="446" t="s">
        <v>14360</v>
      </c>
      <c r="I3047" s="447">
        <v>45261</v>
      </c>
    </row>
    <row r="3048" spans="1:9" ht="15.75">
      <c r="A3048" s="675">
        <v>91979</v>
      </c>
      <c r="B3048" s="675" t="s">
        <v>6315</v>
      </c>
      <c r="C3048" s="675" t="s">
        <v>1984</v>
      </c>
      <c r="D3048" s="675" t="s">
        <v>37</v>
      </c>
      <c r="E3048" s="676">
        <v>45.42</v>
      </c>
      <c r="F3048" s="446"/>
      <c r="G3048" s="446"/>
      <c r="H3048" s="446" t="s">
        <v>14360</v>
      </c>
      <c r="I3048" s="447">
        <v>45261</v>
      </c>
    </row>
    <row r="3049" spans="1:9" ht="15.75">
      <c r="A3049" s="675">
        <v>91980</v>
      </c>
      <c r="B3049" s="675" t="s">
        <v>6316</v>
      </c>
      <c r="C3049" s="675" t="s">
        <v>1984</v>
      </c>
      <c r="D3049" s="675" t="s">
        <v>37</v>
      </c>
      <c r="E3049" s="676">
        <v>34.479999999999997</v>
      </c>
      <c r="F3049" s="446"/>
      <c r="G3049" s="446"/>
      <c r="H3049" s="446" t="s">
        <v>14360</v>
      </c>
      <c r="I3049" s="447">
        <v>45261</v>
      </c>
    </row>
    <row r="3050" spans="1:9" ht="15.75">
      <c r="A3050" s="675">
        <v>91981</v>
      </c>
      <c r="B3050" s="675" t="s">
        <v>6317</v>
      </c>
      <c r="C3050" s="675" t="s">
        <v>1984</v>
      </c>
      <c r="D3050" s="675" t="s">
        <v>37</v>
      </c>
      <c r="E3050" s="676">
        <v>44.31</v>
      </c>
      <c r="F3050" s="446"/>
      <c r="G3050" s="446"/>
      <c r="H3050" s="446" t="s">
        <v>14360</v>
      </c>
      <c r="I3050" s="447">
        <v>45261</v>
      </c>
    </row>
    <row r="3051" spans="1:9" ht="15.75">
      <c r="A3051" s="675">
        <v>91982</v>
      </c>
      <c r="B3051" s="675" t="s">
        <v>6318</v>
      </c>
      <c r="C3051" s="675" t="s">
        <v>1984</v>
      </c>
      <c r="D3051" s="675" t="s">
        <v>37</v>
      </c>
      <c r="E3051" s="676">
        <v>80.78</v>
      </c>
      <c r="F3051" s="446"/>
      <c r="G3051" s="446"/>
      <c r="H3051" s="446" t="s">
        <v>14360</v>
      </c>
      <c r="I3051" s="447">
        <v>45261</v>
      </c>
    </row>
    <row r="3052" spans="1:9" ht="15.75">
      <c r="A3052" s="675">
        <v>91983</v>
      </c>
      <c r="B3052" s="675" t="s">
        <v>6319</v>
      </c>
      <c r="C3052" s="675" t="s">
        <v>1984</v>
      </c>
      <c r="D3052" s="675" t="s">
        <v>37</v>
      </c>
      <c r="E3052" s="676">
        <v>90.61</v>
      </c>
      <c r="F3052" s="446"/>
      <c r="G3052" s="446"/>
      <c r="H3052" s="446" t="s">
        <v>14360</v>
      </c>
      <c r="I3052" s="447">
        <v>45261</v>
      </c>
    </row>
    <row r="3053" spans="1:9" ht="15.75">
      <c r="A3053" s="675">
        <v>91984</v>
      </c>
      <c r="B3053" s="675" t="s">
        <v>6320</v>
      </c>
      <c r="C3053" s="675" t="s">
        <v>1984</v>
      </c>
      <c r="D3053" s="675" t="s">
        <v>37</v>
      </c>
      <c r="E3053" s="676">
        <v>15.74</v>
      </c>
      <c r="F3053" s="446"/>
      <c r="G3053" s="446"/>
      <c r="H3053" s="446" t="s">
        <v>14360</v>
      </c>
      <c r="I3053" s="447">
        <v>45261</v>
      </c>
    </row>
    <row r="3054" spans="1:9" ht="15.75">
      <c r="A3054" s="675">
        <v>91985</v>
      </c>
      <c r="B3054" s="675" t="s">
        <v>6321</v>
      </c>
      <c r="C3054" s="675" t="s">
        <v>1984</v>
      </c>
      <c r="D3054" s="675" t="s">
        <v>37</v>
      </c>
      <c r="E3054" s="676">
        <v>25.57</v>
      </c>
      <c r="F3054" s="446"/>
      <c r="G3054" s="446"/>
      <c r="H3054" s="446" t="s">
        <v>14360</v>
      </c>
      <c r="I3054" s="447">
        <v>45261</v>
      </c>
    </row>
    <row r="3055" spans="1:9" ht="15.75">
      <c r="A3055" s="675">
        <v>91986</v>
      </c>
      <c r="B3055" s="675" t="s">
        <v>6322</v>
      </c>
      <c r="C3055" s="675" t="s">
        <v>1984</v>
      </c>
      <c r="D3055" s="675" t="s">
        <v>37</v>
      </c>
      <c r="E3055" s="676">
        <v>33.19</v>
      </c>
      <c r="F3055" s="446"/>
      <c r="G3055" s="446"/>
      <c r="H3055" s="446" t="s">
        <v>14360</v>
      </c>
      <c r="I3055" s="447">
        <v>45261</v>
      </c>
    </row>
    <row r="3056" spans="1:9" ht="15.75">
      <c r="A3056" s="675">
        <v>91987</v>
      </c>
      <c r="B3056" s="675" t="s">
        <v>6323</v>
      </c>
      <c r="C3056" s="675" t="s">
        <v>1984</v>
      </c>
      <c r="D3056" s="675" t="s">
        <v>37</v>
      </c>
      <c r="E3056" s="676">
        <v>43.02</v>
      </c>
      <c r="F3056" s="446"/>
      <c r="G3056" s="446"/>
      <c r="H3056" s="446" t="s">
        <v>14360</v>
      </c>
      <c r="I3056" s="447">
        <v>45261</v>
      </c>
    </row>
    <row r="3057" spans="1:9" ht="15.75">
      <c r="A3057" s="675">
        <v>91988</v>
      </c>
      <c r="B3057" s="675" t="s">
        <v>6324</v>
      </c>
      <c r="C3057" s="675" t="s">
        <v>1984</v>
      </c>
      <c r="D3057" s="675" t="s">
        <v>37</v>
      </c>
      <c r="E3057" s="676">
        <v>19.46</v>
      </c>
      <c r="F3057" s="446"/>
      <c r="G3057" s="446"/>
      <c r="H3057" s="446" t="s">
        <v>14360</v>
      </c>
      <c r="I3057" s="447">
        <v>45261</v>
      </c>
    </row>
    <row r="3058" spans="1:9" ht="15.75">
      <c r="A3058" s="675">
        <v>91989</v>
      </c>
      <c r="B3058" s="675" t="s">
        <v>6325</v>
      </c>
      <c r="C3058" s="675" t="s">
        <v>1984</v>
      </c>
      <c r="D3058" s="675" t="s">
        <v>37</v>
      </c>
      <c r="E3058" s="676">
        <v>29.29</v>
      </c>
      <c r="F3058" s="446"/>
      <c r="G3058" s="446"/>
      <c r="H3058" s="446" t="s">
        <v>14360</v>
      </c>
      <c r="I3058" s="447">
        <v>45261</v>
      </c>
    </row>
    <row r="3059" spans="1:9" ht="15.75">
      <c r="A3059" s="675">
        <v>91990</v>
      </c>
      <c r="B3059" s="675" t="s">
        <v>6326</v>
      </c>
      <c r="C3059" s="675" t="s">
        <v>1984</v>
      </c>
      <c r="D3059" s="675" t="s">
        <v>37</v>
      </c>
      <c r="E3059" s="676">
        <v>30.22</v>
      </c>
      <c r="F3059" s="446"/>
      <c r="G3059" s="446"/>
      <c r="H3059" s="446" t="s">
        <v>14360</v>
      </c>
      <c r="I3059" s="447">
        <v>45261</v>
      </c>
    </row>
    <row r="3060" spans="1:9" ht="15.75">
      <c r="A3060" s="675">
        <v>91991</v>
      </c>
      <c r="B3060" s="675" t="s">
        <v>6327</v>
      </c>
      <c r="C3060" s="675" t="s">
        <v>1984</v>
      </c>
      <c r="D3060" s="675" t="s">
        <v>37</v>
      </c>
      <c r="E3060" s="676">
        <v>32.229999999999997</v>
      </c>
      <c r="F3060" s="446"/>
      <c r="G3060" s="446"/>
      <c r="H3060" s="446" t="s">
        <v>14360</v>
      </c>
      <c r="I3060" s="447">
        <v>45261</v>
      </c>
    </row>
    <row r="3061" spans="1:9" ht="15.75">
      <c r="A3061" s="675">
        <v>91992</v>
      </c>
      <c r="B3061" s="675" t="s">
        <v>6328</v>
      </c>
      <c r="C3061" s="675" t="s">
        <v>1984</v>
      </c>
      <c r="D3061" s="675" t="s">
        <v>37</v>
      </c>
      <c r="E3061" s="676">
        <v>40.049999999999997</v>
      </c>
      <c r="F3061" s="446"/>
      <c r="G3061" s="446"/>
      <c r="H3061" s="446" t="s">
        <v>14360</v>
      </c>
      <c r="I3061" s="447">
        <v>45261</v>
      </c>
    </row>
    <row r="3062" spans="1:9" ht="15.75">
      <c r="A3062" s="675">
        <v>91993</v>
      </c>
      <c r="B3062" s="675" t="s">
        <v>6329</v>
      </c>
      <c r="C3062" s="675" t="s">
        <v>1984</v>
      </c>
      <c r="D3062" s="675" t="s">
        <v>37</v>
      </c>
      <c r="E3062" s="676">
        <v>42.06</v>
      </c>
      <c r="F3062" s="446"/>
      <c r="G3062" s="446"/>
      <c r="H3062" s="446" t="s">
        <v>14360</v>
      </c>
      <c r="I3062" s="447">
        <v>45261</v>
      </c>
    </row>
    <row r="3063" spans="1:9" ht="15.75">
      <c r="A3063" s="675">
        <v>91994</v>
      </c>
      <c r="B3063" s="675" t="s">
        <v>6330</v>
      </c>
      <c r="C3063" s="675" t="s">
        <v>1984</v>
      </c>
      <c r="D3063" s="675" t="s">
        <v>37</v>
      </c>
      <c r="E3063" s="676">
        <v>21.47</v>
      </c>
      <c r="F3063" s="446"/>
      <c r="G3063" s="446"/>
      <c r="H3063" s="446" t="s">
        <v>14360</v>
      </c>
      <c r="I3063" s="447">
        <v>45261</v>
      </c>
    </row>
    <row r="3064" spans="1:9" ht="15.75">
      <c r="A3064" s="675">
        <v>91995</v>
      </c>
      <c r="B3064" s="675" t="s">
        <v>6331</v>
      </c>
      <c r="C3064" s="675" t="s">
        <v>1984</v>
      </c>
      <c r="D3064" s="675" t="s">
        <v>37</v>
      </c>
      <c r="E3064" s="676">
        <v>23.48</v>
      </c>
      <c r="F3064" s="446"/>
      <c r="G3064" s="446"/>
      <c r="H3064" s="446" t="s">
        <v>14360</v>
      </c>
      <c r="I3064" s="447">
        <v>45261</v>
      </c>
    </row>
    <row r="3065" spans="1:9" ht="15.75">
      <c r="A3065" s="675">
        <v>91996</v>
      </c>
      <c r="B3065" s="675" t="s">
        <v>6332</v>
      </c>
      <c r="C3065" s="675" t="s">
        <v>1984</v>
      </c>
      <c r="D3065" s="675" t="s">
        <v>37</v>
      </c>
      <c r="E3065" s="676">
        <v>31.3</v>
      </c>
      <c r="F3065" s="446"/>
      <c r="G3065" s="446"/>
      <c r="H3065" s="446" t="s">
        <v>14360</v>
      </c>
      <c r="I3065" s="447">
        <v>45261</v>
      </c>
    </row>
    <row r="3066" spans="1:9" ht="15.75">
      <c r="A3066" s="675">
        <v>91997</v>
      </c>
      <c r="B3066" s="675" t="s">
        <v>6333</v>
      </c>
      <c r="C3066" s="675" t="s">
        <v>1984</v>
      </c>
      <c r="D3066" s="675" t="s">
        <v>37</v>
      </c>
      <c r="E3066" s="676">
        <v>33.31</v>
      </c>
      <c r="F3066" s="446"/>
      <c r="G3066" s="446"/>
      <c r="H3066" s="446" t="s">
        <v>14360</v>
      </c>
      <c r="I3066" s="447">
        <v>45261</v>
      </c>
    </row>
    <row r="3067" spans="1:9" ht="15.75">
      <c r="A3067" s="675">
        <v>91998</v>
      </c>
      <c r="B3067" s="675" t="s">
        <v>6334</v>
      </c>
      <c r="C3067" s="675" t="s">
        <v>1984</v>
      </c>
      <c r="D3067" s="675" t="s">
        <v>37</v>
      </c>
      <c r="E3067" s="676">
        <v>18.09</v>
      </c>
      <c r="F3067" s="446"/>
      <c r="G3067" s="446"/>
      <c r="H3067" s="446" t="s">
        <v>14360</v>
      </c>
      <c r="I3067" s="447">
        <v>45261</v>
      </c>
    </row>
    <row r="3068" spans="1:9" ht="15.75">
      <c r="A3068" s="675">
        <v>91999</v>
      </c>
      <c r="B3068" s="675" t="s">
        <v>6335</v>
      </c>
      <c r="C3068" s="675" t="s">
        <v>1984</v>
      </c>
      <c r="D3068" s="675" t="s">
        <v>37</v>
      </c>
      <c r="E3068" s="676">
        <v>20.100000000000001</v>
      </c>
      <c r="F3068" s="446"/>
      <c r="G3068" s="446"/>
      <c r="H3068" s="446" t="s">
        <v>14360</v>
      </c>
      <c r="I3068" s="447">
        <v>45261</v>
      </c>
    </row>
    <row r="3069" spans="1:9" ht="15.75">
      <c r="A3069" s="675">
        <v>92000</v>
      </c>
      <c r="B3069" s="675" t="s">
        <v>6336</v>
      </c>
      <c r="C3069" s="675" t="s">
        <v>1984</v>
      </c>
      <c r="D3069" s="675" t="s">
        <v>37</v>
      </c>
      <c r="E3069" s="676">
        <v>27.92</v>
      </c>
      <c r="F3069" s="446"/>
      <c r="G3069" s="446"/>
      <c r="H3069" s="446" t="s">
        <v>14360</v>
      </c>
      <c r="I3069" s="447">
        <v>45261</v>
      </c>
    </row>
    <row r="3070" spans="1:9" ht="15.75">
      <c r="A3070" s="675">
        <v>92001</v>
      </c>
      <c r="B3070" s="675" t="s">
        <v>6337</v>
      </c>
      <c r="C3070" s="675" t="s">
        <v>1984</v>
      </c>
      <c r="D3070" s="675" t="s">
        <v>37</v>
      </c>
      <c r="E3070" s="676">
        <v>29.93</v>
      </c>
      <c r="F3070" s="446"/>
      <c r="G3070" s="446"/>
      <c r="H3070" s="446" t="s">
        <v>14360</v>
      </c>
      <c r="I3070" s="447">
        <v>45261</v>
      </c>
    </row>
    <row r="3071" spans="1:9" ht="15.75">
      <c r="A3071" s="675">
        <v>92002</v>
      </c>
      <c r="B3071" s="675" t="s">
        <v>6338</v>
      </c>
      <c r="C3071" s="675" t="s">
        <v>1984</v>
      </c>
      <c r="D3071" s="675" t="s">
        <v>37</v>
      </c>
      <c r="E3071" s="676">
        <v>40.159999999999997</v>
      </c>
      <c r="F3071" s="446"/>
      <c r="G3071" s="446"/>
      <c r="H3071" s="446" t="s">
        <v>14360</v>
      </c>
      <c r="I3071" s="447">
        <v>45261</v>
      </c>
    </row>
    <row r="3072" spans="1:9" ht="15.75">
      <c r="A3072" s="675">
        <v>92003</v>
      </c>
      <c r="B3072" s="675" t="s">
        <v>6339</v>
      </c>
      <c r="C3072" s="675" t="s">
        <v>1984</v>
      </c>
      <c r="D3072" s="675" t="s">
        <v>37</v>
      </c>
      <c r="E3072" s="676">
        <v>44.18</v>
      </c>
      <c r="F3072" s="446"/>
      <c r="G3072" s="446"/>
      <c r="H3072" s="446" t="s">
        <v>14360</v>
      </c>
      <c r="I3072" s="447">
        <v>45261</v>
      </c>
    </row>
    <row r="3073" spans="1:9" ht="15.75">
      <c r="A3073" s="675">
        <v>92004</v>
      </c>
      <c r="B3073" s="675" t="s">
        <v>6340</v>
      </c>
      <c r="C3073" s="675" t="s">
        <v>1984</v>
      </c>
      <c r="D3073" s="675" t="s">
        <v>37</v>
      </c>
      <c r="E3073" s="676">
        <v>49.99</v>
      </c>
      <c r="F3073" s="446"/>
      <c r="G3073" s="446"/>
      <c r="H3073" s="446" t="s">
        <v>14360</v>
      </c>
      <c r="I3073" s="447">
        <v>45261</v>
      </c>
    </row>
    <row r="3074" spans="1:9" ht="15.75">
      <c r="A3074" s="675">
        <v>92005</v>
      </c>
      <c r="B3074" s="675" t="s">
        <v>6341</v>
      </c>
      <c r="C3074" s="675" t="s">
        <v>1984</v>
      </c>
      <c r="D3074" s="675" t="s">
        <v>37</v>
      </c>
      <c r="E3074" s="676">
        <v>54.01</v>
      </c>
      <c r="F3074" s="446"/>
      <c r="G3074" s="446"/>
      <c r="H3074" s="446" t="s">
        <v>14360</v>
      </c>
      <c r="I3074" s="447">
        <v>45261</v>
      </c>
    </row>
    <row r="3075" spans="1:9" ht="15.75">
      <c r="A3075" s="675">
        <v>92006</v>
      </c>
      <c r="B3075" s="675" t="s">
        <v>6342</v>
      </c>
      <c r="C3075" s="675" t="s">
        <v>1984</v>
      </c>
      <c r="D3075" s="675" t="s">
        <v>37</v>
      </c>
      <c r="E3075" s="676">
        <v>33.35</v>
      </c>
      <c r="F3075" s="446"/>
      <c r="G3075" s="446"/>
      <c r="H3075" s="446" t="s">
        <v>14360</v>
      </c>
      <c r="I3075" s="447">
        <v>45261</v>
      </c>
    </row>
    <row r="3076" spans="1:9" ht="15.75">
      <c r="A3076" s="675">
        <v>92007</v>
      </c>
      <c r="B3076" s="675" t="s">
        <v>6343</v>
      </c>
      <c r="C3076" s="675" t="s">
        <v>1984</v>
      </c>
      <c r="D3076" s="675" t="s">
        <v>37</v>
      </c>
      <c r="E3076" s="676">
        <v>37.369999999999997</v>
      </c>
      <c r="F3076" s="446"/>
      <c r="G3076" s="446"/>
      <c r="H3076" s="446" t="s">
        <v>14360</v>
      </c>
      <c r="I3076" s="447">
        <v>45261</v>
      </c>
    </row>
    <row r="3077" spans="1:9" ht="15.75">
      <c r="A3077" s="675">
        <v>92008</v>
      </c>
      <c r="B3077" s="675" t="s">
        <v>6344</v>
      </c>
      <c r="C3077" s="675" t="s">
        <v>1984</v>
      </c>
      <c r="D3077" s="675" t="s">
        <v>37</v>
      </c>
      <c r="E3077" s="676">
        <v>43.18</v>
      </c>
      <c r="F3077" s="446"/>
      <c r="G3077" s="446"/>
      <c r="H3077" s="446" t="s">
        <v>14360</v>
      </c>
      <c r="I3077" s="447">
        <v>45261</v>
      </c>
    </row>
    <row r="3078" spans="1:9" ht="15.75">
      <c r="A3078" s="675">
        <v>92009</v>
      </c>
      <c r="B3078" s="675" t="s">
        <v>6345</v>
      </c>
      <c r="C3078" s="675" t="s">
        <v>1984</v>
      </c>
      <c r="D3078" s="675" t="s">
        <v>37</v>
      </c>
      <c r="E3078" s="676">
        <v>47.2</v>
      </c>
      <c r="F3078" s="446"/>
      <c r="G3078" s="446"/>
      <c r="H3078" s="446" t="s">
        <v>14360</v>
      </c>
      <c r="I3078" s="447">
        <v>45261</v>
      </c>
    </row>
    <row r="3079" spans="1:9" ht="15.75">
      <c r="A3079" s="675">
        <v>92010</v>
      </c>
      <c r="B3079" s="675" t="s">
        <v>6346</v>
      </c>
      <c r="C3079" s="675" t="s">
        <v>1984</v>
      </c>
      <c r="D3079" s="675" t="s">
        <v>37</v>
      </c>
      <c r="E3079" s="676">
        <v>58.81</v>
      </c>
      <c r="F3079" s="446"/>
      <c r="G3079" s="446"/>
      <c r="H3079" s="446" t="s">
        <v>14360</v>
      </c>
      <c r="I3079" s="447">
        <v>45261</v>
      </c>
    </row>
    <row r="3080" spans="1:9" ht="15.75">
      <c r="A3080" s="675">
        <v>92011</v>
      </c>
      <c r="B3080" s="675" t="s">
        <v>6347</v>
      </c>
      <c r="C3080" s="675" t="s">
        <v>1984</v>
      </c>
      <c r="D3080" s="675" t="s">
        <v>37</v>
      </c>
      <c r="E3080" s="676">
        <v>64.84</v>
      </c>
      <c r="F3080" s="446"/>
      <c r="G3080" s="446"/>
      <c r="H3080" s="446" t="s">
        <v>14360</v>
      </c>
      <c r="I3080" s="447">
        <v>45261</v>
      </c>
    </row>
    <row r="3081" spans="1:9" ht="15.75">
      <c r="A3081" s="675">
        <v>92012</v>
      </c>
      <c r="B3081" s="675" t="s">
        <v>6348</v>
      </c>
      <c r="C3081" s="675" t="s">
        <v>1984</v>
      </c>
      <c r="D3081" s="675" t="s">
        <v>37</v>
      </c>
      <c r="E3081" s="676">
        <v>68.64</v>
      </c>
      <c r="F3081" s="446"/>
      <c r="G3081" s="446"/>
      <c r="H3081" s="446" t="s">
        <v>14360</v>
      </c>
      <c r="I3081" s="447">
        <v>45261</v>
      </c>
    </row>
    <row r="3082" spans="1:9" ht="15.75">
      <c r="A3082" s="675">
        <v>92013</v>
      </c>
      <c r="B3082" s="675" t="s">
        <v>6349</v>
      </c>
      <c r="C3082" s="675" t="s">
        <v>1984</v>
      </c>
      <c r="D3082" s="675" t="s">
        <v>37</v>
      </c>
      <c r="E3082" s="676">
        <v>74.67</v>
      </c>
      <c r="F3082" s="446"/>
      <c r="G3082" s="446"/>
      <c r="H3082" s="446" t="s">
        <v>14360</v>
      </c>
      <c r="I3082" s="447">
        <v>45261</v>
      </c>
    </row>
    <row r="3083" spans="1:9" ht="15.75">
      <c r="A3083" s="675">
        <v>92014</v>
      </c>
      <c r="B3083" s="675" t="s">
        <v>6350</v>
      </c>
      <c r="C3083" s="675" t="s">
        <v>1984</v>
      </c>
      <c r="D3083" s="675" t="s">
        <v>37</v>
      </c>
      <c r="E3083" s="676">
        <v>48.62</v>
      </c>
      <c r="F3083" s="446"/>
      <c r="G3083" s="446"/>
      <c r="H3083" s="446" t="s">
        <v>14360</v>
      </c>
      <c r="I3083" s="447">
        <v>45261</v>
      </c>
    </row>
    <row r="3084" spans="1:9" ht="15.75">
      <c r="A3084" s="675">
        <v>92015</v>
      </c>
      <c r="B3084" s="675" t="s">
        <v>6351</v>
      </c>
      <c r="C3084" s="675" t="s">
        <v>1984</v>
      </c>
      <c r="D3084" s="675" t="s">
        <v>37</v>
      </c>
      <c r="E3084" s="676">
        <v>54.65</v>
      </c>
      <c r="F3084" s="446"/>
      <c r="G3084" s="446"/>
      <c r="H3084" s="446" t="s">
        <v>14360</v>
      </c>
      <c r="I3084" s="447">
        <v>45261</v>
      </c>
    </row>
    <row r="3085" spans="1:9" ht="15.75">
      <c r="A3085" s="675">
        <v>92016</v>
      </c>
      <c r="B3085" s="675" t="s">
        <v>6352</v>
      </c>
      <c r="C3085" s="675" t="s">
        <v>1984</v>
      </c>
      <c r="D3085" s="675" t="s">
        <v>37</v>
      </c>
      <c r="E3085" s="676">
        <v>58.45</v>
      </c>
      <c r="F3085" s="446"/>
      <c r="G3085" s="446"/>
      <c r="H3085" s="446" t="s">
        <v>14360</v>
      </c>
      <c r="I3085" s="447">
        <v>45261</v>
      </c>
    </row>
    <row r="3086" spans="1:9" ht="15.75">
      <c r="A3086" s="675">
        <v>92017</v>
      </c>
      <c r="B3086" s="675" t="s">
        <v>6353</v>
      </c>
      <c r="C3086" s="675" t="s">
        <v>1984</v>
      </c>
      <c r="D3086" s="675" t="s">
        <v>37</v>
      </c>
      <c r="E3086" s="676">
        <v>64.48</v>
      </c>
      <c r="F3086" s="446"/>
      <c r="G3086" s="446"/>
      <c r="H3086" s="446" t="s">
        <v>14360</v>
      </c>
      <c r="I3086" s="447">
        <v>45261</v>
      </c>
    </row>
    <row r="3087" spans="1:9" ht="15.75">
      <c r="A3087" s="675">
        <v>92018</v>
      </c>
      <c r="B3087" s="675" t="s">
        <v>6354</v>
      </c>
      <c r="C3087" s="675" t="s">
        <v>1984</v>
      </c>
      <c r="D3087" s="675" t="s">
        <v>37</v>
      </c>
      <c r="E3087" s="676">
        <v>64.37</v>
      </c>
      <c r="F3087" s="446"/>
      <c r="G3087" s="446"/>
      <c r="H3087" s="446" t="s">
        <v>14360</v>
      </c>
      <c r="I3087" s="447">
        <v>45261</v>
      </c>
    </row>
    <row r="3088" spans="1:9" ht="15.75">
      <c r="A3088" s="675">
        <v>92019</v>
      </c>
      <c r="B3088" s="675" t="s">
        <v>6355</v>
      </c>
      <c r="C3088" s="675" t="s">
        <v>1984</v>
      </c>
      <c r="D3088" s="675" t="s">
        <v>37</v>
      </c>
      <c r="E3088" s="676">
        <v>78.83</v>
      </c>
      <c r="F3088" s="446"/>
      <c r="G3088" s="446"/>
      <c r="H3088" s="446" t="s">
        <v>14360</v>
      </c>
      <c r="I3088" s="447">
        <v>45261</v>
      </c>
    </row>
    <row r="3089" spans="1:9" ht="15.75">
      <c r="A3089" s="675">
        <v>92020</v>
      </c>
      <c r="B3089" s="675" t="s">
        <v>6356</v>
      </c>
      <c r="C3089" s="675" t="s">
        <v>1984</v>
      </c>
      <c r="D3089" s="675" t="s">
        <v>37</v>
      </c>
      <c r="E3089" s="676">
        <v>95.12</v>
      </c>
      <c r="F3089" s="446"/>
      <c r="G3089" s="446"/>
      <c r="H3089" s="446" t="s">
        <v>14360</v>
      </c>
      <c r="I3089" s="447">
        <v>45261</v>
      </c>
    </row>
    <row r="3090" spans="1:9" ht="15.75">
      <c r="A3090" s="675">
        <v>92021</v>
      </c>
      <c r="B3090" s="675" t="s">
        <v>6357</v>
      </c>
      <c r="C3090" s="675" t="s">
        <v>1984</v>
      </c>
      <c r="D3090" s="675" t="s">
        <v>37</v>
      </c>
      <c r="E3090" s="676">
        <v>109.58</v>
      </c>
      <c r="F3090" s="446"/>
      <c r="G3090" s="446"/>
      <c r="H3090" s="446" t="s">
        <v>14360</v>
      </c>
      <c r="I3090" s="447">
        <v>45261</v>
      </c>
    </row>
    <row r="3091" spans="1:9" ht="15.75">
      <c r="A3091" s="675">
        <v>92022</v>
      </c>
      <c r="B3091" s="675" t="s">
        <v>6358</v>
      </c>
      <c r="C3091" s="675" t="s">
        <v>1984</v>
      </c>
      <c r="D3091" s="675" t="s">
        <v>37</v>
      </c>
      <c r="E3091" s="676">
        <v>35.409999999999997</v>
      </c>
      <c r="F3091" s="446"/>
      <c r="G3091" s="446"/>
      <c r="H3091" s="446" t="s">
        <v>14360</v>
      </c>
      <c r="I3091" s="447">
        <v>45261</v>
      </c>
    </row>
    <row r="3092" spans="1:9" ht="15.75">
      <c r="A3092" s="675">
        <v>92023</v>
      </c>
      <c r="B3092" s="675" t="s">
        <v>6359</v>
      </c>
      <c r="C3092" s="675" t="s">
        <v>1984</v>
      </c>
      <c r="D3092" s="675" t="s">
        <v>37</v>
      </c>
      <c r="E3092" s="676">
        <v>45.24</v>
      </c>
      <c r="F3092" s="446"/>
      <c r="G3092" s="446"/>
      <c r="H3092" s="446" t="s">
        <v>14360</v>
      </c>
      <c r="I3092" s="447">
        <v>45261</v>
      </c>
    </row>
    <row r="3093" spans="1:9" ht="15.75">
      <c r="A3093" s="675">
        <v>92024</v>
      </c>
      <c r="B3093" s="675" t="s">
        <v>6360</v>
      </c>
      <c r="C3093" s="675" t="s">
        <v>1984</v>
      </c>
      <c r="D3093" s="675" t="s">
        <v>37</v>
      </c>
      <c r="E3093" s="676">
        <v>54.1</v>
      </c>
      <c r="F3093" s="446"/>
      <c r="G3093" s="446"/>
      <c r="H3093" s="446" t="s">
        <v>14360</v>
      </c>
      <c r="I3093" s="447">
        <v>45261</v>
      </c>
    </row>
    <row r="3094" spans="1:9" ht="15.75">
      <c r="A3094" s="675">
        <v>92025</v>
      </c>
      <c r="B3094" s="675" t="s">
        <v>6361</v>
      </c>
      <c r="C3094" s="675" t="s">
        <v>1984</v>
      </c>
      <c r="D3094" s="675" t="s">
        <v>37</v>
      </c>
      <c r="E3094" s="676">
        <v>63.93</v>
      </c>
      <c r="F3094" s="446"/>
      <c r="G3094" s="446"/>
      <c r="H3094" s="446" t="s">
        <v>14360</v>
      </c>
      <c r="I3094" s="447">
        <v>45261</v>
      </c>
    </row>
    <row r="3095" spans="1:9" ht="15.75">
      <c r="A3095" s="675">
        <v>92026</v>
      </c>
      <c r="B3095" s="675" t="s">
        <v>6362</v>
      </c>
      <c r="C3095" s="675" t="s">
        <v>1984</v>
      </c>
      <c r="D3095" s="675" t="s">
        <v>37</v>
      </c>
      <c r="E3095" s="676">
        <v>49.4</v>
      </c>
      <c r="F3095" s="446"/>
      <c r="G3095" s="446"/>
      <c r="H3095" s="446" t="s">
        <v>14360</v>
      </c>
      <c r="I3095" s="447">
        <v>45261</v>
      </c>
    </row>
    <row r="3096" spans="1:9" ht="15.75">
      <c r="A3096" s="675">
        <v>92027</v>
      </c>
      <c r="B3096" s="675" t="s">
        <v>6363</v>
      </c>
      <c r="C3096" s="675" t="s">
        <v>1984</v>
      </c>
      <c r="D3096" s="675" t="s">
        <v>37</v>
      </c>
      <c r="E3096" s="676">
        <v>59.23</v>
      </c>
      <c r="F3096" s="446"/>
      <c r="G3096" s="446"/>
      <c r="H3096" s="446" t="s">
        <v>14360</v>
      </c>
      <c r="I3096" s="447">
        <v>45261</v>
      </c>
    </row>
    <row r="3097" spans="1:9" ht="15.75">
      <c r="A3097" s="675">
        <v>92028</v>
      </c>
      <c r="B3097" s="675" t="s">
        <v>6364</v>
      </c>
      <c r="C3097" s="675" t="s">
        <v>1984</v>
      </c>
      <c r="D3097" s="675" t="s">
        <v>37</v>
      </c>
      <c r="E3097" s="676">
        <v>41.2</v>
      </c>
      <c r="F3097" s="446"/>
      <c r="G3097" s="446"/>
      <c r="H3097" s="446" t="s">
        <v>14360</v>
      </c>
      <c r="I3097" s="447">
        <v>45261</v>
      </c>
    </row>
    <row r="3098" spans="1:9" ht="15.75">
      <c r="A3098" s="675">
        <v>92029</v>
      </c>
      <c r="B3098" s="675" t="s">
        <v>6365</v>
      </c>
      <c r="C3098" s="675" t="s">
        <v>1984</v>
      </c>
      <c r="D3098" s="675" t="s">
        <v>37</v>
      </c>
      <c r="E3098" s="676">
        <v>51.03</v>
      </c>
      <c r="F3098" s="446"/>
      <c r="G3098" s="446"/>
      <c r="H3098" s="446" t="s">
        <v>14360</v>
      </c>
      <c r="I3098" s="447">
        <v>45261</v>
      </c>
    </row>
    <row r="3099" spans="1:9" ht="15.75">
      <c r="A3099" s="675">
        <v>92030</v>
      </c>
      <c r="B3099" s="675" t="s">
        <v>6366</v>
      </c>
      <c r="C3099" s="675" t="s">
        <v>1984</v>
      </c>
      <c r="D3099" s="675" t="s">
        <v>37</v>
      </c>
      <c r="E3099" s="676">
        <v>59.85</v>
      </c>
      <c r="F3099" s="446"/>
      <c r="G3099" s="446"/>
      <c r="H3099" s="446" t="s">
        <v>14360</v>
      </c>
      <c r="I3099" s="447">
        <v>45261</v>
      </c>
    </row>
    <row r="3100" spans="1:9" ht="15.75">
      <c r="A3100" s="675">
        <v>92031</v>
      </c>
      <c r="B3100" s="675" t="s">
        <v>6367</v>
      </c>
      <c r="C3100" s="675" t="s">
        <v>1984</v>
      </c>
      <c r="D3100" s="675" t="s">
        <v>37</v>
      </c>
      <c r="E3100" s="676">
        <v>69.680000000000007</v>
      </c>
      <c r="F3100" s="446"/>
      <c r="G3100" s="446"/>
      <c r="H3100" s="446" t="s">
        <v>14360</v>
      </c>
      <c r="I3100" s="447">
        <v>45261</v>
      </c>
    </row>
    <row r="3101" spans="1:9" ht="15.75">
      <c r="A3101" s="675">
        <v>92032</v>
      </c>
      <c r="B3101" s="675" t="s">
        <v>6368</v>
      </c>
      <c r="C3101" s="675" t="s">
        <v>1984</v>
      </c>
      <c r="D3101" s="675" t="s">
        <v>37</v>
      </c>
      <c r="E3101" s="676">
        <v>60.89</v>
      </c>
      <c r="F3101" s="446"/>
      <c r="G3101" s="446"/>
      <c r="H3101" s="446" t="s">
        <v>14360</v>
      </c>
      <c r="I3101" s="447">
        <v>45261</v>
      </c>
    </row>
    <row r="3102" spans="1:9" ht="15.75">
      <c r="A3102" s="675">
        <v>92033</v>
      </c>
      <c r="B3102" s="675" t="s">
        <v>6369</v>
      </c>
      <c r="C3102" s="675" t="s">
        <v>1984</v>
      </c>
      <c r="D3102" s="675" t="s">
        <v>37</v>
      </c>
      <c r="E3102" s="676">
        <v>70.72</v>
      </c>
      <c r="F3102" s="446"/>
      <c r="G3102" s="446"/>
      <c r="H3102" s="446" t="s">
        <v>14360</v>
      </c>
      <c r="I3102" s="447">
        <v>45261</v>
      </c>
    </row>
    <row r="3103" spans="1:9" ht="15.75">
      <c r="A3103" s="675">
        <v>92034</v>
      </c>
      <c r="B3103" s="675" t="s">
        <v>6370</v>
      </c>
      <c r="C3103" s="675" t="s">
        <v>1984</v>
      </c>
      <c r="D3103" s="675" t="s">
        <v>37</v>
      </c>
      <c r="E3103" s="676">
        <v>55.14</v>
      </c>
      <c r="F3103" s="446"/>
      <c r="G3103" s="446"/>
      <c r="H3103" s="446" t="s">
        <v>14360</v>
      </c>
      <c r="I3103" s="447">
        <v>45261</v>
      </c>
    </row>
    <row r="3104" spans="1:9" ht="15.75">
      <c r="A3104" s="675">
        <v>92035</v>
      </c>
      <c r="B3104" s="675" t="s">
        <v>6371</v>
      </c>
      <c r="C3104" s="675" t="s">
        <v>1984</v>
      </c>
      <c r="D3104" s="675" t="s">
        <v>37</v>
      </c>
      <c r="E3104" s="676">
        <v>64.97</v>
      </c>
      <c r="F3104" s="446"/>
      <c r="G3104" s="446"/>
      <c r="H3104" s="446" t="s">
        <v>14360</v>
      </c>
      <c r="I3104" s="447">
        <v>45261</v>
      </c>
    </row>
    <row r="3105" spans="1:9" ht="15.75">
      <c r="A3105" s="675">
        <v>97583</v>
      </c>
      <c r="B3105" s="675" t="s">
        <v>2877</v>
      </c>
      <c r="C3105" s="675" t="s">
        <v>1984</v>
      </c>
      <c r="D3105" s="675" t="s">
        <v>37</v>
      </c>
      <c r="E3105" s="676">
        <v>92.68</v>
      </c>
      <c r="F3105" s="446"/>
      <c r="G3105" s="446"/>
      <c r="H3105" s="446" t="s">
        <v>14360</v>
      </c>
      <c r="I3105" s="447">
        <v>45261</v>
      </c>
    </row>
    <row r="3106" spans="1:9" ht="15.75">
      <c r="A3106" s="675">
        <v>97584</v>
      </c>
      <c r="B3106" s="675" t="s">
        <v>2878</v>
      </c>
      <c r="C3106" s="675" t="s">
        <v>1984</v>
      </c>
      <c r="D3106" s="675" t="s">
        <v>37</v>
      </c>
      <c r="E3106" s="676">
        <v>130.99</v>
      </c>
      <c r="F3106" s="446"/>
      <c r="G3106" s="446"/>
      <c r="H3106" s="446" t="s">
        <v>14360</v>
      </c>
      <c r="I3106" s="447">
        <v>45261</v>
      </c>
    </row>
    <row r="3107" spans="1:9" ht="15.75">
      <c r="A3107" s="675">
        <v>97585</v>
      </c>
      <c r="B3107" s="675" t="s">
        <v>2879</v>
      </c>
      <c r="C3107" s="675" t="s">
        <v>1984</v>
      </c>
      <c r="D3107" s="675" t="s">
        <v>37</v>
      </c>
      <c r="E3107" s="676">
        <v>125.42</v>
      </c>
      <c r="F3107" s="446"/>
      <c r="G3107" s="446"/>
      <c r="H3107" s="446" t="s">
        <v>14360</v>
      </c>
      <c r="I3107" s="447">
        <v>45261</v>
      </c>
    </row>
    <row r="3108" spans="1:9" ht="15.75">
      <c r="A3108" s="675">
        <v>97586</v>
      </c>
      <c r="B3108" s="675" t="s">
        <v>2880</v>
      </c>
      <c r="C3108" s="675" t="s">
        <v>1984</v>
      </c>
      <c r="D3108" s="675" t="s">
        <v>37</v>
      </c>
      <c r="E3108" s="676">
        <v>171.69</v>
      </c>
      <c r="F3108" s="446"/>
      <c r="G3108" s="446"/>
      <c r="H3108" s="446" t="s">
        <v>14360</v>
      </c>
      <c r="I3108" s="447">
        <v>45261</v>
      </c>
    </row>
    <row r="3109" spans="1:9" ht="15.75">
      <c r="A3109" s="675">
        <v>97587</v>
      </c>
      <c r="B3109" s="675" t="s">
        <v>2881</v>
      </c>
      <c r="C3109" s="675" t="s">
        <v>1984</v>
      </c>
      <c r="D3109" s="675" t="s">
        <v>37</v>
      </c>
      <c r="E3109" s="676">
        <v>317.01</v>
      </c>
      <c r="F3109" s="446"/>
      <c r="G3109" s="446"/>
      <c r="H3109" s="446" t="s">
        <v>14360</v>
      </c>
      <c r="I3109" s="447">
        <v>45261</v>
      </c>
    </row>
    <row r="3110" spans="1:9" ht="15.75">
      <c r="A3110" s="675">
        <v>97589</v>
      </c>
      <c r="B3110" s="675" t="s">
        <v>2882</v>
      </c>
      <c r="C3110" s="675" t="s">
        <v>1984</v>
      </c>
      <c r="D3110" s="675" t="s">
        <v>37</v>
      </c>
      <c r="E3110" s="676">
        <v>41.03</v>
      </c>
      <c r="F3110" s="446"/>
      <c r="G3110" s="446"/>
      <c r="H3110" s="446" t="s">
        <v>14360</v>
      </c>
      <c r="I3110" s="447">
        <v>45261</v>
      </c>
    </row>
    <row r="3111" spans="1:9" ht="15.75">
      <c r="A3111" s="675">
        <v>97590</v>
      </c>
      <c r="B3111" s="675" t="s">
        <v>2883</v>
      </c>
      <c r="C3111" s="675" t="s">
        <v>1984</v>
      </c>
      <c r="D3111" s="675" t="s">
        <v>37</v>
      </c>
      <c r="E3111" s="676">
        <v>104.97</v>
      </c>
      <c r="F3111" s="446"/>
      <c r="G3111" s="446"/>
      <c r="H3111" s="446" t="s">
        <v>14360</v>
      </c>
      <c r="I3111" s="447">
        <v>45261</v>
      </c>
    </row>
    <row r="3112" spans="1:9" ht="15.75">
      <c r="A3112" s="675">
        <v>97591</v>
      </c>
      <c r="B3112" s="675" t="s">
        <v>2884</v>
      </c>
      <c r="C3112" s="675" t="s">
        <v>1984</v>
      </c>
      <c r="D3112" s="675" t="s">
        <v>37</v>
      </c>
      <c r="E3112" s="676">
        <v>137.13</v>
      </c>
      <c r="F3112" s="446"/>
      <c r="G3112" s="446"/>
      <c r="H3112" s="446" t="s">
        <v>14360</v>
      </c>
      <c r="I3112" s="447">
        <v>45261</v>
      </c>
    </row>
    <row r="3113" spans="1:9" ht="15.75">
      <c r="A3113" s="675">
        <v>97593</v>
      </c>
      <c r="B3113" s="675" t="s">
        <v>2885</v>
      </c>
      <c r="C3113" s="675" t="s">
        <v>1984</v>
      </c>
      <c r="D3113" s="675" t="s">
        <v>37</v>
      </c>
      <c r="E3113" s="676">
        <v>154.76</v>
      </c>
      <c r="F3113" s="446"/>
      <c r="G3113" s="446"/>
      <c r="H3113" s="446" t="s">
        <v>14360</v>
      </c>
      <c r="I3113" s="447">
        <v>45261</v>
      </c>
    </row>
    <row r="3114" spans="1:9" ht="15.75">
      <c r="A3114" s="675">
        <v>97594</v>
      </c>
      <c r="B3114" s="675" t="s">
        <v>2886</v>
      </c>
      <c r="C3114" s="675" t="s">
        <v>1984</v>
      </c>
      <c r="D3114" s="675" t="s">
        <v>37</v>
      </c>
      <c r="E3114" s="676">
        <v>138.80000000000001</v>
      </c>
      <c r="F3114" s="446"/>
      <c r="G3114" s="446"/>
      <c r="H3114" s="446" t="s">
        <v>14360</v>
      </c>
      <c r="I3114" s="447">
        <v>45261</v>
      </c>
    </row>
    <row r="3115" spans="1:9" ht="15.75">
      <c r="A3115" s="675">
        <v>97595</v>
      </c>
      <c r="B3115" s="675" t="s">
        <v>2887</v>
      </c>
      <c r="C3115" s="675" t="s">
        <v>1984</v>
      </c>
      <c r="D3115" s="675" t="s">
        <v>37</v>
      </c>
      <c r="E3115" s="676">
        <v>109.23</v>
      </c>
      <c r="F3115" s="446"/>
      <c r="G3115" s="446"/>
      <c r="H3115" s="446" t="s">
        <v>14360</v>
      </c>
      <c r="I3115" s="447">
        <v>45261</v>
      </c>
    </row>
    <row r="3116" spans="1:9" ht="15.75">
      <c r="A3116" s="675">
        <v>97596</v>
      </c>
      <c r="B3116" s="675" t="s">
        <v>2888</v>
      </c>
      <c r="C3116" s="675" t="s">
        <v>1984</v>
      </c>
      <c r="D3116" s="675" t="s">
        <v>37</v>
      </c>
      <c r="E3116" s="676">
        <v>74.69</v>
      </c>
      <c r="F3116" s="446"/>
      <c r="G3116" s="446"/>
      <c r="H3116" s="446" t="s">
        <v>14360</v>
      </c>
      <c r="I3116" s="447">
        <v>45261</v>
      </c>
    </row>
    <row r="3117" spans="1:9" ht="15.75">
      <c r="A3117" s="675">
        <v>97597</v>
      </c>
      <c r="B3117" s="675" t="s">
        <v>2889</v>
      </c>
      <c r="C3117" s="675" t="s">
        <v>1984</v>
      </c>
      <c r="D3117" s="675" t="s">
        <v>37</v>
      </c>
      <c r="E3117" s="676">
        <v>75.47</v>
      </c>
      <c r="F3117" s="446"/>
      <c r="G3117" s="446"/>
      <c r="H3117" s="446" t="s">
        <v>14360</v>
      </c>
      <c r="I3117" s="447">
        <v>45261</v>
      </c>
    </row>
    <row r="3118" spans="1:9" ht="15.75">
      <c r="A3118" s="675">
        <v>97598</v>
      </c>
      <c r="B3118" s="675" t="s">
        <v>2890</v>
      </c>
      <c r="C3118" s="675" t="s">
        <v>1984</v>
      </c>
      <c r="D3118" s="675" t="s">
        <v>37</v>
      </c>
      <c r="E3118" s="676">
        <v>71.05</v>
      </c>
      <c r="F3118" s="446"/>
      <c r="G3118" s="446"/>
      <c r="H3118" s="446" t="s">
        <v>14360</v>
      </c>
      <c r="I3118" s="447">
        <v>45261</v>
      </c>
    </row>
    <row r="3119" spans="1:9" ht="15.75">
      <c r="A3119" s="675">
        <v>97599</v>
      </c>
      <c r="B3119" s="675" t="s">
        <v>2891</v>
      </c>
      <c r="C3119" s="675" t="s">
        <v>1984</v>
      </c>
      <c r="D3119" s="675" t="s">
        <v>37</v>
      </c>
      <c r="E3119" s="676">
        <v>22.14</v>
      </c>
      <c r="F3119" s="446"/>
      <c r="G3119" s="446"/>
      <c r="H3119" s="446" t="s">
        <v>14360</v>
      </c>
      <c r="I3119" s="447">
        <v>45261</v>
      </c>
    </row>
    <row r="3120" spans="1:9" ht="15.75">
      <c r="A3120" s="675">
        <v>97609</v>
      </c>
      <c r="B3120" s="675" t="s">
        <v>2892</v>
      </c>
      <c r="C3120" s="675" t="s">
        <v>1984</v>
      </c>
      <c r="D3120" s="675" t="s">
        <v>37</v>
      </c>
      <c r="E3120" s="676">
        <v>13.73</v>
      </c>
      <c r="F3120" s="446"/>
      <c r="G3120" s="446"/>
      <c r="H3120" s="446" t="s">
        <v>14360</v>
      </c>
      <c r="I3120" s="447">
        <v>45261</v>
      </c>
    </row>
    <row r="3121" spans="1:9" ht="15.75">
      <c r="A3121" s="675">
        <v>97610</v>
      </c>
      <c r="B3121" s="675" t="s">
        <v>2893</v>
      </c>
      <c r="C3121" s="675" t="s">
        <v>1984</v>
      </c>
      <c r="D3121" s="675" t="s">
        <v>37</v>
      </c>
      <c r="E3121" s="676">
        <v>14.58</v>
      </c>
      <c r="F3121" s="446"/>
      <c r="G3121" s="446"/>
      <c r="H3121" s="446" t="s">
        <v>14360</v>
      </c>
      <c r="I3121" s="447">
        <v>45261</v>
      </c>
    </row>
    <row r="3122" spans="1:9" ht="15.75">
      <c r="A3122" s="675">
        <v>97611</v>
      </c>
      <c r="B3122" s="675" t="s">
        <v>2894</v>
      </c>
      <c r="C3122" s="675" t="s">
        <v>1984</v>
      </c>
      <c r="D3122" s="675" t="s">
        <v>37</v>
      </c>
      <c r="E3122" s="676">
        <v>23.82</v>
      </c>
      <c r="F3122" s="446"/>
      <c r="G3122" s="446"/>
      <c r="H3122" s="446" t="s">
        <v>14360</v>
      </c>
      <c r="I3122" s="447">
        <v>45261</v>
      </c>
    </row>
    <row r="3123" spans="1:9" ht="15.75">
      <c r="A3123" s="675">
        <v>97612</v>
      </c>
      <c r="B3123" s="675" t="s">
        <v>2895</v>
      </c>
      <c r="C3123" s="675" t="s">
        <v>1984</v>
      </c>
      <c r="D3123" s="675" t="s">
        <v>37</v>
      </c>
      <c r="E3123" s="676">
        <v>26.03</v>
      </c>
      <c r="F3123" s="446"/>
      <c r="G3123" s="446"/>
      <c r="H3123" s="446" t="s">
        <v>14360</v>
      </c>
      <c r="I3123" s="447">
        <v>45261</v>
      </c>
    </row>
    <row r="3124" spans="1:9" ht="15.75">
      <c r="A3124" s="675">
        <v>97613</v>
      </c>
      <c r="B3124" s="675" t="s">
        <v>2896</v>
      </c>
      <c r="C3124" s="675" t="s">
        <v>1984</v>
      </c>
      <c r="D3124" s="675" t="s">
        <v>37</v>
      </c>
      <c r="E3124" s="676">
        <v>33.380000000000003</v>
      </c>
      <c r="F3124" s="446"/>
      <c r="G3124" s="446"/>
      <c r="H3124" s="446" t="s">
        <v>14360</v>
      </c>
      <c r="I3124" s="447">
        <v>45261</v>
      </c>
    </row>
    <row r="3125" spans="1:9" ht="15.75">
      <c r="A3125" s="675">
        <v>97614</v>
      </c>
      <c r="B3125" s="675" t="s">
        <v>2897</v>
      </c>
      <c r="C3125" s="675" t="s">
        <v>1984</v>
      </c>
      <c r="D3125" s="675" t="s">
        <v>37</v>
      </c>
      <c r="E3125" s="676">
        <v>59.9</v>
      </c>
      <c r="F3125" s="446"/>
      <c r="G3125" s="446"/>
      <c r="H3125" s="446" t="s">
        <v>14360</v>
      </c>
      <c r="I3125" s="447">
        <v>45261</v>
      </c>
    </row>
    <row r="3126" spans="1:9" ht="15.75">
      <c r="A3126" s="675">
        <v>97615</v>
      </c>
      <c r="B3126" s="675" t="s">
        <v>6372</v>
      </c>
      <c r="C3126" s="675" t="s">
        <v>1984</v>
      </c>
      <c r="D3126" s="675" t="s">
        <v>37</v>
      </c>
      <c r="E3126" s="676">
        <v>56.02</v>
      </c>
      <c r="F3126" s="446"/>
      <c r="G3126" s="446"/>
      <c r="H3126" s="446" t="s">
        <v>14360</v>
      </c>
      <c r="I3126" s="447">
        <v>45261</v>
      </c>
    </row>
    <row r="3127" spans="1:9" ht="15.75">
      <c r="A3127" s="675">
        <v>97616</v>
      </c>
      <c r="B3127" s="675" t="s">
        <v>6373</v>
      </c>
      <c r="C3127" s="675" t="s">
        <v>1984</v>
      </c>
      <c r="D3127" s="675" t="s">
        <v>37</v>
      </c>
      <c r="E3127" s="676">
        <v>64.83</v>
      </c>
      <c r="F3127" s="446"/>
      <c r="G3127" s="446"/>
      <c r="H3127" s="446" t="s">
        <v>14360</v>
      </c>
      <c r="I3127" s="447">
        <v>45261</v>
      </c>
    </row>
    <row r="3128" spans="1:9" ht="15.75">
      <c r="A3128" s="675">
        <v>97617</v>
      </c>
      <c r="B3128" s="675" t="s">
        <v>6374</v>
      </c>
      <c r="C3128" s="675" t="s">
        <v>1984</v>
      </c>
      <c r="D3128" s="675" t="s">
        <v>37</v>
      </c>
      <c r="E3128" s="676">
        <v>64.489999999999995</v>
      </c>
      <c r="F3128" s="446"/>
      <c r="G3128" s="446"/>
      <c r="H3128" s="446" t="s">
        <v>14360</v>
      </c>
      <c r="I3128" s="447">
        <v>45261</v>
      </c>
    </row>
    <row r="3129" spans="1:9" ht="15.75">
      <c r="A3129" s="675">
        <v>97618</v>
      </c>
      <c r="B3129" s="675" t="s">
        <v>6375</v>
      </c>
      <c r="C3129" s="675" t="s">
        <v>1984</v>
      </c>
      <c r="D3129" s="675" t="s">
        <v>37</v>
      </c>
      <c r="E3129" s="676">
        <v>59.13</v>
      </c>
      <c r="F3129" s="446"/>
      <c r="G3129" s="446"/>
      <c r="H3129" s="446" t="s">
        <v>14360</v>
      </c>
      <c r="I3129" s="447">
        <v>45261</v>
      </c>
    </row>
    <row r="3130" spans="1:9" ht="15.75">
      <c r="A3130" s="675">
        <v>100902</v>
      </c>
      <c r="B3130" s="675" t="s">
        <v>6376</v>
      </c>
      <c r="C3130" s="675" t="s">
        <v>1984</v>
      </c>
      <c r="D3130" s="675" t="s">
        <v>37</v>
      </c>
      <c r="E3130" s="676">
        <v>22.13</v>
      </c>
      <c r="F3130" s="446"/>
      <c r="G3130" s="446"/>
      <c r="H3130" s="446" t="s">
        <v>14360</v>
      </c>
      <c r="I3130" s="447">
        <v>45261</v>
      </c>
    </row>
    <row r="3131" spans="1:9" ht="15.75">
      <c r="A3131" s="675">
        <v>100903</v>
      </c>
      <c r="B3131" s="675" t="s">
        <v>6377</v>
      </c>
      <c r="C3131" s="675" t="s">
        <v>1984</v>
      </c>
      <c r="D3131" s="675" t="s">
        <v>37</v>
      </c>
      <c r="E3131" s="676">
        <v>25.87</v>
      </c>
      <c r="F3131" s="446"/>
      <c r="G3131" s="446"/>
      <c r="H3131" s="446" t="s">
        <v>14360</v>
      </c>
      <c r="I3131" s="447">
        <v>45261</v>
      </c>
    </row>
    <row r="3132" spans="1:9" ht="15.75">
      <c r="A3132" s="675">
        <v>100904</v>
      </c>
      <c r="B3132" s="675" t="s">
        <v>2898</v>
      </c>
      <c r="C3132" s="675" t="s">
        <v>1984</v>
      </c>
      <c r="D3132" s="675" t="s">
        <v>37</v>
      </c>
      <c r="E3132" s="676">
        <v>92.68</v>
      </c>
      <c r="F3132" s="446"/>
      <c r="G3132" s="446"/>
      <c r="H3132" s="446" t="s">
        <v>14360</v>
      </c>
      <c r="I3132" s="447">
        <v>45261</v>
      </c>
    </row>
    <row r="3133" spans="1:9" ht="15.75">
      <c r="A3133" s="675">
        <v>100905</v>
      </c>
      <c r="B3133" s="675" t="s">
        <v>2899</v>
      </c>
      <c r="C3133" s="675" t="s">
        <v>1984</v>
      </c>
      <c r="D3133" s="675" t="s">
        <v>37</v>
      </c>
      <c r="E3133" s="676">
        <v>250.85</v>
      </c>
      <c r="F3133" s="446"/>
      <c r="G3133" s="446"/>
      <c r="H3133" s="446" t="s">
        <v>14360</v>
      </c>
      <c r="I3133" s="447">
        <v>45261</v>
      </c>
    </row>
    <row r="3134" spans="1:9" ht="15.75">
      <c r="A3134" s="675">
        <v>100906</v>
      </c>
      <c r="B3134" s="675" t="s">
        <v>2900</v>
      </c>
      <c r="C3134" s="675" t="s">
        <v>1984</v>
      </c>
      <c r="D3134" s="675" t="s">
        <v>37</v>
      </c>
      <c r="E3134" s="676">
        <v>343.39</v>
      </c>
      <c r="F3134" s="446"/>
      <c r="G3134" s="446"/>
      <c r="H3134" s="446" t="s">
        <v>14360</v>
      </c>
      <c r="I3134" s="447">
        <v>45261</v>
      </c>
    </row>
    <row r="3135" spans="1:9" ht="15.75">
      <c r="A3135" s="675">
        <v>100919</v>
      </c>
      <c r="B3135" s="675" t="s">
        <v>2901</v>
      </c>
      <c r="C3135" s="675" t="s">
        <v>1984</v>
      </c>
      <c r="D3135" s="675" t="s">
        <v>37</v>
      </c>
      <c r="E3135" s="676">
        <v>68.56</v>
      </c>
      <c r="F3135" s="446"/>
      <c r="G3135" s="446"/>
      <c r="H3135" s="446" t="s">
        <v>14360</v>
      </c>
      <c r="I3135" s="447">
        <v>45261</v>
      </c>
    </row>
    <row r="3136" spans="1:9" ht="15.75">
      <c r="A3136" s="675">
        <v>100920</v>
      </c>
      <c r="B3136" s="675" t="s">
        <v>2902</v>
      </c>
      <c r="C3136" s="675" t="s">
        <v>1984</v>
      </c>
      <c r="D3136" s="675" t="s">
        <v>37</v>
      </c>
      <c r="E3136" s="676">
        <v>117.49</v>
      </c>
      <c r="F3136" s="446"/>
      <c r="G3136" s="446"/>
      <c r="H3136" s="446" t="s">
        <v>14360</v>
      </c>
      <c r="I3136" s="447">
        <v>45261</v>
      </c>
    </row>
    <row r="3137" spans="1:9" ht="15.75">
      <c r="A3137" s="675">
        <v>100921</v>
      </c>
      <c r="B3137" s="675" t="s">
        <v>2903</v>
      </c>
      <c r="C3137" s="675" t="s">
        <v>1984</v>
      </c>
      <c r="D3137" s="675" t="s">
        <v>37</v>
      </c>
      <c r="E3137" s="676">
        <v>67.84</v>
      </c>
      <c r="F3137" s="446"/>
      <c r="G3137" s="446"/>
      <c r="H3137" s="446" t="s">
        <v>14360</v>
      </c>
      <c r="I3137" s="447">
        <v>45261</v>
      </c>
    </row>
    <row r="3138" spans="1:9" ht="15.75">
      <c r="A3138" s="675">
        <v>100922</v>
      </c>
      <c r="B3138" s="675" t="s">
        <v>2904</v>
      </c>
      <c r="C3138" s="675" t="s">
        <v>1984</v>
      </c>
      <c r="D3138" s="675" t="s">
        <v>37</v>
      </c>
      <c r="E3138" s="676">
        <v>48.89</v>
      </c>
      <c r="F3138" s="446"/>
      <c r="G3138" s="446"/>
      <c r="H3138" s="446" t="s">
        <v>14360</v>
      </c>
      <c r="I3138" s="447">
        <v>45261</v>
      </c>
    </row>
    <row r="3139" spans="1:9" ht="15.75">
      <c r="A3139" s="675">
        <v>100923</v>
      </c>
      <c r="B3139" s="675" t="s">
        <v>2905</v>
      </c>
      <c r="C3139" s="675" t="s">
        <v>1984</v>
      </c>
      <c r="D3139" s="675" t="s">
        <v>37</v>
      </c>
      <c r="E3139" s="676">
        <v>57.14</v>
      </c>
      <c r="F3139" s="446"/>
      <c r="G3139" s="446"/>
      <c r="H3139" s="446" t="s">
        <v>14360</v>
      </c>
      <c r="I3139" s="447">
        <v>45261</v>
      </c>
    </row>
    <row r="3140" spans="1:9" ht="15.75">
      <c r="A3140" s="675">
        <v>103782</v>
      </c>
      <c r="B3140" s="675" t="s">
        <v>5209</v>
      </c>
      <c r="C3140" s="675" t="s">
        <v>1984</v>
      </c>
      <c r="D3140" s="675" t="s">
        <v>37</v>
      </c>
      <c r="E3140" s="676">
        <v>31.5</v>
      </c>
      <c r="F3140" s="446"/>
      <c r="G3140" s="446"/>
      <c r="H3140" s="446" t="s">
        <v>14360</v>
      </c>
      <c r="I3140" s="447">
        <v>45261</v>
      </c>
    </row>
    <row r="3141" spans="1:9" ht="15.75">
      <c r="A3141" s="675">
        <v>101489</v>
      </c>
      <c r="B3141" s="675" t="s">
        <v>6378</v>
      </c>
      <c r="C3141" s="675" t="s">
        <v>1984</v>
      </c>
      <c r="D3141" s="675" t="s">
        <v>37</v>
      </c>
      <c r="E3141" s="677">
        <v>1393.58</v>
      </c>
      <c r="F3141" s="446"/>
      <c r="G3141" s="446"/>
      <c r="H3141" s="446" t="s">
        <v>14360</v>
      </c>
      <c r="I3141" s="447">
        <v>45261</v>
      </c>
    </row>
    <row r="3142" spans="1:9" ht="15.75">
      <c r="A3142" s="675">
        <v>101490</v>
      </c>
      <c r="B3142" s="675" t="s">
        <v>6379</v>
      </c>
      <c r="C3142" s="675" t="s">
        <v>1984</v>
      </c>
      <c r="D3142" s="675" t="s">
        <v>37</v>
      </c>
      <c r="E3142" s="677">
        <v>1492.25</v>
      </c>
      <c r="F3142" s="446"/>
      <c r="G3142" s="446"/>
      <c r="H3142" s="446" t="s">
        <v>14360</v>
      </c>
      <c r="I3142" s="447">
        <v>45261</v>
      </c>
    </row>
    <row r="3143" spans="1:9" ht="15.75">
      <c r="A3143" s="675">
        <v>101491</v>
      </c>
      <c r="B3143" s="675" t="s">
        <v>6380</v>
      </c>
      <c r="C3143" s="675" t="s">
        <v>1984</v>
      </c>
      <c r="D3143" s="675" t="s">
        <v>37</v>
      </c>
      <c r="E3143" s="677">
        <v>1522.83</v>
      </c>
      <c r="F3143" s="446"/>
      <c r="G3143" s="446"/>
      <c r="H3143" s="446" t="s">
        <v>14360</v>
      </c>
      <c r="I3143" s="447">
        <v>45261</v>
      </c>
    </row>
    <row r="3144" spans="1:9" ht="15.75">
      <c r="A3144" s="675">
        <v>101492</v>
      </c>
      <c r="B3144" s="675" t="s">
        <v>6381</v>
      </c>
      <c r="C3144" s="675" t="s">
        <v>1984</v>
      </c>
      <c r="D3144" s="675" t="s">
        <v>37</v>
      </c>
      <c r="E3144" s="677">
        <v>1666.46</v>
      </c>
      <c r="F3144" s="446"/>
      <c r="G3144" s="446"/>
      <c r="H3144" s="446" t="s">
        <v>14360</v>
      </c>
      <c r="I3144" s="447">
        <v>45261</v>
      </c>
    </row>
    <row r="3145" spans="1:9" ht="15.75">
      <c r="A3145" s="675">
        <v>101493</v>
      </c>
      <c r="B3145" s="675" t="s">
        <v>6382</v>
      </c>
      <c r="C3145" s="675" t="s">
        <v>1984</v>
      </c>
      <c r="D3145" s="675" t="s">
        <v>37</v>
      </c>
      <c r="E3145" s="677">
        <v>1380.09</v>
      </c>
      <c r="F3145" s="446"/>
      <c r="G3145" s="446"/>
      <c r="H3145" s="446" t="s">
        <v>14360</v>
      </c>
      <c r="I3145" s="447">
        <v>45261</v>
      </c>
    </row>
    <row r="3146" spans="1:9" ht="15.75">
      <c r="A3146" s="675">
        <v>101494</v>
      </c>
      <c r="B3146" s="675" t="s">
        <v>6383</v>
      </c>
      <c r="C3146" s="675" t="s">
        <v>1984</v>
      </c>
      <c r="D3146" s="675" t="s">
        <v>37</v>
      </c>
      <c r="E3146" s="677">
        <v>1478.76</v>
      </c>
      <c r="F3146" s="446"/>
      <c r="G3146" s="446"/>
      <c r="H3146" s="446" t="s">
        <v>14360</v>
      </c>
      <c r="I3146" s="447">
        <v>45261</v>
      </c>
    </row>
    <row r="3147" spans="1:9" ht="15.75">
      <c r="A3147" s="675">
        <v>101495</v>
      </c>
      <c r="B3147" s="675" t="s">
        <v>6384</v>
      </c>
      <c r="C3147" s="675" t="s">
        <v>1984</v>
      </c>
      <c r="D3147" s="675" t="s">
        <v>37</v>
      </c>
      <c r="E3147" s="677">
        <v>1509.34</v>
      </c>
      <c r="F3147" s="446"/>
      <c r="G3147" s="446"/>
      <c r="H3147" s="446" t="s">
        <v>14360</v>
      </c>
      <c r="I3147" s="447">
        <v>45261</v>
      </c>
    </row>
    <row r="3148" spans="1:9" ht="15.75">
      <c r="A3148" s="675">
        <v>101496</v>
      </c>
      <c r="B3148" s="675" t="s">
        <v>6385</v>
      </c>
      <c r="C3148" s="675" t="s">
        <v>1984</v>
      </c>
      <c r="D3148" s="675" t="s">
        <v>37</v>
      </c>
      <c r="E3148" s="677">
        <v>1652.97</v>
      </c>
      <c r="F3148" s="446"/>
      <c r="G3148" s="446"/>
      <c r="H3148" s="446" t="s">
        <v>14360</v>
      </c>
      <c r="I3148" s="447">
        <v>45261</v>
      </c>
    </row>
    <row r="3149" spans="1:9" ht="15.75">
      <c r="A3149" s="675">
        <v>101497</v>
      </c>
      <c r="B3149" s="675" t="s">
        <v>6386</v>
      </c>
      <c r="C3149" s="675" t="s">
        <v>1984</v>
      </c>
      <c r="D3149" s="675" t="s">
        <v>37</v>
      </c>
      <c r="E3149" s="677">
        <v>1658.21</v>
      </c>
      <c r="F3149" s="446"/>
      <c r="G3149" s="446"/>
      <c r="H3149" s="446" t="s">
        <v>14360</v>
      </c>
      <c r="I3149" s="447">
        <v>45261</v>
      </c>
    </row>
    <row r="3150" spans="1:9" ht="15.75">
      <c r="A3150" s="675">
        <v>101498</v>
      </c>
      <c r="B3150" s="675" t="s">
        <v>6387</v>
      </c>
      <c r="C3150" s="675" t="s">
        <v>1984</v>
      </c>
      <c r="D3150" s="675" t="s">
        <v>37</v>
      </c>
      <c r="E3150" s="677">
        <v>1807.56</v>
      </c>
      <c r="F3150" s="446"/>
      <c r="G3150" s="446"/>
      <c r="H3150" s="446" t="s">
        <v>14360</v>
      </c>
      <c r="I3150" s="447">
        <v>45261</v>
      </c>
    </row>
    <row r="3151" spans="1:9" ht="15.75">
      <c r="A3151" s="675">
        <v>101499</v>
      </c>
      <c r="B3151" s="675" t="s">
        <v>6388</v>
      </c>
      <c r="C3151" s="675" t="s">
        <v>1984</v>
      </c>
      <c r="D3151" s="675" t="s">
        <v>37</v>
      </c>
      <c r="E3151" s="677">
        <v>1853.84</v>
      </c>
      <c r="F3151" s="446"/>
      <c r="G3151" s="446"/>
      <c r="H3151" s="446" t="s">
        <v>14360</v>
      </c>
      <c r="I3151" s="447">
        <v>45261</v>
      </c>
    </row>
    <row r="3152" spans="1:9" ht="15.75">
      <c r="A3152" s="675">
        <v>101500</v>
      </c>
      <c r="B3152" s="675" t="s">
        <v>6389</v>
      </c>
      <c r="C3152" s="675" t="s">
        <v>1984</v>
      </c>
      <c r="D3152" s="675" t="s">
        <v>37</v>
      </c>
      <c r="E3152" s="677">
        <v>2057.36</v>
      </c>
      <c r="F3152" s="446"/>
      <c r="G3152" s="446"/>
      <c r="H3152" s="446" t="s">
        <v>14360</v>
      </c>
      <c r="I3152" s="447">
        <v>45261</v>
      </c>
    </row>
    <row r="3153" spans="1:9" ht="15.75">
      <c r="A3153" s="675">
        <v>101501</v>
      </c>
      <c r="B3153" s="675" t="s">
        <v>6390</v>
      </c>
      <c r="C3153" s="675" t="s">
        <v>1984</v>
      </c>
      <c r="D3153" s="675" t="s">
        <v>37</v>
      </c>
      <c r="E3153" s="677">
        <v>1652.09</v>
      </c>
      <c r="F3153" s="446"/>
      <c r="G3153" s="446"/>
      <c r="H3153" s="446" t="s">
        <v>14360</v>
      </c>
      <c r="I3153" s="447">
        <v>45261</v>
      </c>
    </row>
    <row r="3154" spans="1:9" ht="15.75">
      <c r="A3154" s="675">
        <v>101502</v>
      </c>
      <c r="B3154" s="675" t="s">
        <v>6391</v>
      </c>
      <c r="C3154" s="675" t="s">
        <v>1984</v>
      </c>
      <c r="D3154" s="675" t="s">
        <v>37</v>
      </c>
      <c r="E3154" s="677">
        <v>1801.44</v>
      </c>
      <c r="F3154" s="446"/>
      <c r="G3154" s="446"/>
      <c r="H3154" s="446" t="s">
        <v>14360</v>
      </c>
      <c r="I3154" s="447">
        <v>45261</v>
      </c>
    </row>
    <row r="3155" spans="1:9" ht="15.75">
      <c r="A3155" s="675">
        <v>101503</v>
      </c>
      <c r="B3155" s="675" t="s">
        <v>6392</v>
      </c>
      <c r="C3155" s="675" t="s">
        <v>1984</v>
      </c>
      <c r="D3155" s="675" t="s">
        <v>37</v>
      </c>
      <c r="E3155" s="677">
        <v>1847.72</v>
      </c>
      <c r="F3155" s="446"/>
      <c r="G3155" s="446"/>
      <c r="H3155" s="446" t="s">
        <v>14360</v>
      </c>
      <c r="I3155" s="447">
        <v>45261</v>
      </c>
    </row>
    <row r="3156" spans="1:9" ht="15.75">
      <c r="A3156" s="675">
        <v>101504</v>
      </c>
      <c r="B3156" s="675" t="s">
        <v>6393</v>
      </c>
      <c r="C3156" s="675" t="s">
        <v>1984</v>
      </c>
      <c r="D3156" s="675" t="s">
        <v>37</v>
      </c>
      <c r="E3156" s="677">
        <v>2051.2399999999998</v>
      </c>
      <c r="F3156" s="446"/>
      <c r="G3156" s="446"/>
      <c r="H3156" s="446" t="s">
        <v>14360</v>
      </c>
      <c r="I3156" s="447">
        <v>45261</v>
      </c>
    </row>
    <row r="3157" spans="1:9" ht="15.75">
      <c r="A3157" s="675">
        <v>101505</v>
      </c>
      <c r="B3157" s="675" t="s">
        <v>6394</v>
      </c>
      <c r="C3157" s="675" t="s">
        <v>1984</v>
      </c>
      <c r="D3157" s="675" t="s">
        <v>37</v>
      </c>
      <c r="E3157" s="677">
        <v>1767.6</v>
      </c>
      <c r="F3157" s="446"/>
      <c r="G3157" s="446"/>
      <c r="H3157" s="446" t="s">
        <v>14360</v>
      </c>
      <c r="I3157" s="447">
        <v>45261</v>
      </c>
    </row>
    <row r="3158" spans="1:9" ht="15.75">
      <c r="A3158" s="675">
        <v>101506</v>
      </c>
      <c r="B3158" s="675" t="s">
        <v>6395</v>
      </c>
      <c r="C3158" s="675" t="s">
        <v>1984</v>
      </c>
      <c r="D3158" s="675" t="s">
        <v>37</v>
      </c>
      <c r="E3158" s="677">
        <v>1966.74</v>
      </c>
      <c r="F3158" s="446"/>
      <c r="G3158" s="446"/>
      <c r="H3158" s="446" t="s">
        <v>14360</v>
      </c>
      <c r="I3158" s="447">
        <v>45261</v>
      </c>
    </row>
    <row r="3159" spans="1:9" ht="15.75">
      <c r="A3159" s="675">
        <v>101507</v>
      </c>
      <c r="B3159" s="675" t="s">
        <v>6396</v>
      </c>
      <c r="C3159" s="675" t="s">
        <v>1984</v>
      </c>
      <c r="D3159" s="675" t="s">
        <v>37</v>
      </c>
      <c r="E3159" s="677">
        <v>2028.45</v>
      </c>
      <c r="F3159" s="446"/>
      <c r="G3159" s="446"/>
      <c r="H3159" s="446" t="s">
        <v>14360</v>
      </c>
      <c r="I3159" s="447">
        <v>45261</v>
      </c>
    </row>
    <row r="3160" spans="1:9" ht="15.75">
      <c r="A3160" s="675">
        <v>101508</v>
      </c>
      <c r="B3160" s="675" t="s">
        <v>6397</v>
      </c>
      <c r="C3160" s="675" t="s">
        <v>1984</v>
      </c>
      <c r="D3160" s="675" t="s">
        <v>37</v>
      </c>
      <c r="E3160" s="677">
        <v>2290.8000000000002</v>
      </c>
      <c r="F3160" s="446"/>
      <c r="G3160" s="446"/>
      <c r="H3160" s="446" t="s">
        <v>14360</v>
      </c>
      <c r="I3160" s="447">
        <v>45261</v>
      </c>
    </row>
    <row r="3161" spans="1:9" ht="15.75">
      <c r="A3161" s="675">
        <v>101509</v>
      </c>
      <c r="B3161" s="675" t="s">
        <v>6398</v>
      </c>
      <c r="C3161" s="675" t="s">
        <v>1984</v>
      </c>
      <c r="D3161" s="675" t="s">
        <v>37</v>
      </c>
      <c r="E3161" s="677">
        <v>1797.03</v>
      </c>
      <c r="F3161" s="446"/>
      <c r="G3161" s="446"/>
      <c r="H3161" s="446" t="s">
        <v>14360</v>
      </c>
      <c r="I3161" s="447">
        <v>45261</v>
      </c>
    </row>
    <row r="3162" spans="1:9" ht="15.75">
      <c r="A3162" s="675">
        <v>101510</v>
      </c>
      <c r="B3162" s="675" t="s">
        <v>6399</v>
      </c>
      <c r="C3162" s="675" t="s">
        <v>1984</v>
      </c>
      <c r="D3162" s="675" t="s">
        <v>37</v>
      </c>
      <c r="E3162" s="677">
        <v>1996.17</v>
      </c>
      <c r="F3162" s="446"/>
      <c r="G3162" s="446"/>
      <c r="H3162" s="446" t="s">
        <v>14360</v>
      </c>
      <c r="I3162" s="447">
        <v>45261</v>
      </c>
    </row>
    <row r="3163" spans="1:9" ht="15.75">
      <c r="A3163" s="675">
        <v>101511</v>
      </c>
      <c r="B3163" s="675" t="s">
        <v>6400</v>
      </c>
      <c r="C3163" s="675" t="s">
        <v>1984</v>
      </c>
      <c r="D3163" s="675" t="s">
        <v>37</v>
      </c>
      <c r="E3163" s="677">
        <v>2057.88</v>
      </c>
      <c r="F3163" s="446"/>
      <c r="G3163" s="446"/>
      <c r="H3163" s="446" t="s">
        <v>14360</v>
      </c>
      <c r="I3163" s="447">
        <v>45261</v>
      </c>
    </row>
    <row r="3164" spans="1:9" ht="15.75">
      <c r="A3164" s="675">
        <v>101512</v>
      </c>
      <c r="B3164" s="675" t="s">
        <v>6401</v>
      </c>
      <c r="C3164" s="675" t="s">
        <v>1984</v>
      </c>
      <c r="D3164" s="675" t="s">
        <v>37</v>
      </c>
      <c r="E3164" s="677">
        <v>2320.23</v>
      </c>
      <c r="F3164" s="446"/>
      <c r="G3164" s="446"/>
      <c r="H3164" s="446" t="s">
        <v>14360</v>
      </c>
      <c r="I3164" s="447">
        <v>45261</v>
      </c>
    </row>
    <row r="3165" spans="1:9" ht="15.75">
      <c r="A3165" s="675">
        <v>101513</v>
      </c>
      <c r="B3165" s="675" t="s">
        <v>6402</v>
      </c>
      <c r="C3165" s="675" t="s">
        <v>1984</v>
      </c>
      <c r="D3165" s="675" t="s">
        <v>37</v>
      </c>
      <c r="E3165" s="676">
        <v>803.78</v>
      </c>
      <c r="F3165" s="446"/>
      <c r="G3165" s="446"/>
      <c r="H3165" s="446" t="s">
        <v>14360</v>
      </c>
      <c r="I3165" s="447">
        <v>45261</v>
      </c>
    </row>
    <row r="3166" spans="1:9" ht="15.75">
      <c r="A3166" s="675">
        <v>101514</v>
      </c>
      <c r="B3166" s="675" t="s">
        <v>6403</v>
      </c>
      <c r="C3166" s="675" t="s">
        <v>1984</v>
      </c>
      <c r="D3166" s="675" t="s">
        <v>37</v>
      </c>
      <c r="E3166" s="676">
        <v>922.19</v>
      </c>
      <c r="F3166" s="446"/>
      <c r="G3166" s="446"/>
      <c r="H3166" s="446" t="s">
        <v>14360</v>
      </c>
      <c r="I3166" s="447">
        <v>45261</v>
      </c>
    </row>
    <row r="3167" spans="1:9" ht="15.75">
      <c r="A3167" s="675">
        <v>101515</v>
      </c>
      <c r="B3167" s="675" t="s">
        <v>6404</v>
      </c>
      <c r="C3167" s="675" t="s">
        <v>1984</v>
      </c>
      <c r="D3167" s="675" t="s">
        <v>37</v>
      </c>
      <c r="E3167" s="676">
        <v>958.88</v>
      </c>
      <c r="F3167" s="446"/>
      <c r="G3167" s="446"/>
      <c r="H3167" s="446" t="s">
        <v>14360</v>
      </c>
      <c r="I3167" s="447">
        <v>45261</v>
      </c>
    </row>
    <row r="3168" spans="1:9" ht="15.75">
      <c r="A3168" s="675">
        <v>101516</v>
      </c>
      <c r="B3168" s="675" t="s">
        <v>6405</v>
      </c>
      <c r="C3168" s="675" t="s">
        <v>1984</v>
      </c>
      <c r="D3168" s="675" t="s">
        <v>37</v>
      </c>
      <c r="E3168" s="677">
        <v>1098.8</v>
      </c>
      <c r="F3168" s="446"/>
      <c r="G3168" s="446"/>
      <c r="H3168" s="446" t="s">
        <v>14360</v>
      </c>
      <c r="I3168" s="447">
        <v>45261</v>
      </c>
    </row>
    <row r="3169" spans="1:9" ht="15.75">
      <c r="A3169" s="675">
        <v>101517</v>
      </c>
      <c r="B3169" s="675" t="s">
        <v>6406</v>
      </c>
      <c r="C3169" s="675" t="s">
        <v>1984</v>
      </c>
      <c r="D3169" s="675" t="s">
        <v>37</v>
      </c>
      <c r="E3169" s="676">
        <v>790.28</v>
      </c>
      <c r="F3169" s="446"/>
      <c r="G3169" s="446"/>
      <c r="H3169" s="446" t="s">
        <v>14360</v>
      </c>
      <c r="I3169" s="447">
        <v>45261</v>
      </c>
    </row>
    <row r="3170" spans="1:9" ht="15.75">
      <c r="A3170" s="675">
        <v>101518</v>
      </c>
      <c r="B3170" s="675" t="s">
        <v>6407</v>
      </c>
      <c r="C3170" s="675" t="s">
        <v>1984</v>
      </c>
      <c r="D3170" s="675" t="s">
        <v>37</v>
      </c>
      <c r="E3170" s="676">
        <v>908.69</v>
      </c>
      <c r="F3170" s="446"/>
      <c r="G3170" s="446"/>
      <c r="H3170" s="446" t="s">
        <v>14360</v>
      </c>
      <c r="I3170" s="447">
        <v>45261</v>
      </c>
    </row>
    <row r="3171" spans="1:9" ht="15.75">
      <c r="A3171" s="675">
        <v>101519</v>
      </c>
      <c r="B3171" s="675" t="s">
        <v>6408</v>
      </c>
      <c r="C3171" s="675" t="s">
        <v>1984</v>
      </c>
      <c r="D3171" s="675" t="s">
        <v>37</v>
      </c>
      <c r="E3171" s="676">
        <v>945.38</v>
      </c>
      <c r="F3171" s="446"/>
      <c r="G3171" s="446"/>
      <c r="H3171" s="446" t="s">
        <v>14360</v>
      </c>
      <c r="I3171" s="447">
        <v>45261</v>
      </c>
    </row>
    <row r="3172" spans="1:9" ht="15.75">
      <c r="A3172" s="675">
        <v>101520</v>
      </c>
      <c r="B3172" s="675" t="s">
        <v>6409</v>
      </c>
      <c r="C3172" s="675" t="s">
        <v>1984</v>
      </c>
      <c r="D3172" s="675" t="s">
        <v>37</v>
      </c>
      <c r="E3172" s="677">
        <v>1085.3</v>
      </c>
      <c r="F3172" s="446"/>
      <c r="G3172" s="446"/>
      <c r="H3172" s="446" t="s">
        <v>14360</v>
      </c>
      <c r="I3172" s="447">
        <v>45261</v>
      </c>
    </row>
    <row r="3173" spans="1:9" ht="15.75">
      <c r="A3173" s="675">
        <v>101521</v>
      </c>
      <c r="B3173" s="675" t="s">
        <v>6410</v>
      </c>
      <c r="C3173" s="675" t="s">
        <v>1984</v>
      </c>
      <c r="D3173" s="675" t="s">
        <v>37</v>
      </c>
      <c r="E3173" s="677">
        <v>1083.31</v>
      </c>
      <c r="F3173" s="446"/>
      <c r="G3173" s="446"/>
      <c r="H3173" s="446" t="s">
        <v>14360</v>
      </c>
      <c r="I3173" s="447">
        <v>45261</v>
      </c>
    </row>
    <row r="3174" spans="1:9" ht="15.75">
      <c r="A3174" s="675">
        <v>101522</v>
      </c>
      <c r="B3174" s="675" t="s">
        <v>6411</v>
      </c>
      <c r="C3174" s="675" t="s">
        <v>1984</v>
      </c>
      <c r="D3174" s="675" t="s">
        <v>37</v>
      </c>
      <c r="E3174" s="677">
        <v>1260.92</v>
      </c>
      <c r="F3174" s="446"/>
      <c r="G3174" s="446"/>
      <c r="H3174" s="446" t="s">
        <v>14360</v>
      </c>
      <c r="I3174" s="447">
        <v>45261</v>
      </c>
    </row>
    <row r="3175" spans="1:9" ht="15.75">
      <c r="A3175" s="675">
        <v>101523</v>
      </c>
      <c r="B3175" s="675" t="s">
        <v>6412</v>
      </c>
      <c r="C3175" s="675" t="s">
        <v>1984</v>
      </c>
      <c r="D3175" s="675" t="s">
        <v>37</v>
      </c>
      <c r="E3175" s="677">
        <v>1315.96</v>
      </c>
      <c r="F3175" s="446"/>
      <c r="G3175" s="446"/>
      <c r="H3175" s="446" t="s">
        <v>14360</v>
      </c>
      <c r="I3175" s="447">
        <v>45261</v>
      </c>
    </row>
    <row r="3176" spans="1:9" ht="15.75">
      <c r="A3176" s="675">
        <v>101524</v>
      </c>
      <c r="B3176" s="675" t="s">
        <v>6413</v>
      </c>
      <c r="C3176" s="675" t="s">
        <v>1984</v>
      </c>
      <c r="D3176" s="675" t="s">
        <v>37</v>
      </c>
      <c r="E3176" s="677">
        <v>1525.84</v>
      </c>
      <c r="F3176" s="446"/>
      <c r="G3176" s="446"/>
      <c r="H3176" s="446" t="s">
        <v>14360</v>
      </c>
      <c r="I3176" s="447">
        <v>45261</v>
      </c>
    </row>
    <row r="3177" spans="1:9" ht="15.75">
      <c r="A3177" s="675">
        <v>101525</v>
      </c>
      <c r="B3177" s="675" t="s">
        <v>6414</v>
      </c>
      <c r="C3177" s="675" t="s">
        <v>1984</v>
      </c>
      <c r="D3177" s="675" t="s">
        <v>37</v>
      </c>
      <c r="E3177" s="677">
        <v>1077.18</v>
      </c>
      <c r="F3177" s="446"/>
      <c r="G3177" s="446"/>
      <c r="H3177" s="446" t="s">
        <v>14360</v>
      </c>
      <c r="I3177" s="447">
        <v>45261</v>
      </c>
    </row>
    <row r="3178" spans="1:9" ht="15.75">
      <c r="A3178" s="675">
        <v>101526</v>
      </c>
      <c r="B3178" s="675" t="s">
        <v>6415</v>
      </c>
      <c r="C3178" s="675" t="s">
        <v>1984</v>
      </c>
      <c r="D3178" s="675" t="s">
        <v>37</v>
      </c>
      <c r="E3178" s="677">
        <v>1254.79</v>
      </c>
      <c r="F3178" s="446"/>
      <c r="G3178" s="446"/>
      <c r="H3178" s="446" t="s">
        <v>14360</v>
      </c>
      <c r="I3178" s="447">
        <v>45261</v>
      </c>
    </row>
    <row r="3179" spans="1:9" ht="15.75">
      <c r="A3179" s="675">
        <v>101527</v>
      </c>
      <c r="B3179" s="675" t="s">
        <v>6416</v>
      </c>
      <c r="C3179" s="675" t="s">
        <v>1984</v>
      </c>
      <c r="D3179" s="675" t="s">
        <v>37</v>
      </c>
      <c r="E3179" s="677">
        <v>1309.83</v>
      </c>
      <c r="F3179" s="446"/>
      <c r="G3179" s="446"/>
      <c r="H3179" s="446" t="s">
        <v>14360</v>
      </c>
      <c r="I3179" s="447">
        <v>45261</v>
      </c>
    </row>
    <row r="3180" spans="1:9" ht="15.75">
      <c r="A3180" s="675">
        <v>101528</v>
      </c>
      <c r="B3180" s="675" t="s">
        <v>6417</v>
      </c>
      <c r="C3180" s="675" t="s">
        <v>1984</v>
      </c>
      <c r="D3180" s="675" t="s">
        <v>37</v>
      </c>
      <c r="E3180" s="677">
        <v>1519.71</v>
      </c>
      <c r="F3180" s="446"/>
      <c r="G3180" s="446"/>
      <c r="H3180" s="446" t="s">
        <v>14360</v>
      </c>
      <c r="I3180" s="447">
        <v>45261</v>
      </c>
    </row>
    <row r="3181" spans="1:9" ht="15.75">
      <c r="A3181" s="675">
        <v>101529</v>
      </c>
      <c r="B3181" s="675" t="s">
        <v>6418</v>
      </c>
      <c r="C3181" s="675" t="s">
        <v>1984</v>
      </c>
      <c r="D3181" s="675" t="s">
        <v>37</v>
      </c>
      <c r="E3181" s="677">
        <v>1209.17</v>
      </c>
      <c r="F3181" s="446"/>
      <c r="G3181" s="446"/>
      <c r="H3181" s="446" t="s">
        <v>14360</v>
      </c>
      <c r="I3181" s="447">
        <v>45261</v>
      </c>
    </row>
    <row r="3182" spans="1:9" ht="15.75">
      <c r="A3182" s="675">
        <v>101530</v>
      </c>
      <c r="B3182" s="675" t="s">
        <v>6419</v>
      </c>
      <c r="C3182" s="675" t="s">
        <v>1984</v>
      </c>
      <c r="D3182" s="675" t="s">
        <v>37</v>
      </c>
      <c r="E3182" s="677">
        <v>1445.98</v>
      </c>
      <c r="F3182" s="446"/>
      <c r="G3182" s="446"/>
      <c r="H3182" s="446" t="s">
        <v>14360</v>
      </c>
      <c r="I3182" s="447">
        <v>45261</v>
      </c>
    </row>
    <row r="3183" spans="1:9" ht="15.75">
      <c r="A3183" s="675">
        <v>101531</v>
      </c>
      <c r="B3183" s="675" t="s">
        <v>6420</v>
      </c>
      <c r="C3183" s="675" t="s">
        <v>1984</v>
      </c>
      <c r="D3183" s="675" t="s">
        <v>37</v>
      </c>
      <c r="E3183" s="677">
        <v>1519.37</v>
      </c>
      <c r="F3183" s="446"/>
      <c r="G3183" s="446"/>
      <c r="H3183" s="446" t="s">
        <v>14360</v>
      </c>
      <c r="I3183" s="447">
        <v>45261</v>
      </c>
    </row>
    <row r="3184" spans="1:9" ht="15.75">
      <c r="A3184" s="675">
        <v>101532</v>
      </c>
      <c r="B3184" s="675" t="s">
        <v>6421</v>
      </c>
      <c r="C3184" s="675" t="s">
        <v>1984</v>
      </c>
      <c r="D3184" s="675" t="s">
        <v>37</v>
      </c>
      <c r="E3184" s="677">
        <v>1799.21</v>
      </c>
      <c r="F3184" s="446"/>
      <c r="G3184" s="446"/>
      <c r="H3184" s="446" t="s">
        <v>14360</v>
      </c>
      <c r="I3184" s="447">
        <v>45261</v>
      </c>
    </row>
    <row r="3185" spans="1:9" ht="15.75">
      <c r="A3185" s="675">
        <v>101533</v>
      </c>
      <c r="B3185" s="675" t="s">
        <v>6422</v>
      </c>
      <c r="C3185" s="675" t="s">
        <v>1984</v>
      </c>
      <c r="D3185" s="675" t="s">
        <v>37</v>
      </c>
      <c r="E3185" s="677">
        <v>1238.5899999999999</v>
      </c>
      <c r="F3185" s="446"/>
      <c r="G3185" s="446"/>
      <c r="H3185" s="446" t="s">
        <v>14360</v>
      </c>
      <c r="I3185" s="447">
        <v>45261</v>
      </c>
    </row>
    <row r="3186" spans="1:9" ht="15.75">
      <c r="A3186" s="675">
        <v>101534</v>
      </c>
      <c r="B3186" s="675" t="s">
        <v>6423</v>
      </c>
      <c r="C3186" s="675" t="s">
        <v>1984</v>
      </c>
      <c r="D3186" s="675" t="s">
        <v>37</v>
      </c>
      <c r="E3186" s="677">
        <v>1475.4</v>
      </c>
      <c r="F3186" s="446"/>
      <c r="G3186" s="446"/>
      <c r="H3186" s="446" t="s">
        <v>14360</v>
      </c>
      <c r="I3186" s="447">
        <v>45261</v>
      </c>
    </row>
    <row r="3187" spans="1:9" ht="15.75">
      <c r="A3187" s="675">
        <v>101535</v>
      </c>
      <c r="B3187" s="675" t="s">
        <v>6424</v>
      </c>
      <c r="C3187" s="675" t="s">
        <v>1984</v>
      </c>
      <c r="D3187" s="675" t="s">
        <v>37</v>
      </c>
      <c r="E3187" s="677">
        <v>1548.79</v>
      </c>
      <c r="F3187" s="446"/>
      <c r="G3187" s="446"/>
      <c r="H3187" s="446" t="s">
        <v>14360</v>
      </c>
      <c r="I3187" s="447">
        <v>45261</v>
      </c>
    </row>
    <row r="3188" spans="1:9" ht="15.75">
      <c r="A3188" s="675">
        <v>101536</v>
      </c>
      <c r="B3188" s="675" t="s">
        <v>6425</v>
      </c>
      <c r="C3188" s="675" t="s">
        <v>1984</v>
      </c>
      <c r="D3188" s="675" t="s">
        <v>37</v>
      </c>
      <c r="E3188" s="677">
        <v>1828.63</v>
      </c>
      <c r="F3188" s="446"/>
      <c r="G3188" s="446"/>
      <c r="H3188" s="446" t="s">
        <v>14360</v>
      </c>
      <c r="I3188" s="447">
        <v>45261</v>
      </c>
    </row>
    <row r="3189" spans="1:9" ht="15.75">
      <c r="A3189" s="675">
        <v>101537</v>
      </c>
      <c r="B3189" s="675" t="s">
        <v>3131</v>
      </c>
      <c r="C3189" s="675" t="s">
        <v>1984</v>
      </c>
      <c r="D3189" s="675" t="s">
        <v>37</v>
      </c>
      <c r="E3189" s="676">
        <v>107.15</v>
      </c>
      <c r="F3189" s="446"/>
      <c r="G3189" s="446"/>
      <c r="H3189" s="446" t="s">
        <v>14360</v>
      </c>
      <c r="I3189" s="447">
        <v>45261</v>
      </c>
    </row>
    <row r="3190" spans="1:9" ht="15.75">
      <c r="A3190" s="675">
        <v>101538</v>
      </c>
      <c r="B3190" s="675" t="s">
        <v>3132</v>
      </c>
      <c r="C3190" s="675" t="s">
        <v>1984</v>
      </c>
      <c r="D3190" s="675" t="s">
        <v>37</v>
      </c>
      <c r="E3190" s="676">
        <v>46.35</v>
      </c>
      <c r="F3190" s="446"/>
      <c r="G3190" s="446"/>
      <c r="H3190" s="446" t="s">
        <v>14360</v>
      </c>
      <c r="I3190" s="447">
        <v>45261</v>
      </c>
    </row>
    <row r="3191" spans="1:9" ht="15.75">
      <c r="A3191" s="675">
        <v>101539</v>
      </c>
      <c r="B3191" s="675" t="s">
        <v>3133</v>
      </c>
      <c r="C3191" s="675" t="s">
        <v>1984</v>
      </c>
      <c r="D3191" s="675" t="s">
        <v>37</v>
      </c>
      <c r="E3191" s="676">
        <v>76.23</v>
      </c>
      <c r="F3191" s="446"/>
      <c r="G3191" s="446"/>
      <c r="H3191" s="446" t="s">
        <v>14360</v>
      </c>
      <c r="I3191" s="447">
        <v>45261</v>
      </c>
    </row>
    <row r="3192" spans="1:9" ht="15.75">
      <c r="A3192" s="675">
        <v>101540</v>
      </c>
      <c r="B3192" s="675" t="s">
        <v>3134</v>
      </c>
      <c r="C3192" s="675" t="s">
        <v>1984</v>
      </c>
      <c r="D3192" s="675" t="s">
        <v>37</v>
      </c>
      <c r="E3192" s="676">
        <v>129.03</v>
      </c>
      <c r="F3192" s="446"/>
      <c r="G3192" s="446"/>
      <c r="H3192" s="446" t="s">
        <v>14360</v>
      </c>
      <c r="I3192" s="447">
        <v>45261</v>
      </c>
    </row>
    <row r="3193" spans="1:9" ht="15.75">
      <c r="A3193" s="675">
        <v>101541</v>
      </c>
      <c r="B3193" s="675" t="s">
        <v>3135</v>
      </c>
      <c r="C3193" s="675" t="s">
        <v>1984</v>
      </c>
      <c r="D3193" s="675" t="s">
        <v>37</v>
      </c>
      <c r="E3193" s="676">
        <v>168.17</v>
      </c>
      <c r="F3193" s="446"/>
      <c r="G3193" s="446"/>
      <c r="H3193" s="446" t="s">
        <v>14360</v>
      </c>
      <c r="I3193" s="447">
        <v>45261</v>
      </c>
    </row>
    <row r="3194" spans="1:9" ht="15.75">
      <c r="A3194" s="675">
        <v>101542</v>
      </c>
      <c r="B3194" s="675" t="s">
        <v>3136</v>
      </c>
      <c r="C3194" s="675" t="s">
        <v>1984</v>
      </c>
      <c r="D3194" s="675" t="s">
        <v>37</v>
      </c>
      <c r="E3194" s="676">
        <v>35.03</v>
      </c>
      <c r="F3194" s="446"/>
      <c r="G3194" s="446"/>
      <c r="H3194" s="446" t="s">
        <v>14360</v>
      </c>
      <c r="I3194" s="447">
        <v>45261</v>
      </c>
    </row>
    <row r="3195" spans="1:9" ht="15.75">
      <c r="A3195" s="675">
        <v>101543</v>
      </c>
      <c r="B3195" s="675" t="s">
        <v>3137</v>
      </c>
      <c r="C3195" s="675" t="s">
        <v>1984</v>
      </c>
      <c r="D3195" s="675" t="s">
        <v>37</v>
      </c>
      <c r="E3195" s="676">
        <v>62.1</v>
      </c>
      <c r="F3195" s="446"/>
      <c r="G3195" s="446"/>
      <c r="H3195" s="446" t="s">
        <v>14360</v>
      </c>
      <c r="I3195" s="447">
        <v>45261</v>
      </c>
    </row>
    <row r="3196" spans="1:9" ht="15.75">
      <c r="A3196" s="675">
        <v>101544</v>
      </c>
      <c r="B3196" s="675" t="s">
        <v>3138</v>
      </c>
      <c r="C3196" s="675" t="s">
        <v>1984</v>
      </c>
      <c r="D3196" s="675" t="s">
        <v>37</v>
      </c>
      <c r="E3196" s="676">
        <v>99.52</v>
      </c>
      <c r="F3196" s="446"/>
      <c r="G3196" s="446"/>
      <c r="H3196" s="446" t="s">
        <v>14360</v>
      </c>
      <c r="I3196" s="447">
        <v>45261</v>
      </c>
    </row>
    <row r="3197" spans="1:9" ht="15.75">
      <c r="A3197" s="675">
        <v>101545</v>
      </c>
      <c r="B3197" s="675" t="s">
        <v>3139</v>
      </c>
      <c r="C3197" s="675" t="s">
        <v>1984</v>
      </c>
      <c r="D3197" s="675" t="s">
        <v>37</v>
      </c>
      <c r="E3197" s="676">
        <v>144.69999999999999</v>
      </c>
      <c r="F3197" s="446"/>
      <c r="G3197" s="446"/>
      <c r="H3197" s="446" t="s">
        <v>14360</v>
      </c>
      <c r="I3197" s="447">
        <v>45261</v>
      </c>
    </row>
    <row r="3198" spans="1:9" ht="15.75">
      <c r="A3198" s="675">
        <v>101546</v>
      </c>
      <c r="B3198" s="675" t="s">
        <v>3140</v>
      </c>
      <c r="C3198" s="675" t="s">
        <v>1984</v>
      </c>
      <c r="D3198" s="675" t="s">
        <v>37</v>
      </c>
      <c r="E3198" s="676">
        <v>23.16</v>
      </c>
      <c r="F3198" s="446"/>
      <c r="G3198" s="446"/>
      <c r="H3198" s="446" t="s">
        <v>14360</v>
      </c>
      <c r="I3198" s="447">
        <v>45261</v>
      </c>
    </row>
    <row r="3199" spans="1:9" ht="15.75">
      <c r="A3199" s="675">
        <v>101547</v>
      </c>
      <c r="B3199" s="675" t="s">
        <v>3141</v>
      </c>
      <c r="C3199" s="675" t="s">
        <v>1984</v>
      </c>
      <c r="D3199" s="675" t="s">
        <v>37</v>
      </c>
      <c r="E3199" s="676">
        <v>71.900000000000006</v>
      </c>
      <c r="F3199" s="446"/>
      <c r="G3199" s="446"/>
      <c r="H3199" s="446" t="s">
        <v>14360</v>
      </c>
      <c r="I3199" s="447">
        <v>45261</v>
      </c>
    </row>
    <row r="3200" spans="1:9" ht="15.75">
      <c r="A3200" s="675">
        <v>101548</v>
      </c>
      <c r="B3200" s="675" t="s">
        <v>3142</v>
      </c>
      <c r="C3200" s="675" t="s">
        <v>1984</v>
      </c>
      <c r="D3200" s="675" t="s">
        <v>37</v>
      </c>
      <c r="E3200" s="676">
        <v>5.97</v>
      </c>
      <c r="F3200" s="446"/>
      <c r="G3200" s="446"/>
      <c r="H3200" s="446" t="s">
        <v>14360</v>
      </c>
      <c r="I3200" s="447">
        <v>45261</v>
      </c>
    </row>
    <row r="3201" spans="1:9" ht="15.75">
      <c r="A3201" s="675">
        <v>101549</v>
      </c>
      <c r="B3201" s="675" t="s">
        <v>3143</v>
      </c>
      <c r="C3201" s="675" t="s">
        <v>1984</v>
      </c>
      <c r="D3201" s="675" t="s">
        <v>37</v>
      </c>
      <c r="E3201" s="676">
        <v>19.95</v>
      </c>
      <c r="F3201" s="446"/>
      <c r="G3201" s="446"/>
      <c r="H3201" s="446" t="s">
        <v>14360</v>
      </c>
      <c r="I3201" s="447">
        <v>45261</v>
      </c>
    </row>
    <row r="3202" spans="1:9" ht="15.75">
      <c r="A3202" s="675">
        <v>101553</v>
      </c>
      <c r="B3202" s="675" t="s">
        <v>3144</v>
      </c>
      <c r="C3202" s="675" t="s">
        <v>1984</v>
      </c>
      <c r="D3202" s="675" t="s">
        <v>37</v>
      </c>
      <c r="E3202" s="676">
        <v>16.010000000000002</v>
      </c>
      <c r="F3202" s="446"/>
      <c r="G3202" s="446"/>
      <c r="H3202" s="446" t="s">
        <v>14360</v>
      </c>
      <c r="I3202" s="447">
        <v>45261</v>
      </c>
    </row>
    <row r="3203" spans="1:9" ht="15.75">
      <c r="A3203" s="675">
        <v>101554</v>
      </c>
      <c r="B3203" s="675" t="s">
        <v>3145</v>
      </c>
      <c r="C3203" s="675" t="s">
        <v>1984</v>
      </c>
      <c r="D3203" s="675" t="s">
        <v>37</v>
      </c>
      <c r="E3203" s="676">
        <v>11.34</v>
      </c>
      <c r="F3203" s="446"/>
      <c r="G3203" s="446"/>
      <c r="H3203" s="446" t="s">
        <v>14360</v>
      </c>
      <c r="I3203" s="447">
        <v>45261</v>
      </c>
    </row>
    <row r="3204" spans="1:9" ht="15.75">
      <c r="A3204" s="675">
        <v>101555</v>
      </c>
      <c r="B3204" s="675" t="s">
        <v>3146</v>
      </c>
      <c r="C3204" s="675" t="s">
        <v>1984</v>
      </c>
      <c r="D3204" s="675" t="s">
        <v>37</v>
      </c>
      <c r="E3204" s="676">
        <v>7.07</v>
      </c>
      <c r="F3204" s="446"/>
      <c r="G3204" s="446"/>
      <c r="H3204" s="446" t="s">
        <v>14360</v>
      </c>
      <c r="I3204" s="447">
        <v>45261</v>
      </c>
    </row>
    <row r="3205" spans="1:9" ht="15.75">
      <c r="A3205" s="675">
        <v>101556</v>
      </c>
      <c r="B3205" s="675" t="s">
        <v>3147</v>
      </c>
      <c r="C3205" s="675" t="s">
        <v>1984</v>
      </c>
      <c r="D3205" s="675" t="s">
        <v>37</v>
      </c>
      <c r="E3205" s="676">
        <v>6.4</v>
      </c>
      <c r="F3205" s="446"/>
      <c r="G3205" s="446"/>
      <c r="H3205" s="446" t="s">
        <v>14360</v>
      </c>
      <c r="I3205" s="447">
        <v>45261</v>
      </c>
    </row>
    <row r="3206" spans="1:9" ht="15.75">
      <c r="A3206" s="675">
        <v>101560</v>
      </c>
      <c r="B3206" s="675" t="s">
        <v>3148</v>
      </c>
      <c r="C3206" s="675" t="s">
        <v>1984</v>
      </c>
      <c r="D3206" s="675" t="s">
        <v>31</v>
      </c>
      <c r="E3206" s="676">
        <v>10.31</v>
      </c>
      <c r="F3206" s="446"/>
      <c r="G3206" s="446"/>
      <c r="H3206" s="446" t="s">
        <v>14360</v>
      </c>
      <c r="I3206" s="447">
        <v>45261</v>
      </c>
    </row>
    <row r="3207" spans="1:9" ht="15.75">
      <c r="A3207" s="675">
        <v>101561</v>
      </c>
      <c r="B3207" s="675" t="s">
        <v>3149</v>
      </c>
      <c r="C3207" s="675" t="s">
        <v>1984</v>
      </c>
      <c r="D3207" s="675" t="s">
        <v>31</v>
      </c>
      <c r="E3207" s="676">
        <v>16.37</v>
      </c>
      <c r="F3207" s="446"/>
      <c r="G3207" s="446"/>
      <c r="H3207" s="446" t="s">
        <v>14360</v>
      </c>
      <c r="I3207" s="447">
        <v>45261</v>
      </c>
    </row>
    <row r="3208" spans="1:9" ht="15.75">
      <c r="A3208" s="675">
        <v>101562</v>
      </c>
      <c r="B3208" s="675" t="s">
        <v>3150</v>
      </c>
      <c r="C3208" s="675" t="s">
        <v>1984</v>
      </c>
      <c r="D3208" s="675" t="s">
        <v>31</v>
      </c>
      <c r="E3208" s="676">
        <v>25.36</v>
      </c>
      <c r="F3208" s="446"/>
      <c r="G3208" s="446"/>
      <c r="H3208" s="446" t="s">
        <v>14360</v>
      </c>
      <c r="I3208" s="447">
        <v>45261</v>
      </c>
    </row>
    <row r="3209" spans="1:9" ht="15.75">
      <c r="A3209" s="675">
        <v>101563</v>
      </c>
      <c r="B3209" s="675" t="s">
        <v>3151</v>
      </c>
      <c r="C3209" s="675" t="s">
        <v>1984</v>
      </c>
      <c r="D3209" s="675" t="s">
        <v>31</v>
      </c>
      <c r="E3209" s="676">
        <v>35.81</v>
      </c>
      <c r="F3209" s="446"/>
      <c r="G3209" s="446"/>
      <c r="H3209" s="446" t="s">
        <v>14360</v>
      </c>
      <c r="I3209" s="447">
        <v>45261</v>
      </c>
    </row>
    <row r="3210" spans="1:9" ht="15.75">
      <c r="A3210" s="675">
        <v>101564</v>
      </c>
      <c r="B3210" s="675" t="s">
        <v>3152</v>
      </c>
      <c r="C3210" s="675" t="s">
        <v>1984</v>
      </c>
      <c r="D3210" s="675" t="s">
        <v>31</v>
      </c>
      <c r="E3210" s="676">
        <v>52.92</v>
      </c>
      <c r="F3210" s="446"/>
      <c r="G3210" s="446"/>
      <c r="H3210" s="446" t="s">
        <v>14360</v>
      </c>
      <c r="I3210" s="447">
        <v>45261</v>
      </c>
    </row>
    <row r="3211" spans="1:9" ht="15.75">
      <c r="A3211" s="675">
        <v>101565</v>
      </c>
      <c r="B3211" s="675" t="s">
        <v>3153</v>
      </c>
      <c r="C3211" s="675" t="s">
        <v>1984</v>
      </c>
      <c r="D3211" s="675" t="s">
        <v>31</v>
      </c>
      <c r="E3211" s="676">
        <v>74.010000000000005</v>
      </c>
      <c r="F3211" s="446"/>
      <c r="G3211" s="446"/>
      <c r="H3211" s="446" t="s">
        <v>14360</v>
      </c>
      <c r="I3211" s="447">
        <v>45261</v>
      </c>
    </row>
    <row r="3212" spans="1:9" ht="15.75">
      <c r="A3212" s="675">
        <v>101567</v>
      </c>
      <c r="B3212" s="675" t="s">
        <v>3154</v>
      </c>
      <c r="C3212" s="675" t="s">
        <v>1984</v>
      </c>
      <c r="D3212" s="675" t="s">
        <v>31</v>
      </c>
      <c r="E3212" s="676">
        <v>96.07</v>
      </c>
      <c r="F3212" s="446"/>
      <c r="G3212" s="446"/>
      <c r="H3212" s="446" t="s">
        <v>14360</v>
      </c>
      <c r="I3212" s="447">
        <v>45261</v>
      </c>
    </row>
    <row r="3213" spans="1:9" ht="15.75">
      <c r="A3213" s="675">
        <v>101568</v>
      </c>
      <c r="B3213" s="675" t="s">
        <v>3155</v>
      </c>
      <c r="C3213" s="675" t="s">
        <v>1984</v>
      </c>
      <c r="D3213" s="675" t="s">
        <v>31</v>
      </c>
      <c r="E3213" s="676">
        <v>125.63</v>
      </c>
      <c r="F3213" s="446"/>
      <c r="G3213" s="446"/>
      <c r="H3213" s="446" t="s">
        <v>14360</v>
      </c>
      <c r="I3213" s="447">
        <v>45261</v>
      </c>
    </row>
    <row r="3214" spans="1:9" ht="15.75">
      <c r="A3214" s="675">
        <v>101626</v>
      </c>
      <c r="B3214" s="675" t="s">
        <v>3723</v>
      </c>
      <c r="C3214" s="675" t="s">
        <v>1984</v>
      </c>
      <c r="D3214" s="675" t="s">
        <v>37</v>
      </c>
      <c r="E3214" s="676">
        <v>186.96</v>
      </c>
      <c r="F3214" s="446"/>
      <c r="G3214" s="446"/>
      <c r="H3214" s="446" t="s">
        <v>14360</v>
      </c>
      <c r="I3214" s="447">
        <v>45261</v>
      </c>
    </row>
    <row r="3215" spans="1:9" ht="15.75">
      <c r="A3215" s="675">
        <v>101627</v>
      </c>
      <c r="B3215" s="675" t="s">
        <v>3724</v>
      </c>
      <c r="C3215" s="675" t="s">
        <v>1984</v>
      </c>
      <c r="D3215" s="675" t="s">
        <v>37</v>
      </c>
      <c r="E3215" s="676">
        <v>291.72000000000003</v>
      </c>
      <c r="F3215" s="446"/>
      <c r="G3215" s="446"/>
      <c r="H3215" s="446" t="s">
        <v>14360</v>
      </c>
      <c r="I3215" s="447">
        <v>45261</v>
      </c>
    </row>
    <row r="3216" spans="1:9" ht="15.75">
      <c r="A3216" s="675">
        <v>101628</v>
      </c>
      <c r="B3216" s="675" t="s">
        <v>3725</v>
      </c>
      <c r="C3216" s="675" t="s">
        <v>1984</v>
      </c>
      <c r="D3216" s="675" t="s">
        <v>37</v>
      </c>
      <c r="E3216" s="676">
        <v>138.49</v>
      </c>
      <c r="F3216" s="446"/>
      <c r="G3216" s="446"/>
      <c r="H3216" s="446" t="s">
        <v>14360</v>
      </c>
      <c r="I3216" s="447">
        <v>45261</v>
      </c>
    </row>
    <row r="3217" spans="1:9" ht="15.75">
      <c r="A3217" s="675">
        <v>101629</v>
      </c>
      <c r="B3217" s="675" t="s">
        <v>3726</v>
      </c>
      <c r="C3217" s="675" t="s">
        <v>1984</v>
      </c>
      <c r="D3217" s="675" t="s">
        <v>37</v>
      </c>
      <c r="E3217" s="676">
        <v>163.44999999999999</v>
      </c>
      <c r="F3217" s="446"/>
      <c r="G3217" s="446"/>
      <c r="H3217" s="446" t="s">
        <v>14360</v>
      </c>
      <c r="I3217" s="447">
        <v>45261</v>
      </c>
    </row>
    <row r="3218" spans="1:9" ht="15.75">
      <c r="A3218" s="675">
        <v>101630</v>
      </c>
      <c r="B3218" s="675" t="s">
        <v>3727</v>
      </c>
      <c r="C3218" s="675" t="s">
        <v>1984</v>
      </c>
      <c r="D3218" s="675" t="s">
        <v>37</v>
      </c>
      <c r="E3218" s="676">
        <v>77.86</v>
      </c>
      <c r="F3218" s="446"/>
      <c r="G3218" s="446"/>
      <c r="H3218" s="446" t="s">
        <v>14360</v>
      </c>
      <c r="I3218" s="447">
        <v>45261</v>
      </c>
    </row>
    <row r="3219" spans="1:9" ht="15.75">
      <c r="A3219" s="675">
        <v>101631</v>
      </c>
      <c r="B3219" s="675" t="s">
        <v>3728</v>
      </c>
      <c r="C3219" s="675" t="s">
        <v>1984</v>
      </c>
      <c r="D3219" s="675" t="s">
        <v>37</v>
      </c>
      <c r="E3219" s="676">
        <v>36.32</v>
      </c>
      <c r="F3219" s="446"/>
      <c r="G3219" s="446"/>
      <c r="H3219" s="446" t="s">
        <v>14360</v>
      </c>
      <c r="I3219" s="447">
        <v>45261</v>
      </c>
    </row>
    <row r="3220" spans="1:9" ht="15.75">
      <c r="A3220" s="675">
        <v>101632</v>
      </c>
      <c r="B3220" s="675" t="s">
        <v>3729</v>
      </c>
      <c r="C3220" s="675" t="s">
        <v>1984</v>
      </c>
      <c r="D3220" s="675" t="s">
        <v>37</v>
      </c>
      <c r="E3220" s="676">
        <v>41.79</v>
      </c>
      <c r="F3220" s="446"/>
      <c r="G3220" s="446"/>
      <c r="H3220" s="446" t="s">
        <v>14360</v>
      </c>
      <c r="I3220" s="447">
        <v>45261</v>
      </c>
    </row>
    <row r="3221" spans="1:9" ht="15.75">
      <c r="A3221" s="675">
        <v>101633</v>
      </c>
      <c r="B3221" s="675" t="s">
        <v>3730</v>
      </c>
      <c r="C3221" s="675" t="s">
        <v>1984</v>
      </c>
      <c r="D3221" s="675" t="s">
        <v>37</v>
      </c>
      <c r="E3221" s="676">
        <v>107.89</v>
      </c>
      <c r="F3221" s="446"/>
      <c r="G3221" s="446"/>
      <c r="H3221" s="446" t="s">
        <v>14360</v>
      </c>
      <c r="I3221" s="447">
        <v>45261</v>
      </c>
    </row>
    <row r="3222" spans="1:9" ht="15.75">
      <c r="A3222" s="675">
        <v>101636</v>
      </c>
      <c r="B3222" s="675" t="s">
        <v>3731</v>
      </c>
      <c r="C3222" s="675" t="s">
        <v>1984</v>
      </c>
      <c r="D3222" s="675" t="s">
        <v>37</v>
      </c>
      <c r="E3222" s="676">
        <v>154.19</v>
      </c>
      <c r="F3222" s="446"/>
      <c r="G3222" s="446"/>
      <c r="H3222" s="446" t="s">
        <v>14360</v>
      </c>
      <c r="I3222" s="447">
        <v>45261</v>
      </c>
    </row>
    <row r="3223" spans="1:9" ht="15.75">
      <c r="A3223" s="675">
        <v>101637</v>
      </c>
      <c r="B3223" s="675" t="s">
        <v>3732</v>
      </c>
      <c r="C3223" s="675" t="s">
        <v>1984</v>
      </c>
      <c r="D3223" s="675" t="s">
        <v>37</v>
      </c>
      <c r="E3223" s="676">
        <v>148.81</v>
      </c>
      <c r="F3223" s="446"/>
      <c r="G3223" s="446"/>
      <c r="H3223" s="446" t="s">
        <v>14360</v>
      </c>
      <c r="I3223" s="447">
        <v>45261</v>
      </c>
    </row>
    <row r="3224" spans="1:9" ht="15.75">
      <c r="A3224" s="675">
        <v>101640</v>
      </c>
      <c r="B3224" s="675" t="s">
        <v>3733</v>
      </c>
      <c r="C3224" s="675" t="s">
        <v>1984</v>
      </c>
      <c r="D3224" s="675" t="s">
        <v>37</v>
      </c>
      <c r="E3224" s="676">
        <v>102.54</v>
      </c>
      <c r="F3224" s="446"/>
      <c r="G3224" s="446"/>
      <c r="H3224" s="446" t="s">
        <v>14360</v>
      </c>
      <c r="I3224" s="447">
        <v>45261</v>
      </c>
    </row>
    <row r="3225" spans="1:9" ht="15.75">
      <c r="A3225" s="675">
        <v>101641</v>
      </c>
      <c r="B3225" s="675" t="s">
        <v>3734</v>
      </c>
      <c r="C3225" s="675" t="s">
        <v>1984</v>
      </c>
      <c r="D3225" s="675" t="s">
        <v>37</v>
      </c>
      <c r="E3225" s="676">
        <v>53</v>
      </c>
      <c r="F3225" s="446"/>
      <c r="G3225" s="446"/>
      <c r="H3225" s="446" t="s">
        <v>14360</v>
      </c>
      <c r="I3225" s="447">
        <v>45261</v>
      </c>
    </row>
    <row r="3226" spans="1:9" ht="15.75">
      <c r="A3226" s="675">
        <v>101642</v>
      </c>
      <c r="B3226" s="675" t="s">
        <v>3735</v>
      </c>
      <c r="C3226" s="675" t="s">
        <v>1984</v>
      </c>
      <c r="D3226" s="675" t="s">
        <v>37</v>
      </c>
      <c r="E3226" s="676">
        <v>26.48</v>
      </c>
      <c r="F3226" s="446"/>
      <c r="G3226" s="446"/>
      <c r="H3226" s="446" t="s">
        <v>14360</v>
      </c>
      <c r="I3226" s="447">
        <v>45261</v>
      </c>
    </row>
    <row r="3227" spans="1:9" ht="15.75">
      <c r="A3227" s="675">
        <v>101643</v>
      </c>
      <c r="B3227" s="675" t="s">
        <v>3736</v>
      </c>
      <c r="C3227" s="675" t="s">
        <v>1984</v>
      </c>
      <c r="D3227" s="675" t="s">
        <v>37</v>
      </c>
      <c r="E3227" s="676">
        <v>46.23</v>
      </c>
      <c r="F3227" s="446"/>
      <c r="G3227" s="446"/>
      <c r="H3227" s="446" t="s">
        <v>14360</v>
      </c>
      <c r="I3227" s="447">
        <v>45261</v>
      </c>
    </row>
    <row r="3228" spans="1:9" ht="15.75">
      <c r="A3228" s="675">
        <v>101644</v>
      </c>
      <c r="B3228" s="675" t="s">
        <v>3737</v>
      </c>
      <c r="C3228" s="675" t="s">
        <v>1984</v>
      </c>
      <c r="D3228" s="675" t="s">
        <v>37</v>
      </c>
      <c r="E3228" s="676">
        <v>62.64</v>
      </c>
      <c r="F3228" s="446"/>
      <c r="G3228" s="446"/>
      <c r="H3228" s="446" t="s">
        <v>14360</v>
      </c>
      <c r="I3228" s="447">
        <v>45261</v>
      </c>
    </row>
    <row r="3229" spans="1:9" ht="15.75">
      <c r="A3229" s="675">
        <v>101648</v>
      </c>
      <c r="B3229" s="675" t="s">
        <v>3738</v>
      </c>
      <c r="C3229" s="675" t="s">
        <v>1984</v>
      </c>
      <c r="D3229" s="675" t="s">
        <v>37</v>
      </c>
      <c r="E3229" s="676">
        <v>55.92</v>
      </c>
      <c r="F3229" s="446"/>
      <c r="G3229" s="446"/>
      <c r="H3229" s="446" t="s">
        <v>14360</v>
      </c>
      <c r="I3229" s="447">
        <v>45261</v>
      </c>
    </row>
    <row r="3230" spans="1:9" ht="15.75">
      <c r="A3230" s="675">
        <v>101649</v>
      </c>
      <c r="B3230" s="675" t="s">
        <v>3739</v>
      </c>
      <c r="C3230" s="675" t="s">
        <v>1984</v>
      </c>
      <c r="D3230" s="675" t="s">
        <v>37</v>
      </c>
      <c r="E3230" s="676">
        <v>64.47</v>
      </c>
      <c r="F3230" s="446"/>
      <c r="G3230" s="446"/>
      <c r="H3230" s="446" t="s">
        <v>14360</v>
      </c>
      <c r="I3230" s="447">
        <v>45261</v>
      </c>
    </row>
    <row r="3231" spans="1:9" ht="15.75">
      <c r="A3231" s="675">
        <v>101650</v>
      </c>
      <c r="B3231" s="675" t="s">
        <v>3740</v>
      </c>
      <c r="C3231" s="675" t="s">
        <v>1984</v>
      </c>
      <c r="D3231" s="675" t="s">
        <v>37</v>
      </c>
      <c r="E3231" s="676">
        <v>74.959999999999994</v>
      </c>
      <c r="F3231" s="446"/>
      <c r="G3231" s="446"/>
      <c r="H3231" s="446" t="s">
        <v>14360</v>
      </c>
      <c r="I3231" s="447">
        <v>45261</v>
      </c>
    </row>
    <row r="3232" spans="1:9" ht="15.75">
      <c r="A3232" s="675">
        <v>101651</v>
      </c>
      <c r="B3232" s="675" t="s">
        <v>3741</v>
      </c>
      <c r="C3232" s="675" t="s">
        <v>1984</v>
      </c>
      <c r="D3232" s="675" t="s">
        <v>37</v>
      </c>
      <c r="E3232" s="676">
        <v>67.97</v>
      </c>
      <c r="F3232" s="446"/>
      <c r="G3232" s="446"/>
      <c r="H3232" s="446" t="s">
        <v>14360</v>
      </c>
      <c r="I3232" s="447">
        <v>45261</v>
      </c>
    </row>
    <row r="3233" spans="1:9" ht="15.75">
      <c r="A3233" s="675">
        <v>101652</v>
      </c>
      <c r="B3233" s="675" t="s">
        <v>3742</v>
      </c>
      <c r="C3233" s="675" t="s">
        <v>1984</v>
      </c>
      <c r="D3233" s="675" t="s">
        <v>37</v>
      </c>
      <c r="E3233" s="676">
        <v>552.6</v>
      </c>
      <c r="F3233" s="446"/>
      <c r="G3233" s="446"/>
      <c r="H3233" s="446" t="s">
        <v>14360</v>
      </c>
      <c r="I3233" s="447">
        <v>45261</v>
      </c>
    </row>
    <row r="3234" spans="1:9" ht="15.75">
      <c r="A3234" s="675">
        <v>101653</v>
      </c>
      <c r="B3234" s="675" t="s">
        <v>3743</v>
      </c>
      <c r="C3234" s="675" t="s">
        <v>1984</v>
      </c>
      <c r="D3234" s="675" t="s">
        <v>37</v>
      </c>
      <c r="E3234" s="676">
        <v>287.37</v>
      </c>
      <c r="F3234" s="446"/>
      <c r="G3234" s="446"/>
      <c r="H3234" s="446" t="s">
        <v>14360</v>
      </c>
      <c r="I3234" s="447">
        <v>45261</v>
      </c>
    </row>
    <row r="3235" spans="1:9" ht="15.75">
      <c r="A3235" s="675">
        <v>101654</v>
      </c>
      <c r="B3235" s="675" t="s">
        <v>3744</v>
      </c>
      <c r="C3235" s="675" t="s">
        <v>1984</v>
      </c>
      <c r="D3235" s="675" t="s">
        <v>37</v>
      </c>
      <c r="E3235" s="676">
        <v>242.32</v>
      </c>
      <c r="F3235" s="446"/>
      <c r="G3235" s="446"/>
      <c r="H3235" s="446" t="s">
        <v>14360</v>
      </c>
      <c r="I3235" s="447">
        <v>45261</v>
      </c>
    </row>
    <row r="3236" spans="1:9" ht="15.75">
      <c r="A3236" s="675">
        <v>101655</v>
      </c>
      <c r="B3236" s="675" t="s">
        <v>3745</v>
      </c>
      <c r="C3236" s="675" t="s">
        <v>1984</v>
      </c>
      <c r="D3236" s="675" t="s">
        <v>37</v>
      </c>
      <c r="E3236" s="676">
        <v>382.82</v>
      </c>
      <c r="F3236" s="446"/>
      <c r="G3236" s="446"/>
      <c r="H3236" s="446" t="s">
        <v>14360</v>
      </c>
      <c r="I3236" s="447">
        <v>45261</v>
      </c>
    </row>
    <row r="3237" spans="1:9" ht="15.75">
      <c r="A3237" s="675">
        <v>101656</v>
      </c>
      <c r="B3237" s="675" t="s">
        <v>3746</v>
      </c>
      <c r="C3237" s="675" t="s">
        <v>1984</v>
      </c>
      <c r="D3237" s="675" t="s">
        <v>37</v>
      </c>
      <c r="E3237" s="676">
        <v>415.62</v>
      </c>
      <c r="F3237" s="446"/>
      <c r="G3237" s="446"/>
      <c r="H3237" s="446" t="s">
        <v>14360</v>
      </c>
      <c r="I3237" s="447">
        <v>45261</v>
      </c>
    </row>
    <row r="3238" spans="1:9" ht="15.75">
      <c r="A3238" s="675">
        <v>101657</v>
      </c>
      <c r="B3238" s="675" t="s">
        <v>3747</v>
      </c>
      <c r="C3238" s="675" t="s">
        <v>1984</v>
      </c>
      <c r="D3238" s="675" t="s">
        <v>37</v>
      </c>
      <c r="E3238" s="676">
        <v>485.5</v>
      </c>
      <c r="F3238" s="446"/>
      <c r="G3238" s="446"/>
      <c r="H3238" s="446" t="s">
        <v>14360</v>
      </c>
      <c r="I3238" s="447">
        <v>45261</v>
      </c>
    </row>
    <row r="3239" spans="1:9" ht="15.75">
      <c r="A3239" s="675">
        <v>101658</v>
      </c>
      <c r="B3239" s="675" t="s">
        <v>3748</v>
      </c>
      <c r="C3239" s="675" t="s">
        <v>1984</v>
      </c>
      <c r="D3239" s="675" t="s">
        <v>37</v>
      </c>
      <c r="E3239" s="676">
        <v>629.19000000000005</v>
      </c>
      <c r="F3239" s="446"/>
      <c r="G3239" s="446"/>
      <c r="H3239" s="446" t="s">
        <v>14360</v>
      </c>
      <c r="I3239" s="447">
        <v>45261</v>
      </c>
    </row>
    <row r="3240" spans="1:9" ht="15.75">
      <c r="A3240" s="675">
        <v>101659</v>
      </c>
      <c r="B3240" s="675" t="s">
        <v>3749</v>
      </c>
      <c r="C3240" s="675" t="s">
        <v>1984</v>
      </c>
      <c r="D3240" s="675" t="s">
        <v>37</v>
      </c>
      <c r="E3240" s="676">
        <v>718.55</v>
      </c>
      <c r="F3240" s="446"/>
      <c r="G3240" s="446"/>
      <c r="H3240" s="446" t="s">
        <v>14360</v>
      </c>
      <c r="I3240" s="447">
        <v>45261</v>
      </c>
    </row>
    <row r="3241" spans="1:9" ht="15.75">
      <c r="A3241" s="675">
        <v>101660</v>
      </c>
      <c r="B3241" s="675" t="s">
        <v>3750</v>
      </c>
      <c r="C3241" s="675" t="s">
        <v>1984</v>
      </c>
      <c r="D3241" s="675" t="s">
        <v>37</v>
      </c>
      <c r="E3241" s="677">
        <v>1140.4100000000001</v>
      </c>
      <c r="F3241" s="446"/>
      <c r="G3241" s="446"/>
      <c r="H3241" s="446" t="s">
        <v>14360</v>
      </c>
      <c r="I3241" s="447">
        <v>45261</v>
      </c>
    </row>
    <row r="3242" spans="1:9" ht="15.75">
      <c r="A3242" s="675">
        <v>101661</v>
      </c>
      <c r="B3242" s="675" t="s">
        <v>3751</v>
      </c>
      <c r="C3242" s="675" t="s">
        <v>1984</v>
      </c>
      <c r="D3242" s="675" t="s">
        <v>37</v>
      </c>
      <c r="E3242" s="676">
        <v>112.63</v>
      </c>
      <c r="F3242" s="446"/>
      <c r="G3242" s="446"/>
      <c r="H3242" s="446" t="s">
        <v>14360</v>
      </c>
      <c r="I3242" s="447">
        <v>45261</v>
      </c>
    </row>
    <row r="3243" spans="1:9" ht="15.75">
      <c r="A3243" s="675">
        <v>101662</v>
      </c>
      <c r="B3243" s="675" t="s">
        <v>3752</v>
      </c>
      <c r="C3243" s="675" t="s">
        <v>1984</v>
      </c>
      <c r="D3243" s="675" t="s">
        <v>37</v>
      </c>
      <c r="E3243" s="676">
        <v>762.3</v>
      </c>
      <c r="F3243" s="446"/>
      <c r="G3243" s="446"/>
      <c r="H3243" s="446" t="s">
        <v>14360</v>
      </c>
      <c r="I3243" s="447">
        <v>45261</v>
      </c>
    </row>
    <row r="3244" spans="1:9" ht="15.75">
      <c r="A3244" s="675">
        <v>101663</v>
      </c>
      <c r="B3244" s="675" t="s">
        <v>3753</v>
      </c>
      <c r="C3244" s="675" t="s">
        <v>1984</v>
      </c>
      <c r="D3244" s="675" t="s">
        <v>37</v>
      </c>
      <c r="E3244" s="676">
        <v>24.29</v>
      </c>
      <c r="F3244" s="446"/>
      <c r="G3244" s="446"/>
      <c r="H3244" s="446" t="s">
        <v>14360</v>
      </c>
      <c r="I3244" s="447">
        <v>45261</v>
      </c>
    </row>
    <row r="3245" spans="1:9" ht="15.75">
      <c r="A3245" s="675">
        <v>101664</v>
      </c>
      <c r="B3245" s="675" t="s">
        <v>3754</v>
      </c>
      <c r="C3245" s="675" t="s">
        <v>1984</v>
      </c>
      <c r="D3245" s="675" t="s">
        <v>37</v>
      </c>
      <c r="E3245" s="676">
        <v>25.42</v>
      </c>
      <c r="F3245" s="446"/>
      <c r="G3245" s="446"/>
      <c r="H3245" s="446" t="s">
        <v>14360</v>
      </c>
      <c r="I3245" s="447">
        <v>45261</v>
      </c>
    </row>
    <row r="3246" spans="1:9" ht="15.75">
      <c r="A3246" s="675">
        <v>101665</v>
      </c>
      <c r="B3246" s="675" t="s">
        <v>3755</v>
      </c>
      <c r="C3246" s="675" t="s">
        <v>1984</v>
      </c>
      <c r="D3246" s="675" t="s">
        <v>37</v>
      </c>
      <c r="E3246" s="676">
        <v>30.27</v>
      </c>
      <c r="F3246" s="446"/>
      <c r="G3246" s="446"/>
      <c r="H3246" s="446" t="s">
        <v>14360</v>
      </c>
      <c r="I3246" s="447">
        <v>45261</v>
      </c>
    </row>
    <row r="3247" spans="1:9" ht="15.75">
      <c r="A3247" s="675">
        <v>101666</v>
      </c>
      <c r="B3247" s="675" t="s">
        <v>3756</v>
      </c>
      <c r="C3247" s="675" t="s">
        <v>1984</v>
      </c>
      <c r="D3247" s="675" t="s">
        <v>37</v>
      </c>
      <c r="E3247" s="676">
        <v>430.9</v>
      </c>
      <c r="F3247" s="446"/>
      <c r="G3247" s="446"/>
      <c r="H3247" s="446" t="s">
        <v>14360</v>
      </c>
      <c r="I3247" s="447">
        <v>45261</v>
      </c>
    </row>
    <row r="3248" spans="1:9" ht="15.75">
      <c r="A3248" s="675">
        <v>102085</v>
      </c>
      <c r="B3248" s="675" t="s">
        <v>3757</v>
      </c>
      <c r="C3248" s="675" t="s">
        <v>1984</v>
      </c>
      <c r="D3248" s="675" t="s">
        <v>37</v>
      </c>
      <c r="E3248" s="676">
        <v>213.66</v>
      </c>
      <c r="F3248" s="446"/>
      <c r="G3248" s="446"/>
      <c r="H3248" s="446" t="s">
        <v>14360</v>
      </c>
      <c r="I3248" s="447">
        <v>45261</v>
      </c>
    </row>
    <row r="3249" spans="1:9" ht="15.75">
      <c r="A3249" s="675">
        <v>100578</v>
      </c>
      <c r="B3249" s="675" t="s">
        <v>2464</v>
      </c>
      <c r="C3249" s="675" t="s">
        <v>1984</v>
      </c>
      <c r="D3249" s="675" t="s">
        <v>37</v>
      </c>
      <c r="E3249" s="676">
        <v>482.65</v>
      </c>
      <c r="F3249" s="446"/>
      <c r="G3249" s="446"/>
      <c r="H3249" s="446" t="s">
        <v>14360</v>
      </c>
      <c r="I3249" s="447">
        <v>45261</v>
      </c>
    </row>
    <row r="3250" spans="1:9" ht="15.75">
      <c r="A3250" s="675">
        <v>100579</v>
      </c>
      <c r="B3250" s="675" t="s">
        <v>2465</v>
      </c>
      <c r="C3250" s="675" t="s">
        <v>1984</v>
      </c>
      <c r="D3250" s="675" t="s">
        <v>37</v>
      </c>
      <c r="E3250" s="676">
        <v>529.85</v>
      </c>
      <c r="F3250" s="446"/>
      <c r="G3250" s="446"/>
      <c r="H3250" s="446" t="s">
        <v>14360</v>
      </c>
      <c r="I3250" s="447">
        <v>45261</v>
      </c>
    </row>
    <row r="3251" spans="1:9" ht="15.75">
      <c r="A3251" s="675">
        <v>100580</v>
      </c>
      <c r="B3251" s="675" t="s">
        <v>2466</v>
      </c>
      <c r="C3251" s="675" t="s">
        <v>1984</v>
      </c>
      <c r="D3251" s="675" t="s">
        <v>37</v>
      </c>
      <c r="E3251" s="676">
        <v>573.4</v>
      </c>
      <c r="F3251" s="446"/>
      <c r="G3251" s="446"/>
      <c r="H3251" s="446" t="s">
        <v>14360</v>
      </c>
      <c r="I3251" s="447">
        <v>45261</v>
      </c>
    </row>
    <row r="3252" spans="1:9" ht="15.75">
      <c r="A3252" s="675">
        <v>100581</v>
      </c>
      <c r="B3252" s="675" t="s">
        <v>2467</v>
      </c>
      <c r="C3252" s="675" t="s">
        <v>1984</v>
      </c>
      <c r="D3252" s="675" t="s">
        <v>37</v>
      </c>
      <c r="E3252" s="676">
        <v>553.23</v>
      </c>
      <c r="F3252" s="446"/>
      <c r="G3252" s="446"/>
      <c r="H3252" s="446" t="s">
        <v>14360</v>
      </c>
      <c r="I3252" s="447">
        <v>45261</v>
      </c>
    </row>
    <row r="3253" spans="1:9" ht="15.75">
      <c r="A3253" s="675">
        <v>100582</v>
      </c>
      <c r="B3253" s="675" t="s">
        <v>2468</v>
      </c>
      <c r="C3253" s="675" t="s">
        <v>1984</v>
      </c>
      <c r="D3253" s="675" t="s">
        <v>37</v>
      </c>
      <c r="E3253" s="676">
        <v>631.62</v>
      </c>
      <c r="F3253" s="446"/>
      <c r="G3253" s="446"/>
      <c r="H3253" s="446" t="s">
        <v>14360</v>
      </c>
      <c r="I3253" s="447">
        <v>45261</v>
      </c>
    </row>
    <row r="3254" spans="1:9" ht="15.75">
      <c r="A3254" s="675">
        <v>100583</v>
      </c>
      <c r="B3254" s="675" t="s">
        <v>2469</v>
      </c>
      <c r="C3254" s="675" t="s">
        <v>1984</v>
      </c>
      <c r="D3254" s="675" t="s">
        <v>37</v>
      </c>
      <c r="E3254" s="676">
        <v>578.08000000000004</v>
      </c>
      <c r="F3254" s="446"/>
      <c r="G3254" s="446"/>
      <c r="H3254" s="446" t="s">
        <v>14360</v>
      </c>
      <c r="I3254" s="447">
        <v>45261</v>
      </c>
    </row>
    <row r="3255" spans="1:9" ht="15.75">
      <c r="A3255" s="675">
        <v>100584</v>
      </c>
      <c r="B3255" s="675" t="s">
        <v>2470</v>
      </c>
      <c r="C3255" s="675" t="s">
        <v>1984</v>
      </c>
      <c r="D3255" s="675" t="s">
        <v>37</v>
      </c>
      <c r="E3255" s="676">
        <v>625.29</v>
      </c>
      <c r="F3255" s="446"/>
      <c r="G3255" s="446"/>
      <c r="H3255" s="446" t="s">
        <v>14360</v>
      </c>
      <c r="I3255" s="447">
        <v>45261</v>
      </c>
    </row>
    <row r="3256" spans="1:9" ht="15.75">
      <c r="A3256" s="675">
        <v>100585</v>
      </c>
      <c r="B3256" s="675" t="s">
        <v>2471</v>
      </c>
      <c r="C3256" s="675" t="s">
        <v>1984</v>
      </c>
      <c r="D3256" s="675" t="s">
        <v>37</v>
      </c>
      <c r="E3256" s="676">
        <v>626.54</v>
      </c>
      <c r="F3256" s="446"/>
      <c r="G3256" s="446"/>
      <c r="H3256" s="446" t="s">
        <v>14360</v>
      </c>
      <c r="I3256" s="447">
        <v>45261</v>
      </c>
    </row>
    <row r="3257" spans="1:9" ht="15.75">
      <c r="A3257" s="675">
        <v>100586</v>
      </c>
      <c r="B3257" s="675" t="s">
        <v>2472</v>
      </c>
      <c r="C3257" s="675" t="s">
        <v>1984</v>
      </c>
      <c r="D3257" s="675" t="s">
        <v>37</v>
      </c>
      <c r="E3257" s="676">
        <v>701.85</v>
      </c>
      <c r="F3257" s="446"/>
      <c r="G3257" s="446"/>
      <c r="H3257" s="446" t="s">
        <v>14360</v>
      </c>
      <c r="I3257" s="447">
        <v>45261</v>
      </c>
    </row>
    <row r="3258" spans="1:9" ht="15.75">
      <c r="A3258" s="675">
        <v>100587</v>
      </c>
      <c r="B3258" s="675" t="s">
        <v>2473</v>
      </c>
      <c r="C3258" s="675" t="s">
        <v>1984</v>
      </c>
      <c r="D3258" s="675" t="s">
        <v>37</v>
      </c>
      <c r="E3258" s="676">
        <v>676.45</v>
      </c>
      <c r="F3258" s="446"/>
      <c r="G3258" s="446"/>
      <c r="H3258" s="446" t="s">
        <v>14360</v>
      </c>
      <c r="I3258" s="447">
        <v>45261</v>
      </c>
    </row>
    <row r="3259" spans="1:9" ht="15.75">
      <c r="A3259" s="675">
        <v>100588</v>
      </c>
      <c r="B3259" s="675" t="s">
        <v>2474</v>
      </c>
      <c r="C3259" s="675" t="s">
        <v>1984</v>
      </c>
      <c r="D3259" s="675" t="s">
        <v>37</v>
      </c>
      <c r="E3259" s="676">
        <v>735.01</v>
      </c>
      <c r="F3259" s="446"/>
      <c r="G3259" s="446"/>
      <c r="H3259" s="446" t="s">
        <v>14360</v>
      </c>
      <c r="I3259" s="447">
        <v>45261</v>
      </c>
    </row>
    <row r="3260" spans="1:9" ht="15.75">
      <c r="A3260" s="675">
        <v>100589</v>
      </c>
      <c r="B3260" s="675" t="s">
        <v>2475</v>
      </c>
      <c r="C3260" s="675" t="s">
        <v>1984</v>
      </c>
      <c r="D3260" s="675" t="s">
        <v>37</v>
      </c>
      <c r="E3260" s="676">
        <v>741.76</v>
      </c>
      <c r="F3260" s="446"/>
      <c r="G3260" s="446"/>
      <c r="H3260" s="446" t="s">
        <v>14360</v>
      </c>
      <c r="I3260" s="447">
        <v>45261</v>
      </c>
    </row>
    <row r="3261" spans="1:9" ht="15.75">
      <c r="A3261" s="675">
        <v>100590</v>
      </c>
      <c r="B3261" s="675" t="s">
        <v>2476</v>
      </c>
      <c r="C3261" s="675" t="s">
        <v>1984</v>
      </c>
      <c r="D3261" s="675" t="s">
        <v>37</v>
      </c>
      <c r="E3261" s="676">
        <v>799.42</v>
      </c>
      <c r="F3261" s="446"/>
      <c r="G3261" s="446"/>
      <c r="H3261" s="446" t="s">
        <v>14360</v>
      </c>
      <c r="I3261" s="447">
        <v>45261</v>
      </c>
    </row>
    <row r="3262" spans="1:9" ht="15.75">
      <c r="A3262" s="675">
        <v>100591</v>
      </c>
      <c r="B3262" s="675" t="s">
        <v>2477</v>
      </c>
      <c r="C3262" s="675" t="s">
        <v>1984</v>
      </c>
      <c r="D3262" s="675" t="s">
        <v>37</v>
      </c>
      <c r="E3262" s="676">
        <v>741.85</v>
      </c>
      <c r="F3262" s="446"/>
      <c r="G3262" s="446"/>
      <c r="H3262" s="446" t="s">
        <v>14360</v>
      </c>
      <c r="I3262" s="447">
        <v>45261</v>
      </c>
    </row>
    <row r="3263" spans="1:9" ht="15.75">
      <c r="A3263" s="675">
        <v>100592</v>
      </c>
      <c r="B3263" s="675" t="s">
        <v>2478</v>
      </c>
      <c r="C3263" s="675" t="s">
        <v>1984</v>
      </c>
      <c r="D3263" s="675" t="s">
        <v>37</v>
      </c>
      <c r="E3263" s="676">
        <v>789.68</v>
      </c>
      <c r="F3263" s="446"/>
      <c r="G3263" s="446"/>
      <c r="H3263" s="446" t="s">
        <v>14360</v>
      </c>
      <c r="I3263" s="447">
        <v>45261</v>
      </c>
    </row>
    <row r="3264" spans="1:9" ht="15.75">
      <c r="A3264" s="675">
        <v>100593</v>
      </c>
      <c r="B3264" s="675" t="s">
        <v>2479</v>
      </c>
      <c r="C3264" s="675" t="s">
        <v>1984</v>
      </c>
      <c r="D3264" s="675" t="s">
        <v>37</v>
      </c>
      <c r="E3264" s="676">
        <v>794.4</v>
      </c>
      <c r="F3264" s="446"/>
      <c r="G3264" s="446"/>
      <c r="H3264" s="446" t="s">
        <v>14360</v>
      </c>
      <c r="I3264" s="447">
        <v>45261</v>
      </c>
    </row>
    <row r="3265" spans="1:9" ht="15.75">
      <c r="A3265" s="675">
        <v>100594</v>
      </c>
      <c r="B3265" s="675" t="s">
        <v>2480</v>
      </c>
      <c r="C3265" s="675" t="s">
        <v>1984</v>
      </c>
      <c r="D3265" s="675" t="s">
        <v>37</v>
      </c>
      <c r="E3265" s="676">
        <v>875.65</v>
      </c>
      <c r="F3265" s="446"/>
      <c r="G3265" s="446"/>
      <c r="H3265" s="446" t="s">
        <v>14360</v>
      </c>
      <c r="I3265" s="447">
        <v>45261</v>
      </c>
    </row>
    <row r="3266" spans="1:9" ht="15.75">
      <c r="A3266" s="675">
        <v>100595</v>
      </c>
      <c r="B3266" s="675" t="s">
        <v>2481</v>
      </c>
      <c r="C3266" s="675" t="s">
        <v>1984</v>
      </c>
      <c r="D3266" s="675" t="s">
        <v>37</v>
      </c>
      <c r="E3266" s="676">
        <v>951.98</v>
      </c>
      <c r="F3266" s="446"/>
      <c r="G3266" s="446"/>
      <c r="H3266" s="446" t="s">
        <v>14360</v>
      </c>
      <c r="I3266" s="447">
        <v>45261</v>
      </c>
    </row>
    <row r="3267" spans="1:9" ht="15.75">
      <c r="A3267" s="675">
        <v>100596</v>
      </c>
      <c r="B3267" s="675" t="s">
        <v>2482</v>
      </c>
      <c r="C3267" s="675" t="s">
        <v>1984</v>
      </c>
      <c r="D3267" s="675" t="s">
        <v>37</v>
      </c>
      <c r="E3267" s="677">
        <v>1061.77</v>
      </c>
      <c r="F3267" s="446"/>
      <c r="G3267" s="446"/>
      <c r="H3267" s="446" t="s">
        <v>14360</v>
      </c>
      <c r="I3267" s="447">
        <v>45261</v>
      </c>
    </row>
    <row r="3268" spans="1:9" ht="15.75">
      <c r="A3268" s="675">
        <v>100597</v>
      </c>
      <c r="B3268" s="675" t="s">
        <v>2483</v>
      </c>
      <c r="C3268" s="675" t="s">
        <v>1984</v>
      </c>
      <c r="D3268" s="675" t="s">
        <v>37</v>
      </c>
      <c r="E3268" s="677">
        <v>1094.33</v>
      </c>
      <c r="F3268" s="446"/>
      <c r="G3268" s="446"/>
      <c r="H3268" s="446" t="s">
        <v>14360</v>
      </c>
      <c r="I3268" s="447">
        <v>45261</v>
      </c>
    </row>
    <row r="3269" spans="1:9" ht="15.75">
      <c r="A3269" s="675">
        <v>100598</v>
      </c>
      <c r="B3269" s="675" t="s">
        <v>2484</v>
      </c>
      <c r="C3269" s="675" t="s">
        <v>1984</v>
      </c>
      <c r="D3269" s="675" t="s">
        <v>37</v>
      </c>
      <c r="E3269" s="677">
        <v>1184.8599999999999</v>
      </c>
      <c r="F3269" s="446"/>
      <c r="G3269" s="446"/>
      <c r="H3269" s="446" t="s">
        <v>14360</v>
      </c>
      <c r="I3269" s="447">
        <v>45261</v>
      </c>
    </row>
    <row r="3270" spans="1:9" ht="15.75">
      <c r="A3270" s="675">
        <v>100599</v>
      </c>
      <c r="B3270" s="675" t="s">
        <v>2485</v>
      </c>
      <c r="C3270" s="675" t="s">
        <v>1984</v>
      </c>
      <c r="D3270" s="675" t="s">
        <v>37</v>
      </c>
      <c r="E3270" s="676">
        <v>504.3</v>
      </c>
      <c r="F3270" s="446"/>
      <c r="G3270" s="446"/>
      <c r="H3270" s="446" t="s">
        <v>14360</v>
      </c>
      <c r="I3270" s="447">
        <v>45261</v>
      </c>
    </row>
    <row r="3271" spans="1:9" ht="15.75">
      <c r="A3271" s="675">
        <v>100600</v>
      </c>
      <c r="B3271" s="675" t="s">
        <v>2486</v>
      </c>
      <c r="C3271" s="675" t="s">
        <v>1984</v>
      </c>
      <c r="D3271" s="675" t="s">
        <v>37</v>
      </c>
      <c r="E3271" s="676">
        <v>590.48</v>
      </c>
      <c r="F3271" s="446"/>
      <c r="G3271" s="446"/>
      <c r="H3271" s="446" t="s">
        <v>14360</v>
      </c>
      <c r="I3271" s="447">
        <v>45261</v>
      </c>
    </row>
    <row r="3272" spans="1:9" ht="15.75">
      <c r="A3272" s="675">
        <v>100601</v>
      </c>
      <c r="B3272" s="675" t="s">
        <v>2487</v>
      </c>
      <c r="C3272" s="675" t="s">
        <v>1984</v>
      </c>
      <c r="D3272" s="675" t="s">
        <v>37</v>
      </c>
      <c r="E3272" s="676">
        <v>738.02</v>
      </c>
      <c r="F3272" s="446"/>
      <c r="G3272" s="446"/>
      <c r="H3272" s="446" t="s">
        <v>14360</v>
      </c>
      <c r="I3272" s="447">
        <v>45261</v>
      </c>
    </row>
    <row r="3273" spans="1:9" ht="15.75">
      <c r="A3273" s="675">
        <v>100602</v>
      </c>
      <c r="B3273" s="675" t="s">
        <v>2488</v>
      </c>
      <c r="C3273" s="675" t="s">
        <v>1984</v>
      </c>
      <c r="D3273" s="675" t="s">
        <v>37</v>
      </c>
      <c r="E3273" s="676">
        <v>922.06</v>
      </c>
      <c r="F3273" s="446"/>
      <c r="G3273" s="446"/>
      <c r="H3273" s="446" t="s">
        <v>14360</v>
      </c>
      <c r="I3273" s="447">
        <v>45261</v>
      </c>
    </row>
    <row r="3274" spans="1:9" ht="15.75">
      <c r="A3274" s="675">
        <v>100603</v>
      </c>
      <c r="B3274" s="675" t="s">
        <v>2489</v>
      </c>
      <c r="C3274" s="675" t="s">
        <v>1984</v>
      </c>
      <c r="D3274" s="675" t="s">
        <v>37</v>
      </c>
      <c r="E3274" s="677">
        <v>1394.81</v>
      </c>
      <c r="F3274" s="446"/>
      <c r="G3274" s="446"/>
      <c r="H3274" s="446" t="s">
        <v>14360</v>
      </c>
      <c r="I3274" s="447">
        <v>45261</v>
      </c>
    </row>
    <row r="3275" spans="1:9" ht="15.75">
      <c r="A3275" s="675">
        <v>100604</v>
      </c>
      <c r="B3275" s="675" t="s">
        <v>2490</v>
      </c>
      <c r="C3275" s="675" t="s">
        <v>1984</v>
      </c>
      <c r="D3275" s="675" t="s">
        <v>37</v>
      </c>
      <c r="E3275" s="676">
        <v>628.85</v>
      </c>
      <c r="F3275" s="446"/>
      <c r="G3275" s="446"/>
      <c r="H3275" s="446" t="s">
        <v>14360</v>
      </c>
      <c r="I3275" s="447">
        <v>45261</v>
      </c>
    </row>
    <row r="3276" spans="1:9" ht="15.75">
      <c r="A3276" s="675">
        <v>100605</v>
      </c>
      <c r="B3276" s="675" t="s">
        <v>2491</v>
      </c>
      <c r="C3276" s="675" t="s">
        <v>1984</v>
      </c>
      <c r="D3276" s="675" t="s">
        <v>37</v>
      </c>
      <c r="E3276" s="676">
        <v>968.22</v>
      </c>
      <c r="F3276" s="446"/>
      <c r="G3276" s="446"/>
      <c r="H3276" s="446" t="s">
        <v>14360</v>
      </c>
      <c r="I3276" s="447">
        <v>45261</v>
      </c>
    </row>
    <row r="3277" spans="1:9" ht="15.75">
      <c r="A3277" s="675">
        <v>100606</v>
      </c>
      <c r="B3277" s="675" t="s">
        <v>2492</v>
      </c>
      <c r="C3277" s="675" t="s">
        <v>1984</v>
      </c>
      <c r="D3277" s="675" t="s">
        <v>37</v>
      </c>
      <c r="E3277" s="677">
        <v>1450.96</v>
      </c>
      <c r="F3277" s="446"/>
      <c r="G3277" s="446"/>
      <c r="H3277" s="446" t="s">
        <v>14360</v>
      </c>
      <c r="I3277" s="447">
        <v>45261</v>
      </c>
    </row>
    <row r="3278" spans="1:9" ht="15.75">
      <c r="A3278" s="675">
        <v>100607</v>
      </c>
      <c r="B3278" s="675" t="s">
        <v>2493</v>
      </c>
      <c r="C3278" s="675" t="s">
        <v>1984</v>
      </c>
      <c r="D3278" s="675" t="s">
        <v>37</v>
      </c>
      <c r="E3278" s="676">
        <v>647.14</v>
      </c>
      <c r="F3278" s="446"/>
      <c r="G3278" s="446"/>
      <c r="H3278" s="446" t="s">
        <v>14360</v>
      </c>
      <c r="I3278" s="447">
        <v>45261</v>
      </c>
    </row>
    <row r="3279" spans="1:9" ht="15.75">
      <c r="A3279" s="675">
        <v>100608</v>
      </c>
      <c r="B3279" s="675" t="s">
        <v>2494</v>
      </c>
      <c r="C3279" s="675" t="s">
        <v>1984</v>
      </c>
      <c r="D3279" s="675" t="s">
        <v>37</v>
      </c>
      <c r="E3279" s="676">
        <v>990.98</v>
      </c>
      <c r="F3279" s="446"/>
      <c r="G3279" s="446"/>
      <c r="H3279" s="446" t="s">
        <v>14360</v>
      </c>
      <c r="I3279" s="447">
        <v>45261</v>
      </c>
    </row>
    <row r="3280" spans="1:9" ht="15.75">
      <c r="A3280" s="675">
        <v>100609</v>
      </c>
      <c r="B3280" s="675" t="s">
        <v>2495</v>
      </c>
      <c r="C3280" s="675" t="s">
        <v>1984</v>
      </c>
      <c r="D3280" s="675" t="s">
        <v>37</v>
      </c>
      <c r="E3280" s="677">
        <v>1480.83</v>
      </c>
      <c r="F3280" s="446"/>
      <c r="G3280" s="446"/>
      <c r="H3280" s="446" t="s">
        <v>14360</v>
      </c>
      <c r="I3280" s="447">
        <v>45261</v>
      </c>
    </row>
    <row r="3281" spans="1:9" ht="15.75">
      <c r="A3281" s="675">
        <v>100610</v>
      </c>
      <c r="B3281" s="675" t="s">
        <v>2496</v>
      </c>
      <c r="C3281" s="675" t="s">
        <v>1984</v>
      </c>
      <c r="D3281" s="675" t="s">
        <v>37</v>
      </c>
      <c r="E3281" s="676">
        <v>665.43</v>
      </c>
      <c r="F3281" s="446"/>
      <c r="G3281" s="446"/>
      <c r="H3281" s="446" t="s">
        <v>14360</v>
      </c>
      <c r="I3281" s="447">
        <v>45261</v>
      </c>
    </row>
    <row r="3282" spans="1:9" ht="15.75">
      <c r="A3282" s="675">
        <v>100611</v>
      </c>
      <c r="B3282" s="675" t="s">
        <v>2497</v>
      </c>
      <c r="C3282" s="675" t="s">
        <v>1984</v>
      </c>
      <c r="D3282" s="675" t="s">
        <v>37</v>
      </c>
      <c r="E3282" s="676">
        <v>819.88</v>
      </c>
      <c r="F3282" s="446"/>
      <c r="G3282" s="446"/>
      <c r="H3282" s="446" t="s">
        <v>14360</v>
      </c>
      <c r="I3282" s="447">
        <v>45261</v>
      </c>
    </row>
    <row r="3283" spans="1:9" ht="15.75">
      <c r="A3283" s="675">
        <v>100612</v>
      </c>
      <c r="B3283" s="675" t="s">
        <v>2498</v>
      </c>
      <c r="C3283" s="675" t="s">
        <v>1984</v>
      </c>
      <c r="D3283" s="675" t="s">
        <v>37</v>
      </c>
      <c r="E3283" s="677">
        <v>1013.38</v>
      </c>
      <c r="F3283" s="446"/>
      <c r="G3283" s="446"/>
      <c r="H3283" s="446" t="s">
        <v>14360</v>
      </c>
      <c r="I3283" s="447">
        <v>45261</v>
      </c>
    </row>
    <row r="3284" spans="1:9" ht="15.75">
      <c r="A3284" s="675">
        <v>100613</v>
      </c>
      <c r="B3284" s="675" t="s">
        <v>2499</v>
      </c>
      <c r="C3284" s="675" t="s">
        <v>1984</v>
      </c>
      <c r="D3284" s="675" t="s">
        <v>37</v>
      </c>
      <c r="E3284" s="677">
        <v>1510</v>
      </c>
      <c r="F3284" s="446"/>
      <c r="G3284" s="446"/>
      <c r="H3284" s="446" t="s">
        <v>14360</v>
      </c>
      <c r="I3284" s="447">
        <v>45261</v>
      </c>
    </row>
    <row r="3285" spans="1:9" ht="15.75">
      <c r="A3285" s="675">
        <v>100614</v>
      </c>
      <c r="B3285" s="675" t="s">
        <v>2500</v>
      </c>
      <c r="C3285" s="675" t="s">
        <v>1984</v>
      </c>
      <c r="D3285" s="675" t="s">
        <v>37</v>
      </c>
      <c r="E3285" s="676">
        <v>860.16</v>
      </c>
      <c r="F3285" s="446"/>
      <c r="G3285" s="446"/>
      <c r="H3285" s="446" t="s">
        <v>14360</v>
      </c>
      <c r="I3285" s="447">
        <v>45261</v>
      </c>
    </row>
    <row r="3286" spans="1:9" ht="15.75">
      <c r="A3286" s="675">
        <v>100615</v>
      </c>
      <c r="B3286" s="675" t="s">
        <v>2501</v>
      </c>
      <c r="C3286" s="675" t="s">
        <v>1984</v>
      </c>
      <c r="D3286" s="675" t="s">
        <v>37</v>
      </c>
      <c r="E3286" s="677">
        <v>1057.8499999999999</v>
      </c>
      <c r="F3286" s="446"/>
      <c r="G3286" s="446"/>
      <c r="H3286" s="446" t="s">
        <v>14360</v>
      </c>
      <c r="I3286" s="447">
        <v>45261</v>
      </c>
    </row>
    <row r="3287" spans="1:9" ht="15.75">
      <c r="A3287" s="675">
        <v>100616</v>
      </c>
      <c r="B3287" s="675" t="s">
        <v>2502</v>
      </c>
      <c r="C3287" s="675" t="s">
        <v>1984</v>
      </c>
      <c r="D3287" s="675" t="s">
        <v>37</v>
      </c>
      <c r="E3287" s="677">
        <v>1571.06</v>
      </c>
      <c r="F3287" s="446"/>
      <c r="G3287" s="446"/>
      <c r="H3287" s="446" t="s">
        <v>14360</v>
      </c>
      <c r="I3287" s="447">
        <v>45261</v>
      </c>
    </row>
    <row r="3288" spans="1:9" ht="15.75">
      <c r="A3288" s="675">
        <v>100617</v>
      </c>
      <c r="B3288" s="675" t="s">
        <v>2503</v>
      </c>
      <c r="C3288" s="675" t="s">
        <v>1984</v>
      </c>
      <c r="D3288" s="675" t="s">
        <v>37</v>
      </c>
      <c r="E3288" s="677">
        <v>1102.1199999999999</v>
      </c>
      <c r="F3288" s="446"/>
      <c r="G3288" s="446"/>
      <c r="H3288" s="446" t="s">
        <v>14360</v>
      </c>
      <c r="I3288" s="447">
        <v>45261</v>
      </c>
    </row>
    <row r="3289" spans="1:9" ht="15.75">
      <c r="A3289" s="675">
        <v>100618</v>
      </c>
      <c r="B3289" s="675" t="s">
        <v>2504</v>
      </c>
      <c r="C3289" s="675" t="s">
        <v>1984</v>
      </c>
      <c r="D3289" s="675" t="s">
        <v>37</v>
      </c>
      <c r="E3289" s="677">
        <v>1637.58</v>
      </c>
      <c r="F3289" s="446"/>
      <c r="G3289" s="446"/>
      <c r="H3289" s="446" t="s">
        <v>14360</v>
      </c>
      <c r="I3289" s="447">
        <v>45261</v>
      </c>
    </row>
    <row r="3290" spans="1:9" ht="15.75">
      <c r="A3290" s="675">
        <v>100619</v>
      </c>
      <c r="B3290" s="675" t="s">
        <v>2505</v>
      </c>
      <c r="C3290" s="675" t="s">
        <v>1984</v>
      </c>
      <c r="D3290" s="675" t="s">
        <v>37</v>
      </c>
      <c r="E3290" s="676">
        <v>573.05999999999995</v>
      </c>
      <c r="F3290" s="446"/>
      <c r="G3290" s="446"/>
      <c r="H3290" s="446" t="s">
        <v>14360</v>
      </c>
      <c r="I3290" s="447">
        <v>45261</v>
      </c>
    </row>
    <row r="3291" spans="1:9" ht="15.75">
      <c r="A3291" s="675">
        <v>100620</v>
      </c>
      <c r="B3291" s="675" t="s">
        <v>2506</v>
      </c>
      <c r="C3291" s="675" t="s">
        <v>1984</v>
      </c>
      <c r="D3291" s="675" t="s">
        <v>37</v>
      </c>
      <c r="E3291" s="677">
        <v>2827.63</v>
      </c>
      <c r="F3291" s="446"/>
      <c r="G3291" s="446"/>
      <c r="H3291" s="446" t="s">
        <v>14360</v>
      </c>
      <c r="I3291" s="447">
        <v>45261</v>
      </c>
    </row>
    <row r="3292" spans="1:9" ht="15.75">
      <c r="A3292" s="675">
        <v>100621</v>
      </c>
      <c r="B3292" s="675" t="s">
        <v>2507</v>
      </c>
      <c r="C3292" s="675" t="s">
        <v>1984</v>
      </c>
      <c r="D3292" s="675" t="s">
        <v>37</v>
      </c>
      <c r="E3292" s="677">
        <v>3300.06</v>
      </c>
      <c r="F3292" s="446"/>
      <c r="G3292" s="446"/>
      <c r="H3292" s="446" t="s">
        <v>14360</v>
      </c>
      <c r="I3292" s="447">
        <v>45261</v>
      </c>
    </row>
    <row r="3293" spans="1:9" ht="15.75">
      <c r="A3293" s="675">
        <v>100622</v>
      </c>
      <c r="B3293" s="675" t="s">
        <v>2508</v>
      </c>
      <c r="C3293" s="675" t="s">
        <v>1984</v>
      </c>
      <c r="D3293" s="675" t="s">
        <v>37</v>
      </c>
      <c r="E3293" s="677">
        <v>2533.77</v>
      </c>
      <c r="F3293" s="446"/>
      <c r="G3293" s="446"/>
      <c r="H3293" s="446" t="s">
        <v>14360</v>
      </c>
      <c r="I3293" s="447">
        <v>45261</v>
      </c>
    </row>
    <row r="3294" spans="1:9" ht="15.75">
      <c r="A3294" s="675">
        <v>100623</v>
      </c>
      <c r="B3294" s="675" t="s">
        <v>2509</v>
      </c>
      <c r="C3294" s="675" t="s">
        <v>1984</v>
      </c>
      <c r="D3294" s="675" t="s">
        <v>37</v>
      </c>
      <c r="E3294" s="677">
        <v>2726.96</v>
      </c>
      <c r="F3294" s="446"/>
      <c r="G3294" s="446"/>
      <c r="H3294" s="446" t="s">
        <v>14360</v>
      </c>
      <c r="I3294" s="447">
        <v>45261</v>
      </c>
    </row>
    <row r="3295" spans="1:9" ht="15.75">
      <c r="A3295" s="675">
        <v>97600</v>
      </c>
      <c r="B3295" s="675" t="s">
        <v>2906</v>
      </c>
      <c r="C3295" s="675" t="s">
        <v>1984</v>
      </c>
      <c r="D3295" s="675" t="s">
        <v>37</v>
      </c>
      <c r="E3295" s="676">
        <v>330.68</v>
      </c>
      <c r="F3295" s="446"/>
      <c r="G3295" s="446"/>
      <c r="H3295" s="446" t="s">
        <v>14360</v>
      </c>
      <c r="I3295" s="447">
        <v>45261</v>
      </c>
    </row>
    <row r="3296" spans="1:9" ht="15.75">
      <c r="A3296" s="675">
        <v>97601</v>
      </c>
      <c r="B3296" s="675" t="s">
        <v>2907</v>
      </c>
      <c r="C3296" s="675" t="s">
        <v>1984</v>
      </c>
      <c r="D3296" s="675" t="s">
        <v>37</v>
      </c>
      <c r="E3296" s="676">
        <v>350.43</v>
      </c>
      <c r="F3296" s="446"/>
      <c r="G3296" s="446"/>
      <c r="H3296" s="446" t="s">
        <v>14360</v>
      </c>
      <c r="I3296" s="447">
        <v>45261</v>
      </c>
    </row>
    <row r="3297" spans="1:9" ht="15.75">
      <c r="A3297" s="675">
        <v>97605</v>
      </c>
      <c r="B3297" s="675" t="s">
        <v>2908</v>
      </c>
      <c r="C3297" s="675" t="s">
        <v>1984</v>
      </c>
      <c r="D3297" s="675" t="s">
        <v>37</v>
      </c>
      <c r="E3297" s="676">
        <v>96.71</v>
      </c>
      <c r="F3297" s="446"/>
      <c r="G3297" s="446"/>
      <c r="H3297" s="446" t="s">
        <v>14360</v>
      </c>
      <c r="I3297" s="447">
        <v>45261</v>
      </c>
    </row>
    <row r="3298" spans="1:9" ht="15.75">
      <c r="A3298" s="675">
        <v>97606</v>
      </c>
      <c r="B3298" s="675" t="s">
        <v>2909</v>
      </c>
      <c r="C3298" s="675" t="s">
        <v>1984</v>
      </c>
      <c r="D3298" s="675" t="s">
        <v>37</v>
      </c>
      <c r="E3298" s="676">
        <v>106.8</v>
      </c>
      <c r="F3298" s="446"/>
      <c r="G3298" s="446"/>
      <c r="H3298" s="446" t="s">
        <v>14360</v>
      </c>
      <c r="I3298" s="447">
        <v>45261</v>
      </c>
    </row>
    <row r="3299" spans="1:9" ht="15.75">
      <c r="A3299" s="675">
        <v>97607</v>
      </c>
      <c r="B3299" s="675" t="s">
        <v>2910</v>
      </c>
      <c r="C3299" s="675" t="s">
        <v>1984</v>
      </c>
      <c r="D3299" s="675" t="s">
        <v>37</v>
      </c>
      <c r="E3299" s="676">
        <v>117.25</v>
      </c>
      <c r="F3299" s="446"/>
      <c r="G3299" s="446"/>
      <c r="H3299" s="446" t="s">
        <v>14360</v>
      </c>
      <c r="I3299" s="447">
        <v>45261</v>
      </c>
    </row>
    <row r="3300" spans="1:9" ht="15.75">
      <c r="A3300" s="675">
        <v>97608</v>
      </c>
      <c r="B3300" s="675" t="s">
        <v>2911</v>
      </c>
      <c r="C3300" s="675" t="s">
        <v>1984</v>
      </c>
      <c r="D3300" s="675" t="s">
        <v>37</v>
      </c>
      <c r="E3300" s="676">
        <v>127.34</v>
      </c>
      <c r="F3300" s="446"/>
      <c r="G3300" s="446"/>
      <c r="H3300" s="446" t="s">
        <v>14360</v>
      </c>
      <c r="I3300" s="447">
        <v>45261</v>
      </c>
    </row>
    <row r="3301" spans="1:9" ht="15.75">
      <c r="A3301" s="675">
        <v>102102</v>
      </c>
      <c r="B3301" s="675" t="s">
        <v>4519</v>
      </c>
      <c r="C3301" s="675" t="s">
        <v>1984</v>
      </c>
      <c r="D3301" s="675" t="s">
        <v>37</v>
      </c>
      <c r="E3301" s="677">
        <v>10785.23</v>
      </c>
      <c r="F3301" s="446"/>
      <c r="G3301" s="446"/>
      <c r="H3301" s="446" t="s">
        <v>14360</v>
      </c>
      <c r="I3301" s="447">
        <v>45261</v>
      </c>
    </row>
    <row r="3302" spans="1:9" ht="15.75">
      <c r="A3302" s="675">
        <v>102103</v>
      </c>
      <c r="B3302" s="675" t="s">
        <v>4520</v>
      </c>
      <c r="C3302" s="675" t="s">
        <v>1984</v>
      </c>
      <c r="D3302" s="675" t="s">
        <v>37</v>
      </c>
      <c r="E3302" s="677">
        <v>12008.17</v>
      </c>
      <c r="F3302" s="446"/>
      <c r="G3302" s="446"/>
      <c r="H3302" s="446" t="s">
        <v>14360</v>
      </c>
      <c r="I3302" s="447">
        <v>45261</v>
      </c>
    </row>
    <row r="3303" spans="1:9" ht="15.75">
      <c r="A3303" s="675">
        <v>102104</v>
      </c>
      <c r="B3303" s="675" t="s">
        <v>4521</v>
      </c>
      <c r="C3303" s="675" t="s">
        <v>1984</v>
      </c>
      <c r="D3303" s="675" t="s">
        <v>37</v>
      </c>
      <c r="E3303" s="677">
        <v>15418.88</v>
      </c>
      <c r="F3303" s="446"/>
      <c r="G3303" s="446"/>
      <c r="H3303" s="446" t="s">
        <v>14360</v>
      </c>
      <c r="I3303" s="447">
        <v>45261</v>
      </c>
    </row>
    <row r="3304" spans="1:9" ht="15.75">
      <c r="A3304" s="675">
        <v>102105</v>
      </c>
      <c r="B3304" s="675" t="s">
        <v>4522</v>
      </c>
      <c r="C3304" s="675" t="s">
        <v>1984</v>
      </c>
      <c r="D3304" s="675" t="s">
        <v>37</v>
      </c>
      <c r="E3304" s="677">
        <v>18962.79</v>
      </c>
      <c r="F3304" s="446"/>
      <c r="G3304" s="446"/>
      <c r="H3304" s="446" t="s">
        <v>14360</v>
      </c>
      <c r="I3304" s="447">
        <v>45261</v>
      </c>
    </row>
    <row r="3305" spans="1:9" ht="15.75">
      <c r="A3305" s="675">
        <v>102106</v>
      </c>
      <c r="B3305" s="675" t="s">
        <v>4523</v>
      </c>
      <c r="C3305" s="675" t="s">
        <v>1984</v>
      </c>
      <c r="D3305" s="675" t="s">
        <v>37</v>
      </c>
      <c r="E3305" s="677">
        <v>23800.95</v>
      </c>
      <c r="F3305" s="446"/>
      <c r="G3305" s="446"/>
      <c r="H3305" s="446" t="s">
        <v>14360</v>
      </c>
      <c r="I3305" s="447">
        <v>45261</v>
      </c>
    </row>
    <row r="3306" spans="1:9" ht="15.75">
      <c r="A3306" s="675">
        <v>102107</v>
      </c>
      <c r="B3306" s="675" t="s">
        <v>4524</v>
      </c>
      <c r="C3306" s="675" t="s">
        <v>1984</v>
      </c>
      <c r="D3306" s="675" t="s">
        <v>37</v>
      </c>
      <c r="E3306" s="677">
        <v>33232.83</v>
      </c>
      <c r="F3306" s="446"/>
      <c r="G3306" s="446"/>
      <c r="H3306" s="446" t="s">
        <v>14360</v>
      </c>
      <c r="I3306" s="447">
        <v>45261</v>
      </c>
    </row>
    <row r="3307" spans="1:9" ht="15.75">
      <c r="A3307" s="675">
        <v>102108</v>
      </c>
      <c r="B3307" s="675" t="s">
        <v>4525</v>
      </c>
      <c r="C3307" s="675" t="s">
        <v>1984</v>
      </c>
      <c r="D3307" s="675" t="s">
        <v>37</v>
      </c>
      <c r="E3307" s="677">
        <v>38708.519999999997</v>
      </c>
      <c r="F3307" s="446"/>
      <c r="G3307" s="446"/>
      <c r="H3307" s="446" t="s">
        <v>14360</v>
      </c>
      <c r="I3307" s="447">
        <v>45261</v>
      </c>
    </row>
    <row r="3308" spans="1:9" ht="15.75">
      <c r="A3308" s="675">
        <v>102109</v>
      </c>
      <c r="B3308" s="675" t="s">
        <v>4526</v>
      </c>
      <c r="C3308" s="675" t="s">
        <v>1984</v>
      </c>
      <c r="D3308" s="675" t="s">
        <v>37</v>
      </c>
      <c r="E3308" s="676">
        <v>59.9</v>
      </c>
      <c r="F3308" s="446"/>
      <c r="G3308" s="446"/>
      <c r="H3308" s="446" t="s">
        <v>14360</v>
      </c>
      <c r="I3308" s="447">
        <v>45261</v>
      </c>
    </row>
    <row r="3309" spans="1:9" ht="15.75">
      <c r="A3309" s="675">
        <v>102110</v>
      </c>
      <c r="B3309" s="675" t="s">
        <v>4527</v>
      </c>
      <c r="C3309" s="675" t="s">
        <v>1984</v>
      </c>
      <c r="D3309" s="675" t="s">
        <v>37</v>
      </c>
      <c r="E3309" s="676">
        <v>194.03</v>
      </c>
      <c r="F3309" s="446"/>
      <c r="G3309" s="446"/>
      <c r="H3309" s="446" t="s">
        <v>14360</v>
      </c>
      <c r="I3309" s="447">
        <v>45261</v>
      </c>
    </row>
    <row r="3310" spans="1:9" ht="15.75">
      <c r="A3310" s="675">
        <v>103654</v>
      </c>
      <c r="B3310" s="675" t="s">
        <v>5210</v>
      </c>
      <c r="C3310" s="675" t="s">
        <v>1984</v>
      </c>
      <c r="D3310" s="675" t="s">
        <v>37</v>
      </c>
      <c r="E3310" s="677">
        <v>62725.23</v>
      </c>
      <c r="F3310" s="446"/>
      <c r="G3310" s="446"/>
      <c r="H3310" s="446" t="s">
        <v>14360</v>
      </c>
      <c r="I3310" s="447">
        <v>45261</v>
      </c>
    </row>
    <row r="3311" spans="1:9" ht="15.75">
      <c r="A3311" s="675">
        <v>103655</v>
      </c>
      <c r="B3311" s="675" t="s">
        <v>5211</v>
      </c>
      <c r="C3311" s="675" t="s">
        <v>1984</v>
      </c>
      <c r="D3311" s="675" t="s">
        <v>37</v>
      </c>
      <c r="E3311" s="677">
        <v>85940.62</v>
      </c>
      <c r="F3311" s="446"/>
      <c r="G3311" s="446"/>
      <c r="H3311" s="446" t="s">
        <v>14360</v>
      </c>
      <c r="I3311" s="447">
        <v>45261</v>
      </c>
    </row>
    <row r="3312" spans="1:9" ht="15.75">
      <c r="A3312" s="675">
        <v>103656</v>
      </c>
      <c r="B3312" s="675" t="s">
        <v>5212</v>
      </c>
      <c r="C3312" s="675" t="s">
        <v>1984</v>
      </c>
      <c r="D3312" s="675" t="s">
        <v>37</v>
      </c>
      <c r="E3312" s="677">
        <v>120179.68</v>
      </c>
      <c r="F3312" s="446"/>
      <c r="G3312" s="446"/>
      <c r="H3312" s="446" t="s">
        <v>14360</v>
      </c>
      <c r="I3312" s="447">
        <v>45261</v>
      </c>
    </row>
    <row r="3313" spans="1:9" ht="15.75">
      <c r="A3313" s="675">
        <v>104473</v>
      </c>
      <c r="B3313" s="675" t="s">
        <v>6426</v>
      </c>
      <c r="C3313" s="675" t="s">
        <v>1984</v>
      </c>
      <c r="D3313" s="675" t="s">
        <v>37</v>
      </c>
      <c r="E3313" s="676">
        <v>149.15</v>
      </c>
      <c r="F3313" s="446"/>
      <c r="G3313" s="446"/>
      <c r="H3313" s="446" t="s">
        <v>14360</v>
      </c>
      <c r="I3313" s="447">
        <v>45261</v>
      </c>
    </row>
    <row r="3314" spans="1:9" ht="15.75">
      <c r="A3314" s="675">
        <v>104474</v>
      </c>
      <c r="B3314" s="675" t="s">
        <v>6427</v>
      </c>
      <c r="C3314" s="675" t="s">
        <v>1984</v>
      </c>
      <c r="D3314" s="675" t="s">
        <v>37</v>
      </c>
      <c r="E3314" s="676">
        <v>322.48</v>
      </c>
      <c r="F3314" s="446"/>
      <c r="G3314" s="446"/>
      <c r="H3314" s="446" t="s">
        <v>14360</v>
      </c>
      <c r="I3314" s="447">
        <v>45261</v>
      </c>
    </row>
    <row r="3315" spans="1:9" ht="15.75">
      <c r="A3315" s="675">
        <v>104475</v>
      </c>
      <c r="B3315" s="675" t="s">
        <v>6428</v>
      </c>
      <c r="C3315" s="675" t="s">
        <v>1984</v>
      </c>
      <c r="D3315" s="675" t="s">
        <v>37</v>
      </c>
      <c r="E3315" s="676">
        <v>130.22999999999999</v>
      </c>
      <c r="F3315" s="446"/>
      <c r="G3315" s="446"/>
      <c r="H3315" s="446" t="s">
        <v>14360</v>
      </c>
      <c r="I3315" s="447">
        <v>45261</v>
      </c>
    </row>
    <row r="3316" spans="1:9" ht="15.75">
      <c r="A3316" s="675">
        <v>104476</v>
      </c>
      <c r="B3316" s="675" t="s">
        <v>6429</v>
      </c>
      <c r="C3316" s="675" t="s">
        <v>1984</v>
      </c>
      <c r="D3316" s="675" t="s">
        <v>37</v>
      </c>
      <c r="E3316" s="676">
        <v>166.33</v>
      </c>
      <c r="F3316" s="446"/>
      <c r="G3316" s="446"/>
      <c r="H3316" s="446" t="s">
        <v>14360</v>
      </c>
      <c r="I3316" s="447">
        <v>45261</v>
      </c>
    </row>
    <row r="3317" spans="1:9" ht="15.75">
      <c r="A3317" s="675">
        <v>104477</v>
      </c>
      <c r="B3317" s="675" t="s">
        <v>6430</v>
      </c>
      <c r="C3317" s="675" t="s">
        <v>1984</v>
      </c>
      <c r="D3317" s="675" t="s">
        <v>37</v>
      </c>
      <c r="E3317" s="676">
        <v>123.67</v>
      </c>
      <c r="F3317" s="446"/>
      <c r="G3317" s="446"/>
      <c r="H3317" s="446" t="s">
        <v>14360</v>
      </c>
      <c r="I3317" s="447">
        <v>45261</v>
      </c>
    </row>
    <row r="3318" spans="1:9" ht="15.75">
      <c r="A3318" s="675">
        <v>104478</v>
      </c>
      <c r="B3318" s="675" t="s">
        <v>6431</v>
      </c>
      <c r="C3318" s="675" t="s">
        <v>1984</v>
      </c>
      <c r="D3318" s="675" t="s">
        <v>37</v>
      </c>
      <c r="E3318" s="676">
        <v>277.37</v>
      </c>
      <c r="F3318" s="446"/>
      <c r="G3318" s="446"/>
      <c r="H3318" s="446" t="s">
        <v>14360</v>
      </c>
      <c r="I3318" s="447">
        <v>45261</v>
      </c>
    </row>
    <row r="3319" spans="1:9" ht="15.75">
      <c r="A3319" s="675">
        <v>104479</v>
      </c>
      <c r="B3319" s="675" t="s">
        <v>6432</v>
      </c>
      <c r="C3319" s="675" t="s">
        <v>1984</v>
      </c>
      <c r="D3319" s="675" t="s">
        <v>37</v>
      </c>
      <c r="E3319" s="676">
        <v>112.08</v>
      </c>
      <c r="F3319" s="446"/>
      <c r="G3319" s="446"/>
      <c r="H3319" s="446" t="s">
        <v>14360</v>
      </c>
      <c r="I3319" s="447">
        <v>45261</v>
      </c>
    </row>
    <row r="3320" spans="1:9" ht="15.75">
      <c r="A3320" s="675">
        <v>104480</v>
      </c>
      <c r="B3320" s="675" t="s">
        <v>6433</v>
      </c>
      <c r="C3320" s="675" t="s">
        <v>1984</v>
      </c>
      <c r="D3320" s="675" t="s">
        <v>37</v>
      </c>
      <c r="E3320" s="676">
        <v>126.64</v>
      </c>
      <c r="F3320" s="446"/>
      <c r="G3320" s="446"/>
      <c r="H3320" s="446" t="s">
        <v>14360</v>
      </c>
      <c r="I3320" s="447">
        <v>45261</v>
      </c>
    </row>
    <row r="3321" spans="1:9" ht="15.75">
      <c r="A3321" s="675">
        <v>104481</v>
      </c>
      <c r="B3321" s="675" t="s">
        <v>6434</v>
      </c>
      <c r="C3321" s="675" t="s">
        <v>1984</v>
      </c>
      <c r="D3321" s="675" t="s">
        <v>37</v>
      </c>
      <c r="E3321" s="676">
        <v>308.32</v>
      </c>
      <c r="F3321" s="446"/>
      <c r="G3321" s="446"/>
      <c r="H3321" s="446" t="s">
        <v>14360</v>
      </c>
      <c r="I3321" s="447">
        <v>45261</v>
      </c>
    </row>
    <row r="3322" spans="1:9" ht="15.75">
      <c r="A3322" s="675">
        <v>96973</v>
      </c>
      <c r="B3322" s="675" t="s">
        <v>8275</v>
      </c>
      <c r="C3322" s="675" t="s">
        <v>1984</v>
      </c>
      <c r="D3322" s="675" t="s">
        <v>31</v>
      </c>
      <c r="E3322" s="676">
        <v>64.64</v>
      </c>
      <c r="F3322" s="446"/>
      <c r="G3322" s="446"/>
      <c r="H3322" s="446" t="s">
        <v>14360</v>
      </c>
      <c r="I3322" s="447">
        <v>45261</v>
      </c>
    </row>
    <row r="3323" spans="1:9" ht="15.75">
      <c r="A3323" s="675">
        <v>96974</v>
      </c>
      <c r="B3323" s="675" t="s">
        <v>8276</v>
      </c>
      <c r="C3323" s="675" t="s">
        <v>1984</v>
      </c>
      <c r="D3323" s="675" t="s">
        <v>31</v>
      </c>
      <c r="E3323" s="676">
        <v>84.54</v>
      </c>
      <c r="F3323" s="446"/>
      <c r="G3323" s="446"/>
      <c r="H3323" s="446" t="s">
        <v>14360</v>
      </c>
      <c r="I3323" s="447">
        <v>45261</v>
      </c>
    </row>
    <row r="3324" spans="1:9" ht="15.75">
      <c r="A3324" s="675">
        <v>96975</v>
      </c>
      <c r="B3324" s="675" t="s">
        <v>8277</v>
      </c>
      <c r="C3324" s="675" t="s">
        <v>1984</v>
      </c>
      <c r="D3324" s="675" t="s">
        <v>31</v>
      </c>
      <c r="E3324" s="676">
        <v>105.53</v>
      </c>
      <c r="F3324" s="446"/>
      <c r="G3324" s="446"/>
      <c r="H3324" s="446" t="s">
        <v>14360</v>
      </c>
      <c r="I3324" s="447">
        <v>45261</v>
      </c>
    </row>
    <row r="3325" spans="1:9" ht="15.75">
      <c r="A3325" s="675">
        <v>96976</v>
      </c>
      <c r="B3325" s="675" t="s">
        <v>8278</v>
      </c>
      <c r="C3325" s="675" t="s">
        <v>1984</v>
      </c>
      <c r="D3325" s="675" t="s">
        <v>31</v>
      </c>
      <c r="E3325" s="676">
        <v>140.74</v>
      </c>
      <c r="F3325" s="446"/>
      <c r="G3325" s="446"/>
      <c r="H3325" s="446" t="s">
        <v>14360</v>
      </c>
      <c r="I3325" s="447">
        <v>45261</v>
      </c>
    </row>
    <row r="3326" spans="1:9" ht="15.75">
      <c r="A3326" s="675">
        <v>96977</v>
      </c>
      <c r="B3326" s="675" t="s">
        <v>8279</v>
      </c>
      <c r="C3326" s="675" t="s">
        <v>1984</v>
      </c>
      <c r="D3326" s="675" t="s">
        <v>31</v>
      </c>
      <c r="E3326" s="676">
        <v>57.58</v>
      </c>
      <c r="F3326" s="446"/>
      <c r="G3326" s="446"/>
      <c r="H3326" s="446" t="s">
        <v>14360</v>
      </c>
      <c r="I3326" s="447">
        <v>45261</v>
      </c>
    </row>
    <row r="3327" spans="1:9" ht="15.75">
      <c r="A3327" s="675">
        <v>96978</v>
      </c>
      <c r="B3327" s="675" t="s">
        <v>8280</v>
      </c>
      <c r="C3327" s="675" t="s">
        <v>1984</v>
      </c>
      <c r="D3327" s="675" t="s">
        <v>31</v>
      </c>
      <c r="E3327" s="676">
        <v>75.89</v>
      </c>
      <c r="F3327" s="446"/>
      <c r="G3327" s="446"/>
      <c r="H3327" s="446" t="s">
        <v>14360</v>
      </c>
      <c r="I3327" s="447">
        <v>45261</v>
      </c>
    </row>
    <row r="3328" spans="1:9" ht="15.75">
      <c r="A3328" s="675">
        <v>96979</v>
      </c>
      <c r="B3328" s="675" t="s">
        <v>8281</v>
      </c>
      <c r="C3328" s="675" t="s">
        <v>1984</v>
      </c>
      <c r="D3328" s="675" t="s">
        <v>31</v>
      </c>
      <c r="E3328" s="676">
        <v>108.66</v>
      </c>
      <c r="F3328" s="446"/>
      <c r="G3328" s="446"/>
      <c r="H3328" s="446" t="s">
        <v>14360</v>
      </c>
      <c r="I3328" s="447">
        <v>45261</v>
      </c>
    </row>
    <row r="3329" spans="1:9" ht="15.75">
      <c r="A3329" s="675">
        <v>96984</v>
      </c>
      <c r="B3329" s="675" t="s">
        <v>8282</v>
      </c>
      <c r="C3329" s="675" t="s">
        <v>1984</v>
      </c>
      <c r="D3329" s="675" t="s">
        <v>37</v>
      </c>
      <c r="E3329" s="676">
        <v>51.96</v>
      </c>
      <c r="F3329" s="446"/>
      <c r="G3329" s="446"/>
      <c r="H3329" s="446" t="s">
        <v>14360</v>
      </c>
      <c r="I3329" s="447">
        <v>45261</v>
      </c>
    </row>
    <row r="3330" spans="1:9" ht="15.75">
      <c r="A3330" s="675">
        <v>96985</v>
      </c>
      <c r="B3330" s="675" t="s">
        <v>8283</v>
      </c>
      <c r="C3330" s="675" t="s">
        <v>1984</v>
      </c>
      <c r="D3330" s="675" t="s">
        <v>37</v>
      </c>
      <c r="E3330" s="676">
        <v>86.01</v>
      </c>
      <c r="F3330" s="446"/>
      <c r="G3330" s="446"/>
      <c r="H3330" s="446" t="s">
        <v>14360</v>
      </c>
      <c r="I3330" s="447">
        <v>45261</v>
      </c>
    </row>
    <row r="3331" spans="1:9" ht="15.75">
      <c r="A3331" s="675">
        <v>96986</v>
      </c>
      <c r="B3331" s="675" t="s">
        <v>8284</v>
      </c>
      <c r="C3331" s="675" t="s">
        <v>1984</v>
      </c>
      <c r="D3331" s="675" t="s">
        <v>37</v>
      </c>
      <c r="E3331" s="676">
        <v>128.19999999999999</v>
      </c>
      <c r="F3331" s="446"/>
      <c r="G3331" s="446"/>
      <c r="H3331" s="446" t="s">
        <v>14360</v>
      </c>
      <c r="I3331" s="447">
        <v>45261</v>
      </c>
    </row>
    <row r="3332" spans="1:9" ht="15.75">
      <c r="A3332" s="675">
        <v>96987</v>
      </c>
      <c r="B3332" s="675" t="s">
        <v>8285</v>
      </c>
      <c r="C3332" s="675" t="s">
        <v>1984</v>
      </c>
      <c r="D3332" s="675" t="s">
        <v>37</v>
      </c>
      <c r="E3332" s="676">
        <v>95.86</v>
      </c>
      <c r="F3332" s="446"/>
      <c r="G3332" s="446"/>
      <c r="H3332" s="446" t="s">
        <v>14360</v>
      </c>
      <c r="I3332" s="447">
        <v>45261</v>
      </c>
    </row>
    <row r="3333" spans="1:9" ht="15.75">
      <c r="A3333" s="675">
        <v>96988</v>
      </c>
      <c r="B3333" s="675" t="s">
        <v>8286</v>
      </c>
      <c r="C3333" s="675" t="s">
        <v>1984</v>
      </c>
      <c r="D3333" s="675" t="s">
        <v>37</v>
      </c>
      <c r="E3333" s="676">
        <v>106.35</v>
      </c>
      <c r="F3333" s="446"/>
      <c r="G3333" s="446"/>
      <c r="H3333" s="446" t="s">
        <v>14360</v>
      </c>
      <c r="I3333" s="447">
        <v>45261</v>
      </c>
    </row>
    <row r="3334" spans="1:9" ht="15.75">
      <c r="A3334" s="675">
        <v>96989</v>
      </c>
      <c r="B3334" s="675" t="s">
        <v>8287</v>
      </c>
      <c r="C3334" s="675" t="s">
        <v>1984</v>
      </c>
      <c r="D3334" s="675" t="s">
        <v>37</v>
      </c>
      <c r="E3334" s="676">
        <v>88.96</v>
      </c>
      <c r="F3334" s="446"/>
      <c r="G3334" s="446"/>
      <c r="H3334" s="446" t="s">
        <v>14360</v>
      </c>
      <c r="I3334" s="447">
        <v>45261</v>
      </c>
    </row>
    <row r="3335" spans="1:9" ht="15.75">
      <c r="A3335" s="675">
        <v>98463</v>
      </c>
      <c r="B3335" s="675" t="s">
        <v>8288</v>
      </c>
      <c r="C3335" s="675" t="s">
        <v>1984</v>
      </c>
      <c r="D3335" s="675" t="s">
        <v>37</v>
      </c>
      <c r="E3335" s="676">
        <v>21.11</v>
      </c>
      <c r="F3335" s="446"/>
      <c r="G3335" s="446"/>
      <c r="H3335" s="446" t="s">
        <v>14360</v>
      </c>
      <c r="I3335" s="447">
        <v>45261</v>
      </c>
    </row>
    <row r="3336" spans="1:9" ht="15.75">
      <c r="A3336" s="675">
        <v>104746</v>
      </c>
      <c r="B3336" s="675" t="s">
        <v>8289</v>
      </c>
      <c r="C3336" s="675" t="s">
        <v>1984</v>
      </c>
      <c r="D3336" s="675" t="s">
        <v>37</v>
      </c>
      <c r="E3336" s="676">
        <v>21.15</v>
      </c>
      <c r="F3336" s="446"/>
      <c r="G3336" s="446"/>
      <c r="H3336" s="446" t="s">
        <v>14360</v>
      </c>
      <c r="I3336" s="447">
        <v>45261</v>
      </c>
    </row>
    <row r="3337" spans="1:9" ht="15.75">
      <c r="A3337" s="675">
        <v>104749</v>
      </c>
      <c r="B3337" s="675" t="s">
        <v>8290</v>
      </c>
      <c r="C3337" s="675" t="s">
        <v>1984</v>
      </c>
      <c r="D3337" s="675" t="s">
        <v>37</v>
      </c>
      <c r="E3337" s="676">
        <v>19.84</v>
      </c>
      <c r="F3337" s="446"/>
      <c r="G3337" s="446"/>
      <c r="H3337" s="446" t="s">
        <v>14360</v>
      </c>
      <c r="I3337" s="447">
        <v>45261</v>
      </c>
    </row>
    <row r="3338" spans="1:9" ht="15.75">
      <c r="A3338" s="675">
        <v>104750</v>
      </c>
      <c r="B3338" s="675" t="s">
        <v>8291</v>
      </c>
      <c r="C3338" s="675" t="s">
        <v>1984</v>
      </c>
      <c r="D3338" s="675" t="s">
        <v>37</v>
      </c>
      <c r="E3338" s="676">
        <v>15.49</v>
      </c>
      <c r="F3338" s="446"/>
      <c r="G3338" s="446"/>
      <c r="H3338" s="446" t="s">
        <v>14360</v>
      </c>
      <c r="I3338" s="447">
        <v>45261</v>
      </c>
    </row>
    <row r="3339" spans="1:9" ht="15.75">
      <c r="A3339" s="675">
        <v>104751</v>
      </c>
      <c r="B3339" s="675" t="s">
        <v>8292</v>
      </c>
      <c r="C3339" s="675" t="s">
        <v>1984</v>
      </c>
      <c r="D3339" s="675" t="s">
        <v>37</v>
      </c>
      <c r="E3339" s="676">
        <v>22.96</v>
      </c>
      <c r="F3339" s="446"/>
      <c r="G3339" s="446"/>
      <c r="H3339" s="446" t="s">
        <v>14360</v>
      </c>
      <c r="I3339" s="447">
        <v>45261</v>
      </c>
    </row>
    <row r="3340" spans="1:9" ht="15.75">
      <c r="A3340" s="675">
        <v>104752</v>
      </c>
      <c r="B3340" s="675" t="s">
        <v>8293</v>
      </c>
      <c r="C3340" s="675" t="s">
        <v>1984</v>
      </c>
      <c r="D3340" s="675" t="s">
        <v>37</v>
      </c>
      <c r="E3340" s="676">
        <v>19.77</v>
      </c>
      <c r="F3340" s="446"/>
      <c r="G3340" s="446"/>
      <c r="H3340" s="446" t="s">
        <v>14360</v>
      </c>
      <c r="I3340" s="447">
        <v>45261</v>
      </c>
    </row>
    <row r="3341" spans="1:9" ht="15.75">
      <c r="A3341" s="675">
        <v>104753</v>
      </c>
      <c r="B3341" s="675" t="s">
        <v>8294</v>
      </c>
      <c r="C3341" s="675" t="s">
        <v>1984</v>
      </c>
      <c r="D3341" s="675" t="s">
        <v>37</v>
      </c>
      <c r="E3341" s="676">
        <v>24.36</v>
      </c>
      <c r="F3341" s="446"/>
      <c r="G3341" s="446"/>
      <c r="H3341" s="446" t="s">
        <v>14360</v>
      </c>
      <c r="I3341" s="447">
        <v>45261</v>
      </c>
    </row>
    <row r="3342" spans="1:9" ht="15.75">
      <c r="A3342" s="675">
        <v>104754</v>
      </c>
      <c r="B3342" s="675" t="s">
        <v>8295</v>
      </c>
      <c r="C3342" s="675" t="s">
        <v>1984</v>
      </c>
      <c r="D3342" s="675" t="s">
        <v>37</v>
      </c>
      <c r="E3342" s="676">
        <v>32.229999999999997</v>
      </c>
      <c r="F3342" s="446"/>
      <c r="G3342" s="446"/>
      <c r="H3342" s="446" t="s">
        <v>14360</v>
      </c>
      <c r="I3342" s="447">
        <v>45261</v>
      </c>
    </row>
    <row r="3343" spans="1:9" ht="15.75">
      <c r="A3343" s="675">
        <v>104755</v>
      </c>
      <c r="B3343" s="675" t="s">
        <v>8296</v>
      </c>
      <c r="C3343" s="675" t="s">
        <v>1984</v>
      </c>
      <c r="D3343" s="675" t="s">
        <v>37</v>
      </c>
      <c r="E3343" s="676">
        <v>44.43</v>
      </c>
      <c r="F3343" s="446"/>
      <c r="G3343" s="446"/>
      <c r="H3343" s="446" t="s">
        <v>14360</v>
      </c>
      <c r="I3343" s="447">
        <v>45261</v>
      </c>
    </row>
    <row r="3344" spans="1:9" ht="15.75">
      <c r="A3344" s="675">
        <v>103490</v>
      </c>
      <c r="B3344" s="675" t="s">
        <v>5213</v>
      </c>
      <c r="C3344" s="675" t="s">
        <v>1984</v>
      </c>
      <c r="D3344" s="675" t="s">
        <v>326</v>
      </c>
      <c r="E3344" s="677">
        <v>2762.14</v>
      </c>
      <c r="F3344" s="446"/>
      <c r="G3344" s="446"/>
      <c r="H3344" s="446" t="s">
        <v>14360</v>
      </c>
      <c r="I3344" s="447">
        <v>45261</v>
      </c>
    </row>
    <row r="3345" spans="1:9" ht="15.75">
      <c r="A3345" s="675">
        <v>103491</v>
      </c>
      <c r="B3345" s="675" t="s">
        <v>5214</v>
      </c>
      <c r="C3345" s="675" t="s">
        <v>1984</v>
      </c>
      <c r="D3345" s="675" t="s">
        <v>326</v>
      </c>
      <c r="E3345" s="676">
        <v>742.4</v>
      </c>
      <c r="F3345" s="446"/>
      <c r="G3345" s="446"/>
      <c r="H3345" s="446" t="s">
        <v>14360</v>
      </c>
      <c r="I3345" s="447">
        <v>45261</v>
      </c>
    </row>
    <row r="3346" spans="1:9" ht="15.75">
      <c r="A3346" s="675">
        <v>104758</v>
      </c>
      <c r="B3346" s="675" t="s">
        <v>8424</v>
      </c>
      <c r="C3346" s="675" t="s">
        <v>1984</v>
      </c>
      <c r="D3346" s="675" t="s">
        <v>37</v>
      </c>
      <c r="E3346" s="676">
        <v>13.28</v>
      </c>
      <c r="F3346" s="446"/>
      <c r="G3346" s="446"/>
      <c r="H3346" s="446" t="s">
        <v>14360</v>
      </c>
      <c r="I3346" s="447">
        <v>45261</v>
      </c>
    </row>
    <row r="3347" spans="1:9" ht="15.75">
      <c r="A3347" s="675">
        <v>104759</v>
      </c>
      <c r="B3347" s="675" t="s">
        <v>8425</v>
      </c>
      <c r="C3347" s="675" t="s">
        <v>1984</v>
      </c>
      <c r="D3347" s="675" t="s">
        <v>37</v>
      </c>
      <c r="E3347" s="676">
        <v>35.39</v>
      </c>
      <c r="F3347" s="446"/>
      <c r="G3347" s="446"/>
      <c r="H3347" s="446" t="s">
        <v>14360</v>
      </c>
      <c r="I3347" s="447">
        <v>45261</v>
      </c>
    </row>
    <row r="3348" spans="1:9" ht="15.75">
      <c r="A3348" s="675">
        <v>104760</v>
      </c>
      <c r="B3348" s="675" t="s">
        <v>8426</v>
      </c>
      <c r="C3348" s="675" t="s">
        <v>1984</v>
      </c>
      <c r="D3348" s="675" t="s">
        <v>37</v>
      </c>
      <c r="E3348" s="676">
        <v>51.68</v>
      </c>
      <c r="F3348" s="446"/>
      <c r="G3348" s="446"/>
      <c r="H3348" s="446" t="s">
        <v>14360</v>
      </c>
      <c r="I3348" s="447">
        <v>45261</v>
      </c>
    </row>
    <row r="3349" spans="1:9" ht="15.75">
      <c r="A3349" s="675">
        <v>104761</v>
      </c>
      <c r="B3349" s="675" t="s">
        <v>8427</v>
      </c>
      <c r="C3349" s="675" t="s">
        <v>1984</v>
      </c>
      <c r="D3349" s="675" t="s">
        <v>37</v>
      </c>
      <c r="E3349" s="676">
        <v>6.77</v>
      </c>
      <c r="F3349" s="446"/>
      <c r="G3349" s="446"/>
      <c r="H3349" s="446" t="s">
        <v>14360</v>
      </c>
      <c r="I3349" s="447">
        <v>45261</v>
      </c>
    </row>
    <row r="3350" spans="1:9" ht="15.75">
      <c r="A3350" s="675">
        <v>104762</v>
      </c>
      <c r="B3350" s="675" t="s">
        <v>8428</v>
      </c>
      <c r="C3350" s="675" t="s">
        <v>1984</v>
      </c>
      <c r="D3350" s="675" t="s">
        <v>37</v>
      </c>
      <c r="E3350" s="676">
        <v>18.059999999999999</v>
      </c>
      <c r="F3350" s="446"/>
      <c r="G3350" s="446"/>
      <c r="H3350" s="446" t="s">
        <v>14360</v>
      </c>
      <c r="I3350" s="447">
        <v>45261</v>
      </c>
    </row>
    <row r="3351" spans="1:9" ht="15.75">
      <c r="A3351" s="675">
        <v>104763</v>
      </c>
      <c r="B3351" s="675" t="s">
        <v>8429</v>
      </c>
      <c r="C3351" s="675" t="s">
        <v>1984</v>
      </c>
      <c r="D3351" s="675" t="s">
        <v>37</v>
      </c>
      <c r="E3351" s="676">
        <v>26.37</v>
      </c>
      <c r="F3351" s="446"/>
      <c r="G3351" s="446"/>
      <c r="H3351" s="446" t="s">
        <v>14360</v>
      </c>
      <c r="I3351" s="447">
        <v>45261</v>
      </c>
    </row>
    <row r="3352" spans="1:9" ht="15.75">
      <c r="A3352" s="675">
        <v>104764</v>
      </c>
      <c r="B3352" s="675" t="s">
        <v>8430</v>
      </c>
      <c r="C3352" s="675" t="s">
        <v>1984</v>
      </c>
      <c r="D3352" s="675" t="s">
        <v>31</v>
      </c>
      <c r="E3352" s="676">
        <v>19.440000000000001</v>
      </c>
      <c r="F3352" s="446"/>
      <c r="G3352" s="446"/>
      <c r="H3352" s="446" t="s">
        <v>14360</v>
      </c>
      <c r="I3352" s="447">
        <v>45261</v>
      </c>
    </row>
    <row r="3353" spans="1:9" ht="15.75">
      <c r="A3353" s="675">
        <v>104765</v>
      </c>
      <c r="B3353" s="675" t="s">
        <v>8431</v>
      </c>
      <c r="C3353" s="675" t="s">
        <v>1984</v>
      </c>
      <c r="D3353" s="675" t="s">
        <v>31</v>
      </c>
      <c r="E3353" s="676">
        <v>15.14</v>
      </c>
      <c r="F3353" s="446"/>
      <c r="G3353" s="446"/>
      <c r="H3353" s="446" t="s">
        <v>14360</v>
      </c>
      <c r="I3353" s="447">
        <v>45261</v>
      </c>
    </row>
    <row r="3354" spans="1:9" ht="15.75">
      <c r="A3354" s="675">
        <v>104766</v>
      </c>
      <c r="B3354" s="675" t="s">
        <v>8432</v>
      </c>
      <c r="C3354" s="675" t="s">
        <v>1984</v>
      </c>
      <c r="D3354" s="675" t="s">
        <v>31</v>
      </c>
      <c r="E3354" s="676">
        <v>13.87</v>
      </c>
      <c r="F3354" s="446"/>
      <c r="G3354" s="446"/>
      <c r="H3354" s="446" t="s">
        <v>14360</v>
      </c>
      <c r="I3354" s="447">
        <v>45261</v>
      </c>
    </row>
    <row r="3355" spans="1:9" ht="15.75">
      <c r="A3355" s="675">
        <v>104768</v>
      </c>
      <c r="B3355" s="675" t="s">
        <v>8433</v>
      </c>
      <c r="C3355" s="675" t="s">
        <v>1984</v>
      </c>
      <c r="D3355" s="675" t="s">
        <v>37</v>
      </c>
      <c r="E3355" s="676">
        <v>0.55000000000000004</v>
      </c>
      <c r="F3355" s="446"/>
      <c r="G3355" s="446"/>
      <c r="H3355" s="446" t="s">
        <v>14360</v>
      </c>
      <c r="I3355" s="447">
        <v>45261</v>
      </c>
    </row>
    <row r="3356" spans="1:9" ht="15.75">
      <c r="A3356" s="675">
        <v>104770</v>
      </c>
      <c r="B3356" s="675" t="s">
        <v>8434</v>
      </c>
      <c r="C3356" s="675" t="s">
        <v>1984</v>
      </c>
      <c r="D3356" s="675" t="s">
        <v>37</v>
      </c>
      <c r="E3356" s="676">
        <v>1.5</v>
      </c>
      <c r="F3356" s="446"/>
      <c r="G3356" s="446"/>
      <c r="H3356" s="446" t="s">
        <v>14360</v>
      </c>
      <c r="I3356" s="447">
        <v>45261</v>
      </c>
    </row>
    <row r="3357" spans="1:9" ht="15.75">
      <c r="A3357" s="675">
        <v>104772</v>
      </c>
      <c r="B3357" s="675" t="s">
        <v>8435</v>
      </c>
      <c r="C3357" s="675" t="s">
        <v>1984</v>
      </c>
      <c r="D3357" s="675" t="s">
        <v>37</v>
      </c>
      <c r="E3357" s="676">
        <v>2.19</v>
      </c>
      <c r="F3357" s="446"/>
      <c r="G3357" s="446"/>
      <c r="H3357" s="446" t="s">
        <v>14360</v>
      </c>
      <c r="I3357" s="447">
        <v>45261</v>
      </c>
    </row>
    <row r="3358" spans="1:9" ht="15.75">
      <c r="A3358" s="675">
        <v>104774</v>
      </c>
      <c r="B3358" s="675" t="s">
        <v>8436</v>
      </c>
      <c r="C3358" s="675" t="s">
        <v>1984</v>
      </c>
      <c r="D3358" s="675" t="s">
        <v>37</v>
      </c>
      <c r="E3358" s="676">
        <v>2.02</v>
      </c>
      <c r="F3358" s="446"/>
      <c r="G3358" s="446"/>
      <c r="H3358" s="446" t="s">
        <v>14360</v>
      </c>
      <c r="I3358" s="447">
        <v>45261</v>
      </c>
    </row>
    <row r="3359" spans="1:9" ht="15.75">
      <c r="A3359" s="675">
        <v>104776</v>
      </c>
      <c r="B3359" s="675" t="s">
        <v>8437</v>
      </c>
      <c r="C3359" s="675" t="s">
        <v>1984</v>
      </c>
      <c r="D3359" s="675" t="s">
        <v>37</v>
      </c>
      <c r="E3359" s="676">
        <v>5.41</v>
      </c>
      <c r="F3359" s="446"/>
      <c r="G3359" s="446"/>
      <c r="H3359" s="446" t="s">
        <v>14360</v>
      </c>
      <c r="I3359" s="447">
        <v>45261</v>
      </c>
    </row>
    <row r="3360" spans="1:9" ht="15.75">
      <c r="A3360" s="675">
        <v>104778</v>
      </c>
      <c r="B3360" s="675" t="s">
        <v>8438</v>
      </c>
      <c r="C3360" s="675" t="s">
        <v>1984</v>
      </c>
      <c r="D3360" s="675" t="s">
        <v>37</v>
      </c>
      <c r="E3360" s="676">
        <v>7.89</v>
      </c>
      <c r="F3360" s="446"/>
      <c r="G3360" s="446"/>
      <c r="H3360" s="446" t="s">
        <v>14360</v>
      </c>
      <c r="I3360" s="447">
        <v>45261</v>
      </c>
    </row>
    <row r="3361" spans="1:9" ht="15.75">
      <c r="A3361" s="675">
        <v>104780</v>
      </c>
      <c r="B3361" s="675" t="s">
        <v>8439</v>
      </c>
      <c r="C3361" s="675" t="s">
        <v>1984</v>
      </c>
      <c r="D3361" s="675" t="s">
        <v>31</v>
      </c>
      <c r="E3361" s="676">
        <v>4.91</v>
      </c>
      <c r="F3361" s="446"/>
      <c r="G3361" s="446"/>
      <c r="H3361" s="446" t="s">
        <v>14360</v>
      </c>
      <c r="I3361" s="447">
        <v>45261</v>
      </c>
    </row>
    <row r="3362" spans="1:9" ht="15.75">
      <c r="A3362" s="675">
        <v>104785</v>
      </c>
      <c r="B3362" s="675" t="s">
        <v>8440</v>
      </c>
      <c r="C3362" s="675" t="s">
        <v>1984</v>
      </c>
      <c r="D3362" s="675" t="s">
        <v>31</v>
      </c>
      <c r="E3362" s="676">
        <v>11.74</v>
      </c>
      <c r="F3362" s="446"/>
      <c r="G3362" s="446"/>
      <c r="H3362" s="446" t="s">
        <v>14360</v>
      </c>
      <c r="I3362" s="447">
        <v>45261</v>
      </c>
    </row>
    <row r="3363" spans="1:9" ht="15.75">
      <c r="A3363" s="675">
        <v>96765</v>
      </c>
      <c r="B3363" s="675" t="s">
        <v>3758</v>
      </c>
      <c r="C3363" s="675" t="s">
        <v>1985</v>
      </c>
      <c r="D3363" s="675" t="s">
        <v>37</v>
      </c>
      <c r="E3363" s="677">
        <v>1680.39</v>
      </c>
      <c r="F3363" s="446"/>
      <c r="G3363" s="446"/>
      <c r="H3363" s="446" t="s">
        <v>14360</v>
      </c>
      <c r="I3363" s="447">
        <v>45261</v>
      </c>
    </row>
    <row r="3364" spans="1:9" ht="15.75">
      <c r="A3364" s="675">
        <v>101905</v>
      </c>
      <c r="B3364" s="675" t="s">
        <v>6435</v>
      </c>
      <c r="C3364" s="675" t="s">
        <v>1985</v>
      </c>
      <c r="D3364" s="675" t="s">
        <v>37</v>
      </c>
      <c r="E3364" s="676">
        <v>283.42</v>
      </c>
      <c r="F3364" s="446"/>
      <c r="G3364" s="446"/>
      <c r="H3364" s="446" t="s">
        <v>14360</v>
      </c>
      <c r="I3364" s="447">
        <v>45261</v>
      </c>
    </row>
    <row r="3365" spans="1:9" ht="15.75">
      <c r="A3365" s="675">
        <v>101906</v>
      </c>
      <c r="B3365" s="675" t="s">
        <v>6436</v>
      </c>
      <c r="C3365" s="675" t="s">
        <v>1985</v>
      </c>
      <c r="D3365" s="675" t="s">
        <v>37</v>
      </c>
      <c r="E3365" s="676">
        <v>851.68</v>
      </c>
      <c r="F3365" s="446"/>
      <c r="G3365" s="446"/>
      <c r="H3365" s="446" t="s">
        <v>14360</v>
      </c>
      <c r="I3365" s="447">
        <v>45261</v>
      </c>
    </row>
    <row r="3366" spans="1:9" ht="15.75">
      <c r="A3366" s="675">
        <v>101907</v>
      </c>
      <c r="B3366" s="675" t="s">
        <v>6437</v>
      </c>
      <c r="C3366" s="675" t="s">
        <v>1985</v>
      </c>
      <c r="D3366" s="675" t="s">
        <v>37</v>
      </c>
      <c r="E3366" s="676">
        <v>920.92</v>
      </c>
      <c r="F3366" s="446"/>
      <c r="G3366" s="446"/>
      <c r="H3366" s="446" t="s">
        <v>14360</v>
      </c>
      <c r="I3366" s="447">
        <v>45261</v>
      </c>
    </row>
    <row r="3367" spans="1:9" ht="15.75">
      <c r="A3367" s="675">
        <v>101908</v>
      </c>
      <c r="B3367" s="675" t="s">
        <v>6438</v>
      </c>
      <c r="C3367" s="675" t="s">
        <v>1985</v>
      </c>
      <c r="D3367" s="675" t="s">
        <v>37</v>
      </c>
      <c r="E3367" s="676">
        <v>274.76</v>
      </c>
      <c r="F3367" s="446"/>
      <c r="G3367" s="446"/>
      <c r="H3367" s="446" t="s">
        <v>14360</v>
      </c>
      <c r="I3367" s="447">
        <v>45261</v>
      </c>
    </row>
    <row r="3368" spans="1:9" ht="15.75">
      <c r="A3368" s="675">
        <v>101909</v>
      </c>
      <c r="B3368" s="675" t="s">
        <v>6439</v>
      </c>
      <c r="C3368" s="675" t="s">
        <v>1985</v>
      </c>
      <c r="D3368" s="675" t="s">
        <v>37</v>
      </c>
      <c r="E3368" s="676">
        <v>320.92</v>
      </c>
      <c r="F3368" s="446"/>
      <c r="G3368" s="446"/>
      <c r="H3368" s="446" t="s">
        <v>14360</v>
      </c>
      <c r="I3368" s="447">
        <v>45261</v>
      </c>
    </row>
    <row r="3369" spans="1:9" ht="15.75">
      <c r="A3369" s="675">
        <v>101910</v>
      </c>
      <c r="B3369" s="675" t="s">
        <v>6440</v>
      </c>
      <c r="C3369" s="675" t="s">
        <v>1985</v>
      </c>
      <c r="D3369" s="675" t="s">
        <v>37</v>
      </c>
      <c r="E3369" s="676">
        <v>378.61</v>
      </c>
      <c r="F3369" s="446"/>
      <c r="G3369" s="446"/>
      <c r="H3369" s="446" t="s">
        <v>14360</v>
      </c>
      <c r="I3369" s="447">
        <v>45261</v>
      </c>
    </row>
    <row r="3370" spans="1:9" ht="15.75">
      <c r="A3370" s="675">
        <v>101911</v>
      </c>
      <c r="B3370" s="675" t="s">
        <v>6441</v>
      </c>
      <c r="C3370" s="675" t="s">
        <v>1985</v>
      </c>
      <c r="D3370" s="675" t="s">
        <v>37</v>
      </c>
      <c r="E3370" s="676">
        <v>436.3</v>
      </c>
      <c r="F3370" s="446"/>
      <c r="G3370" s="446"/>
      <c r="H3370" s="446" t="s">
        <v>14360</v>
      </c>
      <c r="I3370" s="447">
        <v>45261</v>
      </c>
    </row>
    <row r="3371" spans="1:9" ht="15.75">
      <c r="A3371" s="675">
        <v>101912</v>
      </c>
      <c r="B3371" s="675" t="s">
        <v>3759</v>
      </c>
      <c r="C3371" s="675" t="s">
        <v>1985</v>
      </c>
      <c r="D3371" s="675" t="s">
        <v>37</v>
      </c>
      <c r="E3371" s="677">
        <v>2113.2800000000002</v>
      </c>
      <c r="F3371" s="446"/>
      <c r="G3371" s="446"/>
      <c r="H3371" s="446" t="s">
        <v>14360</v>
      </c>
      <c r="I3371" s="447">
        <v>45261</v>
      </c>
    </row>
    <row r="3372" spans="1:9" ht="15.75">
      <c r="A3372" s="675">
        <v>101913</v>
      </c>
      <c r="B3372" s="675" t="s">
        <v>3760</v>
      </c>
      <c r="C3372" s="675" t="s">
        <v>1985</v>
      </c>
      <c r="D3372" s="675" t="s">
        <v>37</v>
      </c>
      <c r="E3372" s="676">
        <v>441.95</v>
      </c>
      <c r="F3372" s="446"/>
      <c r="G3372" s="446"/>
      <c r="H3372" s="446" t="s">
        <v>14360</v>
      </c>
      <c r="I3372" s="447">
        <v>45261</v>
      </c>
    </row>
    <row r="3373" spans="1:9" ht="15.75">
      <c r="A3373" s="675">
        <v>101914</v>
      </c>
      <c r="B3373" s="675" t="s">
        <v>3761</v>
      </c>
      <c r="C3373" s="675" t="s">
        <v>1985</v>
      </c>
      <c r="D3373" s="675" t="s">
        <v>37</v>
      </c>
      <c r="E3373" s="676">
        <v>561.95000000000005</v>
      </c>
      <c r="F3373" s="446"/>
      <c r="G3373" s="446"/>
      <c r="H3373" s="446" t="s">
        <v>14360</v>
      </c>
      <c r="I3373" s="447">
        <v>45261</v>
      </c>
    </row>
    <row r="3374" spans="1:9" ht="15.75">
      <c r="A3374" s="675">
        <v>101915</v>
      </c>
      <c r="B3374" s="675" t="s">
        <v>3762</v>
      </c>
      <c r="C3374" s="675" t="s">
        <v>1985</v>
      </c>
      <c r="D3374" s="675" t="s">
        <v>37</v>
      </c>
      <c r="E3374" s="676">
        <v>441.08</v>
      </c>
      <c r="F3374" s="446"/>
      <c r="G3374" s="446"/>
      <c r="H3374" s="446" t="s">
        <v>14360</v>
      </c>
      <c r="I3374" s="447">
        <v>45261</v>
      </c>
    </row>
    <row r="3375" spans="1:9" ht="15.75">
      <c r="A3375" s="675">
        <v>101916</v>
      </c>
      <c r="B3375" s="675" t="s">
        <v>3763</v>
      </c>
      <c r="C3375" s="675" t="s">
        <v>1985</v>
      </c>
      <c r="D3375" s="675" t="s">
        <v>37</v>
      </c>
      <c r="E3375" s="677">
        <v>3556.54</v>
      </c>
      <c r="F3375" s="446"/>
      <c r="G3375" s="446"/>
      <c r="H3375" s="446" t="s">
        <v>14360</v>
      </c>
      <c r="I3375" s="447">
        <v>45261</v>
      </c>
    </row>
    <row r="3376" spans="1:9" ht="15.75">
      <c r="A3376" s="675">
        <v>101917</v>
      </c>
      <c r="B3376" s="675" t="s">
        <v>3764</v>
      </c>
      <c r="C3376" s="675" t="s">
        <v>1985</v>
      </c>
      <c r="D3376" s="675" t="s">
        <v>37</v>
      </c>
      <c r="E3376" s="676">
        <v>150.80000000000001</v>
      </c>
      <c r="F3376" s="446"/>
      <c r="G3376" s="446"/>
      <c r="H3376" s="446" t="s">
        <v>14360</v>
      </c>
      <c r="I3376" s="447">
        <v>45261</v>
      </c>
    </row>
    <row r="3377" spans="1:9" ht="15.75">
      <c r="A3377" s="675">
        <v>98261</v>
      </c>
      <c r="B3377" s="675" t="s">
        <v>2510</v>
      </c>
      <c r="C3377" s="675" t="s">
        <v>1985</v>
      </c>
      <c r="D3377" s="675" t="s">
        <v>31</v>
      </c>
      <c r="E3377" s="676">
        <v>3.64</v>
      </c>
      <c r="F3377" s="446"/>
      <c r="G3377" s="446"/>
      <c r="H3377" s="446" t="s">
        <v>14360</v>
      </c>
      <c r="I3377" s="447">
        <v>45261</v>
      </c>
    </row>
    <row r="3378" spans="1:9" ht="15.75">
      <c r="A3378" s="675">
        <v>98262</v>
      </c>
      <c r="B3378" s="675" t="s">
        <v>2511</v>
      </c>
      <c r="C3378" s="675" t="s">
        <v>1985</v>
      </c>
      <c r="D3378" s="675" t="s">
        <v>31</v>
      </c>
      <c r="E3378" s="676">
        <v>4.58</v>
      </c>
      <c r="F3378" s="446"/>
      <c r="G3378" s="446"/>
      <c r="H3378" s="446" t="s">
        <v>14360</v>
      </c>
      <c r="I3378" s="447">
        <v>45261</v>
      </c>
    </row>
    <row r="3379" spans="1:9" ht="15.75">
      <c r="A3379" s="675">
        <v>98263</v>
      </c>
      <c r="B3379" s="675" t="s">
        <v>2512</v>
      </c>
      <c r="C3379" s="675" t="s">
        <v>1985</v>
      </c>
      <c r="D3379" s="675" t="s">
        <v>31</v>
      </c>
      <c r="E3379" s="676">
        <v>4.78</v>
      </c>
      <c r="F3379" s="446"/>
      <c r="G3379" s="446"/>
      <c r="H3379" s="446" t="s">
        <v>14360</v>
      </c>
      <c r="I3379" s="447">
        <v>45261</v>
      </c>
    </row>
    <row r="3380" spans="1:9" ht="15.75">
      <c r="A3380" s="675">
        <v>98264</v>
      </c>
      <c r="B3380" s="675" t="s">
        <v>2513</v>
      </c>
      <c r="C3380" s="675" t="s">
        <v>1985</v>
      </c>
      <c r="D3380" s="675" t="s">
        <v>31</v>
      </c>
      <c r="E3380" s="676">
        <v>5.79</v>
      </c>
      <c r="F3380" s="446"/>
      <c r="G3380" s="446"/>
      <c r="H3380" s="446" t="s">
        <v>14360</v>
      </c>
      <c r="I3380" s="447">
        <v>45261</v>
      </c>
    </row>
    <row r="3381" spans="1:9" ht="15.75">
      <c r="A3381" s="675">
        <v>98265</v>
      </c>
      <c r="B3381" s="675" t="s">
        <v>2514</v>
      </c>
      <c r="C3381" s="675" t="s">
        <v>1985</v>
      </c>
      <c r="D3381" s="675" t="s">
        <v>31</v>
      </c>
      <c r="E3381" s="676">
        <v>6.46</v>
      </c>
      <c r="F3381" s="446"/>
      <c r="G3381" s="446"/>
      <c r="H3381" s="446" t="s">
        <v>14360</v>
      </c>
      <c r="I3381" s="447">
        <v>45261</v>
      </c>
    </row>
    <row r="3382" spans="1:9" ht="15.75">
      <c r="A3382" s="675">
        <v>98266</v>
      </c>
      <c r="B3382" s="675" t="s">
        <v>2515</v>
      </c>
      <c r="C3382" s="675" t="s">
        <v>1985</v>
      </c>
      <c r="D3382" s="675" t="s">
        <v>31</v>
      </c>
      <c r="E3382" s="676">
        <v>7.41</v>
      </c>
      <c r="F3382" s="446"/>
      <c r="G3382" s="446"/>
      <c r="H3382" s="446" t="s">
        <v>14360</v>
      </c>
      <c r="I3382" s="447">
        <v>45261</v>
      </c>
    </row>
    <row r="3383" spans="1:9" ht="15.75">
      <c r="A3383" s="675">
        <v>98267</v>
      </c>
      <c r="B3383" s="675" t="s">
        <v>2516</v>
      </c>
      <c r="C3383" s="675" t="s">
        <v>1985</v>
      </c>
      <c r="D3383" s="675" t="s">
        <v>31</v>
      </c>
      <c r="E3383" s="676">
        <v>11.83</v>
      </c>
      <c r="F3383" s="446"/>
      <c r="G3383" s="446"/>
      <c r="H3383" s="446" t="s">
        <v>14360</v>
      </c>
      <c r="I3383" s="447">
        <v>45261</v>
      </c>
    </row>
    <row r="3384" spans="1:9" ht="15.75">
      <c r="A3384" s="675">
        <v>98268</v>
      </c>
      <c r="B3384" s="675" t="s">
        <v>2517</v>
      </c>
      <c r="C3384" s="675" t="s">
        <v>1985</v>
      </c>
      <c r="D3384" s="675" t="s">
        <v>31</v>
      </c>
      <c r="E3384" s="676">
        <v>19.32</v>
      </c>
      <c r="F3384" s="446"/>
      <c r="G3384" s="446"/>
      <c r="H3384" s="446" t="s">
        <v>14360</v>
      </c>
      <c r="I3384" s="447">
        <v>45261</v>
      </c>
    </row>
    <row r="3385" spans="1:9" ht="15.75">
      <c r="A3385" s="675">
        <v>98269</v>
      </c>
      <c r="B3385" s="675" t="s">
        <v>2518</v>
      </c>
      <c r="C3385" s="675" t="s">
        <v>1985</v>
      </c>
      <c r="D3385" s="675" t="s">
        <v>31</v>
      </c>
      <c r="E3385" s="676">
        <v>26.57</v>
      </c>
      <c r="F3385" s="446"/>
      <c r="G3385" s="446"/>
      <c r="H3385" s="446" t="s">
        <v>14360</v>
      </c>
      <c r="I3385" s="447">
        <v>45261</v>
      </c>
    </row>
    <row r="3386" spans="1:9" ht="15.75">
      <c r="A3386" s="675">
        <v>98270</v>
      </c>
      <c r="B3386" s="675" t="s">
        <v>2519</v>
      </c>
      <c r="C3386" s="675" t="s">
        <v>1985</v>
      </c>
      <c r="D3386" s="675" t="s">
        <v>31</v>
      </c>
      <c r="E3386" s="676">
        <v>40.35</v>
      </c>
      <c r="F3386" s="446"/>
      <c r="G3386" s="446"/>
      <c r="H3386" s="446" t="s">
        <v>14360</v>
      </c>
      <c r="I3386" s="447">
        <v>45261</v>
      </c>
    </row>
    <row r="3387" spans="1:9" ht="15.75">
      <c r="A3387" s="675">
        <v>98271</v>
      </c>
      <c r="B3387" s="675" t="s">
        <v>2520</v>
      </c>
      <c r="C3387" s="675" t="s">
        <v>1985</v>
      </c>
      <c r="D3387" s="675" t="s">
        <v>31</v>
      </c>
      <c r="E3387" s="676">
        <v>56.97</v>
      </c>
      <c r="F3387" s="446"/>
      <c r="G3387" s="446"/>
      <c r="H3387" s="446" t="s">
        <v>14360</v>
      </c>
      <c r="I3387" s="447">
        <v>45261</v>
      </c>
    </row>
    <row r="3388" spans="1:9" ht="15.75">
      <c r="A3388" s="675">
        <v>98272</v>
      </c>
      <c r="B3388" s="675" t="s">
        <v>2521</v>
      </c>
      <c r="C3388" s="675" t="s">
        <v>1985</v>
      </c>
      <c r="D3388" s="675" t="s">
        <v>31</v>
      </c>
      <c r="E3388" s="676">
        <v>131.47999999999999</v>
      </c>
      <c r="F3388" s="446"/>
      <c r="G3388" s="446"/>
      <c r="H3388" s="446" t="s">
        <v>14360</v>
      </c>
      <c r="I3388" s="447">
        <v>45261</v>
      </c>
    </row>
    <row r="3389" spans="1:9" ht="15.75">
      <c r="A3389" s="675">
        <v>98273</v>
      </c>
      <c r="B3389" s="675" t="s">
        <v>2522</v>
      </c>
      <c r="C3389" s="675" t="s">
        <v>1985</v>
      </c>
      <c r="D3389" s="675" t="s">
        <v>31</v>
      </c>
      <c r="E3389" s="676">
        <v>3.07</v>
      </c>
      <c r="F3389" s="446"/>
      <c r="G3389" s="446"/>
      <c r="H3389" s="446" t="s">
        <v>14360</v>
      </c>
      <c r="I3389" s="447">
        <v>45261</v>
      </c>
    </row>
    <row r="3390" spans="1:9" ht="15.75">
      <c r="A3390" s="675">
        <v>98274</v>
      </c>
      <c r="B3390" s="675" t="s">
        <v>2523</v>
      </c>
      <c r="C3390" s="675" t="s">
        <v>1985</v>
      </c>
      <c r="D3390" s="675" t="s">
        <v>31</v>
      </c>
      <c r="E3390" s="676">
        <v>3.74</v>
      </c>
      <c r="F3390" s="446"/>
      <c r="G3390" s="446"/>
      <c r="H3390" s="446" t="s">
        <v>14360</v>
      </c>
      <c r="I3390" s="447">
        <v>45261</v>
      </c>
    </row>
    <row r="3391" spans="1:9" ht="15.75">
      <c r="A3391" s="675">
        <v>98275</v>
      </c>
      <c r="B3391" s="675" t="s">
        <v>2524</v>
      </c>
      <c r="C3391" s="675" t="s">
        <v>1985</v>
      </c>
      <c r="D3391" s="675" t="s">
        <v>31</v>
      </c>
      <c r="E3391" s="676">
        <v>4.6900000000000004</v>
      </c>
      <c r="F3391" s="446"/>
      <c r="G3391" s="446"/>
      <c r="H3391" s="446" t="s">
        <v>14360</v>
      </c>
      <c r="I3391" s="447">
        <v>45261</v>
      </c>
    </row>
    <row r="3392" spans="1:9" ht="15.75">
      <c r="A3392" s="675">
        <v>98276</v>
      </c>
      <c r="B3392" s="675" t="s">
        <v>2525</v>
      </c>
      <c r="C3392" s="675" t="s">
        <v>1985</v>
      </c>
      <c r="D3392" s="675" t="s">
        <v>31</v>
      </c>
      <c r="E3392" s="676">
        <v>9.11</v>
      </c>
      <c r="F3392" s="446"/>
      <c r="G3392" s="446"/>
      <c r="H3392" s="446" t="s">
        <v>14360</v>
      </c>
      <c r="I3392" s="447">
        <v>45261</v>
      </c>
    </row>
    <row r="3393" spans="1:9" ht="15.75">
      <c r="A3393" s="675">
        <v>98277</v>
      </c>
      <c r="B3393" s="675" t="s">
        <v>2526</v>
      </c>
      <c r="C3393" s="675" t="s">
        <v>1985</v>
      </c>
      <c r="D3393" s="675" t="s">
        <v>31</v>
      </c>
      <c r="E3393" s="676">
        <v>16.61</v>
      </c>
      <c r="F3393" s="446"/>
      <c r="G3393" s="446"/>
      <c r="H3393" s="446" t="s">
        <v>14360</v>
      </c>
      <c r="I3393" s="447">
        <v>45261</v>
      </c>
    </row>
    <row r="3394" spans="1:9" ht="15.75">
      <c r="A3394" s="675">
        <v>98278</v>
      </c>
      <c r="B3394" s="675" t="s">
        <v>2527</v>
      </c>
      <c r="C3394" s="675" t="s">
        <v>1985</v>
      </c>
      <c r="D3394" s="675" t="s">
        <v>31</v>
      </c>
      <c r="E3394" s="676">
        <v>23.86</v>
      </c>
      <c r="F3394" s="446"/>
      <c r="G3394" s="446"/>
      <c r="H3394" s="446" t="s">
        <v>14360</v>
      </c>
      <c r="I3394" s="447">
        <v>45261</v>
      </c>
    </row>
    <row r="3395" spans="1:9" ht="15.75">
      <c r="A3395" s="675">
        <v>98279</v>
      </c>
      <c r="B3395" s="675" t="s">
        <v>2528</v>
      </c>
      <c r="C3395" s="675" t="s">
        <v>1985</v>
      </c>
      <c r="D3395" s="675" t="s">
        <v>31</v>
      </c>
      <c r="E3395" s="676">
        <v>37.630000000000003</v>
      </c>
      <c r="F3395" s="446"/>
      <c r="G3395" s="446"/>
      <c r="H3395" s="446" t="s">
        <v>14360</v>
      </c>
      <c r="I3395" s="447">
        <v>45261</v>
      </c>
    </row>
    <row r="3396" spans="1:9" ht="15.75">
      <c r="A3396" s="675">
        <v>98280</v>
      </c>
      <c r="B3396" s="675" t="s">
        <v>2529</v>
      </c>
      <c r="C3396" s="675" t="s">
        <v>1985</v>
      </c>
      <c r="D3396" s="675" t="s">
        <v>31</v>
      </c>
      <c r="E3396" s="676">
        <v>7.13</v>
      </c>
      <c r="F3396" s="446"/>
      <c r="G3396" s="446"/>
      <c r="H3396" s="446" t="s">
        <v>14360</v>
      </c>
      <c r="I3396" s="447">
        <v>45261</v>
      </c>
    </row>
    <row r="3397" spans="1:9" ht="15.75">
      <c r="A3397" s="675">
        <v>98281</v>
      </c>
      <c r="B3397" s="675" t="s">
        <v>2530</v>
      </c>
      <c r="C3397" s="675" t="s">
        <v>1985</v>
      </c>
      <c r="D3397" s="675" t="s">
        <v>31</v>
      </c>
      <c r="E3397" s="676">
        <v>8.07</v>
      </c>
      <c r="F3397" s="446"/>
      <c r="G3397" s="446"/>
      <c r="H3397" s="446" t="s">
        <v>14360</v>
      </c>
      <c r="I3397" s="447">
        <v>45261</v>
      </c>
    </row>
    <row r="3398" spans="1:9" ht="15.75">
      <c r="A3398" s="675">
        <v>98282</v>
      </c>
      <c r="B3398" s="675" t="s">
        <v>2531</v>
      </c>
      <c r="C3398" s="675" t="s">
        <v>1985</v>
      </c>
      <c r="D3398" s="675" t="s">
        <v>31</v>
      </c>
      <c r="E3398" s="676">
        <v>8.27</v>
      </c>
      <c r="F3398" s="446"/>
      <c r="G3398" s="446"/>
      <c r="H3398" s="446" t="s">
        <v>14360</v>
      </c>
      <c r="I3398" s="447">
        <v>45261</v>
      </c>
    </row>
    <row r="3399" spans="1:9" ht="15.75">
      <c r="A3399" s="675">
        <v>98283</v>
      </c>
      <c r="B3399" s="675" t="s">
        <v>2532</v>
      </c>
      <c r="C3399" s="675" t="s">
        <v>1985</v>
      </c>
      <c r="D3399" s="675" t="s">
        <v>31</v>
      </c>
      <c r="E3399" s="676">
        <v>9.2799999999999994</v>
      </c>
      <c r="F3399" s="446"/>
      <c r="G3399" s="446"/>
      <c r="H3399" s="446" t="s">
        <v>14360</v>
      </c>
      <c r="I3399" s="447">
        <v>45261</v>
      </c>
    </row>
    <row r="3400" spans="1:9" ht="15.75">
      <c r="A3400" s="675">
        <v>98284</v>
      </c>
      <c r="B3400" s="675" t="s">
        <v>2533</v>
      </c>
      <c r="C3400" s="675" t="s">
        <v>1985</v>
      </c>
      <c r="D3400" s="675" t="s">
        <v>31</v>
      </c>
      <c r="E3400" s="676">
        <v>9.9499999999999993</v>
      </c>
      <c r="F3400" s="446"/>
      <c r="G3400" s="446"/>
      <c r="H3400" s="446" t="s">
        <v>14360</v>
      </c>
      <c r="I3400" s="447">
        <v>45261</v>
      </c>
    </row>
    <row r="3401" spans="1:9" ht="15.75">
      <c r="A3401" s="675">
        <v>98285</v>
      </c>
      <c r="B3401" s="675" t="s">
        <v>2534</v>
      </c>
      <c r="C3401" s="675" t="s">
        <v>1985</v>
      </c>
      <c r="D3401" s="675" t="s">
        <v>31</v>
      </c>
      <c r="E3401" s="676">
        <v>10.9</v>
      </c>
      <c r="F3401" s="446"/>
      <c r="G3401" s="446"/>
      <c r="H3401" s="446" t="s">
        <v>14360</v>
      </c>
      <c r="I3401" s="447">
        <v>45261</v>
      </c>
    </row>
    <row r="3402" spans="1:9" ht="15.75">
      <c r="A3402" s="675">
        <v>98286</v>
      </c>
      <c r="B3402" s="675" t="s">
        <v>2535</v>
      </c>
      <c r="C3402" s="675" t="s">
        <v>1985</v>
      </c>
      <c r="D3402" s="675" t="s">
        <v>31</v>
      </c>
      <c r="E3402" s="676">
        <v>15.33</v>
      </c>
      <c r="F3402" s="446"/>
      <c r="G3402" s="446"/>
      <c r="H3402" s="446" t="s">
        <v>14360</v>
      </c>
      <c r="I3402" s="447">
        <v>45261</v>
      </c>
    </row>
    <row r="3403" spans="1:9" ht="15.75">
      <c r="A3403" s="675">
        <v>98287</v>
      </c>
      <c r="B3403" s="675" t="s">
        <v>2536</v>
      </c>
      <c r="C3403" s="675" t="s">
        <v>1985</v>
      </c>
      <c r="D3403" s="675" t="s">
        <v>31</v>
      </c>
      <c r="E3403" s="676">
        <v>1.54</v>
      </c>
      <c r="F3403" s="446"/>
      <c r="G3403" s="446"/>
      <c r="H3403" s="446" t="s">
        <v>14360</v>
      </c>
      <c r="I3403" s="447">
        <v>45261</v>
      </c>
    </row>
    <row r="3404" spans="1:9" ht="15.75">
      <c r="A3404" s="675">
        <v>98288</v>
      </c>
      <c r="B3404" s="675" t="s">
        <v>2537</v>
      </c>
      <c r="C3404" s="675" t="s">
        <v>1985</v>
      </c>
      <c r="D3404" s="675" t="s">
        <v>31</v>
      </c>
      <c r="E3404" s="676">
        <v>2.4700000000000002</v>
      </c>
      <c r="F3404" s="446"/>
      <c r="G3404" s="446"/>
      <c r="H3404" s="446" t="s">
        <v>14360</v>
      </c>
      <c r="I3404" s="447">
        <v>45261</v>
      </c>
    </row>
    <row r="3405" spans="1:9" ht="15.75">
      <c r="A3405" s="675">
        <v>98289</v>
      </c>
      <c r="B3405" s="675" t="s">
        <v>2538</v>
      </c>
      <c r="C3405" s="675" t="s">
        <v>1985</v>
      </c>
      <c r="D3405" s="675" t="s">
        <v>31</v>
      </c>
      <c r="E3405" s="676">
        <v>2.68</v>
      </c>
      <c r="F3405" s="446"/>
      <c r="G3405" s="446"/>
      <c r="H3405" s="446" t="s">
        <v>14360</v>
      </c>
      <c r="I3405" s="447">
        <v>45261</v>
      </c>
    </row>
    <row r="3406" spans="1:9" ht="15.75">
      <c r="A3406" s="675">
        <v>98290</v>
      </c>
      <c r="B3406" s="675" t="s">
        <v>2539</v>
      </c>
      <c r="C3406" s="675" t="s">
        <v>1985</v>
      </c>
      <c r="D3406" s="675" t="s">
        <v>31</v>
      </c>
      <c r="E3406" s="676">
        <v>3.69</v>
      </c>
      <c r="F3406" s="446"/>
      <c r="G3406" s="446"/>
      <c r="H3406" s="446" t="s">
        <v>14360</v>
      </c>
      <c r="I3406" s="447">
        <v>45261</v>
      </c>
    </row>
    <row r="3407" spans="1:9" ht="15.75">
      <c r="A3407" s="675">
        <v>98291</v>
      </c>
      <c r="B3407" s="675" t="s">
        <v>2540</v>
      </c>
      <c r="C3407" s="675" t="s">
        <v>1985</v>
      </c>
      <c r="D3407" s="675" t="s">
        <v>31</v>
      </c>
      <c r="E3407" s="676">
        <v>4.3600000000000003</v>
      </c>
      <c r="F3407" s="446"/>
      <c r="G3407" s="446"/>
      <c r="H3407" s="446" t="s">
        <v>14360</v>
      </c>
      <c r="I3407" s="447">
        <v>45261</v>
      </c>
    </row>
    <row r="3408" spans="1:9" ht="15.75">
      <c r="A3408" s="675">
        <v>98292</v>
      </c>
      <c r="B3408" s="675" t="s">
        <v>2541</v>
      </c>
      <c r="C3408" s="675" t="s">
        <v>1985</v>
      </c>
      <c r="D3408" s="675" t="s">
        <v>31</v>
      </c>
      <c r="E3408" s="676">
        <v>5.31</v>
      </c>
      <c r="F3408" s="446"/>
      <c r="G3408" s="446"/>
      <c r="H3408" s="446" t="s">
        <v>14360</v>
      </c>
      <c r="I3408" s="447">
        <v>45261</v>
      </c>
    </row>
    <row r="3409" spans="1:9" ht="15.75">
      <c r="A3409" s="675">
        <v>98293</v>
      </c>
      <c r="B3409" s="675" t="s">
        <v>2542</v>
      </c>
      <c r="C3409" s="675" t="s">
        <v>1985</v>
      </c>
      <c r="D3409" s="675" t="s">
        <v>31</v>
      </c>
      <c r="E3409" s="676">
        <v>9.73</v>
      </c>
      <c r="F3409" s="446"/>
      <c r="G3409" s="446"/>
      <c r="H3409" s="446" t="s">
        <v>14360</v>
      </c>
      <c r="I3409" s="447">
        <v>45261</v>
      </c>
    </row>
    <row r="3410" spans="1:9" ht="15.75">
      <c r="A3410" s="675">
        <v>98400</v>
      </c>
      <c r="B3410" s="675" t="s">
        <v>2543</v>
      </c>
      <c r="C3410" s="675" t="s">
        <v>1985</v>
      </c>
      <c r="D3410" s="675" t="s">
        <v>31</v>
      </c>
      <c r="E3410" s="676">
        <v>14.67</v>
      </c>
      <c r="F3410" s="446"/>
      <c r="G3410" s="446"/>
      <c r="H3410" s="446" t="s">
        <v>14360</v>
      </c>
      <c r="I3410" s="447">
        <v>45261</v>
      </c>
    </row>
    <row r="3411" spans="1:9" ht="15.75">
      <c r="A3411" s="675">
        <v>98401</v>
      </c>
      <c r="B3411" s="675" t="s">
        <v>2544</v>
      </c>
      <c r="C3411" s="675" t="s">
        <v>1985</v>
      </c>
      <c r="D3411" s="675" t="s">
        <v>31</v>
      </c>
      <c r="E3411" s="676">
        <v>23.25</v>
      </c>
      <c r="F3411" s="446"/>
      <c r="G3411" s="446"/>
      <c r="H3411" s="446" t="s">
        <v>14360</v>
      </c>
      <c r="I3411" s="447">
        <v>45261</v>
      </c>
    </row>
    <row r="3412" spans="1:9" ht="15.75">
      <c r="A3412" s="675">
        <v>98402</v>
      </c>
      <c r="B3412" s="675" t="s">
        <v>2545</v>
      </c>
      <c r="C3412" s="675" t="s">
        <v>1985</v>
      </c>
      <c r="D3412" s="675" t="s">
        <v>31</v>
      </c>
      <c r="E3412" s="676">
        <v>27.17</v>
      </c>
      <c r="F3412" s="446"/>
      <c r="G3412" s="446"/>
      <c r="H3412" s="446" t="s">
        <v>14360</v>
      </c>
      <c r="I3412" s="447">
        <v>45261</v>
      </c>
    </row>
    <row r="3413" spans="1:9" ht="15.75">
      <c r="A3413" s="675">
        <v>100556</v>
      </c>
      <c r="B3413" s="675" t="s">
        <v>2546</v>
      </c>
      <c r="C3413" s="675" t="s">
        <v>1985</v>
      </c>
      <c r="D3413" s="675" t="s">
        <v>37</v>
      </c>
      <c r="E3413" s="676">
        <v>37.35</v>
      </c>
      <c r="F3413" s="446"/>
      <c r="G3413" s="446"/>
      <c r="H3413" s="446" t="s">
        <v>14360</v>
      </c>
      <c r="I3413" s="447">
        <v>45261</v>
      </c>
    </row>
    <row r="3414" spans="1:9" ht="15.75">
      <c r="A3414" s="675">
        <v>100557</v>
      </c>
      <c r="B3414" s="675" t="s">
        <v>2547</v>
      </c>
      <c r="C3414" s="675" t="s">
        <v>1985</v>
      </c>
      <c r="D3414" s="675" t="s">
        <v>37</v>
      </c>
      <c r="E3414" s="676">
        <v>453.15</v>
      </c>
      <c r="F3414" s="446"/>
      <c r="G3414" s="446"/>
      <c r="H3414" s="446" t="s">
        <v>14360</v>
      </c>
      <c r="I3414" s="447">
        <v>45261</v>
      </c>
    </row>
    <row r="3415" spans="1:9" ht="15.75">
      <c r="A3415" s="675">
        <v>100560</v>
      </c>
      <c r="B3415" s="675" t="s">
        <v>2548</v>
      </c>
      <c r="C3415" s="675" t="s">
        <v>1985</v>
      </c>
      <c r="D3415" s="675" t="s">
        <v>37</v>
      </c>
      <c r="E3415" s="676">
        <v>101.65</v>
      </c>
      <c r="F3415" s="446"/>
      <c r="G3415" s="446"/>
      <c r="H3415" s="446" t="s">
        <v>14360</v>
      </c>
      <c r="I3415" s="447">
        <v>45261</v>
      </c>
    </row>
    <row r="3416" spans="1:9" ht="15.75">
      <c r="A3416" s="675">
        <v>100561</v>
      </c>
      <c r="B3416" s="675" t="s">
        <v>2549</v>
      </c>
      <c r="C3416" s="675" t="s">
        <v>1985</v>
      </c>
      <c r="D3416" s="675" t="s">
        <v>37</v>
      </c>
      <c r="E3416" s="676">
        <v>183.73</v>
      </c>
      <c r="F3416" s="446"/>
      <c r="G3416" s="446"/>
      <c r="H3416" s="446" t="s">
        <v>14360</v>
      </c>
      <c r="I3416" s="447">
        <v>45261</v>
      </c>
    </row>
    <row r="3417" spans="1:9" ht="15.75">
      <c r="A3417" s="675">
        <v>100562</v>
      </c>
      <c r="B3417" s="675" t="s">
        <v>2550</v>
      </c>
      <c r="C3417" s="675" t="s">
        <v>1985</v>
      </c>
      <c r="D3417" s="675" t="s">
        <v>37</v>
      </c>
      <c r="E3417" s="676">
        <v>283.27999999999997</v>
      </c>
      <c r="F3417" s="446"/>
      <c r="G3417" s="446"/>
      <c r="H3417" s="446" t="s">
        <v>14360</v>
      </c>
      <c r="I3417" s="447">
        <v>45261</v>
      </c>
    </row>
    <row r="3418" spans="1:9" ht="15.75">
      <c r="A3418" s="675">
        <v>100563</v>
      </c>
      <c r="B3418" s="675" t="s">
        <v>2551</v>
      </c>
      <c r="C3418" s="675" t="s">
        <v>1985</v>
      </c>
      <c r="D3418" s="675" t="s">
        <v>37</v>
      </c>
      <c r="E3418" s="676">
        <v>407.48</v>
      </c>
      <c r="F3418" s="446"/>
      <c r="G3418" s="446"/>
      <c r="H3418" s="446" t="s">
        <v>14360</v>
      </c>
      <c r="I3418" s="447">
        <v>45261</v>
      </c>
    </row>
    <row r="3419" spans="1:9" ht="15.75">
      <c r="A3419" s="675">
        <v>101795</v>
      </c>
      <c r="B3419" s="675" t="s">
        <v>4528</v>
      </c>
      <c r="C3419" s="675" t="s">
        <v>1985</v>
      </c>
      <c r="D3419" s="675" t="s">
        <v>37</v>
      </c>
      <c r="E3419" s="676">
        <v>526.75</v>
      </c>
      <c r="F3419" s="446"/>
      <c r="G3419" s="446"/>
      <c r="H3419" s="446" t="s">
        <v>14360</v>
      </c>
      <c r="I3419" s="447">
        <v>45261</v>
      </c>
    </row>
    <row r="3420" spans="1:9" ht="15.75">
      <c r="A3420" s="675">
        <v>101798</v>
      </c>
      <c r="B3420" s="675" t="s">
        <v>4529</v>
      </c>
      <c r="C3420" s="675" t="s">
        <v>1985</v>
      </c>
      <c r="D3420" s="675" t="s">
        <v>37</v>
      </c>
      <c r="E3420" s="676">
        <v>363.7</v>
      </c>
      <c r="F3420" s="446"/>
      <c r="G3420" s="446"/>
      <c r="H3420" s="446" t="s">
        <v>14360</v>
      </c>
      <c r="I3420" s="447">
        <v>45261</v>
      </c>
    </row>
    <row r="3421" spans="1:9" ht="15.75">
      <c r="A3421" s="675">
        <v>101799</v>
      </c>
      <c r="B3421" s="675" t="s">
        <v>4530</v>
      </c>
      <c r="C3421" s="675" t="s">
        <v>1985</v>
      </c>
      <c r="D3421" s="675" t="s">
        <v>37</v>
      </c>
      <c r="E3421" s="676">
        <v>885.43</v>
      </c>
      <c r="F3421" s="446"/>
      <c r="G3421" s="446"/>
      <c r="H3421" s="446" t="s">
        <v>14360</v>
      </c>
      <c r="I3421" s="447">
        <v>45261</v>
      </c>
    </row>
    <row r="3422" spans="1:9" ht="15.75">
      <c r="A3422" s="675">
        <v>98397</v>
      </c>
      <c r="B3422" s="675" t="s">
        <v>1895</v>
      </c>
      <c r="C3422" s="675" t="s">
        <v>1985</v>
      </c>
      <c r="D3422" s="675" t="s">
        <v>2</v>
      </c>
      <c r="E3422" s="676">
        <v>10.88</v>
      </c>
      <c r="F3422" s="446"/>
      <c r="G3422" s="446"/>
      <c r="H3422" s="446" t="s">
        <v>14360</v>
      </c>
      <c r="I3422" s="447">
        <v>45261</v>
      </c>
    </row>
    <row r="3423" spans="1:9" ht="15.75">
      <c r="A3423" s="675">
        <v>103244</v>
      </c>
      <c r="B3423" s="675" t="s">
        <v>6442</v>
      </c>
      <c r="C3423" s="675" t="s">
        <v>1985</v>
      </c>
      <c r="D3423" s="675" t="s">
        <v>37</v>
      </c>
      <c r="E3423" s="677">
        <v>2467.7399999999998</v>
      </c>
      <c r="F3423" s="446"/>
      <c r="G3423" s="446"/>
      <c r="H3423" s="446" t="s">
        <v>14360</v>
      </c>
      <c r="I3423" s="447">
        <v>45261</v>
      </c>
    </row>
    <row r="3424" spans="1:9" ht="15.75">
      <c r="A3424" s="675">
        <v>103245</v>
      </c>
      <c r="B3424" s="675" t="s">
        <v>6443</v>
      </c>
      <c r="C3424" s="675" t="s">
        <v>1985</v>
      </c>
      <c r="D3424" s="675" t="s">
        <v>37</v>
      </c>
      <c r="E3424" s="677">
        <v>1938.37</v>
      </c>
      <c r="F3424" s="446"/>
      <c r="G3424" s="446"/>
      <c r="H3424" s="446" t="s">
        <v>14360</v>
      </c>
      <c r="I3424" s="447">
        <v>45261</v>
      </c>
    </row>
    <row r="3425" spans="1:9" ht="15.75">
      <c r="A3425" s="675">
        <v>103246</v>
      </c>
      <c r="B3425" s="675" t="s">
        <v>6444</v>
      </c>
      <c r="C3425" s="675" t="s">
        <v>1985</v>
      </c>
      <c r="D3425" s="675" t="s">
        <v>37</v>
      </c>
      <c r="E3425" s="677">
        <v>2117.4</v>
      </c>
      <c r="F3425" s="446"/>
      <c r="G3425" s="446"/>
      <c r="H3425" s="446" t="s">
        <v>14360</v>
      </c>
      <c r="I3425" s="447">
        <v>45261</v>
      </c>
    </row>
    <row r="3426" spans="1:9" ht="15.75">
      <c r="A3426" s="675">
        <v>103247</v>
      </c>
      <c r="B3426" s="675" t="s">
        <v>6445</v>
      </c>
      <c r="C3426" s="675" t="s">
        <v>1985</v>
      </c>
      <c r="D3426" s="675" t="s">
        <v>37</v>
      </c>
      <c r="E3426" s="677">
        <v>2743.08</v>
      </c>
      <c r="F3426" s="446"/>
      <c r="G3426" s="446"/>
      <c r="H3426" s="446" t="s">
        <v>14360</v>
      </c>
      <c r="I3426" s="447">
        <v>45261</v>
      </c>
    </row>
    <row r="3427" spans="1:9" ht="15.75">
      <c r="A3427" s="675">
        <v>103248</v>
      </c>
      <c r="B3427" s="675" t="s">
        <v>6446</v>
      </c>
      <c r="C3427" s="675" t="s">
        <v>1985</v>
      </c>
      <c r="D3427" s="675" t="s">
        <v>37</v>
      </c>
      <c r="E3427" s="677">
        <v>2234.62</v>
      </c>
      <c r="F3427" s="446"/>
      <c r="G3427" s="446"/>
      <c r="H3427" s="446" t="s">
        <v>14360</v>
      </c>
      <c r="I3427" s="447">
        <v>45261</v>
      </c>
    </row>
    <row r="3428" spans="1:9" ht="15.75">
      <c r="A3428" s="675">
        <v>103249</v>
      </c>
      <c r="B3428" s="675" t="s">
        <v>6447</v>
      </c>
      <c r="C3428" s="675" t="s">
        <v>1985</v>
      </c>
      <c r="D3428" s="675" t="s">
        <v>37</v>
      </c>
      <c r="E3428" s="677">
        <v>2403.5700000000002</v>
      </c>
      <c r="F3428" s="446"/>
      <c r="G3428" s="446"/>
      <c r="H3428" s="446" t="s">
        <v>14360</v>
      </c>
      <c r="I3428" s="447">
        <v>45261</v>
      </c>
    </row>
    <row r="3429" spans="1:9" ht="15.75">
      <c r="A3429" s="675">
        <v>103250</v>
      </c>
      <c r="B3429" s="675" t="s">
        <v>6448</v>
      </c>
      <c r="C3429" s="675" t="s">
        <v>1985</v>
      </c>
      <c r="D3429" s="675" t="s">
        <v>37</v>
      </c>
      <c r="E3429" s="677">
        <v>3999.37</v>
      </c>
      <c r="F3429" s="446"/>
      <c r="G3429" s="446"/>
      <c r="H3429" s="446" t="s">
        <v>14360</v>
      </c>
      <c r="I3429" s="447">
        <v>45261</v>
      </c>
    </row>
    <row r="3430" spans="1:9" ht="15.75">
      <c r="A3430" s="675">
        <v>103251</v>
      </c>
      <c r="B3430" s="675" t="s">
        <v>6449</v>
      </c>
      <c r="C3430" s="675" t="s">
        <v>1985</v>
      </c>
      <c r="D3430" s="675" t="s">
        <v>37</v>
      </c>
      <c r="E3430" s="677">
        <v>3150.15</v>
      </c>
      <c r="F3430" s="446"/>
      <c r="G3430" s="446"/>
      <c r="H3430" s="446" t="s">
        <v>14360</v>
      </c>
      <c r="I3430" s="447">
        <v>45261</v>
      </c>
    </row>
    <row r="3431" spans="1:9" ht="15.75">
      <c r="A3431" s="675">
        <v>103252</v>
      </c>
      <c r="B3431" s="675" t="s">
        <v>6450</v>
      </c>
      <c r="C3431" s="675" t="s">
        <v>1985</v>
      </c>
      <c r="D3431" s="675" t="s">
        <v>37</v>
      </c>
      <c r="E3431" s="677">
        <v>3492.62</v>
      </c>
      <c r="F3431" s="446"/>
      <c r="G3431" s="446"/>
      <c r="H3431" s="446" t="s">
        <v>14360</v>
      </c>
      <c r="I3431" s="447">
        <v>45261</v>
      </c>
    </row>
    <row r="3432" spans="1:9" ht="15.75">
      <c r="A3432" s="675">
        <v>103253</v>
      </c>
      <c r="B3432" s="675" t="s">
        <v>6451</v>
      </c>
      <c r="C3432" s="675" t="s">
        <v>1985</v>
      </c>
      <c r="D3432" s="675" t="s">
        <v>37</v>
      </c>
      <c r="E3432" s="677">
        <v>5465.11</v>
      </c>
      <c r="F3432" s="446"/>
      <c r="G3432" s="446"/>
      <c r="H3432" s="446" t="s">
        <v>14360</v>
      </c>
      <c r="I3432" s="447">
        <v>45261</v>
      </c>
    </row>
    <row r="3433" spans="1:9" ht="15.75">
      <c r="A3433" s="675">
        <v>103254</v>
      </c>
      <c r="B3433" s="675" t="s">
        <v>6452</v>
      </c>
      <c r="C3433" s="675" t="s">
        <v>1985</v>
      </c>
      <c r="D3433" s="675" t="s">
        <v>37</v>
      </c>
      <c r="E3433" s="677">
        <v>4076.73</v>
      </c>
      <c r="F3433" s="446"/>
      <c r="G3433" s="446"/>
      <c r="H3433" s="446" t="s">
        <v>14360</v>
      </c>
      <c r="I3433" s="447">
        <v>45261</v>
      </c>
    </row>
    <row r="3434" spans="1:9" ht="15.75">
      <c r="A3434" s="675">
        <v>103255</v>
      </c>
      <c r="B3434" s="675" t="s">
        <v>6453</v>
      </c>
      <c r="C3434" s="675" t="s">
        <v>1985</v>
      </c>
      <c r="D3434" s="675" t="s">
        <v>37</v>
      </c>
      <c r="E3434" s="677">
        <v>4566.58</v>
      </c>
      <c r="F3434" s="446"/>
      <c r="G3434" s="446"/>
      <c r="H3434" s="446" t="s">
        <v>14360</v>
      </c>
      <c r="I3434" s="447">
        <v>45261</v>
      </c>
    </row>
    <row r="3435" spans="1:9" ht="15.75">
      <c r="A3435" s="675">
        <v>103256</v>
      </c>
      <c r="B3435" s="675" t="s">
        <v>6454</v>
      </c>
      <c r="C3435" s="675" t="s">
        <v>1985</v>
      </c>
      <c r="D3435" s="675" t="s">
        <v>37</v>
      </c>
      <c r="E3435" s="677">
        <v>10168.799999999999</v>
      </c>
      <c r="F3435" s="446"/>
      <c r="G3435" s="446"/>
      <c r="H3435" s="446" t="s">
        <v>14360</v>
      </c>
      <c r="I3435" s="447">
        <v>45261</v>
      </c>
    </row>
    <row r="3436" spans="1:9" ht="15.75">
      <c r="A3436" s="675">
        <v>103257</v>
      </c>
      <c r="B3436" s="675" t="s">
        <v>6455</v>
      </c>
      <c r="C3436" s="675" t="s">
        <v>1985</v>
      </c>
      <c r="D3436" s="675" t="s">
        <v>37</v>
      </c>
      <c r="E3436" s="677">
        <v>5786.81</v>
      </c>
      <c r="F3436" s="446"/>
      <c r="G3436" s="446"/>
      <c r="H3436" s="446" t="s">
        <v>14360</v>
      </c>
      <c r="I3436" s="447">
        <v>45261</v>
      </c>
    </row>
    <row r="3437" spans="1:9" ht="15.75">
      <c r="A3437" s="675">
        <v>103258</v>
      </c>
      <c r="B3437" s="675" t="s">
        <v>6456</v>
      </c>
      <c r="C3437" s="675" t="s">
        <v>1985</v>
      </c>
      <c r="D3437" s="675" t="s">
        <v>37</v>
      </c>
      <c r="E3437" s="677">
        <v>11373.92</v>
      </c>
      <c r="F3437" s="446"/>
      <c r="G3437" s="446"/>
      <c r="H3437" s="446" t="s">
        <v>14360</v>
      </c>
      <c r="I3437" s="447">
        <v>45261</v>
      </c>
    </row>
    <row r="3438" spans="1:9" ht="15.75">
      <c r="A3438" s="675">
        <v>103259</v>
      </c>
      <c r="B3438" s="675" t="s">
        <v>6457</v>
      </c>
      <c r="C3438" s="675" t="s">
        <v>1985</v>
      </c>
      <c r="D3438" s="675" t="s">
        <v>37</v>
      </c>
      <c r="E3438" s="677">
        <v>6102.5</v>
      </c>
      <c r="F3438" s="446"/>
      <c r="G3438" s="446"/>
      <c r="H3438" s="446" t="s">
        <v>14360</v>
      </c>
      <c r="I3438" s="447">
        <v>45261</v>
      </c>
    </row>
    <row r="3439" spans="1:9" ht="15.75">
      <c r="A3439" s="675">
        <v>103260</v>
      </c>
      <c r="B3439" s="675" t="s">
        <v>6458</v>
      </c>
      <c r="C3439" s="675" t="s">
        <v>1985</v>
      </c>
      <c r="D3439" s="675" t="s">
        <v>37</v>
      </c>
      <c r="E3439" s="677">
        <v>6270.26</v>
      </c>
      <c r="F3439" s="446"/>
      <c r="G3439" s="446"/>
      <c r="H3439" s="446" t="s">
        <v>14360</v>
      </c>
      <c r="I3439" s="447">
        <v>45261</v>
      </c>
    </row>
    <row r="3440" spans="1:9" ht="15.75">
      <c r="A3440" s="675">
        <v>103261</v>
      </c>
      <c r="B3440" s="675" t="s">
        <v>6459</v>
      </c>
      <c r="C3440" s="675" t="s">
        <v>1985</v>
      </c>
      <c r="D3440" s="675" t="s">
        <v>37</v>
      </c>
      <c r="E3440" s="677">
        <v>12833.92</v>
      </c>
      <c r="F3440" s="446"/>
      <c r="G3440" s="446"/>
      <c r="H3440" s="446" t="s">
        <v>14360</v>
      </c>
      <c r="I3440" s="447">
        <v>45261</v>
      </c>
    </row>
    <row r="3441" spans="1:9" ht="15.75">
      <c r="A3441" s="675">
        <v>103262</v>
      </c>
      <c r="B3441" s="675" t="s">
        <v>6460</v>
      </c>
      <c r="C3441" s="675" t="s">
        <v>1985</v>
      </c>
      <c r="D3441" s="675" t="s">
        <v>37</v>
      </c>
      <c r="E3441" s="677">
        <v>8030.94</v>
      </c>
      <c r="F3441" s="446"/>
      <c r="G3441" s="446"/>
      <c r="H3441" s="446" t="s">
        <v>14360</v>
      </c>
      <c r="I3441" s="447">
        <v>45261</v>
      </c>
    </row>
    <row r="3442" spans="1:9" ht="15.75">
      <c r="A3442" s="675">
        <v>103263</v>
      </c>
      <c r="B3442" s="675" t="s">
        <v>6461</v>
      </c>
      <c r="C3442" s="675" t="s">
        <v>1985</v>
      </c>
      <c r="D3442" s="675" t="s">
        <v>37</v>
      </c>
      <c r="E3442" s="677">
        <v>17831.48</v>
      </c>
      <c r="F3442" s="446"/>
      <c r="G3442" s="446"/>
      <c r="H3442" s="446" t="s">
        <v>14360</v>
      </c>
      <c r="I3442" s="447">
        <v>45261</v>
      </c>
    </row>
    <row r="3443" spans="1:9" ht="15.75">
      <c r="A3443" s="675">
        <v>103264</v>
      </c>
      <c r="B3443" s="675" t="s">
        <v>6462</v>
      </c>
      <c r="C3443" s="675" t="s">
        <v>1985</v>
      </c>
      <c r="D3443" s="675" t="s">
        <v>37</v>
      </c>
      <c r="E3443" s="677">
        <v>9967.6299999999992</v>
      </c>
      <c r="F3443" s="446"/>
      <c r="G3443" s="446"/>
      <c r="H3443" s="446" t="s">
        <v>14360</v>
      </c>
      <c r="I3443" s="447">
        <v>45261</v>
      </c>
    </row>
    <row r="3444" spans="1:9" ht="15.75">
      <c r="A3444" s="675">
        <v>103265</v>
      </c>
      <c r="B3444" s="675" t="s">
        <v>6463</v>
      </c>
      <c r="C3444" s="675" t="s">
        <v>1985</v>
      </c>
      <c r="D3444" s="675" t="s">
        <v>37</v>
      </c>
      <c r="E3444" s="677">
        <v>21512.39</v>
      </c>
      <c r="F3444" s="446"/>
      <c r="G3444" s="446"/>
      <c r="H3444" s="446" t="s">
        <v>14360</v>
      </c>
      <c r="I3444" s="447">
        <v>45261</v>
      </c>
    </row>
    <row r="3445" spans="1:9" ht="15.75">
      <c r="A3445" s="675">
        <v>103266</v>
      </c>
      <c r="B3445" s="675" t="s">
        <v>6464</v>
      </c>
      <c r="C3445" s="675" t="s">
        <v>1985</v>
      </c>
      <c r="D3445" s="675" t="s">
        <v>37</v>
      </c>
      <c r="E3445" s="677">
        <v>11140.64</v>
      </c>
      <c r="F3445" s="446"/>
      <c r="G3445" s="446"/>
      <c r="H3445" s="446" t="s">
        <v>14360</v>
      </c>
      <c r="I3445" s="447">
        <v>45261</v>
      </c>
    </row>
    <row r="3446" spans="1:9" ht="15.75">
      <c r="A3446" s="675">
        <v>103267</v>
      </c>
      <c r="B3446" s="675" t="s">
        <v>6465</v>
      </c>
      <c r="C3446" s="675" t="s">
        <v>1985</v>
      </c>
      <c r="D3446" s="675" t="s">
        <v>37</v>
      </c>
      <c r="E3446" s="677">
        <v>6329.72</v>
      </c>
      <c r="F3446" s="446"/>
      <c r="G3446" s="446"/>
      <c r="H3446" s="446" t="s">
        <v>14360</v>
      </c>
      <c r="I3446" s="447">
        <v>45261</v>
      </c>
    </row>
    <row r="3447" spans="1:9" ht="15.75">
      <c r="A3447" s="675">
        <v>103268</v>
      </c>
      <c r="B3447" s="675" t="s">
        <v>6466</v>
      </c>
      <c r="C3447" s="675" t="s">
        <v>1985</v>
      </c>
      <c r="D3447" s="675" t="s">
        <v>37</v>
      </c>
      <c r="E3447" s="677">
        <v>7524.54</v>
      </c>
      <c r="F3447" s="446"/>
      <c r="G3447" s="446"/>
      <c r="H3447" s="446" t="s">
        <v>14360</v>
      </c>
      <c r="I3447" s="447">
        <v>45261</v>
      </c>
    </row>
    <row r="3448" spans="1:9" ht="15.75">
      <c r="A3448" s="675">
        <v>103269</v>
      </c>
      <c r="B3448" s="675" t="s">
        <v>6467</v>
      </c>
      <c r="C3448" s="675" t="s">
        <v>1985</v>
      </c>
      <c r="D3448" s="675" t="s">
        <v>37</v>
      </c>
      <c r="E3448" s="677">
        <v>7791.45</v>
      </c>
      <c r="F3448" s="446"/>
      <c r="G3448" s="446"/>
      <c r="H3448" s="446" t="s">
        <v>14360</v>
      </c>
      <c r="I3448" s="447">
        <v>45261</v>
      </c>
    </row>
    <row r="3449" spans="1:9" ht="15.75">
      <c r="A3449" s="675">
        <v>103270</v>
      </c>
      <c r="B3449" s="675" t="s">
        <v>6468</v>
      </c>
      <c r="C3449" s="675" t="s">
        <v>1985</v>
      </c>
      <c r="D3449" s="675" t="s">
        <v>37</v>
      </c>
      <c r="E3449" s="677">
        <v>8089.94</v>
      </c>
      <c r="F3449" s="446"/>
      <c r="G3449" s="446"/>
      <c r="H3449" s="446" t="s">
        <v>14360</v>
      </c>
      <c r="I3449" s="447">
        <v>45261</v>
      </c>
    </row>
    <row r="3450" spans="1:9" ht="15.75">
      <c r="A3450" s="675">
        <v>103271</v>
      </c>
      <c r="B3450" s="675" t="s">
        <v>6469</v>
      </c>
      <c r="C3450" s="675" t="s">
        <v>1985</v>
      </c>
      <c r="D3450" s="675" t="s">
        <v>37</v>
      </c>
      <c r="E3450" s="677">
        <v>11479.78</v>
      </c>
      <c r="F3450" s="446"/>
      <c r="G3450" s="446"/>
      <c r="H3450" s="446" t="s">
        <v>14360</v>
      </c>
      <c r="I3450" s="447">
        <v>45261</v>
      </c>
    </row>
    <row r="3451" spans="1:9" ht="15.75">
      <c r="A3451" s="675">
        <v>103272</v>
      </c>
      <c r="B3451" s="675" t="s">
        <v>6470</v>
      </c>
      <c r="C3451" s="675" t="s">
        <v>1985</v>
      </c>
      <c r="D3451" s="675" t="s">
        <v>37</v>
      </c>
      <c r="E3451" s="677">
        <v>11859.36</v>
      </c>
      <c r="F3451" s="446"/>
      <c r="G3451" s="446"/>
      <c r="H3451" s="446" t="s">
        <v>14360</v>
      </c>
      <c r="I3451" s="447">
        <v>45261</v>
      </c>
    </row>
    <row r="3452" spans="1:9" ht="15.75">
      <c r="A3452" s="675">
        <v>103273</v>
      </c>
      <c r="B3452" s="675" t="s">
        <v>6471</v>
      </c>
      <c r="C3452" s="675" t="s">
        <v>1985</v>
      </c>
      <c r="D3452" s="675" t="s">
        <v>37</v>
      </c>
      <c r="E3452" s="677">
        <v>12187.28</v>
      </c>
      <c r="F3452" s="446"/>
      <c r="G3452" s="446"/>
      <c r="H3452" s="446" t="s">
        <v>14360</v>
      </c>
      <c r="I3452" s="447">
        <v>45261</v>
      </c>
    </row>
    <row r="3453" spans="1:9" ht="15.75">
      <c r="A3453" s="675">
        <v>103274</v>
      </c>
      <c r="B3453" s="675" t="s">
        <v>6472</v>
      </c>
      <c r="C3453" s="675" t="s">
        <v>1985</v>
      </c>
      <c r="D3453" s="675" t="s">
        <v>37</v>
      </c>
      <c r="E3453" s="677">
        <v>13972.46</v>
      </c>
      <c r="F3453" s="446"/>
      <c r="G3453" s="446"/>
      <c r="H3453" s="446" t="s">
        <v>14360</v>
      </c>
      <c r="I3453" s="447">
        <v>45261</v>
      </c>
    </row>
    <row r="3454" spans="1:9" ht="15.75">
      <c r="A3454" s="675">
        <v>103275</v>
      </c>
      <c r="B3454" s="675" t="s">
        <v>6473</v>
      </c>
      <c r="C3454" s="675" t="s">
        <v>1985</v>
      </c>
      <c r="D3454" s="675" t="s">
        <v>37</v>
      </c>
      <c r="E3454" s="677">
        <v>13899.58</v>
      </c>
      <c r="F3454" s="446"/>
      <c r="G3454" s="446"/>
      <c r="H3454" s="446" t="s">
        <v>14360</v>
      </c>
      <c r="I3454" s="447">
        <v>45261</v>
      </c>
    </row>
    <row r="3455" spans="1:9" ht="15.75">
      <c r="A3455" s="675">
        <v>103276</v>
      </c>
      <c r="B3455" s="675" t="s">
        <v>6474</v>
      </c>
      <c r="C3455" s="675" t="s">
        <v>1985</v>
      </c>
      <c r="D3455" s="675" t="s">
        <v>37</v>
      </c>
      <c r="E3455" s="677">
        <v>14590.03</v>
      </c>
      <c r="F3455" s="446"/>
      <c r="G3455" s="446"/>
      <c r="H3455" s="446" t="s">
        <v>14360</v>
      </c>
      <c r="I3455" s="447">
        <v>45261</v>
      </c>
    </row>
    <row r="3456" spans="1:9" ht="15.75">
      <c r="A3456" s="675">
        <v>103277</v>
      </c>
      <c r="B3456" s="675" t="s">
        <v>6475</v>
      </c>
      <c r="C3456" s="675" t="s">
        <v>1985</v>
      </c>
      <c r="D3456" s="675" t="s">
        <v>37</v>
      </c>
      <c r="E3456" s="677">
        <v>26984.400000000001</v>
      </c>
      <c r="F3456" s="446"/>
      <c r="G3456" s="446"/>
      <c r="H3456" s="446" t="s">
        <v>14360</v>
      </c>
      <c r="I3456" s="447">
        <v>45261</v>
      </c>
    </row>
    <row r="3457" spans="1:9" ht="15.75">
      <c r="A3457" s="675">
        <v>103278</v>
      </c>
      <c r="B3457" s="675" t="s">
        <v>6476</v>
      </c>
      <c r="C3457" s="675" t="s">
        <v>1985</v>
      </c>
      <c r="D3457" s="675" t="s">
        <v>37</v>
      </c>
      <c r="E3457" s="677">
        <v>34567.57</v>
      </c>
      <c r="F3457" s="446"/>
      <c r="G3457" s="446"/>
      <c r="H3457" s="446" t="s">
        <v>14360</v>
      </c>
      <c r="I3457" s="447">
        <v>45261</v>
      </c>
    </row>
    <row r="3458" spans="1:9" ht="15.75">
      <c r="A3458" s="675">
        <v>103288</v>
      </c>
      <c r="B3458" s="675" t="s">
        <v>5215</v>
      </c>
      <c r="C3458" s="675" t="s">
        <v>1985</v>
      </c>
      <c r="D3458" s="675" t="s">
        <v>37</v>
      </c>
      <c r="E3458" s="676">
        <v>13.12</v>
      </c>
      <c r="F3458" s="446"/>
      <c r="G3458" s="446"/>
      <c r="H3458" s="446" t="s">
        <v>14360</v>
      </c>
      <c r="I3458" s="447">
        <v>45261</v>
      </c>
    </row>
    <row r="3459" spans="1:9" ht="15.75">
      <c r="A3459" s="675">
        <v>103289</v>
      </c>
      <c r="B3459" s="675" t="s">
        <v>5216</v>
      </c>
      <c r="C3459" s="675" t="s">
        <v>1985</v>
      </c>
      <c r="D3459" s="675" t="s">
        <v>31</v>
      </c>
      <c r="E3459" s="676">
        <v>28.31</v>
      </c>
      <c r="F3459" s="446"/>
      <c r="G3459" s="446"/>
      <c r="H3459" s="446" t="s">
        <v>14360</v>
      </c>
      <c r="I3459" s="447">
        <v>45261</v>
      </c>
    </row>
    <row r="3460" spans="1:9" ht="15.75">
      <c r="A3460" s="675">
        <v>103290</v>
      </c>
      <c r="B3460" s="675" t="s">
        <v>5217</v>
      </c>
      <c r="C3460" s="675" t="s">
        <v>1985</v>
      </c>
      <c r="D3460" s="675" t="s">
        <v>31</v>
      </c>
      <c r="E3460" s="676">
        <v>44.02</v>
      </c>
      <c r="F3460" s="446"/>
      <c r="G3460" s="446"/>
      <c r="H3460" s="446" t="s">
        <v>14360</v>
      </c>
      <c r="I3460" s="447">
        <v>45261</v>
      </c>
    </row>
    <row r="3461" spans="1:9" ht="15.75">
      <c r="A3461" s="675">
        <v>103291</v>
      </c>
      <c r="B3461" s="675" t="s">
        <v>5218</v>
      </c>
      <c r="C3461" s="675" t="s">
        <v>1985</v>
      </c>
      <c r="D3461" s="675" t="s">
        <v>31</v>
      </c>
      <c r="E3461" s="676">
        <v>55.4</v>
      </c>
      <c r="F3461" s="446"/>
      <c r="G3461" s="446"/>
      <c r="H3461" s="446" t="s">
        <v>14360</v>
      </c>
      <c r="I3461" s="447">
        <v>45261</v>
      </c>
    </row>
    <row r="3462" spans="1:9" ht="15.75">
      <c r="A3462" s="675">
        <v>103292</v>
      </c>
      <c r="B3462" s="675" t="s">
        <v>5219</v>
      </c>
      <c r="C3462" s="675" t="s">
        <v>1985</v>
      </c>
      <c r="D3462" s="675" t="s">
        <v>31</v>
      </c>
      <c r="E3462" s="676">
        <v>66.989999999999995</v>
      </c>
      <c r="F3462" s="446"/>
      <c r="G3462" s="446"/>
      <c r="H3462" s="446" t="s">
        <v>14360</v>
      </c>
      <c r="I3462" s="447">
        <v>45261</v>
      </c>
    </row>
    <row r="3463" spans="1:9" ht="15.75">
      <c r="A3463" s="675">
        <v>101936</v>
      </c>
      <c r="B3463" s="675" t="s">
        <v>3765</v>
      </c>
      <c r="C3463" s="675" t="s">
        <v>1985</v>
      </c>
      <c r="D3463" s="675" t="s">
        <v>37</v>
      </c>
      <c r="E3463" s="677">
        <v>7952.14</v>
      </c>
      <c r="F3463" s="446"/>
      <c r="G3463" s="446"/>
      <c r="H3463" s="446" t="s">
        <v>14360</v>
      </c>
      <c r="I3463" s="447">
        <v>45261</v>
      </c>
    </row>
    <row r="3464" spans="1:9" ht="15.75">
      <c r="A3464" s="675">
        <v>101937</v>
      </c>
      <c r="B3464" s="675" t="s">
        <v>3766</v>
      </c>
      <c r="C3464" s="675" t="s">
        <v>1985</v>
      </c>
      <c r="D3464" s="675" t="s">
        <v>37</v>
      </c>
      <c r="E3464" s="677">
        <v>14181.56</v>
      </c>
      <c r="F3464" s="446"/>
      <c r="G3464" s="446"/>
      <c r="H3464" s="446" t="s">
        <v>14360</v>
      </c>
      <c r="I3464" s="447">
        <v>45261</v>
      </c>
    </row>
    <row r="3465" spans="1:9" ht="15.75">
      <c r="A3465" s="675">
        <v>98294</v>
      </c>
      <c r="B3465" s="675" t="s">
        <v>2552</v>
      </c>
      <c r="C3465" s="675" t="s">
        <v>1985</v>
      </c>
      <c r="D3465" s="675" t="s">
        <v>31</v>
      </c>
      <c r="E3465" s="676">
        <v>7.56</v>
      </c>
      <c r="F3465" s="446"/>
      <c r="G3465" s="446"/>
      <c r="H3465" s="446" t="s">
        <v>14360</v>
      </c>
      <c r="I3465" s="447">
        <v>45261</v>
      </c>
    </row>
    <row r="3466" spans="1:9" ht="15.75">
      <c r="A3466" s="675">
        <v>98295</v>
      </c>
      <c r="B3466" s="675" t="s">
        <v>2553</v>
      </c>
      <c r="C3466" s="675" t="s">
        <v>1985</v>
      </c>
      <c r="D3466" s="675" t="s">
        <v>31</v>
      </c>
      <c r="E3466" s="676">
        <v>6.92</v>
      </c>
      <c r="F3466" s="446"/>
      <c r="G3466" s="446"/>
      <c r="H3466" s="446" t="s">
        <v>14360</v>
      </c>
      <c r="I3466" s="447">
        <v>45261</v>
      </c>
    </row>
    <row r="3467" spans="1:9" ht="15.75">
      <c r="A3467" s="675">
        <v>98296</v>
      </c>
      <c r="B3467" s="675" t="s">
        <v>2554</v>
      </c>
      <c r="C3467" s="675" t="s">
        <v>1985</v>
      </c>
      <c r="D3467" s="675" t="s">
        <v>31</v>
      </c>
      <c r="E3467" s="676">
        <v>11</v>
      </c>
      <c r="F3467" s="446"/>
      <c r="G3467" s="446"/>
      <c r="H3467" s="446" t="s">
        <v>14360</v>
      </c>
      <c r="I3467" s="447">
        <v>45261</v>
      </c>
    </row>
    <row r="3468" spans="1:9" ht="15.75">
      <c r="A3468" s="675">
        <v>98297</v>
      </c>
      <c r="B3468" s="675" t="s">
        <v>2555</v>
      </c>
      <c r="C3468" s="675" t="s">
        <v>1985</v>
      </c>
      <c r="D3468" s="675" t="s">
        <v>31</v>
      </c>
      <c r="E3468" s="676">
        <v>10</v>
      </c>
      <c r="F3468" s="446"/>
      <c r="G3468" s="446"/>
      <c r="H3468" s="446" t="s">
        <v>14360</v>
      </c>
      <c r="I3468" s="447">
        <v>45261</v>
      </c>
    </row>
    <row r="3469" spans="1:9" ht="15.75">
      <c r="A3469" s="675">
        <v>98298</v>
      </c>
      <c r="B3469" s="675" t="s">
        <v>6477</v>
      </c>
      <c r="C3469" s="675" t="s">
        <v>1985</v>
      </c>
      <c r="D3469" s="675" t="s">
        <v>31</v>
      </c>
      <c r="E3469" s="676">
        <v>27.29</v>
      </c>
      <c r="F3469" s="446"/>
      <c r="G3469" s="446"/>
      <c r="H3469" s="446" t="s">
        <v>14360</v>
      </c>
      <c r="I3469" s="447">
        <v>45261</v>
      </c>
    </row>
    <row r="3470" spans="1:9" ht="15.75">
      <c r="A3470" s="675">
        <v>98299</v>
      </c>
      <c r="B3470" s="675" t="s">
        <v>6478</v>
      </c>
      <c r="C3470" s="675" t="s">
        <v>1985</v>
      </c>
      <c r="D3470" s="675" t="s">
        <v>31</v>
      </c>
      <c r="E3470" s="676">
        <v>26.05</v>
      </c>
      <c r="F3470" s="446"/>
      <c r="G3470" s="446"/>
      <c r="H3470" s="446" t="s">
        <v>14360</v>
      </c>
      <c r="I3470" s="447">
        <v>45261</v>
      </c>
    </row>
    <row r="3471" spans="1:9" ht="15.75">
      <c r="A3471" s="675">
        <v>98300</v>
      </c>
      <c r="B3471" s="675" t="s">
        <v>6479</v>
      </c>
      <c r="C3471" s="675" t="s">
        <v>1985</v>
      </c>
      <c r="D3471" s="675" t="s">
        <v>31</v>
      </c>
      <c r="E3471" s="676">
        <v>5.7</v>
      </c>
      <c r="F3471" s="446"/>
      <c r="G3471" s="446"/>
      <c r="H3471" s="446" t="s">
        <v>14360</v>
      </c>
      <c r="I3471" s="447">
        <v>45261</v>
      </c>
    </row>
    <row r="3472" spans="1:9" ht="15.75">
      <c r="A3472" s="675">
        <v>98301</v>
      </c>
      <c r="B3472" s="675" t="s">
        <v>2556</v>
      </c>
      <c r="C3472" s="675" t="s">
        <v>1985</v>
      </c>
      <c r="D3472" s="675" t="s">
        <v>37</v>
      </c>
      <c r="E3472" s="676">
        <v>540.86</v>
      </c>
      <c r="F3472" s="446"/>
      <c r="G3472" s="446"/>
      <c r="H3472" s="446" t="s">
        <v>14360</v>
      </c>
      <c r="I3472" s="447">
        <v>45261</v>
      </c>
    </row>
    <row r="3473" spans="1:9" ht="15.75">
      <c r="A3473" s="675">
        <v>98302</v>
      </c>
      <c r="B3473" s="675" t="s">
        <v>2557</v>
      </c>
      <c r="C3473" s="675" t="s">
        <v>1985</v>
      </c>
      <c r="D3473" s="675" t="s">
        <v>37</v>
      </c>
      <c r="E3473" s="676">
        <v>979.31</v>
      </c>
      <c r="F3473" s="446"/>
      <c r="G3473" s="446"/>
      <c r="H3473" s="446" t="s">
        <v>14360</v>
      </c>
      <c r="I3473" s="447">
        <v>45261</v>
      </c>
    </row>
    <row r="3474" spans="1:9" ht="15.75">
      <c r="A3474" s="675">
        <v>98304</v>
      </c>
      <c r="B3474" s="675" t="s">
        <v>2558</v>
      </c>
      <c r="C3474" s="675" t="s">
        <v>1985</v>
      </c>
      <c r="D3474" s="675" t="s">
        <v>37</v>
      </c>
      <c r="E3474" s="677">
        <v>3021.86</v>
      </c>
      <c r="F3474" s="446"/>
      <c r="G3474" s="446"/>
      <c r="H3474" s="446" t="s">
        <v>14360</v>
      </c>
      <c r="I3474" s="447">
        <v>45261</v>
      </c>
    </row>
    <row r="3475" spans="1:9" ht="15.75">
      <c r="A3475" s="675">
        <v>98305</v>
      </c>
      <c r="B3475" s="675" t="s">
        <v>6480</v>
      </c>
      <c r="C3475" s="675" t="s">
        <v>1985</v>
      </c>
      <c r="D3475" s="675" t="s">
        <v>37</v>
      </c>
      <c r="E3475" s="677">
        <v>2172.4899999999998</v>
      </c>
      <c r="F3475" s="446"/>
      <c r="G3475" s="446"/>
      <c r="H3475" s="446" t="s">
        <v>14360</v>
      </c>
      <c r="I3475" s="447">
        <v>45261</v>
      </c>
    </row>
    <row r="3476" spans="1:9" ht="15.75">
      <c r="A3476" s="675">
        <v>98306</v>
      </c>
      <c r="B3476" s="675" t="s">
        <v>6481</v>
      </c>
      <c r="C3476" s="675" t="s">
        <v>1985</v>
      </c>
      <c r="D3476" s="675" t="s">
        <v>37</v>
      </c>
      <c r="E3476" s="676">
        <v>53.87</v>
      </c>
      <c r="F3476" s="446"/>
      <c r="G3476" s="446"/>
      <c r="H3476" s="446" t="s">
        <v>14360</v>
      </c>
      <c r="I3476" s="447">
        <v>45261</v>
      </c>
    </row>
    <row r="3477" spans="1:9" ht="15.75">
      <c r="A3477" s="675">
        <v>98307</v>
      </c>
      <c r="B3477" s="675" t="s">
        <v>2559</v>
      </c>
      <c r="C3477" s="675" t="s">
        <v>1985</v>
      </c>
      <c r="D3477" s="675" t="s">
        <v>37</v>
      </c>
      <c r="E3477" s="676">
        <v>42.16</v>
      </c>
      <c r="F3477" s="446"/>
      <c r="G3477" s="446"/>
      <c r="H3477" s="446" t="s">
        <v>14360</v>
      </c>
      <c r="I3477" s="447">
        <v>45261</v>
      </c>
    </row>
    <row r="3478" spans="1:9" ht="15.75">
      <c r="A3478" s="675">
        <v>98308</v>
      </c>
      <c r="B3478" s="675" t="s">
        <v>2560</v>
      </c>
      <c r="C3478" s="675" t="s">
        <v>1985</v>
      </c>
      <c r="D3478" s="675" t="s">
        <v>37</v>
      </c>
      <c r="E3478" s="676">
        <v>27.91</v>
      </c>
      <c r="F3478" s="446"/>
      <c r="G3478" s="446"/>
      <c r="H3478" s="446" t="s">
        <v>14360</v>
      </c>
      <c r="I3478" s="447">
        <v>45261</v>
      </c>
    </row>
    <row r="3479" spans="1:9" ht="15.75">
      <c r="A3479" s="675">
        <v>98593</v>
      </c>
      <c r="B3479" s="675" t="s">
        <v>2561</v>
      </c>
      <c r="C3479" s="675" t="s">
        <v>1985</v>
      </c>
      <c r="D3479" s="675" t="s">
        <v>37</v>
      </c>
      <c r="E3479" s="677">
        <v>2127.85</v>
      </c>
      <c r="F3479" s="446"/>
      <c r="G3479" s="446"/>
      <c r="H3479" s="446" t="s">
        <v>14360</v>
      </c>
      <c r="I3479" s="447">
        <v>45261</v>
      </c>
    </row>
    <row r="3480" spans="1:9" ht="15.75">
      <c r="A3480" s="675">
        <v>100553</v>
      </c>
      <c r="B3480" s="675" t="s">
        <v>6482</v>
      </c>
      <c r="C3480" s="675" t="s">
        <v>1985</v>
      </c>
      <c r="D3480" s="675" t="s">
        <v>31</v>
      </c>
      <c r="E3480" s="676">
        <v>28.62</v>
      </c>
      <c r="F3480" s="446"/>
      <c r="G3480" s="446"/>
      <c r="H3480" s="446" t="s">
        <v>14360</v>
      </c>
      <c r="I3480" s="447">
        <v>45261</v>
      </c>
    </row>
    <row r="3481" spans="1:9" ht="15.75">
      <c r="A3481" s="675">
        <v>100554</v>
      </c>
      <c r="B3481" s="675" t="s">
        <v>6483</v>
      </c>
      <c r="C3481" s="675" t="s">
        <v>1985</v>
      </c>
      <c r="D3481" s="675" t="s">
        <v>31</v>
      </c>
      <c r="E3481" s="676">
        <v>5.45</v>
      </c>
      <c r="F3481" s="446"/>
      <c r="G3481" s="446"/>
      <c r="H3481" s="446" t="s">
        <v>14360</v>
      </c>
      <c r="I3481" s="447">
        <v>45261</v>
      </c>
    </row>
    <row r="3482" spans="1:9" ht="15.75">
      <c r="A3482" s="675">
        <v>100555</v>
      </c>
      <c r="B3482" s="675" t="s">
        <v>6484</v>
      </c>
      <c r="C3482" s="675" t="s">
        <v>1985</v>
      </c>
      <c r="D3482" s="675" t="s">
        <v>37</v>
      </c>
      <c r="E3482" s="677">
        <v>1091.19</v>
      </c>
      <c r="F3482" s="446"/>
      <c r="G3482" s="446"/>
      <c r="H3482" s="446" t="s">
        <v>14360</v>
      </c>
      <c r="I3482" s="447">
        <v>45261</v>
      </c>
    </row>
    <row r="3483" spans="1:9" ht="15.75">
      <c r="A3483" s="675">
        <v>89355</v>
      </c>
      <c r="B3483" s="675" t="s">
        <v>6485</v>
      </c>
      <c r="C3483" s="675" t="s">
        <v>1986</v>
      </c>
      <c r="D3483" s="675" t="s">
        <v>31</v>
      </c>
      <c r="E3483" s="676">
        <v>18.399999999999999</v>
      </c>
      <c r="F3483" s="446"/>
      <c r="G3483" s="446"/>
      <c r="H3483" s="446" t="s">
        <v>14360</v>
      </c>
      <c r="I3483" s="447">
        <v>45261</v>
      </c>
    </row>
    <row r="3484" spans="1:9" ht="15.75">
      <c r="A3484" s="675">
        <v>89356</v>
      </c>
      <c r="B3484" s="675" t="s">
        <v>6486</v>
      </c>
      <c r="C3484" s="675" t="s">
        <v>1986</v>
      </c>
      <c r="D3484" s="675" t="s">
        <v>31</v>
      </c>
      <c r="E3484" s="676">
        <v>21.19</v>
      </c>
      <c r="F3484" s="446"/>
      <c r="G3484" s="446"/>
      <c r="H3484" s="446" t="s">
        <v>14360</v>
      </c>
      <c r="I3484" s="447">
        <v>45261</v>
      </c>
    </row>
    <row r="3485" spans="1:9" ht="15.75">
      <c r="A3485" s="675">
        <v>89357</v>
      </c>
      <c r="B3485" s="675" t="s">
        <v>6487</v>
      </c>
      <c r="C3485" s="675" t="s">
        <v>1986</v>
      </c>
      <c r="D3485" s="675" t="s">
        <v>31</v>
      </c>
      <c r="E3485" s="676">
        <v>29.82</v>
      </c>
      <c r="F3485" s="446"/>
      <c r="G3485" s="446"/>
      <c r="H3485" s="446" t="s">
        <v>14360</v>
      </c>
      <c r="I3485" s="447">
        <v>45261</v>
      </c>
    </row>
    <row r="3486" spans="1:9" ht="15.75">
      <c r="A3486" s="675">
        <v>89401</v>
      </c>
      <c r="B3486" s="675" t="s">
        <v>6488</v>
      </c>
      <c r="C3486" s="675" t="s">
        <v>1986</v>
      </c>
      <c r="D3486" s="675" t="s">
        <v>31</v>
      </c>
      <c r="E3486" s="676">
        <v>10.09</v>
      </c>
      <c r="F3486" s="446"/>
      <c r="G3486" s="446"/>
      <c r="H3486" s="446" t="s">
        <v>14360</v>
      </c>
      <c r="I3486" s="447">
        <v>45261</v>
      </c>
    </row>
    <row r="3487" spans="1:9" ht="15.75">
      <c r="A3487" s="675">
        <v>89402</v>
      </c>
      <c r="B3487" s="675" t="s">
        <v>6489</v>
      </c>
      <c r="C3487" s="675" t="s">
        <v>1986</v>
      </c>
      <c r="D3487" s="675" t="s">
        <v>31</v>
      </c>
      <c r="E3487" s="676">
        <v>11.59</v>
      </c>
      <c r="F3487" s="446"/>
      <c r="G3487" s="446"/>
      <c r="H3487" s="446" t="s">
        <v>14360</v>
      </c>
      <c r="I3487" s="447">
        <v>45261</v>
      </c>
    </row>
    <row r="3488" spans="1:9" ht="15.75">
      <c r="A3488" s="675">
        <v>89403</v>
      </c>
      <c r="B3488" s="675" t="s">
        <v>6490</v>
      </c>
      <c r="C3488" s="675" t="s">
        <v>1986</v>
      </c>
      <c r="D3488" s="675" t="s">
        <v>31</v>
      </c>
      <c r="E3488" s="676">
        <v>18.36</v>
      </c>
      <c r="F3488" s="446"/>
      <c r="G3488" s="446"/>
      <c r="H3488" s="446" t="s">
        <v>14360</v>
      </c>
      <c r="I3488" s="447">
        <v>45261</v>
      </c>
    </row>
    <row r="3489" spans="1:9" ht="15.75">
      <c r="A3489" s="675">
        <v>89446</v>
      </c>
      <c r="B3489" s="675" t="s">
        <v>6491</v>
      </c>
      <c r="C3489" s="675" t="s">
        <v>1986</v>
      </c>
      <c r="D3489" s="675" t="s">
        <v>31</v>
      </c>
      <c r="E3489" s="676">
        <v>5.53</v>
      </c>
      <c r="F3489" s="446"/>
      <c r="G3489" s="446"/>
      <c r="H3489" s="446" t="s">
        <v>14360</v>
      </c>
      <c r="I3489" s="447">
        <v>45261</v>
      </c>
    </row>
    <row r="3490" spans="1:9" ht="15.75">
      <c r="A3490" s="675">
        <v>89447</v>
      </c>
      <c r="B3490" s="675" t="s">
        <v>6492</v>
      </c>
      <c r="C3490" s="675" t="s">
        <v>1986</v>
      </c>
      <c r="D3490" s="675" t="s">
        <v>31</v>
      </c>
      <c r="E3490" s="676">
        <v>11.17</v>
      </c>
      <c r="F3490" s="446"/>
      <c r="G3490" s="446"/>
      <c r="H3490" s="446" t="s">
        <v>14360</v>
      </c>
      <c r="I3490" s="447">
        <v>45261</v>
      </c>
    </row>
    <row r="3491" spans="1:9" ht="15.75">
      <c r="A3491" s="675">
        <v>89448</v>
      </c>
      <c r="B3491" s="675" t="s">
        <v>6493</v>
      </c>
      <c r="C3491" s="675" t="s">
        <v>1986</v>
      </c>
      <c r="D3491" s="675" t="s">
        <v>31</v>
      </c>
      <c r="E3491" s="676">
        <v>17.16</v>
      </c>
      <c r="F3491" s="446"/>
      <c r="G3491" s="446"/>
      <c r="H3491" s="446" t="s">
        <v>14360</v>
      </c>
      <c r="I3491" s="447">
        <v>45261</v>
      </c>
    </row>
    <row r="3492" spans="1:9" ht="15.75">
      <c r="A3492" s="675">
        <v>89449</v>
      </c>
      <c r="B3492" s="675" t="s">
        <v>6494</v>
      </c>
      <c r="C3492" s="675" t="s">
        <v>1986</v>
      </c>
      <c r="D3492" s="675" t="s">
        <v>31</v>
      </c>
      <c r="E3492" s="676">
        <v>18.98</v>
      </c>
      <c r="F3492" s="446"/>
      <c r="G3492" s="446"/>
      <c r="H3492" s="446" t="s">
        <v>14360</v>
      </c>
      <c r="I3492" s="447">
        <v>45261</v>
      </c>
    </row>
    <row r="3493" spans="1:9" ht="15.75">
      <c r="A3493" s="675">
        <v>89450</v>
      </c>
      <c r="B3493" s="675" t="s">
        <v>6495</v>
      </c>
      <c r="C3493" s="675" t="s">
        <v>1986</v>
      </c>
      <c r="D3493" s="675" t="s">
        <v>31</v>
      </c>
      <c r="E3493" s="676">
        <v>30.53</v>
      </c>
      <c r="F3493" s="446"/>
      <c r="G3493" s="446"/>
      <c r="H3493" s="446" t="s">
        <v>14360</v>
      </c>
      <c r="I3493" s="447">
        <v>45261</v>
      </c>
    </row>
    <row r="3494" spans="1:9" ht="15.75">
      <c r="A3494" s="675">
        <v>89451</v>
      </c>
      <c r="B3494" s="675" t="s">
        <v>6496</v>
      </c>
      <c r="C3494" s="675" t="s">
        <v>1986</v>
      </c>
      <c r="D3494" s="675" t="s">
        <v>31</v>
      </c>
      <c r="E3494" s="676">
        <v>49.88</v>
      </c>
      <c r="F3494" s="446"/>
      <c r="G3494" s="446"/>
      <c r="H3494" s="446" t="s">
        <v>14360</v>
      </c>
      <c r="I3494" s="447">
        <v>45261</v>
      </c>
    </row>
    <row r="3495" spans="1:9" ht="15.75">
      <c r="A3495" s="675">
        <v>89452</v>
      </c>
      <c r="B3495" s="675" t="s">
        <v>6497</v>
      </c>
      <c r="C3495" s="675" t="s">
        <v>1986</v>
      </c>
      <c r="D3495" s="675" t="s">
        <v>31</v>
      </c>
      <c r="E3495" s="676">
        <v>68.81</v>
      </c>
      <c r="F3495" s="446"/>
      <c r="G3495" s="446"/>
      <c r="H3495" s="446" t="s">
        <v>14360</v>
      </c>
      <c r="I3495" s="447">
        <v>45261</v>
      </c>
    </row>
    <row r="3496" spans="1:9" ht="15.75">
      <c r="A3496" s="675">
        <v>89508</v>
      </c>
      <c r="B3496" s="675" t="s">
        <v>6498</v>
      </c>
      <c r="C3496" s="675" t="s">
        <v>1986</v>
      </c>
      <c r="D3496" s="675" t="s">
        <v>31</v>
      </c>
      <c r="E3496" s="676">
        <v>15.26</v>
      </c>
      <c r="F3496" s="446"/>
      <c r="G3496" s="446"/>
      <c r="H3496" s="446" t="s">
        <v>14360</v>
      </c>
      <c r="I3496" s="447">
        <v>45261</v>
      </c>
    </row>
    <row r="3497" spans="1:9" ht="15.75">
      <c r="A3497" s="675">
        <v>89509</v>
      </c>
      <c r="B3497" s="675" t="s">
        <v>6499</v>
      </c>
      <c r="C3497" s="675" t="s">
        <v>1986</v>
      </c>
      <c r="D3497" s="675" t="s">
        <v>31</v>
      </c>
      <c r="E3497" s="676">
        <v>20.66</v>
      </c>
      <c r="F3497" s="446"/>
      <c r="G3497" s="446"/>
      <c r="H3497" s="446" t="s">
        <v>14360</v>
      </c>
      <c r="I3497" s="447">
        <v>45261</v>
      </c>
    </row>
    <row r="3498" spans="1:9" ht="15.75">
      <c r="A3498" s="675">
        <v>89511</v>
      </c>
      <c r="B3498" s="675" t="s">
        <v>6500</v>
      </c>
      <c r="C3498" s="675" t="s">
        <v>1986</v>
      </c>
      <c r="D3498" s="675" t="s">
        <v>31</v>
      </c>
      <c r="E3498" s="676">
        <v>35.340000000000003</v>
      </c>
      <c r="F3498" s="446"/>
      <c r="G3498" s="446"/>
      <c r="H3498" s="446" t="s">
        <v>14360</v>
      </c>
      <c r="I3498" s="447">
        <v>45261</v>
      </c>
    </row>
    <row r="3499" spans="1:9" ht="15.75">
      <c r="A3499" s="675">
        <v>89512</v>
      </c>
      <c r="B3499" s="675" t="s">
        <v>6501</v>
      </c>
      <c r="C3499" s="675" t="s">
        <v>1986</v>
      </c>
      <c r="D3499" s="675" t="s">
        <v>31</v>
      </c>
      <c r="E3499" s="676">
        <v>44.72</v>
      </c>
      <c r="F3499" s="446"/>
      <c r="G3499" s="446"/>
      <c r="H3499" s="446" t="s">
        <v>14360</v>
      </c>
      <c r="I3499" s="447">
        <v>45261</v>
      </c>
    </row>
    <row r="3500" spans="1:9" ht="15.75">
      <c r="A3500" s="675">
        <v>89576</v>
      </c>
      <c r="B3500" s="675" t="s">
        <v>6502</v>
      </c>
      <c r="C3500" s="675" t="s">
        <v>1986</v>
      </c>
      <c r="D3500" s="675" t="s">
        <v>31</v>
      </c>
      <c r="E3500" s="676">
        <v>24.79</v>
      </c>
      <c r="F3500" s="446"/>
      <c r="G3500" s="446"/>
      <c r="H3500" s="446" t="s">
        <v>14360</v>
      </c>
      <c r="I3500" s="447">
        <v>45261</v>
      </c>
    </row>
    <row r="3501" spans="1:9" ht="15.75">
      <c r="A3501" s="675">
        <v>89578</v>
      </c>
      <c r="B3501" s="675" t="s">
        <v>6503</v>
      </c>
      <c r="C3501" s="675" t="s">
        <v>1986</v>
      </c>
      <c r="D3501" s="675" t="s">
        <v>31</v>
      </c>
      <c r="E3501" s="676">
        <v>30.72</v>
      </c>
      <c r="F3501" s="446"/>
      <c r="G3501" s="446"/>
      <c r="H3501" s="446" t="s">
        <v>14360</v>
      </c>
      <c r="I3501" s="447">
        <v>45261</v>
      </c>
    </row>
    <row r="3502" spans="1:9" ht="15.75">
      <c r="A3502" s="675">
        <v>89580</v>
      </c>
      <c r="B3502" s="675" t="s">
        <v>6504</v>
      </c>
      <c r="C3502" s="675" t="s">
        <v>1986</v>
      </c>
      <c r="D3502" s="675" t="s">
        <v>31</v>
      </c>
      <c r="E3502" s="676">
        <v>63.61</v>
      </c>
      <c r="F3502" s="446"/>
      <c r="G3502" s="446"/>
      <c r="H3502" s="446" t="s">
        <v>14360</v>
      </c>
      <c r="I3502" s="447">
        <v>45261</v>
      </c>
    </row>
    <row r="3503" spans="1:9" ht="15.75">
      <c r="A3503" s="675">
        <v>89633</v>
      </c>
      <c r="B3503" s="675" t="s">
        <v>6505</v>
      </c>
      <c r="C3503" s="675" t="s">
        <v>1986</v>
      </c>
      <c r="D3503" s="675" t="s">
        <v>31</v>
      </c>
      <c r="E3503" s="676">
        <v>24.7</v>
      </c>
      <c r="F3503" s="446"/>
      <c r="G3503" s="446"/>
      <c r="H3503" s="446" t="s">
        <v>14360</v>
      </c>
      <c r="I3503" s="447">
        <v>45261</v>
      </c>
    </row>
    <row r="3504" spans="1:9" ht="15.75">
      <c r="A3504" s="675">
        <v>89634</v>
      </c>
      <c r="B3504" s="675" t="s">
        <v>6506</v>
      </c>
      <c r="C3504" s="675" t="s">
        <v>1986</v>
      </c>
      <c r="D3504" s="675" t="s">
        <v>31</v>
      </c>
      <c r="E3504" s="676">
        <v>35.520000000000003</v>
      </c>
      <c r="F3504" s="446"/>
      <c r="G3504" s="446"/>
      <c r="H3504" s="446" t="s">
        <v>14360</v>
      </c>
      <c r="I3504" s="447">
        <v>45261</v>
      </c>
    </row>
    <row r="3505" spans="1:9" ht="15.75">
      <c r="A3505" s="675">
        <v>89635</v>
      </c>
      <c r="B3505" s="675" t="s">
        <v>6507</v>
      </c>
      <c r="C3505" s="675" t="s">
        <v>1986</v>
      </c>
      <c r="D3505" s="675" t="s">
        <v>31</v>
      </c>
      <c r="E3505" s="676">
        <v>53.06</v>
      </c>
      <c r="F3505" s="446"/>
      <c r="G3505" s="446"/>
      <c r="H3505" s="446" t="s">
        <v>14360</v>
      </c>
      <c r="I3505" s="447">
        <v>45261</v>
      </c>
    </row>
    <row r="3506" spans="1:9" ht="15.75">
      <c r="A3506" s="675">
        <v>89636</v>
      </c>
      <c r="B3506" s="675" t="s">
        <v>6508</v>
      </c>
      <c r="C3506" s="675" t="s">
        <v>1986</v>
      </c>
      <c r="D3506" s="675" t="s">
        <v>31</v>
      </c>
      <c r="E3506" s="676">
        <v>67.03</v>
      </c>
      <c r="F3506" s="446"/>
      <c r="G3506" s="446"/>
      <c r="H3506" s="446" t="s">
        <v>14360</v>
      </c>
      <c r="I3506" s="447">
        <v>45261</v>
      </c>
    </row>
    <row r="3507" spans="1:9" ht="15.75">
      <c r="A3507" s="675">
        <v>89711</v>
      </c>
      <c r="B3507" s="675" t="s">
        <v>6509</v>
      </c>
      <c r="C3507" s="675" t="s">
        <v>1986</v>
      </c>
      <c r="D3507" s="675" t="s">
        <v>31</v>
      </c>
      <c r="E3507" s="676">
        <v>19.09</v>
      </c>
      <c r="F3507" s="446"/>
      <c r="G3507" s="446"/>
      <c r="H3507" s="446" t="s">
        <v>14360</v>
      </c>
      <c r="I3507" s="447">
        <v>45261</v>
      </c>
    </row>
    <row r="3508" spans="1:9" ht="15.75">
      <c r="A3508" s="675">
        <v>89712</v>
      </c>
      <c r="B3508" s="675" t="s">
        <v>6510</v>
      </c>
      <c r="C3508" s="675" t="s">
        <v>1986</v>
      </c>
      <c r="D3508" s="675" t="s">
        <v>31</v>
      </c>
      <c r="E3508" s="676">
        <v>24.39</v>
      </c>
      <c r="F3508" s="446"/>
      <c r="G3508" s="446"/>
      <c r="H3508" s="446" t="s">
        <v>14360</v>
      </c>
      <c r="I3508" s="447">
        <v>45261</v>
      </c>
    </row>
    <row r="3509" spans="1:9" ht="15.75">
      <c r="A3509" s="675">
        <v>89713</v>
      </c>
      <c r="B3509" s="675" t="s">
        <v>6511</v>
      </c>
      <c r="C3509" s="675" t="s">
        <v>1986</v>
      </c>
      <c r="D3509" s="675" t="s">
        <v>31</v>
      </c>
      <c r="E3509" s="676">
        <v>30.45</v>
      </c>
      <c r="F3509" s="446"/>
      <c r="G3509" s="446"/>
      <c r="H3509" s="446" t="s">
        <v>14360</v>
      </c>
      <c r="I3509" s="447">
        <v>45261</v>
      </c>
    </row>
    <row r="3510" spans="1:9" ht="15.75">
      <c r="A3510" s="675">
        <v>89714</v>
      </c>
      <c r="B3510" s="675" t="s">
        <v>6512</v>
      </c>
      <c r="C3510" s="675" t="s">
        <v>1986</v>
      </c>
      <c r="D3510" s="675" t="s">
        <v>31</v>
      </c>
      <c r="E3510" s="676">
        <v>33.950000000000003</v>
      </c>
      <c r="F3510" s="446"/>
      <c r="G3510" s="446"/>
      <c r="H3510" s="446" t="s">
        <v>14360</v>
      </c>
      <c r="I3510" s="447">
        <v>45261</v>
      </c>
    </row>
    <row r="3511" spans="1:9" ht="15.75">
      <c r="A3511" s="675">
        <v>89716</v>
      </c>
      <c r="B3511" s="675" t="s">
        <v>6513</v>
      </c>
      <c r="C3511" s="675" t="s">
        <v>1986</v>
      </c>
      <c r="D3511" s="675" t="s">
        <v>31</v>
      </c>
      <c r="E3511" s="676">
        <v>26.78</v>
      </c>
      <c r="F3511" s="446"/>
      <c r="G3511" s="446"/>
      <c r="H3511" s="446" t="s">
        <v>14360</v>
      </c>
      <c r="I3511" s="447">
        <v>45261</v>
      </c>
    </row>
    <row r="3512" spans="1:9" ht="15.75">
      <c r="A3512" s="675">
        <v>89717</v>
      </c>
      <c r="B3512" s="675" t="s">
        <v>6514</v>
      </c>
      <c r="C3512" s="675" t="s">
        <v>1986</v>
      </c>
      <c r="D3512" s="675" t="s">
        <v>31</v>
      </c>
      <c r="E3512" s="676">
        <v>42.76</v>
      </c>
      <c r="F3512" s="446"/>
      <c r="G3512" s="446"/>
      <c r="H3512" s="446" t="s">
        <v>14360</v>
      </c>
      <c r="I3512" s="447">
        <v>45261</v>
      </c>
    </row>
    <row r="3513" spans="1:9" ht="15.75">
      <c r="A3513" s="675">
        <v>89770</v>
      </c>
      <c r="B3513" s="675" t="s">
        <v>6515</v>
      </c>
      <c r="C3513" s="675" t="s">
        <v>1986</v>
      </c>
      <c r="D3513" s="675" t="s">
        <v>31</v>
      </c>
      <c r="E3513" s="676">
        <v>47.28</v>
      </c>
      <c r="F3513" s="446"/>
      <c r="G3513" s="446"/>
      <c r="H3513" s="446" t="s">
        <v>14360</v>
      </c>
      <c r="I3513" s="447">
        <v>45261</v>
      </c>
    </row>
    <row r="3514" spans="1:9" ht="15.75">
      <c r="A3514" s="675">
        <v>89771</v>
      </c>
      <c r="B3514" s="675" t="s">
        <v>6516</v>
      </c>
      <c r="C3514" s="675" t="s">
        <v>1986</v>
      </c>
      <c r="D3514" s="675" t="s">
        <v>31</v>
      </c>
      <c r="E3514" s="676">
        <v>63.14</v>
      </c>
      <c r="F3514" s="446"/>
      <c r="G3514" s="446"/>
      <c r="H3514" s="446" t="s">
        <v>14360</v>
      </c>
      <c r="I3514" s="447">
        <v>45261</v>
      </c>
    </row>
    <row r="3515" spans="1:9" ht="15.75">
      <c r="A3515" s="675">
        <v>89773</v>
      </c>
      <c r="B3515" s="675" t="s">
        <v>6517</v>
      </c>
      <c r="C3515" s="675" t="s">
        <v>1986</v>
      </c>
      <c r="D3515" s="675" t="s">
        <v>31</v>
      </c>
      <c r="E3515" s="676">
        <v>148.53</v>
      </c>
      <c r="F3515" s="446"/>
      <c r="G3515" s="446"/>
      <c r="H3515" s="446" t="s">
        <v>14360</v>
      </c>
      <c r="I3515" s="447">
        <v>45261</v>
      </c>
    </row>
    <row r="3516" spans="1:9" ht="15.75">
      <c r="A3516" s="675">
        <v>89775</v>
      </c>
      <c r="B3516" s="675" t="s">
        <v>6518</v>
      </c>
      <c r="C3516" s="675" t="s">
        <v>1986</v>
      </c>
      <c r="D3516" s="675" t="s">
        <v>31</v>
      </c>
      <c r="E3516" s="676">
        <v>232.36</v>
      </c>
      <c r="F3516" s="446"/>
      <c r="G3516" s="446"/>
      <c r="H3516" s="446" t="s">
        <v>14360</v>
      </c>
      <c r="I3516" s="447">
        <v>45261</v>
      </c>
    </row>
    <row r="3517" spans="1:9" ht="15.75">
      <c r="A3517" s="675">
        <v>89798</v>
      </c>
      <c r="B3517" s="675" t="s">
        <v>6519</v>
      </c>
      <c r="C3517" s="675" t="s">
        <v>1986</v>
      </c>
      <c r="D3517" s="675" t="s">
        <v>31</v>
      </c>
      <c r="E3517" s="676">
        <v>12.5</v>
      </c>
      <c r="F3517" s="446"/>
      <c r="G3517" s="446"/>
      <c r="H3517" s="446" t="s">
        <v>14360</v>
      </c>
      <c r="I3517" s="447">
        <v>45261</v>
      </c>
    </row>
    <row r="3518" spans="1:9" ht="15.75">
      <c r="A3518" s="675">
        <v>89799</v>
      </c>
      <c r="B3518" s="675" t="s">
        <v>6520</v>
      </c>
      <c r="C3518" s="675" t="s">
        <v>1986</v>
      </c>
      <c r="D3518" s="675" t="s">
        <v>31</v>
      </c>
      <c r="E3518" s="676">
        <v>20.58</v>
      </c>
      <c r="F3518" s="446"/>
      <c r="G3518" s="446"/>
      <c r="H3518" s="446" t="s">
        <v>14360</v>
      </c>
      <c r="I3518" s="447">
        <v>45261</v>
      </c>
    </row>
    <row r="3519" spans="1:9" ht="15.75">
      <c r="A3519" s="675">
        <v>89800</v>
      </c>
      <c r="B3519" s="675" t="s">
        <v>6521</v>
      </c>
      <c r="C3519" s="675" t="s">
        <v>1986</v>
      </c>
      <c r="D3519" s="675" t="s">
        <v>31</v>
      </c>
      <c r="E3519" s="676">
        <v>26.14</v>
      </c>
      <c r="F3519" s="446"/>
      <c r="G3519" s="446"/>
      <c r="H3519" s="446" t="s">
        <v>14360</v>
      </c>
      <c r="I3519" s="447">
        <v>45261</v>
      </c>
    </row>
    <row r="3520" spans="1:9" ht="15.75">
      <c r="A3520" s="675">
        <v>89848</v>
      </c>
      <c r="B3520" s="675" t="s">
        <v>6522</v>
      </c>
      <c r="C3520" s="675" t="s">
        <v>1986</v>
      </c>
      <c r="D3520" s="675" t="s">
        <v>31</v>
      </c>
      <c r="E3520" s="676">
        <v>25.13</v>
      </c>
      <c r="F3520" s="446"/>
      <c r="G3520" s="446"/>
      <c r="H3520" s="446" t="s">
        <v>14360</v>
      </c>
      <c r="I3520" s="447">
        <v>45261</v>
      </c>
    </row>
    <row r="3521" spans="1:9" ht="15.75">
      <c r="A3521" s="675">
        <v>89849</v>
      </c>
      <c r="B3521" s="675" t="s">
        <v>6523</v>
      </c>
      <c r="C3521" s="675" t="s">
        <v>1986</v>
      </c>
      <c r="D3521" s="675" t="s">
        <v>31</v>
      </c>
      <c r="E3521" s="676">
        <v>52.14</v>
      </c>
      <c r="F3521" s="446"/>
      <c r="G3521" s="446"/>
      <c r="H3521" s="446" t="s">
        <v>14360</v>
      </c>
      <c r="I3521" s="447">
        <v>45261</v>
      </c>
    </row>
    <row r="3522" spans="1:9" ht="15.75">
      <c r="A3522" s="675">
        <v>89865</v>
      </c>
      <c r="B3522" s="675" t="s">
        <v>6524</v>
      </c>
      <c r="C3522" s="675" t="s">
        <v>1986</v>
      </c>
      <c r="D3522" s="675" t="s">
        <v>31</v>
      </c>
      <c r="E3522" s="676">
        <v>15.71</v>
      </c>
      <c r="F3522" s="446"/>
      <c r="G3522" s="446"/>
      <c r="H3522" s="446" t="s">
        <v>14360</v>
      </c>
      <c r="I3522" s="447">
        <v>45261</v>
      </c>
    </row>
    <row r="3523" spans="1:9" ht="15.75">
      <c r="A3523" s="675">
        <v>92275</v>
      </c>
      <c r="B3523" s="675" t="s">
        <v>5220</v>
      </c>
      <c r="C3523" s="675" t="s">
        <v>1986</v>
      </c>
      <c r="D3523" s="675" t="s">
        <v>31</v>
      </c>
      <c r="E3523" s="676">
        <v>52.85</v>
      </c>
      <c r="F3523" s="446"/>
      <c r="G3523" s="446"/>
      <c r="H3523" s="446" t="s">
        <v>14360</v>
      </c>
      <c r="I3523" s="447">
        <v>45261</v>
      </c>
    </row>
    <row r="3524" spans="1:9" ht="15.75">
      <c r="A3524" s="675">
        <v>92276</v>
      </c>
      <c r="B3524" s="675" t="s">
        <v>5221</v>
      </c>
      <c r="C3524" s="675" t="s">
        <v>1986</v>
      </c>
      <c r="D3524" s="675" t="s">
        <v>31</v>
      </c>
      <c r="E3524" s="676">
        <v>67.12</v>
      </c>
      <c r="F3524" s="446"/>
      <c r="G3524" s="446"/>
      <c r="H3524" s="446" t="s">
        <v>14360</v>
      </c>
      <c r="I3524" s="447">
        <v>45261</v>
      </c>
    </row>
    <row r="3525" spans="1:9" ht="15.75">
      <c r="A3525" s="675">
        <v>92277</v>
      </c>
      <c r="B3525" s="675" t="s">
        <v>5222</v>
      </c>
      <c r="C3525" s="675" t="s">
        <v>1986</v>
      </c>
      <c r="D3525" s="675" t="s">
        <v>31</v>
      </c>
      <c r="E3525" s="676">
        <v>97</v>
      </c>
      <c r="F3525" s="446"/>
      <c r="G3525" s="446"/>
      <c r="H3525" s="446" t="s">
        <v>14360</v>
      </c>
      <c r="I3525" s="447">
        <v>45261</v>
      </c>
    </row>
    <row r="3526" spans="1:9" ht="15.75">
      <c r="A3526" s="675">
        <v>92278</v>
      </c>
      <c r="B3526" s="675" t="s">
        <v>5223</v>
      </c>
      <c r="C3526" s="675" t="s">
        <v>1986</v>
      </c>
      <c r="D3526" s="675" t="s">
        <v>31</v>
      </c>
      <c r="E3526" s="676">
        <v>130.56</v>
      </c>
      <c r="F3526" s="446"/>
      <c r="G3526" s="446"/>
      <c r="H3526" s="446" t="s">
        <v>14360</v>
      </c>
      <c r="I3526" s="447">
        <v>45261</v>
      </c>
    </row>
    <row r="3527" spans="1:9" ht="15.75">
      <c r="A3527" s="675">
        <v>92279</v>
      </c>
      <c r="B3527" s="675" t="s">
        <v>5224</v>
      </c>
      <c r="C3527" s="675" t="s">
        <v>1986</v>
      </c>
      <c r="D3527" s="675" t="s">
        <v>31</v>
      </c>
      <c r="E3527" s="676">
        <v>188.77</v>
      </c>
      <c r="F3527" s="446"/>
      <c r="G3527" s="446"/>
      <c r="H3527" s="446" t="s">
        <v>14360</v>
      </c>
      <c r="I3527" s="447">
        <v>45261</v>
      </c>
    </row>
    <row r="3528" spans="1:9" ht="15.75">
      <c r="A3528" s="675">
        <v>92280</v>
      </c>
      <c r="B3528" s="675" t="s">
        <v>5225</v>
      </c>
      <c r="C3528" s="675" t="s">
        <v>1986</v>
      </c>
      <c r="D3528" s="675" t="s">
        <v>31</v>
      </c>
      <c r="E3528" s="676">
        <v>265.08</v>
      </c>
      <c r="F3528" s="446"/>
      <c r="G3528" s="446"/>
      <c r="H3528" s="446" t="s">
        <v>14360</v>
      </c>
      <c r="I3528" s="447">
        <v>45261</v>
      </c>
    </row>
    <row r="3529" spans="1:9" ht="15.75">
      <c r="A3529" s="675">
        <v>92281</v>
      </c>
      <c r="B3529" s="675" t="s">
        <v>5226</v>
      </c>
      <c r="C3529" s="675" t="s">
        <v>1986</v>
      </c>
      <c r="D3529" s="675" t="s">
        <v>31</v>
      </c>
      <c r="E3529" s="676">
        <v>102.22</v>
      </c>
      <c r="F3529" s="446"/>
      <c r="G3529" s="446"/>
      <c r="H3529" s="446" t="s">
        <v>14360</v>
      </c>
      <c r="I3529" s="447">
        <v>45261</v>
      </c>
    </row>
    <row r="3530" spans="1:9" ht="15.75">
      <c r="A3530" s="675">
        <v>92282</v>
      </c>
      <c r="B3530" s="675" t="s">
        <v>5227</v>
      </c>
      <c r="C3530" s="675" t="s">
        <v>1986</v>
      </c>
      <c r="D3530" s="675" t="s">
        <v>31</v>
      </c>
      <c r="E3530" s="676">
        <v>118.5</v>
      </c>
      <c r="F3530" s="446"/>
      <c r="G3530" s="446"/>
      <c r="H3530" s="446" t="s">
        <v>14360</v>
      </c>
      <c r="I3530" s="447">
        <v>45261</v>
      </c>
    </row>
    <row r="3531" spans="1:9" ht="15.75">
      <c r="A3531" s="675">
        <v>92283</v>
      </c>
      <c r="B3531" s="675" t="s">
        <v>5228</v>
      </c>
      <c r="C3531" s="675" t="s">
        <v>1986</v>
      </c>
      <c r="D3531" s="675" t="s">
        <v>31</v>
      </c>
      <c r="E3531" s="676">
        <v>161.87</v>
      </c>
      <c r="F3531" s="446"/>
      <c r="G3531" s="446"/>
      <c r="H3531" s="446" t="s">
        <v>14360</v>
      </c>
      <c r="I3531" s="447">
        <v>45261</v>
      </c>
    </row>
    <row r="3532" spans="1:9" ht="15.75">
      <c r="A3532" s="675">
        <v>92284</v>
      </c>
      <c r="B3532" s="675" t="s">
        <v>5229</v>
      </c>
      <c r="C3532" s="675" t="s">
        <v>1986</v>
      </c>
      <c r="D3532" s="675" t="s">
        <v>31</v>
      </c>
      <c r="E3532" s="676">
        <v>204.47</v>
      </c>
      <c r="F3532" s="446"/>
      <c r="G3532" s="446"/>
      <c r="H3532" s="446" t="s">
        <v>14360</v>
      </c>
      <c r="I3532" s="447">
        <v>45261</v>
      </c>
    </row>
    <row r="3533" spans="1:9" ht="15.75">
      <c r="A3533" s="675">
        <v>92285</v>
      </c>
      <c r="B3533" s="675" t="s">
        <v>5230</v>
      </c>
      <c r="C3533" s="675" t="s">
        <v>1986</v>
      </c>
      <c r="D3533" s="675" t="s">
        <v>31</v>
      </c>
      <c r="E3533" s="676">
        <v>277.04000000000002</v>
      </c>
      <c r="F3533" s="446"/>
      <c r="G3533" s="446"/>
      <c r="H3533" s="446" t="s">
        <v>14360</v>
      </c>
      <c r="I3533" s="447">
        <v>45261</v>
      </c>
    </row>
    <row r="3534" spans="1:9" ht="15.75">
      <c r="A3534" s="675">
        <v>92286</v>
      </c>
      <c r="B3534" s="675" t="s">
        <v>5231</v>
      </c>
      <c r="C3534" s="675" t="s">
        <v>1986</v>
      </c>
      <c r="D3534" s="675" t="s">
        <v>31</v>
      </c>
      <c r="E3534" s="676">
        <v>354.6</v>
      </c>
      <c r="F3534" s="446"/>
      <c r="G3534" s="446"/>
      <c r="H3534" s="446" t="s">
        <v>14360</v>
      </c>
      <c r="I3534" s="447">
        <v>45261</v>
      </c>
    </row>
    <row r="3535" spans="1:9" ht="15.75">
      <c r="A3535" s="675">
        <v>92305</v>
      </c>
      <c r="B3535" s="675" t="s">
        <v>5232</v>
      </c>
      <c r="C3535" s="675" t="s">
        <v>1986</v>
      </c>
      <c r="D3535" s="675" t="s">
        <v>31</v>
      </c>
      <c r="E3535" s="676">
        <v>35.47</v>
      </c>
      <c r="F3535" s="446"/>
      <c r="G3535" s="446"/>
      <c r="H3535" s="446" t="s">
        <v>14360</v>
      </c>
      <c r="I3535" s="447">
        <v>45261</v>
      </c>
    </row>
    <row r="3536" spans="1:9" ht="15.75">
      <c r="A3536" s="675">
        <v>92306</v>
      </c>
      <c r="B3536" s="675" t="s">
        <v>5233</v>
      </c>
      <c r="C3536" s="675" t="s">
        <v>1986</v>
      </c>
      <c r="D3536" s="675" t="s">
        <v>31</v>
      </c>
      <c r="E3536" s="676">
        <v>57.7</v>
      </c>
      <c r="F3536" s="446"/>
      <c r="G3536" s="446"/>
      <c r="H3536" s="446" t="s">
        <v>14360</v>
      </c>
      <c r="I3536" s="447">
        <v>45261</v>
      </c>
    </row>
    <row r="3537" spans="1:9" ht="15.75">
      <c r="A3537" s="675">
        <v>92307</v>
      </c>
      <c r="B3537" s="675" t="s">
        <v>5234</v>
      </c>
      <c r="C3537" s="675" t="s">
        <v>1986</v>
      </c>
      <c r="D3537" s="675" t="s">
        <v>31</v>
      </c>
      <c r="E3537" s="676">
        <v>72.19</v>
      </c>
      <c r="F3537" s="446"/>
      <c r="G3537" s="446"/>
      <c r="H3537" s="446" t="s">
        <v>14360</v>
      </c>
      <c r="I3537" s="447">
        <v>45261</v>
      </c>
    </row>
    <row r="3538" spans="1:9" ht="15.75">
      <c r="A3538" s="675">
        <v>92308</v>
      </c>
      <c r="B3538" s="675" t="s">
        <v>5235</v>
      </c>
      <c r="C3538" s="675" t="s">
        <v>1986</v>
      </c>
      <c r="D3538" s="675" t="s">
        <v>31</v>
      </c>
      <c r="E3538" s="676">
        <v>48.58</v>
      </c>
      <c r="F3538" s="446"/>
      <c r="G3538" s="446"/>
      <c r="H3538" s="446" t="s">
        <v>14360</v>
      </c>
      <c r="I3538" s="447">
        <v>45261</v>
      </c>
    </row>
    <row r="3539" spans="1:9" ht="15.75">
      <c r="A3539" s="675">
        <v>92309</v>
      </c>
      <c r="B3539" s="675" t="s">
        <v>5236</v>
      </c>
      <c r="C3539" s="675" t="s">
        <v>1986</v>
      </c>
      <c r="D3539" s="675" t="s">
        <v>31</v>
      </c>
      <c r="E3539" s="676">
        <v>109.49</v>
      </c>
      <c r="F3539" s="446"/>
      <c r="G3539" s="446"/>
      <c r="H3539" s="446" t="s">
        <v>14360</v>
      </c>
      <c r="I3539" s="447">
        <v>45261</v>
      </c>
    </row>
    <row r="3540" spans="1:9" ht="15.75">
      <c r="A3540" s="675">
        <v>92310</v>
      </c>
      <c r="B3540" s="675" t="s">
        <v>5237</v>
      </c>
      <c r="C3540" s="675" t="s">
        <v>1986</v>
      </c>
      <c r="D3540" s="675" t="s">
        <v>31</v>
      </c>
      <c r="E3540" s="676">
        <v>125.99</v>
      </c>
      <c r="F3540" s="446"/>
      <c r="G3540" s="446"/>
      <c r="H3540" s="446" t="s">
        <v>14360</v>
      </c>
      <c r="I3540" s="447">
        <v>45261</v>
      </c>
    </row>
    <row r="3541" spans="1:9" ht="15.75">
      <c r="A3541" s="675">
        <v>92320</v>
      </c>
      <c r="B3541" s="675" t="s">
        <v>5238</v>
      </c>
      <c r="C3541" s="675" t="s">
        <v>1986</v>
      </c>
      <c r="D3541" s="675" t="s">
        <v>31</v>
      </c>
      <c r="E3541" s="676">
        <v>45.42</v>
      </c>
      <c r="F3541" s="446"/>
      <c r="G3541" s="446"/>
      <c r="H3541" s="446" t="s">
        <v>14360</v>
      </c>
      <c r="I3541" s="447">
        <v>45261</v>
      </c>
    </row>
    <row r="3542" spans="1:9" ht="15.75">
      <c r="A3542" s="675">
        <v>92321</v>
      </c>
      <c r="B3542" s="675" t="s">
        <v>5239</v>
      </c>
      <c r="C3542" s="675" t="s">
        <v>1986</v>
      </c>
      <c r="D3542" s="675" t="s">
        <v>31</v>
      </c>
      <c r="E3542" s="676">
        <v>74.86</v>
      </c>
      <c r="F3542" s="446"/>
      <c r="G3542" s="446"/>
      <c r="H3542" s="446" t="s">
        <v>14360</v>
      </c>
      <c r="I3542" s="447">
        <v>45261</v>
      </c>
    </row>
    <row r="3543" spans="1:9" ht="15.75">
      <c r="A3543" s="675">
        <v>92322</v>
      </c>
      <c r="B3543" s="675" t="s">
        <v>5240</v>
      </c>
      <c r="C3543" s="675" t="s">
        <v>1986</v>
      </c>
      <c r="D3543" s="675" t="s">
        <v>31</v>
      </c>
      <c r="E3543" s="676">
        <v>95.52</v>
      </c>
      <c r="F3543" s="446"/>
      <c r="G3543" s="446"/>
      <c r="H3543" s="446" t="s">
        <v>14360</v>
      </c>
      <c r="I3543" s="447">
        <v>45261</v>
      </c>
    </row>
    <row r="3544" spans="1:9" ht="15.75">
      <c r="A3544" s="675">
        <v>92323</v>
      </c>
      <c r="B3544" s="675" t="s">
        <v>5241</v>
      </c>
      <c r="C3544" s="675" t="s">
        <v>1986</v>
      </c>
      <c r="D3544" s="675" t="s">
        <v>31</v>
      </c>
      <c r="E3544" s="676">
        <v>56.15</v>
      </c>
      <c r="F3544" s="446"/>
      <c r="G3544" s="446"/>
      <c r="H3544" s="446" t="s">
        <v>14360</v>
      </c>
      <c r="I3544" s="447">
        <v>45261</v>
      </c>
    </row>
    <row r="3545" spans="1:9" ht="15.75">
      <c r="A3545" s="675">
        <v>92324</v>
      </c>
      <c r="B3545" s="675" t="s">
        <v>5242</v>
      </c>
      <c r="C3545" s="675" t="s">
        <v>1986</v>
      </c>
      <c r="D3545" s="675" t="s">
        <v>31</v>
      </c>
      <c r="E3545" s="676">
        <v>124.26</v>
      </c>
      <c r="F3545" s="446"/>
      <c r="G3545" s="446"/>
      <c r="H3545" s="446" t="s">
        <v>14360</v>
      </c>
      <c r="I3545" s="447">
        <v>45261</v>
      </c>
    </row>
    <row r="3546" spans="1:9" ht="15.75">
      <c r="A3546" s="675">
        <v>92325</v>
      </c>
      <c r="B3546" s="675" t="s">
        <v>5243</v>
      </c>
      <c r="C3546" s="675" t="s">
        <v>1986</v>
      </c>
      <c r="D3546" s="675" t="s">
        <v>31</v>
      </c>
      <c r="E3546" s="676">
        <v>146.91999999999999</v>
      </c>
      <c r="F3546" s="446"/>
      <c r="G3546" s="446"/>
      <c r="H3546" s="446" t="s">
        <v>14360</v>
      </c>
      <c r="I3546" s="447">
        <v>45261</v>
      </c>
    </row>
    <row r="3547" spans="1:9" ht="15.75">
      <c r="A3547" s="675">
        <v>92335</v>
      </c>
      <c r="B3547" s="675" t="s">
        <v>3767</v>
      </c>
      <c r="C3547" s="675" t="s">
        <v>1986</v>
      </c>
      <c r="D3547" s="675" t="s">
        <v>31</v>
      </c>
      <c r="E3547" s="676">
        <v>88.35</v>
      </c>
      <c r="F3547" s="446"/>
      <c r="G3547" s="446"/>
      <c r="H3547" s="446" t="s">
        <v>14360</v>
      </c>
      <c r="I3547" s="447">
        <v>45261</v>
      </c>
    </row>
    <row r="3548" spans="1:9" ht="15.75">
      <c r="A3548" s="675">
        <v>92336</v>
      </c>
      <c r="B3548" s="675" t="s">
        <v>3768</v>
      </c>
      <c r="C3548" s="675" t="s">
        <v>1986</v>
      </c>
      <c r="D3548" s="675" t="s">
        <v>31</v>
      </c>
      <c r="E3548" s="676">
        <v>108.64</v>
      </c>
      <c r="F3548" s="446"/>
      <c r="G3548" s="446"/>
      <c r="H3548" s="446" t="s">
        <v>14360</v>
      </c>
      <c r="I3548" s="447">
        <v>45261</v>
      </c>
    </row>
    <row r="3549" spans="1:9" ht="15.75">
      <c r="A3549" s="675">
        <v>92337</v>
      </c>
      <c r="B3549" s="675" t="s">
        <v>3769</v>
      </c>
      <c r="C3549" s="675" t="s">
        <v>1986</v>
      </c>
      <c r="D3549" s="675" t="s">
        <v>31</v>
      </c>
      <c r="E3549" s="676">
        <v>143.38</v>
      </c>
      <c r="F3549" s="446"/>
      <c r="G3549" s="446"/>
      <c r="H3549" s="446" t="s">
        <v>14360</v>
      </c>
      <c r="I3549" s="447">
        <v>45261</v>
      </c>
    </row>
    <row r="3550" spans="1:9" ht="15.75">
      <c r="A3550" s="675">
        <v>92338</v>
      </c>
      <c r="B3550" s="675" t="s">
        <v>3770</v>
      </c>
      <c r="C3550" s="675" t="s">
        <v>1986</v>
      </c>
      <c r="D3550" s="675" t="s">
        <v>31</v>
      </c>
      <c r="E3550" s="676">
        <v>154.38999999999999</v>
      </c>
      <c r="F3550" s="446"/>
      <c r="G3550" s="446"/>
      <c r="H3550" s="446" t="s">
        <v>14360</v>
      </c>
      <c r="I3550" s="447">
        <v>45261</v>
      </c>
    </row>
    <row r="3551" spans="1:9" ht="15.75">
      <c r="A3551" s="675">
        <v>92339</v>
      </c>
      <c r="B3551" s="675" t="s">
        <v>3771</v>
      </c>
      <c r="C3551" s="675" t="s">
        <v>1986</v>
      </c>
      <c r="D3551" s="675" t="s">
        <v>31</v>
      </c>
      <c r="E3551" s="676">
        <v>237.05</v>
      </c>
      <c r="F3551" s="446"/>
      <c r="G3551" s="446"/>
      <c r="H3551" s="446" t="s">
        <v>14360</v>
      </c>
      <c r="I3551" s="447">
        <v>45261</v>
      </c>
    </row>
    <row r="3552" spans="1:9" ht="15.75">
      <c r="A3552" s="675">
        <v>92341</v>
      </c>
      <c r="B3552" s="675" t="s">
        <v>3772</v>
      </c>
      <c r="C3552" s="675" t="s">
        <v>1986</v>
      </c>
      <c r="D3552" s="675" t="s">
        <v>31</v>
      </c>
      <c r="E3552" s="676">
        <v>97.49</v>
      </c>
      <c r="F3552" s="446"/>
      <c r="G3552" s="446"/>
      <c r="H3552" s="446" t="s">
        <v>14360</v>
      </c>
      <c r="I3552" s="447">
        <v>45261</v>
      </c>
    </row>
    <row r="3553" spans="1:9" ht="15.75">
      <c r="A3553" s="675">
        <v>92342</v>
      </c>
      <c r="B3553" s="675" t="s">
        <v>3773</v>
      </c>
      <c r="C3553" s="675" t="s">
        <v>1986</v>
      </c>
      <c r="D3553" s="675" t="s">
        <v>31</v>
      </c>
      <c r="E3553" s="676">
        <v>117.84</v>
      </c>
      <c r="F3553" s="446"/>
      <c r="G3553" s="446"/>
      <c r="H3553" s="446" t="s">
        <v>14360</v>
      </c>
      <c r="I3553" s="447">
        <v>45261</v>
      </c>
    </row>
    <row r="3554" spans="1:9" ht="15.75">
      <c r="A3554" s="675">
        <v>92343</v>
      </c>
      <c r="B3554" s="675" t="s">
        <v>3774</v>
      </c>
      <c r="C3554" s="675" t="s">
        <v>1986</v>
      </c>
      <c r="D3554" s="675" t="s">
        <v>31</v>
      </c>
      <c r="E3554" s="676">
        <v>152.66999999999999</v>
      </c>
      <c r="F3554" s="446"/>
      <c r="G3554" s="446"/>
      <c r="H3554" s="446" t="s">
        <v>14360</v>
      </c>
      <c r="I3554" s="447">
        <v>45261</v>
      </c>
    </row>
    <row r="3555" spans="1:9" ht="15.75">
      <c r="A3555" s="675">
        <v>92359</v>
      </c>
      <c r="B3555" s="675" t="s">
        <v>3775</v>
      </c>
      <c r="C3555" s="675" t="s">
        <v>1986</v>
      </c>
      <c r="D3555" s="675" t="s">
        <v>31</v>
      </c>
      <c r="E3555" s="676">
        <v>75.239999999999995</v>
      </c>
      <c r="F3555" s="446"/>
      <c r="G3555" s="446"/>
      <c r="H3555" s="446" t="s">
        <v>14360</v>
      </c>
      <c r="I3555" s="447">
        <v>45261</v>
      </c>
    </row>
    <row r="3556" spans="1:9" ht="15.75">
      <c r="A3556" s="675">
        <v>92360</v>
      </c>
      <c r="B3556" s="675" t="s">
        <v>3776</v>
      </c>
      <c r="C3556" s="675" t="s">
        <v>1986</v>
      </c>
      <c r="D3556" s="675" t="s">
        <v>31</v>
      </c>
      <c r="E3556" s="676">
        <v>100.63</v>
      </c>
      <c r="F3556" s="446"/>
      <c r="G3556" s="446"/>
      <c r="H3556" s="446" t="s">
        <v>14360</v>
      </c>
      <c r="I3556" s="447">
        <v>45261</v>
      </c>
    </row>
    <row r="3557" spans="1:9" ht="15.75">
      <c r="A3557" s="675">
        <v>92361</v>
      </c>
      <c r="B3557" s="675" t="s">
        <v>3777</v>
      </c>
      <c r="C3557" s="675" t="s">
        <v>1986</v>
      </c>
      <c r="D3557" s="675" t="s">
        <v>31</v>
      </c>
      <c r="E3557" s="676">
        <v>135.56</v>
      </c>
      <c r="F3557" s="446"/>
      <c r="G3557" s="446"/>
      <c r="H3557" s="446" t="s">
        <v>14360</v>
      </c>
      <c r="I3557" s="447">
        <v>45261</v>
      </c>
    </row>
    <row r="3558" spans="1:9" ht="15.75">
      <c r="A3558" s="675">
        <v>92362</v>
      </c>
      <c r="B3558" s="675" t="s">
        <v>3778</v>
      </c>
      <c r="C3558" s="675" t="s">
        <v>1986</v>
      </c>
      <c r="D3558" s="675" t="s">
        <v>31</v>
      </c>
      <c r="E3558" s="676">
        <v>217.48</v>
      </c>
      <c r="F3558" s="446"/>
      <c r="G3558" s="446"/>
      <c r="H3558" s="446" t="s">
        <v>14360</v>
      </c>
      <c r="I3558" s="447">
        <v>45261</v>
      </c>
    </row>
    <row r="3559" spans="1:9" ht="15.75">
      <c r="A3559" s="675">
        <v>92364</v>
      </c>
      <c r="B3559" s="675" t="s">
        <v>3779</v>
      </c>
      <c r="C3559" s="675" t="s">
        <v>1986</v>
      </c>
      <c r="D3559" s="675" t="s">
        <v>31</v>
      </c>
      <c r="E3559" s="676">
        <v>53.58</v>
      </c>
      <c r="F3559" s="446"/>
      <c r="G3559" s="446"/>
      <c r="H3559" s="446" t="s">
        <v>14360</v>
      </c>
      <c r="I3559" s="447">
        <v>45261</v>
      </c>
    </row>
    <row r="3560" spans="1:9" ht="15.75">
      <c r="A3560" s="675">
        <v>92365</v>
      </c>
      <c r="B3560" s="675" t="s">
        <v>3780</v>
      </c>
      <c r="C3560" s="675" t="s">
        <v>1986</v>
      </c>
      <c r="D3560" s="675" t="s">
        <v>31</v>
      </c>
      <c r="E3560" s="676">
        <v>61.69</v>
      </c>
      <c r="F3560" s="446"/>
      <c r="G3560" s="446"/>
      <c r="H3560" s="446" t="s">
        <v>14360</v>
      </c>
      <c r="I3560" s="447">
        <v>45261</v>
      </c>
    </row>
    <row r="3561" spans="1:9" ht="15.75">
      <c r="A3561" s="675">
        <v>92366</v>
      </c>
      <c r="B3561" s="675" t="s">
        <v>3781</v>
      </c>
      <c r="C3561" s="675" t="s">
        <v>1986</v>
      </c>
      <c r="D3561" s="675" t="s">
        <v>31</v>
      </c>
      <c r="E3561" s="676">
        <v>86.18</v>
      </c>
      <c r="F3561" s="446"/>
      <c r="G3561" s="446"/>
      <c r="H3561" s="446" t="s">
        <v>14360</v>
      </c>
      <c r="I3561" s="447">
        <v>45261</v>
      </c>
    </row>
    <row r="3562" spans="1:9" ht="15.75">
      <c r="A3562" s="675">
        <v>92367</v>
      </c>
      <c r="B3562" s="675" t="s">
        <v>3782</v>
      </c>
      <c r="C3562" s="675" t="s">
        <v>1986</v>
      </c>
      <c r="D3562" s="675" t="s">
        <v>31</v>
      </c>
      <c r="E3562" s="676">
        <v>106.02</v>
      </c>
      <c r="F3562" s="446"/>
      <c r="G3562" s="446"/>
      <c r="H3562" s="446" t="s">
        <v>14360</v>
      </c>
      <c r="I3562" s="447">
        <v>45261</v>
      </c>
    </row>
    <row r="3563" spans="1:9" ht="15.75">
      <c r="A3563" s="675">
        <v>92368</v>
      </c>
      <c r="B3563" s="675" t="s">
        <v>3783</v>
      </c>
      <c r="C3563" s="675" t="s">
        <v>1986</v>
      </c>
      <c r="D3563" s="675" t="s">
        <v>31</v>
      </c>
      <c r="E3563" s="676">
        <v>140.37</v>
      </c>
      <c r="F3563" s="446"/>
      <c r="G3563" s="446"/>
      <c r="H3563" s="446" t="s">
        <v>14360</v>
      </c>
      <c r="I3563" s="447">
        <v>45261</v>
      </c>
    </row>
    <row r="3564" spans="1:9" ht="15.75">
      <c r="A3564" s="675">
        <v>92645</v>
      </c>
      <c r="B3564" s="675" t="s">
        <v>3784</v>
      </c>
      <c r="C3564" s="675" t="s">
        <v>1986</v>
      </c>
      <c r="D3564" s="675" t="s">
        <v>31</v>
      </c>
      <c r="E3564" s="676">
        <v>78.63</v>
      </c>
      <c r="F3564" s="446"/>
      <c r="G3564" s="446"/>
      <c r="H3564" s="446" t="s">
        <v>14360</v>
      </c>
      <c r="I3564" s="447">
        <v>45261</v>
      </c>
    </row>
    <row r="3565" spans="1:9" ht="15.75">
      <c r="A3565" s="675">
        <v>92646</v>
      </c>
      <c r="B3565" s="675" t="s">
        <v>3785</v>
      </c>
      <c r="C3565" s="675" t="s">
        <v>1986</v>
      </c>
      <c r="D3565" s="675" t="s">
        <v>31</v>
      </c>
      <c r="E3565" s="676">
        <v>104.02</v>
      </c>
      <c r="F3565" s="446"/>
      <c r="G3565" s="446"/>
      <c r="H3565" s="446" t="s">
        <v>14360</v>
      </c>
      <c r="I3565" s="447">
        <v>45261</v>
      </c>
    </row>
    <row r="3566" spans="1:9" ht="15.75">
      <c r="A3566" s="675">
        <v>92648</v>
      </c>
      <c r="B3566" s="675" t="s">
        <v>3786</v>
      </c>
      <c r="C3566" s="675" t="s">
        <v>1986</v>
      </c>
      <c r="D3566" s="675" t="s">
        <v>31</v>
      </c>
      <c r="E3566" s="676">
        <v>113.74</v>
      </c>
      <c r="F3566" s="446"/>
      <c r="G3566" s="446"/>
      <c r="H3566" s="446" t="s">
        <v>14360</v>
      </c>
      <c r="I3566" s="447">
        <v>45261</v>
      </c>
    </row>
    <row r="3567" spans="1:9" ht="15.75">
      <c r="A3567" s="675">
        <v>92649</v>
      </c>
      <c r="B3567" s="675" t="s">
        <v>3787</v>
      </c>
      <c r="C3567" s="675" t="s">
        <v>1986</v>
      </c>
      <c r="D3567" s="675" t="s">
        <v>31</v>
      </c>
      <c r="E3567" s="676">
        <v>138.94999999999999</v>
      </c>
      <c r="F3567" s="446"/>
      <c r="G3567" s="446"/>
      <c r="H3567" s="446" t="s">
        <v>14360</v>
      </c>
      <c r="I3567" s="447">
        <v>45261</v>
      </c>
    </row>
    <row r="3568" spans="1:9" ht="15.75">
      <c r="A3568" s="675">
        <v>92650</v>
      </c>
      <c r="B3568" s="675" t="s">
        <v>3788</v>
      </c>
      <c r="C3568" s="675" t="s">
        <v>1986</v>
      </c>
      <c r="D3568" s="675" t="s">
        <v>31</v>
      </c>
      <c r="E3568" s="676">
        <v>220.86</v>
      </c>
      <c r="F3568" s="446"/>
      <c r="G3568" s="446"/>
      <c r="H3568" s="446" t="s">
        <v>14360</v>
      </c>
      <c r="I3568" s="447">
        <v>45261</v>
      </c>
    </row>
    <row r="3569" spans="1:9" ht="15.75">
      <c r="A3569" s="675">
        <v>92652</v>
      </c>
      <c r="B3569" s="675" t="s">
        <v>3789</v>
      </c>
      <c r="C3569" s="675" t="s">
        <v>1986</v>
      </c>
      <c r="D3569" s="675" t="s">
        <v>31</v>
      </c>
      <c r="E3569" s="676">
        <v>57.74</v>
      </c>
      <c r="F3569" s="446"/>
      <c r="G3569" s="446"/>
      <c r="H3569" s="446" t="s">
        <v>14360</v>
      </c>
      <c r="I3569" s="447">
        <v>45261</v>
      </c>
    </row>
    <row r="3570" spans="1:9" ht="15.75">
      <c r="A3570" s="675">
        <v>92653</v>
      </c>
      <c r="B3570" s="675" t="s">
        <v>3790</v>
      </c>
      <c r="C3570" s="675" t="s">
        <v>1986</v>
      </c>
      <c r="D3570" s="675" t="s">
        <v>31</v>
      </c>
      <c r="E3570" s="676">
        <v>65.900000000000006</v>
      </c>
      <c r="F3570" s="446"/>
      <c r="G3570" s="446"/>
      <c r="H3570" s="446" t="s">
        <v>14360</v>
      </c>
      <c r="I3570" s="447">
        <v>45261</v>
      </c>
    </row>
    <row r="3571" spans="1:9" ht="15.75">
      <c r="A3571" s="675">
        <v>92654</v>
      </c>
      <c r="B3571" s="675" t="s">
        <v>3791</v>
      </c>
      <c r="C3571" s="675" t="s">
        <v>1986</v>
      </c>
      <c r="D3571" s="675" t="s">
        <v>31</v>
      </c>
      <c r="E3571" s="676">
        <v>90.4</v>
      </c>
      <c r="F3571" s="446"/>
      <c r="G3571" s="446"/>
      <c r="H3571" s="446" t="s">
        <v>14360</v>
      </c>
      <c r="I3571" s="447">
        <v>45261</v>
      </c>
    </row>
    <row r="3572" spans="1:9" ht="15.75">
      <c r="A3572" s="675">
        <v>92655</v>
      </c>
      <c r="B3572" s="675" t="s">
        <v>3792</v>
      </c>
      <c r="C3572" s="675" t="s">
        <v>1986</v>
      </c>
      <c r="D3572" s="675" t="s">
        <v>31</v>
      </c>
      <c r="E3572" s="676">
        <v>110.32</v>
      </c>
      <c r="F3572" s="446"/>
      <c r="G3572" s="446"/>
      <c r="H3572" s="446" t="s">
        <v>14360</v>
      </c>
      <c r="I3572" s="447">
        <v>45261</v>
      </c>
    </row>
    <row r="3573" spans="1:9" ht="15.75">
      <c r="A3573" s="675">
        <v>92656</v>
      </c>
      <c r="B3573" s="675" t="s">
        <v>3793</v>
      </c>
      <c r="C3573" s="675" t="s">
        <v>1986</v>
      </c>
      <c r="D3573" s="675" t="s">
        <v>31</v>
      </c>
      <c r="E3573" s="676">
        <v>144.66999999999999</v>
      </c>
      <c r="F3573" s="446"/>
      <c r="G3573" s="446"/>
      <c r="H3573" s="446" t="s">
        <v>14360</v>
      </c>
      <c r="I3573" s="447">
        <v>45261</v>
      </c>
    </row>
    <row r="3574" spans="1:9" ht="15.75">
      <c r="A3574" s="675">
        <v>92687</v>
      </c>
      <c r="B3574" s="675" t="s">
        <v>3794</v>
      </c>
      <c r="C3574" s="675" t="s">
        <v>1986</v>
      </c>
      <c r="D3574" s="675" t="s">
        <v>31</v>
      </c>
      <c r="E3574" s="676">
        <v>26.83</v>
      </c>
      <c r="F3574" s="446"/>
      <c r="G3574" s="446"/>
      <c r="H3574" s="446" t="s">
        <v>14360</v>
      </c>
      <c r="I3574" s="447">
        <v>45261</v>
      </c>
    </row>
    <row r="3575" spans="1:9" ht="15.75">
      <c r="A3575" s="675">
        <v>92688</v>
      </c>
      <c r="B3575" s="675" t="s">
        <v>3795</v>
      </c>
      <c r="C3575" s="675" t="s">
        <v>1986</v>
      </c>
      <c r="D3575" s="675" t="s">
        <v>31</v>
      </c>
      <c r="E3575" s="676">
        <v>37.31</v>
      </c>
      <c r="F3575" s="446"/>
      <c r="G3575" s="446"/>
      <c r="H3575" s="446" t="s">
        <v>14360</v>
      </c>
      <c r="I3575" s="447">
        <v>45261</v>
      </c>
    </row>
    <row r="3576" spans="1:9" ht="15.75">
      <c r="A3576" s="675">
        <v>92689</v>
      </c>
      <c r="B3576" s="675" t="s">
        <v>3796</v>
      </c>
      <c r="C3576" s="675" t="s">
        <v>1986</v>
      </c>
      <c r="D3576" s="675" t="s">
        <v>31</v>
      </c>
      <c r="E3576" s="676">
        <v>54.52</v>
      </c>
      <c r="F3576" s="446"/>
      <c r="G3576" s="446"/>
      <c r="H3576" s="446" t="s">
        <v>14360</v>
      </c>
      <c r="I3576" s="447">
        <v>45261</v>
      </c>
    </row>
    <row r="3577" spans="1:9" ht="15.75">
      <c r="A3577" s="675">
        <v>92690</v>
      </c>
      <c r="B3577" s="675" t="s">
        <v>3797</v>
      </c>
      <c r="C3577" s="675" t="s">
        <v>1986</v>
      </c>
      <c r="D3577" s="675" t="s">
        <v>31</v>
      </c>
      <c r="E3577" s="676">
        <v>77.12</v>
      </c>
      <c r="F3577" s="446"/>
      <c r="G3577" s="446"/>
      <c r="H3577" s="446" t="s">
        <v>14360</v>
      </c>
      <c r="I3577" s="447">
        <v>45261</v>
      </c>
    </row>
    <row r="3578" spans="1:9" ht="15.75">
      <c r="A3578" s="675">
        <v>92691</v>
      </c>
      <c r="B3578" s="675" t="s">
        <v>3798</v>
      </c>
      <c r="C3578" s="675" t="s">
        <v>1986</v>
      </c>
      <c r="D3578" s="675" t="s">
        <v>31</v>
      </c>
      <c r="E3578" s="676">
        <v>97.73</v>
      </c>
      <c r="F3578" s="446"/>
      <c r="G3578" s="446"/>
      <c r="H3578" s="446" t="s">
        <v>14360</v>
      </c>
      <c r="I3578" s="447">
        <v>45261</v>
      </c>
    </row>
    <row r="3579" spans="1:9" ht="15.75">
      <c r="A3579" s="675">
        <v>94462</v>
      </c>
      <c r="B3579" s="675" t="s">
        <v>1243</v>
      </c>
      <c r="C3579" s="675" t="s">
        <v>1986</v>
      </c>
      <c r="D3579" s="675" t="s">
        <v>31</v>
      </c>
      <c r="E3579" s="676">
        <v>95.87</v>
      </c>
      <c r="F3579" s="446"/>
      <c r="G3579" s="446"/>
      <c r="H3579" s="446" t="s">
        <v>14360</v>
      </c>
      <c r="I3579" s="447">
        <v>45261</v>
      </c>
    </row>
    <row r="3580" spans="1:9" ht="15.75">
      <c r="A3580" s="675">
        <v>94463</v>
      </c>
      <c r="B3580" s="675" t="s">
        <v>1244</v>
      </c>
      <c r="C3580" s="675" t="s">
        <v>1986</v>
      </c>
      <c r="D3580" s="675" t="s">
        <v>31</v>
      </c>
      <c r="E3580" s="676">
        <v>112.97</v>
      </c>
      <c r="F3580" s="446"/>
      <c r="G3580" s="446"/>
      <c r="H3580" s="446" t="s">
        <v>14360</v>
      </c>
      <c r="I3580" s="447">
        <v>45261</v>
      </c>
    </row>
    <row r="3581" spans="1:9" ht="15.75">
      <c r="A3581" s="675">
        <v>94464</v>
      </c>
      <c r="B3581" s="675" t="s">
        <v>1245</v>
      </c>
      <c r="C3581" s="675" t="s">
        <v>1986</v>
      </c>
      <c r="D3581" s="675" t="s">
        <v>31</v>
      </c>
      <c r="E3581" s="676">
        <v>159.68</v>
      </c>
      <c r="F3581" s="446"/>
      <c r="G3581" s="446"/>
      <c r="H3581" s="446" t="s">
        <v>14360</v>
      </c>
      <c r="I3581" s="447">
        <v>45261</v>
      </c>
    </row>
    <row r="3582" spans="1:9" ht="15.75">
      <c r="A3582" s="675">
        <v>94602</v>
      </c>
      <c r="B3582" s="675" t="s">
        <v>2040</v>
      </c>
      <c r="C3582" s="675" t="s">
        <v>1986</v>
      </c>
      <c r="D3582" s="675" t="s">
        <v>31</v>
      </c>
      <c r="E3582" s="676">
        <v>200.6</v>
      </c>
      <c r="F3582" s="446"/>
      <c r="G3582" s="446"/>
      <c r="H3582" s="446" t="s">
        <v>14360</v>
      </c>
      <c r="I3582" s="447">
        <v>45261</v>
      </c>
    </row>
    <row r="3583" spans="1:9" ht="15.75">
      <c r="A3583" s="675">
        <v>94603</v>
      </c>
      <c r="B3583" s="675" t="s">
        <v>2041</v>
      </c>
      <c r="C3583" s="675" t="s">
        <v>1986</v>
      </c>
      <c r="D3583" s="675" t="s">
        <v>31</v>
      </c>
      <c r="E3583" s="676">
        <v>270.63</v>
      </c>
      <c r="F3583" s="446"/>
      <c r="G3583" s="446"/>
      <c r="H3583" s="446" t="s">
        <v>14360</v>
      </c>
      <c r="I3583" s="447">
        <v>45261</v>
      </c>
    </row>
    <row r="3584" spans="1:9" ht="15.75">
      <c r="A3584" s="675">
        <v>94604</v>
      </c>
      <c r="B3584" s="675" t="s">
        <v>2042</v>
      </c>
      <c r="C3584" s="675" t="s">
        <v>1986</v>
      </c>
      <c r="D3584" s="675" t="s">
        <v>31</v>
      </c>
      <c r="E3584" s="676">
        <v>370.62</v>
      </c>
      <c r="F3584" s="446"/>
      <c r="G3584" s="446"/>
      <c r="H3584" s="446" t="s">
        <v>14360</v>
      </c>
      <c r="I3584" s="447">
        <v>45261</v>
      </c>
    </row>
    <row r="3585" spans="1:9" ht="15.75">
      <c r="A3585" s="675">
        <v>94605</v>
      </c>
      <c r="B3585" s="675" t="s">
        <v>2043</v>
      </c>
      <c r="C3585" s="675" t="s">
        <v>1986</v>
      </c>
      <c r="D3585" s="675" t="s">
        <v>31</v>
      </c>
      <c r="E3585" s="676">
        <v>531.35</v>
      </c>
      <c r="F3585" s="446"/>
      <c r="G3585" s="446"/>
      <c r="H3585" s="446" t="s">
        <v>14360</v>
      </c>
      <c r="I3585" s="447">
        <v>45261</v>
      </c>
    </row>
    <row r="3586" spans="1:9" ht="15.75">
      <c r="A3586" s="675">
        <v>94648</v>
      </c>
      <c r="B3586" s="675" t="s">
        <v>1246</v>
      </c>
      <c r="C3586" s="675" t="s">
        <v>1986</v>
      </c>
      <c r="D3586" s="675" t="s">
        <v>31</v>
      </c>
      <c r="E3586" s="676">
        <v>10.39</v>
      </c>
      <c r="F3586" s="446"/>
      <c r="G3586" s="446"/>
      <c r="H3586" s="446" t="s">
        <v>14360</v>
      </c>
      <c r="I3586" s="447">
        <v>45261</v>
      </c>
    </row>
    <row r="3587" spans="1:9" ht="15.75">
      <c r="A3587" s="675">
        <v>94649</v>
      </c>
      <c r="B3587" s="675" t="s">
        <v>1247</v>
      </c>
      <c r="C3587" s="675" t="s">
        <v>1986</v>
      </c>
      <c r="D3587" s="675" t="s">
        <v>31</v>
      </c>
      <c r="E3587" s="676">
        <v>15.81</v>
      </c>
      <c r="F3587" s="446"/>
      <c r="G3587" s="446"/>
      <c r="H3587" s="446" t="s">
        <v>14360</v>
      </c>
      <c r="I3587" s="447">
        <v>45261</v>
      </c>
    </row>
    <row r="3588" spans="1:9" ht="15.75">
      <c r="A3588" s="675">
        <v>94650</v>
      </c>
      <c r="B3588" s="675" t="s">
        <v>1248</v>
      </c>
      <c r="C3588" s="675" t="s">
        <v>1986</v>
      </c>
      <c r="D3588" s="675" t="s">
        <v>31</v>
      </c>
      <c r="E3588" s="676">
        <v>23.76</v>
      </c>
      <c r="F3588" s="446"/>
      <c r="G3588" s="446"/>
      <c r="H3588" s="446" t="s">
        <v>14360</v>
      </c>
      <c r="I3588" s="447">
        <v>45261</v>
      </c>
    </row>
    <row r="3589" spans="1:9" ht="15.75">
      <c r="A3589" s="675">
        <v>94651</v>
      </c>
      <c r="B3589" s="675" t="s">
        <v>1249</v>
      </c>
      <c r="C3589" s="675" t="s">
        <v>1986</v>
      </c>
      <c r="D3589" s="675" t="s">
        <v>31</v>
      </c>
      <c r="E3589" s="676">
        <v>25.28</v>
      </c>
      <c r="F3589" s="446"/>
      <c r="G3589" s="446"/>
      <c r="H3589" s="446" t="s">
        <v>14360</v>
      </c>
      <c r="I3589" s="447">
        <v>45261</v>
      </c>
    </row>
    <row r="3590" spans="1:9" ht="15.75">
      <c r="A3590" s="675">
        <v>94652</v>
      </c>
      <c r="B3590" s="675" t="s">
        <v>1250</v>
      </c>
      <c r="C3590" s="675" t="s">
        <v>1986</v>
      </c>
      <c r="D3590" s="675" t="s">
        <v>31</v>
      </c>
      <c r="E3590" s="676">
        <v>40.42</v>
      </c>
      <c r="F3590" s="446"/>
      <c r="G3590" s="446"/>
      <c r="H3590" s="446" t="s">
        <v>14360</v>
      </c>
      <c r="I3590" s="447">
        <v>45261</v>
      </c>
    </row>
    <row r="3591" spans="1:9" ht="15.75">
      <c r="A3591" s="675">
        <v>94653</v>
      </c>
      <c r="B3591" s="675" t="s">
        <v>1251</v>
      </c>
      <c r="C3591" s="675" t="s">
        <v>1986</v>
      </c>
      <c r="D3591" s="675" t="s">
        <v>31</v>
      </c>
      <c r="E3591" s="676">
        <v>58.3</v>
      </c>
      <c r="F3591" s="446"/>
      <c r="G3591" s="446"/>
      <c r="H3591" s="446" t="s">
        <v>14360</v>
      </c>
      <c r="I3591" s="447">
        <v>45261</v>
      </c>
    </row>
    <row r="3592" spans="1:9" ht="15.75">
      <c r="A3592" s="675">
        <v>94654</v>
      </c>
      <c r="B3592" s="675" t="s">
        <v>1252</v>
      </c>
      <c r="C3592" s="675" t="s">
        <v>1986</v>
      </c>
      <c r="D3592" s="675" t="s">
        <v>31</v>
      </c>
      <c r="E3592" s="676">
        <v>82.78</v>
      </c>
      <c r="F3592" s="446"/>
      <c r="G3592" s="446"/>
      <c r="H3592" s="446" t="s">
        <v>14360</v>
      </c>
      <c r="I3592" s="447">
        <v>45261</v>
      </c>
    </row>
    <row r="3593" spans="1:9" ht="15.75">
      <c r="A3593" s="675">
        <v>94655</v>
      </c>
      <c r="B3593" s="675" t="s">
        <v>1253</v>
      </c>
      <c r="C3593" s="675" t="s">
        <v>1986</v>
      </c>
      <c r="D3593" s="675" t="s">
        <v>31</v>
      </c>
      <c r="E3593" s="676">
        <v>116.46</v>
      </c>
      <c r="F3593" s="446"/>
      <c r="G3593" s="446"/>
      <c r="H3593" s="446" t="s">
        <v>14360</v>
      </c>
      <c r="I3593" s="447">
        <v>45261</v>
      </c>
    </row>
    <row r="3594" spans="1:9" ht="15.75">
      <c r="A3594" s="675">
        <v>94716</v>
      </c>
      <c r="B3594" s="675" t="s">
        <v>1254</v>
      </c>
      <c r="C3594" s="675" t="s">
        <v>1986</v>
      </c>
      <c r="D3594" s="675" t="s">
        <v>31</v>
      </c>
      <c r="E3594" s="676">
        <v>25.43</v>
      </c>
      <c r="F3594" s="446"/>
      <c r="G3594" s="446"/>
      <c r="H3594" s="446" t="s">
        <v>14360</v>
      </c>
      <c r="I3594" s="447">
        <v>45261</v>
      </c>
    </row>
    <row r="3595" spans="1:9" ht="15.75">
      <c r="A3595" s="675">
        <v>94717</v>
      </c>
      <c r="B3595" s="675" t="s">
        <v>1255</v>
      </c>
      <c r="C3595" s="675" t="s">
        <v>1986</v>
      </c>
      <c r="D3595" s="675" t="s">
        <v>31</v>
      </c>
      <c r="E3595" s="676">
        <v>39.97</v>
      </c>
      <c r="F3595" s="446"/>
      <c r="G3595" s="446"/>
      <c r="H3595" s="446" t="s">
        <v>14360</v>
      </c>
      <c r="I3595" s="447">
        <v>45261</v>
      </c>
    </row>
    <row r="3596" spans="1:9" ht="15.75">
      <c r="A3596" s="675">
        <v>94718</v>
      </c>
      <c r="B3596" s="675" t="s">
        <v>1256</v>
      </c>
      <c r="C3596" s="675" t="s">
        <v>1986</v>
      </c>
      <c r="D3596" s="675" t="s">
        <v>31</v>
      </c>
      <c r="E3596" s="676">
        <v>51.66</v>
      </c>
      <c r="F3596" s="446"/>
      <c r="G3596" s="446"/>
      <c r="H3596" s="446" t="s">
        <v>14360</v>
      </c>
      <c r="I3596" s="447">
        <v>45261</v>
      </c>
    </row>
    <row r="3597" spans="1:9" ht="15.75">
      <c r="A3597" s="675">
        <v>94719</v>
      </c>
      <c r="B3597" s="675" t="s">
        <v>1257</v>
      </c>
      <c r="C3597" s="675" t="s">
        <v>1986</v>
      </c>
      <c r="D3597" s="675" t="s">
        <v>31</v>
      </c>
      <c r="E3597" s="676">
        <v>66.78</v>
      </c>
      <c r="F3597" s="446"/>
      <c r="G3597" s="446"/>
      <c r="H3597" s="446" t="s">
        <v>14360</v>
      </c>
      <c r="I3597" s="447">
        <v>45261</v>
      </c>
    </row>
    <row r="3598" spans="1:9" ht="15.75">
      <c r="A3598" s="675">
        <v>94720</v>
      </c>
      <c r="B3598" s="675" t="s">
        <v>1258</v>
      </c>
      <c r="C3598" s="675" t="s">
        <v>1986</v>
      </c>
      <c r="D3598" s="675" t="s">
        <v>31</v>
      </c>
      <c r="E3598" s="676">
        <v>96.96</v>
      </c>
      <c r="F3598" s="446"/>
      <c r="G3598" s="446"/>
      <c r="H3598" s="446" t="s">
        <v>14360</v>
      </c>
      <c r="I3598" s="447">
        <v>45261</v>
      </c>
    </row>
    <row r="3599" spans="1:9" ht="15.75">
      <c r="A3599" s="675">
        <v>94721</v>
      </c>
      <c r="B3599" s="675" t="s">
        <v>1259</v>
      </c>
      <c r="C3599" s="675" t="s">
        <v>1986</v>
      </c>
      <c r="D3599" s="675" t="s">
        <v>31</v>
      </c>
      <c r="E3599" s="676">
        <v>149.27000000000001</v>
      </c>
      <c r="F3599" s="446"/>
      <c r="G3599" s="446"/>
      <c r="H3599" s="446" t="s">
        <v>14360</v>
      </c>
      <c r="I3599" s="447">
        <v>45261</v>
      </c>
    </row>
    <row r="3600" spans="1:9" ht="15.75">
      <c r="A3600" s="675">
        <v>94722</v>
      </c>
      <c r="B3600" s="675" t="s">
        <v>1260</v>
      </c>
      <c r="C3600" s="675" t="s">
        <v>1986</v>
      </c>
      <c r="D3600" s="675" t="s">
        <v>31</v>
      </c>
      <c r="E3600" s="676">
        <v>257.16000000000003</v>
      </c>
      <c r="F3600" s="446"/>
      <c r="G3600" s="446"/>
      <c r="H3600" s="446" t="s">
        <v>14360</v>
      </c>
      <c r="I3600" s="447">
        <v>45261</v>
      </c>
    </row>
    <row r="3601" spans="1:9" ht="15.75">
      <c r="A3601" s="675">
        <v>94723</v>
      </c>
      <c r="B3601" s="675" t="s">
        <v>6525</v>
      </c>
      <c r="C3601" s="675" t="s">
        <v>1986</v>
      </c>
      <c r="D3601" s="675" t="s">
        <v>31</v>
      </c>
      <c r="E3601" s="676">
        <v>467.11</v>
      </c>
      <c r="F3601" s="446"/>
      <c r="G3601" s="446"/>
      <c r="H3601" s="446" t="s">
        <v>14360</v>
      </c>
      <c r="I3601" s="447">
        <v>45261</v>
      </c>
    </row>
    <row r="3602" spans="1:9" ht="15.75">
      <c r="A3602" s="675">
        <v>95697</v>
      </c>
      <c r="B3602" s="675" t="s">
        <v>3799</v>
      </c>
      <c r="C3602" s="675" t="s">
        <v>1986</v>
      </c>
      <c r="D3602" s="675" t="s">
        <v>31</v>
      </c>
      <c r="E3602" s="676">
        <v>110.35</v>
      </c>
      <c r="F3602" s="446"/>
      <c r="G3602" s="446"/>
      <c r="H3602" s="446" t="s">
        <v>14360</v>
      </c>
      <c r="I3602" s="447">
        <v>45261</v>
      </c>
    </row>
    <row r="3603" spans="1:9" ht="15.75">
      <c r="A3603" s="675">
        <v>96635</v>
      </c>
      <c r="B3603" s="675" t="s">
        <v>6526</v>
      </c>
      <c r="C3603" s="675" t="s">
        <v>1986</v>
      </c>
      <c r="D3603" s="675" t="s">
        <v>31</v>
      </c>
      <c r="E3603" s="676">
        <v>36.29</v>
      </c>
      <c r="F3603" s="446"/>
      <c r="G3603" s="446"/>
      <c r="H3603" s="446" t="s">
        <v>14360</v>
      </c>
      <c r="I3603" s="447">
        <v>45261</v>
      </c>
    </row>
    <row r="3604" spans="1:9" ht="15.75">
      <c r="A3604" s="675">
        <v>96636</v>
      </c>
      <c r="B3604" s="675" t="s">
        <v>6527</v>
      </c>
      <c r="C3604" s="675" t="s">
        <v>1986</v>
      </c>
      <c r="D3604" s="675" t="s">
        <v>31</v>
      </c>
      <c r="E3604" s="676">
        <v>38.54</v>
      </c>
      <c r="F3604" s="446"/>
      <c r="G3604" s="446"/>
      <c r="H3604" s="446" t="s">
        <v>14360</v>
      </c>
      <c r="I3604" s="447">
        <v>45261</v>
      </c>
    </row>
    <row r="3605" spans="1:9" ht="15.75">
      <c r="A3605" s="675">
        <v>96644</v>
      </c>
      <c r="B3605" s="675" t="s">
        <v>6528</v>
      </c>
      <c r="C3605" s="675" t="s">
        <v>1986</v>
      </c>
      <c r="D3605" s="675" t="s">
        <v>31</v>
      </c>
      <c r="E3605" s="676">
        <v>20.329999999999998</v>
      </c>
      <c r="F3605" s="446"/>
      <c r="G3605" s="446"/>
      <c r="H3605" s="446" t="s">
        <v>14360</v>
      </c>
      <c r="I3605" s="447">
        <v>45261</v>
      </c>
    </row>
    <row r="3606" spans="1:9" ht="15.75">
      <c r="A3606" s="675">
        <v>96645</v>
      </c>
      <c r="B3606" s="675" t="s">
        <v>6529</v>
      </c>
      <c r="C3606" s="675" t="s">
        <v>1986</v>
      </c>
      <c r="D3606" s="675" t="s">
        <v>31</v>
      </c>
      <c r="E3606" s="676">
        <v>17.95</v>
      </c>
      <c r="F3606" s="446"/>
      <c r="G3606" s="446"/>
      <c r="H3606" s="446" t="s">
        <v>14360</v>
      </c>
      <c r="I3606" s="447">
        <v>45261</v>
      </c>
    </row>
    <row r="3607" spans="1:9" ht="15.75">
      <c r="A3607" s="675">
        <v>96646</v>
      </c>
      <c r="B3607" s="675" t="s">
        <v>6530</v>
      </c>
      <c r="C3607" s="675" t="s">
        <v>1986</v>
      </c>
      <c r="D3607" s="675" t="s">
        <v>31</v>
      </c>
      <c r="E3607" s="676">
        <v>22.06</v>
      </c>
      <c r="F3607" s="446"/>
      <c r="G3607" s="446"/>
      <c r="H3607" s="446" t="s">
        <v>14360</v>
      </c>
      <c r="I3607" s="447">
        <v>45261</v>
      </c>
    </row>
    <row r="3608" spans="1:9" ht="15.75">
      <c r="A3608" s="675">
        <v>96647</v>
      </c>
      <c r="B3608" s="675" t="s">
        <v>6531</v>
      </c>
      <c r="C3608" s="675" t="s">
        <v>1986</v>
      </c>
      <c r="D3608" s="675" t="s">
        <v>31</v>
      </c>
      <c r="E3608" s="676">
        <v>22.12</v>
      </c>
      <c r="F3608" s="446"/>
      <c r="G3608" s="446"/>
      <c r="H3608" s="446" t="s">
        <v>14360</v>
      </c>
      <c r="I3608" s="447">
        <v>45261</v>
      </c>
    </row>
    <row r="3609" spans="1:9" ht="15.75">
      <c r="A3609" s="675">
        <v>96648</v>
      </c>
      <c r="B3609" s="675" t="s">
        <v>6532</v>
      </c>
      <c r="C3609" s="675" t="s">
        <v>1986</v>
      </c>
      <c r="D3609" s="675" t="s">
        <v>31</v>
      </c>
      <c r="E3609" s="676">
        <v>27.44</v>
      </c>
      <c r="F3609" s="446"/>
      <c r="G3609" s="446"/>
      <c r="H3609" s="446" t="s">
        <v>14360</v>
      </c>
      <c r="I3609" s="447">
        <v>45261</v>
      </c>
    </row>
    <row r="3610" spans="1:9" ht="15.75">
      <c r="A3610" s="675">
        <v>96649</v>
      </c>
      <c r="B3610" s="675" t="s">
        <v>6533</v>
      </c>
      <c r="C3610" s="675" t="s">
        <v>1986</v>
      </c>
      <c r="D3610" s="675" t="s">
        <v>31</v>
      </c>
      <c r="E3610" s="676">
        <v>36.47</v>
      </c>
      <c r="F3610" s="446"/>
      <c r="G3610" s="446"/>
      <c r="H3610" s="446" t="s">
        <v>14360</v>
      </c>
      <c r="I3610" s="447">
        <v>45261</v>
      </c>
    </row>
    <row r="3611" spans="1:9" ht="15.75">
      <c r="A3611" s="675">
        <v>96668</v>
      </c>
      <c r="B3611" s="675" t="s">
        <v>6534</v>
      </c>
      <c r="C3611" s="675" t="s">
        <v>1986</v>
      </c>
      <c r="D3611" s="675" t="s">
        <v>31</v>
      </c>
      <c r="E3611" s="676">
        <v>16.09</v>
      </c>
      <c r="F3611" s="446"/>
      <c r="G3611" s="446"/>
      <c r="H3611" s="446" t="s">
        <v>14360</v>
      </c>
      <c r="I3611" s="447">
        <v>45261</v>
      </c>
    </row>
    <row r="3612" spans="1:9" ht="15.75">
      <c r="A3612" s="675">
        <v>96669</v>
      </c>
      <c r="B3612" s="675" t="s">
        <v>6535</v>
      </c>
      <c r="C3612" s="675" t="s">
        <v>1986</v>
      </c>
      <c r="D3612" s="675" t="s">
        <v>31</v>
      </c>
      <c r="E3612" s="676">
        <v>15.7</v>
      </c>
      <c r="F3612" s="446"/>
      <c r="G3612" s="446"/>
      <c r="H3612" s="446" t="s">
        <v>14360</v>
      </c>
      <c r="I3612" s="447">
        <v>45261</v>
      </c>
    </row>
    <row r="3613" spans="1:9" ht="15.75">
      <c r="A3613" s="675">
        <v>96670</v>
      </c>
      <c r="B3613" s="675" t="s">
        <v>6536</v>
      </c>
      <c r="C3613" s="675" t="s">
        <v>1986</v>
      </c>
      <c r="D3613" s="675" t="s">
        <v>31</v>
      </c>
      <c r="E3613" s="676">
        <v>20.43</v>
      </c>
      <c r="F3613" s="446"/>
      <c r="G3613" s="446"/>
      <c r="H3613" s="446" t="s">
        <v>14360</v>
      </c>
      <c r="I3613" s="447">
        <v>45261</v>
      </c>
    </row>
    <row r="3614" spans="1:9" ht="15.75">
      <c r="A3614" s="675">
        <v>96671</v>
      </c>
      <c r="B3614" s="675" t="s">
        <v>6537</v>
      </c>
      <c r="C3614" s="675" t="s">
        <v>1986</v>
      </c>
      <c r="D3614" s="675" t="s">
        <v>31</v>
      </c>
      <c r="E3614" s="676">
        <v>31.08</v>
      </c>
      <c r="F3614" s="446"/>
      <c r="G3614" s="446"/>
      <c r="H3614" s="446" t="s">
        <v>14360</v>
      </c>
      <c r="I3614" s="447">
        <v>45261</v>
      </c>
    </row>
    <row r="3615" spans="1:9" ht="15.75">
      <c r="A3615" s="675">
        <v>96672</v>
      </c>
      <c r="B3615" s="675" t="s">
        <v>6538</v>
      </c>
      <c r="C3615" s="675" t="s">
        <v>1986</v>
      </c>
      <c r="D3615" s="675" t="s">
        <v>31</v>
      </c>
      <c r="E3615" s="676">
        <v>47.55</v>
      </c>
      <c r="F3615" s="446"/>
      <c r="G3615" s="446"/>
      <c r="H3615" s="446" t="s">
        <v>14360</v>
      </c>
      <c r="I3615" s="447">
        <v>45261</v>
      </c>
    </row>
    <row r="3616" spans="1:9" ht="15.75">
      <c r="A3616" s="675">
        <v>96673</v>
      </c>
      <c r="B3616" s="675" t="s">
        <v>6539</v>
      </c>
      <c r="C3616" s="675" t="s">
        <v>1986</v>
      </c>
      <c r="D3616" s="675" t="s">
        <v>31</v>
      </c>
      <c r="E3616" s="676">
        <v>59.99</v>
      </c>
      <c r="F3616" s="446"/>
      <c r="G3616" s="446"/>
      <c r="H3616" s="446" t="s">
        <v>14360</v>
      </c>
      <c r="I3616" s="447">
        <v>45261</v>
      </c>
    </row>
    <row r="3617" spans="1:9" ht="15.75">
      <c r="A3617" s="675">
        <v>96674</v>
      </c>
      <c r="B3617" s="675" t="s">
        <v>6540</v>
      </c>
      <c r="C3617" s="675" t="s">
        <v>1986</v>
      </c>
      <c r="D3617" s="675" t="s">
        <v>31</v>
      </c>
      <c r="E3617" s="676">
        <v>97.4</v>
      </c>
      <c r="F3617" s="446"/>
      <c r="G3617" s="446"/>
      <c r="H3617" s="446" t="s">
        <v>14360</v>
      </c>
      <c r="I3617" s="447">
        <v>45261</v>
      </c>
    </row>
    <row r="3618" spans="1:9" ht="15.75">
      <c r="A3618" s="675">
        <v>96675</v>
      </c>
      <c r="B3618" s="675" t="s">
        <v>6541</v>
      </c>
      <c r="C3618" s="675" t="s">
        <v>1986</v>
      </c>
      <c r="D3618" s="675" t="s">
        <v>31</v>
      </c>
      <c r="E3618" s="676">
        <v>141.87</v>
      </c>
      <c r="F3618" s="446"/>
      <c r="G3618" s="446"/>
      <c r="H3618" s="446" t="s">
        <v>14360</v>
      </c>
      <c r="I3618" s="447">
        <v>45261</v>
      </c>
    </row>
    <row r="3619" spans="1:9" ht="15.75">
      <c r="A3619" s="675">
        <v>96676</v>
      </c>
      <c r="B3619" s="675" t="s">
        <v>6542</v>
      </c>
      <c r="C3619" s="675" t="s">
        <v>1986</v>
      </c>
      <c r="D3619" s="675" t="s">
        <v>31</v>
      </c>
      <c r="E3619" s="676">
        <v>20.18</v>
      </c>
      <c r="F3619" s="446"/>
      <c r="G3619" s="446"/>
      <c r="H3619" s="446" t="s">
        <v>14360</v>
      </c>
      <c r="I3619" s="447">
        <v>45261</v>
      </c>
    </row>
    <row r="3620" spans="1:9" ht="15.75">
      <c r="A3620" s="675">
        <v>96677</v>
      </c>
      <c r="B3620" s="675" t="s">
        <v>6543</v>
      </c>
      <c r="C3620" s="675" t="s">
        <v>1986</v>
      </c>
      <c r="D3620" s="675" t="s">
        <v>31</v>
      </c>
      <c r="E3620" s="676">
        <v>26.35</v>
      </c>
      <c r="F3620" s="446"/>
      <c r="G3620" s="446"/>
      <c r="H3620" s="446" t="s">
        <v>14360</v>
      </c>
      <c r="I3620" s="447">
        <v>45261</v>
      </c>
    </row>
    <row r="3621" spans="1:9" ht="15.75">
      <c r="A3621" s="675">
        <v>96678</v>
      </c>
      <c r="B3621" s="675" t="s">
        <v>6544</v>
      </c>
      <c r="C3621" s="675" t="s">
        <v>1986</v>
      </c>
      <c r="D3621" s="675" t="s">
        <v>31</v>
      </c>
      <c r="E3621" s="676">
        <v>36.36</v>
      </c>
      <c r="F3621" s="446"/>
      <c r="G3621" s="446"/>
      <c r="H3621" s="446" t="s">
        <v>14360</v>
      </c>
      <c r="I3621" s="447">
        <v>45261</v>
      </c>
    </row>
    <row r="3622" spans="1:9" ht="15.75">
      <c r="A3622" s="675">
        <v>96679</v>
      </c>
      <c r="B3622" s="675" t="s">
        <v>6545</v>
      </c>
      <c r="C3622" s="675" t="s">
        <v>1986</v>
      </c>
      <c r="D3622" s="675" t="s">
        <v>31</v>
      </c>
      <c r="E3622" s="676">
        <v>54.38</v>
      </c>
      <c r="F3622" s="446"/>
      <c r="G3622" s="446"/>
      <c r="H3622" s="446" t="s">
        <v>14360</v>
      </c>
      <c r="I3622" s="447">
        <v>45261</v>
      </c>
    </row>
    <row r="3623" spans="1:9" ht="15.75">
      <c r="A3623" s="675">
        <v>96680</v>
      </c>
      <c r="B3623" s="675" t="s">
        <v>6546</v>
      </c>
      <c r="C3623" s="675" t="s">
        <v>1986</v>
      </c>
      <c r="D3623" s="675" t="s">
        <v>31</v>
      </c>
      <c r="E3623" s="676">
        <v>90.3</v>
      </c>
      <c r="F3623" s="446"/>
      <c r="G3623" s="446"/>
      <c r="H3623" s="446" t="s">
        <v>14360</v>
      </c>
      <c r="I3623" s="447">
        <v>45261</v>
      </c>
    </row>
    <row r="3624" spans="1:9" ht="15.75">
      <c r="A3624" s="675">
        <v>96681</v>
      </c>
      <c r="B3624" s="675" t="s">
        <v>6547</v>
      </c>
      <c r="C3624" s="675" t="s">
        <v>1986</v>
      </c>
      <c r="D3624" s="675" t="s">
        <v>31</v>
      </c>
      <c r="E3624" s="676">
        <v>121.67</v>
      </c>
      <c r="F3624" s="446"/>
      <c r="G3624" s="446"/>
      <c r="H3624" s="446" t="s">
        <v>14360</v>
      </c>
      <c r="I3624" s="447">
        <v>45261</v>
      </c>
    </row>
    <row r="3625" spans="1:9" ht="15.75">
      <c r="A3625" s="675">
        <v>96682</v>
      </c>
      <c r="B3625" s="675" t="s">
        <v>6548</v>
      </c>
      <c r="C3625" s="675" t="s">
        <v>1986</v>
      </c>
      <c r="D3625" s="675" t="s">
        <v>31</v>
      </c>
      <c r="E3625" s="676">
        <v>201.31</v>
      </c>
      <c r="F3625" s="446"/>
      <c r="G3625" s="446"/>
      <c r="H3625" s="446" t="s">
        <v>14360</v>
      </c>
      <c r="I3625" s="447">
        <v>45261</v>
      </c>
    </row>
    <row r="3626" spans="1:9" ht="15.75">
      <c r="A3626" s="675">
        <v>96683</v>
      </c>
      <c r="B3626" s="675" t="s">
        <v>6549</v>
      </c>
      <c r="C3626" s="675" t="s">
        <v>1986</v>
      </c>
      <c r="D3626" s="675" t="s">
        <v>31</v>
      </c>
      <c r="E3626" s="676">
        <v>276.56</v>
      </c>
      <c r="F3626" s="446"/>
      <c r="G3626" s="446"/>
      <c r="H3626" s="446" t="s">
        <v>14360</v>
      </c>
      <c r="I3626" s="447">
        <v>45261</v>
      </c>
    </row>
    <row r="3627" spans="1:9" ht="15.75">
      <c r="A3627" s="675">
        <v>96718</v>
      </c>
      <c r="B3627" s="675" t="s">
        <v>1694</v>
      </c>
      <c r="C3627" s="675" t="s">
        <v>1986</v>
      </c>
      <c r="D3627" s="675" t="s">
        <v>31</v>
      </c>
      <c r="E3627" s="676">
        <v>9.48</v>
      </c>
      <c r="F3627" s="446"/>
      <c r="G3627" s="446"/>
      <c r="H3627" s="446" t="s">
        <v>14360</v>
      </c>
      <c r="I3627" s="447">
        <v>45261</v>
      </c>
    </row>
    <row r="3628" spans="1:9" ht="15.75">
      <c r="A3628" s="675">
        <v>96719</v>
      </c>
      <c r="B3628" s="675" t="s">
        <v>1695</v>
      </c>
      <c r="C3628" s="675" t="s">
        <v>1986</v>
      </c>
      <c r="D3628" s="675" t="s">
        <v>31</v>
      </c>
      <c r="E3628" s="676">
        <v>18.07</v>
      </c>
      <c r="F3628" s="446"/>
      <c r="G3628" s="446"/>
      <c r="H3628" s="446" t="s">
        <v>14360</v>
      </c>
      <c r="I3628" s="447">
        <v>45261</v>
      </c>
    </row>
    <row r="3629" spans="1:9" ht="15.75">
      <c r="A3629" s="675">
        <v>96720</v>
      </c>
      <c r="B3629" s="675" t="s">
        <v>1696</v>
      </c>
      <c r="C3629" s="675" t="s">
        <v>1986</v>
      </c>
      <c r="D3629" s="675" t="s">
        <v>31</v>
      </c>
      <c r="E3629" s="676">
        <v>16.690000000000001</v>
      </c>
      <c r="F3629" s="446"/>
      <c r="G3629" s="446"/>
      <c r="H3629" s="446" t="s">
        <v>14360</v>
      </c>
      <c r="I3629" s="447">
        <v>45261</v>
      </c>
    </row>
    <row r="3630" spans="1:9" ht="15.75">
      <c r="A3630" s="675">
        <v>96721</v>
      </c>
      <c r="B3630" s="675" t="s">
        <v>1697</v>
      </c>
      <c r="C3630" s="675" t="s">
        <v>1986</v>
      </c>
      <c r="D3630" s="675" t="s">
        <v>31</v>
      </c>
      <c r="E3630" s="676">
        <v>20.23</v>
      </c>
      <c r="F3630" s="446"/>
      <c r="G3630" s="446"/>
      <c r="H3630" s="446" t="s">
        <v>14360</v>
      </c>
      <c r="I3630" s="447">
        <v>45261</v>
      </c>
    </row>
    <row r="3631" spans="1:9" ht="15.75">
      <c r="A3631" s="675">
        <v>96722</v>
      </c>
      <c r="B3631" s="675" t="s">
        <v>1698</v>
      </c>
      <c r="C3631" s="675" t="s">
        <v>1986</v>
      </c>
      <c r="D3631" s="675" t="s">
        <v>31</v>
      </c>
      <c r="E3631" s="676">
        <v>32.36</v>
      </c>
      <c r="F3631" s="446"/>
      <c r="G3631" s="446"/>
      <c r="H3631" s="446" t="s">
        <v>14360</v>
      </c>
      <c r="I3631" s="447">
        <v>45261</v>
      </c>
    </row>
    <row r="3632" spans="1:9" ht="15.75">
      <c r="A3632" s="675">
        <v>96723</v>
      </c>
      <c r="B3632" s="675" t="s">
        <v>1699</v>
      </c>
      <c r="C3632" s="675" t="s">
        <v>1986</v>
      </c>
      <c r="D3632" s="675" t="s">
        <v>31</v>
      </c>
      <c r="E3632" s="676">
        <v>46.33</v>
      </c>
      <c r="F3632" s="446"/>
      <c r="G3632" s="446"/>
      <c r="H3632" s="446" t="s">
        <v>14360</v>
      </c>
      <c r="I3632" s="447">
        <v>45261</v>
      </c>
    </row>
    <row r="3633" spans="1:9" ht="15.75">
      <c r="A3633" s="675">
        <v>96724</v>
      </c>
      <c r="B3633" s="675" t="s">
        <v>1700</v>
      </c>
      <c r="C3633" s="675" t="s">
        <v>1986</v>
      </c>
      <c r="D3633" s="675" t="s">
        <v>31</v>
      </c>
      <c r="E3633" s="676">
        <v>62.02</v>
      </c>
      <c r="F3633" s="446"/>
      <c r="G3633" s="446"/>
      <c r="H3633" s="446" t="s">
        <v>14360</v>
      </c>
      <c r="I3633" s="447">
        <v>45261</v>
      </c>
    </row>
    <row r="3634" spans="1:9" ht="15.75">
      <c r="A3634" s="675">
        <v>96725</v>
      </c>
      <c r="B3634" s="675" t="s">
        <v>1701</v>
      </c>
      <c r="C3634" s="675" t="s">
        <v>1986</v>
      </c>
      <c r="D3634" s="675" t="s">
        <v>31</v>
      </c>
      <c r="E3634" s="676">
        <v>94.76</v>
      </c>
      <c r="F3634" s="446"/>
      <c r="G3634" s="446"/>
      <c r="H3634" s="446" t="s">
        <v>14360</v>
      </c>
      <c r="I3634" s="447">
        <v>45261</v>
      </c>
    </row>
    <row r="3635" spans="1:9" ht="15.75">
      <c r="A3635" s="675">
        <v>96726</v>
      </c>
      <c r="B3635" s="675" t="s">
        <v>1702</v>
      </c>
      <c r="C3635" s="675" t="s">
        <v>1986</v>
      </c>
      <c r="D3635" s="675" t="s">
        <v>31</v>
      </c>
      <c r="E3635" s="676">
        <v>134.55000000000001</v>
      </c>
      <c r="F3635" s="446"/>
      <c r="G3635" s="446"/>
      <c r="H3635" s="446" t="s">
        <v>14360</v>
      </c>
      <c r="I3635" s="447">
        <v>45261</v>
      </c>
    </row>
    <row r="3636" spans="1:9" ht="15.75">
      <c r="A3636" s="675">
        <v>96727</v>
      </c>
      <c r="B3636" s="675" t="s">
        <v>1703</v>
      </c>
      <c r="C3636" s="675" t="s">
        <v>1986</v>
      </c>
      <c r="D3636" s="675" t="s">
        <v>31</v>
      </c>
      <c r="E3636" s="676">
        <v>16.23</v>
      </c>
      <c r="F3636" s="446"/>
      <c r="G3636" s="446"/>
      <c r="H3636" s="446" t="s">
        <v>14360</v>
      </c>
      <c r="I3636" s="447">
        <v>45261</v>
      </c>
    </row>
    <row r="3637" spans="1:9" ht="15.75">
      <c r="A3637" s="675">
        <v>96728</v>
      </c>
      <c r="B3637" s="675" t="s">
        <v>1704</v>
      </c>
      <c r="C3637" s="675" t="s">
        <v>1986</v>
      </c>
      <c r="D3637" s="675" t="s">
        <v>31</v>
      </c>
      <c r="E3637" s="676">
        <v>20.100000000000001</v>
      </c>
      <c r="F3637" s="446"/>
      <c r="G3637" s="446"/>
      <c r="H3637" s="446" t="s">
        <v>14360</v>
      </c>
      <c r="I3637" s="447">
        <v>45261</v>
      </c>
    </row>
    <row r="3638" spans="1:9" ht="15.75">
      <c r="A3638" s="675">
        <v>96729</v>
      </c>
      <c r="B3638" s="675" t="s">
        <v>1705</v>
      </c>
      <c r="C3638" s="675" t="s">
        <v>1986</v>
      </c>
      <c r="D3638" s="675" t="s">
        <v>31</v>
      </c>
      <c r="E3638" s="676">
        <v>26.36</v>
      </c>
      <c r="F3638" s="446"/>
      <c r="G3638" s="446"/>
      <c r="H3638" s="446" t="s">
        <v>14360</v>
      </c>
      <c r="I3638" s="447">
        <v>45261</v>
      </c>
    </row>
    <row r="3639" spans="1:9" ht="15.75">
      <c r="A3639" s="675">
        <v>96730</v>
      </c>
      <c r="B3639" s="675" t="s">
        <v>1706</v>
      </c>
      <c r="C3639" s="675" t="s">
        <v>1986</v>
      </c>
      <c r="D3639" s="675" t="s">
        <v>31</v>
      </c>
      <c r="E3639" s="676">
        <v>34.56</v>
      </c>
      <c r="F3639" s="446"/>
      <c r="G3639" s="446"/>
      <c r="H3639" s="446" t="s">
        <v>14360</v>
      </c>
      <c r="I3639" s="447">
        <v>45261</v>
      </c>
    </row>
    <row r="3640" spans="1:9" ht="15.75">
      <c r="A3640" s="675">
        <v>96731</v>
      </c>
      <c r="B3640" s="675" t="s">
        <v>1707</v>
      </c>
      <c r="C3640" s="675" t="s">
        <v>1986</v>
      </c>
      <c r="D3640" s="675" t="s">
        <v>31</v>
      </c>
      <c r="E3640" s="676">
        <v>53.82</v>
      </c>
      <c r="F3640" s="446"/>
      <c r="G3640" s="446"/>
      <c r="H3640" s="446" t="s">
        <v>14360</v>
      </c>
      <c r="I3640" s="447">
        <v>45261</v>
      </c>
    </row>
    <row r="3641" spans="1:9" ht="15.75">
      <c r="A3641" s="675">
        <v>96732</v>
      </c>
      <c r="B3641" s="675" t="s">
        <v>1708</v>
      </c>
      <c r="C3641" s="675" t="s">
        <v>1986</v>
      </c>
      <c r="D3641" s="675" t="s">
        <v>31</v>
      </c>
      <c r="E3641" s="676">
        <v>85.6</v>
      </c>
      <c r="F3641" s="446"/>
      <c r="G3641" s="446"/>
      <c r="H3641" s="446" t="s">
        <v>14360</v>
      </c>
      <c r="I3641" s="447">
        <v>45261</v>
      </c>
    </row>
    <row r="3642" spans="1:9" ht="15.75">
      <c r="A3642" s="675">
        <v>96733</v>
      </c>
      <c r="B3642" s="675" t="s">
        <v>1709</v>
      </c>
      <c r="C3642" s="675" t="s">
        <v>1986</v>
      </c>
      <c r="D3642" s="675" t="s">
        <v>31</v>
      </c>
      <c r="E3642" s="676">
        <v>118.7</v>
      </c>
      <c r="F3642" s="446"/>
      <c r="G3642" s="446"/>
      <c r="H3642" s="446" t="s">
        <v>14360</v>
      </c>
      <c r="I3642" s="447">
        <v>45261</v>
      </c>
    </row>
    <row r="3643" spans="1:9" ht="15.75">
      <c r="A3643" s="675">
        <v>96734</v>
      </c>
      <c r="B3643" s="675" t="s">
        <v>1710</v>
      </c>
      <c r="C3643" s="675" t="s">
        <v>1986</v>
      </c>
      <c r="D3643" s="675" t="s">
        <v>31</v>
      </c>
      <c r="E3643" s="676">
        <v>189.83</v>
      </c>
      <c r="F3643" s="446"/>
      <c r="G3643" s="446"/>
      <c r="H3643" s="446" t="s">
        <v>14360</v>
      </c>
      <c r="I3643" s="447">
        <v>45261</v>
      </c>
    </row>
    <row r="3644" spans="1:9" ht="15.75">
      <c r="A3644" s="675">
        <v>96735</v>
      </c>
      <c r="B3644" s="675" t="s">
        <v>1711</v>
      </c>
      <c r="C3644" s="675" t="s">
        <v>1986</v>
      </c>
      <c r="D3644" s="675" t="s">
        <v>31</v>
      </c>
      <c r="E3644" s="676">
        <v>250.56</v>
      </c>
      <c r="F3644" s="446"/>
      <c r="G3644" s="446"/>
      <c r="H3644" s="446" t="s">
        <v>14360</v>
      </c>
      <c r="I3644" s="447">
        <v>45261</v>
      </c>
    </row>
    <row r="3645" spans="1:9" ht="15.75">
      <c r="A3645" s="675">
        <v>96798</v>
      </c>
      <c r="B3645" s="675" t="s">
        <v>6550</v>
      </c>
      <c r="C3645" s="675" t="s">
        <v>1986</v>
      </c>
      <c r="D3645" s="675" t="s">
        <v>31</v>
      </c>
      <c r="E3645" s="676">
        <v>7.71</v>
      </c>
      <c r="F3645" s="446"/>
      <c r="G3645" s="446"/>
      <c r="H3645" s="446" t="s">
        <v>14360</v>
      </c>
      <c r="I3645" s="447">
        <v>45261</v>
      </c>
    </row>
    <row r="3646" spans="1:9" ht="15.75">
      <c r="A3646" s="675">
        <v>96799</v>
      </c>
      <c r="B3646" s="675" t="s">
        <v>6551</v>
      </c>
      <c r="C3646" s="675" t="s">
        <v>1986</v>
      </c>
      <c r="D3646" s="675" t="s">
        <v>31</v>
      </c>
      <c r="E3646" s="676">
        <v>9.89</v>
      </c>
      <c r="F3646" s="446"/>
      <c r="G3646" s="446"/>
      <c r="H3646" s="446" t="s">
        <v>14360</v>
      </c>
      <c r="I3646" s="447">
        <v>45261</v>
      </c>
    </row>
    <row r="3647" spans="1:9" ht="15.75">
      <c r="A3647" s="675">
        <v>96800</v>
      </c>
      <c r="B3647" s="675" t="s">
        <v>6552</v>
      </c>
      <c r="C3647" s="675" t="s">
        <v>1986</v>
      </c>
      <c r="D3647" s="675" t="s">
        <v>31</v>
      </c>
      <c r="E3647" s="676">
        <v>13.54</v>
      </c>
      <c r="F3647" s="446"/>
      <c r="G3647" s="446"/>
      <c r="H3647" s="446" t="s">
        <v>14360</v>
      </c>
      <c r="I3647" s="447">
        <v>45261</v>
      </c>
    </row>
    <row r="3648" spans="1:9" ht="15.75">
      <c r="A3648" s="675">
        <v>96801</v>
      </c>
      <c r="B3648" s="675" t="s">
        <v>6553</v>
      </c>
      <c r="C3648" s="675" t="s">
        <v>1986</v>
      </c>
      <c r="D3648" s="675" t="s">
        <v>31</v>
      </c>
      <c r="E3648" s="676">
        <v>20.76</v>
      </c>
      <c r="F3648" s="446"/>
      <c r="G3648" s="446"/>
      <c r="H3648" s="446" t="s">
        <v>14360</v>
      </c>
      <c r="I3648" s="447">
        <v>45261</v>
      </c>
    </row>
    <row r="3649" spans="1:9" ht="15.75">
      <c r="A3649" s="675">
        <v>97327</v>
      </c>
      <c r="B3649" s="675" t="s">
        <v>2110</v>
      </c>
      <c r="C3649" s="675" t="s">
        <v>1986</v>
      </c>
      <c r="D3649" s="675" t="s">
        <v>31</v>
      </c>
      <c r="E3649" s="676">
        <v>24.45</v>
      </c>
      <c r="F3649" s="446"/>
      <c r="G3649" s="446"/>
      <c r="H3649" s="446" t="s">
        <v>14360</v>
      </c>
      <c r="I3649" s="447">
        <v>45261</v>
      </c>
    </row>
    <row r="3650" spans="1:9" ht="15.75">
      <c r="A3650" s="675">
        <v>97328</v>
      </c>
      <c r="B3650" s="675" t="s">
        <v>2044</v>
      </c>
      <c r="C3650" s="675" t="s">
        <v>1986</v>
      </c>
      <c r="D3650" s="675" t="s">
        <v>31</v>
      </c>
      <c r="E3650" s="676">
        <v>40.1</v>
      </c>
      <c r="F3650" s="446"/>
      <c r="G3650" s="446"/>
      <c r="H3650" s="446" t="s">
        <v>14360</v>
      </c>
      <c r="I3650" s="447">
        <v>45261</v>
      </c>
    </row>
    <row r="3651" spans="1:9" ht="15.75">
      <c r="A3651" s="675">
        <v>97329</v>
      </c>
      <c r="B3651" s="675" t="s">
        <v>2045</v>
      </c>
      <c r="C3651" s="675" t="s">
        <v>1986</v>
      </c>
      <c r="D3651" s="675" t="s">
        <v>31</v>
      </c>
      <c r="E3651" s="676">
        <v>51.39</v>
      </c>
      <c r="F3651" s="446"/>
      <c r="G3651" s="446"/>
      <c r="H3651" s="446" t="s">
        <v>14360</v>
      </c>
      <c r="I3651" s="447">
        <v>45261</v>
      </c>
    </row>
    <row r="3652" spans="1:9" ht="15.75">
      <c r="A3652" s="675">
        <v>97330</v>
      </c>
      <c r="B3652" s="675" t="s">
        <v>2046</v>
      </c>
      <c r="C3652" s="675" t="s">
        <v>1986</v>
      </c>
      <c r="D3652" s="675" t="s">
        <v>31</v>
      </c>
      <c r="E3652" s="676">
        <v>62.95</v>
      </c>
      <c r="F3652" s="446"/>
      <c r="G3652" s="446"/>
      <c r="H3652" s="446" t="s">
        <v>14360</v>
      </c>
      <c r="I3652" s="447">
        <v>45261</v>
      </c>
    </row>
    <row r="3653" spans="1:9" ht="15.75">
      <c r="A3653" s="675">
        <v>97331</v>
      </c>
      <c r="B3653" s="675" t="s">
        <v>2047</v>
      </c>
      <c r="C3653" s="675" t="s">
        <v>1986</v>
      </c>
      <c r="D3653" s="675" t="s">
        <v>31</v>
      </c>
      <c r="E3653" s="676">
        <v>24.74</v>
      </c>
      <c r="F3653" s="446"/>
      <c r="G3653" s="446"/>
      <c r="H3653" s="446" t="s">
        <v>14360</v>
      </c>
      <c r="I3653" s="447">
        <v>45261</v>
      </c>
    </row>
    <row r="3654" spans="1:9" ht="15.75">
      <c r="A3654" s="675">
        <v>97332</v>
      </c>
      <c r="B3654" s="675" t="s">
        <v>2048</v>
      </c>
      <c r="C3654" s="675" t="s">
        <v>1986</v>
      </c>
      <c r="D3654" s="675" t="s">
        <v>31</v>
      </c>
      <c r="E3654" s="676">
        <v>40.450000000000003</v>
      </c>
      <c r="F3654" s="446"/>
      <c r="G3654" s="446"/>
      <c r="H3654" s="446" t="s">
        <v>14360</v>
      </c>
      <c r="I3654" s="447">
        <v>45261</v>
      </c>
    </row>
    <row r="3655" spans="1:9" ht="15.75">
      <c r="A3655" s="675">
        <v>97333</v>
      </c>
      <c r="B3655" s="675" t="s">
        <v>2049</v>
      </c>
      <c r="C3655" s="675" t="s">
        <v>1986</v>
      </c>
      <c r="D3655" s="675" t="s">
        <v>31</v>
      </c>
      <c r="E3655" s="676">
        <v>51.83</v>
      </c>
      <c r="F3655" s="446"/>
      <c r="G3655" s="446"/>
      <c r="H3655" s="446" t="s">
        <v>14360</v>
      </c>
      <c r="I3655" s="447">
        <v>45261</v>
      </c>
    </row>
    <row r="3656" spans="1:9" ht="15.75">
      <c r="A3656" s="675">
        <v>97334</v>
      </c>
      <c r="B3656" s="675" t="s">
        <v>2111</v>
      </c>
      <c r="C3656" s="675" t="s">
        <v>1986</v>
      </c>
      <c r="D3656" s="675" t="s">
        <v>31</v>
      </c>
      <c r="E3656" s="676">
        <v>63.42</v>
      </c>
      <c r="F3656" s="446"/>
      <c r="G3656" s="446"/>
      <c r="H3656" s="446" t="s">
        <v>14360</v>
      </c>
      <c r="I3656" s="447">
        <v>45261</v>
      </c>
    </row>
    <row r="3657" spans="1:9" ht="15.75">
      <c r="A3657" s="675">
        <v>97335</v>
      </c>
      <c r="B3657" s="675" t="s">
        <v>5244</v>
      </c>
      <c r="C3657" s="675" t="s">
        <v>1986</v>
      </c>
      <c r="D3657" s="675" t="s">
        <v>31</v>
      </c>
      <c r="E3657" s="676">
        <v>76.11</v>
      </c>
      <c r="F3657" s="446"/>
      <c r="G3657" s="446"/>
      <c r="H3657" s="446" t="s">
        <v>14360</v>
      </c>
      <c r="I3657" s="447">
        <v>45261</v>
      </c>
    </row>
    <row r="3658" spans="1:9" ht="15.75">
      <c r="A3658" s="675">
        <v>97336</v>
      </c>
      <c r="B3658" s="675" t="s">
        <v>5245</v>
      </c>
      <c r="C3658" s="675" t="s">
        <v>1986</v>
      </c>
      <c r="D3658" s="675" t="s">
        <v>31</v>
      </c>
      <c r="E3658" s="676">
        <v>96.85</v>
      </c>
      <c r="F3658" s="446"/>
      <c r="G3658" s="446"/>
      <c r="H3658" s="446" t="s">
        <v>14360</v>
      </c>
      <c r="I3658" s="447">
        <v>45261</v>
      </c>
    </row>
    <row r="3659" spans="1:9" ht="15.75">
      <c r="A3659" s="675">
        <v>97337</v>
      </c>
      <c r="B3659" s="675" t="s">
        <v>5246</v>
      </c>
      <c r="C3659" s="675" t="s">
        <v>1986</v>
      </c>
      <c r="D3659" s="675" t="s">
        <v>31</v>
      </c>
      <c r="E3659" s="676">
        <v>145.68</v>
      </c>
      <c r="F3659" s="446"/>
      <c r="G3659" s="446"/>
      <c r="H3659" s="446" t="s">
        <v>14360</v>
      </c>
      <c r="I3659" s="447">
        <v>45261</v>
      </c>
    </row>
    <row r="3660" spans="1:9" ht="15.75">
      <c r="A3660" s="675">
        <v>97338</v>
      </c>
      <c r="B3660" s="675" t="s">
        <v>5247</v>
      </c>
      <c r="C3660" s="675" t="s">
        <v>1986</v>
      </c>
      <c r="D3660" s="675" t="s">
        <v>31</v>
      </c>
      <c r="E3660" s="676">
        <v>175.29</v>
      </c>
      <c r="F3660" s="446"/>
      <c r="G3660" s="446"/>
      <c r="H3660" s="446" t="s">
        <v>14360</v>
      </c>
      <c r="I3660" s="447">
        <v>45261</v>
      </c>
    </row>
    <row r="3661" spans="1:9" ht="15.75">
      <c r="A3661" s="675">
        <v>97339</v>
      </c>
      <c r="B3661" s="675" t="s">
        <v>5248</v>
      </c>
      <c r="C3661" s="675" t="s">
        <v>1986</v>
      </c>
      <c r="D3661" s="675" t="s">
        <v>31</v>
      </c>
      <c r="E3661" s="676">
        <v>188.77</v>
      </c>
      <c r="F3661" s="446"/>
      <c r="G3661" s="446"/>
      <c r="H3661" s="446" t="s">
        <v>14360</v>
      </c>
      <c r="I3661" s="447">
        <v>45261</v>
      </c>
    </row>
    <row r="3662" spans="1:9" ht="15.75">
      <c r="A3662" s="675">
        <v>97340</v>
      </c>
      <c r="B3662" s="675" t="s">
        <v>5249</v>
      </c>
      <c r="C3662" s="675" t="s">
        <v>1986</v>
      </c>
      <c r="D3662" s="675" t="s">
        <v>31</v>
      </c>
      <c r="E3662" s="676">
        <v>189.86</v>
      </c>
      <c r="F3662" s="446"/>
      <c r="G3662" s="446"/>
      <c r="H3662" s="446" t="s">
        <v>14360</v>
      </c>
      <c r="I3662" s="447">
        <v>45261</v>
      </c>
    </row>
    <row r="3663" spans="1:9" ht="15.75">
      <c r="A3663" s="675">
        <v>97347</v>
      </c>
      <c r="B3663" s="675" t="s">
        <v>2050</v>
      </c>
      <c r="C3663" s="675" t="s">
        <v>1986</v>
      </c>
      <c r="D3663" s="675" t="s">
        <v>31</v>
      </c>
      <c r="E3663" s="676">
        <v>91.71</v>
      </c>
      <c r="F3663" s="446"/>
      <c r="G3663" s="446"/>
      <c r="H3663" s="446" t="s">
        <v>14360</v>
      </c>
      <c r="I3663" s="447">
        <v>45261</v>
      </c>
    </row>
    <row r="3664" spans="1:9" ht="15.75">
      <c r="A3664" s="675">
        <v>97348</v>
      </c>
      <c r="B3664" s="675" t="s">
        <v>2051</v>
      </c>
      <c r="C3664" s="675" t="s">
        <v>1986</v>
      </c>
      <c r="D3664" s="675" t="s">
        <v>31</v>
      </c>
      <c r="E3664" s="676">
        <v>126.66</v>
      </c>
      <c r="F3664" s="446"/>
      <c r="G3664" s="446"/>
      <c r="H3664" s="446" t="s">
        <v>14360</v>
      </c>
      <c r="I3664" s="447">
        <v>45261</v>
      </c>
    </row>
    <row r="3665" spans="1:9" ht="15.75">
      <c r="A3665" s="675">
        <v>97349</v>
      </c>
      <c r="B3665" s="675" t="s">
        <v>2052</v>
      </c>
      <c r="C3665" s="675" t="s">
        <v>1986</v>
      </c>
      <c r="D3665" s="675" t="s">
        <v>31</v>
      </c>
      <c r="E3665" s="676">
        <v>182.58</v>
      </c>
      <c r="F3665" s="446"/>
      <c r="G3665" s="446"/>
      <c r="H3665" s="446" t="s">
        <v>14360</v>
      </c>
      <c r="I3665" s="447">
        <v>45261</v>
      </c>
    </row>
    <row r="3666" spans="1:9" ht="15.75">
      <c r="A3666" s="675">
        <v>97350</v>
      </c>
      <c r="B3666" s="675" t="s">
        <v>2053</v>
      </c>
      <c r="C3666" s="675" t="s">
        <v>1986</v>
      </c>
      <c r="D3666" s="675" t="s">
        <v>31</v>
      </c>
      <c r="E3666" s="676">
        <v>221.68</v>
      </c>
      <c r="F3666" s="446"/>
      <c r="G3666" s="446"/>
      <c r="H3666" s="446" t="s">
        <v>14360</v>
      </c>
      <c r="I3666" s="447">
        <v>45261</v>
      </c>
    </row>
    <row r="3667" spans="1:9" ht="15.75">
      <c r="A3667" s="675">
        <v>97351</v>
      </c>
      <c r="B3667" s="675" t="s">
        <v>2054</v>
      </c>
      <c r="C3667" s="675" t="s">
        <v>1986</v>
      </c>
      <c r="D3667" s="675" t="s">
        <v>31</v>
      </c>
      <c r="E3667" s="676">
        <v>306.51</v>
      </c>
      <c r="F3667" s="446"/>
      <c r="G3667" s="446"/>
      <c r="H3667" s="446" t="s">
        <v>14360</v>
      </c>
      <c r="I3667" s="447">
        <v>45261</v>
      </c>
    </row>
    <row r="3668" spans="1:9" ht="15.75">
      <c r="A3668" s="675">
        <v>97352</v>
      </c>
      <c r="B3668" s="675" t="s">
        <v>2055</v>
      </c>
      <c r="C3668" s="675" t="s">
        <v>1986</v>
      </c>
      <c r="D3668" s="675" t="s">
        <v>31</v>
      </c>
      <c r="E3668" s="676">
        <v>397.21</v>
      </c>
      <c r="F3668" s="446"/>
      <c r="G3668" s="446"/>
      <c r="H3668" s="446" t="s">
        <v>14360</v>
      </c>
      <c r="I3668" s="447">
        <v>45261</v>
      </c>
    </row>
    <row r="3669" spans="1:9" ht="15.75">
      <c r="A3669" s="675">
        <v>97353</v>
      </c>
      <c r="B3669" s="675" t="s">
        <v>2056</v>
      </c>
      <c r="C3669" s="675" t="s">
        <v>1986</v>
      </c>
      <c r="D3669" s="675" t="s">
        <v>31</v>
      </c>
      <c r="E3669" s="676">
        <v>60.4</v>
      </c>
      <c r="F3669" s="446"/>
      <c r="G3669" s="446"/>
      <c r="H3669" s="446" t="s">
        <v>14360</v>
      </c>
      <c r="I3669" s="447">
        <v>45261</v>
      </c>
    </row>
    <row r="3670" spans="1:9" ht="15.75">
      <c r="A3670" s="675">
        <v>97354</v>
      </c>
      <c r="B3670" s="675" t="s">
        <v>2057</v>
      </c>
      <c r="C3670" s="675" t="s">
        <v>1986</v>
      </c>
      <c r="D3670" s="675" t="s">
        <v>31</v>
      </c>
      <c r="E3670" s="676">
        <v>95.88</v>
      </c>
      <c r="F3670" s="446"/>
      <c r="G3670" s="446"/>
      <c r="H3670" s="446" t="s">
        <v>14360</v>
      </c>
      <c r="I3670" s="447">
        <v>45261</v>
      </c>
    </row>
    <row r="3671" spans="1:9" ht="15.75">
      <c r="A3671" s="675">
        <v>97355</v>
      </c>
      <c r="B3671" s="675" t="s">
        <v>2058</v>
      </c>
      <c r="C3671" s="675" t="s">
        <v>1986</v>
      </c>
      <c r="D3671" s="675" t="s">
        <v>31</v>
      </c>
      <c r="E3671" s="676">
        <v>131.13999999999999</v>
      </c>
      <c r="F3671" s="446"/>
      <c r="G3671" s="446"/>
      <c r="H3671" s="446" t="s">
        <v>14360</v>
      </c>
      <c r="I3671" s="447">
        <v>45261</v>
      </c>
    </row>
    <row r="3672" spans="1:9" ht="15.75">
      <c r="A3672" s="675">
        <v>97356</v>
      </c>
      <c r="B3672" s="675" t="s">
        <v>2059</v>
      </c>
      <c r="C3672" s="675" t="s">
        <v>1986</v>
      </c>
      <c r="D3672" s="675" t="s">
        <v>31</v>
      </c>
      <c r="E3672" s="676">
        <v>69.55</v>
      </c>
      <c r="F3672" s="446"/>
      <c r="G3672" s="446"/>
      <c r="H3672" s="446" t="s">
        <v>14360</v>
      </c>
      <c r="I3672" s="447">
        <v>45261</v>
      </c>
    </row>
    <row r="3673" spans="1:9" ht="15.75">
      <c r="A3673" s="675">
        <v>97357</v>
      </c>
      <c r="B3673" s="675" t="s">
        <v>2060</v>
      </c>
      <c r="C3673" s="675" t="s">
        <v>1986</v>
      </c>
      <c r="D3673" s="675" t="s">
        <v>31</v>
      </c>
      <c r="E3673" s="676">
        <v>111.62</v>
      </c>
      <c r="F3673" s="446"/>
      <c r="G3673" s="446"/>
      <c r="H3673" s="446" t="s">
        <v>14360</v>
      </c>
      <c r="I3673" s="447">
        <v>45261</v>
      </c>
    </row>
    <row r="3674" spans="1:9" ht="15.75">
      <c r="A3674" s="675">
        <v>97358</v>
      </c>
      <c r="B3674" s="675" t="s">
        <v>2061</v>
      </c>
      <c r="C3674" s="675" t="s">
        <v>1986</v>
      </c>
      <c r="D3674" s="675" t="s">
        <v>31</v>
      </c>
      <c r="E3674" s="676">
        <v>152.59</v>
      </c>
      <c r="F3674" s="446"/>
      <c r="G3674" s="446"/>
      <c r="H3674" s="446" t="s">
        <v>14360</v>
      </c>
      <c r="I3674" s="447">
        <v>45261</v>
      </c>
    </row>
    <row r="3675" spans="1:9" ht="15.75">
      <c r="A3675" s="675">
        <v>97498</v>
      </c>
      <c r="B3675" s="675" t="s">
        <v>3800</v>
      </c>
      <c r="C3675" s="675" t="s">
        <v>1986</v>
      </c>
      <c r="D3675" s="675" t="s">
        <v>31</v>
      </c>
      <c r="E3675" s="676">
        <v>43.41</v>
      </c>
      <c r="F3675" s="446"/>
      <c r="G3675" s="446"/>
      <c r="H3675" s="446" t="s">
        <v>14360</v>
      </c>
      <c r="I3675" s="447">
        <v>45261</v>
      </c>
    </row>
    <row r="3676" spans="1:9" ht="15.75">
      <c r="A3676" s="675">
        <v>97535</v>
      </c>
      <c r="B3676" s="675" t="s">
        <v>3801</v>
      </c>
      <c r="C3676" s="675" t="s">
        <v>1986</v>
      </c>
      <c r="D3676" s="675" t="s">
        <v>31</v>
      </c>
      <c r="E3676" s="676">
        <v>47.59</v>
      </c>
      <c r="F3676" s="446"/>
      <c r="G3676" s="446"/>
      <c r="H3676" s="446" t="s">
        <v>14360</v>
      </c>
      <c r="I3676" s="447">
        <v>45261</v>
      </c>
    </row>
    <row r="3677" spans="1:9" ht="15.75">
      <c r="A3677" s="675">
        <v>97536</v>
      </c>
      <c r="B3677" s="675" t="s">
        <v>3802</v>
      </c>
      <c r="C3677" s="675" t="s">
        <v>1986</v>
      </c>
      <c r="D3677" s="675" t="s">
        <v>31</v>
      </c>
      <c r="E3677" s="676">
        <v>57.17</v>
      </c>
      <c r="F3677" s="446"/>
      <c r="G3677" s="446"/>
      <c r="H3677" s="446" t="s">
        <v>14360</v>
      </c>
      <c r="I3677" s="447">
        <v>45261</v>
      </c>
    </row>
    <row r="3678" spans="1:9" ht="15.75">
      <c r="A3678" s="675">
        <v>100788</v>
      </c>
      <c r="B3678" s="675" t="s">
        <v>2912</v>
      </c>
      <c r="C3678" s="675" t="s">
        <v>1986</v>
      </c>
      <c r="D3678" s="675" t="s">
        <v>37</v>
      </c>
      <c r="E3678" s="676">
        <v>718.38</v>
      </c>
      <c r="F3678" s="446"/>
      <c r="G3678" s="446"/>
      <c r="H3678" s="446" t="s">
        <v>14360</v>
      </c>
      <c r="I3678" s="447">
        <v>45261</v>
      </c>
    </row>
    <row r="3679" spans="1:9" ht="15.75">
      <c r="A3679" s="675">
        <v>100791</v>
      </c>
      <c r="B3679" s="675" t="s">
        <v>2913</v>
      </c>
      <c r="C3679" s="675" t="s">
        <v>1986</v>
      </c>
      <c r="D3679" s="675" t="s">
        <v>31</v>
      </c>
      <c r="E3679" s="676">
        <v>16.46</v>
      </c>
      <c r="F3679" s="446"/>
      <c r="G3679" s="446"/>
      <c r="H3679" s="446" t="s">
        <v>14360</v>
      </c>
      <c r="I3679" s="447">
        <v>45261</v>
      </c>
    </row>
    <row r="3680" spans="1:9" ht="15.75">
      <c r="A3680" s="675">
        <v>100792</v>
      </c>
      <c r="B3680" s="675" t="s">
        <v>2914</v>
      </c>
      <c r="C3680" s="675" t="s">
        <v>1986</v>
      </c>
      <c r="D3680" s="675" t="s">
        <v>31</v>
      </c>
      <c r="E3680" s="676">
        <v>23.95</v>
      </c>
      <c r="F3680" s="446"/>
      <c r="G3680" s="446"/>
      <c r="H3680" s="446" t="s">
        <v>14360</v>
      </c>
      <c r="I3680" s="447">
        <v>45261</v>
      </c>
    </row>
    <row r="3681" spans="1:9" ht="15.75">
      <c r="A3681" s="675">
        <v>100793</v>
      </c>
      <c r="B3681" s="675" t="s">
        <v>2915</v>
      </c>
      <c r="C3681" s="675" t="s">
        <v>1986</v>
      </c>
      <c r="D3681" s="675" t="s">
        <v>31</v>
      </c>
      <c r="E3681" s="676">
        <v>31.67</v>
      </c>
      <c r="F3681" s="446"/>
      <c r="G3681" s="446"/>
      <c r="H3681" s="446" t="s">
        <v>14360</v>
      </c>
      <c r="I3681" s="447">
        <v>45261</v>
      </c>
    </row>
    <row r="3682" spans="1:9" ht="15.75">
      <c r="A3682" s="675">
        <v>100794</v>
      </c>
      <c r="B3682" s="675" t="s">
        <v>2916</v>
      </c>
      <c r="C3682" s="675" t="s">
        <v>1986</v>
      </c>
      <c r="D3682" s="675" t="s">
        <v>31</v>
      </c>
      <c r="E3682" s="676">
        <v>42.6</v>
      </c>
      <c r="F3682" s="446"/>
      <c r="G3682" s="446"/>
      <c r="H3682" s="446" t="s">
        <v>14360</v>
      </c>
      <c r="I3682" s="447">
        <v>45261</v>
      </c>
    </row>
    <row r="3683" spans="1:9" ht="15.75">
      <c r="A3683" s="675">
        <v>100799</v>
      </c>
      <c r="B3683" s="675" t="s">
        <v>4531</v>
      </c>
      <c r="C3683" s="675" t="s">
        <v>1986</v>
      </c>
      <c r="D3683" s="675" t="s">
        <v>31</v>
      </c>
      <c r="E3683" s="676">
        <v>16.88</v>
      </c>
      <c r="F3683" s="446"/>
      <c r="G3683" s="446"/>
      <c r="H3683" s="446" t="s">
        <v>14360</v>
      </c>
      <c r="I3683" s="447">
        <v>45261</v>
      </c>
    </row>
    <row r="3684" spans="1:9" ht="15.75">
      <c r="A3684" s="675">
        <v>100800</v>
      </c>
      <c r="B3684" s="675" t="s">
        <v>4532</v>
      </c>
      <c r="C3684" s="675" t="s">
        <v>1986</v>
      </c>
      <c r="D3684" s="675" t="s">
        <v>31</v>
      </c>
      <c r="E3684" s="676">
        <v>24.37</v>
      </c>
      <c r="F3684" s="446"/>
      <c r="G3684" s="446"/>
      <c r="H3684" s="446" t="s">
        <v>14360</v>
      </c>
      <c r="I3684" s="447">
        <v>45261</v>
      </c>
    </row>
    <row r="3685" spans="1:9" ht="15.75">
      <c r="A3685" s="675">
        <v>100801</v>
      </c>
      <c r="B3685" s="675" t="s">
        <v>4533</v>
      </c>
      <c r="C3685" s="675" t="s">
        <v>1986</v>
      </c>
      <c r="D3685" s="675" t="s">
        <v>31</v>
      </c>
      <c r="E3685" s="676">
        <v>32.090000000000003</v>
      </c>
      <c r="F3685" s="446"/>
      <c r="G3685" s="446"/>
      <c r="H3685" s="446" t="s">
        <v>14360</v>
      </c>
      <c r="I3685" s="447">
        <v>45261</v>
      </c>
    </row>
    <row r="3686" spans="1:9" ht="15.75">
      <c r="A3686" s="675">
        <v>100802</v>
      </c>
      <c r="B3686" s="675" t="s">
        <v>4534</v>
      </c>
      <c r="C3686" s="675" t="s">
        <v>1986</v>
      </c>
      <c r="D3686" s="675" t="s">
        <v>31</v>
      </c>
      <c r="E3686" s="676">
        <v>43.03</v>
      </c>
      <c r="F3686" s="446"/>
      <c r="G3686" s="446"/>
      <c r="H3686" s="446" t="s">
        <v>14360</v>
      </c>
      <c r="I3686" s="447">
        <v>45261</v>
      </c>
    </row>
    <row r="3687" spans="1:9" ht="15.75">
      <c r="A3687" s="675">
        <v>100803</v>
      </c>
      <c r="B3687" s="675" t="s">
        <v>2917</v>
      </c>
      <c r="C3687" s="675" t="s">
        <v>1986</v>
      </c>
      <c r="D3687" s="675" t="s">
        <v>31</v>
      </c>
      <c r="E3687" s="676">
        <v>15.59</v>
      </c>
      <c r="F3687" s="446"/>
      <c r="G3687" s="446"/>
      <c r="H3687" s="446" t="s">
        <v>14360</v>
      </c>
      <c r="I3687" s="447">
        <v>45261</v>
      </c>
    </row>
    <row r="3688" spans="1:9" ht="15.75">
      <c r="A3688" s="675">
        <v>100804</v>
      </c>
      <c r="B3688" s="675" t="s">
        <v>2918</v>
      </c>
      <c r="C3688" s="675" t="s">
        <v>1986</v>
      </c>
      <c r="D3688" s="675" t="s">
        <v>31</v>
      </c>
      <c r="E3688" s="676">
        <v>22.92</v>
      </c>
      <c r="F3688" s="446"/>
      <c r="G3688" s="446"/>
      <c r="H3688" s="446" t="s">
        <v>14360</v>
      </c>
      <c r="I3688" s="447">
        <v>45261</v>
      </c>
    </row>
    <row r="3689" spans="1:9" ht="15.75">
      <c r="A3689" s="675">
        <v>100805</v>
      </c>
      <c r="B3689" s="675" t="s">
        <v>2919</v>
      </c>
      <c r="C3689" s="675" t="s">
        <v>1986</v>
      </c>
      <c r="D3689" s="675" t="s">
        <v>31</v>
      </c>
      <c r="E3689" s="676">
        <v>30.43</v>
      </c>
      <c r="F3689" s="446"/>
      <c r="G3689" s="446"/>
      <c r="H3689" s="446" t="s">
        <v>14360</v>
      </c>
      <c r="I3689" s="447">
        <v>45261</v>
      </c>
    </row>
    <row r="3690" spans="1:9" ht="15.75">
      <c r="A3690" s="675">
        <v>100806</v>
      </c>
      <c r="B3690" s="675" t="s">
        <v>2920</v>
      </c>
      <c r="C3690" s="675" t="s">
        <v>1986</v>
      </c>
      <c r="D3690" s="675" t="s">
        <v>31</v>
      </c>
      <c r="E3690" s="676">
        <v>41.08</v>
      </c>
      <c r="F3690" s="446"/>
      <c r="G3690" s="446"/>
      <c r="H3690" s="446" t="s">
        <v>14360</v>
      </c>
      <c r="I3690" s="447">
        <v>45261</v>
      </c>
    </row>
    <row r="3691" spans="1:9" ht="15.75">
      <c r="A3691" s="675">
        <v>100807</v>
      </c>
      <c r="B3691" s="675" t="s">
        <v>4535</v>
      </c>
      <c r="C3691" s="675" t="s">
        <v>1986</v>
      </c>
      <c r="D3691" s="675" t="s">
        <v>31</v>
      </c>
      <c r="E3691" s="676">
        <v>21.84</v>
      </c>
      <c r="F3691" s="446"/>
      <c r="G3691" s="446"/>
      <c r="H3691" s="446" t="s">
        <v>14360</v>
      </c>
      <c r="I3691" s="447">
        <v>45261</v>
      </c>
    </row>
    <row r="3692" spans="1:9" ht="15.75">
      <c r="A3692" s="675">
        <v>100808</v>
      </c>
      <c r="B3692" s="675" t="s">
        <v>4536</v>
      </c>
      <c r="C3692" s="675" t="s">
        <v>1986</v>
      </c>
      <c r="D3692" s="675" t="s">
        <v>31</v>
      </c>
      <c r="E3692" s="676">
        <v>30.26</v>
      </c>
      <c r="F3692" s="446"/>
      <c r="G3692" s="446"/>
      <c r="H3692" s="446" t="s">
        <v>14360</v>
      </c>
      <c r="I3692" s="447">
        <v>45261</v>
      </c>
    </row>
    <row r="3693" spans="1:9" ht="15.75">
      <c r="A3693" s="675">
        <v>100809</v>
      </c>
      <c r="B3693" s="675" t="s">
        <v>4537</v>
      </c>
      <c r="C3693" s="675" t="s">
        <v>1986</v>
      </c>
      <c r="D3693" s="675" t="s">
        <v>31</v>
      </c>
      <c r="E3693" s="676">
        <v>39.130000000000003</v>
      </c>
      <c r="F3693" s="446"/>
      <c r="G3693" s="446"/>
      <c r="H3693" s="446" t="s">
        <v>14360</v>
      </c>
      <c r="I3693" s="447">
        <v>45261</v>
      </c>
    </row>
    <row r="3694" spans="1:9" ht="15.75">
      <c r="A3694" s="675">
        <v>100810</v>
      </c>
      <c r="B3694" s="675" t="s">
        <v>4538</v>
      </c>
      <c r="C3694" s="675" t="s">
        <v>1986</v>
      </c>
      <c r="D3694" s="675" t="s">
        <v>31</v>
      </c>
      <c r="E3694" s="676">
        <v>51.68</v>
      </c>
      <c r="F3694" s="446"/>
      <c r="G3694" s="446"/>
      <c r="H3694" s="446" t="s">
        <v>14360</v>
      </c>
      <c r="I3694" s="447">
        <v>45261</v>
      </c>
    </row>
    <row r="3695" spans="1:9" ht="15.75">
      <c r="A3695" s="675">
        <v>101918</v>
      </c>
      <c r="B3695" s="675" t="s">
        <v>3803</v>
      </c>
      <c r="C3695" s="675" t="s">
        <v>1986</v>
      </c>
      <c r="D3695" s="675" t="s">
        <v>31</v>
      </c>
      <c r="E3695" s="676">
        <v>203.72</v>
      </c>
      <c r="F3695" s="446"/>
      <c r="G3695" s="446"/>
      <c r="H3695" s="446" t="s">
        <v>14360</v>
      </c>
      <c r="I3695" s="447">
        <v>45261</v>
      </c>
    </row>
    <row r="3696" spans="1:9" ht="15.75">
      <c r="A3696" s="675">
        <v>101919</v>
      </c>
      <c r="B3696" s="675" t="s">
        <v>3804</v>
      </c>
      <c r="C3696" s="675" t="s">
        <v>1986</v>
      </c>
      <c r="D3696" s="675" t="s">
        <v>37</v>
      </c>
      <c r="E3696" s="676">
        <v>445.86</v>
      </c>
      <c r="F3696" s="446"/>
      <c r="G3696" s="446"/>
      <c r="H3696" s="446" t="s">
        <v>14360</v>
      </c>
      <c r="I3696" s="447">
        <v>45261</v>
      </c>
    </row>
    <row r="3697" spans="1:9" ht="15.75">
      <c r="A3697" s="675">
        <v>101920</v>
      </c>
      <c r="B3697" s="675" t="s">
        <v>3805</v>
      </c>
      <c r="C3697" s="675" t="s">
        <v>1986</v>
      </c>
      <c r="D3697" s="675" t="s">
        <v>37</v>
      </c>
      <c r="E3697" s="676">
        <v>206.89</v>
      </c>
      <c r="F3697" s="446"/>
      <c r="G3697" s="446"/>
      <c r="H3697" s="446" t="s">
        <v>14360</v>
      </c>
      <c r="I3697" s="447">
        <v>45261</v>
      </c>
    </row>
    <row r="3698" spans="1:9" ht="15.75">
      <c r="A3698" s="675">
        <v>101921</v>
      </c>
      <c r="B3698" s="675" t="s">
        <v>3806</v>
      </c>
      <c r="C3698" s="675" t="s">
        <v>1986</v>
      </c>
      <c r="D3698" s="675" t="s">
        <v>37</v>
      </c>
      <c r="E3698" s="676">
        <v>237.66</v>
      </c>
      <c r="F3698" s="446"/>
      <c r="G3698" s="446"/>
      <c r="H3698" s="446" t="s">
        <v>14360</v>
      </c>
      <c r="I3698" s="447">
        <v>45261</v>
      </c>
    </row>
    <row r="3699" spans="1:9" ht="15.75">
      <c r="A3699" s="675">
        <v>101922</v>
      </c>
      <c r="B3699" s="675" t="s">
        <v>3807</v>
      </c>
      <c r="C3699" s="675" t="s">
        <v>1986</v>
      </c>
      <c r="D3699" s="675" t="s">
        <v>37</v>
      </c>
      <c r="E3699" s="676">
        <v>237.66</v>
      </c>
      <c r="F3699" s="446"/>
      <c r="G3699" s="446"/>
      <c r="H3699" s="446" t="s">
        <v>14360</v>
      </c>
      <c r="I3699" s="447">
        <v>45261</v>
      </c>
    </row>
    <row r="3700" spans="1:9" ht="15.75">
      <c r="A3700" s="675">
        <v>101923</v>
      </c>
      <c r="B3700" s="675" t="s">
        <v>3808</v>
      </c>
      <c r="C3700" s="675" t="s">
        <v>1986</v>
      </c>
      <c r="D3700" s="675" t="s">
        <v>37</v>
      </c>
      <c r="E3700" s="676">
        <v>237.66</v>
      </c>
      <c r="F3700" s="446"/>
      <c r="G3700" s="446"/>
      <c r="H3700" s="446" t="s">
        <v>14360</v>
      </c>
      <c r="I3700" s="447">
        <v>45261</v>
      </c>
    </row>
    <row r="3701" spans="1:9" ht="15.75">
      <c r="A3701" s="675">
        <v>101924</v>
      </c>
      <c r="B3701" s="675" t="s">
        <v>3809</v>
      </c>
      <c r="C3701" s="675" t="s">
        <v>1986</v>
      </c>
      <c r="D3701" s="675" t="s">
        <v>37</v>
      </c>
      <c r="E3701" s="676">
        <v>194.01</v>
      </c>
      <c r="F3701" s="446"/>
      <c r="G3701" s="446"/>
      <c r="H3701" s="446" t="s">
        <v>14360</v>
      </c>
      <c r="I3701" s="447">
        <v>45261</v>
      </c>
    </row>
    <row r="3702" spans="1:9" ht="15.75">
      <c r="A3702" s="675">
        <v>101925</v>
      </c>
      <c r="B3702" s="675" t="s">
        <v>3810</v>
      </c>
      <c r="C3702" s="675" t="s">
        <v>1986</v>
      </c>
      <c r="D3702" s="675" t="s">
        <v>37</v>
      </c>
      <c r="E3702" s="676">
        <v>326.66000000000003</v>
      </c>
      <c r="F3702" s="446"/>
      <c r="G3702" s="446"/>
      <c r="H3702" s="446" t="s">
        <v>14360</v>
      </c>
      <c r="I3702" s="447">
        <v>45261</v>
      </c>
    </row>
    <row r="3703" spans="1:9" ht="15.75">
      <c r="A3703" s="675">
        <v>101926</v>
      </c>
      <c r="B3703" s="675" t="s">
        <v>3811</v>
      </c>
      <c r="C3703" s="675" t="s">
        <v>1986</v>
      </c>
      <c r="D3703" s="675" t="s">
        <v>37</v>
      </c>
      <c r="E3703" s="676">
        <v>420.33</v>
      </c>
      <c r="F3703" s="446"/>
      <c r="G3703" s="446"/>
      <c r="H3703" s="446" t="s">
        <v>14360</v>
      </c>
      <c r="I3703" s="447">
        <v>45261</v>
      </c>
    </row>
    <row r="3704" spans="1:9" ht="15.75">
      <c r="A3704" s="675">
        <v>101927</v>
      </c>
      <c r="B3704" s="675" t="s">
        <v>3812</v>
      </c>
      <c r="C3704" s="675" t="s">
        <v>1986</v>
      </c>
      <c r="D3704" s="675" t="s">
        <v>31</v>
      </c>
      <c r="E3704" s="676">
        <v>190.71</v>
      </c>
      <c r="F3704" s="446"/>
      <c r="G3704" s="446"/>
      <c r="H3704" s="446" t="s">
        <v>14360</v>
      </c>
      <c r="I3704" s="447">
        <v>45261</v>
      </c>
    </row>
    <row r="3705" spans="1:9" ht="15.75">
      <c r="A3705" s="675">
        <v>101928</v>
      </c>
      <c r="B3705" s="675" t="s">
        <v>3813</v>
      </c>
      <c r="C3705" s="675" t="s">
        <v>1986</v>
      </c>
      <c r="D3705" s="675" t="s">
        <v>37</v>
      </c>
      <c r="E3705" s="676">
        <v>450.83</v>
      </c>
      <c r="F3705" s="446"/>
      <c r="G3705" s="446"/>
      <c r="H3705" s="446" t="s">
        <v>14360</v>
      </c>
      <c r="I3705" s="447">
        <v>45261</v>
      </c>
    </row>
    <row r="3706" spans="1:9" ht="15.75">
      <c r="A3706" s="675">
        <v>101929</v>
      </c>
      <c r="B3706" s="675" t="s">
        <v>3814</v>
      </c>
      <c r="C3706" s="675" t="s">
        <v>1986</v>
      </c>
      <c r="D3706" s="675" t="s">
        <v>37</v>
      </c>
      <c r="E3706" s="676">
        <v>211.86</v>
      </c>
      <c r="F3706" s="446"/>
      <c r="G3706" s="446"/>
      <c r="H3706" s="446" t="s">
        <v>14360</v>
      </c>
      <c r="I3706" s="447">
        <v>45261</v>
      </c>
    </row>
    <row r="3707" spans="1:9" ht="15.75">
      <c r="A3707" s="675">
        <v>101930</v>
      </c>
      <c r="B3707" s="675" t="s">
        <v>3815</v>
      </c>
      <c r="C3707" s="675" t="s">
        <v>1986</v>
      </c>
      <c r="D3707" s="675" t="s">
        <v>37</v>
      </c>
      <c r="E3707" s="676">
        <v>242.63</v>
      </c>
      <c r="F3707" s="446"/>
      <c r="G3707" s="446"/>
      <c r="H3707" s="446" t="s">
        <v>14360</v>
      </c>
      <c r="I3707" s="447">
        <v>45261</v>
      </c>
    </row>
    <row r="3708" spans="1:9" ht="15.75">
      <c r="A3708" s="675">
        <v>101931</v>
      </c>
      <c r="B3708" s="675" t="s">
        <v>3816</v>
      </c>
      <c r="C3708" s="675" t="s">
        <v>1986</v>
      </c>
      <c r="D3708" s="675" t="s">
        <v>37</v>
      </c>
      <c r="E3708" s="676">
        <v>242.63</v>
      </c>
      <c r="F3708" s="446"/>
      <c r="G3708" s="446"/>
      <c r="H3708" s="446" t="s">
        <v>14360</v>
      </c>
      <c r="I3708" s="447">
        <v>45261</v>
      </c>
    </row>
    <row r="3709" spans="1:9" ht="15.75">
      <c r="A3709" s="675">
        <v>101932</v>
      </c>
      <c r="B3709" s="675" t="s">
        <v>3817</v>
      </c>
      <c r="C3709" s="675" t="s">
        <v>1986</v>
      </c>
      <c r="D3709" s="675" t="s">
        <v>37</v>
      </c>
      <c r="E3709" s="676">
        <v>242.63</v>
      </c>
      <c r="F3709" s="446"/>
      <c r="G3709" s="446"/>
      <c r="H3709" s="446" t="s">
        <v>14360</v>
      </c>
      <c r="I3709" s="447">
        <v>45261</v>
      </c>
    </row>
    <row r="3710" spans="1:9" ht="15.75">
      <c r="A3710" s="675">
        <v>101933</v>
      </c>
      <c r="B3710" s="675" t="s">
        <v>3818</v>
      </c>
      <c r="C3710" s="675" t="s">
        <v>1986</v>
      </c>
      <c r="D3710" s="675" t="s">
        <v>37</v>
      </c>
      <c r="E3710" s="676">
        <v>198.98</v>
      </c>
      <c r="F3710" s="446"/>
      <c r="G3710" s="446"/>
      <c r="H3710" s="446" t="s">
        <v>14360</v>
      </c>
      <c r="I3710" s="447">
        <v>45261</v>
      </c>
    </row>
    <row r="3711" spans="1:9" ht="15.75">
      <c r="A3711" s="675">
        <v>101934</v>
      </c>
      <c r="B3711" s="675" t="s">
        <v>3819</v>
      </c>
      <c r="C3711" s="675" t="s">
        <v>1986</v>
      </c>
      <c r="D3711" s="675" t="s">
        <v>37</v>
      </c>
      <c r="E3711" s="676">
        <v>334.13</v>
      </c>
      <c r="F3711" s="446"/>
      <c r="G3711" s="446"/>
      <c r="H3711" s="446" t="s">
        <v>14360</v>
      </c>
      <c r="I3711" s="447">
        <v>45261</v>
      </c>
    </row>
    <row r="3712" spans="1:9" ht="15.75">
      <c r="A3712" s="675">
        <v>101935</v>
      </c>
      <c r="B3712" s="675" t="s">
        <v>3820</v>
      </c>
      <c r="C3712" s="675" t="s">
        <v>1986</v>
      </c>
      <c r="D3712" s="675" t="s">
        <v>37</v>
      </c>
      <c r="E3712" s="676">
        <v>430.29</v>
      </c>
      <c r="F3712" s="446"/>
      <c r="G3712" s="446"/>
      <c r="H3712" s="446" t="s">
        <v>14360</v>
      </c>
      <c r="I3712" s="447">
        <v>45261</v>
      </c>
    </row>
    <row r="3713" spans="1:9" ht="15.75">
      <c r="A3713" s="675">
        <v>103802</v>
      </c>
      <c r="B3713" s="675" t="s">
        <v>5250</v>
      </c>
      <c r="C3713" s="675" t="s">
        <v>1986</v>
      </c>
      <c r="D3713" s="675" t="s">
        <v>31</v>
      </c>
      <c r="E3713" s="676">
        <v>37.369999999999997</v>
      </c>
      <c r="F3713" s="446"/>
      <c r="G3713" s="446"/>
      <c r="H3713" s="446" t="s">
        <v>14360</v>
      </c>
      <c r="I3713" s="447">
        <v>45261</v>
      </c>
    </row>
    <row r="3714" spans="1:9" ht="15.75">
      <c r="A3714" s="675">
        <v>103803</v>
      </c>
      <c r="B3714" s="675" t="s">
        <v>5251</v>
      </c>
      <c r="C3714" s="675" t="s">
        <v>1986</v>
      </c>
      <c r="D3714" s="675" t="s">
        <v>31</v>
      </c>
      <c r="E3714" s="676">
        <v>64.239999999999995</v>
      </c>
      <c r="F3714" s="446"/>
      <c r="G3714" s="446"/>
      <c r="H3714" s="446" t="s">
        <v>14360</v>
      </c>
      <c r="I3714" s="447">
        <v>45261</v>
      </c>
    </row>
    <row r="3715" spans="1:9" ht="15.75">
      <c r="A3715" s="675">
        <v>103804</v>
      </c>
      <c r="B3715" s="675" t="s">
        <v>5252</v>
      </c>
      <c r="C3715" s="675" t="s">
        <v>1986</v>
      </c>
      <c r="D3715" s="675" t="s">
        <v>31</v>
      </c>
      <c r="E3715" s="676">
        <v>77.959999999999994</v>
      </c>
      <c r="F3715" s="446"/>
      <c r="G3715" s="446"/>
      <c r="H3715" s="446" t="s">
        <v>14360</v>
      </c>
      <c r="I3715" s="447">
        <v>45261</v>
      </c>
    </row>
    <row r="3716" spans="1:9" ht="15.75">
      <c r="A3716" s="675">
        <v>103835</v>
      </c>
      <c r="B3716" s="675" t="s">
        <v>5253</v>
      </c>
      <c r="C3716" s="675" t="s">
        <v>1986</v>
      </c>
      <c r="D3716" s="675" t="s">
        <v>31</v>
      </c>
      <c r="E3716" s="676">
        <v>58.37</v>
      </c>
      <c r="F3716" s="446"/>
      <c r="G3716" s="446"/>
      <c r="H3716" s="446" t="s">
        <v>14360</v>
      </c>
      <c r="I3716" s="447">
        <v>45261</v>
      </c>
    </row>
    <row r="3717" spans="1:9" ht="15.75">
      <c r="A3717" s="675">
        <v>103836</v>
      </c>
      <c r="B3717" s="675" t="s">
        <v>5254</v>
      </c>
      <c r="C3717" s="675" t="s">
        <v>1986</v>
      </c>
      <c r="D3717" s="675" t="s">
        <v>31</v>
      </c>
      <c r="E3717" s="676">
        <v>90.88</v>
      </c>
      <c r="F3717" s="446"/>
      <c r="G3717" s="446"/>
      <c r="H3717" s="446" t="s">
        <v>14360</v>
      </c>
      <c r="I3717" s="447">
        <v>45261</v>
      </c>
    </row>
    <row r="3718" spans="1:9" ht="15.75">
      <c r="A3718" s="675">
        <v>103837</v>
      </c>
      <c r="B3718" s="675" t="s">
        <v>5255</v>
      </c>
      <c r="C3718" s="675" t="s">
        <v>1986</v>
      </c>
      <c r="D3718" s="675" t="s">
        <v>31</v>
      </c>
      <c r="E3718" s="676">
        <v>114.64</v>
      </c>
      <c r="F3718" s="446"/>
      <c r="G3718" s="446"/>
      <c r="H3718" s="446" t="s">
        <v>14360</v>
      </c>
      <c r="I3718" s="447">
        <v>45261</v>
      </c>
    </row>
    <row r="3719" spans="1:9" ht="15.75">
      <c r="A3719" s="675">
        <v>103868</v>
      </c>
      <c r="B3719" s="675" t="s">
        <v>5256</v>
      </c>
      <c r="C3719" s="675" t="s">
        <v>1986</v>
      </c>
      <c r="D3719" s="675" t="s">
        <v>31</v>
      </c>
      <c r="E3719" s="676">
        <v>45.97</v>
      </c>
      <c r="F3719" s="446"/>
      <c r="G3719" s="446"/>
      <c r="H3719" s="446" t="s">
        <v>14360</v>
      </c>
      <c r="I3719" s="447">
        <v>45261</v>
      </c>
    </row>
    <row r="3720" spans="1:9" ht="15.75">
      <c r="A3720" s="675">
        <v>103869</v>
      </c>
      <c r="B3720" s="675" t="s">
        <v>5257</v>
      </c>
      <c r="C3720" s="675" t="s">
        <v>1986</v>
      </c>
      <c r="D3720" s="675" t="s">
        <v>31</v>
      </c>
      <c r="E3720" s="676">
        <v>70.260000000000005</v>
      </c>
      <c r="F3720" s="446"/>
      <c r="G3720" s="446"/>
      <c r="H3720" s="446" t="s">
        <v>14360</v>
      </c>
      <c r="I3720" s="447">
        <v>45261</v>
      </c>
    </row>
    <row r="3721" spans="1:9" ht="15.75">
      <c r="A3721" s="675">
        <v>103870</v>
      </c>
      <c r="B3721" s="675" t="s">
        <v>5258</v>
      </c>
      <c r="C3721" s="675" t="s">
        <v>1986</v>
      </c>
      <c r="D3721" s="675" t="s">
        <v>31</v>
      </c>
      <c r="E3721" s="676">
        <v>86.52</v>
      </c>
      <c r="F3721" s="446"/>
      <c r="G3721" s="446"/>
      <c r="H3721" s="446" t="s">
        <v>14360</v>
      </c>
      <c r="I3721" s="447">
        <v>45261</v>
      </c>
    </row>
    <row r="3722" spans="1:9" ht="15.75">
      <c r="A3722" s="675">
        <v>103871</v>
      </c>
      <c r="B3722" s="675" t="s">
        <v>5259</v>
      </c>
      <c r="C3722" s="675" t="s">
        <v>1986</v>
      </c>
      <c r="D3722" s="675" t="s">
        <v>31</v>
      </c>
      <c r="E3722" s="676">
        <v>56.6</v>
      </c>
      <c r="F3722" s="446"/>
      <c r="G3722" s="446"/>
      <c r="H3722" s="446" t="s">
        <v>14360</v>
      </c>
      <c r="I3722" s="447">
        <v>45261</v>
      </c>
    </row>
    <row r="3723" spans="1:9" ht="15.75">
      <c r="A3723" s="675">
        <v>103872</v>
      </c>
      <c r="B3723" s="675" t="s">
        <v>5260</v>
      </c>
      <c r="C3723" s="675" t="s">
        <v>1986</v>
      </c>
      <c r="D3723" s="675" t="s">
        <v>31</v>
      </c>
      <c r="E3723" s="676">
        <v>119.56</v>
      </c>
      <c r="F3723" s="446"/>
      <c r="G3723" s="446"/>
      <c r="H3723" s="446" t="s">
        <v>14360</v>
      </c>
      <c r="I3723" s="447">
        <v>45261</v>
      </c>
    </row>
    <row r="3724" spans="1:9" ht="15.75">
      <c r="A3724" s="675">
        <v>103873</v>
      </c>
      <c r="B3724" s="675" t="s">
        <v>5261</v>
      </c>
      <c r="C3724" s="675" t="s">
        <v>1986</v>
      </c>
      <c r="D3724" s="675" t="s">
        <v>31</v>
      </c>
      <c r="E3724" s="676">
        <v>137.83000000000001</v>
      </c>
      <c r="F3724" s="446"/>
      <c r="G3724" s="446"/>
      <c r="H3724" s="446" t="s">
        <v>14360</v>
      </c>
      <c r="I3724" s="447">
        <v>45261</v>
      </c>
    </row>
    <row r="3725" spans="1:9" ht="15.75">
      <c r="A3725" s="675">
        <v>103978</v>
      </c>
      <c r="B3725" s="675" t="s">
        <v>6554</v>
      </c>
      <c r="C3725" s="675" t="s">
        <v>1986</v>
      </c>
      <c r="D3725" s="675" t="s">
        <v>31</v>
      </c>
      <c r="E3725" s="676">
        <v>25.61</v>
      </c>
      <c r="F3725" s="446"/>
      <c r="G3725" s="446"/>
      <c r="H3725" s="446" t="s">
        <v>14360</v>
      </c>
      <c r="I3725" s="447">
        <v>45261</v>
      </c>
    </row>
    <row r="3726" spans="1:9" ht="15.75">
      <c r="A3726" s="675">
        <v>103979</v>
      </c>
      <c r="B3726" s="675" t="s">
        <v>6555</v>
      </c>
      <c r="C3726" s="675" t="s">
        <v>1986</v>
      </c>
      <c r="D3726" s="675" t="s">
        <v>31</v>
      </c>
      <c r="E3726" s="676">
        <v>29.06</v>
      </c>
      <c r="F3726" s="446"/>
      <c r="G3726" s="446"/>
      <c r="H3726" s="446" t="s">
        <v>14360</v>
      </c>
      <c r="I3726" s="447">
        <v>45261</v>
      </c>
    </row>
    <row r="3727" spans="1:9" ht="15.75">
      <c r="A3727" s="675">
        <v>104021</v>
      </c>
      <c r="B3727" s="675" t="s">
        <v>6556</v>
      </c>
      <c r="C3727" s="675" t="s">
        <v>1986</v>
      </c>
      <c r="D3727" s="675" t="s">
        <v>31</v>
      </c>
      <c r="E3727" s="676">
        <v>71.88</v>
      </c>
      <c r="F3727" s="446"/>
      <c r="G3727" s="446"/>
      <c r="H3727" s="446" t="s">
        <v>14360</v>
      </c>
      <c r="I3727" s="447">
        <v>45261</v>
      </c>
    </row>
    <row r="3728" spans="1:9" ht="15.75">
      <c r="A3728" s="675">
        <v>104166</v>
      </c>
      <c r="B3728" s="675" t="s">
        <v>6557</v>
      </c>
      <c r="C3728" s="675" t="s">
        <v>1986</v>
      </c>
      <c r="D3728" s="675" t="s">
        <v>31</v>
      </c>
      <c r="E3728" s="676">
        <v>68.760000000000005</v>
      </c>
      <c r="F3728" s="446"/>
      <c r="G3728" s="446"/>
      <c r="H3728" s="446" t="s">
        <v>14360</v>
      </c>
      <c r="I3728" s="447">
        <v>45261</v>
      </c>
    </row>
    <row r="3729" spans="1:9" ht="15.75">
      <c r="A3729" s="675">
        <v>104194</v>
      </c>
      <c r="B3729" s="675" t="s">
        <v>6558</v>
      </c>
      <c r="C3729" s="675" t="s">
        <v>1986</v>
      </c>
      <c r="D3729" s="675" t="s">
        <v>31</v>
      </c>
      <c r="E3729" s="676">
        <v>19.34</v>
      </c>
      <c r="F3729" s="446"/>
      <c r="G3729" s="446"/>
      <c r="H3729" s="446" t="s">
        <v>14360</v>
      </c>
      <c r="I3729" s="447">
        <v>45261</v>
      </c>
    </row>
    <row r="3730" spans="1:9" ht="15.75">
      <c r="A3730" s="675">
        <v>104195</v>
      </c>
      <c r="B3730" s="675" t="s">
        <v>6559</v>
      </c>
      <c r="C3730" s="675" t="s">
        <v>1986</v>
      </c>
      <c r="D3730" s="675" t="s">
        <v>31</v>
      </c>
      <c r="E3730" s="676">
        <v>20.57</v>
      </c>
      <c r="F3730" s="446"/>
      <c r="G3730" s="446"/>
      <c r="H3730" s="446" t="s">
        <v>14360</v>
      </c>
      <c r="I3730" s="447">
        <v>45261</v>
      </c>
    </row>
    <row r="3731" spans="1:9" ht="15.75">
      <c r="A3731" s="675">
        <v>104315</v>
      </c>
      <c r="B3731" s="675" t="s">
        <v>6560</v>
      </c>
      <c r="C3731" s="675" t="s">
        <v>1986</v>
      </c>
      <c r="D3731" s="675" t="s">
        <v>31</v>
      </c>
      <c r="E3731" s="676">
        <v>14.63</v>
      </c>
      <c r="F3731" s="446"/>
      <c r="G3731" s="446"/>
      <c r="H3731" s="446" t="s">
        <v>14360</v>
      </c>
      <c r="I3731" s="447">
        <v>45261</v>
      </c>
    </row>
    <row r="3732" spans="1:9" ht="15.75">
      <c r="A3732" s="675">
        <v>104316</v>
      </c>
      <c r="B3732" s="675" t="s">
        <v>6561</v>
      </c>
      <c r="C3732" s="675" t="s">
        <v>1986</v>
      </c>
      <c r="D3732" s="675" t="s">
        <v>31</v>
      </c>
      <c r="E3732" s="676">
        <v>21.96</v>
      </c>
      <c r="F3732" s="446"/>
      <c r="G3732" s="446"/>
      <c r="H3732" s="446" t="s">
        <v>14360</v>
      </c>
      <c r="I3732" s="447">
        <v>45261</v>
      </c>
    </row>
    <row r="3733" spans="1:9" ht="15.75">
      <c r="A3733" s="675">
        <v>89358</v>
      </c>
      <c r="B3733" s="675" t="s">
        <v>6562</v>
      </c>
      <c r="C3733" s="675" t="s">
        <v>1986</v>
      </c>
      <c r="D3733" s="675" t="s">
        <v>37</v>
      </c>
      <c r="E3733" s="676">
        <v>6.9</v>
      </c>
      <c r="F3733" s="446"/>
      <c r="G3733" s="446"/>
      <c r="H3733" s="446" t="s">
        <v>14360</v>
      </c>
      <c r="I3733" s="447">
        <v>45261</v>
      </c>
    </row>
    <row r="3734" spans="1:9" ht="15.75">
      <c r="A3734" s="675">
        <v>89359</v>
      </c>
      <c r="B3734" s="675" t="s">
        <v>6563</v>
      </c>
      <c r="C3734" s="675" t="s">
        <v>1986</v>
      </c>
      <c r="D3734" s="675" t="s">
        <v>37</v>
      </c>
      <c r="E3734" s="676">
        <v>7.48</v>
      </c>
      <c r="F3734" s="446"/>
      <c r="G3734" s="446"/>
      <c r="H3734" s="446" t="s">
        <v>14360</v>
      </c>
      <c r="I3734" s="447">
        <v>45261</v>
      </c>
    </row>
    <row r="3735" spans="1:9" ht="15.75">
      <c r="A3735" s="675">
        <v>89360</v>
      </c>
      <c r="B3735" s="675" t="s">
        <v>6564</v>
      </c>
      <c r="C3735" s="675" t="s">
        <v>1986</v>
      </c>
      <c r="D3735" s="675" t="s">
        <v>37</v>
      </c>
      <c r="E3735" s="676">
        <v>8.5399999999999991</v>
      </c>
      <c r="F3735" s="446"/>
      <c r="G3735" s="446"/>
      <c r="H3735" s="446" t="s">
        <v>14360</v>
      </c>
      <c r="I3735" s="447">
        <v>45261</v>
      </c>
    </row>
    <row r="3736" spans="1:9" ht="15.75">
      <c r="A3736" s="675">
        <v>89361</v>
      </c>
      <c r="B3736" s="675" t="s">
        <v>6565</v>
      </c>
      <c r="C3736" s="675" t="s">
        <v>1986</v>
      </c>
      <c r="D3736" s="675" t="s">
        <v>37</v>
      </c>
      <c r="E3736" s="676">
        <v>8.6199999999999992</v>
      </c>
      <c r="F3736" s="446"/>
      <c r="G3736" s="446"/>
      <c r="H3736" s="446" t="s">
        <v>14360</v>
      </c>
      <c r="I3736" s="447">
        <v>45261</v>
      </c>
    </row>
    <row r="3737" spans="1:9" ht="15.75">
      <c r="A3737" s="675">
        <v>89362</v>
      </c>
      <c r="B3737" s="675" t="s">
        <v>6566</v>
      </c>
      <c r="C3737" s="675" t="s">
        <v>1986</v>
      </c>
      <c r="D3737" s="675" t="s">
        <v>37</v>
      </c>
      <c r="E3737" s="676">
        <v>8.1999999999999993</v>
      </c>
      <c r="F3737" s="446"/>
      <c r="G3737" s="446"/>
      <c r="H3737" s="446" t="s">
        <v>14360</v>
      </c>
      <c r="I3737" s="447">
        <v>45261</v>
      </c>
    </row>
    <row r="3738" spans="1:9" ht="15.75">
      <c r="A3738" s="675">
        <v>89363</v>
      </c>
      <c r="B3738" s="675" t="s">
        <v>6567</v>
      </c>
      <c r="C3738" s="675" t="s">
        <v>1986</v>
      </c>
      <c r="D3738" s="675" t="s">
        <v>37</v>
      </c>
      <c r="E3738" s="676">
        <v>9.0299999999999994</v>
      </c>
      <c r="F3738" s="446"/>
      <c r="G3738" s="446"/>
      <c r="H3738" s="446" t="s">
        <v>14360</v>
      </c>
      <c r="I3738" s="447">
        <v>45261</v>
      </c>
    </row>
    <row r="3739" spans="1:9" ht="15.75">
      <c r="A3739" s="675">
        <v>89364</v>
      </c>
      <c r="B3739" s="675" t="s">
        <v>6568</v>
      </c>
      <c r="C3739" s="675" t="s">
        <v>1986</v>
      </c>
      <c r="D3739" s="675" t="s">
        <v>37</v>
      </c>
      <c r="E3739" s="676">
        <v>10.64</v>
      </c>
      <c r="F3739" s="446"/>
      <c r="G3739" s="446"/>
      <c r="H3739" s="446" t="s">
        <v>14360</v>
      </c>
      <c r="I3739" s="447">
        <v>45261</v>
      </c>
    </row>
    <row r="3740" spans="1:9" ht="15.75">
      <c r="A3740" s="675">
        <v>89365</v>
      </c>
      <c r="B3740" s="675" t="s">
        <v>6569</v>
      </c>
      <c r="C3740" s="675" t="s">
        <v>1986</v>
      </c>
      <c r="D3740" s="675" t="s">
        <v>37</v>
      </c>
      <c r="E3740" s="676">
        <v>10.06</v>
      </c>
      <c r="F3740" s="446"/>
      <c r="G3740" s="446"/>
      <c r="H3740" s="446" t="s">
        <v>14360</v>
      </c>
      <c r="I3740" s="447">
        <v>45261</v>
      </c>
    </row>
    <row r="3741" spans="1:9" ht="15.75">
      <c r="A3741" s="675">
        <v>89366</v>
      </c>
      <c r="B3741" s="675" t="s">
        <v>6570</v>
      </c>
      <c r="C3741" s="675" t="s">
        <v>1986</v>
      </c>
      <c r="D3741" s="675" t="s">
        <v>37</v>
      </c>
      <c r="E3741" s="676">
        <v>15.56</v>
      </c>
      <c r="F3741" s="446"/>
      <c r="G3741" s="446"/>
      <c r="H3741" s="446" t="s">
        <v>14360</v>
      </c>
      <c r="I3741" s="447">
        <v>45261</v>
      </c>
    </row>
    <row r="3742" spans="1:9" ht="15.75">
      <c r="A3742" s="675">
        <v>89367</v>
      </c>
      <c r="B3742" s="675" t="s">
        <v>6571</v>
      </c>
      <c r="C3742" s="675" t="s">
        <v>1986</v>
      </c>
      <c r="D3742" s="675" t="s">
        <v>37</v>
      </c>
      <c r="E3742" s="676">
        <v>11.59</v>
      </c>
      <c r="F3742" s="446"/>
      <c r="G3742" s="446"/>
      <c r="H3742" s="446" t="s">
        <v>14360</v>
      </c>
      <c r="I3742" s="447">
        <v>45261</v>
      </c>
    </row>
    <row r="3743" spans="1:9" ht="15.75">
      <c r="A3743" s="675">
        <v>89368</v>
      </c>
      <c r="B3743" s="675" t="s">
        <v>6572</v>
      </c>
      <c r="C3743" s="675" t="s">
        <v>1986</v>
      </c>
      <c r="D3743" s="675" t="s">
        <v>37</v>
      </c>
      <c r="E3743" s="676">
        <v>13.45</v>
      </c>
      <c r="F3743" s="446"/>
      <c r="G3743" s="446"/>
      <c r="H3743" s="446" t="s">
        <v>14360</v>
      </c>
      <c r="I3743" s="447">
        <v>45261</v>
      </c>
    </row>
    <row r="3744" spans="1:9" ht="15.75">
      <c r="A3744" s="675">
        <v>89369</v>
      </c>
      <c r="B3744" s="675" t="s">
        <v>6573</v>
      </c>
      <c r="C3744" s="675" t="s">
        <v>1986</v>
      </c>
      <c r="D3744" s="675" t="s">
        <v>37</v>
      </c>
      <c r="E3744" s="676">
        <v>15.95</v>
      </c>
      <c r="F3744" s="446"/>
      <c r="G3744" s="446"/>
      <c r="H3744" s="446" t="s">
        <v>14360</v>
      </c>
      <c r="I3744" s="447">
        <v>45261</v>
      </c>
    </row>
    <row r="3745" spans="1:9" ht="15.75">
      <c r="A3745" s="675">
        <v>89370</v>
      </c>
      <c r="B3745" s="675" t="s">
        <v>6574</v>
      </c>
      <c r="C3745" s="675" t="s">
        <v>1986</v>
      </c>
      <c r="D3745" s="675" t="s">
        <v>37</v>
      </c>
      <c r="E3745" s="676">
        <v>13.8</v>
      </c>
      <c r="F3745" s="446"/>
      <c r="G3745" s="446"/>
      <c r="H3745" s="446" t="s">
        <v>14360</v>
      </c>
      <c r="I3745" s="447">
        <v>45261</v>
      </c>
    </row>
    <row r="3746" spans="1:9" ht="15.75">
      <c r="A3746" s="675">
        <v>89371</v>
      </c>
      <c r="B3746" s="675" t="s">
        <v>6575</v>
      </c>
      <c r="C3746" s="675" t="s">
        <v>1986</v>
      </c>
      <c r="D3746" s="675" t="s">
        <v>37</v>
      </c>
      <c r="E3746" s="676">
        <v>5.21</v>
      </c>
      <c r="F3746" s="446"/>
      <c r="G3746" s="446"/>
      <c r="H3746" s="446" t="s">
        <v>14360</v>
      </c>
      <c r="I3746" s="447">
        <v>45261</v>
      </c>
    </row>
    <row r="3747" spans="1:9" ht="15.75">
      <c r="A3747" s="675">
        <v>89372</v>
      </c>
      <c r="B3747" s="675" t="s">
        <v>6576</v>
      </c>
      <c r="C3747" s="675" t="s">
        <v>1986</v>
      </c>
      <c r="D3747" s="675" t="s">
        <v>37</v>
      </c>
      <c r="E3747" s="676">
        <v>15.84</v>
      </c>
      <c r="F3747" s="446"/>
      <c r="G3747" s="446"/>
      <c r="H3747" s="446" t="s">
        <v>14360</v>
      </c>
      <c r="I3747" s="447">
        <v>45261</v>
      </c>
    </row>
    <row r="3748" spans="1:9" ht="15.75">
      <c r="A3748" s="675">
        <v>89373</v>
      </c>
      <c r="B3748" s="675" t="s">
        <v>6577</v>
      </c>
      <c r="C3748" s="675" t="s">
        <v>1986</v>
      </c>
      <c r="D3748" s="675" t="s">
        <v>37</v>
      </c>
      <c r="E3748" s="676">
        <v>6.33</v>
      </c>
      <c r="F3748" s="446"/>
      <c r="G3748" s="446"/>
      <c r="H3748" s="446" t="s">
        <v>14360</v>
      </c>
      <c r="I3748" s="447">
        <v>45261</v>
      </c>
    </row>
    <row r="3749" spans="1:9" ht="15.75">
      <c r="A3749" s="675">
        <v>89374</v>
      </c>
      <c r="B3749" s="675" t="s">
        <v>6578</v>
      </c>
      <c r="C3749" s="675" t="s">
        <v>1986</v>
      </c>
      <c r="D3749" s="675" t="s">
        <v>37</v>
      </c>
      <c r="E3749" s="676">
        <v>9.67</v>
      </c>
      <c r="F3749" s="446"/>
      <c r="G3749" s="446"/>
      <c r="H3749" s="446" t="s">
        <v>14360</v>
      </c>
      <c r="I3749" s="447">
        <v>45261</v>
      </c>
    </row>
    <row r="3750" spans="1:9" ht="15.75">
      <c r="A3750" s="675">
        <v>89375</v>
      </c>
      <c r="B3750" s="675" t="s">
        <v>6579</v>
      </c>
      <c r="C3750" s="675" t="s">
        <v>1986</v>
      </c>
      <c r="D3750" s="675" t="s">
        <v>37</v>
      </c>
      <c r="E3750" s="676">
        <v>11.54</v>
      </c>
      <c r="F3750" s="446"/>
      <c r="G3750" s="446"/>
      <c r="H3750" s="446" t="s">
        <v>14360</v>
      </c>
      <c r="I3750" s="447">
        <v>45261</v>
      </c>
    </row>
    <row r="3751" spans="1:9" ht="15.75">
      <c r="A3751" s="675">
        <v>89376</v>
      </c>
      <c r="B3751" s="675" t="s">
        <v>6580</v>
      </c>
      <c r="C3751" s="675" t="s">
        <v>1986</v>
      </c>
      <c r="D3751" s="675" t="s">
        <v>37</v>
      </c>
      <c r="E3751" s="676">
        <v>4.97</v>
      </c>
      <c r="F3751" s="446"/>
      <c r="G3751" s="446"/>
      <c r="H3751" s="446" t="s">
        <v>14360</v>
      </c>
      <c r="I3751" s="447">
        <v>45261</v>
      </c>
    </row>
    <row r="3752" spans="1:9" ht="15.75">
      <c r="A3752" s="675">
        <v>89377</v>
      </c>
      <c r="B3752" s="675" t="s">
        <v>6581</v>
      </c>
      <c r="C3752" s="675" t="s">
        <v>1986</v>
      </c>
      <c r="D3752" s="675" t="s">
        <v>37</v>
      </c>
      <c r="E3752" s="676">
        <v>9.6999999999999993</v>
      </c>
      <c r="F3752" s="446"/>
      <c r="G3752" s="446"/>
      <c r="H3752" s="446" t="s">
        <v>14360</v>
      </c>
      <c r="I3752" s="447">
        <v>45261</v>
      </c>
    </row>
    <row r="3753" spans="1:9" ht="15.75">
      <c r="A3753" s="675">
        <v>89378</v>
      </c>
      <c r="B3753" s="675" t="s">
        <v>6582</v>
      </c>
      <c r="C3753" s="675" t="s">
        <v>1986</v>
      </c>
      <c r="D3753" s="675" t="s">
        <v>37</v>
      </c>
      <c r="E3753" s="676">
        <v>6.12</v>
      </c>
      <c r="F3753" s="446"/>
      <c r="G3753" s="446"/>
      <c r="H3753" s="446" t="s">
        <v>14360</v>
      </c>
      <c r="I3753" s="447">
        <v>45261</v>
      </c>
    </row>
    <row r="3754" spans="1:9" ht="15.75">
      <c r="A3754" s="675">
        <v>89379</v>
      </c>
      <c r="B3754" s="675" t="s">
        <v>1261</v>
      </c>
      <c r="C3754" s="675" t="s">
        <v>1986</v>
      </c>
      <c r="D3754" s="675" t="s">
        <v>37</v>
      </c>
      <c r="E3754" s="676">
        <v>18.57</v>
      </c>
      <c r="F3754" s="446"/>
      <c r="G3754" s="446"/>
      <c r="H3754" s="446" t="s">
        <v>14360</v>
      </c>
      <c r="I3754" s="447">
        <v>45261</v>
      </c>
    </row>
    <row r="3755" spans="1:9" ht="15.75">
      <c r="A3755" s="675">
        <v>89380</v>
      </c>
      <c r="B3755" s="675" t="s">
        <v>6583</v>
      </c>
      <c r="C3755" s="675" t="s">
        <v>1986</v>
      </c>
      <c r="D3755" s="675" t="s">
        <v>37</v>
      </c>
      <c r="E3755" s="676">
        <v>9.16</v>
      </c>
      <c r="F3755" s="446"/>
      <c r="G3755" s="446"/>
      <c r="H3755" s="446" t="s">
        <v>14360</v>
      </c>
      <c r="I3755" s="447">
        <v>45261</v>
      </c>
    </row>
    <row r="3756" spans="1:9" ht="15.75">
      <c r="A3756" s="675">
        <v>89381</v>
      </c>
      <c r="B3756" s="675" t="s">
        <v>6584</v>
      </c>
      <c r="C3756" s="675" t="s">
        <v>1986</v>
      </c>
      <c r="D3756" s="675" t="s">
        <v>37</v>
      </c>
      <c r="E3756" s="676">
        <v>11.92</v>
      </c>
      <c r="F3756" s="446"/>
      <c r="G3756" s="446"/>
      <c r="H3756" s="446" t="s">
        <v>14360</v>
      </c>
      <c r="I3756" s="447">
        <v>45261</v>
      </c>
    </row>
    <row r="3757" spans="1:9" ht="15.75">
      <c r="A3757" s="675">
        <v>89382</v>
      </c>
      <c r="B3757" s="675" t="s">
        <v>6585</v>
      </c>
      <c r="C3757" s="675" t="s">
        <v>1986</v>
      </c>
      <c r="D3757" s="675" t="s">
        <v>37</v>
      </c>
      <c r="E3757" s="676">
        <v>13.87</v>
      </c>
      <c r="F3757" s="446"/>
      <c r="G3757" s="446"/>
      <c r="H3757" s="446" t="s">
        <v>14360</v>
      </c>
      <c r="I3757" s="447">
        <v>45261</v>
      </c>
    </row>
    <row r="3758" spans="1:9" ht="15.75">
      <c r="A3758" s="675">
        <v>89383</v>
      </c>
      <c r="B3758" s="675" t="s">
        <v>6586</v>
      </c>
      <c r="C3758" s="675" t="s">
        <v>1986</v>
      </c>
      <c r="D3758" s="675" t="s">
        <v>37</v>
      </c>
      <c r="E3758" s="676">
        <v>5.78</v>
      </c>
      <c r="F3758" s="446"/>
      <c r="G3758" s="446"/>
      <c r="H3758" s="446" t="s">
        <v>14360</v>
      </c>
      <c r="I3758" s="447">
        <v>45261</v>
      </c>
    </row>
    <row r="3759" spans="1:9" ht="15.75">
      <c r="A3759" s="675">
        <v>89384</v>
      </c>
      <c r="B3759" s="675" t="s">
        <v>6587</v>
      </c>
      <c r="C3759" s="675" t="s">
        <v>1986</v>
      </c>
      <c r="D3759" s="675" t="s">
        <v>37</v>
      </c>
      <c r="E3759" s="676">
        <v>12.46</v>
      </c>
      <c r="F3759" s="446"/>
      <c r="G3759" s="446"/>
      <c r="H3759" s="446" t="s">
        <v>14360</v>
      </c>
      <c r="I3759" s="447">
        <v>45261</v>
      </c>
    </row>
    <row r="3760" spans="1:9" ht="15.75">
      <c r="A3760" s="675">
        <v>89385</v>
      </c>
      <c r="B3760" s="675" t="s">
        <v>6588</v>
      </c>
      <c r="C3760" s="675" t="s">
        <v>1986</v>
      </c>
      <c r="D3760" s="675" t="s">
        <v>37</v>
      </c>
      <c r="E3760" s="676">
        <v>6.46</v>
      </c>
      <c r="F3760" s="446"/>
      <c r="G3760" s="446"/>
      <c r="H3760" s="446" t="s">
        <v>14360</v>
      </c>
      <c r="I3760" s="447">
        <v>45261</v>
      </c>
    </row>
    <row r="3761" spans="1:9" ht="15.75">
      <c r="A3761" s="675">
        <v>89386</v>
      </c>
      <c r="B3761" s="675" t="s">
        <v>6589</v>
      </c>
      <c r="C3761" s="675" t="s">
        <v>1986</v>
      </c>
      <c r="D3761" s="675" t="s">
        <v>37</v>
      </c>
      <c r="E3761" s="676">
        <v>8.5299999999999994</v>
      </c>
      <c r="F3761" s="446"/>
      <c r="G3761" s="446"/>
      <c r="H3761" s="446" t="s">
        <v>14360</v>
      </c>
      <c r="I3761" s="447">
        <v>45261</v>
      </c>
    </row>
    <row r="3762" spans="1:9" ht="15.75">
      <c r="A3762" s="675">
        <v>89387</v>
      </c>
      <c r="B3762" s="675" t="s">
        <v>6590</v>
      </c>
      <c r="C3762" s="675" t="s">
        <v>1986</v>
      </c>
      <c r="D3762" s="675" t="s">
        <v>37</v>
      </c>
      <c r="E3762" s="676">
        <v>30.06</v>
      </c>
      <c r="F3762" s="446"/>
      <c r="G3762" s="446"/>
      <c r="H3762" s="446" t="s">
        <v>14360</v>
      </c>
      <c r="I3762" s="447">
        <v>45261</v>
      </c>
    </row>
    <row r="3763" spans="1:9" ht="15.75">
      <c r="A3763" s="675">
        <v>89389</v>
      </c>
      <c r="B3763" s="675" t="s">
        <v>6591</v>
      </c>
      <c r="C3763" s="675" t="s">
        <v>1986</v>
      </c>
      <c r="D3763" s="675" t="s">
        <v>37</v>
      </c>
      <c r="E3763" s="676">
        <v>10.67</v>
      </c>
      <c r="F3763" s="446"/>
      <c r="G3763" s="446"/>
      <c r="H3763" s="446" t="s">
        <v>14360</v>
      </c>
      <c r="I3763" s="447">
        <v>45261</v>
      </c>
    </row>
    <row r="3764" spans="1:9" ht="15.75">
      <c r="A3764" s="675">
        <v>89390</v>
      </c>
      <c r="B3764" s="675" t="s">
        <v>6592</v>
      </c>
      <c r="C3764" s="675" t="s">
        <v>1986</v>
      </c>
      <c r="D3764" s="675" t="s">
        <v>37</v>
      </c>
      <c r="E3764" s="676">
        <v>20.92</v>
      </c>
      <c r="F3764" s="446"/>
      <c r="G3764" s="446"/>
      <c r="H3764" s="446" t="s">
        <v>14360</v>
      </c>
      <c r="I3764" s="447">
        <v>45261</v>
      </c>
    </row>
    <row r="3765" spans="1:9" ht="15.75">
      <c r="A3765" s="675">
        <v>89391</v>
      </c>
      <c r="B3765" s="675" t="s">
        <v>6593</v>
      </c>
      <c r="C3765" s="675" t="s">
        <v>1986</v>
      </c>
      <c r="D3765" s="675" t="s">
        <v>37</v>
      </c>
      <c r="E3765" s="676">
        <v>7.74</v>
      </c>
      <c r="F3765" s="446"/>
      <c r="G3765" s="446"/>
      <c r="H3765" s="446" t="s">
        <v>14360</v>
      </c>
      <c r="I3765" s="447">
        <v>45261</v>
      </c>
    </row>
    <row r="3766" spans="1:9" ht="15.75">
      <c r="A3766" s="675">
        <v>89392</v>
      </c>
      <c r="B3766" s="675" t="s">
        <v>6594</v>
      </c>
      <c r="C3766" s="675" t="s">
        <v>1986</v>
      </c>
      <c r="D3766" s="675" t="s">
        <v>37</v>
      </c>
      <c r="E3766" s="676">
        <v>24.21</v>
      </c>
      <c r="F3766" s="446"/>
      <c r="G3766" s="446"/>
      <c r="H3766" s="446" t="s">
        <v>14360</v>
      </c>
      <c r="I3766" s="447">
        <v>45261</v>
      </c>
    </row>
    <row r="3767" spans="1:9" ht="15.75">
      <c r="A3767" s="675">
        <v>89393</v>
      </c>
      <c r="B3767" s="675" t="s">
        <v>6595</v>
      </c>
      <c r="C3767" s="675" t="s">
        <v>1986</v>
      </c>
      <c r="D3767" s="675" t="s">
        <v>37</v>
      </c>
      <c r="E3767" s="676">
        <v>9.61</v>
      </c>
      <c r="F3767" s="446"/>
      <c r="G3767" s="446"/>
      <c r="H3767" s="446" t="s">
        <v>14360</v>
      </c>
      <c r="I3767" s="447">
        <v>45261</v>
      </c>
    </row>
    <row r="3768" spans="1:9" ht="15.75">
      <c r="A3768" s="675">
        <v>89394</v>
      </c>
      <c r="B3768" s="675" t="s">
        <v>6596</v>
      </c>
      <c r="C3768" s="675" t="s">
        <v>1986</v>
      </c>
      <c r="D3768" s="675" t="s">
        <v>37</v>
      </c>
      <c r="E3768" s="676">
        <v>17.760000000000002</v>
      </c>
      <c r="F3768" s="446"/>
      <c r="G3768" s="446"/>
      <c r="H3768" s="446" t="s">
        <v>14360</v>
      </c>
      <c r="I3768" s="447">
        <v>45261</v>
      </c>
    </row>
    <row r="3769" spans="1:9" ht="15.75">
      <c r="A3769" s="675">
        <v>89395</v>
      </c>
      <c r="B3769" s="675" t="s">
        <v>6597</v>
      </c>
      <c r="C3769" s="675" t="s">
        <v>1986</v>
      </c>
      <c r="D3769" s="675" t="s">
        <v>37</v>
      </c>
      <c r="E3769" s="676">
        <v>11.34</v>
      </c>
      <c r="F3769" s="446"/>
      <c r="G3769" s="446"/>
      <c r="H3769" s="446" t="s">
        <v>14360</v>
      </c>
      <c r="I3769" s="447">
        <v>45261</v>
      </c>
    </row>
    <row r="3770" spans="1:9" ht="15.75">
      <c r="A3770" s="675">
        <v>89396</v>
      </c>
      <c r="B3770" s="675" t="s">
        <v>6598</v>
      </c>
      <c r="C3770" s="675" t="s">
        <v>1986</v>
      </c>
      <c r="D3770" s="675" t="s">
        <v>37</v>
      </c>
      <c r="E3770" s="676">
        <v>19.47</v>
      </c>
      <c r="F3770" s="446"/>
      <c r="G3770" s="446"/>
      <c r="H3770" s="446" t="s">
        <v>14360</v>
      </c>
      <c r="I3770" s="447">
        <v>45261</v>
      </c>
    </row>
    <row r="3771" spans="1:9" ht="15.75">
      <c r="A3771" s="675">
        <v>89397</v>
      </c>
      <c r="B3771" s="675" t="s">
        <v>6599</v>
      </c>
      <c r="C3771" s="675" t="s">
        <v>1986</v>
      </c>
      <c r="D3771" s="675" t="s">
        <v>37</v>
      </c>
      <c r="E3771" s="676">
        <v>13.4</v>
      </c>
      <c r="F3771" s="446"/>
      <c r="G3771" s="446"/>
      <c r="H3771" s="446" t="s">
        <v>14360</v>
      </c>
      <c r="I3771" s="447">
        <v>45261</v>
      </c>
    </row>
    <row r="3772" spans="1:9" ht="15.75">
      <c r="A3772" s="675">
        <v>89398</v>
      </c>
      <c r="B3772" s="675" t="s">
        <v>6600</v>
      </c>
      <c r="C3772" s="675" t="s">
        <v>1986</v>
      </c>
      <c r="D3772" s="675" t="s">
        <v>37</v>
      </c>
      <c r="E3772" s="676">
        <v>16.260000000000002</v>
      </c>
      <c r="F3772" s="446"/>
      <c r="G3772" s="446"/>
      <c r="H3772" s="446" t="s">
        <v>14360</v>
      </c>
      <c r="I3772" s="447">
        <v>45261</v>
      </c>
    </row>
    <row r="3773" spans="1:9" ht="15.75">
      <c r="A3773" s="675">
        <v>89399</v>
      </c>
      <c r="B3773" s="675" t="s">
        <v>6601</v>
      </c>
      <c r="C3773" s="675" t="s">
        <v>1986</v>
      </c>
      <c r="D3773" s="675" t="s">
        <v>37</v>
      </c>
      <c r="E3773" s="676">
        <v>23.77</v>
      </c>
      <c r="F3773" s="446"/>
      <c r="G3773" s="446"/>
      <c r="H3773" s="446" t="s">
        <v>14360</v>
      </c>
      <c r="I3773" s="447">
        <v>45261</v>
      </c>
    </row>
    <row r="3774" spans="1:9" ht="15.75">
      <c r="A3774" s="675">
        <v>89400</v>
      </c>
      <c r="B3774" s="675" t="s">
        <v>6602</v>
      </c>
      <c r="C3774" s="675" t="s">
        <v>1986</v>
      </c>
      <c r="D3774" s="675" t="s">
        <v>37</v>
      </c>
      <c r="E3774" s="676">
        <v>18.350000000000001</v>
      </c>
      <c r="F3774" s="446"/>
      <c r="G3774" s="446"/>
      <c r="H3774" s="446" t="s">
        <v>14360</v>
      </c>
      <c r="I3774" s="447">
        <v>45261</v>
      </c>
    </row>
    <row r="3775" spans="1:9" ht="15.75">
      <c r="A3775" s="675">
        <v>89404</v>
      </c>
      <c r="B3775" s="675" t="s">
        <v>6603</v>
      </c>
      <c r="C3775" s="675" t="s">
        <v>1986</v>
      </c>
      <c r="D3775" s="675" t="s">
        <v>37</v>
      </c>
      <c r="E3775" s="676">
        <v>6.3</v>
      </c>
      <c r="F3775" s="446"/>
      <c r="G3775" s="446"/>
      <c r="H3775" s="446" t="s">
        <v>14360</v>
      </c>
      <c r="I3775" s="447">
        <v>45261</v>
      </c>
    </row>
    <row r="3776" spans="1:9" ht="15.75">
      <c r="A3776" s="675">
        <v>89405</v>
      </c>
      <c r="B3776" s="675" t="s">
        <v>6604</v>
      </c>
      <c r="C3776" s="675" t="s">
        <v>1986</v>
      </c>
      <c r="D3776" s="675" t="s">
        <v>37</v>
      </c>
      <c r="E3776" s="676">
        <v>6.88</v>
      </c>
      <c r="F3776" s="446"/>
      <c r="G3776" s="446"/>
      <c r="H3776" s="446" t="s">
        <v>14360</v>
      </c>
      <c r="I3776" s="447">
        <v>45261</v>
      </c>
    </row>
    <row r="3777" spans="1:9" ht="15.75">
      <c r="A3777" s="675">
        <v>89406</v>
      </c>
      <c r="B3777" s="675" t="s">
        <v>6605</v>
      </c>
      <c r="C3777" s="675" t="s">
        <v>1986</v>
      </c>
      <c r="D3777" s="675" t="s">
        <v>37</v>
      </c>
      <c r="E3777" s="676">
        <v>7.94</v>
      </c>
      <c r="F3777" s="446"/>
      <c r="G3777" s="446"/>
      <c r="H3777" s="446" t="s">
        <v>14360</v>
      </c>
      <c r="I3777" s="447">
        <v>45261</v>
      </c>
    </row>
    <row r="3778" spans="1:9" ht="15.75">
      <c r="A3778" s="675">
        <v>89407</v>
      </c>
      <c r="B3778" s="675" t="s">
        <v>6606</v>
      </c>
      <c r="C3778" s="675" t="s">
        <v>1986</v>
      </c>
      <c r="D3778" s="675" t="s">
        <v>37</v>
      </c>
      <c r="E3778" s="676">
        <v>8.02</v>
      </c>
      <c r="F3778" s="446"/>
      <c r="G3778" s="446"/>
      <c r="H3778" s="446" t="s">
        <v>14360</v>
      </c>
      <c r="I3778" s="447">
        <v>45261</v>
      </c>
    </row>
    <row r="3779" spans="1:9" ht="15.75">
      <c r="A3779" s="675">
        <v>89408</v>
      </c>
      <c r="B3779" s="675" t="s">
        <v>6607</v>
      </c>
      <c r="C3779" s="675" t="s">
        <v>1986</v>
      </c>
      <c r="D3779" s="675" t="s">
        <v>37</v>
      </c>
      <c r="E3779" s="676">
        <v>7.51</v>
      </c>
      <c r="F3779" s="446"/>
      <c r="G3779" s="446"/>
      <c r="H3779" s="446" t="s">
        <v>14360</v>
      </c>
      <c r="I3779" s="447">
        <v>45261</v>
      </c>
    </row>
    <row r="3780" spans="1:9" ht="15.75">
      <c r="A3780" s="675">
        <v>89409</v>
      </c>
      <c r="B3780" s="675" t="s">
        <v>6608</v>
      </c>
      <c r="C3780" s="675" t="s">
        <v>1986</v>
      </c>
      <c r="D3780" s="675" t="s">
        <v>37</v>
      </c>
      <c r="E3780" s="676">
        <v>8.34</v>
      </c>
      <c r="F3780" s="446"/>
      <c r="G3780" s="446"/>
      <c r="H3780" s="446" t="s">
        <v>14360</v>
      </c>
      <c r="I3780" s="447">
        <v>45261</v>
      </c>
    </row>
    <row r="3781" spans="1:9" ht="15.75">
      <c r="A3781" s="675">
        <v>89410</v>
      </c>
      <c r="B3781" s="675" t="s">
        <v>6609</v>
      </c>
      <c r="C3781" s="675" t="s">
        <v>1986</v>
      </c>
      <c r="D3781" s="675" t="s">
        <v>37</v>
      </c>
      <c r="E3781" s="676">
        <v>9.9499999999999993</v>
      </c>
      <c r="F3781" s="446"/>
      <c r="G3781" s="446"/>
      <c r="H3781" s="446" t="s">
        <v>14360</v>
      </c>
      <c r="I3781" s="447">
        <v>45261</v>
      </c>
    </row>
    <row r="3782" spans="1:9" ht="15.75">
      <c r="A3782" s="675">
        <v>89411</v>
      </c>
      <c r="B3782" s="675" t="s">
        <v>6610</v>
      </c>
      <c r="C3782" s="675" t="s">
        <v>1986</v>
      </c>
      <c r="D3782" s="675" t="s">
        <v>37</v>
      </c>
      <c r="E3782" s="676">
        <v>9.3699999999999992</v>
      </c>
      <c r="F3782" s="446"/>
      <c r="G3782" s="446"/>
      <c r="H3782" s="446" t="s">
        <v>14360</v>
      </c>
      <c r="I3782" s="447">
        <v>45261</v>
      </c>
    </row>
    <row r="3783" spans="1:9" ht="15.75">
      <c r="A3783" s="675">
        <v>89412</v>
      </c>
      <c r="B3783" s="675" t="s">
        <v>6611</v>
      </c>
      <c r="C3783" s="675" t="s">
        <v>1986</v>
      </c>
      <c r="D3783" s="675" t="s">
        <v>37</v>
      </c>
      <c r="E3783" s="676">
        <v>8.82</v>
      </c>
      <c r="F3783" s="446"/>
      <c r="G3783" s="446"/>
      <c r="H3783" s="446" t="s">
        <v>14360</v>
      </c>
      <c r="I3783" s="447">
        <v>45261</v>
      </c>
    </row>
    <row r="3784" spans="1:9" ht="15.75">
      <c r="A3784" s="675">
        <v>89413</v>
      </c>
      <c r="B3784" s="675" t="s">
        <v>6612</v>
      </c>
      <c r="C3784" s="675" t="s">
        <v>1986</v>
      </c>
      <c r="D3784" s="675" t="s">
        <v>37</v>
      </c>
      <c r="E3784" s="676">
        <v>10.76</v>
      </c>
      <c r="F3784" s="446"/>
      <c r="G3784" s="446"/>
      <c r="H3784" s="446" t="s">
        <v>14360</v>
      </c>
      <c r="I3784" s="447">
        <v>45261</v>
      </c>
    </row>
    <row r="3785" spans="1:9" ht="15.75">
      <c r="A3785" s="675">
        <v>89414</v>
      </c>
      <c r="B3785" s="675" t="s">
        <v>6613</v>
      </c>
      <c r="C3785" s="675" t="s">
        <v>1986</v>
      </c>
      <c r="D3785" s="675" t="s">
        <v>37</v>
      </c>
      <c r="E3785" s="676">
        <v>12.62</v>
      </c>
      <c r="F3785" s="446"/>
      <c r="G3785" s="446"/>
      <c r="H3785" s="446" t="s">
        <v>14360</v>
      </c>
      <c r="I3785" s="447">
        <v>45261</v>
      </c>
    </row>
    <row r="3786" spans="1:9" ht="15.75">
      <c r="A3786" s="675">
        <v>89415</v>
      </c>
      <c r="B3786" s="675" t="s">
        <v>6614</v>
      </c>
      <c r="C3786" s="675" t="s">
        <v>1986</v>
      </c>
      <c r="D3786" s="675" t="s">
        <v>37</v>
      </c>
      <c r="E3786" s="676">
        <v>15.12</v>
      </c>
      <c r="F3786" s="446"/>
      <c r="G3786" s="446"/>
      <c r="H3786" s="446" t="s">
        <v>14360</v>
      </c>
      <c r="I3786" s="447">
        <v>45261</v>
      </c>
    </row>
    <row r="3787" spans="1:9" ht="15.75">
      <c r="A3787" s="675">
        <v>89416</v>
      </c>
      <c r="B3787" s="675" t="s">
        <v>6615</v>
      </c>
      <c r="C3787" s="675" t="s">
        <v>1986</v>
      </c>
      <c r="D3787" s="675" t="s">
        <v>37</v>
      </c>
      <c r="E3787" s="676">
        <v>12.97</v>
      </c>
      <c r="F3787" s="446"/>
      <c r="G3787" s="446"/>
      <c r="H3787" s="446" t="s">
        <v>14360</v>
      </c>
      <c r="I3787" s="447">
        <v>45261</v>
      </c>
    </row>
    <row r="3788" spans="1:9" ht="15.75">
      <c r="A3788" s="675">
        <v>89417</v>
      </c>
      <c r="B3788" s="675" t="s">
        <v>6616</v>
      </c>
      <c r="C3788" s="675" t="s">
        <v>1986</v>
      </c>
      <c r="D3788" s="675" t="s">
        <v>37</v>
      </c>
      <c r="E3788" s="676">
        <v>4.8</v>
      </c>
      <c r="F3788" s="446"/>
      <c r="G3788" s="446"/>
      <c r="H3788" s="446" t="s">
        <v>14360</v>
      </c>
      <c r="I3788" s="447">
        <v>45261</v>
      </c>
    </row>
    <row r="3789" spans="1:9" ht="15.75">
      <c r="A3789" s="675">
        <v>89418</v>
      </c>
      <c r="B3789" s="675" t="s">
        <v>6617</v>
      </c>
      <c r="C3789" s="675" t="s">
        <v>1986</v>
      </c>
      <c r="D3789" s="675" t="s">
        <v>37</v>
      </c>
      <c r="E3789" s="676">
        <v>15.43</v>
      </c>
      <c r="F3789" s="446"/>
      <c r="G3789" s="446"/>
      <c r="H3789" s="446" t="s">
        <v>14360</v>
      </c>
      <c r="I3789" s="447">
        <v>45261</v>
      </c>
    </row>
    <row r="3790" spans="1:9" ht="15.75">
      <c r="A3790" s="675">
        <v>89419</v>
      </c>
      <c r="B3790" s="675" t="s">
        <v>6618</v>
      </c>
      <c r="C3790" s="675" t="s">
        <v>1986</v>
      </c>
      <c r="D3790" s="675" t="s">
        <v>37</v>
      </c>
      <c r="E3790" s="676">
        <v>5.89</v>
      </c>
      <c r="F3790" s="446"/>
      <c r="G3790" s="446"/>
      <c r="H3790" s="446" t="s">
        <v>14360</v>
      </c>
      <c r="I3790" s="447">
        <v>45261</v>
      </c>
    </row>
    <row r="3791" spans="1:9" ht="15.75">
      <c r="A3791" s="675">
        <v>89421</v>
      </c>
      <c r="B3791" s="675" t="s">
        <v>6619</v>
      </c>
      <c r="C3791" s="675" t="s">
        <v>1986</v>
      </c>
      <c r="D3791" s="675" t="s">
        <v>37</v>
      </c>
      <c r="E3791" s="676">
        <v>11.13</v>
      </c>
      <c r="F3791" s="446"/>
      <c r="G3791" s="446"/>
      <c r="H3791" s="446" t="s">
        <v>14360</v>
      </c>
      <c r="I3791" s="447">
        <v>45261</v>
      </c>
    </row>
    <row r="3792" spans="1:9" ht="15.75">
      <c r="A3792" s="675">
        <v>89423</v>
      </c>
      <c r="B3792" s="675" t="s">
        <v>6620</v>
      </c>
      <c r="C3792" s="675" t="s">
        <v>1986</v>
      </c>
      <c r="D3792" s="675" t="s">
        <v>37</v>
      </c>
      <c r="E3792" s="676">
        <v>9.2899999999999991</v>
      </c>
      <c r="F3792" s="446"/>
      <c r="G3792" s="446"/>
      <c r="H3792" s="446" t="s">
        <v>14360</v>
      </c>
      <c r="I3792" s="447">
        <v>45261</v>
      </c>
    </row>
    <row r="3793" spans="1:9" ht="15.75">
      <c r="A3793" s="675">
        <v>89424</v>
      </c>
      <c r="B3793" s="675" t="s">
        <v>6621</v>
      </c>
      <c r="C3793" s="675" t="s">
        <v>1986</v>
      </c>
      <c r="D3793" s="675" t="s">
        <v>37</v>
      </c>
      <c r="E3793" s="676">
        <v>5.66</v>
      </c>
      <c r="F3793" s="446"/>
      <c r="G3793" s="446"/>
      <c r="H3793" s="446" t="s">
        <v>14360</v>
      </c>
      <c r="I3793" s="447">
        <v>45261</v>
      </c>
    </row>
    <row r="3794" spans="1:9" ht="15.75">
      <c r="A3794" s="675">
        <v>89425</v>
      </c>
      <c r="B3794" s="675" t="s">
        <v>6622</v>
      </c>
      <c r="C3794" s="675" t="s">
        <v>1986</v>
      </c>
      <c r="D3794" s="675" t="s">
        <v>37</v>
      </c>
      <c r="E3794" s="676">
        <v>18.11</v>
      </c>
      <c r="F3794" s="446"/>
      <c r="G3794" s="446"/>
      <c r="H3794" s="446" t="s">
        <v>14360</v>
      </c>
      <c r="I3794" s="447">
        <v>45261</v>
      </c>
    </row>
    <row r="3795" spans="1:9" ht="15.75">
      <c r="A3795" s="675">
        <v>89426</v>
      </c>
      <c r="B3795" s="675" t="s">
        <v>6623</v>
      </c>
      <c r="C3795" s="675" t="s">
        <v>1986</v>
      </c>
      <c r="D3795" s="675" t="s">
        <v>37</v>
      </c>
      <c r="E3795" s="676">
        <v>8.66</v>
      </c>
      <c r="F3795" s="446"/>
      <c r="G3795" s="446"/>
      <c r="H3795" s="446" t="s">
        <v>14360</v>
      </c>
      <c r="I3795" s="447">
        <v>45261</v>
      </c>
    </row>
    <row r="3796" spans="1:9" ht="15.75">
      <c r="A3796" s="675">
        <v>89427</v>
      </c>
      <c r="B3796" s="675" t="s">
        <v>6624</v>
      </c>
      <c r="C3796" s="675" t="s">
        <v>1986</v>
      </c>
      <c r="D3796" s="675" t="s">
        <v>37</v>
      </c>
      <c r="E3796" s="676">
        <v>11.48</v>
      </c>
      <c r="F3796" s="446"/>
      <c r="G3796" s="446"/>
      <c r="H3796" s="446" t="s">
        <v>14360</v>
      </c>
      <c r="I3796" s="447">
        <v>45261</v>
      </c>
    </row>
    <row r="3797" spans="1:9" ht="15.75">
      <c r="A3797" s="675">
        <v>89428</v>
      </c>
      <c r="B3797" s="675" t="s">
        <v>6625</v>
      </c>
      <c r="C3797" s="675" t="s">
        <v>1986</v>
      </c>
      <c r="D3797" s="675" t="s">
        <v>37</v>
      </c>
      <c r="E3797" s="676">
        <v>13.41</v>
      </c>
      <c r="F3797" s="446"/>
      <c r="G3797" s="446"/>
      <c r="H3797" s="446" t="s">
        <v>14360</v>
      </c>
      <c r="I3797" s="447">
        <v>45261</v>
      </c>
    </row>
    <row r="3798" spans="1:9" ht="15.75">
      <c r="A3798" s="675">
        <v>89429</v>
      </c>
      <c r="B3798" s="675" t="s">
        <v>6626</v>
      </c>
      <c r="C3798" s="675" t="s">
        <v>1986</v>
      </c>
      <c r="D3798" s="675" t="s">
        <v>37</v>
      </c>
      <c r="E3798" s="676">
        <v>5.34</v>
      </c>
      <c r="F3798" s="446"/>
      <c r="G3798" s="446"/>
      <c r="H3798" s="446" t="s">
        <v>14360</v>
      </c>
      <c r="I3798" s="447">
        <v>45261</v>
      </c>
    </row>
    <row r="3799" spans="1:9" ht="15.75">
      <c r="A3799" s="675">
        <v>89430</v>
      </c>
      <c r="B3799" s="675" t="s">
        <v>6627</v>
      </c>
      <c r="C3799" s="675" t="s">
        <v>1986</v>
      </c>
      <c r="D3799" s="675" t="s">
        <v>37</v>
      </c>
      <c r="E3799" s="676">
        <v>12</v>
      </c>
      <c r="F3799" s="446"/>
      <c r="G3799" s="446"/>
      <c r="H3799" s="446" t="s">
        <v>14360</v>
      </c>
      <c r="I3799" s="447">
        <v>45261</v>
      </c>
    </row>
    <row r="3800" spans="1:9" ht="15.75">
      <c r="A3800" s="675">
        <v>89431</v>
      </c>
      <c r="B3800" s="675" t="s">
        <v>6628</v>
      </c>
      <c r="C3800" s="675" t="s">
        <v>1986</v>
      </c>
      <c r="D3800" s="675" t="s">
        <v>37</v>
      </c>
      <c r="E3800" s="676">
        <v>7.98</v>
      </c>
      <c r="F3800" s="446"/>
      <c r="G3800" s="446"/>
      <c r="H3800" s="446" t="s">
        <v>14360</v>
      </c>
      <c r="I3800" s="447">
        <v>45261</v>
      </c>
    </row>
    <row r="3801" spans="1:9" ht="15.75">
      <c r="A3801" s="675">
        <v>89432</v>
      </c>
      <c r="B3801" s="675" t="s">
        <v>6629</v>
      </c>
      <c r="C3801" s="675" t="s">
        <v>1986</v>
      </c>
      <c r="D3801" s="675" t="s">
        <v>37</v>
      </c>
      <c r="E3801" s="676">
        <v>29.51</v>
      </c>
      <c r="F3801" s="446"/>
      <c r="G3801" s="446"/>
      <c r="H3801" s="446" t="s">
        <v>14360</v>
      </c>
      <c r="I3801" s="447">
        <v>45261</v>
      </c>
    </row>
    <row r="3802" spans="1:9" ht="15.75">
      <c r="A3802" s="675">
        <v>89433</v>
      </c>
      <c r="B3802" s="675" t="s">
        <v>6630</v>
      </c>
      <c r="C3802" s="675" t="s">
        <v>1986</v>
      </c>
      <c r="D3802" s="675" t="s">
        <v>37</v>
      </c>
      <c r="E3802" s="676">
        <v>12.15</v>
      </c>
      <c r="F3802" s="446"/>
      <c r="G3802" s="446"/>
      <c r="H3802" s="446" t="s">
        <v>14360</v>
      </c>
      <c r="I3802" s="447">
        <v>45261</v>
      </c>
    </row>
    <row r="3803" spans="1:9" ht="15.75">
      <c r="A3803" s="675">
        <v>89434</v>
      </c>
      <c r="B3803" s="675" t="s">
        <v>6631</v>
      </c>
      <c r="C3803" s="675" t="s">
        <v>1986</v>
      </c>
      <c r="D3803" s="675" t="s">
        <v>37</v>
      </c>
      <c r="E3803" s="676">
        <v>10.17</v>
      </c>
      <c r="F3803" s="446"/>
      <c r="G3803" s="446"/>
      <c r="H3803" s="446" t="s">
        <v>14360</v>
      </c>
      <c r="I3803" s="447">
        <v>45261</v>
      </c>
    </row>
    <row r="3804" spans="1:9" ht="15.75">
      <c r="A3804" s="675">
        <v>89435</v>
      </c>
      <c r="B3804" s="675" t="s">
        <v>6632</v>
      </c>
      <c r="C3804" s="675" t="s">
        <v>1986</v>
      </c>
      <c r="D3804" s="675" t="s">
        <v>37</v>
      </c>
      <c r="E3804" s="676">
        <v>20.37</v>
      </c>
      <c r="F3804" s="446"/>
      <c r="G3804" s="446"/>
      <c r="H3804" s="446" t="s">
        <v>14360</v>
      </c>
      <c r="I3804" s="447">
        <v>45261</v>
      </c>
    </row>
    <row r="3805" spans="1:9" ht="15.75">
      <c r="A3805" s="675">
        <v>89436</v>
      </c>
      <c r="B3805" s="675" t="s">
        <v>6633</v>
      </c>
      <c r="C3805" s="675" t="s">
        <v>1986</v>
      </c>
      <c r="D3805" s="675" t="s">
        <v>37</v>
      </c>
      <c r="E3805" s="676">
        <v>7.24</v>
      </c>
      <c r="F3805" s="446"/>
      <c r="G3805" s="446"/>
      <c r="H3805" s="446" t="s">
        <v>14360</v>
      </c>
      <c r="I3805" s="447">
        <v>45261</v>
      </c>
    </row>
    <row r="3806" spans="1:9" ht="15.75">
      <c r="A3806" s="675">
        <v>89437</v>
      </c>
      <c r="B3806" s="675" t="s">
        <v>6634</v>
      </c>
      <c r="C3806" s="675" t="s">
        <v>1986</v>
      </c>
      <c r="D3806" s="675" t="s">
        <v>37</v>
      </c>
      <c r="E3806" s="676">
        <v>23.66</v>
      </c>
      <c r="F3806" s="446"/>
      <c r="G3806" s="446"/>
      <c r="H3806" s="446" t="s">
        <v>14360</v>
      </c>
      <c r="I3806" s="447">
        <v>45261</v>
      </c>
    </row>
    <row r="3807" spans="1:9" ht="15.75">
      <c r="A3807" s="675">
        <v>89438</v>
      </c>
      <c r="B3807" s="675" t="s">
        <v>6635</v>
      </c>
      <c r="C3807" s="675" t="s">
        <v>1986</v>
      </c>
      <c r="D3807" s="675" t="s">
        <v>37</v>
      </c>
      <c r="E3807" s="676">
        <v>8.81</v>
      </c>
      <c r="F3807" s="446"/>
      <c r="G3807" s="446"/>
      <c r="H3807" s="446" t="s">
        <v>14360</v>
      </c>
      <c r="I3807" s="447">
        <v>45261</v>
      </c>
    </row>
    <row r="3808" spans="1:9" ht="15.75">
      <c r="A3808" s="675">
        <v>89439</v>
      </c>
      <c r="B3808" s="675" t="s">
        <v>6636</v>
      </c>
      <c r="C3808" s="675" t="s">
        <v>1986</v>
      </c>
      <c r="D3808" s="675" t="s">
        <v>37</v>
      </c>
      <c r="E3808" s="676">
        <v>10.4</v>
      </c>
      <c r="F3808" s="446"/>
      <c r="G3808" s="446"/>
      <c r="H3808" s="446" t="s">
        <v>14360</v>
      </c>
      <c r="I3808" s="447">
        <v>45261</v>
      </c>
    </row>
    <row r="3809" spans="1:9" ht="15.75">
      <c r="A3809" s="675">
        <v>89440</v>
      </c>
      <c r="B3809" s="675" t="s">
        <v>6637</v>
      </c>
      <c r="C3809" s="675" t="s">
        <v>1986</v>
      </c>
      <c r="D3809" s="675" t="s">
        <v>37</v>
      </c>
      <c r="E3809" s="676">
        <v>10.41</v>
      </c>
      <c r="F3809" s="446"/>
      <c r="G3809" s="446"/>
      <c r="H3809" s="446" t="s">
        <v>14360</v>
      </c>
      <c r="I3809" s="447">
        <v>45261</v>
      </c>
    </row>
    <row r="3810" spans="1:9" ht="15.75">
      <c r="A3810" s="675">
        <v>89442</v>
      </c>
      <c r="B3810" s="675" t="s">
        <v>6638</v>
      </c>
      <c r="C3810" s="675" t="s">
        <v>1986</v>
      </c>
      <c r="D3810" s="675" t="s">
        <v>37</v>
      </c>
      <c r="E3810" s="676">
        <v>12.54</v>
      </c>
      <c r="F3810" s="446"/>
      <c r="G3810" s="446"/>
      <c r="H3810" s="446" t="s">
        <v>14360</v>
      </c>
      <c r="I3810" s="447">
        <v>45261</v>
      </c>
    </row>
    <row r="3811" spans="1:9" ht="15.75">
      <c r="A3811" s="675">
        <v>89443</v>
      </c>
      <c r="B3811" s="675" t="s">
        <v>6639</v>
      </c>
      <c r="C3811" s="675" t="s">
        <v>1986</v>
      </c>
      <c r="D3811" s="675" t="s">
        <v>37</v>
      </c>
      <c r="E3811" s="676">
        <v>15.16</v>
      </c>
      <c r="F3811" s="446"/>
      <c r="G3811" s="446"/>
      <c r="H3811" s="446" t="s">
        <v>14360</v>
      </c>
      <c r="I3811" s="447">
        <v>45261</v>
      </c>
    </row>
    <row r="3812" spans="1:9" ht="15.75">
      <c r="A3812" s="675">
        <v>89444</v>
      </c>
      <c r="B3812" s="675" t="s">
        <v>6640</v>
      </c>
      <c r="C3812" s="675" t="s">
        <v>1986</v>
      </c>
      <c r="D3812" s="675" t="s">
        <v>37</v>
      </c>
      <c r="E3812" s="676">
        <v>23.23</v>
      </c>
      <c r="F3812" s="446"/>
      <c r="G3812" s="446"/>
      <c r="H3812" s="446" t="s">
        <v>14360</v>
      </c>
      <c r="I3812" s="447">
        <v>45261</v>
      </c>
    </row>
    <row r="3813" spans="1:9" ht="15.75">
      <c r="A3813" s="675">
        <v>89445</v>
      </c>
      <c r="B3813" s="675" t="s">
        <v>6641</v>
      </c>
      <c r="C3813" s="675" t="s">
        <v>1986</v>
      </c>
      <c r="D3813" s="675" t="s">
        <v>37</v>
      </c>
      <c r="E3813" s="676">
        <v>17.329999999999998</v>
      </c>
      <c r="F3813" s="446"/>
      <c r="G3813" s="446"/>
      <c r="H3813" s="446" t="s">
        <v>14360</v>
      </c>
      <c r="I3813" s="447">
        <v>45261</v>
      </c>
    </row>
    <row r="3814" spans="1:9" ht="15.75">
      <c r="A3814" s="675">
        <v>89481</v>
      </c>
      <c r="B3814" s="675" t="s">
        <v>6642</v>
      </c>
      <c r="C3814" s="675" t="s">
        <v>1986</v>
      </c>
      <c r="D3814" s="675" t="s">
        <v>37</v>
      </c>
      <c r="E3814" s="676">
        <v>4.67</v>
      </c>
      <c r="F3814" s="446"/>
      <c r="G3814" s="446"/>
      <c r="H3814" s="446" t="s">
        <v>14360</v>
      </c>
      <c r="I3814" s="447">
        <v>45261</v>
      </c>
    </row>
    <row r="3815" spans="1:9" ht="15.75">
      <c r="A3815" s="675">
        <v>89485</v>
      </c>
      <c r="B3815" s="675" t="s">
        <v>6643</v>
      </c>
      <c r="C3815" s="675" t="s">
        <v>1986</v>
      </c>
      <c r="D3815" s="675" t="s">
        <v>37</v>
      </c>
      <c r="E3815" s="676">
        <v>5.5</v>
      </c>
      <c r="F3815" s="446"/>
      <c r="G3815" s="446"/>
      <c r="H3815" s="446" t="s">
        <v>14360</v>
      </c>
      <c r="I3815" s="447">
        <v>45261</v>
      </c>
    </row>
    <row r="3816" spans="1:9" ht="15.75">
      <c r="A3816" s="675">
        <v>89489</v>
      </c>
      <c r="B3816" s="675" t="s">
        <v>6644</v>
      </c>
      <c r="C3816" s="675" t="s">
        <v>1986</v>
      </c>
      <c r="D3816" s="675" t="s">
        <v>37</v>
      </c>
      <c r="E3816" s="676">
        <v>7.11</v>
      </c>
      <c r="F3816" s="446"/>
      <c r="G3816" s="446"/>
      <c r="H3816" s="446" t="s">
        <v>14360</v>
      </c>
      <c r="I3816" s="447">
        <v>45261</v>
      </c>
    </row>
    <row r="3817" spans="1:9" ht="15.75">
      <c r="A3817" s="675">
        <v>89490</v>
      </c>
      <c r="B3817" s="675" t="s">
        <v>6645</v>
      </c>
      <c r="C3817" s="675" t="s">
        <v>1986</v>
      </c>
      <c r="D3817" s="675" t="s">
        <v>37</v>
      </c>
      <c r="E3817" s="676">
        <v>6.53</v>
      </c>
      <c r="F3817" s="446"/>
      <c r="G3817" s="446"/>
      <c r="H3817" s="446" t="s">
        <v>14360</v>
      </c>
      <c r="I3817" s="447">
        <v>45261</v>
      </c>
    </row>
    <row r="3818" spans="1:9" ht="15.75">
      <c r="A3818" s="675">
        <v>89492</v>
      </c>
      <c r="B3818" s="675" t="s">
        <v>6646</v>
      </c>
      <c r="C3818" s="675" t="s">
        <v>1986</v>
      </c>
      <c r="D3818" s="675" t="s">
        <v>37</v>
      </c>
      <c r="E3818" s="676">
        <v>7.44</v>
      </c>
      <c r="F3818" s="446"/>
      <c r="G3818" s="446"/>
      <c r="H3818" s="446" t="s">
        <v>14360</v>
      </c>
      <c r="I3818" s="447">
        <v>45261</v>
      </c>
    </row>
    <row r="3819" spans="1:9" ht="15.75">
      <c r="A3819" s="675">
        <v>89493</v>
      </c>
      <c r="B3819" s="675" t="s">
        <v>6647</v>
      </c>
      <c r="C3819" s="675" t="s">
        <v>1986</v>
      </c>
      <c r="D3819" s="675" t="s">
        <v>37</v>
      </c>
      <c r="E3819" s="676">
        <v>9.3000000000000007</v>
      </c>
      <c r="F3819" s="446"/>
      <c r="G3819" s="446"/>
      <c r="H3819" s="446" t="s">
        <v>14360</v>
      </c>
      <c r="I3819" s="447">
        <v>45261</v>
      </c>
    </row>
    <row r="3820" spans="1:9" ht="15.75">
      <c r="A3820" s="675">
        <v>89494</v>
      </c>
      <c r="B3820" s="675" t="s">
        <v>6648</v>
      </c>
      <c r="C3820" s="675" t="s">
        <v>1986</v>
      </c>
      <c r="D3820" s="675" t="s">
        <v>37</v>
      </c>
      <c r="E3820" s="676">
        <v>11.8</v>
      </c>
      <c r="F3820" s="446"/>
      <c r="G3820" s="446"/>
      <c r="H3820" s="446" t="s">
        <v>14360</v>
      </c>
      <c r="I3820" s="447">
        <v>45261</v>
      </c>
    </row>
    <row r="3821" spans="1:9" ht="15.75">
      <c r="A3821" s="675">
        <v>89496</v>
      </c>
      <c r="B3821" s="675" t="s">
        <v>6649</v>
      </c>
      <c r="C3821" s="675" t="s">
        <v>1986</v>
      </c>
      <c r="D3821" s="675" t="s">
        <v>37</v>
      </c>
      <c r="E3821" s="676">
        <v>9.65</v>
      </c>
      <c r="F3821" s="446"/>
      <c r="G3821" s="446"/>
      <c r="H3821" s="446" t="s">
        <v>14360</v>
      </c>
      <c r="I3821" s="447">
        <v>45261</v>
      </c>
    </row>
    <row r="3822" spans="1:9" ht="15.75">
      <c r="A3822" s="675">
        <v>89497</v>
      </c>
      <c r="B3822" s="675" t="s">
        <v>6650</v>
      </c>
      <c r="C3822" s="675" t="s">
        <v>1986</v>
      </c>
      <c r="D3822" s="675" t="s">
        <v>37</v>
      </c>
      <c r="E3822" s="676">
        <v>12.32</v>
      </c>
      <c r="F3822" s="446"/>
      <c r="G3822" s="446"/>
      <c r="H3822" s="446" t="s">
        <v>14360</v>
      </c>
      <c r="I3822" s="447">
        <v>45261</v>
      </c>
    </row>
    <row r="3823" spans="1:9" ht="15.75">
      <c r="A3823" s="675">
        <v>89498</v>
      </c>
      <c r="B3823" s="675" t="s">
        <v>6651</v>
      </c>
      <c r="C3823" s="675" t="s">
        <v>1986</v>
      </c>
      <c r="D3823" s="675" t="s">
        <v>37</v>
      </c>
      <c r="E3823" s="676">
        <v>12.38</v>
      </c>
      <c r="F3823" s="446"/>
      <c r="G3823" s="446"/>
      <c r="H3823" s="446" t="s">
        <v>14360</v>
      </c>
      <c r="I3823" s="447">
        <v>45261</v>
      </c>
    </row>
    <row r="3824" spans="1:9" ht="15.75">
      <c r="A3824" s="675">
        <v>89499</v>
      </c>
      <c r="B3824" s="675" t="s">
        <v>6652</v>
      </c>
      <c r="C3824" s="675" t="s">
        <v>1986</v>
      </c>
      <c r="D3824" s="675" t="s">
        <v>37</v>
      </c>
      <c r="E3824" s="676">
        <v>18.940000000000001</v>
      </c>
      <c r="F3824" s="446"/>
      <c r="G3824" s="446"/>
      <c r="H3824" s="446" t="s">
        <v>14360</v>
      </c>
      <c r="I3824" s="447">
        <v>45261</v>
      </c>
    </row>
    <row r="3825" spans="1:9" ht="15.75">
      <c r="A3825" s="675">
        <v>89500</v>
      </c>
      <c r="B3825" s="675" t="s">
        <v>6653</v>
      </c>
      <c r="C3825" s="675" t="s">
        <v>1986</v>
      </c>
      <c r="D3825" s="675" t="s">
        <v>37</v>
      </c>
      <c r="E3825" s="676">
        <v>11.8</v>
      </c>
      <c r="F3825" s="446"/>
      <c r="G3825" s="446"/>
      <c r="H3825" s="446" t="s">
        <v>14360</v>
      </c>
      <c r="I3825" s="447">
        <v>45261</v>
      </c>
    </row>
    <row r="3826" spans="1:9" ht="15.75">
      <c r="A3826" s="675">
        <v>89501</v>
      </c>
      <c r="B3826" s="675" t="s">
        <v>6654</v>
      </c>
      <c r="C3826" s="675" t="s">
        <v>1986</v>
      </c>
      <c r="D3826" s="675" t="s">
        <v>37</v>
      </c>
      <c r="E3826" s="676">
        <v>13.03</v>
      </c>
      <c r="F3826" s="446"/>
      <c r="G3826" s="446"/>
      <c r="H3826" s="446" t="s">
        <v>14360</v>
      </c>
      <c r="I3826" s="447">
        <v>45261</v>
      </c>
    </row>
    <row r="3827" spans="1:9" ht="15.75">
      <c r="A3827" s="675">
        <v>89502</v>
      </c>
      <c r="B3827" s="675" t="s">
        <v>6655</v>
      </c>
      <c r="C3827" s="675" t="s">
        <v>1986</v>
      </c>
      <c r="D3827" s="675" t="s">
        <v>37</v>
      </c>
      <c r="E3827" s="676">
        <v>15.72</v>
      </c>
      <c r="F3827" s="446"/>
      <c r="G3827" s="446"/>
      <c r="H3827" s="446" t="s">
        <v>14360</v>
      </c>
      <c r="I3827" s="447">
        <v>45261</v>
      </c>
    </row>
    <row r="3828" spans="1:9" ht="15.75">
      <c r="A3828" s="675">
        <v>89503</v>
      </c>
      <c r="B3828" s="675" t="s">
        <v>6656</v>
      </c>
      <c r="C3828" s="675" t="s">
        <v>1986</v>
      </c>
      <c r="D3828" s="675" t="s">
        <v>37</v>
      </c>
      <c r="E3828" s="676">
        <v>21.73</v>
      </c>
      <c r="F3828" s="446"/>
      <c r="G3828" s="446"/>
      <c r="H3828" s="446" t="s">
        <v>14360</v>
      </c>
      <c r="I3828" s="447">
        <v>45261</v>
      </c>
    </row>
    <row r="3829" spans="1:9" ht="15.75">
      <c r="A3829" s="675">
        <v>89504</v>
      </c>
      <c r="B3829" s="675" t="s">
        <v>6657</v>
      </c>
      <c r="C3829" s="675" t="s">
        <v>1986</v>
      </c>
      <c r="D3829" s="675" t="s">
        <v>37</v>
      </c>
      <c r="E3829" s="676">
        <v>17.66</v>
      </c>
      <c r="F3829" s="446"/>
      <c r="G3829" s="446"/>
      <c r="H3829" s="446" t="s">
        <v>14360</v>
      </c>
      <c r="I3829" s="447">
        <v>45261</v>
      </c>
    </row>
    <row r="3830" spans="1:9" ht="15.75">
      <c r="A3830" s="675">
        <v>89505</v>
      </c>
      <c r="B3830" s="675" t="s">
        <v>6658</v>
      </c>
      <c r="C3830" s="675" t="s">
        <v>1986</v>
      </c>
      <c r="D3830" s="675" t="s">
        <v>37</v>
      </c>
      <c r="E3830" s="676">
        <v>40.65</v>
      </c>
      <c r="F3830" s="446"/>
      <c r="G3830" s="446"/>
      <c r="H3830" s="446" t="s">
        <v>14360</v>
      </c>
      <c r="I3830" s="447">
        <v>45261</v>
      </c>
    </row>
    <row r="3831" spans="1:9" ht="15.75">
      <c r="A3831" s="675">
        <v>89506</v>
      </c>
      <c r="B3831" s="675" t="s">
        <v>6659</v>
      </c>
      <c r="C3831" s="675" t="s">
        <v>1986</v>
      </c>
      <c r="D3831" s="675" t="s">
        <v>37</v>
      </c>
      <c r="E3831" s="676">
        <v>38.770000000000003</v>
      </c>
      <c r="F3831" s="446"/>
      <c r="G3831" s="446"/>
      <c r="H3831" s="446" t="s">
        <v>14360</v>
      </c>
      <c r="I3831" s="447">
        <v>45261</v>
      </c>
    </row>
    <row r="3832" spans="1:9" ht="15.75">
      <c r="A3832" s="675">
        <v>89507</v>
      </c>
      <c r="B3832" s="675" t="s">
        <v>6660</v>
      </c>
      <c r="C3832" s="675" t="s">
        <v>1986</v>
      </c>
      <c r="D3832" s="675" t="s">
        <v>37</v>
      </c>
      <c r="E3832" s="676">
        <v>46.22</v>
      </c>
      <c r="F3832" s="446"/>
      <c r="G3832" s="446"/>
      <c r="H3832" s="446" t="s">
        <v>14360</v>
      </c>
      <c r="I3832" s="447">
        <v>45261</v>
      </c>
    </row>
    <row r="3833" spans="1:9" ht="15.75">
      <c r="A3833" s="675">
        <v>89510</v>
      </c>
      <c r="B3833" s="675" t="s">
        <v>6661</v>
      </c>
      <c r="C3833" s="675" t="s">
        <v>1986</v>
      </c>
      <c r="D3833" s="675" t="s">
        <v>37</v>
      </c>
      <c r="E3833" s="676">
        <v>25.54</v>
      </c>
      <c r="F3833" s="446"/>
      <c r="G3833" s="446"/>
      <c r="H3833" s="446" t="s">
        <v>14360</v>
      </c>
      <c r="I3833" s="447">
        <v>45261</v>
      </c>
    </row>
    <row r="3834" spans="1:9" ht="15.75">
      <c r="A3834" s="675">
        <v>89513</v>
      </c>
      <c r="B3834" s="675" t="s">
        <v>6662</v>
      </c>
      <c r="C3834" s="675" t="s">
        <v>1986</v>
      </c>
      <c r="D3834" s="675" t="s">
        <v>37</v>
      </c>
      <c r="E3834" s="676">
        <v>104.56</v>
      </c>
      <c r="F3834" s="446"/>
      <c r="G3834" s="446"/>
      <c r="H3834" s="446" t="s">
        <v>14360</v>
      </c>
      <c r="I3834" s="447">
        <v>45261</v>
      </c>
    </row>
    <row r="3835" spans="1:9" ht="15.75">
      <c r="A3835" s="675">
        <v>89514</v>
      </c>
      <c r="B3835" s="675" t="s">
        <v>6663</v>
      </c>
      <c r="C3835" s="675" t="s">
        <v>1986</v>
      </c>
      <c r="D3835" s="675" t="s">
        <v>37</v>
      </c>
      <c r="E3835" s="676">
        <v>7.17</v>
      </c>
      <c r="F3835" s="446"/>
      <c r="G3835" s="446"/>
      <c r="H3835" s="446" t="s">
        <v>14360</v>
      </c>
      <c r="I3835" s="447">
        <v>45261</v>
      </c>
    </row>
    <row r="3836" spans="1:9" ht="15.75">
      <c r="A3836" s="675">
        <v>89515</v>
      </c>
      <c r="B3836" s="675" t="s">
        <v>6664</v>
      </c>
      <c r="C3836" s="675" t="s">
        <v>1986</v>
      </c>
      <c r="D3836" s="675" t="s">
        <v>37</v>
      </c>
      <c r="E3836" s="676">
        <v>82.77</v>
      </c>
      <c r="F3836" s="446"/>
      <c r="G3836" s="446"/>
      <c r="H3836" s="446" t="s">
        <v>14360</v>
      </c>
      <c r="I3836" s="447">
        <v>45261</v>
      </c>
    </row>
    <row r="3837" spans="1:9" ht="15.75">
      <c r="A3837" s="675">
        <v>89516</v>
      </c>
      <c r="B3837" s="675" t="s">
        <v>6665</v>
      </c>
      <c r="C3837" s="675" t="s">
        <v>1986</v>
      </c>
      <c r="D3837" s="675" t="s">
        <v>37</v>
      </c>
      <c r="E3837" s="676">
        <v>7.25</v>
      </c>
      <c r="F3837" s="446"/>
      <c r="G3837" s="446"/>
      <c r="H3837" s="446" t="s">
        <v>14360</v>
      </c>
      <c r="I3837" s="447">
        <v>45261</v>
      </c>
    </row>
    <row r="3838" spans="1:9" ht="15.75">
      <c r="A3838" s="675">
        <v>89517</v>
      </c>
      <c r="B3838" s="675" t="s">
        <v>6666</v>
      </c>
      <c r="C3838" s="675" t="s">
        <v>1986</v>
      </c>
      <c r="D3838" s="675" t="s">
        <v>37</v>
      </c>
      <c r="E3838" s="676">
        <v>68.86</v>
      </c>
      <c r="F3838" s="446"/>
      <c r="G3838" s="446"/>
      <c r="H3838" s="446" t="s">
        <v>14360</v>
      </c>
      <c r="I3838" s="447">
        <v>45261</v>
      </c>
    </row>
    <row r="3839" spans="1:9" ht="15.75">
      <c r="A3839" s="675">
        <v>89518</v>
      </c>
      <c r="B3839" s="675" t="s">
        <v>6667</v>
      </c>
      <c r="C3839" s="675" t="s">
        <v>1986</v>
      </c>
      <c r="D3839" s="675" t="s">
        <v>37</v>
      </c>
      <c r="E3839" s="676">
        <v>14.26</v>
      </c>
      <c r="F3839" s="446"/>
      <c r="G3839" s="446"/>
      <c r="H3839" s="446" t="s">
        <v>14360</v>
      </c>
      <c r="I3839" s="447">
        <v>45261</v>
      </c>
    </row>
    <row r="3840" spans="1:9" ht="15.75">
      <c r="A3840" s="675">
        <v>89519</v>
      </c>
      <c r="B3840" s="675" t="s">
        <v>6668</v>
      </c>
      <c r="C3840" s="675" t="s">
        <v>1986</v>
      </c>
      <c r="D3840" s="675" t="s">
        <v>37</v>
      </c>
      <c r="E3840" s="676">
        <v>45.73</v>
      </c>
      <c r="F3840" s="446"/>
      <c r="G3840" s="446"/>
      <c r="H3840" s="446" t="s">
        <v>14360</v>
      </c>
      <c r="I3840" s="447">
        <v>45261</v>
      </c>
    </row>
    <row r="3841" spans="1:9" ht="15.75">
      <c r="A3841" s="675">
        <v>89520</v>
      </c>
      <c r="B3841" s="675" t="s">
        <v>6669</v>
      </c>
      <c r="C3841" s="675" t="s">
        <v>1986</v>
      </c>
      <c r="D3841" s="675" t="s">
        <v>37</v>
      </c>
      <c r="E3841" s="676">
        <v>14.93</v>
      </c>
      <c r="F3841" s="446"/>
      <c r="G3841" s="446"/>
      <c r="H3841" s="446" t="s">
        <v>14360</v>
      </c>
      <c r="I3841" s="447">
        <v>45261</v>
      </c>
    </row>
    <row r="3842" spans="1:9" ht="15.75">
      <c r="A3842" s="675">
        <v>89521</v>
      </c>
      <c r="B3842" s="675" t="s">
        <v>6670</v>
      </c>
      <c r="C3842" s="675" t="s">
        <v>1986</v>
      </c>
      <c r="D3842" s="675" t="s">
        <v>37</v>
      </c>
      <c r="E3842" s="676">
        <v>124.65</v>
      </c>
      <c r="F3842" s="446"/>
      <c r="G3842" s="446"/>
      <c r="H3842" s="446" t="s">
        <v>14360</v>
      </c>
      <c r="I3842" s="447">
        <v>45261</v>
      </c>
    </row>
    <row r="3843" spans="1:9" ht="15.75">
      <c r="A3843" s="675">
        <v>89522</v>
      </c>
      <c r="B3843" s="675" t="s">
        <v>6671</v>
      </c>
      <c r="C3843" s="675" t="s">
        <v>1986</v>
      </c>
      <c r="D3843" s="675" t="s">
        <v>37</v>
      </c>
      <c r="E3843" s="676">
        <v>27.5</v>
      </c>
      <c r="F3843" s="446"/>
      <c r="G3843" s="446"/>
      <c r="H3843" s="446" t="s">
        <v>14360</v>
      </c>
      <c r="I3843" s="447">
        <v>45261</v>
      </c>
    </row>
    <row r="3844" spans="1:9" ht="15.75">
      <c r="A3844" s="675">
        <v>89523</v>
      </c>
      <c r="B3844" s="675" t="s">
        <v>6672</v>
      </c>
      <c r="C3844" s="675" t="s">
        <v>1986</v>
      </c>
      <c r="D3844" s="675" t="s">
        <v>37</v>
      </c>
      <c r="E3844" s="676">
        <v>101.32</v>
      </c>
      <c r="F3844" s="446"/>
      <c r="G3844" s="446"/>
      <c r="H3844" s="446" t="s">
        <v>14360</v>
      </c>
      <c r="I3844" s="447">
        <v>45261</v>
      </c>
    </row>
    <row r="3845" spans="1:9" ht="15.75">
      <c r="A3845" s="675">
        <v>89524</v>
      </c>
      <c r="B3845" s="675" t="s">
        <v>6673</v>
      </c>
      <c r="C3845" s="675" t="s">
        <v>1986</v>
      </c>
      <c r="D3845" s="675" t="s">
        <v>37</v>
      </c>
      <c r="E3845" s="676">
        <v>27.93</v>
      </c>
      <c r="F3845" s="446"/>
      <c r="G3845" s="446"/>
      <c r="H3845" s="446" t="s">
        <v>14360</v>
      </c>
      <c r="I3845" s="447">
        <v>45261</v>
      </c>
    </row>
    <row r="3846" spans="1:9" ht="15.75">
      <c r="A3846" s="675">
        <v>89525</v>
      </c>
      <c r="B3846" s="675" t="s">
        <v>6674</v>
      </c>
      <c r="C3846" s="675" t="s">
        <v>1986</v>
      </c>
      <c r="D3846" s="675" t="s">
        <v>37</v>
      </c>
      <c r="E3846" s="676">
        <v>86.81</v>
      </c>
      <c r="F3846" s="446"/>
      <c r="G3846" s="446"/>
      <c r="H3846" s="446" t="s">
        <v>14360</v>
      </c>
      <c r="I3846" s="447">
        <v>45261</v>
      </c>
    </row>
    <row r="3847" spans="1:9" ht="15.75">
      <c r="A3847" s="675">
        <v>89526</v>
      </c>
      <c r="B3847" s="675" t="s">
        <v>6675</v>
      </c>
      <c r="C3847" s="675" t="s">
        <v>1986</v>
      </c>
      <c r="D3847" s="675" t="s">
        <v>37</v>
      </c>
      <c r="E3847" s="676">
        <v>35.86</v>
      </c>
      <c r="F3847" s="446"/>
      <c r="G3847" s="446"/>
      <c r="H3847" s="446" t="s">
        <v>14360</v>
      </c>
      <c r="I3847" s="447">
        <v>45261</v>
      </c>
    </row>
    <row r="3848" spans="1:9" ht="15.75">
      <c r="A3848" s="675">
        <v>89527</v>
      </c>
      <c r="B3848" s="675" t="s">
        <v>6676</v>
      </c>
      <c r="C3848" s="675" t="s">
        <v>1986</v>
      </c>
      <c r="D3848" s="675" t="s">
        <v>37</v>
      </c>
      <c r="E3848" s="676">
        <v>55.15</v>
      </c>
      <c r="F3848" s="446"/>
      <c r="G3848" s="446"/>
      <c r="H3848" s="446" t="s">
        <v>14360</v>
      </c>
      <c r="I3848" s="447">
        <v>45261</v>
      </c>
    </row>
    <row r="3849" spans="1:9" ht="15.75">
      <c r="A3849" s="675">
        <v>89528</v>
      </c>
      <c r="B3849" s="675" t="s">
        <v>6677</v>
      </c>
      <c r="C3849" s="675" t="s">
        <v>1986</v>
      </c>
      <c r="D3849" s="675" t="s">
        <v>37</v>
      </c>
      <c r="E3849" s="676">
        <v>3.75</v>
      </c>
      <c r="F3849" s="446"/>
      <c r="G3849" s="446"/>
      <c r="H3849" s="446" t="s">
        <v>14360</v>
      </c>
      <c r="I3849" s="447">
        <v>45261</v>
      </c>
    </row>
    <row r="3850" spans="1:9" ht="15.75">
      <c r="A3850" s="675">
        <v>89529</v>
      </c>
      <c r="B3850" s="675" t="s">
        <v>6678</v>
      </c>
      <c r="C3850" s="675" t="s">
        <v>1986</v>
      </c>
      <c r="D3850" s="675" t="s">
        <v>37</v>
      </c>
      <c r="E3850" s="676">
        <v>34.1</v>
      </c>
      <c r="F3850" s="446"/>
      <c r="G3850" s="446"/>
      <c r="H3850" s="446" t="s">
        <v>14360</v>
      </c>
      <c r="I3850" s="447">
        <v>45261</v>
      </c>
    </row>
    <row r="3851" spans="1:9" ht="15.75">
      <c r="A3851" s="675">
        <v>89530</v>
      </c>
      <c r="B3851" s="675" t="s">
        <v>6679</v>
      </c>
      <c r="C3851" s="675" t="s">
        <v>1986</v>
      </c>
      <c r="D3851" s="675" t="s">
        <v>37</v>
      </c>
      <c r="E3851" s="676">
        <v>16.2</v>
      </c>
      <c r="F3851" s="446"/>
      <c r="G3851" s="446"/>
      <c r="H3851" s="446" t="s">
        <v>14360</v>
      </c>
      <c r="I3851" s="447">
        <v>45261</v>
      </c>
    </row>
    <row r="3852" spans="1:9" ht="15.75">
      <c r="A3852" s="675">
        <v>89531</v>
      </c>
      <c r="B3852" s="675" t="s">
        <v>6680</v>
      </c>
      <c r="C3852" s="675" t="s">
        <v>1986</v>
      </c>
      <c r="D3852" s="675" t="s">
        <v>37</v>
      </c>
      <c r="E3852" s="676">
        <v>35.07</v>
      </c>
      <c r="F3852" s="446"/>
      <c r="G3852" s="446"/>
      <c r="H3852" s="446" t="s">
        <v>14360</v>
      </c>
      <c r="I3852" s="447">
        <v>45261</v>
      </c>
    </row>
    <row r="3853" spans="1:9" ht="15.75">
      <c r="A3853" s="675">
        <v>89532</v>
      </c>
      <c r="B3853" s="675" t="s">
        <v>6681</v>
      </c>
      <c r="C3853" s="675" t="s">
        <v>1986</v>
      </c>
      <c r="D3853" s="675" t="s">
        <v>37</v>
      </c>
      <c r="E3853" s="676">
        <v>6.59</v>
      </c>
      <c r="F3853" s="446"/>
      <c r="G3853" s="446"/>
      <c r="H3853" s="446" t="s">
        <v>14360</v>
      </c>
      <c r="I3853" s="447">
        <v>45261</v>
      </c>
    </row>
    <row r="3854" spans="1:9" ht="15.75">
      <c r="A3854" s="675">
        <v>89535</v>
      </c>
      <c r="B3854" s="675" t="s">
        <v>6682</v>
      </c>
      <c r="C3854" s="675" t="s">
        <v>1986</v>
      </c>
      <c r="D3854" s="675" t="s">
        <v>37</v>
      </c>
      <c r="E3854" s="676">
        <v>39.22</v>
      </c>
      <c r="F3854" s="446"/>
      <c r="G3854" s="446"/>
      <c r="H3854" s="446" t="s">
        <v>14360</v>
      </c>
      <c r="I3854" s="447">
        <v>45261</v>
      </c>
    </row>
    <row r="3855" spans="1:9" ht="15.75">
      <c r="A3855" s="675">
        <v>89536</v>
      </c>
      <c r="B3855" s="675" t="s">
        <v>6683</v>
      </c>
      <c r="C3855" s="675" t="s">
        <v>1986</v>
      </c>
      <c r="D3855" s="675" t="s">
        <v>37</v>
      </c>
      <c r="E3855" s="676">
        <v>11.5</v>
      </c>
      <c r="F3855" s="446"/>
      <c r="G3855" s="446"/>
      <c r="H3855" s="446" t="s">
        <v>14360</v>
      </c>
      <c r="I3855" s="447">
        <v>45261</v>
      </c>
    </row>
    <row r="3856" spans="1:9" ht="15.75">
      <c r="A3856" s="675">
        <v>89540</v>
      </c>
      <c r="B3856" s="675" t="s">
        <v>6684</v>
      </c>
      <c r="C3856" s="675" t="s">
        <v>1986</v>
      </c>
      <c r="D3856" s="675" t="s">
        <v>37</v>
      </c>
      <c r="E3856" s="676">
        <v>10.09</v>
      </c>
      <c r="F3856" s="446"/>
      <c r="G3856" s="446"/>
      <c r="H3856" s="446" t="s">
        <v>14360</v>
      </c>
      <c r="I3856" s="447">
        <v>45261</v>
      </c>
    </row>
    <row r="3857" spans="1:9" ht="15.75">
      <c r="A3857" s="675">
        <v>89541</v>
      </c>
      <c r="B3857" s="675" t="s">
        <v>6685</v>
      </c>
      <c r="C3857" s="675" t="s">
        <v>1986</v>
      </c>
      <c r="D3857" s="675" t="s">
        <v>37</v>
      </c>
      <c r="E3857" s="676">
        <v>5.77</v>
      </c>
      <c r="F3857" s="446"/>
      <c r="G3857" s="446"/>
      <c r="H3857" s="446" t="s">
        <v>14360</v>
      </c>
      <c r="I3857" s="447">
        <v>45261</v>
      </c>
    </row>
    <row r="3858" spans="1:9" ht="15.75">
      <c r="A3858" s="675">
        <v>89542</v>
      </c>
      <c r="B3858" s="675" t="s">
        <v>6686</v>
      </c>
      <c r="C3858" s="675" t="s">
        <v>1986</v>
      </c>
      <c r="D3858" s="675" t="s">
        <v>37</v>
      </c>
      <c r="E3858" s="676">
        <v>27.3</v>
      </c>
      <c r="F3858" s="446"/>
      <c r="G3858" s="446"/>
      <c r="H3858" s="446" t="s">
        <v>14360</v>
      </c>
      <c r="I3858" s="447">
        <v>45261</v>
      </c>
    </row>
    <row r="3859" spans="1:9" ht="15.75">
      <c r="A3859" s="675">
        <v>89544</v>
      </c>
      <c r="B3859" s="675" t="s">
        <v>6687</v>
      </c>
      <c r="C3859" s="675" t="s">
        <v>1986</v>
      </c>
      <c r="D3859" s="675" t="s">
        <v>37</v>
      </c>
      <c r="E3859" s="676">
        <v>7.42</v>
      </c>
      <c r="F3859" s="446"/>
      <c r="G3859" s="446"/>
      <c r="H3859" s="446" t="s">
        <v>14360</v>
      </c>
      <c r="I3859" s="447">
        <v>45261</v>
      </c>
    </row>
    <row r="3860" spans="1:9" ht="15.75">
      <c r="A3860" s="675">
        <v>89545</v>
      </c>
      <c r="B3860" s="675" t="s">
        <v>6688</v>
      </c>
      <c r="C3860" s="675" t="s">
        <v>1986</v>
      </c>
      <c r="D3860" s="675" t="s">
        <v>37</v>
      </c>
      <c r="E3860" s="676">
        <v>15.32</v>
      </c>
      <c r="F3860" s="446"/>
      <c r="G3860" s="446"/>
      <c r="H3860" s="446" t="s">
        <v>14360</v>
      </c>
      <c r="I3860" s="447">
        <v>45261</v>
      </c>
    </row>
    <row r="3861" spans="1:9" ht="15.75">
      <c r="A3861" s="675">
        <v>89546</v>
      </c>
      <c r="B3861" s="675" t="s">
        <v>6689</v>
      </c>
      <c r="C3861" s="675" t="s">
        <v>1986</v>
      </c>
      <c r="D3861" s="675" t="s">
        <v>37</v>
      </c>
      <c r="E3861" s="676">
        <v>10.26</v>
      </c>
      <c r="F3861" s="446"/>
      <c r="G3861" s="446"/>
      <c r="H3861" s="446" t="s">
        <v>14360</v>
      </c>
      <c r="I3861" s="447">
        <v>45261</v>
      </c>
    </row>
    <row r="3862" spans="1:9" ht="15.75">
      <c r="A3862" s="675">
        <v>89547</v>
      </c>
      <c r="B3862" s="675" t="s">
        <v>6690</v>
      </c>
      <c r="C3862" s="675" t="s">
        <v>1986</v>
      </c>
      <c r="D3862" s="675" t="s">
        <v>37</v>
      </c>
      <c r="E3862" s="676">
        <v>20.04</v>
      </c>
      <c r="F3862" s="446"/>
      <c r="G3862" s="446"/>
      <c r="H3862" s="446" t="s">
        <v>14360</v>
      </c>
      <c r="I3862" s="447">
        <v>45261</v>
      </c>
    </row>
    <row r="3863" spans="1:9" ht="15.75">
      <c r="A3863" s="675">
        <v>89548</v>
      </c>
      <c r="B3863" s="675" t="s">
        <v>6691</v>
      </c>
      <c r="C3863" s="675" t="s">
        <v>1986</v>
      </c>
      <c r="D3863" s="675" t="s">
        <v>37</v>
      </c>
      <c r="E3863" s="676">
        <v>21.38</v>
      </c>
      <c r="F3863" s="446"/>
      <c r="G3863" s="446"/>
      <c r="H3863" s="446" t="s">
        <v>14360</v>
      </c>
      <c r="I3863" s="447">
        <v>45261</v>
      </c>
    </row>
    <row r="3864" spans="1:9" ht="15.75">
      <c r="A3864" s="675">
        <v>89549</v>
      </c>
      <c r="B3864" s="675" t="s">
        <v>6692</v>
      </c>
      <c r="C3864" s="675" t="s">
        <v>1986</v>
      </c>
      <c r="D3864" s="675" t="s">
        <v>37</v>
      </c>
      <c r="E3864" s="676">
        <v>17.8</v>
      </c>
      <c r="F3864" s="446"/>
      <c r="G3864" s="446"/>
      <c r="H3864" s="446" t="s">
        <v>14360</v>
      </c>
      <c r="I3864" s="447">
        <v>45261</v>
      </c>
    </row>
    <row r="3865" spans="1:9" ht="15.75">
      <c r="A3865" s="675">
        <v>89550</v>
      </c>
      <c r="B3865" s="675" t="s">
        <v>6693</v>
      </c>
      <c r="C3865" s="675" t="s">
        <v>1986</v>
      </c>
      <c r="D3865" s="675" t="s">
        <v>37</v>
      </c>
      <c r="E3865" s="676">
        <v>37.99</v>
      </c>
      <c r="F3865" s="446"/>
      <c r="G3865" s="446"/>
      <c r="H3865" s="446" t="s">
        <v>14360</v>
      </c>
      <c r="I3865" s="447">
        <v>45261</v>
      </c>
    </row>
    <row r="3866" spans="1:9" ht="15.75">
      <c r="A3866" s="675">
        <v>89551</v>
      </c>
      <c r="B3866" s="675" t="s">
        <v>6694</v>
      </c>
      <c r="C3866" s="675" t="s">
        <v>1986</v>
      </c>
      <c r="D3866" s="675" t="s">
        <v>37</v>
      </c>
      <c r="E3866" s="676">
        <v>8.1</v>
      </c>
      <c r="F3866" s="446"/>
      <c r="G3866" s="446"/>
      <c r="H3866" s="446" t="s">
        <v>14360</v>
      </c>
      <c r="I3866" s="447">
        <v>45261</v>
      </c>
    </row>
    <row r="3867" spans="1:9" ht="15.75">
      <c r="A3867" s="675">
        <v>89552</v>
      </c>
      <c r="B3867" s="675" t="s">
        <v>6695</v>
      </c>
      <c r="C3867" s="675" t="s">
        <v>1986</v>
      </c>
      <c r="D3867" s="675" t="s">
        <v>37</v>
      </c>
      <c r="E3867" s="676">
        <v>18.16</v>
      </c>
      <c r="F3867" s="446"/>
      <c r="G3867" s="446"/>
      <c r="H3867" s="446" t="s">
        <v>14360</v>
      </c>
      <c r="I3867" s="447">
        <v>45261</v>
      </c>
    </row>
    <row r="3868" spans="1:9" ht="15.75">
      <c r="A3868" s="675">
        <v>89553</v>
      </c>
      <c r="B3868" s="675" t="s">
        <v>6696</v>
      </c>
      <c r="C3868" s="675" t="s">
        <v>1986</v>
      </c>
      <c r="D3868" s="675" t="s">
        <v>37</v>
      </c>
      <c r="E3868" s="676">
        <v>5.17</v>
      </c>
      <c r="F3868" s="446"/>
      <c r="G3868" s="446"/>
      <c r="H3868" s="446" t="s">
        <v>14360</v>
      </c>
      <c r="I3868" s="447">
        <v>45261</v>
      </c>
    </row>
    <row r="3869" spans="1:9" ht="15.75">
      <c r="A3869" s="675">
        <v>89554</v>
      </c>
      <c r="B3869" s="675" t="s">
        <v>6697</v>
      </c>
      <c r="C3869" s="675" t="s">
        <v>1986</v>
      </c>
      <c r="D3869" s="675" t="s">
        <v>37</v>
      </c>
      <c r="E3869" s="676">
        <v>25.3</v>
      </c>
      <c r="F3869" s="446"/>
      <c r="G3869" s="446"/>
      <c r="H3869" s="446" t="s">
        <v>14360</v>
      </c>
      <c r="I3869" s="447">
        <v>45261</v>
      </c>
    </row>
    <row r="3870" spans="1:9" ht="15.75">
      <c r="A3870" s="675">
        <v>89555</v>
      </c>
      <c r="B3870" s="675" t="s">
        <v>6698</v>
      </c>
      <c r="C3870" s="675" t="s">
        <v>1986</v>
      </c>
      <c r="D3870" s="675" t="s">
        <v>37</v>
      </c>
      <c r="E3870" s="676">
        <v>21.45</v>
      </c>
      <c r="F3870" s="446"/>
      <c r="G3870" s="446"/>
      <c r="H3870" s="446" t="s">
        <v>14360</v>
      </c>
      <c r="I3870" s="447">
        <v>45261</v>
      </c>
    </row>
    <row r="3871" spans="1:9" ht="15.75">
      <c r="A3871" s="675">
        <v>89556</v>
      </c>
      <c r="B3871" s="675" t="s">
        <v>6699</v>
      </c>
      <c r="C3871" s="675" t="s">
        <v>1986</v>
      </c>
      <c r="D3871" s="675" t="s">
        <v>37</v>
      </c>
      <c r="E3871" s="676">
        <v>37.06</v>
      </c>
      <c r="F3871" s="446"/>
      <c r="G3871" s="446"/>
      <c r="H3871" s="446" t="s">
        <v>14360</v>
      </c>
      <c r="I3871" s="447">
        <v>45261</v>
      </c>
    </row>
    <row r="3872" spans="1:9" ht="15.75">
      <c r="A3872" s="675">
        <v>89557</v>
      </c>
      <c r="B3872" s="675" t="s">
        <v>6700</v>
      </c>
      <c r="C3872" s="675" t="s">
        <v>1986</v>
      </c>
      <c r="D3872" s="675" t="s">
        <v>37</v>
      </c>
      <c r="E3872" s="676">
        <v>29.49</v>
      </c>
      <c r="F3872" s="446"/>
      <c r="G3872" s="446"/>
      <c r="H3872" s="446" t="s">
        <v>14360</v>
      </c>
      <c r="I3872" s="447">
        <v>45261</v>
      </c>
    </row>
    <row r="3873" spans="1:9" ht="15.75">
      <c r="A3873" s="675">
        <v>89558</v>
      </c>
      <c r="B3873" s="675" t="s">
        <v>6701</v>
      </c>
      <c r="C3873" s="675" t="s">
        <v>1986</v>
      </c>
      <c r="D3873" s="675" t="s">
        <v>37</v>
      </c>
      <c r="E3873" s="676">
        <v>9.02</v>
      </c>
      <c r="F3873" s="446"/>
      <c r="G3873" s="446"/>
      <c r="H3873" s="446" t="s">
        <v>14360</v>
      </c>
      <c r="I3873" s="447">
        <v>45261</v>
      </c>
    </row>
    <row r="3874" spans="1:9" ht="15.75">
      <c r="A3874" s="675">
        <v>89559</v>
      </c>
      <c r="B3874" s="675" t="s">
        <v>6702</v>
      </c>
      <c r="C3874" s="675" t="s">
        <v>1986</v>
      </c>
      <c r="D3874" s="675" t="s">
        <v>37</v>
      </c>
      <c r="E3874" s="676">
        <v>61.62</v>
      </c>
      <c r="F3874" s="446"/>
      <c r="G3874" s="446"/>
      <c r="H3874" s="446" t="s">
        <v>14360</v>
      </c>
      <c r="I3874" s="447">
        <v>45261</v>
      </c>
    </row>
    <row r="3875" spans="1:9" ht="15.75">
      <c r="A3875" s="675">
        <v>89560</v>
      </c>
      <c r="B3875" s="675" t="s">
        <v>6703</v>
      </c>
      <c r="C3875" s="675" t="s">
        <v>1986</v>
      </c>
      <c r="D3875" s="675" t="s">
        <v>37</v>
      </c>
      <c r="E3875" s="676">
        <v>35.04</v>
      </c>
      <c r="F3875" s="446"/>
      <c r="G3875" s="446"/>
      <c r="H3875" s="446" t="s">
        <v>14360</v>
      </c>
      <c r="I3875" s="447">
        <v>45261</v>
      </c>
    </row>
    <row r="3876" spans="1:9" ht="15.75">
      <c r="A3876" s="675">
        <v>89561</v>
      </c>
      <c r="B3876" s="675" t="s">
        <v>6704</v>
      </c>
      <c r="C3876" s="675" t="s">
        <v>1986</v>
      </c>
      <c r="D3876" s="675" t="s">
        <v>37</v>
      </c>
      <c r="E3876" s="676">
        <v>12.95</v>
      </c>
      <c r="F3876" s="446"/>
      <c r="G3876" s="446"/>
      <c r="H3876" s="446" t="s">
        <v>14360</v>
      </c>
      <c r="I3876" s="447">
        <v>45261</v>
      </c>
    </row>
    <row r="3877" spans="1:9" ht="15.75">
      <c r="A3877" s="675">
        <v>89562</v>
      </c>
      <c r="B3877" s="675" t="s">
        <v>6705</v>
      </c>
      <c r="C3877" s="675" t="s">
        <v>1986</v>
      </c>
      <c r="D3877" s="675" t="s">
        <v>37</v>
      </c>
      <c r="E3877" s="676">
        <v>9.75</v>
      </c>
      <c r="F3877" s="446"/>
      <c r="G3877" s="446"/>
      <c r="H3877" s="446" t="s">
        <v>14360</v>
      </c>
      <c r="I3877" s="447">
        <v>45261</v>
      </c>
    </row>
    <row r="3878" spans="1:9" ht="15.75">
      <c r="A3878" s="675">
        <v>89563</v>
      </c>
      <c r="B3878" s="675" t="s">
        <v>6706</v>
      </c>
      <c r="C3878" s="675" t="s">
        <v>1986</v>
      </c>
      <c r="D3878" s="675" t="s">
        <v>37</v>
      </c>
      <c r="E3878" s="676">
        <v>32.28</v>
      </c>
      <c r="F3878" s="446"/>
      <c r="G3878" s="446"/>
      <c r="H3878" s="446" t="s">
        <v>14360</v>
      </c>
      <c r="I3878" s="447">
        <v>45261</v>
      </c>
    </row>
    <row r="3879" spans="1:9" ht="15.75">
      <c r="A3879" s="675">
        <v>89564</v>
      </c>
      <c r="B3879" s="675" t="s">
        <v>6707</v>
      </c>
      <c r="C3879" s="675" t="s">
        <v>1986</v>
      </c>
      <c r="D3879" s="675" t="s">
        <v>37</v>
      </c>
      <c r="E3879" s="676">
        <v>15.18</v>
      </c>
      <c r="F3879" s="446"/>
      <c r="G3879" s="446"/>
      <c r="H3879" s="446" t="s">
        <v>14360</v>
      </c>
      <c r="I3879" s="447">
        <v>45261</v>
      </c>
    </row>
    <row r="3880" spans="1:9" ht="15.75">
      <c r="A3880" s="675">
        <v>89565</v>
      </c>
      <c r="B3880" s="675" t="s">
        <v>6708</v>
      </c>
      <c r="C3880" s="675" t="s">
        <v>1986</v>
      </c>
      <c r="D3880" s="675" t="s">
        <v>37</v>
      </c>
      <c r="E3880" s="676">
        <v>51.61</v>
      </c>
      <c r="F3880" s="446"/>
      <c r="G3880" s="446"/>
      <c r="H3880" s="446" t="s">
        <v>14360</v>
      </c>
      <c r="I3880" s="447">
        <v>45261</v>
      </c>
    </row>
    <row r="3881" spans="1:9" ht="15.75">
      <c r="A3881" s="675">
        <v>89566</v>
      </c>
      <c r="B3881" s="675" t="s">
        <v>6709</v>
      </c>
      <c r="C3881" s="675" t="s">
        <v>1986</v>
      </c>
      <c r="D3881" s="675" t="s">
        <v>37</v>
      </c>
      <c r="E3881" s="676">
        <v>43.82</v>
      </c>
      <c r="F3881" s="446"/>
      <c r="G3881" s="446"/>
      <c r="H3881" s="446" t="s">
        <v>14360</v>
      </c>
      <c r="I3881" s="447">
        <v>45261</v>
      </c>
    </row>
    <row r="3882" spans="1:9" ht="15.75">
      <c r="A3882" s="675">
        <v>89567</v>
      </c>
      <c r="B3882" s="675" t="s">
        <v>6710</v>
      </c>
      <c r="C3882" s="675" t="s">
        <v>1986</v>
      </c>
      <c r="D3882" s="675" t="s">
        <v>37</v>
      </c>
      <c r="E3882" s="676">
        <v>73.86</v>
      </c>
      <c r="F3882" s="446"/>
      <c r="G3882" s="446"/>
      <c r="H3882" s="446" t="s">
        <v>14360</v>
      </c>
      <c r="I3882" s="447">
        <v>45261</v>
      </c>
    </row>
    <row r="3883" spans="1:9" ht="15.75">
      <c r="A3883" s="675">
        <v>89568</v>
      </c>
      <c r="B3883" s="675" t="s">
        <v>6711</v>
      </c>
      <c r="C3883" s="675" t="s">
        <v>1986</v>
      </c>
      <c r="D3883" s="675" t="s">
        <v>37</v>
      </c>
      <c r="E3883" s="676">
        <v>32.4</v>
      </c>
      <c r="F3883" s="446"/>
      <c r="G3883" s="446"/>
      <c r="H3883" s="446" t="s">
        <v>14360</v>
      </c>
      <c r="I3883" s="447">
        <v>45261</v>
      </c>
    </row>
    <row r="3884" spans="1:9" ht="15.75">
      <c r="A3884" s="675">
        <v>89569</v>
      </c>
      <c r="B3884" s="675" t="s">
        <v>6712</v>
      </c>
      <c r="C3884" s="675" t="s">
        <v>1986</v>
      </c>
      <c r="D3884" s="675" t="s">
        <v>37</v>
      </c>
      <c r="E3884" s="676">
        <v>86.13</v>
      </c>
      <c r="F3884" s="446"/>
      <c r="G3884" s="446"/>
      <c r="H3884" s="446" t="s">
        <v>14360</v>
      </c>
      <c r="I3884" s="447">
        <v>45261</v>
      </c>
    </row>
    <row r="3885" spans="1:9" ht="15.75">
      <c r="A3885" s="675">
        <v>89570</v>
      </c>
      <c r="B3885" s="675" t="s">
        <v>6713</v>
      </c>
      <c r="C3885" s="675" t="s">
        <v>1986</v>
      </c>
      <c r="D3885" s="675" t="s">
        <v>37</v>
      </c>
      <c r="E3885" s="676">
        <v>10.86</v>
      </c>
      <c r="F3885" s="446"/>
      <c r="G3885" s="446"/>
      <c r="H3885" s="446" t="s">
        <v>14360</v>
      </c>
      <c r="I3885" s="447">
        <v>45261</v>
      </c>
    </row>
    <row r="3886" spans="1:9" ht="15.75">
      <c r="A3886" s="675">
        <v>89571</v>
      </c>
      <c r="B3886" s="675" t="s">
        <v>6714</v>
      </c>
      <c r="C3886" s="675" t="s">
        <v>1986</v>
      </c>
      <c r="D3886" s="675" t="s">
        <v>37</v>
      </c>
      <c r="E3886" s="676">
        <v>64.05</v>
      </c>
      <c r="F3886" s="446"/>
      <c r="G3886" s="446"/>
      <c r="H3886" s="446" t="s">
        <v>14360</v>
      </c>
      <c r="I3886" s="447">
        <v>45261</v>
      </c>
    </row>
    <row r="3887" spans="1:9" ht="15.75">
      <c r="A3887" s="675">
        <v>89572</v>
      </c>
      <c r="B3887" s="675" t="s">
        <v>6715</v>
      </c>
      <c r="C3887" s="675" t="s">
        <v>1986</v>
      </c>
      <c r="D3887" s="675" t="s">
        <v>37</v>
      </c>
      <c r="E3887" s="676">
        <v>8.0299999999999994</v>
      </c>
      <c r="F3887" s="446"/>
      <c r="G3887" s="446"/>
      <c r="H3887" s="446" t="s">
        <v>14360</v>
      </c>
      <c r="I3887" s="447">
        <v>45261</v>
      </c>
    </row>
    <row r="3888" spans="1:9" ht="15.75">
      <c r="A3888" s="675">
        <v>89573</v>
      </c>
      <c r="B3888" s="675" t="s">
        <v>6716</v>
      </c>
      <c r="C3888" s="675" t="s">
        <v>1986</v>
      </c>
      <c r="D3888" s="675" t="s">
        <v>37</v>
      </c>
      <c r="E3888" s="676">
        <v>70.25</v>
      </c>
      <c r="F3888" s="446"/>
      <c r="G3888" s="446"/>
      <c r="H3888" s="446" t="s">
        <v>14360</v>
      </c>
      <c r="I3888" s="447">
        <v>45261</v>
      </c>
    </row>
    <row r="3889" spans="1:9" ht="15.75">
      <c r="A3889" s="675">
        <v>89574</v>
      </c>
      <c r="B3889" s="675" t="s">
        <v>6717</v>
      </c>
      <c r="C3889" s="675" t="s">
        <v>1986</v>
      </c>
      <c r="D3889" s="675" t="s">
        <v>37</v>
      </c>
      <c r="E3889" s="676">
        <v>142.16</v>
      </c>
      <c r="F3889" s="446"/>
      <c r="G3889" s="446"/>
      <c r="H3889" s="446" t="s">
        <v>14360</v>
      </c>
      <c r="I3889" s="447">
        <v>45261</v>
      </c>
    </row>
    <row r="3890" spans="1:9" ht="15.75">
      <c r="A3890" s="675">
        <v>89575</v>
      </c>
      <c r="B3890" s="675" t="s">
        <v>6718</v>
      </c>
      <c r="C3890" s="675" t="s">
        <v>1986</v>
      </c>
      <c r="D3890" s="675" t="s">
        <v>37</v>
      </c>
      <c r="E3890" s="676">
        <v>10.52</v>
      </c>
      <c r="F3890" s="446"/>
      <c r="G3890" s="446"/>
      <c r="H3890" s="446" t="s">
        <v>14360</v>
      </c>
      <c r="I3890" s="447">
        <v>45261</v>
      </c>
    </row>
    <row r="3891" spans="1:9" ht="15.75">
      <c r="A3891" s="675">
        <v>89577</v>
      </c>
      <c r="B3891" s="675" t="s">
        <v>6719</v>
      </c>
      <c r="C3891" s="675" t="s">
        <v>1986</v>
      </c>
      <c r="D3891" s="675" t="s">
        <v>37</v>
      </c>
      <c r="E3891" s="676">
        <v>36.68</v>
      </c>
      <c r="F3891" s="446"/>
      <c r="G3891" s="446"/>
      <c r="H3891" s="446" t="s">
        <v>14360</v>
      </c>
      <c r="I3891" s="447">
        <v>45261</v>
      </c>
    </row>
    <row r="3892" spans="1:9" ht="15.75">
      <c r="A3892" s="675">
        <v>89579</v>
      </c>
      <c r="B3892" s="675" t="s">
        <v>6720</v>
      </c>
      <c r="C3892" s="675" t="s">
        <v>1986</v>
      </c>
      <c r="D3892" s="675" t="s">
        <v>37</v>
      </c>
      <c r="E3892" s="676">
        <v>11.07</v>
      </c>
      <c r="F3892" s="446"/>
      <c r="G3892" s="446"/>
      <c r="H3892" s="446" t="s">
        <v>14360</v>
      </c>
      <c r="I3892" s="447">
        <v>45261</v>
      </c>
    </row>
    <row r="3893" spans="1:9" ht="15.75">
      <c r="A3893" s="675">
        <v>89581</v>
      </c>
      <c r="B3893" s="675" t="s">
        <v>6721</v>
      </c>
      <c r="C3893" s="675" t="s">
        <v>1986</v>
      </c>
      <c r="D3893" s="675" t="s">
        <v>37</v>
      </c>
      <c r="E3893" s="676">
        <v>30.93</v>
      </c>
      <c r="F3893" s="446"/>
      <c r="G3893" s="446"/>
      <c r="H3893" s="446" t="s">
        <v>14360</v>
      </c>
      <c r="I3893" s="447">
        <v>45261</v>
      </c>
    </row>
    <row r="3894" spans="1:9" ht="15.75">
      <c r="A3894" s="675">
        <v>89582</v>
      </c>
      <c r="B3894" s="675" t="s">
        <v>6722</v>
      </c>
      <c r="C3894" s="675" t="s">
        <v>1986</v>
      </c>
      <c r="D3894" s="675" t="s">
        <v>37</v>
      </c>
      <c r="E3894" s="676">
        <v>31.36</v>
      </c>
      <c r="F3894" s="446"/>
      <c r="G3894" s="446"/>
      <c r="H3894" s="446" t="s">
        <v>14360</v>
      </c>
      <c r="I3894" s="447">
        <v>45261</v>
      </c>
    </row>
    <row r="3895" spans="1:9" ht="15.75">
      <c r="A3895" s="675">
        <v>89583</v>
      </c>
      <c r="B3895" s="675" t="s">
        <v>6723</v>
      </c>
      <c r="C3895" s="675" t="s">
        <v>1986</v>
      </c>
      <c r="D3895" s="675" t="s">
        <v>37</v>
      </c>
      <c r="E3895" s="676">
        <v>39.29</v>
      </c>
      <c r="F3895" s="446"/>
      <c r="G3895" s="446"/>
      <c r="H3895" s="446" t="s">
        <v>14360</v>
      </c>
      <c r="I3895" s="447">
        <v>45261</v>
      </c>
    </row>
    <row r="3896" spans="1:9" ht="15.75">
      <c r="A3896" s="675">
        <v>89584</v>
      </c>
      <c r="B3896" s="675" t="s">
        <v>6724</v>
      </c>
      <c r="C3896" s="675" t="s">
        <v>1986</v>
      </c>
      <c r="D3896" s="675" t="s">
        <v>37</v>
      </c>
      <c r="E3896" s="676">
        <v>40.29</v>
      </c>
      <c r="F3896" s="446"/>
      <c r="G3896" s="446"/>
      <c r="H3896" s="446" t="s">
        <v>14360</v>
      </c>
      <c r="I3896" s="447">
        <v>45261</v>
      </c>
    </row>
    <row r="3897" spans="1:9" ht="15.75">
      <c r="A3897" s="675">
        <v>89585</v>
      </c>
      <c r="B3897" s="675" t="s">
        <v>6725</v>
      </c>
      <c r="C3897" s="675" t="s">
        <v>1986</v>
      </c>
      <c r="D3897" s="675" t="s">
        <v>37</v>
      </c>
      <c r="E3897" s="676">
        <v>41.26</v>
      </c>
      <c r="F3897" s="446"/>
      <c r="G3897" s="446"/>
      <c r="H3897" s="446" t="s">
        <v>14360</v>
      </c>
      <c r="I3897" s="447">
        <v>45261</v>
      </c>
    </row>
    <row r="3898" spans="1:9" ht="15.75">
      <c r="A3898" s="675">
        <v>89587</v>
      </c>
      <c r="B3898" s="675" t="s">
        <v>6726</v>
      </c>
      <c r="C3898" s="675" t="s">
        <v>1986</v>
      </c>
      <c r="D3898" s="675" t="s">
        <v>37</v>
      </c>
      <c r="E3898" s="676">
        <v>45.41</v>
      </c>
      <c r="F3898" s="446"/>
      <c r="G3898" s="446"/>
      <c r="H3898" s="446" t="s">
        <v>14360</v>
      </c>
      <c r="I3898" s="447">
        <v>45261</v>
      </c>
    </row>
    <row r="3899" spans="1:9" ht="15.75">
      <c r="A3899" s="675">
        <v>89590</v>
      </c>
      <c r="B3899" s="675" t="s">
        <v>6727</v>
      </c>
      <c r="C3899" s="675" t="s">
        <v>1986</v>
      </c>
      <c r="D3899" s="675" t="s">
        <v>37</v>
      </c>
      <c r="E3899" s="676">
        <v>123.68</v>
      </c>
      <c r="F3899" s="446"/>
      <c r="G3899" s="446"/>
      <c r="H3899" s="446" t="s">
        <v>14360</v>
      </c>
      <c r="I3899" s="447">
        <v>45261</v>
      </c>
    </row>
    <row r="3900" spans="1:9" ht="15.75">
      <c r="A3900" s="675">
        <v>89591</v>
      </c>
      <c r="B3900" s="675" t="s">
        <v>6728</v>
      </c>
      <c r="C3900" s="675" t="s">
        <v>1986</v>
      </c>
      <c r="D3900" s="675" t="s">
        <v>37</v>
      </c>
      <c r="E3900" s="676">
        <v>120.72</v>
      </c>
      <c r="F3900" s="446"/>
      <c r="G3900" s="446"/>
      <c r="H3900" s="446" t="s">
        <v>14360</v>
      </c>
      <c r="I3900" s="447">
        <v>45261</v>
      </c>
    </row>
    <row r="3901" spans="1:9" ht="15.75">
      <c r="A3901" s="675">
        <v>89592</v>
      </c>
      <c r="B3901" s="675" t="s">
        <v>6729</v>
      </c>
      <c r="C3901" s="675" t="s">
        <v>1986</v>
      </c>
      <c r="D3901" s="675" t="s">
        <v>37</v>
      </c>
      <c r="E3901" s="676">
        <v>146.69999999999999</v>
      </c>
      <c r="F3901" s="446"/>
      <c r="G3901" s="446"/>
      <c r="H3901" s="446" t="s">
        <v>14360</v>
      </c>
      <c r="I3901" s="447">
        <v>45261</v>
      </c>
    </row>
    <row r="3902" spans="1:9" ht="15.75">
      <c r="A3902" s="675">
        <v>89593</v>
      </c>
      <c r="B3902" s="675" t="s">
        <v>6730</v>
      </c>
      <c r="C3902" s="675" t="s">
        <v>1986</v>
      </c>
      <c r="D3902" s="675" t="s">
        <v>37</v>
      </c>
      <c r="E3902" s="676">
        <v>24.56</v>
      </c>
      <c r="F3902" s="446"/>
      <c r="G3902" s="446"/>
      <c r="H3902" s="446" t="s">
        <v>14360</v>
      </c>
      <c r="I3902" s="447">
        <v>45261</v>
      </c>
    </row>
    <row r="3903" spans="1:9" ht="15.75">
      <c r="A3903" s="675">
        <v>89594</v>
      </c>
      <c r="B3903" s="675" t="s">
        <v>6731</v>
      </c>
      <c r="C3903" s="675" t="s">
        <v>1986</v>
      </c>
      <c r="D3903" s="675" t="s">
        <v>37</v>
      </c>
      <c r="E3903" s="676">
        <v>35.67</v>
      </c>
      <c r="F3903" s="446"/>
      <c r="G3903" s="446"/>
      <c r="H3903" s="446" t="s">
        <v>14360</v>
      </c>
      <c r="I3903" s="447">
        <v>45261</v>
      </c>
    </row>
    <row r="3904" spans="1:9" ht="15.75">
      <c r="A3904" s="675">
        <v>89595</v>
      </c>
      <c r="B3904" s="675" t="s">
        <v>6732</v>
      </c>
      <c r="C3904" s="675" t="s">
        <v>1986</v>
      </c>
      <c r="D3904" s="675" t="s">
        <v>37</v>
      </c>
      <c r="E3904" s="676">
        <v>13.81</v>
      </c>
      <c r="F3904" s="446"/>
      <c r="G3904" s="446"/>
      <c r="H3904" s="446" t="s">
        <v>14360</v>
      </c>
      <c r="I3904" s="447">
        <v>45261</v>
      </c>
    </row>
    <row r="3905" spans="1:9" ht="15.75">
      <c r="A3905" s="675">
        <v>89596</v>
      </c>
      <c r="B3905" s="675" t="s">
        <v>6733</v>
      </c>
      <c r="C3905" s="675" t="s">
        <v>1986</v>
      </c>
      <c r="D3905" s="675" t="s">
        <v>37</v>
      </c>
      <c r="E3905" s="676">
        <v>9.6300000000000008</v>
      </c>
      <c r="F3905" s="446"/>
      <c r="G3905" s="446"/>
      <c r="H3905" s="446" t="s">
        <v>14360</v>
      </c>
      <c r="I3905" s="447">
        <v>45261</v>
      </c>
    </row>
    <row r="3906" spans="1:9" ht="15.75">
      <c r="A3906" s="675">
        <v>89597</v>
      </c>
      <c r="B3906" s="675" t="s">
        <v>6734</v>
      </c>
      <c r="C3906" s="675" t="s">
        <v>1986</v>
      </c>
      <c r="D3906" s="675" t="s">
        <v>37</v>
      </c>
      <c r="E3906" s="676">
        <v>21.63</v>
      </c>
      <c r="F3906" s="446"/>
      <c r="G3906" s="446"/>
      <c r="H3906" s="446" t="s">
        <v>14360</v>
      </c>
      <c r="I3906" s="447">
        <v>45261</v>
      </c>
    </row>
    <row r="3907" spans="1:9" ht="15.75">
      <c r="A3907" s="675">
        <v>89598</v>
      </c>
      <c r="B3907" s="675" t="s">
        <v>6735</v>
      </c>
      <c r="C3907" s="675" t="s">
        <v>1986</v>
      </c>
      <c r="D3907" s="675" t="s">
        <v>37</v>
      </c>
      <c r="E3907" s="676">
        <v>49.63</v>
      </c>
      <c r="F3907" s="446"/>
      <c r="G3907" s="446"/>
      <c r="H3907" s="446" t="s">
        <v>14360</v>
      </c>
      <c r="I3907" s="447">
        <v>45261</v>
      </c>
    </row>
    <row r="3908" spans="1:9" ht="15.75">
      <c r="A3908" s="675">
        <v>89599</v>
      </c>
      <c r="B3908" s="675" t="s">
        <v>6736</v>
      </c>
      <c r="C3908" s="675" t="s">
        <v>1986</v>
      </c>
      <c r="D3908" s="675" t="s">
        <v>37</v>
      </c>
      <c r="E3908" s="676">
        <v>22.35</v>
      </c>
      <c r="F3908" s="446"/>
      <c r="G3908" s="446"/>
      <c r="H3908" s="446" t="s">
        <v>14360</v>
      </c>
      <c r="I3908" s="447">
        <v>45261</v>
      </c>
    </row>
    <row r="3909" spans="1:9" ht="15.75">
      <c r="A3909" s="675">
        <v>89600</v>
      </c>
      <c r="B3909" s="675" t="s">
        <v>6737</v>
      </c>
      <c r="C3909" s="675" t="s">
        <v>1986</v>
      </c>
      <c r="D3909" s="675" t="s">
        <v>37</v>
      </c>
      <c r="E3909" s="676">
        <v>23.67</v>
      </c>
      <c r="F3909" s="446"/>
      <c r="G3909" s="446"/>
      <c r="H3909" s="446" t="s">
        <v>14360</v>
      </c>
      <c r="I3909" s="447">
        <v>45261</v>
      </c>
    </row>
    <row r="3910" spans="1:9" ht="15.75">
      <c r="A3910" s="675">
        <v>89605</v>
      </c>
      <c r="B3910" s="675" t="s">
        <v>6738</v>
      </c>
      <c r="C3910" s="675" t="s">
        <v>1986</v>
      </c>
      <c r="D3910" s="675" t="s">
        <v>37</v>
      </c>
      <c r="E3910" s="676">
        <v>19.7</v>
      </c>
      <c r="F3910" s="446"/>
      <c r="G3910" s="446"/>
      <c r="H3910" s="446" t="s">
        <v>14360</v>
      </c>
      <c r="I3910" s="447">
        <v>45261</v>
      </c>
    </row>
    <row r="3911" spans="1:9" ht="15.75">
      <c r="A3911" s="675">
        <v>89609</v>
      </c>
      <c r="B3911" s="675" t="s">
        <v>6739</v>
      </c>
      <c r="C3911" s="675" t="s">
        <v>1986</v>
      </c>
      <c r="D3911" s="675" t="s">
        <v>37</v>
      </c>
      <c r="E3911" s="676">
        <v>84.92</v>
      </c>
      <c r="F3911" s="446"/>
      <c r="G3911" s="446"/>
      <c r="H3911" s="446" t="s">
        <v>14360</v>
      </c>
      <c r="I3911" s="447">
        <v>45261</v>
      </c>
    </row>
    <row r="3912" spans="1:9" ht="15.75">
      <c r="A3912" s="675">
        <v>89610</v>
      </c>
      <c r="B3912" s="675" t="s">
        <v>6740</v>
      </c>
      <c r="C3912" s="675" t="s">
        <v>1986</v>
      </c>
      <c r="D3912" s="675" t="s">
        <v>37</v>
      </c>
      <c r="E3912" s="676">
        <v>18.559999999999999</v>
      </c>
      <c r="F3912" s="446"/>
      <c r="G3912" s="446"/>
      <c r="H3912" s="446" t="s">
        <v>14360</v>
      </c>
      <c r="I3912" s="447">
        <v>45261</v>
      </c>
    </row>
    <row r="3913" spans="1:9" ht="15.75">
      <c r="A3913" s="675">
        <v>89611</v>
      </c>
      <c r="B3913" s="675" t="s">
        <v>6741</v>
      </c>
      <c r="C3913" s="675" t="s">
        <v>1986</v>
      </c>
      <c r="D3913" s="675" t="s">
        <v>37</v>
      </c>
      <c r="E3913" s="676">
        <v>30.7</v>
      </c>
      <c r="F3913" s="446"/>
      <c r="G3913" s="446"/>
      <c r="H3913" s="446" t="s">
        <v>14360</v>
      </c>
      <c r="I3913" s="447">
        <v>45261</v>
      </c>
    </row>
    <row r="3914" spans="1:9" ht="15.75">
      <c r="A3914" s="675">
        <v>89612</v>
      </c>
      <c r="B3914" s="675" t="s">
        <v>6742</v>
      </c>
      <c r="C3914" s="675" t="s">
        <v>1986</v>
      </c>
      <c r="D3914" s="675" t="s">
        <v>37</v>
      </c>
      <c r="E3914" s="676">
        <v>167.88</v>
      </c>
      <c r="F3914" s="446"/>
      <c r="G3914" s="446"/>
      <c r="H3914" s="446" t="s">
        <v>14360</v>
      </c>
      <c r="I3914" s="447">
        <v>45261</v>
      </c>
    </row>
    <row r="3915" spans="1:9" ht="15.75">
      <c r="A3915" s="675">
        <v>89613</v>
      </c>
      <c r="B3915" s="675" t="s">
        <v>1262</v>
      </c>
      <c r="C3915" s="675" t="s">
        <v>1986</v>
      </c>
      <c r="D3915" s="675" t="s">
        <v>37</v>
      </c>
      <c r="E3915" s="676">
        <v>29.4</v>
      </c>
      <c r="F3915" s="446"/>
      <c r="G3915" s="446"/>
      <c r="H3915" s="446" t="s">
        <v>14360</v>
      </c>
      <c r="I3915" s="447">
        <v>45261</v>
      </c>
    </row>
    <row r="3916" spans="1:9" ht="15.75">
      <c r="A3916" s="675">
        <v>89614</v>
      </c>
      <c r="B3916" s="675" t="s">
        <v>6743</v>
      </c>
      <c r="C3916" s="675" t="s">
        <v>1986</v>
      </c>
      <c r="D3916" s="675" t="s">
        <v>37</v>
      </c>
      <c r="E3916" s="676">
        <v>58.73</v>
      </c>
      <c r="F3916" s="446"/>
      <c r="G3916" s="446"/>
      <c r="H3916" s="446" t="s">
        <v>14360</v>
      </c>
      <c r="I3916" s="447">
        <v>45261</v>
      </c>
    </row>
    <row r="3917" spans="1:9" ht="15.75">
      <c r="A3917" s="675">
        <v>89615</v>
      </c>
      <c r="B3917" s="675" t="s">
        <v>6744</v>
      </c>
      <c r="C3917" s="675" t="s">
        <v>1986</v>
      </c>
      <c r="D3917" s="675" t="s">
        <v>37</v>
      </c>
      <c r="E3917" s="676">
        <v>198.23</v>
      </c>
      <c r="F3917" s="446"/>
      <c r="G3917" s="446"/>
      <c r="H3917" s="446" t="s">
        <v>14360</v>
      </c>
      <c r="I3917" s="447">
        <v>45261</v>
      </c>
    </row>
    <row r="3918" spans="1:9" ht="15.75">
      <c r="A3918" s="675">
        <v>89616</v>
      </c>
      <c r="B3918" s="675" t="s">
        <v>6745</v>
      </c>
      <c r="C3918" s="675" t="s">
        <v>1986</v>
      </c>
      <c r="D3918" s="675" t="s">
        <v>37</v>
      </c>
      <c r="E3918" s="676">
        <v>39.42</v>
      </c>
      <c r="F3918" s="446"/>
      <c r="G3918" s="446"/>
      <c r="H3918" s="446" t="s">
        <v>14360</v>
      </c>
      <c r="I3918" s="447">
        <v>45261</v>
      </c>
    </row>
    <row r="3919" spans="1:9" ht="15.75">
      <c r="A3919" s="675">
        <v>89617</v>
      </c>
      <c r="B3919" s="675" t="s">
        <v>6746</v>
      </c>
      <c r="C3919" s="675" t="s">
        <v>1986</v>
      </c>
      <c r="D3919" s="675" t="s">
        <v>37</v>
      </c>
      <c r="E3919" s="676">
        <v>6.61</v>
      </c>
      <c r="F3919" s="446"/>
      <c r="G3919" s="446"/>
      <c r="H3919" s="446" t="s">
        <v>14360</v>
      </c>
      <c r="I3919" s="447">
        <v>45261</v>
      </c>
    </row>
    <row r="3920" spans="1:9" ht="15.75">
      <c r="A3920" s="675">
        <v>89620</v>
      </c>
      <c r="B3920" s="675" t="s">
        <v>6747</v>
      </c>
      <c r="C3920" s="675" t="s">
        <v>1986</v>
      </c>
      <c r="D3920" s="675" t="s">
        <v>37</v>
      </c>
      <c r="E3920" s="676">
        <v>10.76</v>
      </c>
      <c r="F3920" s="446"/>
      <c r="G3920" s="446"/>
      <c r="H3920" s="446" t="s">
        <v>14360</v>
      </c>
      <c r="I3920" s="447">
        <v>45261</v>
      </c>
    </row>
    <row r="3921" spans="1:9" ht="15.75">
      <c r="A3921" s="675">
        <v>89622</v>
      </c>
      <c r="B3921" s="675" t="s">
        <v>6748</v>
      </c>
      <c r="C3921" s="675" t="s">
        <v>1986</v>
      </c>
      <c r="D3921" s="675" t="s">
        <v>37</v>
      </c>
      <c r="E3921" s="676">
        <v>13.23</v>
      </c>
      <c r="F3921" s="446"/>
      <c r="G3921" s="446"/>
      <c r="H3921" s="446" t="s">
        <v>14360</v>
      </c>
      <c r="I3921" s="447">
        <v>45261</v>
      </c>
    </row>
    <row r="3922" spans="1:9" ht="15.75">
      <c r="A3922" s="675">
        <v>89623</v>
      </c>
      <c r="B3922" s="675" t="s">
        <v>6749</v>
      </c>
      <c r="C3922" s="675" t="s">
        <v>1986</v>
      </c>
      <c r="D3922" s="675" t="s">
        <v>37</v>
      </c>
      <c r="E3922" s="676">
        <v>18.16</v>
      </c>
      <c r="F3922" s="446"/>
      <c r="G3922" s="446"/>
      <c r="H3922" s="446" t="s">
        <v>14360</v>
      </c>
      <c r="I3922" s="447">
        <v>45261</v>
      </c>
    </row>
    <row r="3923" spans="1:9" ht="15.75">
      <c r="A3923" s="675">
        <v>89624</v>
      </c>
      <c r="B3923" s="675" t="s">
        <v>6750</v>
      </c>
      <c r="C3923" s="675" t="s">
        <v>1986</v>
      </c>
      <c r="D3923" s="675" t="s">
        <v>37</v>
      </c>
      <c r="E3923" s="676">
        <v>16.809999999999999</v>
      </c>
      <c r="F3923" s="446"/>
      <c r="G3923" s="446"/>
      <c r="H3923" s="446" t="s">
        <v>14360</v>
      </c>
      <c r="I3923" s="447">
        <v>45261</v>
      </c>
    </row>
    <row r="3924" spans="1:9" ht="15.75">
      <c r="A3924" s="675">
        <v>89625</v>
      </c>
      <c r="B3924" s="675" t="s">
        <v>6751</v>
      </c>
      <c r="C3924" s="675" t="s">
        <v>1986</v>
      </c>
      <c r="D3924" s="675" t="s">
        <v>37</v>
      </c>
      <c r="E3924" s="676">
        <v>20.97</v>
      </c>
      <c r="F3924" s="446"/>
      <c r="G3924" s="446"/>
      <c r="H3924" s="446" t="s">
        <v>14360</v>
      </c>
      <c r="I3924" s="447">
        <v>45261</v>
      </c>
    </row>
    <row r="3925" spans="1:9" ht="15.75">
      <c r="A3925" s="675">
        <v>89626</v>
      </c>
      <c r="B3925" s="675" t="s">
        <v>6752</v>
      </c>
      <c r="C3925" s="675" t="s">
        <v>1986</v>
      </c>
      <c r="D3925" s="675" t="s">
        <v>37</v>
      </c>
      <c r="E3925" s="676">
        <v>28.93</v>
      </c>
      <c r="F3925" s="446"/>
      <c r="G3925" s="446"/>
      <c r="H3925" s="446" t="s">
        <v>14360</v>
      </c>
      <c r="I3925" s="447">
        <v>45261</v>
      </c>
    </row>
    <row r="3926" spans="1:9" ht="15.75">
      <c r="A3926" s="675">
        <v>89627</v>
      </c>
      <c r="B3926" s="675" t="s">
        <v>6753</v>
      </c>
      <c r="C3926" s="675" t="s">
        <v>1986</v>
      </c>
      <c r="D3926" s="675" t="s">
        <v>37</v>
      </c>
      <c r="E3926" s="676">
        <v>18.940000000000001</v>
      </c>
      <c r="F3926" s="446"/>
      <c r="G3926" s="446"/>
      <c r="H3926" s="446" t="s">
        <v>14360</v>
      </c>
      <c r="I3926" s="447">
        <v>45261</v>
      </c>
    </row>
    <row r="3927" spans="1:9" ht="15.75">
      <c r="A3927" s="675">
        <v>89628</v>
      </c>
      <c r="B3927" s="675" t="s">
        <v>6754</v>
      </c>
      <c r="C3927" s="675" t="s">
        <v>1986</v>
      </c>
      <c r="D3927" s="675" t="s">
        <v>37</v>
      </c>
      <c r="E3927" s="676">
        <v>46.41</v>
      </c>
      <c r="F3927" s="446"/>
      <c r="G3927" s="446"/>
      <c r="H3927" s="446" t="s">
        <v>14360</v>
      </c>
      <c r="I3927" s="447">
        <v>45261</v>
      </c>
    </row>
    <row r="3928" spans="1:9" ht="15.75">
      <c r="A3928" s="675">
        <v>89629</v>
      </c>
      <c r="B3928" s="675" t="s">
        <v>6755</v>
      </c>
      <c r="C3928" s="675" t="s">
        <v>1986</v>
      </c>
      <c r="D3928" s="675" t="s">
        <v>37</v>
      </c>
      <c r="E3928" s="676">
        <v>79.150000000000006</v>
      </c>
      <c r="F3928" s="446"/>
      <c r="G3928" s="446"/>
      <c r="H3928" s="446" t="s">
        <v>14360</v>
      </c>
      <c r="I3928" s="447">
        <v>45261</v>
      </c>
    </row>
    <row r="3929" spans="1:9" ht="15.75">
      <c r="A3929" s="675">
        <v>89630</v>
      </c>
      <c r="B3929" s="675" t="s">
        <v>6756</v>
      </c>
      <c r="C3929" s="675" t="s">
        <v>1986</v>
      </c>
      <c r="D3929" s="675" t="s">
        <v>37</v>
      </c>
      <c r="E3929" s="676">
        <v>59.86</v>
      </c>
      <c r="F3929" s="446"/>
      <c r="G3929" s="446"/>
      <c r="H3929" s="446" t="s">
        <v>14360</v>
      </c>
      <c r="I3929" s="447">
        <v>45261</v>
      </c>
    </row>
    <row r="3930" spans="1:9" ht="15.75">
      <c r="A3930" s="675">
        <v>89631</v>
      </c>
      <c r="B3930" s="675" t="s">
        <v>6757</v>
      </c>
      <c r="C3930" s="675" t="s">
        <v>1986</v>
      </c>
      <c r="D3930" s="675" t="s">
        <v>37</v>
      </c>
      <c r="E3930" s="676">
        <v>104.41</v>
      </c>
      <c r="F3930" s="446"/>
      <c r="G3930" s="446"/>
      <c r="H3930" s="446" t="s">
        <v>14360</v>
      </c>
      <c r="I3930" s="447">
        <v>45261</v>
      </c>
    </row>
    <row r="3931" spans="1:9" ht="15.75">
      <c r="A3931" s="675">
        <v>89632</v>
      </c>
      <c r="B3931" s="675" t="s">
        <v>6758</v>
      </c>
      <c r="C3931" s="675" t="s">
        <v>1986</v>
      </c>
      <c r="D3931" s="675" t="s">
        <v>37</v>
      </c>
      <c r="E3931" s="676">
        <v>122.88</v>
      </c>
      <c r="F3931" s="446"/>
      <c r="G3931" s="446"/>
      <c r="H3931" s="446" t="s">
        <v>14360</v>
      </c>
      <c r="I3931" s="447">
        <v>45261</v>
      </c>
    </row>
    <row r="3932" spans="1:9" ht="15.75">
      <c r="A3932" s="675">
        <v>89637</v>
      </c>
      <c r="B3932" s="675" t="s">
        <v>6759</v>
      </c>
      <c r="C3932" s="675" t="s">
        <v>1986</v>
      </c>
      <c r="D3932" s="675" t="s">
        <v>37</v>
      </c>
      <c r="E3932" s="676">
        <v>9.7899999999999991</v>
      </c>
      <c r="F3932" s="446"/>
      <c r="G3932" s="446"/>
      <c r="H3932" s="446" t="s">
        <v>14360</v>
      </c>
      <c r="I3932" s="447">
        <v>45261</v>
      </c>
    </row>
    <row r="3933" spans="1:9" ht="15.75">
      <c r="A3933" s="675">
        <v>89638</v>
      </c>
      <c r="B3933" s="675" t="s">
        <v>6760</v>
      </c>
      <c r="C3933" s="675" t="s">
        <v>1986</v>
      </c>
      <c r="D3933" s="675" t="s">
        <v>37</v>
      </c>
      <c r="E3933" s="676">
        <v>10.73</v>
      </c>
      <c r="F3933" s="446"/>
      <c r="G3933" s="446"/>
      <c r="H3933" s="446" t="s">
        <v>14360</v>
      </c>
      <c r="I3933" s="447">
        <v>45261</v>
      </c>
    </row>
    <row r="3934" spans="1:9" ht="15.75">
      <c r="A3934" s="675">
        <v>89639</v>
      </c>
      <c r="B3934" s="675" t="s">
        <v>6761</v>
      </c>
      <c r="C3934" s="675" t="s">
        <v>1986</v>
      </c>
      <c r="D3934" s="675" t="s">
        <v>37</v>
      </c>
      <c r="E3934" s="676">
        <v>11.4</v>
      </c>
      <c r="F3934" s="446"/>
      <c r="G3934" s="446"/>
      <c r="H3934" s="446" t="s">
        <v>14360</v>
      </c>
      <c r="I3934" s="447">
        <v>45261</v>
      </c>
    </row>
    <row r="3935" spans="1:9" ht="15.75">
      <c r="A3935" s="675">
        <v>89640</v>
      </c>
      <c r="B3935" s="675" t="s">
        <v>6762</v>
      </c>
      <c r="C3935" s="675" t="s">
        <v>1986</v>
      </c>
      <c r="D3935" s="675" t="s">
        <v>37</v>
      </c>
      <c r="E3935" s="676">
        <v>18.55</v>
      </c>
      <c r="F3935" s="446"/>
      <c r="G3935" s="446"/>
      <c r="H3935" s="446" t="s">
        <v>14360</v>
      </c>
      <c r="I3935" s="447">
        <v>45261</v>
      </c>
    </row>
    <row r="3936" spans="1:9" ht="15.75">
      <c r="A3936" s="675">
        <v>89641</v>
      </c>
      <c r="B3936" s="675" t="s">
        <v>6763</v>
      </c>
      <c r="C3936" s="675" t="s">
        <v>1986</v>
      </c>
      <c r="D3936" s="675" t="s">
        <v>37</v>
      </c>
      <c r="E3936" s="676">
        <v>12.6</v>
      </c>
      <c r="F3936" s="446"/>
      <c r="G3936" s="446"/>
      <c r="H3936" s="446" t="s">
        <v>14360</v>
      </c>
      <c r="I3936" s="447">
        <v>45261</v>
      </c>
    </row>
    <row r="3937" spans="1:9" ht="15.75">
      <c r="A3937" s="675">
        <v>89642</v>
      </c>
      <c r="B3937" s="675" t="s">
        <v>6764</v>
      </c>
      <c r="C3937" s="675" t="s">
        <v>1986</v>
      </c>
      <c r="D3937" s="675" t="s">
        <v>37</v>
      </c>
      <c r="E3937" s="676">
        <v>14.26</v>
      </c>
      <c r="F3937" s="446"/>
      <c r="G3937" s="446"/>
      <c r="H3937" s="446" t="s">
        <v>14360</v>
      </c>
      <c r="I3937" s="447">
        <v>45261</v>
      </c>
    </row>
    <row r="3938" spans="1:9" ht="15.75">
      <c r="A3938" s="675">
        <v>89643</v>
      </c>
      <c r="B3938" s="675" t="s">
        <v>6765</v>
      </c>
      <c r="C3938" s="675" t="s">
        <v>1986</v>
      </c>
      <c r="D3938" s="675" t="s">
        <v>37</v>
      </c>
      <c r="E3938" s="676">
        <v>15.58</v>
      </c>
      <c r="F3938" s="446"/>
      <c r="G3938" s="446"/>
      <c r="H3938" s="446" t="s">
        <v>14360</v>
      </c>
      <c r="I3938" s="447">
        <v>45261</v>
      </c>
    </row>
    <row r="3939" spans="1:9" ht="15.75">
      <c r="A3939" s="675">
        <v>89644</v>
      </c>
      <c r="B3939" s="675" t="s">
        <v>6766</v>
      </c>
      <c r="C3939" s="675" t="s">
        <v>1986</v>
      </c>
      <c r="D3939" s="675" t="s">
        <v>37</v>
      </c>
      <c r="E3939" s="676">
        <v>22.7</v>
      </c>
      <c r="F3939" s="446"/>
      <c r="G3939" s="446"/>
      <c r="H3939" s="446" t="s">
        <v>14360</v>
      </c>
      <c r="I3939" s="447">
        <v>45261</v>
      </c>
    </row>
    <row r="3940" spans="1:9" ht="15.75">
      <c r="A3940" s="675">
        <v>89645</v>
      </c>
      <c r="B3940" s="675" t="s">
        <v>6767</v>
      </c>
      <c r="C3940" s="675" t="s">
        <v>1986</v>
      </c>
      <c r="D3940" s="675" t="s">
        <v>37</v>
      </c>
      <c r="E3940" s="676">
        <v>32.08</v>
      </c>
      <c r="F3940" s="446"/>
      <c r="G3940" s="446"/>
      <c r="H3940" s="446" t="s">
        <v>14360</v>
      </c>
      <c r="I3940" s="447">
        <v>45261</v>
      </c>
    </row>
    <row r="3941" spans="1:9" ht="15.75">
      <c r="A3941" s="675">
        <v>89646</v>
      </c>
      <c r="B3941" s="675" t="s">
        <v>6768</v>
      </c>
      <c r="C3941" s="675" t="s">
        <v>1986</v>
      </c>
      <c r="D3941" s="675" t="s">
        <v>37</v>
      </c>
      <c r="E3941" s="676">
        <v>19.440000000000001</v>
      </c>
      <c r="F3941" s="446"/>
      <c r="G3941" s="446"/>
      <c r="H3941" s="446" t="s">
        <v>14360</v>
      </c>
      <c r="I3941" s="447">
        <v>45261</v>
      </c>
    </row>
    <row r="3942" spans="1:9" ht="15.75">
      <c r="A3942" s="675">
        <v>89647</v>
      </c>
      <c r="B3942" s="675" t="s">
        <v>6769</v>
      </c>
      <c r="C3942" s="675" t="s">
        <v>1986</v>
      </c>
      <c r="D3942" s="675" t="s">
        <v>37</v>
      </c>
      <c r="E3942" s="676">
        <v>18.75</v>
      </c>
      <c r="F3942" s="446"/>
      <c r="G3942" s="446"/>
      <c r="H3942" s="446" t="s">
        <v>14360</v>
      </c>
      <c r="I3942" s="447">
        <v>45261</v>
      </c>
    </row>
    <row r="3943" spans="1:9" ht="15.75">
      <c r="A3943" s="675">
        <v>89648</v>
      </c>
      <c r="B3943" s="675" t="s">
        <v>6770</v>
      </c>
      <c r="C3943" s="675" t="s">
        <v>1986</v>
      </c>
      <c r="D3943" s="675" t="s">
        <v>37</v>
      </c>
      <c r="E3943" s="676">
        <v>23.91</v>
      </c>
      <c r="F3943" s="446"/>
      <c r="G3943" s="446"/>
      <c r="H3943" s="446" t="s">
        <v>14360</v>
      </c>
      <c r="I3943" s="447">
        <v>45261</v>
      </c>
    </row>
    <row r="3944" spans="1:9" ht="15.75">
      <c r="A3944" s="675">
        <v>89649</v>
      </c>
      <c r="B3944" s="675" t="s">
        <v>6771</v>
      </c>
      <c r="C3944" s="675" t="s">
        <v>1986</v>
      </c>
      <c r="D3944" s="675" t="s">
        <v>37</v>
      </c>
      <c r="E3944" s="676">
        <v>29.1</v>
      </c>
      <c r="F3944" s="446"/>
      <c r="G3944" s="446"/>
      <c r="H3944" s="446" t="s">
        <v>14360</v>
      </c>
      <c r="I3944" s="447">
        <v>45261</v>
      </c>
    </row>
    <row r="3945" spans="1:9" ht="15.75">
      <c r="A3945" s="675">
        <v>89650</v>
      </c>
      <c r="B3945" s="675" t="s">
        <v>6772</v>
      </c>
      <c r="C3945" s="675" t="s">
        <v>1986</v>
      </c>
      <c r="D3945" s="675" t="s">
        <v>37</v>
      </c>
      <c r="E3945" s="676">
        <v>27.41</v>
      </c>
      <c r="F3945" s="446"/>
      <c r="G3945" s="446"/>
      <c r="H3945" s="446" t="s">
        <v>14360</v>
      </c>
      <c r="I3945" s="447">
        <v>45261</v>
      </c>
    </row>
    <row r="3946" spans="1:9" ht="15.75">
      <c r="A3946" s="675">
        <v>89651</v>
      </c>
      <c r="B3946" s="675" t="s">
        <v>6773</v>
      </c>
      <c r="C3946" s="675" t="s">
        <v>1986</v>
      </c>
      <c r="D3946" s="675" t="s">
        <v>37</v>
      </c>
      <c r="E3946" s="676">
        <v>6.48</v>
      </c>
      <c r="F3946" s="446"/>
      <c r="G3946" s="446"/>
      <c r="H3946" s="446" t="s">
        <v>14360</v>
      </c>
      <c r="I3946" s="447">
        <v>45261</v>
      </c>
    </row>
    <row r="3947" spans="1:9" ht="15.75">
      <c r="A3947" s="675">
        <v>89652</v>
      </c>
      <c r="B3947" s="675" t="s">
        <v>6774</v>
      </c>
      <c r="C3947" s="675" t="s">
        <v>1986</v>
      </c>
      <c r="D3947" s="675" t="s">
        <v>37</v>
      </c>
      <c r="E3947" s="676">
        <v>11.74</v>
      </c>
      <c r="F3947" s="446"/>
      <c r="G3947" s="446"/>
      <c r="H3947" s="446" t="s">
        <v>14360</v>
      </c>
      <c r="I3947" s="447">
        <v>45261</v>
      </c>
    </row>
    <row r="3948" spans="1:9" ht="15.75">
      <c r="A3948" s="675">
        <v>89653</v>
      </c>
      <c r="B3948" s="675" t="s">
        <v>6775</v>
      </c>
      <c r="C3948" s="675" t="s">
        <v>1986</v>
      </c>
      <c r="D3948" s="675" t="s">
        <v>37</v>
      </c>
      <c r="E3948" s="676">
        <v>17.07</v>
      </c>
      <c r="F3948" s="446"/>
      <c r="G3948" s="446"/>
      <c r="H3948" s="446" t="s">
        <v>14360</v>
      </c>
      <c r="I3948" s="447">
        <v>45261</v>
      </c>
    </row>
    <row r="3949" spans="1:9" ht="15.75">
      <c r="A3949" s="675">
        <v>89654</v>
      </c>
      <c r="B3949" s="675" t="s">
        <v>6776</v>
      </c>
      <c r="C3949" s="675" t="s">
        <v>1986</v>
      </c>
      <c r="D3949" s="675" t="s">
        <v>37</v>
      </c>
      <c r="E3949" s="676">
        <v>19.920000000000002</v>
      </c>
      <c r="F3949" s="446"/>
      <c r="G3949" s="446"/>
      <c r="H3949" s="446" t="s">
        <v>14360</v>
      </c>
      <c r="I3949" s="447">
        <v>45261</v>
      </c>
    </row>
    <row r="3950" spans="1:9" ht="15.75">
      <c r="A3950" s="675">
        <v>89655</v>
      </c>
      <c r="B3950" s="675" t="s">
        <v>6777</v>
      </c>
      <c r="C3950" s="675" t="s">
        <v>1986</v>
      </c>
      <c r="D3950" s="675" t="s">
        <v>37</v>
      </c>
      <c r="E3950" s="676">
        <v>23.91</v>
      </c>
      <c r="F3950" s="446"/>
      <c r="G3950" s="446"/>
      <c r="H3950" s="446" t="s">
        <v>14360</v>
      </c>
      <c r="I3950" s="447">
        <v>45261</v>
      </c>
    </row>
    <row r="3951" spans="1:9" ht="15.75">
      <c r="A3951" s="675">
        <v>89656</v>
      </c>
      <c r="B3951" s="675" t="s">
        <v>6778</v>
      </c>
      <c r="C3951" s="675" t="s">
        <v>1986</v>
      </c>
      <c r="D3951" s="675" t="s">
        <v>37</v>
      </c>
      <c r="E3951" s="676">
        <v>22.21</v>
      </c>
      <c r="F3951" s="446"/>
      <c r="G3951" s="446"/>
      <c r="H3951" s="446" t="s">
        <v>14360</v>
      </c>
      <c r="I3951" s="447">
        <v>45261</v>
      </c>
    </row>
    <row r="3952" spans="1:9" ht="15.75">
      <c r="A3952" s="675">
        <v>89657</v>
      </c>
      <c r="B3952" s="675" t="s">
        <v>6779</v>
      </c>
      <c r="C3952" s="675" t="s">
        <v>1986</v>
      </c>
      <c r="D3952" s="675" t="s">
        <v>37</v>
      </c>
      <c r="E3952" s="676">
        <v>13.42</v>
      </c>
      <c r="F3952" s="446"/>
      <c r="G3952" s="446"/>
      <c r="H3952" s="446" t="s">
        <v>14360</v>
      </c>
      <c r="I3952" s="447">
        <v>45261</v>
      </c>
    </row>
    <row r="3953" spans="1:9" ht="15.75">
      <c r="A3953" s="675">
        <v>89658</v>
      </c>
      <c r="B3953" s="675" t="s">
        <v>6780</v>
      </c>
      <c r="C3953" s="675" t="s">
        <v>1986</v>
      </c>
      <c r="D3953" s="675" t="s">
        <v>37</v>
      </c>
      <c r="E3953" s="676">
        <v>8.61</v>
      </c>
      <c r="F3953" s="446"/>
      <c r="G3953" s="446"/>
      <c r="H3953" s="446" t="s">
        <v>14360</v>
      </c>
      <c r="I3953" s="447">
        <v>45261</v>
      </c>
    </row>
    <row r="3954" spans="1:9" ht="15.75">
      <c r="A3954" s="675">
        <v>89659</v>
      </c>
      <c r="B3954" s="675" t="s">
        <v>6781</v>
      </c>
      <c r="C3954" s="675" t="s">
        <v>1986</v>
      </c>
      <c r="D3954" s="675" t="s">
        <v>37</v>
      </c>
      <c r="E3954" s="676">
        <v>16.54</v>
      </c>
      <c r="F3954" s="446"/>
      <c r="G3954" s="446"/>
      <c r="H3954" s="446" t="s">
        <v>14360</v>
      </c>
      <c r="I3954" s="447">
        <v>45261</v>
      </c>
    </row>
    <row r="3955" spans="1:9" ht="15.75">
      <c r="A3955" s="675">
        <v>89660</v>
      </c>
      <c r="B3955" s="675" t="s">
        <v>6782</v>
      </c>
      <c r="C3955" s="675" t="s">
        <v>1986</v>
      </c>
      <c r="D3955" s="675" t="s">
        <v>37</v>
      </c>
      <c r="E3955" s="676">
        <v>8.74</v>
      </c>
      <c r="F3955" s="446"/>
      <c r="G3955" s="446"/>
      <c r="H3955" s="446" t="s">
        <v>14360</v>
      </c>
      <c r="I3955" s="447">
        <v>45261</v>
      </c>
    </row>
    <row r="3956" spans="1:9" ht="15.75">
      <c r="A3956" s="675">
        <v>89661</v>
      </c>
      <c r="B3956" s="675" t="s">
        <v>6783</v>
      </c>
      <c r="C3956" s="675" t="s">
        <v>1986</v>
      </c>
      <c r="D3956" s="675" t="s">
        <v>37</v>
      </c>
      <c r="E3956" s="676">
        <v>23.05</v>
      </c>
      <c r="F3956" s="446"/>
      <c r="G3956" s="446"/>
      <c r="H3956" s="446" t="s">
        <v>14360</v>
      </c>
      <c r="I3956" s="447">
        <v>45261</v>
      </c>
    </row>
    <row r="3957" spans="1:9" ht="15.75">
      <c r="A3957" s="675">
        <v>89662</v>
      </c>
      <c r="B3957" s="675" t="s">
        <v>6784</v>
      </c>
      <c r="C3957" s="675" t="s">
        <v>1986</v>
      </c>
      <c r="D3957" s="675" t="s">
        <v>37</v>
      </c>
      <c r="E3957" s="676">
        <v>31.05</v>
      </c>
      <c r="F3957" s="446"/>
      <c r="G3957" s="446"/>
      <c r="H3957" s="446" t="s">
        <v>14360</v>
      </c>
      <c r="I3957" s="447">
        <v>45261</v>
      </c>
    </row>
    <row r="3958" spans="1:9" ht="15.75">
      <c r="A3958" s="675">
        <v>89663</v>
      </c>
      <c r="B3958" s="675" t="s">
        <v>6785</v>
      </c>
      <c r="C3958" s="675" t="s">
        <v>1986</v>
      </c>
      <c r="D3958" s="675" t="s">
        <v>37</v>
      </c>
      <c r="E3958" s="676">
        <v>29.75</v>
      </c>
      <c r="F3958" s="446"/>
      <c r="G3958" s="446"/>
      <c r="H3958" s="446" t="s">
        <v>14360</v>
      </c>
      <c r="I3958" s="447">
        <v>45261</v>
      </c>
    </row>
    <row r="3959" spans="1:9" ht="15.75">
      <c r="A3959" s="675">
        <v>89664</v>
      </c>
      <c r="B3959" s="675" t="s">
        <v>6786</v>
      </c>
      <c r="C3959" s="675" t="s">
        <v>1986</v>
      </c>
      <c r="D3959" s="675" t="s">
        <v>37</v>
      </c>
      <c r="E3959" s="676">
        <v>16.47</v>
      </c>
      <c r="F3959" s="446"/>
      <c r="G3959" s="446"/>
      <c r="H3959" s="446" t="s">
        <v>14360</v>
      </c>
      <c r="I3959" s="447">
        <v>45261</v>
      </c>
    </row>
    <row r="3960" spans="1:9" ht="15.75">
      <c r="A3960" s="675">
        <v>89666</v>
      </c>
      <c r="B3960" s="675" t="s">
        <v>6787</v>
      </c>
      <c r="C3960" s="675" t="s">
        <v>1986</v>
      </c>
      <c r="D3960" s="675" t="s">
        <v>37</v>
      </c>
      <c r="E3960" s="676">
        <v>6.55</v>
      </c>
      <c r="F3960" s="446"/>
      <c r="G3960" s="446"/>
      <c r="H3960" s="446" t="s">
        <v>14360</v>
      </c>
      <c r="I3960" s="447">
        <v>45261</v>
      </c>
    </row>
    <row r="3961" spans="1:9" ht="15.75">
      <c r="A3961" s="675">
        <v>89667</v>
      </c>
      <c r="B3961" s="675" t="s">
        <v>6788</v>
      </c>
      <c r="C3961" s="675" t="s">
        <v>1986</v>
      </c>
      <c r="D3961" s="675" t="s">
        <v>37</v>
      </c>
      <c r="E3961" s="676">
        <v>40.28</v>
      </c>
      <c r="F3961" s="446"/>
      <c r="G3961" s="446"/>
      <c r="H3961" s="446" t="s">
        <v>14360</v>
      </c>
      <c r="I3961" s="447">
        <v>45261</v>
      </c>
    </row>
    <row r="3962" spans="1:9" ht="15.75">
      <c r="A3962" s="675">
        <v>89668</v>
      </c>
      <c r="B3962" s="675" t="s">
        <v>6789</v>
      </c>
      <c r="C3962" s="675" t="s">
        <v>1986</v>
      </c>
      <c r="D3962" s="675" t="s">
        <v>37</v>
      </c>
      <c r="E3962" s="676">
        <v>29.02</v>
      </c>
      <c r="F3962" s="446"/>
      <c r="G3962" s="446"/>
      <c r="H3962" s="446" t="s">
        <v>14360</v>
      </c>
      <c r="I3962" s="447">
        <v>45261</v>
      </c>
    </row>
    <row r="3963" spans="1:9" ht="15.75">
      <c r="A3963" s="675">
        <v>89669</v>
      </c>
      <c r="B3963" s="675" t="s">
        <v>6790</v>
      </c>
      <c r="C3963" s="675" t="s">
        <v>1986</v>
      </c>
      <c r="D3963" s="675" t="s">
        <v>37</v>
      </c>
      <c r="E3963" s="676">
        <v>29.46</v>
      </c>
      <c r="F3963" s="446"/>
      <c r="G3963" s="446"/>
      <c r="H3963" s="446" t="s">
        <v>14360</v>
      </c>
      <c r="I3963" s="447">
        <v>45261</v>
      </c>
    </row>
    <row r="3964" spans="1:9" ht="15.75">
      <c r="A3964" s="675">
        <v>89670</v>
      </c>
      <c r="B3964" s="675" t="s">
        <v>6791</v>
      </c>
      <c r="C3964" s="675" t="s">
        <v>1986</v>
      </c>
      <c r="D3964" s="675" t="s">
        <v>37</v>
      </c>
      <c r="E3964" s="676">
        <v>13.08</v>
      </c>
      <c r="F3964" s="446"/>
      <c r="G3964" s="446"/>
      <c r="H3964" s="446" t="s">
        <v>14360</v>
      </c>
      <c r="I3964" s="447">
        <v>45261</v>
      </c>
    </row>
    <row r="3965" spans="1:9" ht="15.75">
      <c r="A3965" s="675">
        <v>89671</v>
      </c>
      <c r="B3965" s="675" t="s">
        <v>6792</v>
      </c>
      <c r="C3965" s="675" t="s">
        <v>1986</v>
      </c>
      <c r="D3965" s="675" t="s">
        <v>37</v>
      </c>
      <c r="E3965" s="676">
        <v>41.19</v>
      </c>
      <c r="F3965" s="446"/>
      <c r="G3965" s="446"/>
      <c r="H3965" s="446" t="s">
        <v>14360</v>
      </c>
      <c r="I3965" s="447">
        <v>45261</v>
      </c>
    </row>
    <row r="3966" spans="1:9" ht="15.75">
      <c r="A3966" s="675">
        <v>89672</v>
      </c>
      <c r="B3966" s="675" t="s">
        <v>6793</v>
      </c>
      <c r="C3966" s="675" t="s">
        <v>1986</v>
      </c>
      <c r="D3966" s="675" t="s">
        <v>37</v>
      </c>
      <c r="E3966" s="676">
        <v>22.95</v>
      </c>
      <c r="F3966" s="446"/>
      <c r="G3966" s="446"/>
      <c r="H3966" s="446" t="s">
        <v>14360</v>
      </c>
      <c r="I3966" s="447">
        <v>45261</v>
      </c>
    </row>
    <row r="3967" spans="1:9" ht="15.75">
      <c r="A3967" s="675">
        <v>89673</v>
      </c>
      <c r="B3967" s="675" t="s">
        <v>6794</v>
      </c>
      <c r="C3967" s="675" t="s">
        <v>1986</v>
      </c>
      <c r="D3967" s="675" t="s">
        <v>37</v>
      </c>
      <c r="E3967" s="676">
        <v>32.700000000000003</v>
      </c>
      <c r="F3967" s="446"/>
      <c r="G3967" s="446"/>
      <c r="H3967" s="446" t="s">
        <v>14360</v>
      </c>
      <c r="I3967" s="447">
        <v>45261</v>
      </c>
    </row>
    <row r="3968" spans="1:9" ht="15.75">
      <c r="A3968" s="675">
        <v>89674</v>
      </c>
      <c r="B3968" s="675" t="s">
        <v>6795</v>
      </c>
      <c r="C3968" s="675" t="s">
        <v>1986</v>
      </c>
      <c r="D3968" s="675" t="s">
        <v>37</v>
      </c>
      <c r="E3968" s="676">
        <v>30.09</v>
      </c>
      <c r="F3968" s="446"/>
      <c r="G3968" s="446"/>
      <c r="H3968" s="446" t="s">
        <v>14360</v>
      </c>
      <c r="I3968" s="447">
        <v>45261</v>
      </c>
    </row>
    <row r="3969" spans="1:9" ht="15.75">
      <c r="A3969" s="675">
        <v>89675</v>
      </c>
      <c r="B3969" s="675" t="s">
        <v>6796</v>
      </c>
      <c r="C3969" s="675" t="s">
        <v>1986</v>
      </c>
      <c r="D3969" s="675" t="s">
        <v>37</v>
      </c>
      <c r="E3969" s="676">
        <v>65.75</v>
      </c>
      <c r="F3969" s="446"/>
      <c r="G3969" s="446"/>
      <c r="H3969" s="446" t="s">
        <v>14360</v>
      </c>
      <c r="I3969" s="447">
        <v>45261</v>
      </c>
    </row>
    <row r="3970" spans="1:9" ht="15.75">
      <c r="A3970" s="675">
        <v>89676</v>
      </c>
      <c r="B3970" s="675" t="s">
        <v>6797</v>
      </c>
      <c r="C3970" s="675" t="s">
        <v>1986</v>
      </c>
      <c r="D3970" s="675" t="s">
        <v>37</v>
      </c>
      <c r="E3970" s="676">
        <v>36.67</v>
      </c>
      <c r="F3970" s="446"/>
      <c r="G3970" s="446"/>
      <c r="H3970" s="446" t="s">
        <v>14360</v>
      </c>
      <c r="I3970" s="447">
        <v>45261</v>
      </c>
    </row>
    <row r="3971" spans="1:9" ht="15.75">
      <c r="A3971" s="675">
        <v>89677</v>
      </c>
      <c r="B3971" s="675" t="s">
        <v>6798</v>
      </c>
      <c r="C3971" s="675" t="s">
        <v>1986</v>
      </c>
      <c r="D3971" s="675" t="s">
        <v>37</v>
      </c>
      <c r="E3971" s="676">
        <v>70.45</v>
      </c>
      <c r="F3971" s="446"/>
      <c r="G3971" s="446"/>
      <c r="H3971" s="446" t="s">
        <v>14360</v>
      </c>
      <c r="I3971" s="447">
        <v>45261</v>
      </c>
    </row>
    <row r="3972" spans="1:9" ht="15.75">
      <c r="A3972" s="675">
        <v>89678</v>
      </c>
      <c r="B3972" s="675" t="s">
        <v>6799</v>
      </c>
      <c r="C3972" s="675" t="s">
        <v>1986</v>
      </c>
      <c r="D3972" s="675" t="s">
        <v>37</v>
      </c>
      <c r="E3972" s="676">
        <v>11.05</v>
      </c>
      <c r="F3972" s="446"/>
      <c r="G3972" s="446"/>
      <c r="H3972" s="446" t="s">
        <v>14360</v>
      </c>
      <c r="I3972" s="447">
        <v>45261</v>
      </c>
    </row>
    <row r="3973" spans="1:9" ht="15.75">
      <c r="A3973" s="675">
        <v>89679</v>
      </c>
      <c r="B3973" s="675" t="s">
        <v>6800</v>
      </c>
      <c r="C3973" s="675" t="s">
        <v>1986</v>
      </c>
      <c r="D3973" s="675" t="s">
        <v>37</v>
      </c>
      <c r="E3973" s="676">
        <v>114.81</v>
      </c>
      <c r="F3973" s="446"/>
      <c r="G3973" s="446"/>
      <c r="H3973" s="446" t="s">
        <v>14360</v>
      </c>
      <c r="I3973" s="447">
        <v>45261</v>
      </c>
    </row>
    <row r="3974" spans="1:9" ht="15.75">
      <c r="A3974" s="675">
        <v>89680</v>
      </c>
      <c r="B3974" s="675" t="s">
        <v>6801</v>
      </c>
      <c r="C3974" s="675" t="s">
        <v>1986</v>
      </c>
      <c r="D3974" s="675" t="s">
        <v>37</v>
      </c>
      <c r="E3974" s="676">
        <v>21.41</v>
      </c>
      <c r="F3974" s="446"/>
      <c r="G3974" s="446"/>
      <c r="H3974" s="446" t="s">
        <v>14360</v>
      </c>
      <c r="I3974" s="447">
        <v>45261</v>
      </c>
    </row>
    <row r="3975" spans="1:9" ht="15.75">
      <c r="A3975" s="675">
        <v>89681</v>
      </c>
      <c r="B3975" s="675" t="s">
        <v>6802</v>
      </c>
      <c r="C3975" s="675" t="s">
        <v>1986</v>
      </c>
      <c r="D3975" s="675" t="s">
        <v>37</v>
      </c>
      <c r="E3975" s="676">
        <v>83.26</v>
      </c>
      <c r="F3975" s="446"/>
      <c r="G3975" s="446"/>
      <c r="H3975" s="446" t="s">
        <v>14360</v>
      </c>
      <c r="I3975" s="447">
        <v>45261</v>
      </c>
    </row>
    <row r="3976" spans="1:9" ht="15.75">
      <c r="A3976" s="675">
        <v>89682</v>
      </c>
      <c r="B3976" s="675" t="s">
        <v>6803</v>
      </c>
      <c r="C3976" s="675" t="s">
        <v>1986</v>
      </c>
      <c r="D3976" s="675" t="s">
        <v>37</v>
      </c>
      <c r="E3976" s="676">
        <v>30.72</v>
      </c>
      <c r="F3976" s="446"/>
      <c r="G3976" s="446"/>
      <c r="H3976" s="446" t="s">
        <v>14360</v>
      </c>
      <c r="I3976" s="447">
        <v>45261</v>
      </c>
    </row>
    <row r="3977" spans="1:9" ht="15.75">
      <c r="A3977" s="675">
        <v>89683</v>
      </c>
      <c r="B3977" s="675" t="s">
        <v>6804</v>
      </c>
      <c r="C3977" s="675" t="s">
        <v>1986</v>
      </c>
      <c r="D3977" s="675" t="s">
        <v>37</v>
      </c>
      <c r="E3977" s="676">
        <v>260.55</v>
      </c>
      <c r="F3977" s="446"/>
      <c r="G3977" s="446"/>
      <c r="H3977" s="446" t="s">
        <v>14360</v>
      </c>
      <c r="I3977" s="447">
        <v>45261</v>
      </c>
    </row>
    <row r="3978" spans="1:9" ht="15.75">
      <c r="A3978" s="675">
        <v>89684</v>
      </c>
      <c r="B3978" s="675" t="s">
        <v>6805</v>
      </c>
      <c r="C3978" s="675" t="s">
        <v>1986</v>
      </c>
      <c r="D3978" s="675" t="s">
        <v>37</v>
      </c>
      <c r="E3978" s="676">
        <v>44.05</v>
      </c>
      <c r="F3978" s="446"/>
      <c r="G3978" s="446"/>
      <c r="H3978" s="446" t="s">
        <v>14360</v>
      </c>
      <c r="I3978" s="447">
        <v>45261</v>
      </c>
    </row>
    <row r="3979" spans="1:9" ht="15.75">
      <c r="A3979" s="675">
        <v>89685</v>
      </c>
      <c r="B3979" s="675" t="s">
        <v>6806</v>
      </c>
      <c r="C3979" s="675" t="s">
        <v>1986</v>
      </c>
      <c r="D3979" s="675" t="s">
        <v>37</v>
      </c>
      <c r="E3979" s="676">
        <v>56.18</v>
      </c>
      <c r="F3979" s="446"/>
      <c r="G3979" s="446"/>
      <c r="H3979" s="446" t="s">
        <v>14360</v>
      </c>
      <c r="I3979" s="447">
        <v>45261</v>
      </c>
    </row>
    <row r="3980" spans="1:9" ht="15.75">
      <c r="A3980" s="675">
        <v>89686</v>
      </c>
      <c r="B3980" s="675" t="s">
        <v>6807</v>
      </c>
      <c r="C3980" s="675" t="s">
        <v>1986</v>
      </c>
      <c r="D3980" s="675" t="s">
        <v>37</v>
      </c>
      <c r="E3980" s="676">
        <v>56.38</v>
      </c>
      <c r="F3980" s="446"/>
      <c r="G3980" s="446"/>
      <c r="H3980" s="446" t="s">
        <v>14360</v>
      </c>
      <c r="I3980" s="447">
        <v>45261</v>
      </c>
    </row>
    <row r="3981" spans="1:9" ht="15.75">
      <c r="A3981" s="675">
        <v>89687</v>
      </c>
      <c r="B3981" s="675" t="s">
        <v>6808</v>
      </c>
      <c r="C3981" s="675" t="s">
        <v>1986</v>
      </c>
      <c r="D3981" s="675" t="s">
        <v>37</v>
      </c>
      <c r="E3981" s="676">
        <v>48.39</v>
      </c>
      <c r="F3981" s="446"/>
      <c r="G3981" s="446"/>
      <c r="H3981" s="446" t="s">
        <v>14360</v>
      </c>
      <c r="I3981" s="447">
        <v>45261</v>
      </c>
    </row>
    <row r="3982" spans="1:9" ht="15.75">
      <c r="A3982" s="675">
        <v>89689</v>
      </c>
      <c r="B3982" s="675" t="s">
        <v>6809</v>
      </c>
      <c r="C3982" s="675" t="s">
        <v>1986</v>
      </c>
      <c r="D3982" s="675" t="s">
        <v>37</v>
      </c>
      <c r="E3982" s="676">
        <v>37.17</v>
      </c>
      <c r="F3982" s="446"/>
      <c r="G3982" s="446"/>
      <c r="H3982" s="446" t="s">
        <v>14360</v>
      </c>
      <c r="I3982" s="447">
        <v>45261</v>
      </c>
    </row>
    <row r="3983" spans="1:9" ht="15.75">
      <c r="A3983" s="675">
        <v>89690</v>
      </c>
      <c r="B3983" s="675" t="s">
        <v>6810</v>
      </c>
      <c r="C3983" s="675" t="s">
        <v>1986</v>
      </c>
      <c r="D3983" s="675" t="s">
        <v>37</v>
      </c>
      <c r="E3983" s="676">
        <v>82.12</v>
      </c>
      <c r="F3983" s="446"/>
      <c r="G3983" s="446"/>
      <c r="H3983" s="446" t="s">
        <v>14360</v>
      </c>
      <c r="I3983" s="447">
        <v>45261</v>
      </c>
    </row>
    <row r="3984" spans="1:9" ht="15.75">
      <c r="A3984" s="675">
        <v>89691</v>
      </c>
      <c r="B3984" s="675" t="s">
        <v>6811</v>
      </c>
      <c r="C3984" s="675" t="s">
        <v>1986</v>
      </c>
      <c r="D3984" s="675" t="s">
        <v>37</v>
      </c>
      <c r="E3984" s="676">
        <v>12.5</v>
      </c>
      <c r="F3984" s="446"/>
      <c r="G3984" s="446"/>
      <c r="H3984" s="446" t="s">
        <v>14360</v>
      </c>
      <c r="I3984" s="447">
        <v>45261</v>
      </c>
    </row>
    <row r="3985" spans="1:9" ht="15.75">
      <c r="A3985" s="675">
        <v>89692</v>
      </c>
      <c r="B3985" s="675" t="s">
        <v>6812</v>
      </c>
      <c r="C3985" s="675" t="s">
        <v>1986</v>
      </c>
      <c r="D3985" s="675" t="s">
        <v>37</v>
      </c>
      <c r="E3985" s="676">
        <v>93.15</v>
      </c>
      <c r="F3985" s="446"/>
      <c r="G3985" s="446"/>
      <c r="H3985" s="446" t="s">
        <v>14360</v>
      </c>
      <c r="I3985" s="447">
        <v>45261</v>
      </c>
    </row>
    <row r="3986" spans="1:9" ht="15.75">
      <c r="A3986" s="675">
        <v>89693</v>
      </c>
      <c r="B3986" s="675" t="s">
        <v>6813</v>
      </c>
      <c r="C3986" s="675" t="s">
        <v>1986</v>
      </c>
      <c r="D3986" s="675" t="s">
        <v>37</v>
      </c>
      <c r="E3986" s="676">
        <v>72.31</v>
      </c>
      <c r="F3986" s="446"/>
      <c r="G3986" s="446"/>
      <c r="H3986" s="446" t="s">
        <v>14360</v>
      </c>
      <c r="I3986" s="447">
        <v>45261</v>
      </c>
    </row>
    <row r="3987" spans="1:9" ht="15.75">
      <c r="A3987" s="675">
        <v>89694</v>
      </c>
      <c r="B3987" s="675" t="s">
        <v>6814</v>
      </c>
      <c r="C3987" s="675" t="s">
        <v>1986</v>
      </c>
      <c r="D3987" s="675" t="s">
        <v>37</v>
      </c>
      <c r="E3987" s="676">
        <v>19.25</v>
      </c>
      <c r="F3987" s="446"/>
      <c r="G3987" s="446"/>
      <c r="H3987" s="446" t="s">
        <v>14360</v>
      </c>
      <c r="I3987" s="447">
        <v>45261</v>
      </c>
    </row>
    <row r="3988" spans="1:9" ht="15.75">
      <c r="A3988" s="675">
        <v>89695</v>
      </c>
      <c r="B3988" s="675" t="s">
        <v>6815</v>
      </c>
      <c r="C3988" s="675" t="s">
        <v>1986</v>
      </c>
      <c r="D3988" s="675" t="s">
        <v>37</v>
      </c>
      <c r="E3988" s="676">
        <v>16.13</v>
      </c>
      <c r="F3988" s="446"/>
      <c r="G3988" s="446"/>
      <c r="H3988" s="446" t="s">
        <v>14360</v>
      </c>
      <c r="I3988" s="447">
        <v>45261</v>
      </c>
    </row>
    <row r="3989" spans="1:9" ht="15.75">
      <c r="A3989" s="675">
        <v>89696</v>
      </c>
      <c r="B3989" s="675" t="s">
        <v>6816</v>
      </c>
      <c r="C3989" s="675" t="s">
        <v>1986</v>
      </c>
      <c r="D3989" s="675" t="s">
        <v>37</v>
      </c>
      <c r="E3989" s="676">
        <v>77.27</v>
      </c>
      <c r="F3989" s="446"/>
      <c r="G3989" s="446"/>
      <c r="H3989" s="446" t="s">
        <v>14360</v>
      </c>
      <c r="I3989" s="447">
        <v>45261</v>
      </c>
    </row>
    <row r="3990" spans="1:9" ht="15.75">
      <c r="A3990" s="675">
        <v>89697</v>
      </c>
      <c r="B3990" s="675" t="s">
        <v>6817</v>
      </c>
      <c r="C3990" s="675" t="s">
        <v>1986</v>
      </c>
      <c r="D3990" s="675" t="s">
        <v>37</v>
      </c>
      <c r="E3990" s="676">
        <v>16.239999999999998</v>
      </c>
      <c r="F3990" s="446"/>
      <c r="G3990" s="446"/>
      <c r="H3990" s="446" t="s">
        <v>14360</v>
      </c>
      <c r="I3990" s="447">
        <v>45261</v>
      </c>
    </row>
    <row r="3991" spans="1:9" ht="15.75">
      <c r="A3991" s="675">
        <v>89698</v>
      </c>
      <c r="B3991" s="675" t="s">
        <v>6818</v>
      </c>
      <c r="C3991" s="675" t="s">
        <v>1986</v>
      </c>
      <c r="D3991" s="675" t="s">
        <v>37</v>
      </c>
      <c r="E3991" s="676">
        <v>245.45</v>
      </c>
      <c r="F3991" s="446"/>
      <c r="G3991" s="446"/>
      <c r="H3991" s="446" t="s">
        <v>14360</v>
      </c>
      <c r="I3991" s="447">
        <v>45261</v>
      </c>
    </row>
    <row r="3992" spans="1:9" ht="15.75">
      <c r="A3992" s="675">
        <v>89699</v>
      </c>
      <c r="B3992" s="675" t="s">
        <v>6819</v>
      </c>
      <c r="C3992" s="675" t="s">
        <v>1986</v>
      </c>
      <c r="D3992" s="675" t="s">
        <v>37</v>
      </c>
      <c r="E3992" s="676">
        <v>185.17</v>
      </c>
      <c r="F3992" s="446"/>
      <c r="G3992" s="446"/>
      <c r="H3992" s="446" t="s">
        <v>14360</v>
      </c>
      <c r="I3992" s="447">
        <v>45261</v>
      </c>
    </row>
    <row r="3993" spans="1:9" ht="15.75">
      <c r="A3993" s="675">
        <v>89700</v>
      </c>
      <c r="B3993" s="675" t="s">
        <v>6820</v>
      </c>
      <c r="C3993" s="675" t="s">
        <v>1986</v>
      </c>
      <c r="D3993" s="675" t="s">
        <v>37</v>
      </c>
      <c r="E3993" s="676">
        <v>21.96</v>
      </c>
      <c r="F3993" s="446"/>
      <c r="G3993" s="446"/>
      <c r="H3993" s="446" t="s">
        <v>14360</v>
      </c>
      <c r="I3993" s="447">
        <v>45261</v>
      </c>
    </row>
    <row r="3994" spans="1:9" ht="15.75">
      <c r="A3994" s="675">
        <v>89701</v>
      </c>
      <c r="B3994" s="675" t="s">
        <v>6821</v>
      </c>
      <c r="C3994" s="675" t="s">
        <v>1986</v>
      </c>
      <c r="D3994" s="675" t="s">
        <v>37</v>
      </c>
      <c r="E3994" s="676">
        <v>182.45</v>
      </c>
      <c r="F3994" s="446"/>
      <c r="G3994" s="446"/>
      <c r="H3994" s="446" t="s">
        <v>14360</v>
      </c>
      <c r="I3994" s="447">
        <v>45261</v>
      </c>
    </row>
    <row r="3995" spans="1:9" ht="15.75">
      <c r="A3995" s="675">
        <v>89702</v>
      </c>
      <c r="B3995" s="675" t="s">
        <v>6822</v>
      </c>
      <c r="C3995" s="675" t="s">
        <v>1986</v>
      </c>
      <c r="D3995" s="675" t="s">
        <v>37</v>
      </c>
      <c r="E3995" s="676">
        <v>20.66</v>
      </c>
      <c r="F3995" s="446"/>
      <c r="G3995" s="446"/>
      <c r="H3995" s="446" t="s">
        <v>14360</v>
      </c>
      <c r="I3995" s="447">
        <v>45261</v>
      </c>
    </row>
    <row r="3996" spans="1:9" ht="15.75">
      <c r="A3996" s="675">
        <v>89703</v>
      </c>
      <c r="B3996" s="675" t="s">
        <v>6823</v>
      </c>
      <c r="C3996" s="675" t="s">
        <v>1986</v>
      </c>
      <c r="D3996" s="675" t="s">
        <v>37</v>
      </c>
      <c r="E3996" s="676">
        <v>47.3</v>
      </c>
      <c r="F3996" s="446"/>
      <c r="G3996" s="446"/>
      <c r="H3996" s="446" t="s">
        <v>14360</v>
      </c>
      <c r="I3996" s="447">
        <v>45261</v>
      </c>
    </row>
    <row r="3997" spans="1:9" ht="15.75">
      <c r="A3997" s="675">
        <v>89704</v>
      </c>
      <c r="B3997" s="675" t="s">
        <v>6824</v>
      </c>
      <c r="C3997" s="675" t="s">
        <v>1986</v>
      </c>
      <c r="D3997" s="675" t="s">
        <v>37</v>
      </c>
      <c r="E3997" s="676">
        <v>140.76</v>
      </c>
      <c r="F3997" s="446"/>
      <c r="G3997" s="446"/>
      <c r="H3997" s="446" t="s">
        <v>14360</v>
      </c>
      <c r="I3997" s="447">
        <v>45261</v>
      </c>
    </row>
    <row r="3998" spans="1:9" ht="15.75">
      <c r="A3998" s="675">
        <v>89705</v>
      </c>
      <c r="B3998" s="675" t="s">
        <v>6825</v>
      </c>
      <c r="C3998" s="675" t="s">
        <v>1986</v>
      </c>
      <c r="D3998" s="675" t="s">
        <v>37</v>
      </c>
      <c r="E3998" s="676">
        <v>23.82</v>
      </c>
      <c r="F3998" s="446"/>
      <c r="G3998" s="446"/>
      <c r="H3998" s="446" t="s">
        <v>14360</v>
      </c>
      <c r="I3998" s="447">
        <v>45261</v>
      </c>
    </row>
    <row r="3999" spans="1:9" ht="15.75">
      <c r="A3999" s="675">
        <v>89706</v>
      </c>
      <c r="B3999" s="675" t="s">
        <v>6826</v>
      </c>
      <c r="C3999" s="675" t="s">
        <v>1986</v>
      </c>
      <c r="D3999" s="675" t="s">
        <v>37</v>
      </c>
      <c r="E3999" s="676">
        <v>55.08</v>
      </c>
      <c r="F3999" s="446"/>
      <c r="G3999" s="446"/>
      <c r="H3999" s="446" t="s">
        <v>14360</v>
      </c>
      <c r="I3999" s="447">
        <v>45261</v>
      </c>
    </row>
    <row r="4000" spans="1:9" ht="15.75">
      <c r="A4000" s="675">
        <v>89718</v>
      </c>
      <c r="B4000" s="675" t="s">
        <v>6827</v>
      </c>
      <c r="C4000" s="675" t="s">
        <v>1986</v>
      </c>
      <c r="D4000" s="675" t="s">
        <v>31</v>
      </c>
      <c r="E4000" s="676">
        <v>54.91</v>
      </c>
      <c r="F4000" s="446"/>
      <c r="G4000" s="446"/>
      <c r="H4000" s="446" t="s">
        <v>14360</v>
      </c>
      <c r="I4000" s="447">
        <v>45261</v>
      </c>
    </row>
    <row r="4001" spans="1:9" ht="15.75">
      <c r="A4001" s="675">
        <v>89719</v>
      </c>
      <c r="B4001" s="675" t="s">
        <v>6828</v>
      </c>
      <c r="C4001" s="675" t="s">
        <v>1986</v>
      </c>
      <c r="D4001" s="675" t="s">
        <v>37</v>
      </c>
      <c r="E4001" s="676">
        <v>11.96</v>
      </c>
      <c r="F4001" s="446"/>
      <c r="G4001" s="446"/>
      <c r="H4001" s="446" t="s">
        <v>14360</v>
      </c>
      <c r="I4001" s="447">
        <v>45261</v>
      </c>
    </row>
    <row r="4002" spans="1:9" ht="15.75">
      <c r="A4002" s="675">
        <v>89720</v>
      </c>
      <c r="B4002" s="675" t="s">
        <v>6829</v>
      </c>
      <c r="C4002" s="675" t="s">
        <v>1986</v>
      </c>
      <c r="D4002" s="675" t="s">
        <v>37</v>
      </c>
      <c r="E4002" s="676">
        <v>13.62</v>
      </c>
      <c r="F4002" s="446"/>
      <c r="G4002" s="446"/>
      <c r="H4002" s="446" t="s">
        <v>14360</v>
      </c>
      <c r="I4002" s="447">
        <v>45261</v>
      </c>
    </row>
    <row r="4003" spans="1:9" ht="15.75">
      <c r="A4003" s="675">
        <v>89721</v>
      </c>
      <c r="B4003" s="675" t="s">
        <v>6830</v>
      </c>
      <c r="C4003" s="675" t="s">
        <v>1986</v>
      </c>
      <c r="D4003" s="675" t="s">
        <v>37</v>
      </c>
      <c r="E4003" s="676">
        <v>14.94</v>
      </c>
      <c r="F4003" s="446"/>
      <c r="G4003" s="446"/>
      <c r="H4003" s="446" t="s">
        <v>14360</v>
      </c>
      <c r="I4003" s="447">
        <v>45261</v>
      </c>
    </row>
    <row r="4004" spans="1:9" ht="15.75">
      <c r="A4004" s="675">
        <v>89723</v>
      </c>
      <c r="B4004" s="675" t="s">
        <v>6831</v>
      </c>
      <c r="C4004" s="675" t="s">
        <v>1986</v>
      </c>
      <c r="D4004" s="675" t="s">
        <v>37</v>
      </c>
      <c r="E4004" s="676">
        <v>18.690000000000001</v>
      </c>
      <c r="F4004" s="446"/>
      <c r="G4004" s="446"/>
      <c r="H4004" s="446" t="s">
        <v>14360</v>
      </c>
      <c r="I4004" s="447">
        <v>45261</v>
      </c>
    </row>
    <row r="4005" spans="1:9" ht="15.75">
      <c r="A4005" s="675">
        <v>89724</v>
      </c>
      <c r="B4005" s="675" t="s">
        <v>6832</v>
      </c>
      <c r="C4005" s="675" t="s">
        <v>1986</v>
      </c>
      <c r="D4005" s="675" t="s">
        <v>37</v>
      </c>
      <c r="E4005" s="676">
        <v>8.84</v>
      </c>
      <c r="F4005" s="446"/>
      <c r="G4005" s="446"/>
      <c r="H4005" s="446" t="s">
        <v>14360</v>
      </c>
      <c r="I4005" s="447">
        <v>45261</v>
      </c>
    </row>
    <row r="4006" spans="1:9" ht="15.75">
      <c r="A4006" s="675">
        <v>89725</v>
      </c>
      <c r="B4006" s="675" t="s">
        <v>6833</v>
      </c>
      <c r="C4006" s="675" t="s">
        <v>1986</v>
      </c>
      <c r="D4006" s="675" t="s">
        <v>37</v>
      </c>
      <c r="E4006" s="676">
        <v>18</v>
      </c>
      <c r="F4006" s="446"/>
      <c r="G4006" s="446"/>
      <c r="H4006" s="446" t="s">
        <v>14360</v>
      </c>
      <c r="I4006" s="447">
        <v>45261</v>
      </c>
    </row>
    <row r="4007" spans="1:9" ht="15.75">
      <c r="A4007" s="675">
        <v>89726</v>
      </c>
      <c r="B4007" s="675" t="s">
        <v>6834</v>
      </c>
      <c r="C4007" s="675" t="s">
        <v>1986</v>
      </c>
      <c r="D4007" s="675" t="s">
        <v>37</v>
      </c>
      <c r="E4007" s="676">
        <v>9.06</v>
      </c>
      <c r="F4007" s="446"/>
      <c r="G4007" s="446"/>
      <c r="H4007" s="446" t="s">
        <v>14360</v>
      </c>
      <c r="I4007" s="447">
        <v>45261</v>
      </c>
    </row>
    <row r="4008" spans="1:9" ht="15.75">
      <c r="A4008" s="675">
        <v>89727</v>
      </c>
      <c r="B4008" s="675" t="s">
        <v>6835</v>
      </c>
      <c r="C4008" s="675" t="s">
        <v>1986</v>
      </c>
      <c r="D4008" s="675" t="s">
        <v>37</v>
      </c>
      <c r="E4008" s="676">
        <v>23.16</v>
      </c>
      <c r="F4008" s="446"/>
      <c r="G4008" s="446"/>
      <c r="H4008" s="446" t="s">
        <v>14360</v>
      </c>
      <c r="I4008" s="447">
        <v>45261</v>
      </c>
    </row>
    <row r="4009" spans="1:9" ht="15.75">
      <c r="A4009" s="675">
        <v>89728</v>
      </c>
      <c r="B4009" s="675" t="s">
        <v>6836</v>
      </c>
      <c r="C4009" s="675" t="s">
        <v>1986</v>
      </c>
      <c r="D4009" s="675" t="s">
        <v>37</v>
      </c>
      <c r="E4009" s="676">
        <v>11.59</v>
      </c>
      <c r="F4009" s="446"/>
      <c r="G4009" s="446"/>
      <c r="H4009" s="446" t="s">
        <v>14360</v>
      </c>
      <c r="I4009" s="447">
        <v>45261</v>
      </c>
    </row>
    <row r="4010" spans="1:9" ht="15.75">
      <c r="A4010" s="675">
        <v>89729</v>
      </c>
      <c r="B4010" s="675" t="s">
        <v>6837</v>
      </c>
      <c r="C4010" s="675" t="s">
        <v>1986</v>
      </c>
      <c r="D4010" s="675" t="s">
        <v>37</v>
      </c>
      <c r="E4010" s="676">
        <v>28.22</v>
      </c>
      <c r="F4010" s="446"/>
      <c r="G4010" s="446"/>
      <c r="H4010" s="446" t="s">
        <v>14360</v>
      </c>
      <c r="I4010" s="447">
        <v>45261</v>
      </c>
    </row>
    <row r="4011" spans="1:9" ht="15.75">
      <c r="A4011" s="675">
        <v>89730</v>
      </c>
      <c r="B4011" s="675" t="s">
        <v>6838</v>
      </c>
      <c r="C4011" s="675" t="s">
        <v>1986</v>
      </c>
      <c r="D4011" s="675" t="s">
        <v>37</v>
      </c>
      <c r="E4011" s="676">
        <v>13.37</v>
      </c>
      <c r="F4011" s="446"/>
      <c r="G4011" s="446"/>
      <c r="H4011" s="446" t="s">
        <v>14360</v>
      </c>
      <c r="I4011" s="447">
        <v>45261</v>
      </c>
    </row>
    <row r="4012" spans="1:9" ht="15.75">
      <c r="A4012" s="675">
        <v>89731</v>
      </c>
      <c r="B4012" s="675" t="s">
        <v>6839</v>
      </c>
      <c r="C4012" s="675" t="s">
        <v>1986</v>
      </c>
      <c r="D4012" s="675" t="s">
        <v>37</v>
      </c>
      <c r="E4012" s="676">
        <v>13.63</v>
      </c>
      <c r="F4012" s="446"/>
      <c r="G4012" s="446"/>
      <c r="H4012" s="446" t="s">
        <v>14360</v>
      </c>
      <c r="I4012" s="447">
        <v>45261</v>
      </c>
    </row>
    <row r="4013" spans="1:9" ht="15.75">
      <c r="A4013" s="675">
        <v>89732</v>
      </c>
      <c r="B4013" s="675" t="s">
        <v>6840</v>
      </c>
      <c r="C4013" s="675" t="s">
        <v>1986</v>
      </c>
      <c r="D4013" s="675" t="s">
        <v>37</v>
      </c>
      <c r="E4013" s="676">
        <v>14.32</v>
      </c>
      <c r="F4013" s="446"/>
      <c r="G4013" s="446"/>
      <c r="H4013" s="446" t="s">
        <v>14360</v>
      </c>
      <c r="I4013" s="447">
        <v>45261</v>
      </c>
    </row>
    <row r="4014" spans="1:9" ht="15.75">
      <c r="A4014" s="675">
        <v>89733</v>
      </c>
      <c r="B4014" s="675" t="s">
        <v>6841</v>
      </c>
      <c r="C4014" s="675" t="s">
        <v>1986</v>
      </c>
      <c r="D4014" s="675" t="s">
        <v>37</v>
      </c>
      <c r="E4014" s="676">
        <v>21.59</v>
      </c>
      <c r="F4014" s="446"/>
      <c r="G4014" s="446"/>
      <c r="H4014" s="446" t="s">
        <v>14360</v>
      </c>
      <c r="I4014" s="447">
        <v>45261</v>
      </c>
    </row>
    <row r="4015" spans="1:9" ht="15.75">
      <c r="A4015" s="675">
        <v>89734</v>
      </c>
      <c r="B4015" s="675" t="s">
        <v>6842</v>
      </c>
      <c r="C4015" s="675" t="s">
        <v>1986</v>
      </c>
      <c r="D4015" s="675" t="s">
        <v>37</v>
      </c>
      <c r="E4015" s="676">
        <v>26.53</v>
      </c>
      <c r="F4015" s="446"/>
      <c r="G4015" s="446"/>
      <c r="H4015" s="446" t="s">
        <v>14360</v>
      </c>
      <c r="I4015" s="447">
        <v>45261</v>
      </c>
    </row>
    <row r="4016" spans="1:9" ht="15.75">
      <c r="A4016" s="675">
        <v>89735</v>
      </c>
      <c r="B4016" s="675" t="s">
        <v>6843</v>
      </c>
      <c r="C4016" s="675" t="s">
        <v>1986</v>
      </c>
      <c r="D4016" s="675" t="s">
        <v>37</v>
      </c>
      <c r="E4016" s="676">
        <v>23.65</v>
      </c>
      <c r="F4016" s="446"/>
      <c r="G4016" s="446"/>
      <c r="H4016" s="446" t="s">
        <v>14360</v>
      </c>
      <c r="I4016" s="447">
        <v>45261</v>
      </c>
    </row>
    <row r="4017" spans="1:9" ht="15.75">
      <c r="A4017" s="675">
        <v>89736</v>
      </c>
      <c r="B4017" s="675" t="s">
        <v>6844</v>
      </c>
      <c r="C4017" s="675" t="s">
        <v>1986</v>
      </c>
      <c r="D4017" s="675" t="s">
        <v>37</v>
      </c>
      <c r="E4017" s="676">
        <v>8.18</v>
      </c>
      <c r="F4017" s="446"/>
      <c r="G4017" s="446"/>
      <c r="H4017" s="446" t="s">
        <v>14360</v>
      </c>
      <c r="I4017" s="447">
        <v>45261</v>
      </c>
    </row>
    <row r="4018" spans="1:9" ht="15.75">
      <c r="A4018" s="675">
        <v>89737</v>
      </c>
      <c r="B4018" s="675" t="s">
        <v>6845</v>
      </c>
      <c r="C4018" s="675" t="s">
        <v>1986</v>
      </c>
      <c r="D4018" s="675" t="s">
        <v>37</v>
      </c>
      <c r="E4018" s="676">
        <v>20.78</v>
      </c>
      <c r="F4018" s="446"/>
      <c r="G4018" s="446"/>
      <c r="H4018" s="446" t="s">
        <v>14360</v>
      </c>
      <c r="I4018" s="447">
        <v>45261</v>
      </c>
    </row>
    <row r="4019" spans="1:9" ht="15.75">
      <c r="A4019" s="675">
        <v>89738</v>
      </c>
      <c r="B4019" s="675" t="s">
        <v>1263</v>
      </c>
      <c r="C4019" s="675" t="s">
        <v>1986</v>
      </c>
      <c r="D4019" s="675" t="s">
        <v>37</v>
      </c>
      <c r="E4019" s="676">
        <v>16.11</v>
      </c>
      <c r="F4019" s="446"/>
      <c r="G4019" s="446"/>
      <c r="H4019" s="446" t="s">
        <v>14360</v>
      </c>
      <c r="I4019" s="447">
        <v>45261</v>
      </c>
    </row>
    <row r="4020" spans="1:9" ht="15.75">
      <c r="A4020" s="675">
        <v>89739</v>
      </c>
      <c r="B4020" s="675" t="s">
        <v>6846</v>
      </c>
      <c r="C4020" s="675" t="s">
        <v>1986</v>
      </c>
      <c r="D4020" s="675" t="s">
        <v>37</v>
      </c>
      <c r="E4020" s="676">
        <v>21.69</v>
      </c>
      <c r="F4020" s="446"/>
      <c r="G4020" s="446"/>
      <c r="H4020" s="446" t="s">
        <v>14360</v>
      </c>
      <c r="I4020" s="447">
        <v>45261</v>
      </c>
    </row>
    <row r="4021" spans="1:9" ht="15.75">
      <c r="A4021" s="675">
        <v>89740</v>
      </c>
      <c r="B4021" s="675" t="s">
        <v>6847</v>
      </c>
      <c r="C4021" s="675" t="s">
        <v>1986</v>
      </c>
      <c r="D4021" s="675" t="s">
        <v>37</v>
      </c>
      <c r="E4021" s="676">
        <v>8.3000000000000007</v>
      </c>
      <c r="F4021" s="446"/>
      <c r="G4021" s="446"/>
      <c r="H4021" s="446" t="s">
        <v>14360</v>
      </c>
      <c r="I4021" s="447">
        <v>45261</v>
      </c>
    </row>
    <row r="4022" spans="1:9" ht="15.75">
      <c r="A4022" s="675">
        <v>89741</v>
      </c>
      <c r="B4022" s="675" t="s">
        <v>6848</v>
      </c>
      <c r="C4022" s="675" t="s">
        <v>1986</v>
      </c>
      <c r="D4022" s="675" t="s">
        <v>37</v>
      </c>
      <c r="E4022" s="676">
        <v>22.62</v>
      </c>
      <c r="F4022" s="446"/>
      <c r="G4022" s="446"/>
      <c r="H4022" s="446" t="s">
        <v>14360</v>
      </c>
      <c r="I4022" s="447">
        <v>45261</v>
      </c>
    </row>
    <row r="4023" spans="1:9" ht="15.75">
      <c r="A4023" s="675">
        <v>89742</v>
      </c>
      <c r="B4023" s="675" t="s">
        <v>6849</v>
      </c>
      <c r="C4023" s="675" t="s">
        <v>1986</v>
      </c>
      <c r="D4023" s="675" t="s">
        <v>37</v>
      </c>
      <c r="E4023" s="676">
        <v>36.840000000000003</v>
      </c>
      <c r="F4023" s="446"/>
      <c r="G4023" s="446"/>
      <c r="H4023" s="446" t="s">
        <v>14360</v>
      </c>
      <c r="I4023" s="447">
        <v>45261</v>
      </c>
    </row>
    <row r="4024" spans="1:9" ht="15.75">
      <c r="A4024" s="675">
        <v>89743</v>
      </c>
      <c r="B4024" s="675" t="s">
        <v>6850</v>
      </c>
      <c r="C4024" s="675" t="s">
        <v>1986</v>
      </c>
      <c r="D4024" s="675" t="s">
        <v>37</v>
      </c>
      <c r="E4024" s="676">
        <v>56.2</v>
      </c>
      <c r="F4024" s="446"/>
      <c r="G4024" s="446"/>
      <c r="H4024" s="446" t="s">
        <v>14360</v>
      </c>
      <c r="I4024" s="447">
        <v>45261</v>
      </c>
    </row>
    <row r="4025" spans="1:9" ht="15.75">
      <c r="A4025" s="675">
        <v>89744</v>
      </c>
      <c r="B4025" s="675" t="s">
        <v>6851</v>
      </c>
      <c r="C4025" s="675" t="s">
        <v>1986</v>
      </c>
      <c r="D4025" s="675" t="s">
        <v>37</v>
      </c>
      <c r="E4025" s="676">
        <v>25.22</v>
      </c>
      <c r="F4025" s="446"/>
      <c r="G4025" s="446"/>
      <c r="H4025" s="446" t="s">
        <v>14360</v>
      </c>
      <c r="I4025" s="447">
        <v>45261</v>
      </c>
    </row>
    <row r="4026" spans="1:9" ht="15.75">
      <c r="A4026" s="675">
        <v>89746</v>
      </c>
      <c r="B4026" s="675" t="s">
        <v>6852</v>
      </c>
      <c r="C4026" s="675" t="s">
        <v>1986</v>
      </c>
      <c r="D4026" s="675" t="s">
        <v>37</v>
      </c>
      <c r="E4026" s="676">
        <v>26.01</v>
      </c>
      <c r="F4026" s="446"/>
      <c r="G4026" s="446"/>
      <c r="H4026" s="446" t="s">
        <v>14360</v>
      </c>
      <c r="I4026" s="447">
        <v>45261</v>
      </c>
    </row>
    <row r="4027" spans="1:9" ht="15.75">
      <c r="A4027" s="675">
        <v>89747</v>
      </c>
      <c r="B4027" s="675" t="s">
        <v>6853</v>
      </c>
      <c r="C4027" s="675" t="s">
        <v>1986</v>
      </c>
      <c r="D4027" s="675" t="s">
        <v>37</v>
      </c>
      <c r="E4027" s="676">
        <v>29.32</v>
      </c>
      <c r="F4027" s="446"/>
      <c r="G4027" s="446"/>
      <c r="H4027" s="446" t="s">
        <v>14360</v>
      </c>
      <c r="I4027" s="447">
        <v>45261</v>
      </c>
    </row>
    <row r="4028" spans="1:9" ht="15.75">
      <c r="A4028" s="675">
        <v>89748</v>
      </c>
      <c r="B4028" s="675" t="s">
        <v>6854</v>
      </c>
      <c r="C4028" s="675" t="s">
        <v>1986</v>
      </c>
      <c r="D4028" s="675" t="s">
        <v>37</v>
      </c>
      <c r="E4028" s="676">
        <v>39.369999999999997</v>
      </c>
      <c r="F4028" s="446"/>
      <c r="G4028" s="446"/>
      <c r="H4028" s="446" t="s">
        <v>14360</v>
      </c>
      <c r="I4028" s="447">
        <v>45261</v>
      </c>
    </row>
    <row r="4029" spans="1:9" ht="15.75">
      <c r="A4029" s="675">
        <v>89749</v>
      </c>
      <c r="B4029" s="675" t="s">
        <v>6855</v>
      </c>
      <c r="C4029" s="675" t="s">
        <v>1986</v>
      </c>
      <c r="D4029" s="675" t="s">
        <v>37</v>
      </c>
      <c r="E4029" s="676">
        <v>16.04</v>
      </c>
      <c r="F4029" s="446"/>
      <c r="G4029" s="446"/>
      <c r="H4029" s="446" t="s">
        <v>14360</v>
      </c>
      <c r="I4029" s="447">
        <v>45261</v>
      </c>
    </row>
    <row r="4030" spans="1:9" ht="15.75">
      <c r="A4030" s="675">
        <v>89750</v>
      </c>
      <c r="B4030" s="675" t="s">
        <v>6856</v>
      </c>
      <c r="C4030" s="675" t="s">
        <v>1986</v>
      </c>
      <c r="D4030" s="675" t="s">
        <v>37</v>
      </c>
      <c r="E4030" s="676">
        <v>72.34</v>
      </c>
      <c r="F4030" s="446"/>
      <c r="G4030" s="446"/>
      <c r="H4030" s="446" t="s">
        <v>14360</v>
      </c>
      <c r="I4030" s="447">
        <v>45261</v>
      </c>
    </row>
    <row r="4031" spans="1:9" ht="15.75">
      <c r="A4031" s="675">
        <v>89752</v>
      </c>
      <c r="B4031" s="675" t="s">
        <v>6857</v>
      </c>
      <c r="C4031" s="675" t="s">
        <v>1986</v>
      </c>
      <c r="D4031" s="675" t="s">
        <v>37</v>
      </c>
      <c r="E4031" s="676">
        <v>6.54</v>
      </c>
      <c r="F4031" s="446"/>
      <c r="G4031" s="446"/>
      <c r="H4031" s="446" t="s">
        <v>14360</v>
      </c>
      <c r="I4031" s="447">
        <v>45261</v>
      </c>
    </row>
    <row r="4032" spans="1:9" ht="15.75">
      <c r="A4032" s="675">
        <v>89753</v>
      </c>
      <c r="B4032" s="675" t="s">
        <v>6858</v>
      </c>
      <c r="C4032" s="675" t="s">
        <v>1986</v>
      </c>
      <c r="D4032" s="675" t="s">
        <v>37</v>
      </c>
      <c r="E4032" s="676">
        <v>8.14</v>
      </c>
      <c r="F4032" s="446"/>
      <c r="G4032" s="446"/>
      <c r="H4032" s="446" t="s">
        <v>14360</v>
      </c>
      <c r="I4032" s="447">
        <v>45261</v>
      </c>
    </row>
    <row r="4033" spans="1:9" ht="15.75">
      <c r="A4033" s="675">
        <v>89754</v>
      </c>
      <c r="B4033" s="675" t="s">
        <v>6859</v>
      </c>
      <c r="C4033" s="675" t="s">
        <v>1986</v>
      </c>
      <c r="D4033" s="675" t="s">
        <v>37</v>
      </c>
      <c r="E4033" s="676">
        <v>19.38</v>
      </c>
      <c r="F4033" s="446"/>
      <c r="G4033" s="446"/>
      <c r="H4033" s="446" t="s">
        <v>14360</v>
      </c>
      <c r="I4033" s="447">
        <v>45261</v>
      </c>
    </row>
    <row r="4034" spans="1:9" ht="15.75">
      <c r="A4034" s="675">
        <v>89755</v>
      </c>
      <c r="B4034" s="675" t="s">
        <v>6860</v>
      </c>
      <c r="C4034" s="675" t="s">
        <v>1986</v>
      </c>
      <c r="D4034" s="675" t="s">
        <v>37</v>
      </c>
      <c r="E4034" s="676">
        <v>12.58</v>
      </c>
      <c r="F4034" s="446"/>
      <c r="G4034" s="446"/>
      <c r="H4034" s="446" t="s">
        <v>14360</v>
      </c>
      <c r="I4034" s="447">
        <v>45261</v>
      </c>
    </row>
    <row r="4035" spans="1:9" ht="15.75">
      <c r="A4035" s="675">
        <v>89756</v>
      </c>
      <c r="B4035" s="675" t="s">
        <v>6861</v>
      </c>
      <c r="C4035" s="675" t="s">
        <v>1986</v>
      </c>
      <c r="D4035" s="675" t="s">
        <v>37</v>
      </c>
      <c r="E4035" s="676">
        <v>22.45</v>
      </c>
      <c r="F4035" s="446"/>
      <c r="G4035" s="446"/>
      <c r="H4035" s="446" t="s">
        <v>14360</v>
      </c>
      <c r="I4035" s="447">
        <v>45261</v>
      </c>
    </row>
    <row r="4036" spans="1:9" ht="15.75">
      <c r="A4036" s="675">
        <v>89757</v>
      </c>
      <c r="B4036" s="675" t="s">
        <v>6862</v>
      </c>
      <c r="C4036" s="675" t="s">
        <v>1986</v>
      </c>
      <c r="D4036" s="675" t="s">
        <v>37</v>
      </c>
      <c r="E4036" s="676">
        <v>29.59</v>
      </c>
      <c r="F4036" s="446"/>
      <c r="G4036" s="446"/>
      <c r="H4036" s="446" t="s">
        <v>14360</v>
      </c>
      <c r="I4036" s="447">
        <v>45261</v>
      </c>
    </row>
    <row r="4037" spans="1:9" ht="15.75">
      <c r="A4037" s="675">
        <v>89758</v>
      </c>
      <c r="B4037" s="675" t="s">
        <v>6863</v>
      </c>
      <c r="C4037" s="675" t="s">
        <v>1986</v>
      </c>
      <c r="D4037" s="675" t="s">
        <v>37</v>
      </c>
      <c r="E4037" s="676">
        <v>36.549999999999997</v>
      </c>
      <c r="F4037" s="446"/>
      <c r="G4037" s="446"/>
      <c r="H4037" s="446" t="s">
        <v>14360</v>
      </c>
      <c r="I4037" s="447">
        <v>45261</v>
      </c>
    </row>
    <row r="4038" spans="1:9" ht="15.75">
      <c r="A4038" s="675">
        <v>89759</v>
      </c>
      <c r="B4038" s="675" t="s">
        <v>6864</v>
      </c>
      <c r="C4038" s="675" t="s">
        <v>1986</v>
      </c>
      <c r="D4038" s="675" t="s">
        <v>37</v>
      </c>
      <c r="E4038" s="676">
        <v>10.59</v>
      </c>
      <c r="F4038" s="446"/>
      <c r="G4038" s="446"/>
      <c r="H4038" s="446" t="s">
        <v>14360</v>
      </c>
      <c r="I4038" s="447">
        <v>45261</v>
      </c>
    </row>
    <row r="4039" spans="1:9" ht="15.75">
      <c r="A4039" s="675">
        <v>89760</v>
      </c>
      <c r="B4039" s="675" t="s">
        <v>6865</v>
      </c>
      <c r="C4039" s="675" t="s">
        <v>1986</v>
      </c>
      <c r="D4039" s="675" t="s">
        <v>37</v>
      </c>
      <c r="E4039" s="676">
        <v>20.83</v>
      </c>
      <c r="F4039" s="446"/>
      <c r="G4039" s="446"/>
      <c r="H4039" s="446" t="s">
        <v>14360</v>
      </c>
      <c r="I4039" s="447">
        <v>45261</v>
      </c>
    </row>
    <row r="4040" spans="1:9" ht="15.75">
      <c r="A4040" s="675">
        <v>89761</v>
      </c>
      <c r="B4040" s="675" t="s">
        <v>6866</v>
      </c>
      <c r="C4040" s="675" t="s">
        <v>1986</v>
      </c>
      <c r="D4040" s="675" t="s">
        <v>37</v>
      </c>
      <c r="E4040" s="676">
        <v>30.14</v>
      </c>
      <c r="F4040" s="446"/>
      <c r="G4040" s="446"/>
      <c r="H4040" s="446" t="s">
        <v>14360</v>
      </c>
      <c r="I4040" s="447">
        <v>45261</v>
      </c>
    </row>
    <row r="4041" spans="1:9" ht="15.75">
      <c r="A4041" s="675">
        <v>89762</v>
      </c>
      <c r="B4041" s="675" t="s">
        <v>6867</v>
      </c>
      <c r="C4041" s="675" t="s">
        <v>1986</v>
      </c>
      <c r="D4041" s="675" t="s">
        <v>37</v>
      </c>
      <c r="E4041" s="676">
        <v>43.47</v>
      </c>
      <c r="F4041" s="446"/>
      <c r="G4041" s="446"/>
      <c r="H4041" s="446" t="s">
        <v>14360</v>
      </c>
      <c r="I4041" s="447">
        <v>45261</v>
      </c>
    </row>
    <row r="4042" spans="1:9" ht="15.75">
      <c r="A4042" s="675">
        <v>89763</v>
      </c>
      <c r="B4042" s="675" t="s">
        <v>6868</v>
      </c>
      <c r="C4042" s="675" t="s">
        <v>1986</v>
      </c>
      <c r="D4042" s="675" t="s">
        <v>37</v>
      </c>
      <c r="E4042" s="676">
        <v>55.81</v>
      </c>
      <c r="F4042" s="446"/>
      <c r="G4042" s="446"/>
      <c r="H4042" s="446" t="s">
        <v>14360</v>
      </c>
      <c r="I4042" s="447">
        <v>45261</v>
      </c>
    </row>
    <row r="4043" spans="1:9" ht="15.75">
      <c r="A4043" s="675">
        <v>89764</v>
      </c>
      <c r="B4043" s="675" t="s">
        <v>6869</v>
      </c>
      <c r="C4043" s="675" t="s">
        <v>1986</v>
      </c>
      <c r="D4043" s="675" t="s">
        <v>37</v>
      </c>
      <c r="E4043" s="676">
        <v>36.619999999999997</v>
      </c>
      <c r="F4043" s="446"/>
      <c r="G4043" s="446"/>
      <c r="H4043" s="446" t="s">
        <v>14360</v>
      </c>
      <c r="I4043" s="447">
        <v>45261</v>
      </c>
    </row>
    <row r="4044" spans="1:9" ht="15.75">
      <c r="A4044" s="675">
        <v>89765</v>
      </c>
      <c r="B4044" s="675" t="s">
        <v>6870</v>
      </c>
      <c r="C4044" s="675" t="s">
        <v>1986</v>
      </c>
      <c r="D4044" s="675" t="s">
        <v>37</v>
      </c>
      <c r="E4044" s="676">
        <v>15.39</v>
      </c>
      <c r="F4044" s="446"/>
      <c r="G4044" s="446"/>
      <c r="H4044" s="446" t="s">
        <v>14360</v>
      </c>
      <c r="I4044" s="447">
        <v>45261</v>
      </c>
    </row>
    <row r="4045" spans="1:9" ht="15.75">
      <c r="A4045" s="675">
        <v>89767</v>
      </c>
      <c r="B4045" s="675" t="s">
        <v>6871</v>
      </c>
      <c r="C4045" s="675" t="s">
        <v>1986</v>
      </c>
      <c r="D4045" s="675" t="s">
        <v>37</v>
      </c>
      <c r="E4045" s="676">
        <v>19.809999999999999</v>
      </c>
      <c r="F4045" s="446"/>
      <c r="G4045" s="446"/>
      <c r="H4045" s="446" t="s">
        <v>14360</v>
      </c>
      <c r="I4045" s="447">
        <v>45261</v>
      </c>
    </row>
    <row r="4046" spans="1:9" ht="15.75">
      <c r="A4046" s="675">
        <v>89768</v>
      </c>
      <c r="B4046" s="675" t="s">
        <v>6872</v>
      </c>
      <c r="C4046" s="675" t="s">
        <v>1986</v>
      </c>
      <c r="D4046" s="675" t="s">
        <v>37</v>
      </c>
      <c r="E4046" s="676">
        <v>22.83</v>
      </c>
      <c r="F4046" s="446"/>
      <c r="G4046" s="446"/>
      <c r="H4046" s="446" t="s">
        <v>14360</v>
      </c>
      <c r="I4046" s="447">
        <v>45261</v>
      </c>
    </row>
    <row r="4047" spans="1:9" ht="15.75">
      <c r="A4047" s="675">
        <v>89769</v>
      </c>
      <c r="B4047" s="675" t="s">
        <v>6873</v>
      </c>
      <c r="C4047" s="675" t="s">
        <v>1986</v>
      </c>
      <c r="D4047" s="675" t="s">
        <v>37</v>
      </c>
      <c r="E4047" s="676">
        <v>53.91</v>
      </c>
      <c r="F4047" s="446"/>
      <c r="G4047" s="446"/>
      <c r="H4047" s="446" t="s">
        <v>14360</v>
      </c>
      <c r="I4047" s="447">
        <v>45261</v>
      </c>
    </row>
    <row r="4048" spans="1:9" ht="15.75">
      <c r="A4048" s="675">
        <v>89772</v>
      </c>
      <c r="B4048" s="675" t="s">
        <v>6874</v>
      </c>
      <c r="C4048" s="675" t="s">
        <v>1986</v>
      </c>
      <c r="D4048" s="675" t="s">
        <v>31</v>
      </c>
      <c r="E4048" s="676">
        <v>92.12</v>
      </c>
      <c r="F4048" s="446"/>
      <c r="G4048" s="446"/>
      <c r="H4048" s="446" t="s">
        <v>14360</v>
      </c>
      <c r="I4048" s="447">
        <v>45261</v>
      </c>
    </row>
    <row r="4049" spans="1:9" ht="15.75">
      <c r="A4049" s="675">
        <v>89774</v>
      </c>
      <c r="B4049" s="675" t="s">
        <v>6875</v>
      </c>
      <c r="C4049" s="675" t="s">
        <v>1986</v>
      </c>
      <c r="D4049" s="675" t="s">
        <v>37</v>
      </c>
      <c r="E4049" s="676">
        <v>13.51</v>
      </c>
      <c r="F4049" s="446"/>
      <c r="G4049" s="446"/>
      <c r="H4049" s="446" t="s">
        <v>14360</v>
      </c>
      <c r="I4049" s="447">
        <v>45261</v>
      </c>
    </row>
    <row r="4050" spans="1:9" ht="15.75">
      <c r="A4050" s="675">
        <v>89776</v>
      </c>
      <c r="B4050" s="675" t="s">
        <v>6876</v>
      </c>
      <c r="C4050" s="675" t="s">
        <v>1986</v>
      </c>
      <c r="D4050" s="675" t="s">
        <v>37</v>
      </c>
      <c r="E4050" s="676">
        <v>23.63</v>
      </c>
      <c r="F4050" s="446"/>
      <c r="G4050" s="446"/>
      <c r="H4050" s="446" t="s">
        <v>14360</v>
      </c>
      <c r="I4050" s="447">
        <v>45261</v>
      </c>
    </row>
    <row r="4051" spans="1:9" ht="15.75">
      <c r="A4051" s="675">
        <v>89777</v>
      </c>
      <c r="B4051" s="675" t="s">
        <v>6877</v>
      </c>
      <c r="C4051" s="675" t="s">
        <v>1986</v>
      </c>
      <c r="D4051" s="675" t="s">
        <v>37</v>
      </c>
      <c r="E4051" s="676">
        <v>24.76</v>
      </c>
      <c r="F4051" s="446"/>
      <c r="G4051" s="446"/>
      <c r="H4051" s="446" t="s">
        <v>14360</v>
      </c>
      <c r="I4051" s="447">
        <v>45261</v>
      </c>
    </row>
    <row r="4052" spans="1:9" ht="15.75">
      <c r="A4052" s="675">
        <v>89778</v>
      </c>
      <c r="B4052" s="675" t="s">
        <v>6878</v>
      </c>
      <c r="C4052" s="675" t="s">
        <v>1986</v>
      </c>
      <c r="D4052" s="675" t="s">
        <v>37</v>
      </c>
      <c r="E4052" s="676">
        <v>15.32</v>
      </c>
      <c r="F4052" s="446"/>
      <c r="G4052" s="446"/>
      <c r="H4052" s="446" t="s">
        <v>14360</v>
      </c>
      <c r="I4052" s="447">
        <v>45261</v>
      </c>
    </row>
    <row r="4053" spans="1:9" ht="15.75">
      <c r="A4053" s="675">
        <v>89779</v>
      </c>
      <c r="B4053" s="675" t="s">
        <v>6879</v>
      </c>
      <c r="C4053" s="675" t="s">
        <v>1986</v>
      </c>
      <c r="D4053" s="675" t="s">
        <v>37</v>
      </c>
      <c r="E4053" s="676">
        <v>32.020000000000003</v>
      </c>
      <c r="F4053" s="446"/>
      <c r="G4053" s="446"/>
      <c r="H4053" s="446" t="s">
        <v>14360</v>
      </c>
      <c r="I4053" s="447">
        <v>45261</v>
      </c>
    </row>
    <row r="4054" spans="1:9" ht="15.75">
      <c r="A4054" s="675">
        <v>89780</v>
      </c>
      <c r="B4054" s="675" t="s">
        <v>6880</v>
      </c>
      <c r="C4054" s="675" t="s">
        <v>1986</v>
      </c>
      <c r="D4054" s="675" t="s">
        <v>37</v>
      </c>
      <c r="E4054" s="676">
        <v>23.07</v>
      </c>
      <c r="F4054" s="446"/>
      <c r="G4054" s="446"/>
      <c r="H4054" s="446" t="s">
        <v>14360</v>
      </c>
      <c r="I4054" s="447">
        <v>45261</v>
      </c>
    </row>
    <row r="4055" spans="1:9" ht="15.75">
      <c r="A4055" s="675">
        <v>89781</v>
      </c>
      <c r="B4055" s="675" t="s">
        <v>6881</v>
      </c>
      <c r="C4055" s="675" t="s">
        <v>1986</v>
      </c>
      <c r="D4055" s="675" t="s">
        <v>37</v>
      </c>
      <c r="E4055" s="676">
        <v>35.49</v>
      </c>
      <c r="F4055" s="446"/>
      <c r="G4055" s="446"/>
      <c r="H4055" s="446" t="s">
        <v>14360</v>
      </c>
      <c r="I4055" s="447">
        <v>45261</v>
      </c>
    </row>
    <row r="4056" spans="1:9" ht="15.75">
      <c r="A4056" s="675">
        <v>89782</v>
      </c>
      <c r="B4056" s="675" t="s">
        <v>6882</v>
      </c>
      <c r="C4056" s="675" t="s">
        <v>1986</v>
      </c>
      <c r="D4056" s="675" t="s">
        <v>37</v>
      </c>
      <c r="E4056" s="676">
        <v>12.84</v>
      </c>
      <c r="F4056" s="446"/>
      <c r="G4056" s="446"/>
      <c r="H4056" s="446" t="s">
        <v>14360</v>
      </c>
      <c r="I4056" s="447">
        <v>45261</v>
      </c>
    </row>
    <row r="4057" spans="1:9" ht="15.75">
      <c r="A4057" s="675">
        <v>89783</v>
      </c>
      <c r="B4057" s="675" t="s">
        <v>6883</v>
      </c>
      <c r="C4057" s="675" t="s">
        <v>1986</v>
      </c>
      <c r="D4057" s="675" t="s">
        <v>37</v>
      </c>
      <c r="E4057" s="676">
        <v>12.93</v>
      </c>
      <c r="F4057" s="446"/>
      <c r="G4057" s="446"/>
      <c r="H4057" s="446" t="s">
        <v>14360</v>
      </c>
      <c r="I4057" s="447">
        <v>45261</v>
      </c>
    </row>
    <row r="4058" spans="1:9" ht="15.75">
      <c r="A4058" s="675">
        <v>89784</v>
      </c>
      <c r="B4058" s="675" t="s">
        <v>6884</v>
      </c>
      <c r="C4058" s="675" t="s">
        <v>1986</v>
      </c>
      <c r="D4058" s="675" t="s">
        <v>37</v>
      </c>
      <c r="E4058" s="676">
        <v>22.22</v>
      </c>
      <c r="F4058" s="446"/>
      <c r="G4058" s="446"/>
      <c r="H4058" s="446" t="s">
        <v>14360</v>
      </c>
      <c r="I4058" s="447">
        <v>45261</v>
      </c>
    </row>
    <row r="4059" spans="1:9" ht="15.75">
      <c r="A4059" s="675">
        <v>89785</v>
      </c>
      <c r="B4059" s="675" t="s">
        <v>6885</v>
      </c>
      <c r="C4059" s="675" t="s">
        <v>1986</v>
      </c>
      <c r="D4059" s="675" t="s">
        <v>37</v>
      </c>
      <c r="E4059" s="676">
        <v>24.43</v>
      </c>
      <c r="F4059" s="446"/>
      <c r="G4059" s="446"/>
      <c r="H4059" s="446" t="s">
        <v>14360</v>
      </c>
      <c r="I4059" s="447">
        <v>45261</v>
      </c>
    </row>
    <row r="4060" spans="1:9" ht="15.75">
      <c r="A4060" s="675">
        <v>89786</v>
      </c>
      <c r="B4060" s="675" t="s">
        <v>6886</v>
      </c>
      <c r="C4060" s="675" t="s">
        <v>1986</v>
      </c>
      <c r="D4060" s="675" t="s">
        <v>37</v>
      </c>
      <c r="E4060" s="676">
        <v>35.799999999999997</v>
      </c>
      <c r="F4060" s="446"/>
      <c r="G4060" s="446"/>
      <c r="H4060" s="446" t="s">
        <v>14360</v>
      </c>
      <c r="I4060" s="447">
        <v>45261</v>
      </c>
    </row>
    <row r="4061" spans="1:9" ht="15.75">
      <c r="A4061" s="675">
        <v>89787</v>
      </c>
      <c r="B4061" s="675" t="s">
        <v>6887</v>
      </c>
      <c r="C4061" s="675" t="s">
        <v>1986</v>
      </c>
      <c r="D4061" s="675" t="s">
        <v>37</v>
      </c>
      <c r="E4061" s="676">
        <v>35.08</v>
      </c>
      <c r="F4061" s="446"/>
      <c r="G4061" s="446"/>
      <c r="H4061" s="446" t="s">
        <v>14360</v>
      </c>
      <c r="I4061" s="447">
        <v>45261</v>
      </c>
    </row>
    <row r="4062" spans="1:9" ht="15.75">
      <c r="A4062" s="675">
        <v>89788</v>
      </c>
      <c r="B4062" s="675" t="s">
        <v>6888</v>
      </c>
      <c r="C4062" s="675" t="s">
        <v>1986</v>
      </c>
      <c r="D4062" s="675" t="s">
        <v>37</v>
      </c>
      <c r="E4062" s="676">
        <v>79</v>
      </c>
      <c r="F4062" s="446"/>
      <c r="G4062" s="446"/>
      <c r="H4062" s="446" t="s">
        <v>14360</v>
      </c>
      <c r="I4062" s="447">
        <v>45261</v>
      </c>
    </row>
    <row r="4063" spans="1:9" ht="15.75">
      <c r="A4063" s="675">
        <v>89789</v>
      </c>
      <c r="B4063" s="675" t="s">
        <v>6889</v>
      </c>
      <c r="C4063" s="675" t="s">
        <v>1986</v>
      </c>
      <c r="D4063" s="675" t="s">
        <v>37</v>
      </c>
      <c r="E4063" s="676">
        <v>66.650000000000006</v>
      </c>
      <c r="F4063" s="446"/>
      <c r="G4063" s="446"/>
      <c r="H4063" s="446" t="s">
        <v>14360</v>
      </c>
      <c r="I4063" s="447">
        <v>45261</v>
      </c>
    </row>
    <row r="4064" spans="1:9" ht="15.75">
      <c r="A4064" s="675">
        <v>89790</v>
      </c>
      <c r="B4064" s="675" t="s">
        <v>6890</v>
      </c>
      <c r="C4064" s="675" t="s">
        <v>1986</v>
      </c>
      <c r="D4064" s="675" t="s">
        <v>37</v>
      </c>
      <c r="E4064" s="676">
        <v>159.87</v>
      </c>
      <c r="F4064" s="446"/>
      <c r="G4064" s="446"/>
      <c r="H4064" s="446" t="s">
        <v>14360</v>
      </c>
      <c r="I4064" s="447">
        <v>45261</v>
      </c>
    </row>
    <row r="4065" spans="1:9" ht="15.75">
      <c r="A4065" s="675">
        <v>89791</v>
      </c>
      <c r="B4065" s="675" t="s">
        <v>6891</v>
      </c>
      <c r="C4065" s="675" t="s">
        <v>1986</v>
      </c>
      <c r="D4065" s="675" t="s">
        <v>37</v>
      </c>
      <c r="E4065" s="676">
        <v>154.28</v>
      </c>
      <c r="F4065" s="446"/>
      <c r="G4065" s="446"/>
      <c r="H4065" s="446" t="s">
        <v>14360</v>
      </c>
      <c r="I4065" s="447">
        <v>45261</v>
      </c>
    </row>
    <row r="4066" spans="1:9" ht="15.75">
      <c r="A4066" s="675">
        <v>89792</v>
      </c>
      <c r="B4066" s="675" t="s">
        <v>6892</v>
      </c>
      <c r="C4066" s="675" t="s">
        <v>1986</v>
      </c>
      <c r="D4066" s="675" t="s">
        <v>37</v>
      </c>
      <c r="E4066" s="676">
        <v>187.98</v>
      </c>
      <c r="F4066" s="446"/>
      <c r="G4066" s="446"/>
      <c r="H4066" s="446" t="s">
        <v>14360</v>
      </c>
      <c r="I4066" s="447">
        <v>45261</v>
      </c>
    </row>
    <row r="4067" spans="1:9" ht="15.75">
      <c r="A4067" s="675">
        <v>89793</v>
      </c>
      <c r="B4067" s="675" t="s">
        <v>6893</v>
      </c>
      <c r="C4067" s="675" t="s">
        <v>1986</v>
      </c>
      <c r="D4067" s="675" t="s">
        <v>37</v>
      </c>
      <c r="E4067" s="676">
        <v>222.74</v>
      </c>
      <c r="F4067" s="446"/>
      <c r="G4067" s="446"/>
      <c r="H4067" s="446" t="s">
        <v>14360</v>
      </c>
      <c r="I4067" s="447">
        <v>45261</v>
      </c>
    </row>
    <row r="4068" spans="1:9" ht="15.75">
      <c r="A4068" s="675">
        <v>89794</v>
      </c>
      <c r="B4068" s="675" t="s">
        <v>6894</v>
      </c>
      <c r="C4068" s="675" t="s">
        <v>1986</v>
      </c>
      <c r="D4068" s="675" t="s">
        <v>37</v>
      </c>
      <c r="E4068" s="676">
        <v>18.54</v>
      </c>
      <c r="F4068" s="446"/>
      <c r="G4068" s="446"/>
      <c r="H4068" s="446" t="s">
        <v>14360</v>
      </c>
      <c r="I4068" s="447">
        <v>45261</v>
      </c>
    </row>
    <row r="4069" spans="1:9" ht="15.75">
      <c r="A4069" s="675">
        <v>89795</v>
      </c>
      <c r="B4069" s="675" t="s">
        <v>6895</v>
      </c>
      <c r="C4069" s="675" t="s">
        <v>1986</v>
      </c>
      <c r="D4069" s="675" t="s">
        <v>37</v>
      </c>
      <c r="E4069" s="676">
        <v>37.75</v>
      </c>
      <c r="F4069" s="446"/>
      <c r="G4069" s="446"/>
      <c r="H4069" s="446" t="s">
        <v>14360</v>
      </c>
      <c r="I4069" s="447">
        <v>45261</v>
      </c>
    </row>
    <row r="4070" spans="1:9" ht="15.75">
      <c r="A4070" s="675">
        <v>89796</v>
      </c>
      <c r="B4070" s="675" t="s">
        <v>6896</v>
      </c>
      <c r="C4070" s="675" t="s">
        <v>1986</v>
      </c>
      <c r="D4070" s="675" t="s">
        <v>37</v>
      </c>
      <c r="E4070" s="676">
        <v>39.79</v>
      </c>
      <c r="F4070" s="446"/>
      <c r="G4070" s="446"/>
      <c r="H4070" s="446" t="s">
        <v>14360</v>
      </c>
      <c r="I4070" s="447">
        <v>45261</v>
      </c>
    </row>
    <row r="4071" spans="1:9" ht="15.75">
      <c r="A4071" s="675">
        <v>89797</v>
      </c>
      <c r="B4071" s="675" t="s">
        <v>6897</v>
      </c>
      <c r="C4071" s="675" t="s">
        <v>1986</v>
      </c>
      <c r="D4071" s="675" t="s">
        <v>37</v>
      </c>
      <c r="E4071" s="676">
        <v>47.35</v>
      </c>
      <c r="F4071" s="446"/>
      <c r="G4071" s="446"/>
      <c r="H4071" s="446" t="s">
        <v>14360</v>
      </c>
      <c r="I4071" s="447">
        <v>45261</v>
      </c>
    </row>
    <row r="4072" spans="1:9" ht="15.75">
      <c r="A4072" s="675">
        <v>89801</v>
      </c>
      <c r="B4072" s="675" t="s">
        <v>6898</v>
      </c>
      <c r="C4072" s="675" t="s">
        <v>1986</v>
      </c>
      <c r="D4072" s="675" t="s">
        <v>37</v>
      </c>
      <c r="E4072" s="676">
        <v>9.17</v>
      </c>
      <c r="F4072" s="446"/>
      <c r="G4072" s="446"/>
      <c r="H4072" s="446" t="s">
        <v>14360</v>
      </c>
      <c r="I4072" s="447">
        <v>45261</v>
      </c>
    </row>
    <row r="4073" spans="1:9" ht="15.75">
      <c r="A4073" s="675">
        <v>89802</v>
      </c>
      <c r="B4073" s="675" t="s">
        <v>6899</v>
      </c>
      <c r="C4073" s="675" t="s">
        <v>1986</v>
      </c>
      <c r="D4073" s="675" t="s">
        <v>37</v>
      </c>
      <c r="E4073" s="676">
        <v>9.86</v>
      </c>
      <c r="F4073" s="446"/>
      <c r="G4073" s="446"/>
      <c r="H4073" s="446" t="s">
        <v>14360</v>
      </c>
      <c r="I4073" s="447">
        <v>45261</v>
      </c>
    </row>
    <row r="4074" spans="1:9" ht="15.75">
      <c r="A4074" s="675">
        <v>89803</v>
      </c>
      <c r="B4074" s="675" t="s">
        <v>6900</v>
      </c>
      <c r="C4074" s="675" t="s">
        <v>1986</v>
      </c>
      <c r="D4074" s="675" t="s">
        <v>37</v>
      </c>
      <c r="E4074" s="676">
        <v>17.13</v>
      </c>
      <c r="F4074" s="446"/>
      <c r="G4074" s="446"/>
      <c r="H4074" s="446" t="s">
        <v>14360</v>
      </c>
      <c r="I4074" s="447">
        <v>45261</v>
      </c>
    </row>
    <row r="4075" spans="1:9" ht="15.75">
      <c r="A4075" s="675">
        <v>89804</v>
      </c>
      <c r="B4075" s="675" t="s">
        <v>6901</v>
      </c>
      <c r="C4075" s="675" t="s">
        <v>1986</v>
      </c>
      <c r="D4075" s="675" t="s">
        <v>37</v>
      </c>
      <c r="E4075" s="676">
        <v>19.190000000000001</v>
      </c>
      <c r="F4075" s="446"/>
      <c r="G4075" s="446"/>
      <c r="H4075" s="446" t="s">
        <v>14360</v>
      </c>
      <c r="I4075" s="447">
        <v>45261</v>
      </c>
    </row>
    <row r="4076" spans="1:9" ht="15.75">
      <c r="A4076" s="675">
        <v>89805</v>
      </c>
      <c r="B4076" s="675" t="s">
        <v>6902</v>
      </c>
      <c r="C4076" s="675" t="s">
        <v>1986</v>
      </c>
      <c r="D4076" s="675" t="s">
        <v>37</v>
      </c>
      <c r="E4076" s="676">
        <v>19.079999999999998</v>
      </c>
      <c r="F4076" s="446"/>
      <c r="G4076" s="446"/>
      <c r="H4076" s="446" t="s">
        <v>14360</v>
      </c>
      <c r="I4076" s="447">
        <v>45261</v>
      </c>
    </row>
    <row r="4077" spans="1:9" ht="15.75">
      <c r="A4077" s="675">
        <v>89806</v>
      </c>
      <c r="B4077" s="675" t="s">
        <v>6903</v>
      </c>
      <c r="C4077" s="675" t="s">
        <v>1986</v>
      </c>
      <c r="D4077" s="675" t="s">
        <v>37</v>
      </c>
      <c r="E4077" s="676">
        <v>19.989999999999998</v>
      </c>
      <c r="F4077" s="446"/>
      <c r="G4077" s="446"/>
      <c r="H4077" s="446" t="s">
        <v>14360</v>
      </c>
      <c r="I4077" s="447">
        <v>45261</v>
      </c>
    </row>
    <row r="4078" spans="1:9" ht="15.75">
      <c r="A4078" s="675">
        <v>89807</v>
      </c>
      <c r="B4078" s="675" t="s">
        <v>6904</v>
      </c>
      <c r="C4078" s="675" t="s">
        <v>1986</v>
      </c>
      <c r="D4078" s="675" t="s">
        <v>37</v>
      </c>
      <c r="E4078" s="676">
        <v>35.14</v>
      </c>
      <c r="F4078" s="446"/>
      <c r="G4078" s="446"/>
      <c r="H4078" s="446" t="s">
        <v>14360</v>
      </c>
      <c r="I4078" s="447">
        <v>45261</v>
      </c>
    </row>
    <row r="4079" spans="1:9" ht="15.75">
      <c r="A4079" s="675">
        <v>89808</v>
      </c>
      <c r="B4079" s="675" t="s">
        <v>6905</v>
      </c>
      <c r="C4079" s="675" t="s">
        <v>1986</v>
      </c>
      <c r="D4079" s="675" t="s">
        <v>37</v>
      </c>
      <c r="E4079" s="676">
        <v>54.5</v>
      </c>
      <c r="F4079" s="446"/>
      <c r="G4079" s="446"/>
      <c r="H4079" s="446" t="s">
        <v>14360</v>
      </c>
      <c r="I4079" s="447">
        <v>45261</v>
      </c>
    </row>
    <row r="4080" spans="1:9" ht="15.75">
      <c r="A4080" s="675">
        <v>89809</v>
      </c>
      <c r="B4080" s="675" t="s">
        <v>6906</v>
      </c>
      <c r="C4080" s="675" t="s">
        <v>1986</v>
      </c>
      <c r="D4080" s="675" t="s">
        <v>37</v>
      </c>
      <c r="E4080" s="676">
        <v>26.28</v>
      </c>
      <c r="F4080" s="446"/>
      <c r="G4080" s="446"/>
      <c r="H4080" s="446" t="s">
        <v>14360</v>
      </c>
      <c r="I4080" s="447">
        <v>45261</v>
      </c>
    </row>
    <row r="4081" spans="1:9" ht="15.75">
      <c r="A4081" s="675">
        <v>89810</v>
      </c>
      <c r="B4081" s="675" t="s">
        <v>6907</v>
      </c>
      <c r="C4081" s="675" t="s">
        <v>1986</v>
      </c>
      <c r="D4081" s="675" t="s">
        <v>37</v>
      </c>
      <c r="E4081" s="676">
        <v>27.07</v>
      </c>
      <c r="F4081" s="446"/>
      <c r="G4081" s="446"/>
      <c r="H4081" s="446" t="s">
        <v>14360</v>
      </c>
      <c r="I4081" s="447">
        <v>45261</v>
      </c>
    </row>
    <row r="4082" spans="1:9" ht="15.75">
      <c r="A4082" s="675">
        <v>89811</v>
      </c>
      <c r="B4082" s="675" t="s">
        <v>6908</v>
      </c>
      <c r="C4082" s="675" t="s">
        <v>1986</v>
      </c>
      <c r="D4082" s="675" t="s">
        <v>37</v>
      </c>
      <c r="E4082" s="676">
        <v>40.43</v>
      </c>
      <c r="F4082" s="446"/>
      <c r="G4082" s="446"/>
      <c r="H4082" s="446" t="s">
        <v>14360</v>
      </c>
      <c r="I4082" s="447">
        <v>45261</v>
      </c>
    </row>
    <row r="4083" spans="1:9" ht="15.75">
      <c r="A4083" s="675">
        <v>89812</v>
      </c>
      <c r="B4083" s="675" t="s">
        <v>6909</v>
      </c>
      <c r="C4083" s="675" t="s">
        <v>1986</v>
      </c>
      <c r="D4083" s="675" t="s">
        <v>37</v>
      </c>
      <c r="E4083" s="676">
        <v>73.400000000000006</v>
      </c>
      <c r="F4083" s="446"/>
      <c r="G4083" s="446"/>
      <c r="H4083" s="446" t="s">
        <v>14360</v>
      </c>
      <c r="I4083" s="447">
        <v>45261</v>
      </c>
    </row>
    <row r="4084" spans="1:9" ht="15.75">
      <c r="A4084" s="675">
        <v>89813</v>
      </c>
      <c r="B4084" s="675" t="s">
        <v>6910</v>
      </c>
      <c r="C4084" s="675" t="s">
        <v>1986</v>
      </c>
      <c r="D4084" s="675" t="s">
        <v>37</v>
      </c>
      <c r="E4084" s="676">
        <v>5.1100000000000003</v>
      </c>
      <c r="F4084" s="446"/>
      <c r="G4084" s="446"/>
      <c r="H4084" s="446" t="s">
        <v>14360</v>
      </c>
      <c r="I4084" s="447">
        <v>45261</v>
      </c>
    </row>
    <row r="4085" spans="1:9" ht="15.75">
      <c r="A4085" s="675">
        <v>89814</v>
      </c>
      <c r="B4085" s="675" t="s">
        <v>6911</v>
      </c>
      <c r="C4085" s="675" t="s">
        <v>1986</v>
      </c>
      <c r="D4085" s="675" t="s">
        <v>37</v>
      </c>
      <c r="E4085" s="676">
        <v>16.41</v>
      </c>
      <c r="F4085" s="446"/>
      <c r="G4085" s="446"/>
      <c r="H4085" s="446" t="s">
        <v>14360</v>
      </c>
      <c r="I4085" s="447">
        <v>45261</v>
      </c>
    </row>
    <row r="4086" spans="1:9" ht="15.75">
      <c r="A4086" s="675">
        <v>89815</v>
      </c>
      <c r="B4086" s="675" t="s">
        <v>6912</v>
      </c>
      <c r="C4086" s="675" t="s">
        <v>1986</v>
      </c>
      <c r="D4086" s="675" t="s">
        <v>37</v>
      </c>
      <c r="E4086" s="676">
        <v>27.85</v>
      </c>
      <c r="F4086" s="446"/>
      <c r="G4086" s="446"/>
      <c r="H4086" s="446" t="s">
        <v>14360</v>
      </c>
      <c r="I4086" s="447">
        <v>45261</v>
      </c>
    </row>
    <row r="4087" spans="1:9" ht="15.75">
      <c r="A4087" s="675">
        <v>89816</v>
      </c>
      <c r="B4087" s="675" t="s">
        <v>6913</v>
      </c>
      <c r="C4087" s="675" t="s">
        <v>1986</v>
      </c>
      <c r="D4087" s="675" t="s">
        <v>37</v>
      </c>
      <c r="E4087" s="676">
        <v>41.18</v>
      </c>
      <c r="F4087" s="446"/>
      <c r="G4087" s="446"/>
      <c r="H4087" s="446" t="s">
        <v>14360</v>
      </c>
      <c r="I4087" s="447">
        <v>45261</v>
      </c>
    </row>
    <row r="4088" spans="1:9" ht="15.75">
      <c r="A4088" s="675">
        <v>89817</v>
      </c>
      <c r="B4088" s="675" t="s">
        <v>6914</v>
      </c>
      <c r="C4088" s="675" t="s">
        <v>1986</v>
      </c>
      <c r="D4088" s="675" t="s">
        <v>37</v>
      </c>
      <c r="E4088" s="676">
        <v>12.34</v>
      </c>
      <c r="F4088" s="446"/>
      <c r="G4088" s="446"/>
      <c r="H4088" s="446" t="s">
        <v>14360</v>
      </c>
      <c r="I4088" s="447">
        <v>45261</v>
      </c>
    </row>
    <row r="4089" spans="1:9" ht="15.75">
      <c r="A4089" s="675">
        <v>89818</v>
      </c>
      <c r="B4089" s="675" t="s">
        <v>6915</v>
      </c>
      <c r="C4089" s="675" t="s">
        <v>1986</v>
      </c>
      <c r="D4089" s="675" t="s">
        <v>37</v>
      </c>
      <c r="E4089" s="676">
        <v>53.58</v>
      </c>
      <c r="F4089" s="446"/>
      <c r="G4089" s="446"/>
      <c r="H4089" s="446" t="s">
        <v>14360</v>
      </c>
      <c r="I4089" s="447">
        <v>45261</v>
      </c>
    </row>
    <row r="4090" spans="1:9" ht="15.75">
      <c r="A4090" s="675">
        <v>89819</v>
      </c>
      <c r="B4090" s="675" t="s">
        <v>6916</v>
      </c>
      <c r="C4090" s="675" t="s">
        <v>1986</v>
      </c>
      <c r="D4090" s="675" t="s">
        <v>37</v>
      </c>
      <c r="E4090" s="676">
        <v>22.49</v>
      </c>
      <c r="F4090" s="446"/>
      <c r="G4090" s="446"/>
      <c r="H4090" s="446" t="s">
        <v>14360</v>
      </c>
      <c r="I4090" s="447">
        <v>45261</v>
      </c>
    </row>
    <row r="4091" spans="1:9" ht="15.75">
      <c r="A4091" s="675">
        <v>89821</v>
      </c>
      <c r="B4091" s="675" t="s">
        <v>6917</v>
      </c>
      <c r="C4091" s="675" t="s">
        <v>1986</v>
      </c>
      <c r="D4091" s="675" t="s">
        <v>37</v>
      </c>
      <c r="E4091" s="676">
        <v>16.03</v>
      </c>
      <c r="F4091" s="446"/>
      <c r="G4091" s="446"/>
      <c r="H4091" s="446" t="s">
        <v>14360</v>
      </c>
      <c r="I4091" s="447">
        <v>45261</v>
      </c>
    </row>
    <row r="4092" spans="1:9" ht="15.75">
      <c r="A4092" s="675">
        <v>89822</v>
      </c>
      <c r="B4092" s="675" t="s">
        <v>6918</v>
      </c>
      <c r="C4092" s="675" t="s">
        <v>1986</v>
      </c>
      <c r="D4092" s="675" t="s">
        <v>37</v>
      </c>
      <c r="E4092" s="676">
        <v>24.43</v>
      </c>
      <c r="F4092" s="446"/>
      <c r="G4092" s="446"/>
      <c r="H4092" s="446" t="s">
        <v>14360</v>
      </c>
      <c r="I4092" s="447">
        <v>45261</v>
      </c>
    </row>
    <row r="4093" spans="1:9" ht="15.75">
      <c r="A4093" s="675">
        <v>89823</v>
      </c>
      <c r="B4093" s="675" t="s">
        <v>6919</v>
      </c>
      <c r="C4093" s="675" t="s">
        <v>1986</v>
      </c>
      <c r="D4093" s="675" t="s">
        <v>37</v>
      </c>
      <c r="E4093" s="676">
        <v>32.729999999999997</v>
      </c>
      <c r="F4093" s="446"/>
      <c r="G4093" s="446"/>
      <c r="H4093" s="446" t="s">
        <v>14360</v>
      </c>
      <c r="I4093" s="447">
        <v>45261</v>
      </c>
    </row>
    <row r="4094" spans="1:9" ht="15.75">
      <c r="A4094" s="675">
        <v>89824</v>
      </c>
      <c r="B4094" s="675" t="s">
        <v>6920</v>
      </c>
      <c r="C4094" s="675" t="s">
        <v>1986</v>
      </c>
      <c r="D4094" s="675" t="s">
        <v>37</v>
      </c>
      <c r="E4094" s="676">
        <v>38.130000000000003</v>
      </c>
      <c r="F4094" s="446"/>
      <c r="G4094" s="446"/>
      <c r="H4094" s="446" t="s">
        <v>14360</v>
      </c>
      <c r="I4094" s="447">
        <v>45261</v>
      </c>
    </row>
    <row r="4095" spans="1:9" ht="15.75">
      <c r="A4095" s="675">
        <v>89825</v>
      </c>
      <c r="B4095" s="675" t="s">
        <v>6921</v>
      </c>
      <c r="C4095" s="675" t="s">
        <v>1986</v>
      </c>
      <c r="D4095" s="675" t="s">
        <v>37</v>
      </c>
      <c r="E4095" s="676">
        <v>16.27</v>
      </c>
      <c r="F4095" s="446"/>
      <c r="G4095" s="446"/>
      <c r="H4095" s="446" t="s">
        <v>14360</v>
      </c>
      <c r="I4095" s="447">
        <v>45261</v>
      </c>
    </row>
    <row r="4096" spans="1:9" ht="15.75">
      <c r="A4096" s="675">
        <v>89826</v>
      </c>
      <c r="B4096" s="675" t="s">
        <v>6922</v>
      </c>
      <c r="C4096" s="675" t="s">
        <v>1986</v>
      </c>
      <c r="D4096" s="675" t="s">
        <v>37</v>
      </c>
      <c r="E4096" s="676">
        <v>129.1</v>
      </c>
      <c r="F4096" s="446"/>
      <c r="G4096" s="446"/>
      <c r="H4096" s="446" t="s">
        <v>14360</v>
      </c>
      <c r="I4096" s="447">
        <v>45261</v>
      </c>
    </row>
    <row r="4097" spans="1:9" ht="15.75">
      <c r="A4097" s="675">
        <v>89827</v>
      </c>
      <c r="B4097" s="675" t="s">
        <v>6923</v>
      </c>
      <c r="C4097" s="675" t="s">
        <v>1986</v>
      </c>
      <c r="D4097" s="675" t="s">
        <v>37</v>
      </c>
      <c r="E4097" s="676">
        <v>18.48</v>
      </c>
      <c r="F4097" s="446"/>
      <c r="G4097" s="446"/>
      <c r="H4097" s="446" t="s">
        <v>14360</v>
      </c>
      <c r="I4097" s="447">
        <v>45261</v>
      </c>
    </row>
    <row r="4098" spans="1:9" ht="15.75">
      <c r="A4098" s="675">
        <v>89828</v>
      </c>
      <c r="B4098" s="675" t="s">
        <v>6924</v>
      </c>
      <c r="C4098" s="675" t="s">
        <v>1986</v>
      </c>
      <c r="D4098" s="675" t="s">
        <v>37</v>
      </c>
      <c r="E4098" s="676">
        <v>60.45</v>
      </c>
      <c r="F4098" s="446"/>
      <c r="G4098" s="446"/>
      <c r="H4098" s="446" t="s">
        <v>14360</v>
      </c>
      <c r="I4098" s="447">
        <v>45261</v>
      </c>
    </row>
    <row r="4099" spans="1:9" ht="15.75">
      <c r="A4099" s="675">
        <v>89829</v>
      </c>
      <c r="B4099" s="675" t="s">
        <v>6925</v>
      </c>
      <c r="C4099" s="675" t="s">
        <v>1986</v>
      </c>
      <c r="D4099" s="675" t="s">
        <v>37</v>
      </c>
      <c r="E4099" s="676">
        <v>33.53</v>
      </c>
      <c r="F4099" s="446"/>
      <c r="G4099" s="446"/>
      <c r="H4099" s="446" t="s">
        <v>14360</v>
      </c>
      <c r="I4099" s="447">
        <v>45261</v>
      </c>
    </row>
    <row r="4100" spans="1:9" ht="15.75">
      <c r="A4100" s="675">
        <v>89830</v>
      </c>
      <c r="B4100" s="675" t="s">
        <v>6926</v>
      </c>
      <c r="C4100" s="675" t="s">
        <v>1986</v>
      </c>
      <c r="D4100" s="675" t="s">
        <v>37</v>
      </c>
      <c r="E4100" s="676">
        <v>35.479999999999997</v>
      </c>
      <c r="F4100" s="446"/>
      <c r="G4100" s="446"/>
      <c r="H4100" s="446" t="s">
        <v>14360</v>
      </c>
      <c r="I4100" s="447">
        <v>45261</v>
      </c>
    </row>
    <row r="4101" spans="1:9" ht="15.75">
      <c r="A4101" s="675">
        <v>89831</v>
      </c>
      <c r="B4101" s="675" t="s">
        <v>6927</v>
      </c>
      <c r="C4101" s="675" t="s">
        <v>1986</v>
      </c>
      <c r="D4101" s="675" t="s">
        <v>37</v>
      </c>
      <c r="E4101" s="676">
        <v>64.91</v>
      </c>
      <c r="F4101" s="446"/>
      <c r="G4101" s="446"/>
      <c r="H4101" s="446" t="s">
        <v>14360</v>
      </c>
      <c r="I4101" s="447">
        <v>45261</v>
      </c>
    </row>
    <row r="4102" spans="1:9" ht="15.75">
      <c r="A4102" s="675">
        <v>89832</v>
      </c>
      <c r="B4102" s="675" t="s">
        <v>6928</v>
      </c>
      <c r="C4102" s="675" t="s">
        <v>1986</v>
      </c>
      <c r="D4102" s="675" t="s">
        <v>37</v>
      </c>
      <c r="E4102" s="676">
        <v>41.01</v>
      </c>
      <c r="F4102" s="446"/>
      <c r="G4102" s="446"/>
      <c r="H4102" s="446" t="s">
        <v>14360</v>
      </c>
      <c r="I4102" s="447">
        <v>45261</v>
      </c>
    </row>
    <row r="4103" spans="1:9" ht="15.75">
      <c r="A4103" s="675">
        <v>89833</v>
      </c>
      <c r="B4103" s="675" t="s">
        <v>6929</v>
      </c>
      <c r="C4103" s="675" t="s">
        <v>1986</v>
      </c>
      <c r="D4103" s="675" t="s">
        <v>37</v>
      </c>
      <c r="E4103" s="676">
        <v>41.2</v>
      </c>
      <c r="F4103" s="446"/>
      <c r="G4103" s="446"/>
      <c r="H4103" s="446" t="s">
        <v>14360</v>
      </c>
      <c r="I4103" s="447">
        <v>45261</v>
      </c>
    </row>
    <row r="4104" spans="1:9" ht="15.75">
      <c r="A4104" s="675">
        <v>89834</v>
      </c>
      <c r="B4104" s="675" t="s">
        <v>6930</v>
      </c>
      <c r="C4104" s="675" t="s">
        <v>1986</v>
      </c>
      <c r="D4104" s="675" t="s">
        <v>37</v>
      </c>
      <c r="E4104" s="676">
        <v>48.76</v>
      </c>
      <c r="F4104" s="446"/>
      <c r="G4104" s="446"/>
      <c r="H4104" s="446" t="s">
        <v>14360</v>
      </c>
      <c r="I4104" s="447">
        <v>45261</v>
      </c>
    </row>
    <row r="4105" spans="1:9" ht="15.75">
      <c r="A4105" s="675">
        <v>89835</v>
      </c>
      <c r="B4105" s="675" t="s">
        <v>6931</v>
      </c>
      <c r="C4105" s="675" t="s">
        <v>1986</v>
      </c>
      <c r="D4105" s="675" t="s">
        <v>37</v>
      </c>
      <c r="E4105" s="676">
        <v>43.03</v>
      </c>
      <c r="F4105" s="446"/>
      <c r="G4105" s="446"/>
      <c r="H4105" s="446" t="s">
        <v>14360</v>
      </c>
      <c r="I4105" s="447">
        <v>45261</v>
      </c>
    </row>
    <row r="4106" spans="1:9" ht="15.75">
      <c r="A4106" s="675">
        <v>89836</v>
      </c>
      <c r="B4106" s="675" t="s">
        <v>6932</v>
      </c>
      <c r="C4106" s="675" t="s">
        <v>1986</v>
      </c>
      <c r="D4106" s="675" t="s">
        <v>37</v>
      </c>
      <c r="E4106" s="676">
        <v>203.41</v>
      </c>
      <c r="F4106" s="446"/>
      <c r="G4106" s="446"/>
      <c r="H4106" s="446" t="s">
        <v>14360</v>
      </c>
      <c r="I4106" s="447">
        <v>45261</v>
      </c>
    </row>
    <row r="4107" spans="1:9" ht="15.75">
      <c r="A4107" s="675">
        <v>89837</v>
      </c>
      <c r="B4107" s="675" t="s">
        <v>6933</v>
      </c>
      <c r="C4107" s="675" t="s">
        <v>1986</v>
      </c>
      <c r="D4107" s="675" t="s">
        <v>37</v>
      </c>
      <c r="E4107" s="676">
        <v>135.57</v>
      </c>
      <c r="F4107" s="446"/>
      <c r="G4107" s="446"/>
      <c r="H4107" s="446" t="s">
        <v>14360</v>
      </c>
      <c r="I4107" s="447">
        <v>45261</v>
      </c>
    </row>
    <row r="4108" spans="1:9" ht="15.75">
      <c r="A4108" s="675">
        <v>89838</v>
      </c>
      <c r="B4108" s="675" t="s">
        <v>6934</v>
      </c>
      <c r="C4108" s="675" t="s">
        <v>1986</v>
      </c>
      <c r="D4108" s="675" t="s">
        <v>37</v>
      </c>
      <c r="E4108" s="676">
        <v>155.06</v>
      </c>
      <c r="F4108" s="446"/>
      <c r="G4108" s="446"/>
      <c r="H4108" s="446" t="s">
        <v>14360</v>
      </c>
      <c r="I4108" s="447">
        <v>45261</v>
      </c>
    </row>
    <row r="4109" spans="1:9" ht="15.75">
      <c r="A4109" s="675">
        <v>89839</v>
      </c>
      <c r="B4109" s="675" t="s">
        <v>6935</v>
      </c>
      <c r="C4109" s="675" t="s">
        <v>1986</v>
      </c>
      <c r="D4109" s="675" t="s">
        <v>37</v>
      </c>
      <c r="E4109" s="676">
        <v>176.25</v>
      </c>
      <c r="F4109" s="446"/>
      <c r="G4109" s="446"/>
      <c r="H4109" s="446" t="s">
        <v>14360</v>
      </c>
      <c r="I4109" s="447">
        <v>45261</v>
      </c>
    </row>
    <row r="4110" spans="1:9" ht="15.75">
      <c r="A4110" s="675">
        <v>89840</v>
      </c>
      <c r="B4110" s="675" t="s">
        <v>6936</v>
      </c>
      <c r="C4110" s="675" t="s">
        <v>1986</v>
      </c>
      <c r="D4110" s="675" t="s">
        <v>37</v>
      </c>
      <c r="E4110" s="676">
        <v>181.73</v>
      </c>
      <c r="F4110" s="446"/>
      <c r="G4110" s="446"/>
      <c r="H4110" s="446" t="s">
        <v>14360</v>
      </c>
      <c r="I4110" s="447">
        <v>45261</v>
      </c>
    </row>
    <row r="4111" spans="1:9" ht="15.75">
      <c r="A4111" s="675">
        <v>89841</v>
      </c>
      <c r="B4111" s="675" t="s">
        <v>6937</v>
      </c>
      <c r="C4111" s="675" t="s">
        <v>1986</v>
      </c>
      <c r="D4111" s="675" t="s">
        <v>37</v>
      </c>
      <c r="E4111" s="676">
        <v>267.67</v>
      </c>
      <c r="F4111" s="446"/>
      <c r="G4111" s="446"/>
      <c r="H4111" s="446" t="s">
        <v>14360</v>
      </c>
      <c r="I4111" s="447">
        <v>45261</v>
      </c>
    </row>
    <row r="4112" spans="1:9" ht="15.75">
      <c r="A4112" s="675">
        <v>89842</v>
      </c>
      <c r="B4112" s="675" t="s">
        <v>6938</v>
      </c>
      <c r="C4112" s="675" t="s">
        <v>1986</v>
      </c>
      <c r="D4112" s="675" t="s">
        <v>37</v>
      </c>
      <c r="E4112" s="676">
        <v>49.33</v>
      </c>
      <c r="F4112" s="446"/>
      <c r="G4112" s="446"/>
      <c r="H4112" s="446" t="s">
        <v>14360</v>
      </c>
      <c r="I4112" s="447">
        <v>45261</v>
      </c>
    </row>
    <row r="4113" spans="1:9" ht="15.75">
      <c r="A4113" s="675">
        <v>89844</v>
      </c>
      <c r="B4113" s="675" t="s">
        <v>6939</v>
      </c>
      <c r="C4113" s="675" t="s">
        <v>1986</v>
      </c>
      <c r="D4113" s="675" t="s">
        <v>37</v>
      </c>
      <c r="E4113" s="676">
        <v>62.31</v>
      </c>
      <c r="F4113" s="446"/>
      <c r="G4113" s="446"/>
      <c r="H4113" s="446" t="s">
        <v>14360</v>
      </c>
      <c r="I4113" s="447">
        <v>45261</v>
      </c>
    </row>
    <row r="4114" spans="1:9" ht="15.75">
      <c r="A4114" s="675">
        <v>89845</v>
      </c>
      <c r="B4114" s="675" t="s">
        <v>6940</v>
      </c>
      <c r="C4114" s="675" t="s">
        <v>1986</v>
      </c>
      <c r="D4114" s="675" t="s">
        <v>37</v>
      </c>
      <c r="E4114" s="676">
        <v>98.75</v>
      </c>
      <c r="F4114" s="446"/>
      <c r="G4114" s="446"/>
      <c r="H4114" s="446" t="s">
        <v>14360</v>
      </c>
      <c r="I4114" s="447">
        <v>45261</v>
      </c>
    </row>
    <row r="4115" spans="1:9" ht="15.75">
      <c r="A4115" s="675">
        <v>89846</v>
      </c>
      <c r="B4115" s="675" t="s">
        <v>6941</v>
      </c>
      <c r="C4115" s="675" t="s">
        <v>1986</v>
      </c>
      <c r="D4115" s="675" t="s">
        <v>37</v>
      </c>
      <c r="E4115" s="676">
        <v>214.87</v>
      </c>
      <c r="F4115" s="446"/>
      <c r="G4115" s="446"/>
      <c r="H4115" s="446" t="s">
        <v>14360</v>
      </c>
      <c r="I4115" s="447">
        <v>45261</v>
      </c>
    </row>
    <row r="4116" spans="1:9" ht="15.75">
      <c r="A4116" s="675">
        <v>89847</v>
      </c>
      <c r="B4116" s="675" t="s">
        <v>6942</v>
      </c>
      <c r="C4116" s="675" t="s">
        <v>1986</v>
      </c>
      <c r="D4116" s="675" t="s">
        <v>37</v>
      </c>
      <c r="E4116" s="676">
        <v>255.09</v>
      </c>
      <c r="F4116" s="446"/>
      <c r="G4116" s="446"/>
      <c r="H4116" s="446" t="s">
        <v>14360</v>
      </c>
      <c r="I4116" s="447">
        <v>45261</v>
      </c>
    </row>
    <row r="4117" spans="1:9" ht="15.75">
      <c r="A4117" s="675">
        <v>89850</v>
      </c>
      <c r="B4117" s="675" t="s">
        <v>6943</v>
      </c>
      <c r="C4117" s="675" t="s">
        <v>1986</v>
      </c>
      <c r="D4117" s="675" t="s">
        <v>37</v>
      </c>
      <c r="E4117" s="676">
        <v>28.87</v>
      </c>
      <c r="F4117" s="446"/>
      <c r="G4117" s="446"/>
      <c r="H4117" s="446" t="s">
        <v>14360</v>
      </c>
      <c r="I4117" s="447">
        <v>45261</v>
      </c>
    </row>
    <row r="4118" spans="1:9" ht="15.75">
      <c r="A4118" s="675">
        <v>89851</v>
      </c>
      <c r="B4118" s="675" t="s">
        <v>6944</v>
      </c>
      <c r="C4118" s="675" t="s">
        <v>1986</v>
      </c>
      <c r="D4118" s="675" t="s">
        <v>37</v>
      </c>
      <c r="E4118" s="676">
        <v>29.66</v>
      </c>
      <c r="F4118" s="446"/>
      <c r="G4118" s="446"/>
      <c r="H4118" s="446" t="s">
        <v>14360</v>
      </c>
      <c r="I4118" s="447">
        <v>45261</v>
      </c>
    </row>
    <row r="4119" spans="1:9" ht="15.75">
      <c r="A4119" s="675">
        <v>89852</v>
      </c>
      <c r="B4119" s="675" t="s">
        <v>6945</v>
      </c>
      <c r="C4119" s="675" t="s">
        <v>1986</v>
      </c>
      <c r="D4119" s="675" t="s">
        <v>37</v>
      </c>
      <c r="E4119" s="676">
        <v>43.02</v>
      </c>
      <c r="F4119" s="446"/>
      <c r="G4119" s="446"/>
      <c r="H4119" s="446" t="s">
        <v>14360</v>
      </c>
      <c r="I4119" s="447">
        <v>45261</v>
      </c>
    </row>
    <row r="4120" spans="1:9" ht="15.75">
      <c r="A4120" s="675">
        <v>89853</v>
      </c>
      <c r="B4120" s="675" t="s">
        <v>6946</v>
      </c>
      <c r="C4120" s="675" t="s">
        <v>1986</v>
      </c>
      <c r="D4120" s="675" t="s">
        <v>37</v>
      </c>
      <c r="E4120" s="676">
        <v>75.989999999999995</v>
      </c>
      <c r="F4120" s="446"/>
      <c r="G4120" s="446"/>
      <c r="H4120" s="446" t="s">
        <v>14360</v>
      </c>
      <c r="I4120" s="447">
        <v>45261</v>
      </c>
    </row>
    <row r="4121" spans="1:9" ht="15.75">
      <c r="A4121" s="675">
        <v>89854</v>
      </c>
      <c r="B4121" s="675" t="s">
        <v>6947</v>
      </c>
      <c r="C4121" s="675" t="s">
        <v>1986</v>
      </c>
      <c r="D4121" s="675" t="s">
        <v>37</v>
      </c>
      <c r="E4121" s="676">
        <v>99.29</v>
      </c>
      <c r="F4121" s="446"/>
      <c r="G4121" s="446"/>
      <c r="H4121" s="446" t="s">
        <v>14360</v>
      </c>
      <c r="I4121" s="447">
        <v>45261</v>
      </c>
    </row>
    <row r="4122" spans="1:9" ht="15.75">
      <c r="A4122" s="675">
        <v>89855</v>
      </c>
      <c r="B4122" s="675" t="s">
        <v>6948</v>
      </c>
      <c r="C4122" s="675" t="s">
        <v>1986</v>
      </c>
      <c r="D4122" s="675" t="s">
        <v>37</v>
      </c>
      <c r="E4122" s="676">
        <v>104.2</v>
      </c>
      <c r="F4122" s="446"/>
      <c r="G4122" s="446"/>
      <c r="H4122" s="446" t="s">
        <v>14360</v>
      </c>
      <c r="I4122" s="447">
        <v>45261</v>
      </c>
    </row>
    <row r="4123" spans="1:9" ht="15.75">
      <c r="A4123" s="675">
        <v>89856</v>
      </c>
      <c r="B4123" s="675" t="s">
        <v>6949</v>
      </c>
      <c r="C4123" s="675" t="s">
        <v>1986</v>
      </c>
      <c r="D4123" s="675" t="s">
        <v>37</v>
      </c>
      <c r="E4123" s="676">
        <v>17.75</v>
      </c>
      <c r="F4123" s="446"/>
      <c r="G4123" s="446"/>
      <c r="H4123" s="446" t="s">
        <v>14360</v>
      </c>
      <c r="I4123" s="447">
        <v>45261</v>
      </c>
    </row>
    <row r="4124" spans="1:9" ht="15.75">
      <c r="A4124" s="675">
        <v>89857</v>
      </c>
      <c r="B4124" s="675" t="s">
        <v>6950</v>
      </c>
      <c r="C4124" s="675" t="s">
        <v>1986</v>
      </c>
      <c r="D4124" s="675" t="s">
        <v>37</v>
      </c>
      <c r="E4124" s="676">
        <v>34.450000000000003</v>
      </c>
      <c r="F4124" s="446"/>
      <c r="G4124" s="446"/>
      <c r="H4124" s="446" t="s">
        <v>14360</v>
      </c>
      <c r="I4124" s="447">
        <v>45261</v>
      </c>
    </row>
    <row r="4125" spans="1:9" ht="15.75">
      <c r="A4125" s="675">
        <v>89860</v>
      </c>
      <c r="B4125" s="675" t="s">
        <v>6951</v>
      </c>
      <c r="C4125" s="675" t="s">
        <v>1986</v>
      </c>
      <c r="D4125" s="675" t="s">
        <v>37</v>
      </c>
      <c r="E4125" s="676">
        <v>44.64</v>
      </c>
      <c r="F4125" s="446"/>
      <c r="G4125" s="446"/>
      <c r="H4125" s="446" t="s">
        <v>14360</v>
      </c>
      <c r="I4125" s="447">
        <v>45261</v>
      </c>
    </row>
    <row r="4126" spans="1:9" ht="15.75">
      <c r="A4126" s="675">
        <v>89861</v>
      </c>
      <c r="B4126" s="675" t="s">
        <v>6952</v>
      </c>
      <c r="C4126" s="675" t="s">
        <v>1986</v>
      </c>
      <c r="D4126" s="675" t="s">
        <v>37</v>
      </c>
      <c r="E4126" s="676">
        <v>52.2</v>
      </c>
      <c r="F4126" s="446"/>
      <c r="G4126" s="446"/>
      <c r="H4126" s="446" t="s">
        <v>14360</v>
      </c>
      <c r="I4126" s="447">
        <v>45261</v>
      </c>
    </row>
    <row r="4127" spans="1:9" ht="15.75">
      <c r="A4127" s="675">
        <v>89866</v>
      </c>
      <c r="B4127" s="675" t="s">
        <v>6953</v>
      </c>
      <c r="C4127" s="675" t="s">
        <v>1986</v>
      </c>
      <c r="D4127" s="675" t="s">
        <v>37</v>
      </c>
      <c r="E4127" s="676">
        <v>6.38</v>
      </c>
      <c r="F4127" s="446"/>
      <c r="G4127" s="446"/>
      <c r="H4127" s="446" t="s">
        <v>14360</v>
      </c>
      <c r="I4127" s="447">
        <v>45261</v>
      </c>
    </row>
    <row r="4128" spans="1:9" ht="15.75">
      <c r="A4128" s="675">
        <v>89867</v>
      </c>
      <c r="B4128" s="675" t="s">
        <v>6954</v>
      </c>
      <c r="C4128" s="675" t="s">
        <v>1986</v>
      </c>
      <c r="D4128" s="675" t="s">
        <v>37</v>
      </c>
      <c r="E4128" s="676">
        <v>7.21</v>
      </c>
      <c r="F4128" s="446"/>
      <c r="G4128" s="446"/>
      <c r="H4128" s="446" t="s">
        <v>14360</v>
      </c>
      <c r="I4128" s="447">
        <v>45261</v>
      </c>
    </row>
    <row r="4129" spans="1:9" ht="15.75">
      <c r="A4129" s="675">
        <v>89868</v>
      </c>
      <c r="B4129" s="675" t="s">
        <v>6955</v>
      </c>
      <c r="C4129" s="675" t="s">
        <v>1986</v>
      </c>
      <c r="D4129" s="675" t="s">
        <v>37</v>
      </c>
      <c r="E4129" s="676">
        <v>4.8899999999999997</v>
      </c>
      <c r="F4129" s="446"/>
      <c r="G4129" s="446"/>
      <c r="H4129" s="446" t="s">
        <v>14360</v>
      </c>
      <c r="I4129" s="447">
        <v>45261</v>
      </c>
    </row>
    <row r="4130" spans="1:9" ht="15.75">
      <c r="A4130" s="675">
        <v>89869</v>
      </c>
      <c r="B4130" s="675" t="s">
        <v>6956</v>
      </c>
      <c r="C4130" s="675" t="s">
        <v>1986</v>
      </c>
      <c r="D4130" s="675" t="s">
        <v>37</v>
      </c>
      <c r="E4130" s="676">
        <v>8.89</v>
      </c>
      <c r="F4130" s="446"/>
      <c r="G4130" s="446"/>
      <c r="H4130" s="446" t="s">
        <v>14360</v>
      </c>
      <c r="I4130" s="447">
        <v>45261</v>
      </c>
    </row>
    <row r="4131" spans="1:9" ht="15.75">
      <c r="A4131" s="675">
        <v>89979</v>
      </c>
      <c r="B4131" s="675" t="s">
        <v>6957</v>
      </c>
      <c r="C4131" s="675" t="s">
        <v>1986</v>
      </c>
      <c r="D4131" s="675" t="s">
        <v>37</v>
      </c>
      <c r="E4131" s="676">
        <v>24.58</v>
      </c>
      <c r="F4131" s="446"/>
      <c r="G4131" s="446"/>
      <c r="H4131" s="446" t="s">
        <v>14360</v>
      </c>
      <c r="I4131" s="447">
        <v>45261</v>
      </c>
    </row>
    <row r="4132" spans="1:9" ht="15.75">
      <c r="A4132" s="675">
        <v>89981</v>
      </c>
      <c r="B4132" s="675" t="s">
        <v>6958</v>
      </c>
      <c r="C4132" s="675" t="s">
        <v>1986</v>
      </c>
      <c r="D4132" s="675" t="s">
        <v>37</v>
      </c>
      <c r="E4132" s="676">
        <v>22.01</v>
      </c>
      <c r="F4132" s="446"/>
      <c r="G4132" s="446"/>
      <c r="H4132" s="446" t="s">
        <v>14360</v>
      </c>
      <c r="I4132" s="447">
        <v>45261</v>
      </c>
    </row>
    <row r="4133" spans="1:9" ht="15.75">
      <c r="A4133" s="675">
        <v>90373</v>
      </c>
      <c r="B4133" s="675" t="s">
        <v>6959</v>
      </c>
      <c r="C4133" s="675" t="s">
        <v>1986</v>
      </c>
      <c r="D4133" s="675" t="s">
        <v>37</v>
      </c>
      <c r="E4133" s="676">
        <v>12.19</v>
      </c>
      <c r="F4133" s="446"/>
      <c r="G4133" s="446"/>
      <c r="H4133" s="446" t="s">
        <v>14360</v>
      </c>
      <c r="I4133" s="447">
        <v>45261</v>
      </c>
    </row>
    <row r="4134" spans="1:9" ht="15.75">
      <c r="A4134" s="675">
        <v>90374</v>
      </c>
      <c r="B4134" s="675" t="s">
        <v>6960</v>
      </c>
      <c r="C4134" s="675" t="s">
        <v>1986</v>
      </c>
      <c r="D4134" s="675" t="s">
        <v>37</v>
      </c>
      <c r="E4134" s="676">
        <v>21.16</v>
      </c>
      <c r="F4134" s="446"/>
      <c r="G4134" s="446"/>
      <c r="H4134" s="446" t="s">
        <v>14360</v>
      </c>
      <c r="I4134" s="447">
        <v>45261</v>
      </c>
    </row>
    <row r="4135" spans="1:9" ht="15.75">
      <c r="A4135" s="675">
        <v>92287</v>
      </c>
      <c r="B4135" s="675" t="s">
        <v>5262</v>
      </c>
      <c r="C4135" s="675" t="s">
        <v>1986</v>
      </c>
      <c r="D4135" s="675" t="s">
        <v>37</v>
      </c>
      <c r="E4135" s="676">
        <v>16.25</v>
      </c>
      <c r="F4135" s="446"/>
      <c r="G4135" s="446"/>
      <c r="H4135" s="446" t="s">
        <v>14360</v>
      </c>
      <c r="I4135" s="447">
        <v>45261</v>
      </c>
    </row>
    <row r="4136" spans="1:9" ht="15.75">
      <c r="A4136" s="675">
        <v>92288</v>
      </c>
      <c r="B4136" s="675" t="s">
        <v>5263</v>
      </c>
      <c r="C4136" s="675" t="s">
        <v>1986</v>
      </c>
      <c r="D4136" s="675" t="s">
        <v>37</v>
      </c>
      <c r="E4136" s="676">
        <v>25.72</v>
      </c>
      <c r="F4136" s="446"/>
      <c r="G4136" s="446"/>
      <c r="H4136" s="446" t="s">
        <v>14360</v>
      </c>
      <c r="I4136" s="447">
        <v>45261</v>
      </c>
    </row>
    <row r="4137" spans="1:9" ht="15.75">
      <c r="A4137" s="675">
        <v>92289</v>
      </c>
      <c r="B4137" s="675" t="s">
        <v>5264</v>
      </c>
      <c r="C4137" s="675" t="s">
        <v>1986</v>
      </c>
      <c r="D4137" s="675" t="s">
        <v>37</v>
      </c>
      <c r="E4137" s="676">
        <v>45.83</v>
      </c>
      <c r="F4137" s="446"/>
      <c r="G4137" s="446"/>
      <c r="H4137" s="446" t="s">
        <v>14360</v>
      </c>
      <c r="I4137" s="447">
        <v>45261</v>
      </c>
    </row>
    <row r="4138" spans="1:9" ht="15.75">
      <c r="A4138" s="675">
        <v>92290</v>
      </c>
      <c r="B4138" s="675" t="s">
        <v>5265</v>
      </c>
      <c r="C4138" s="675" t="s">
        <v>1986</v>
      </c>
      <c r="D4138" s="675" t="s">
        <v>37</v>
      </c>
      <c r="E4138" s="676">
        <v>69.62</v>
      </c>
      <c r="F4138" s="446"/>
      <c r="G4138" s="446"/>
      <c r="H4138" s="446" t="s">
        <v>14360</v>
      </c>
      <c r="I4138" s="447">
        <v>45261</v>
      </c>
    </row>
    <row r="4139" spans="1:9" ht="15.75">
      <c r="A4139" s="675">
        <v>92291</v>
      </c>
      <c r="B4139" s="675" t="s">
        <v>5266</v>
      </c>
      <c r="C4139" s="675" t="s">
        <v>1986</v>
      </c>
      <c r="D4139" s="675" t="s">
        <v>37</v>
      </c>
      <c r="E4139" s="676">
        <v>108.06</v>
      </c>
      <c r="F4139" s="446"/>
      <c r="G4139" s="446"/>
      <c r="H4139" s="446" t="s">
        <v>14360</v>
      </c>
      <c r="I4139" s="447">
        <v>45261</v>
      </c>
    </row>
    <row r="4140" spans="1:9" ht="15.75">
      <c r="A4140" s="675">
        <v>92292</v>
      </c>
      <c r="B4140" s="675" t="s">
        <v>5267</v>
      </c>
      <c r="C4140" s="675" t="s">
        <v>1986</v>
      </c>
      <c r="D4140" s="675" t="s">
        <v>37</v>
      </c>
      <c r="E4140" s="676">
        <v>336.55</v>
      </c>
      <c r="F4140" s="446"/>
      <c r="G4140" s="446"/>
      <c r="H4140" s="446" t="s">
        <v>14360</v>
      </c>
      <c r="I4140" s="447">
        <v>45261</v>
      </c>
    </row>
    <row r="4141" spans="1:9" ht="15.75">
      <c r="A4141" s="675">
        <v>92293</v>
      </c>
      <c r="B4141" s="675" t="s">
        <v>5268</v>
      </c>
      <c r="C4141" s="675" t="s">
        <v>1986</v>
      </c>
      <c r="D4141" s="675" t="s">
        <v>37</v>
      </c>
      <c r="E4141" s="676">
        <v>9.18</v>
      </c>
      <c r="F4141" s="446"/>
      <c r="G4141" s="446"/>
      <c r="H4141" s="446" t="s">
        <v>14360</v>
      </c>
      <c r="I4141" s="447">
        <v>45261</v>
      </c>
    </row>
    <row r="4142" spans="1:9" ht="15.75">
      <c r="A4142" s="675">
        <v>92294</v>
      </c>
      <c r="B4142" s="675" t="s">
        <v>5269</v>
      </c>
      <c r="C4142" s="675" t="s">
        <v>1986</v>
      </c>
      <c r="D4142" s="675" t="s">
        <v>37</v>
      </c>
      <c r="E4142" s="676">
        <v>15.64</v>
      </c>
      <c r="F4142" s="446"/>
      <c r="G4142" s="446"/>
      <c r="H4142" s="446" t="s">
        <v>14360</v>
      </c>
      <c r="I4142" s="447">
        <v>45261</v>
      </c>
    </row>
    <row r="4143" spans="1:9" ht="15.75">
      <c r="A4143" s="675">
        <v>92295</v>
      </c>
      <c r="B4143" s="675" t="s">
        <v>5270</v>
      </c>
      <c r="C4143" s="675" t="s">
        <v>1986</v>
      </c>
      <c r="D4143" s="675" t="s">
        <v>37</v>
      </c>
      <c r="E4143" s="676">
        <v>29.7</v>
      </c>
      <c r="F4143" s="446"/>
      <c r="G4143" s="446"/>
      <c r="H4143" s="446" t="s">
        <v>14360</v>
      </c>
      <c r="I4143" s="447">
        <v>45261</v>
      </c>
    </row>
    <row r="4144" spans="1:9" ht="15.75">
      <c r="A4144" s="675">
        <v>92296</v>
      </c>
      <c r="B4144" s="675" t="s">
        <v>5271</v>
      </c>
      <c r="C4144" s="675" t="s">
        <v>1986</v>
      </c>
      <c r="D4144" s="675" t="s">
        <v>37</v>
      </c>
      <c r="E4144" s="676">
        <v>39.4</v>
      </c>
      <c r="F4144" s="446"/>
      <c r="G4144" s="446"/>
      <c r="H4144" s="446" t="s">
        <v>14360</v>
      </c>
      <c r="I4144" s="447">
        <v>45261</v>
      </c>
    </row>
    <row r="4145" spans="1:9" ht="15.75">
      <c r="A4145" s="675">
        <v>92297</v>
      </c>
      <c r="B4145" s="675" t="s">
        <v>5272</v>
      </c>
      <c r="C4145" s="675" t="s">
        <v>1986</v>
      </c>
      <c r="D4145" s="675" t="s">
        <v>37</v>
      </c>
      <c r="E4145" s="676">
        <v>61.27</v>
      </c>
      <c r="F4145" s="446"/>
      <c r="G4145" s="446"/>
      <c r="H4145" s="446" t="s">
        <v>14360</v>
      </c>
      <c r="I4145" s="447">
        <v>45261</v>
      </c>
    </row>
    <row r="4146" spans="1:9" ht="15.75">
      <c r="A4146" s="675">
        <v>92298</v>
      </c>
      <c r="B4146" s="675" t="s">
        <v>5273</v>
      </c>
      <c r="C4146" s="675" t="s">
        <v>1986</v>
      </c>
      <c r="D4146" s="675" t="s">
        <v>37</v>
      </c>
      <c r="E4146" s="676">
        <v>173.19</v>
      </c>
      <c r="F4146" s="446"/>
      <c r="G4146" s="446"/>
      <c r="H4146" s="446" t="s">
        <v>14360</v>
      </c>
      <c r="I4146" s="447">
        <v>45261</v>
      </c>
    </row>
    <row r="4147" spans="1:9" ht="15.75">
      <c r="A4147" s="675">
        <v>92299</v>
      </c>
      <c r="B4147" s="675" t="s">
        <v>5274</v>
      </c>
      <c r="C4147" s="675" t="s">
        <v>1986</v>
      </c>
      <c r="D4147" s="675" t="s">
        <v>37</v>
      </c>
      <c r="E4147" s="676">
        <v>21.37</v>
      </c>
      <c r="F4147" s="446"/>
      <c r="G4147" s="446"/>
      <c r="H4147" s="446" t="s">
        <v>14360</v>
      </c>
      <c r="I4147" s="447">
        <v>45261</v>
      </c>
    </row>
    <row r="4148" spans="1:9" ht="15.75">
      <c r="A4148" s="675">
        <v>92300</v>
      </c>
      <c r="B4148" s="675" t="s">
        <v>5275</v>
      </c>
      <c r="C4148" s="675" t="s">
        <v>1986</v>
      </c>
      <c r="D4148" s="675" t="s">
        <v>37</v>
      </c>
      <c r="E4148" s="676">
        <v>32.67</v>
      </c>
      <c r="F4148" s="446"/>
      <c r="G4148" s="446"/>
      <c r="H4148" s="446" t="s">
        <v>14360</v>
      </c>
      <c r="I4148" s="447">
        <v>45261</v>
      </c>
    </row>
    <row r="4149" spans="1:9" ht="15.75">
      <c r="A4149" s="675">
        <v>92301</v>
      </c>
      <c r="B4149" s="675" t="s">
        <v>5276</v>
      </c>
      <c r="C4149" s="675" t="s">
        <v>1986</v>
      </c>
      <c r="D4149" s="675" t="s">
        <v>37</v>
      </c>
      <c r="E4149" s="676">
        <v>65.13</v>
      </c>
      <c r="F4149" s="446"/>
      <c r="G4149" s="446"/>
      <c r="H4149" s="446" t="s">
        <v>14360</v>
      </c>
      <c r="I4149" s="447">
        <v>45261</v>
      </c>
    </row>
    <row r="4150" spans="1:9" ht="15.75">
      <c r="A4150" s="675">
        <v>92302</v>
      </c>
      <c r="B4150" s="675" t="s">
        <v>5277</v>
      </c>
      <c r="C4150" s="675" t="s">
        <v>1986</v>
      </c>
      <c r="D4150" s="675" t="s">
        <v>37</v>
      </c>
      <c r="E4150" s="676">
        <v>86.16</v>
      </c>
      <c r="F4150" s="446"/>
      <c r="G4150" s="446"/>
      <c r="H4150" s="446" t="s">
        <v>14360</v>
      </c>
      <c r="I4150" s="447">
        <v>45261</v>
      </c>
    </row>
    <row r="4151" spans="1:9" ht="15.75">
      <c r="A4151" s="675">
        <v>92303</v>
      </c>
      <c r="B4151" s="675" t="s">
        <v>5278</v>
      </c>
      <c r="C4151" s="675" t="s">
        <v>1986</v>
      </c>
      <c r="D4151" s="675" t="s">
        <v>37</v>
      </c>
      <c r="E4151" s="676">
        <v>158.68</v>
      </c>
      <c r="F4151" s="446"/>
      <c r="G4151" s="446"/>
      <c r="H4151" s="446" t="s">
        <v>14360</v>
      </c>
      <c r="I4151" s="447">
        <v>45261</v>
      </c>
    </row>
    <row r="4152" spans="1:9" ht="15.75">
      <c r="A4152" s="675">
        <v>92304</v>
      </c>
      <c r="B4152" s="675" t="s">
        <v>5279</v>
      </c>
      <c r="C4152" s="675" t="s">
        <v>1986</v>
      </c>
      <c r="D4152" s="675" t="s">
        <v>37</v>
      </c>
      <c r="E4152" s="676">
        <v>413.71</v>
      </c>
      <c r="F4152" s="446"/>
      <c r="G4152" s="446"/>
      <c r="H4152" s="446" t="s">
        <v>14360</v>
      </c>
      <c r="I4152" s="447">
        <v>45261</v>
      </c>
    </row>
    <row r="4153" spans="1:9" ht="15.75">
      <c r="A4153" s="675">
        <v>92311</v>
      </c>
      <c r="B4153" s="675" t="s">
        <v>6961</v>
      </c>
      <c r="C4153" s="675" t="s">
        <v>1986</v>
      </c>
      <c r="D4153" s="675" t="s">
        <v>37</v>
      </c>
      <c r="E4153" s="676">
        <v>11.78</v>
      </c>
      <c r="F4153" s="446"/>
      <c r="G4153" s="446"/>
      <c r="H4153" s="446" t="s">
        <v>14360</v>
      </c>
      <c r="I4153" s="447">
        <v>45261</v>
      </c>
    </row>
    <row r="4154" spans="1:9" ht="15.75">
      <c r="A4154" s="675">
        <v>92312</v>
      </c>
      <c r="B4154" s="675" t="s">
        <v>5280</v>
      </c>
      <c r="C4154" s="675" t="s">
        <v>1986</v>
      </c>
      <c r="D4154" s="675" t="s">
        <v>37</v>
      </c>
      <c r="E4154" s="676">
        <v>19.87</v>
      </c>
      <c r="F4154" s="446"/>
      <c r="G4154" s="446"/>
      <c r="H4154" s="446" t="s">
        <v>14360</v>
      </c>
      <c r="I4154" s="447">
        <v>45261</v>
      </c>
    </row>
    <row r="4155" spans="1:9" ht="15.75">
      <c r="A4155" s="675">
        <v>92313</v>
      </c>
      <c r="B4155" s="675" t="s">
        <v>5281</v>
      </c>
      <c r="C4155" s="675" t="s">
        <v>1986</v>
      </c>
      <c r="D4155" s="675" t="s">
        <v>37</v>
      </c>
      <c r="E4155" s="676">
        <v>29.07</v>
      </c>
      <c r="F4155" s="446"/>
      <c r="G4155" s="446"/>
      <c r="H4155" s="446" t="s">
        <v>14360</v>
      </c>
      <c r="I4155" s="447">
        <v>45261</v>
      </c>
    </row>
    <row r="4156" spans="1:9" ht="15.75">
      <c r="A4156" s="675">
        <v>92314</v>
      </c>
      <c r="B4156" s="675" t="s">
        <v>5282</v>
      </c>
      <c r="C4156" s="675" t="s">
        <v>1986</v>
      </c>
      <c r="D4156" s="675" t="s">
        <v>37</v>
      </c>
      <c r="E4156" s="676">
        <v>7.85</v>
      </c>
      <c r="F4156" s="446"/>
      <c r="G4156" s="446"/>
      <c r="H4156" s="446" t="s">
        <v>14360</v>
      </c>
      <c r="I4156" s="447">
        <v>45261</v>
      </c>
    </row>
    <row r="4157" spans="1:9" ht="15.75">
      <c r="A4157" s="675">
        <v>92315</v>
      </c>
      <c r="B4157" s="675" t="s">
        <v>5283</v>
      </c>
      <c r="C4157" s="675" t="s">
        <v>1986</v>
      </c>
      <c r="D4157" s="675" t="s">
        <v>37</v>
      </c>
      <c r="E4157" s="676">
        <v>11.6</v>
      </c>
      <c r="F4157" s="446"/>
      <c r="G4157" s="446"/>
      <c r="H4157" s="446" t="s">
        <v>14360</v>
      </c>
      <c r="I4157" s="447">
        <v>45261</v>
      </c>
    </row>
    <row r="4158" spans="1:9" ht="15.75">
      <c r="A4158" s="675">
        <v>92316</v>
      </c>
      <c r="B4158" s="675" t="s">
        <v>5284</v>
      </c>
      <c r="C4158" s="675" t="s">
        <v>1986</v>
      </c>
      <c r="D4158" s="675" t="s">
        <v>37</v>
      </c>
      <c r="E4158" s="676">
        <v>17.89</v>
      </c>
      <c r="F4158" s="446"/>
      <c r="G4158" s="446"/>
      <c r="H4158" s="446" t="s">
        <v>14360</v>
      </c>
      <c r="I4158" s="447">
        <v>45261</v>
      </c>
    </row>
    <row r="4159" spans="1:9" ht="15.75">
      <c r="A4159" s="675">
        <v>92317</v>
      </c>
      <c r="B4159" s="675" t="s">
        <v>5285</v>
      </c>
      <c r="C4159" s="675" t="s">
        <v>1986</v>
      </c>
      <c r="D4159" s="675" t="s">
        <v>37</v>
      </c>
      <c r="E4159" s="676">
        <v>16.52</v>
      </c>
      <c r="F4159" s="446"/>
      <c r="G4159" s="446"/>
      <c r="H4159" s="446" t="s">
        <v>14360</v>
      </c>
      <c r="I4159" s="447">
        <v>45261</v>
      </c>
    </row>
    <row r="4160" spans="1:9" ht="15.75">
      <c r="A4160" s="675">
        <v>92318</v>
      </c>
      <c r="B4160" s="675" t="s">
        <v>5286</v>
      </c>
      <c r="C4160" s="675" t="s">
        <v>1986</v>
      </c>
      <c r="D4160" s="675" t="s">
        <v>37</v>
      </c>
      <c r="E4160" s="676">
        <v>26.2</v>
      </c>
      <c r="F4160" s="446"/>
      <c r="G4160" s="446"/>
      <c r="H4160" s="446" t="s">
        <v>14360</v>
      </c>
      <c r="I4160" s="447">
        <v>45261</v>
      </c>
    </row>
    <row r="4161" spans="1:9" ht="15.75">
      <c r="A4161" s="675">
        <v>92319</v>
      </c>
      <c r="B4161" s="675" t="s">
        <v>5287</v>
      </c>
      <c r="C4161" s="675" t="s">
        <v>1986</v>
      </c>
      <c r="D4161" s="675" t="s">
        <v>37</v>
      </c>
      <c r="E4161" s="676">
        <v>37.14</v>
      </c>
      <c r="F4161" s="446"/>
      <c r="G4161" s="446"/>
      <c r="H4161" s="446" t="s">
        <v>14360</v>
      </c>
      <c r="I4161" s="447">
        <v>45261</v>
      </c>
    </row>
    <row r="4162" spans="1:9" ht="15.75">
      <c r="A4162" s="675">
        <v>92326</v>
      </c>
      <c r="B4162" s="675" t="s">
        <v>5288</v>
      </c>
      <c r="C4162" s="675" t="s">
        <v>1986</v>
      </c>
      <c r="D4162" s="675" t="s">
        <v>37</v>
      </c>
      <c r="E4162" s="676">
        <v>12.37</v>
      </c>
      <c r="F4162" s="446"/>
      <c r="G4162" s="446"/>
      <c r="H4162" s="446" t="s">
        <v>14360</v>
      </c>
      <c r="I4162" s="447">
        <v>45261</v>
      </c>
    </row>
    <row r="4163" spans="1:9" ht="15.75">
      <c r="A4163" s="675">
        <v>92327</v>
      </c>
      <c r="B4163" s="675" t="s">
        <v>5289</v>
      </c>
      <c r="C4163" s="675" t="s">
        <v>1986</v>
      </c>
      <c r="D4163" s="675" t="s">
        <v>37</v>
      </c>
      <c r="E4163" s="676">
        <v>22.54</v>
      </c>
      <c r="F4163" s="446"/>
      <c r="G4163" s="446"/>
      <c r="H4163" s="446" t="s">
        <v>14360</v>
      </c>
      <c r="I4163" s="447">
        <v>45261</v>
      </c>
    </row>
    <row r="4164" spans="1:9" ht="15.75">
      <c r="A4164" s="675">
        <v>92328</v>
      </c>
      <c r="B4164" s="675" t="s">
        <v>5290</v>
      </c>
      <c r="C4164" s="675" t="s">
        <v>1986</v>
      </c>
      <c r="D4164" s="675" t="s">
        <v>37</v>
      </c>
      <c r="E4164" s="676">
        <v>33.85</v>
      </c>
      <c r="F4164" s="446"/>
      <c r="G4164" s="446"/>
      <c r="H4164" s="446" t="s">
        <v>14360</v>
      </c>
      <c r="I4164" s="447">
        <v>45261</v>
      </c>
    </row>
    <row r="4165" spans="1:9" ht="15.75">
      <c r="A4165" s="675">
        <v>92329</v>
      </c>
      <c r="B4165" s="675" t="s">
        <v>5291</v>
      </c>
      <c r="C4165" s="675" t="s">
        <v>1986</v>
      </c>
      <c r="D4165" s="675" t="s">
        <v>37</v>
      </c>
      <c r="E4165" s="676">
        <v>8</v>
      </c>
      <c r="F4165" s="446"/>
      <c r="G4165" s="446"/>
      <c r="H4165" s="446" t="s">
        <v>14360</v>
      </c>
      <c r="I4165" s="447">
        <v>45261</v>
      </c>
    </row>
    <row r="4166" spans="1:9" ht="15.75">
      <c r="A4166" s="675">
        <v>92330</v>
      </c>
      <c r="B4166" s="675" t="s">
        <v>5292</v>
      </c>
      <c r="C4166" s="675" t="s">
        <v>1986</v>
      </c>
      <c r="D4166" s="675" t="s">
        <v>37</v>
      </c>
      <c r="E4166" s="676">
        <v>13.41</v>
      </c>
      <c r="F4166" s="446"/>
      <c r="G4166" s="446"/>
      <c r="H4166" s="446" t="s">
        <v>14360</v>
      </c>
      <c r="I4166" s="447">
        <v>45261</v>
      </c>
    </row>
    <row r="4167" spans="1:9" ht="15.75">
      <c r="A4167" s="675">
        <v>92331</v>
      </c>
      <c r="B4167" s="675" t="s">
        <v>5293</v>
      </c>
      <c r="C4167" s="675" t="s">
        <v>1986</v>
      </c>
      <c r="D4167" s="675" t="s">
        <v>37</v>
      </c>
      <c r="E4167" s="676">
        <v>21.1</v>
      </c>
      <c r="F4167" s="446"/>
      <c r="G4167" s="446"/>
      <c r="H4167" s="446" t="s">
        <v>14360</v>
      </c>
      <c r="I4167" s="447">
        <v>45261</v>
      </c>
    </row>
    <row r="4168" spans="1:9" ht="15.75">
      <c r="A4168" s="675">
        <v>92332</v>
      </c>
      <c r="B4168" s="675" t="s">
        <v>5294</v>
      </c>
      <c r="C4168" s="675" t="s">
        <v>1986</v>
      </c>
      <c r="D4168" s="675" t="s">
        <v>37</v>
      </c>
      <c r="E4168" s="676">
        <v>16.809999999999999</v>
      </c>
      <c r="F4168" s="446"/>
      <c r="G4168" s="446"/>
      <c r="H4168" s="446" t="s">
        <v>14360</v>
      </c>
      <c r="I4168" s="447">
        <v>45261</v>
      </c>
    </row>
    <row r="4169" spans="1:9" ht="15.75">
      <c r="A4169" s="675">
        <v>92333</v>
      </c>
      <c r="B4169" s="675" t="s">
        <v>5295</v>
      </c>
      <c r="C4169" s="675" t="s">
        <v>1986</v>
      </c>
      <c r="D4169" s="675" t="s">
        <v>37</v>
      </c>
      <c r="E4169" s="676">
        <v>29.79</v>
      </c>
      <c r="F4169" s="446"/>
      <c r="G4169" s="446"/>
      <c r="H4169" s="446" t="s">
        <v>14360</v>
      </c>
      <c r="I4169" s="447">
        <v>45261</v>
      </c>
    </row>
    <row r="4170" spans="1:9" ht="15.75">
      <c r="A4170" s="675">
        <v>92334</v>
      </c>
      <c r="B4170" s="675" t="s">
        <v>5296</v>
      </c>
      <c r="C4170" s="675" t="s">
        <v>1986</v>
      </c>
      <c r="D4170" s="675" t="s">
        <v>37</v>
      </c>
      <c r="E4170" s="676">
        <v>43.53</v>
      </c>
      <c r="F4170" s="446"/>
      <c r="G4170" s="446"/>
      <c r="H4170" s="446" t="s">
        <v>14360</v>
      </c>
      <c r="I4170" s="447">
        <v>45261</v>
      </c>
    </row>
    <row r="4171" spans="1:9" ht="15.75">
      <c r="A4171" s="675">
        <v>92344</v>
      </c>
      <c r="B4171" s="675" t="s">
        <v>3821</v>
      </c>
      <c r="C4171" s="675" t="s">
        <v>1986</v>
      </c>
      <c r="D4171" s="675" t="s">
        <v>37</v>
      </c>
      <c r="E4171" s="676">
        <v>67.31</v>
      </c>
      <c r="F4171" s="446"/>
      <c r="G4171" s="446"/>
      <c r="H4171" s="446" t="s">
        <v>14360</v>
      </c>
      <c r="I4171" s="447">
        <v>45261</v>
      </c>
    </row>
    <row r="4172" spans="1:9" ht="15.75">
      <c r="A4172" s="675">
        <v>92345</v>
      </c>
      <c r="B4172" s="675" t="s">
        <v>3822</v>
      </c>
      <c r="C4172" s="675" t="s">
        <v>1986</v>
      </c>
      <c r="D4172" s="675" t="s">
        <v>37</v>
      </c>
      <c r="E4172" s="676">
        <v>67.28</v>
      </c>
      <c r="F4172" s="446"/>
      <c r="G4172" s="446"/>
      <c r="H4172" s="446" t="s">
        <v>14360</v>
      </c>
      <c r="I4172" s="447">
        <v>45261</v>
      </c>
    </row>
    <row r="4173" spans="1:9" ht="15.75">
      <c r="A4173" s="675">
        <v>92346</v>
      </c>
      <c r="B4173" s="675" t="s">
        <v>3823</v>
      </c>
      <c r="C4173" s="675" t="s">
        <v>1986</v>
      </c>
      <c r="D4173" s="675" t="s">
        <v>37</v>
      </c>
      <c r="E4173" s="676">
        <v>90.67</v>
      </c>
      <c r="F4173" s="446"/>
      <c r="G4173" s="446"/>
      <c r="H4173" s="446" t="s">
        <v>14360</v>
      </c>
      <c r="I4173" s="447">
        <v>45261</v>
      </c>
    </row>
    <row r="4174" spans="1:9" ht="15.75">
      <c r="A4174" s="675">
        <v>92347</v>
      </c>
      <c r="B4174" s="675" t="s">
        <v>3824</v>
      </c>
      <c r="C4174" s="675" t="s">
        <v>1986</v>
      </c>
      <c r="D4174" s="675" t="s">
        <v>37</v>
      </c>
      <c r="E4174" s="676">
        <v>102.14</v>
      </c>
      <c r="F4174" s="446"/>
      <c r="G4174" s="446"/>
      <c r="H4174" s="446" t="s">
        <v>14360</v>
      </c>
      <c r="I4174" s="447">
        <v>45261</v>
      </c>
    </row>
    <row r="4175" spans="1:9" ht="15.75">
      <c r="A4175" s="675">
        <v>92348</v>
      </c>
      <c r="B4175" s="675" t="s">
        <v>3825</v>
      </c>
      <c r="C4175" s="675" t="s">
        <v>1986</v>
      </c>
      <c r="D4175" s="675" t="s">
        <v>37</v>
      </c>
      <c r="E4175" s="676">
        <v>130.79</v>
      </c>
      <c r="F4175" s="446"/>
      <c r="G4175" s="446"/>
      <c r="H4175" s="446" t="s">
        <v>14360</v>
      </c>
      <c r="I4175" s="447">
        <v>45261</v>
      </c>
    </row>
    <row r="4176" spans="1:9" ht="15.75">
      <c r="A4176" s="675">
        <v>92349</v>
      </c>
      <c r="B4176" s="675" t="s">
        <v>3826</v>
      </c>
      <c r="C4176" s="675" t="s">
        <v>1986</v>
      </c>
      <c r="D4176" s="675" t="s">
        <v>37</v>
      </c>
      <c r="E4176" s="676">
        <v>141</v>
      </c>
      <c r="F4176" s="446"/>
      <c r="G4176" s="446"/>
      <c r="H4176" s="446" t="s">
        <v>14360</v>
      </c>
      <c r="I4176" s="447">
        <v>45261</v>
      </c>
    </row>
    <row r="4177" spans="1:9" ht="15.75">
      <c r="A4177" s="675">
        <v>92350</v>
      </c>
      <c r="B4177" s="675" t="s">
        <v>3827</v>
      </c>
      <c r="C4177" s="675" t="s">
        <v>1986</v>
      </c>
      <c r="D4177" s="675" t="s">
        <v>37</v>
      </c>
      <c r="E4177" s="676">
        <v>100.17</v>
      </c>
      <c r="F4177" s="446"/>
      <c r="G4177" s="446"/>
      <c r="H4177" s="446" t="s">
        <v>14360</v>
      </c>
      <c r="I4177" s="447">
        <v>45261</v>
      </c>
    </row>
    <row r="4178" spans="1:9" ht="15.75">
      <c r="A4178" s="675">
        <v>92351</v>
      </c>
      <c r="B4178" s="675" t="s">
        <v>3828</v>
      </c>
      <c r="C4178" s="675" t="s">
        <v>1986</v>
      </c>
      <c r="D4178" s="675" t="s">
        <v>37</v>
      </c>
      <c r="E4178" s="676">
        <v>97.62</v>
      </c>
      <c r="F4178" s="446"/>
      <c r="G4178" s="446"/>
      <c r="H4178" s="446" t="s">
        <v>14360</v>
      </c>
      <c r="I4178" s="447">
        <v>45261</v>
      </c>
    </row>
    <row r="4179" spans="1:9" ht="15.75">
      <c r="A4179" s="675">
        <v>92352</v>
      </c>
      <c r="B4179" s="675" t="s">
        <v>3829</v>
      </c>
      <c r="C4179" s="675" t="s">
        <v>1986</v>
      </c>
      <c r="D4179" s="675" t="s">
        <v>37</v>
      </c>
      <c r="E4179" s="676">
        <v>158.26</v>
      </c>
      <c r="F4179" s="446"/>
      <c r="G4179" s="446"/>
      <c r="H4179" s="446" t="s">
        <v>14360</v>
      </c>
      <c r="I4179" s="447">
        <v>45261</v>
      </c>
    </row>
    <row r="4180" spans="1:9" ht="15.75">
      <c r="A4180" s="675">
        <v>92353</v>
      </c>
      <c r="B4180" s="675" t="s">
        <v>3830</v>
      </c>
      <c r="C4180" s="675" t="s">
        <v>1986</v>
      </c>
      <c r="D4180" s="675" t="s">
        <v>37</v>
      </c>
      <c r="E4180" s="676">
        <v>147.03</v>
      </c>
      <c r="F4180" s="446"/>
      <c r="G4180" s="446"/>
      <c r="H4180" s="446" t="s">
        <v>14360</v>
      </c>
      <c r="I4180" s="447">
        <v>45261</v>
      </c>
    </row>
    <row r="4181" spans="1:9" ht="15.75">
      <c r="A4181" s="675">
        <v>92354</v>
      </c>
      <c r="B4181" s="675" t="s">
        <v>3831</v>
      </c>
      <c r="C4181" s="675" t="s">
        <v>1986</v>
      </c>
      <c r="D4181" s="675" t="s">
        <v>37</v>
      </c>
      <c r="E4181" s="676">
        <v>214</v>
      </c>
      <c r="F4181" s="446"/>
      <c r="G4181" s="446"/>
      <c r="H4181" s="446" t="s">
        <v>14360</v>
      </c>
      <c r="I4181" s="447">
        <v>45261</v>
      </c>
    </row>
    <row r="4182" spans="1:9" ht="15.75">
      <c r="A4182" s="675">
        <v>92355</v>
      </c>
      <c r="B4182" s="675" t="s">
        <v>3832</v>
      </c>
      <c r="C4182" s="675" t="s">
        <v>1986</v>
      </c>
      <c r="D4182" s="675" t="s">
        <v>37</v>
      </c>
      <c r="E4182" s="676">
        <v>192.36</v>
      </c>
      <c r="F4182" s="446"/>
      <c r="G4182" s="446"/>
      <c r="H4182" s="446" t="s">
        <v>14360</v>
      </c>
      <c r="I4182" s="447">
        <v>45261</v>
      </c>
    </row>
    <row r="4183" spans="1:9" ht="15.75">
      <c r="A4183" s="675">
        <v>92356</v>
      </c>
      <c r="B4183" s="675" t="s">
        <v>3833</v>
      </c>
      <c r="C4183" s="675" t="s">
        <v>1986</v>
      </c>
      <c r="D4183" s="675" t="s">
        <v>37</v>
      </c>
      <c r="E4183" s="676">
        <v>130.05000000000001</v>
      </c>
      <c r="F4183" s="446"/>
      <c r="G4183" s="446"/>
      <c r="H4183" s="446" t="s">
        <v>14360</v>
      </c>
      <c r="I4183" s="447">
        <v>45261</v>
      </c>
    </row>
    <row r="4184" spans="1:9" ht="15.75">
      <c r="A4184" s="675">
        <v>92357</v>
      </c>
      <c r="B4184" s="675" t="s">
        <v>3834</v>
      </c>
      <c r="C4184" s="675" t="s">
        <v>1986</v>
      </c>
      <c r="D4184" s="675" t="s">
        <v>37</v>
      </c>
      <c r="E4184" s="676">
        <v>201.61</v>
      </c>
      <c r="F4184" s="446"/>
      <c r="G4184" s="446"/>
      <c r="H4184" s="446" t="s">
        <v>14360</v>
      </c>
      <c r="I4184" s="447">
        <v>45261</v>
      </c>
    </row>
    <row r="4185" spans="1:9" ht="15.75">
      <c r="A4185" s="675">
        <v>92358</v>
      </c>
      <c r="B4185" s="675" t="s">
        <v>3835</v>
      </c>
      <c r="C4185" s="675" t="s">
        <v>1986</v>
      </c>
      <c r="D4185" s="675" t="s">
        <v>37</v>
      </c>
      <c r="E4185" s="676">
        <v>254.32</v>
      </c>
      <c r="F4185" s="446"/>
      <c r="G4185" s="446"/>
      <c r="H4185" s="446" t="s">
        <v>14360</v>
      </c>
      <c r="I4185" s="447">
        <v>45261</v>
      </c>
    </row>
    <row r="4186" spans="1:9" ht="15.75">
      <c r="A4186" s="675">
        <v>92369</v>
      </c>
      <c r="B4186" s="675" t="s">
        <v>3836</v>
      </c>
      <c r="C4186" s="675" t="s">
        <v>1986</v>
      </c>
      <c r="D4186" s="675" t="s">
        <v>37</v>
      </c>
      <c r="E4186" s="676">
        <v>34.130000000000003</v>
      </c>
      <c r="F4186" s="446"/>
      <c r="G4186" s="446"/>
      <c r="H4186" s="446" t="s">
        <v>14360</v>
      </c>
      <c r="I4186" s="447">
        <v>45261</v>
      </c>
    </row>
    <row r="4187" spans="1:9" ht="15.75">
      <c r="A4187" s="675">
        <v>92370</v>
      </c>
      <c r="B4187" s="675" t="s">
        <v>3837</v>
      </c>
      <c r="C4187" s="675" t="s">
        <v>1986</v>
      </c>
      <c r="D4187" s="675" t="s">
        <v>37</v>
      </c>
      <c r="E4187" s="676">
        <v>36.19</v>
      </c>
      <c r="F4187" s="446"/>
      <c r="G4187" s="446"/>
      <c r="H4187" s="446" t="s">
        <v>14360</v>
      </c>
      <c r="I4187" s="447">
        <v>45261</v>
      </c>
    </row>
    <row r="4188" spans="1:9" ht="15.75">
      <c r="A4188" s="675">
        <v>92371</v>
      </c>
      <c r="B4188" s="675" t="s">
        <v>3838</v>
      </c>
      <c r="C4188" s="675" t="s">
        <v>1986</v>
      </c>
      <c r="D4188" s="675" t="s">
        <v>37</v>
      </c>
      <c r="E4188" s="676">
        <v>42.15</v>
      </c>
      <c r="F4188" s="446"/>
      <c r="G4188" s="446"/>
      <c r="H4188" s="446" t="s">
        <v>14360</v>
      </c>
      <c r="I4188" s="447">
        <v>45261</v>
      </c>
    </row>
    <row r="4189" spans="1:9" ht="15.75">
      <c r="A4189" s="675">
        <v>92372</v>
      </c>
      <c r="B4189" s="675" t="s">
        <v>3839</v>
      </c>
      <c r="C4189" s="675" t="s">
        <v>1986</v>
      </c>
      <c r="D4189" s="675" t="s">
        <v>37</v>
      </c>
      <c r="E4189" s="676">
        <v>44.08</v>
      </c>
      <c r="F4189" s="446"/>
      <c r="G4189" s="446"/>
      <c r="H4189" s="446" t="s">
        <v>14360</v>
      </c>
      <c r="I4189" s="447">
        <v>45261</v>
      </c>
    </row>
    <row r="4190" spans="1:9" ht="15.75">
      <c r="A4190" s="675">
        <v>92373</v>
      </c>
      <c r="B4190" s="675" t="s">
        <v>3840</v>
      </c>
      <c r="C4190" s="675" t="s">
        <v>1986</v>
      </c>
      <c r="D4190" s="675" t="s">
        <v>37</v>
      </c>
      <c r="E4190" s="676">
        <v>50.54</v>
      </c>
      <c r="F4190" s="446"/>
      <c r="G4190" s="446"/>
      <c r="H4190" s="446" t="s">
        <v>14360</v>
      </c>
      <c r="I4190" s="447">
        <v>45261</v>
      </c>
    </row>
    <row r="4191" spans="1:9" ht="15.75">
      <c r="A4191" s="675">
        <v>92374</v>
      </c>
      <c r="B4191" s="675" t="s">
        <v>3841</v>
      </c>
      <c r="C4191" s="675" t="s">
        <v>1986</v>
      </c>
      <c r="D4191" s="675" t="s">
        <v>37</v>
      </c>
      <c r="E4191" s="676">
        <v>50.91</v>
      </c>
      <c r="F4191" s="446"/>
      <c r="G4191" s="446"/>
      <c r="H4191" s="446" t="s">
        <v>14360</v>
      </c>
      <c r="I4191" s="447">
        <v>45261</v>
      </c>
    </row>
    <row r="4192" spans="1:9" ht="15.75">
      <c r="A4192" s="675">
        <v>92375</v>
      </c>
      <c r="B4192" s="675" t="s">
        <v>3842</v>
      </c>
      <c r="C4192" s="675" t="s">
        <v>1986</v>
      </c>
      <c r="D4192" s="675" t="s">
        <v>37</v>
      </c>
      <c r="E4192" s="676">
        <v>67.27</v>
      </c>
      <c r="F4192" s="446"/>
      <c r="G4192" s="446"/>
      <c r="H4192" s="446" t="s">
        <v>14360</v>
      </c>
      <c r="I4192" s="447">
        <v>45261</v>
      </c>
    </row>
    <row r="4193" spans="1:9" ht="15.75">
      <c r="A4193" s="675">
        <v>92376</v>
      </c>
      <c r="B4193" s="675" t="s">
        <v>3843</v>
      </c>
      <c r="C4193" s="675" t="s">
        <v>1986</v>
      </c>
      <c r="D4193" s="675" t="s">
        <v>37</v>
      </c>
      <c r="E4193" s="676">
        <v>67.239999999999995</v>
      </c>
      <c r="F4193" s="446"/>
      <c r="G4193" s="446"/>
      <c r="H4193" s="446" t="s">
        <v>14360</v>
      </c>
      <c r="I4193" s="447">
        <v>45261</v>
      </c>
    </row>
    <row r="4194" spans="1:9" ht="15.75">
      <c r="A4194" s="675">
        <v>92377</v>
      </c>
      <c r="B4194" s="675" t="s">
        <v>3844</v>
      </c>
      <c r="C4194" s="675" t="s">
        <v>1986</v>
      </c>
      <c r="D4194" s="675" t="s">
        <v>37</v>
      </c>
      <c r="E4194" s="676">
        <v>92.13</v>
      </c>
      <c r="F4194" s="446"/>
      <c r="G4194" s="446"/>
      <c r="H4194" s="446" t="s">
        <v>14360</v>
      </c>
      <c r="I4194" s="447">
        <v>45261</v>
      </c>
    </row>
    <row r="4195" spans="1:9" ht="15.75">
      <c r="A4195" s="675">
        <v>92378</v>
      </c>
      <c r="B4195" s="675" t="s">
        <v>3845</v>
      </c>
      <c r="C4195" s="675" t="s">
        <v>1986</v>
      </c>
      <c r="D4195" s="675" t="s">
        <v>37</v>
      </c>
      <c r="E4195" s="676">
        <v>103.6</v>
      </c>
      <c r="F4195" s="446"/>
      <c r="G4195" s="446"/>
      <c r="H4195" s="446" t="s">
        <v>14360</v>
      </c>
      <c r="I4195" s="447">
        <v>45261</v>
      </c>
    </row>
    <row r="4196" spans="1:9" ht="15.75">
      <c r="A4196" s="675">
        <v>92379</v>
      </c>
      <c r="B4196" s="675" t="s">
        <v>3846</v>
      </c>
      <c r="C4196" s="675" t="s">
        <v>1986</v>
      </c>
      <c r="D4196" s="675" t="s">
        <v>37</v>
      </c>
      <c r="E4196" s="676">
        <v>133.79</v>
      </c>
      <c r="F4196" s="446"/>
      <c r="G4196" s="446"/>
      <c r="H4196" s="446" t="s">
        <v>14360</v>
      </c>
      <c r="I4196" s="447">
        <v>45261</v>
      </c>
    </row>
    <row r="4197" spans="1:9" ht="15.75">
      <c r="A4197" s="675">
        <v>92380</v>
      </c>
      <c r="B4197" s="675" t="s">
        <v>3847</v>
      </c>
      <c r="C4197" s="675" t="s">
        <v>1986</v>
      </c>
      <c r="D4197" s="675" t="s">
        <v>37</v>
      </c>
      <c r="E4197" s="676">
        <v>144</v>
      </c>
      <c r="F4197" s="446"/>
      <c r="G4197" s="446"/>
      <c r="H4197" s="446" t="s">
        <v>14360</v>
      </c>
      <c r="I4197" s="447">
        <v>45261</v>
      </c>
    </row>
    <row r="4198" spans="1:9" ht="15.75">
      <c r="A4198" s="675">
        <v>92381</v>
      </c>
      <c r="B4198" s="675" t="s">
        <v>3848</v>
      </c>
      <c r="C4198" s="675" t="s">
        <v>1986</v>
      </c>
      <c r="D4198" s="675" t="s">
        <v>37</v>
      </c>
      <c r="E4198" s="676">
        <v>51.89</v>
      </c>
      <c r="F4198" s="446"/>
      <c r="G4198" s="446"/>
      <c r="H4198" s="446" t="s">
        <v>14360</v>
      </c>
      <c r="I4198" s="447">
        <v>45261</v>
      </c>
    </row>
    <row r="4199" spans="1:9" ht="15.75">
      <c r="A4199" s="675">
        <v>92382</v>
      </c>
      <c r="B4199" s="675" t="s">
        <v>3849</v>
      </c>
      <c r="C4199" s="675" t="s">
        <v>1986</v>
      </c>
      <c r="D4199" s="675" t="s">
        <v>37</v>
      </c>
      <c r="E4199" s="676">
        <v>49.15</v>
      </c>
      <c r="F4199" s="446"/>
      <c r="G4199" s="446"/>
      <c r="H4199" s="446" t="s">
        <v>14360</v>
      </c>
      <c r="I4199" s="447">
        <v>45261</v>
      </c>
    </row>
    <row r="4200" spans="1:9" ht="15.75">
      <c r="A4200" s="675">
        <v>92383</v>
      </c>
      <c r="B4200" s="675" t="s">
        <v>3850</v>
      </c>
      <c r="C4200" s="675" t="s">
        <v>1986</v>
      </c>
      <c r="D4200" s="675" t="s">
        <v>37</v>
      </c>
      <c r="E4200" s="676">
        <v>67.290000000000006</v>
      </c>
      <c r="F4200" s="446"/>
      <c r="G4200" s="446"/>
      <c r="H4200" s="446" t="s">
        <v>14360</v>
      </c>
      <c r="I4200" s="447">
        <v>45261</v>
      </c>
    </row>
    <row r="4201" spans="1:9" ht="15.75">
      <c r="A4201" s="675">
        <v>92384</v>
      </c>
      <c r="B4201" s="675" t="s">
        <v>3851</v>
      </c>
      <c r="C4201" s="675" t="s">
        <v>1986</v>
      </c>
      <c r="D4201" s="675" t="s">
        <v>37</v>
      </c>
      <c r="E4201" s="676">
        <v>61.84</v>
      </c>
      <c r="F4201" s="446"/>
      <c r="G4201" s="446"/>
      <c r="H4201" s="446" t="s">
        <v>14360</v>
      </c>
      <c r="I4201" s="447">
        <v>45261</v>
      </c>
    </row>
    <row r="4202" spans="1:9" ht="15.75">
      <c r="A4202" s="675">
        <v>92385</v>
      </c>
      <c r="B4202" s="675" t="s">
        <v>3852</v>
      </c>
      <c r="C4202" s="675" t="s">
        <v>1986</v>
      </c>
      <c r="D4202" s="675" t="s">
        <v>37</v>
      </c>
      <c r="E4202" s="676">
        <v>77.83</v>
      </c>
      <c r="F4202" s="446"/>
      <c r="G4202" s="446"/>
      <c r="H4202" s="446" t="s">
        <v>14360</v>
      </c>
      <c r="I4202" s="447">
        <v>45261</v>
      </c>
    </row>
    <row r="4203" spans="1:9" ht="15.75">
      <c r="A4203" s="675">
        <v>92386</v>
      </c>
      <c r="B4203" s="675" t="s">
        <v>3853</v>
      </c>
      <c r="C4203" s="675" t="s">
        <v>1986</v>
      </c>
      <c r="D4203" s="675" t="s">
        <v>37</v>
      </c>
      <c r="E4203" s="676">
        <v>74.069999999999993</v>
      </c>
      <c r="F4203" s="446"/>
      <c r="G4203" s="446"/>
      <c r="H4203" s="446" t="s">
        <v>14360</v>
      </c>
      <c r="I4203" s="447">
        <v>45261</v>
      </c>
    </row>
    <row r="4204" spans="1:9" ht="15.75">
      <c r="A4204" s="675">
        <v>92387</v>
      </c>
      <c r="B4204" s="675" t="s">
        <v>3854</v>
      </c>
      <c r="C4204" s="675" t="s">
        <v>1986</v>
      </c>
      <c r="D4204" s="675" t="s">
        <v>37</v>
      </c>
      <c r="E4204" s="676">
        <v>100.08</v>
      </c>
      <c r="F4204" s="446"/>
      <c r="G4204" s="446"/>
      <c r="H4204" s="446" t="s">
        <v>14360</v>
      </c>
      <c r="I4204" s="447">
        <v>45261</v>
      </c>
    </row>
    <row r="4205" spans="1:9" ht="15.75">
      <c r="A4205" s="675">
        <v>92388</v>
      </c>
      <c r="B4205" s="675" t="s">
        <v>3855</v>
      </c>
      <c r="C4205" s="675" t="s">
        <v>1986</v>
      </c>
      <c r="D4205" s="675" t="s">
        <v>37</v>
      </c>
      <c r="E4205" s="676">
        <v>97.53</v>
      </c>
      <c r="F4205" s="446"/>
      <c r="G4205" s="446"/>
      <c r="H4205" s="446" t="s">
        <v>14360</v>
      </c>
      <c r="I4205" s="447">
        <v>45261</v>
      </c>
    </row>
    <row r="4206" spans="1:9" ht="15.75">
      <c r="A4206" s="675">
        <v>92389</v>
      </c>
      <c r="B4206" s="675" t="s">
        <v>3856</v>
      </c>
      <c r="C4206" s="675" t="s">
        <v>1986</v>
      </c>
      <c r="D4206" s="675" t="s">
        <v>37</v>
      </c>
      <c r="E4206" s="676">
        <v>160.49</v>
      </c>
      <c r="F4206" s="446"/>
      <c r="G4206" s="446"/>
      <c r="H4206" s="446" t="s">
        <v>14360</v>
      </c>
      <c r="I4206" s="447">
        <v>45261</v>
      </c>
    </row>
    <row r="4207" spans="1:9" ht="15.75">
      <c r="A4207" s="675">
        <v>92390</v>
      </c>
      <c r="B4207" s="675" t="s">
        <v>3857</v>
      </c>
      <c r="C4207" s="675" t="s">
        <v>1986</v>
      </c>
      <c r="D4207" s="675" t="s">
        <v>37</v>
      </c>
      <c r="E4207" s="676">
        <v>149.26</v>
      </c>
      <c r="F4207" s="446"/>
      <c r="G4207" s="446"/>
      <c r="H4207" s="446" t="s">
        <v>14360</v>
      </c>
      <c r="I4207" s="447">
        <v>45261</v>
      </c>
    </row>
    <row r="4208" spans="1:9" ht="15.75">
      <c r="A4208" s="675">
        <v>92635</v>
      </c>
      <c r="B4208" s="675" t="s">
        <v>3858</v>
      </c>
      <c r="C4208" s="675" t="s">
        <v>1986</v>
      </c>
      <c r="D4208" s="675" t="s">
        <v>37</v>
      </c>
      <c r="E4208" s="676">
        <v>218.51</v>
      </c>
      <c r="F4208" s="446"/>
      <c r="G4208" s="446"/>
      <c r="H4208" s="446" t="s">
        <v>14360</v>
      </c>
      <c r="I4208" s="447">
        <v>45261</v>
      </c>
    </row>
    <row r="4209" spans="1:9" ht="15.75">
      <c r="A4209" s="675">
        <v>92636</v>
      </c>
      <c r="B4209" s="675" t="s">
        <v>3859</v>
      </c>
      <c r="C4209" s="675" t="s">
        <v>1986</v>
      </c>
      <c r="D4209" s="675" t="s">
        <v>37</v>
      </c>
      <c r="E4209" s="676">
        <v>196.87</v>
      </c>
      <c r="F4209" s="446"/>
      <c r="G4209" s="446"/>
      <c r="H4209" s="446" t="s">
        <v>14360</v>
      </c>
      <c r="I4209" s="447">
        <v>45261</v>
      </c>
    </row>
    <row r="4210" spans="1:9" ht="15.75">
      <c r="A4210" s="675">
        <v>92637</v>
      </c>
      <c r="B4210" s="675" t="s">
        <v>3860</v>
      </c>
      <c r="C4210" s="675" t="s">
        <v>1986</v>
      </c>
      <c r="D4210" s="675" t="s">
        <v>37</v>
      </c>
      <c r="E4210" s="676">
        <v>66.53</v>
      </c>
      <c r="F4210" s="446"/>
      <c r="G4210" s="446"/>
      <c r="H4210" s="446" t="s">
        <v>14360</v>
      </c>
      <c r="I4210" s="447">
        <v>45261</v>
      </c>
    </row>
    <row r="4211" spans="1:9" ht="15.75">
      <c r="A4211" s="675">
        <v>92638</v>
      </c>
      <c r="B4211" s="675" t="s">
        <v>3861</v>
      </c>
      <c r="C4211" s="675" t="s">
        <v>1986</v>
      </c>
      <c r="D4211" s="675" t="s">
        <v>37</v>
      </c>
      <c r="E4211" s="676">
        <v>83.09</v>
      </c>
      <c r="F4211" s="446"/>
      <c r="G4211" s="446"/>
      <c r="H4211" s="446" t="s">
        <v>14360</v>
      </c>
      <c r="I4211" s="447">
        <v>45261</v>
      </c>
    </row>
    <row r="4212" spans="1:9" ht="15.75">
      <c r="A4212" s="675">
        <v>92639</v>
      </c>
      <c r="B4212" s="675" t="s">
        <v>3862</v>
      </c>
      <c r="C4212" s="675" t="s">
        <v>1986</v>
      </c>
      <c r="D4212" s="675" t="s">
        <v>37</v>
      </c>
      <c r="E4212" s="676">
        <v>97.21</v>
      </c>
      <c r="F4212" s="446"/>
      <c r="G4212" s="446"/>
      <c r="H4212" s="446" t="s">
        <v>14360</v>
      </c>
      <c r="I4212" s="447">
        <v>45261</v>
      </c>
    </row>
    <row r="4213" spans="1:9" ht="15.75">
      <c r="A4213" s="675">
        <v>92640</v>
      </c>
      <c r="B4213" s="675" t="s">
        <v>3863</v>
      </c>
      <c r="C4213" s="675" t="s">
        <v>1986</v>
      </c>
      <c r="D4213" s="675" t="s">
        <v>37</v>
      </c>
      <c r="E4213" s="676">
        <v>129.91999999999999</v>
      </c>
      <c r="F4213" s="446"/>
      <c r="G4213" s="446"/>
      <c r="H4213" s="446" t="s">
        <v>14360</v>
      </c>
      <c r="I4213" s="447">
        <v>45261</v>
      </c>
    </row>
    <row r="4214" spans="1:9" ht="15.75">
      <c r="A4214" s="675">
        <v>92642</v>
      </c>
      <c r="B4214" s="675" t="s">
        <v>3864</v>
      </c>
      <c r="C4214" s="675" t="s">
        <v>1986</v>
      </c>
      <c r="D4214" s="675" t="s">
        <v>37</v>
      </c>
      <c r="E4214" s="676">
        <v>204.53</v>
      </c>
      <c r="F4214" s="446"/>
      <c r="G4214" s="446"/>
      <c r="H4214" s="446" t="s">
        <v>14360</v>
      </c>
      <c r="I4214" s="447">
        <v>45261</v>
      </c>
    </row>
    <row r="4215" spans="1:9" ht="15.75">
      <c r="A4215" s="675">
        <v>92644</v>
      </c>
      <c r="B4215" s="675" t="s">
        <v>3865</v>
      </c>
      <c r="C4215" s="675" t="s">
        <v>1986</v>
      </c>
      <c r="D4215" s="675" t="s">
        <v>37</v>
      </c>
      <c r="E4215" s="676">
        <v>260.33</v>
      </c>
      <c r="F4215" s="446"/>
      <c r="G4215" s="446"/>
      <c r="H4215" s="446" t="s">
        <v>14360</v>
      </c>
      <c r="I4215" s="447">
        <v>45261</v>
      </c>
    </row>
    <row r="4216" spans="1:9" ht="15.75">
      <c r="A4216" s="675">
        <v>92657</v>
      </c>
      <c r="B4216" s="675" t="s">
        <v>3866</v>
      </c>
      <c r="C4216" s="675" t="s">
        <v>1986</v>
      </c>
      <c r="D4216" s="675" t="s">
        <v>37</v>
      </c>
      <c r="E4216" s="676">
        <v>26.01</v>
      </c>
      <c r="F4216" s="446"/>
      <c r="G4216" s="446"/>
      <c r="H4216" s="446" t="s">
        <v>14360</v>
      </c>
      <c r="I4216" s="447">
        <v>45261</v>
      </c>
    </row>
    <row r="4217" spans="1:9" ht="15.75">
      <c r="A4217" s="675">
        <v>92658</v>
      </c>
      <c r="B4217" s="675" t="s">
        <v>3867</v>
      </c>
      <c r="C4217" s="675" t="s">
        <v>1986</v>
      </c>
      <c r="D4217" s="675" t="s">
        <v>37</v>
      </c>
      <c r="E4217" s="676">
        <v>28.07</v>
      </c>
      <c r="F4217" s="446"/>
      <c r="G4217" s="446"/>
      <c r="H4217" s="446" t="s">
        <v>14360</v>
      </c>
      <c r="I4217" s="447">
        <v>45261</v>
      </c>
    </row>
    <row r="4218" spans="1:9" ht="15.75">
      <c r="A4218" s="675">
        <v>92659</v>
      </c>
      <c r="B4218" s="675" t="s">
        <v>3868</v>
      </c>
      <c r="C4218" s="675" t="s">
        <v>1986</v>
      </c>
      <c r="D4218" s="675" t="s">
        <v>37</v>
      </c>
      <c r="E4218" s="676">
        <v>32.9</v>
      </c>
      <c r="F4218" s="446"/>
      <c r="G4218" s="446"/>
      <c r="H4218" s="446" t="s">
        <v>14360</v>
      </c>
      <c r="I4218" s="447">
        <v>45261</v>
      </c>
    </row>
    <row r="4219" spans="1:9" ht="15.75">
      <c r="A4219" s="675">
        <v>92660</v>
      </c>
      <c r="B4219" s="675" t="s">
        <v>3869</v>
      </c>
      <c r="C4219" s="675" t="s">
        <v>1986</v>
      </c>
      <c r="D4219" s="675" t="s">
        <v>37</v>
      </c>
      <c r="E4219" s="676">
        <v>34.83</v>
      </c>
      <c r="F4219" s="446"/>
      <c r="G4219" s="446"/>
      <c r="H4219" s="446" t="s">
        <v>14360</v>
      </c>
      <c r="I4219" s="447">
        <v>45261</v>
      </c>
    </row>
    <row r="4220" spans="1:9" ht="15.75">
      <c r="A4220" s="675">
        <v>92661</v>
      </c>
      <c r="B4220" s="675" t="s">
        <v>3870</v>
      </c>
      <c r="C4220" s="675" t="s">
        <v>1986</v>
      </c>
      <c r="D4220" s="675" t="s">
        <v>37</v>
      </c>
      <c r="E4220" s="676">
        <v>40.01</v>
      </c>
      <c r="F4220" s="446"/>
      <c r="G4220" s="446"/>
      <c r="H4220" s="446" t="s">
        <v>14360</v>
      </c>
      <c r="I4220" s="447">
        <v>45261</v>
      </c>
    </row>
    <row r="4221" spans="1:9" ht="15.75">
      <c r="A4221" s="675">
        <v>92662</v>
      </c>
      <c r="B4221" s="675" t="s">
        <v>3871</v>
      </c>
      <c r="C4221" s="675" t="s">
        <v>1986</v>
      </c>
      <c r="D4221" s="675" t="s">
        <v>37</v>
      </c>
      <c r="E4221" s="676">
        <v>40.380000000000003</v>
      </c>
      <c r="F4221" s="446"/>
      <c r="G4221" s="446"/>
      <c r="H4221" s="446" t="s">
        <v>14360</v>
      </c>
      <c r="I4221" s="447">
        <v>45261</v>
      </c>
    </row>
    <row r="4222" spans="1:9" ht="15.75">
      <c r="A4222" s="675">
        <v>92663</v>
      </c>
      <c r="B4222" s="675" t="s">
        <v>3872</v>
      </c>
      <c r="C4222" s="675" t="s">
        <v>1986</v>
      </c>
      <c r="D4222" s="675" t="s">
        <v>37</v>
      </c>
      <c r="E4222" s="676">
        <v>55.15</v>
      </c>
      <c r="F4222" s="446"/>
      <c r="G4222" s="446"/>
      <c r="H4222" s="446" t="s">
        <v>14360</v>
      </c>
      <c r="I4222" s="447">
        <v>45261</v>
      </c>
    </row>
    <row r="4223" spans="1:9" ht="15.75">
      <c r="A4223" s="675">
        <v>92664</v>
      </c>
      <c r="B4223" s="675" t="s">
        <v>3873</v>
      </c>
      <c r="C4223" s="675" t="s">
        <v>1986</v>
      </c>
      <c r="D4223" s="675" t="s">
        <v>37</v>
      </c>
      <c r="E4223" s="676">
        <v>55.12</v>
      </c>
      <c r="F4223" s="446"/>
      <c r="G4223" s="446"/>
      <c r="H4223" s="446" t="s">
        <v>14360</v>
      </c>
      <c r="I4223" s="447">
        <v>45261</v>
      </c>
    </row>
    <row r="4224" spans="1:9" ht="15.75">
      <c r="A4224" s="675">
        <v>92665</v>
      </c>
      <c r="B4224" s="675" t="s">
        <v>3874</v>
      </c>
      <c r="C4224" s="675" t="s">
        <v>1986</v>
      </c>
      <c r="D4224" s="675" t="s">
        <v>37</v>
      </c>
      <c r="E4224" s="676">
        <v>77.599999999999994</v>
      </c>
      <c r="F4224" s="446"/>
      <c r="G4224" s="446"/>
      <c r="H4224" s="446" t="s">
        <v>14360</v>
      </c>
      <c r="I4224" s="447">
        <v>45261</v>
      </c>
    </row>
    <row r="4225" spans="1:9" ht="15.75">
      <c r="A4225" s="675">
        <v>92666</v>
      </c>
      <c r="B4225" s="675" t="s">
        <v>3875</v>
      </c>
      <c r="C4225" s="675" t="s">
        <v>1986</v>
      </c>
      <c r="D4225" s="675" t="s">
        <v>37</v>
      </c>
      <c r="E4225" s="676">
        <v>89.07</v>
      </c>
      <c r="F4225" s="446"/>
      <c r="G4225" s="446"/>
      <c r="H4225" s="446" t="s">
        <v>14360</v>
      </c>
      <c r="I4225" s="447">
        <v>45261</v>
      </c>
    </row>
    <row r="4226" spans="1:9" ht="15.75">
      <c r="A4226" s="675">
        <v>92667</v>
      </c>
      <c r="B4226" s="675" t="s">
        <v>3876</v>
      </c>
      <c r="C4226" s="675" t="s">
        <v>1986</v>
      </c>
      <c r="D4226" s="675" t="s">
        <v>37</v>
      </c>
      <c r="E4226" s="676">
        <v>116.9</v>
      </c>
      <c r="F4226" s="446"/>
      <c r="G4226" s="446"/>
      <c r="H4226" s="446" t="s">
        <v>14360</v>
      </c>
      <c r="I4226" s="447">
        <v>45261</v>
      </c>
    </row>
    <row r="4227" spans="1:9" ht="15.75">
      <c r="A4227" s="675">
        <v>92668</v>
      </c>
      <c r="B4227" s="675" t="s">
        <v>3877</v>
      </c>
      <c r="C4227" s="675" t="s">
        <v>1986</v>
      </c>
      <c r="D4227" s="675" t="s">
        <v>37</v>
      </c>
      <c r="E4227" s="676">
        <v>127.11</v>
      </c>
      <c r="F4227" s="446"/>
      <c r="G4227" s="446"/>
      <c r="H4227" s="446" t="s">
        <v>14360</v>
      </c>
      <c r="I4227" s="447">
        <v>45261</v>
      </c>
    </row>
    <row r="4228" spans="1:9" ht="15.75">
      <c r="A4228" s="675">
        <v>92669</v>
      </c>
      <c r="B4228" s="675" t="s">
        <v>3878</v>
      </c>
      <c r="C4228" s="675" t="s">
        <v>1986</v>
      </c>
      <c r="D4228" s="675" t="s">
        <v>37</v>
      </c>
      <c r="E4228" s="676">
        <v>39.69</v>
      </c>
      <c r="F4228" s="446"/>
      <c r="G4228" s="446"/>
      <c r="H4228" s="446" t="s">
        <v>14360</v>
      </c>
      <c r="I4228" s="447">
        <v>45261</v>
      </c>
    </row>
    <row r="4229" spans="1:9" ht="15.75">
      <c r="A4229" s="675">
        <v>92670</v>
      </c>
      <c r="B4229" s="675" t="s">
        <v>3879</v>
      </c>
      <c r="C4229" s="675" t="s">
        <v>1986</v>
      </c>
      <c r="D4229" s="675" t="s">
        <v>37</v>
      </c>
      <c r="E4229" s="676">
        <v>36.950000000000003</v>
      </c>
      <c r="F4229" s="446"/>
      <c r="G4229" s="446"/>
      <c r="H4229" s="446" t="s">
        <v>14360</v>
      </c>
      <c r="I4229" s="447">
        <v>45261</v>
      </c>
    </row>
    <row r="4230" spans="1:9" ht="15.75">
      <c r="A4230" s="675">
        <v>92671</v>
      </c>
      <c r="B4230" s="675" t="s">
        <v>3880</v>
      </c>
      <c r="C4230" s="675" t="s">
        <v>1986</v>
      </c>
      <c r="D4230" s="675" t="s">
        <v>37</v>
      </c>
      <c r="E4230" s="676">
        <v>53.45</v>
      </c>
      <c r="F4230" s="446"/>
      <c r="G4230" s="446"/>
      <c r="H4230" s="446" t="s">
        <v>14360</v>
      </c>
      <c r="I4230" s="447">
        <v>45261</v>
      </c>
    </row>
    <row r="4231" spans="1:9" ht="15.75">
      <c r="A4231" s="675">
        <v>92672</v>
      </c>
      <c r="B4231" s="675" t="s">
        <v>3881</v>
      </c>
      <c r="C4231" s="675" t="s">
        <v>1986</v>
      </c>
      <c r="D4231" s="675" t="s">
        <v>37</v>
      </c>
      <c r="E4231" s="676">
        <v>48</v>
      </c>
      <c r="F4231" s="446"/>
      <c r="G4231" s="446"/>
      <c r="H4231" s="446" t="s">
        <v>14360</v>
      </c>
      <c r="I4231" s="447">
        <v>45261</v>
      </c>
    </row>
    <row r="4232" spans="1:9" ht="15.75">
      <c r="A4232" s="675">
        <v>92673</v>
      </c>
      <c r="B4232" s="675" t="s">
        <v>3882</v>
      </c>
      <c r="C4232" s="675" t="s">
        <v>1986</v>
      </c>
      <c r="D4232" s="675" t="s">
        <v>37</v>
      </c>
      <c r="E4232" s="676">
        <v>62.05</v>
      </c>
      <c r="F4232" s="446"/>
      <c r="G4232" s="446"/>
      <c r="H4232" s="446" t="s">
        <v>14360</v>
      </c>
      <c r="I4232" s="447">
        <v>45261</v>
      </c>
    </row>
    <row r="4233" spans="1:9" ht="15.75">
      <c r="A4233" s="675">
        <v>92674</v>
      </c>
      <c r="B4233" s="675" t="s">
        <v>3883</v>
      </c>
      <c r="C4233" s="675" t="s">
        <v>1986</v>
      </c>
      <c r="D4233" s="675" t="s">
        <v>37</v>
      </c>
      <c r="E4233" s="676">
        <v>58.29</v>
      </c>
      <c r="F4233" s="446"/>
      <c r="G4233" s="446"/>
      <c r="H4233" s="446" t="s">
        <v>14360</v>
      </c>
      <c r="I4233" s="447">
        <v>45261</v>
      </c>
    </row>
    <row r="4234" spans="1:9" ht="15.75">
      <c r="A4234" s="675">
        <v>92675</v>
      </c>
      <c r="B4234" s="675" t="s">
        <v>3884</v>
      </c>
      <c r="C4234" s="675" t="s">
        <v>1986</v>
      </c>
      <c r="D4234" s="675" t="s">
        <v>37</v>
      </c>
      <c r="E4234" s="676">
        <v>81.94</v>
      </c>
      <c r="F4234" s="446"/>
      <c r="G4234" s="446"/>
      <c r="H4234" s="446" t="s">
        <v>14360</v>
      </c>
      <c r="I4234" s="447">
        <v>45261</v>
      </c>
    </row>
    <row r="4235" spans="1:9" ht="15.75">
      <c r="A4235" s="675">
        <v>92676</v>
      </c>
      <c r="B4235" s="675" t="s">
        <v>3885</v>
      </c>
      <c r="C4235" s="675" t="s">
        <v>1986</v>
      </c>
      <c r="D4235" s="675" t="s">
        <v>37</v>
      </c>
      <c r="E4235" s="676">
        <v>79.39</v>
      </c>
      <c r="F4235" s="446"/>
      <c r="G4235" s="446"/>
      <c r="H4235" s="446" t="s">
        <v>14360</v>
      </c>
      <c r="I4235" s="447">
        <v>45261</v>
      </c>
    </row>
    <row r="4236" spans="1:9" ht="15.75">
      <c r="A4236" s="675">
        <v>92677</v>
      </c>
      <c r="B4236" s="675" t="s">
        <v>3886</v>
      </c>
      <c r="C4236" s="675" t="s">
        <v>1986</v>
      </c>
      <c r="D4236" s="675" t="s">
        <v>37</v>
      </c>
      <c r="E4236" s="676">
        <v>138.74</v>
      </c>
      <c r="F4236" s="446"/>
      <c r="G4236" s="446"/>
      <c r="H4236" s="446" t="s">
        <v>14360</v>
      </c>
      <c r="I4236" s="447">
        <v>45261</v>
      </c>
    </row>
    <row r="4237" spans="1:9" ht="15.75">
      <c r="A4237" s="675">
        <v>92678</v>
      </c>
      <c r="B4237" s="675" t="s">
        <v>3887</v>
      </c>
      <c r="C4237" s="675" t="s">
        <v>1986</v>
      </c>
      <c r="D4237" s="675" t="s">
        <v>37</v>
      </c>
      <c r="E4237" s="676">
        <v>127.51</v>
      </c>
      <c r="F4237" s="446"/>
      <c r="G4237" s="446"/>
      <c r="H4237" s="446" t="s">
        <v>14360</v>
      </c>
      <c r="I4237" s="447">
        <v>45261</v>
      </c>
    </row>
    <row r="4238" spans="1:9" ht="15.75">
      <c r="A4238" s="675">
        <v>92679</v>
      </c>
      <c r="B4238" s="675" t="s">
        <v>3888</v>
      </c>
      <c r="C4238" s="675" t="s">
        <v>1986</v>
      </c>
      <c r="D4238" s="675" t="s">
        <v>37</v>
      </c>
      <c r="E4238" s="676">
        <v>193.19</v>
      </c>
      <c r="F4238" s="446"/>
      <c r="G4238" s="446"/>
      <c r="H4238" s="446" t="s">
        <v>14360</v>
      </c>
      <c r="I4238" s="447">
        <v>45261</v>
      </c>
    </row>
    <row r="4239" spans="1:9" ht="15.75">
      <c r="A4239" s="675">
        <v>92680</v>
      </c>
      <c r="B4239" s="675" t="s">
        <v>3889</v>
      </c>
      <c r="C4239" s="675" t="s">
        <v>1986</v>
      </c>
      <c r="D4239" s="675" t="s">
        <v>37</v>
      </c>
      <c r="E4239" s="676">
        <v>171.55</v>
      </c>
      <c r="F4239" s="446"/>
      <c r="G4239" s="446"/>
      <c r="H4239" s="446" t="s">
        <v>14360</v>
      </c>
      <c r="I4239" s="447">
        <v>45261</v>
      </c>
    </row>
    <row r="4240" spans="1:9" ht="15.75">
      <c r="A4240" s="675">
        <v>92681</v>
      </c>
      <c r="B4240" s="675" t="s">
        <v>3890</v>
      </c>
      <c r="C4240" s="675" t="s">
        <v>1986</v>
      </c>
      <c r="D4240" s="675" t="s">
        <v>37</v>
      </c>
      <c r="E4240" s="676">
        <v>50.24</v>
      </c>
      <c r="F4240" s="446"/>
      <c r="G4240" s="446"/>
      <c r="H4240" s="446" t="s">
        <v>14360</v>
      </c>
      <c r="I4240" s="447">
        <v>45261</v>
      </c>
    </row>
    <row r="4241" spans="1:9" ht="15.75">
      <c r="A4241" s="675">
        <v>92682</v>
      </c>
      <c r="B4241" s="675" t="s">
        <v>3891</v>
      </c>
      <c r="C4241" s="675" t="s">
        <v>1986</v>
      </c>
      <c r="D4241" s="675" t="s">
        <v>37</v>
      </c>
      <c r="E4241" s="676">
        <v>64.56</v>
      </c>
      <c r="F4241" s="446"/>
      <c r="G4241" s="446"/>
      <c r="H4241" s="446" t="s">
        <v>14360</v>
      </c>
      <c r="I4241" s="447">
        <v>45261</v>
      </c>
    </row>
    <row r="4242" spans="1:9" ht="15.75">
      <c r="A4242" s="675">
        <v>92683</v>
      </c>
      <c r="B4242" s="675" t="s">
        <v>3892</v>
      </c>
      <c r="C4242" s="675" t="s">
        <v>1986</v>
      </c>
      <c r="D4242" s="675" t="s">
        <v>37</v>
      </c>
      <c r="E4242" s="676">
        <v>76.19</v>
      </c>
      <c r="F4242" s="446"/>
      <c r="G4242" s="446"/>
      <c r="H4242" s="446" t="s">
        <v>14360</v>
      </c>
      <c r="I4242" s="447">
        <v>45261</v>
      </c>
    </row>
    <row r="4243" spans="1:9" ht="15.75">
      <c r="A4243" s="675">
        <v>92684</v>
      </c>
      <c r="B4243" s="675" t="s">
        <v>3893</v>
      </c>
      <c r="C4243" s="675" t="s">
        <v>1986</v>
      </c>
      <c r="D4243" s="675" t="s">
        <v>37</v>
      </c>
      <c r="E4243" s="676">
        <v>105.73</v>
      </c>
      <c r="F4243" s="446"/>
      <c r="G4243" s="446"/>
      <c r="H4243" s="446" t="s">
        <v>14360</v>
      </c>
      <c r="I4243" s="447">
        <v>45261</v>
      </c>
    </row>
    <row r="4244" spans="1:9" ht="15.75">
      <c r="A4244" s="675">
        <v>92685</v>
      </c>
      <c r="B4244" s="675" t="s">
        <v>3894</v>
      </c>
      <c r="C4244" s="675" t="s">
        <v>1986</v>
      </c>
      <c r="D4244" s="675" t="s">
        <v>37</v>
      </c>
      <c r="E4244" s="676">
        <v>175.55</v>
      </c>
      <c r="F4244" s="446"/>
      <c r="G4244" s="446"/>
      <c r="H4244" s="446" t="s">
        <v>14360</v>
      </c>
      <c r="I4244" s="447">
        <v>45261</v>
      </c>
    </row>
    <row r="4245" spans="1:9" ht="15.75">
      <c r="A4245" s="675">
        <v>92686</v>
      </c>
      <c r="B4245" s="675" t="s">
        <v>3895</v>
      </c>
      <c r="C4245" s="675" t="s">
        <v>1986</v>
      </c>
      <c r="D4245" s="675" t="s">
        <v>37</v>
      </c>
      <c r="E4245" s="676">
        <v>226.54</v>
      </c>
      <c r="F4245" s="446"/>
      <c r="G4245" s="446"/>
      <c r="H4245" s="446" t="s">
        <v>14360</v>
      </c>
      <c r="I4245" s="447">
        <v>45261</v>
      </c>
    </row>
    <row r="4246" spans="1:9" ht="15.75">
      <c r="A4246" s="675">
        <v>92692</v>
      </c>
      <c r="B4246" s="675" t="s">
        <v>3896</v>
      </c>
      <c r="C4246" s="675" t="s">
        <v>1986</v>
      </c>
      <c r="D4246" s="675" t="s">
        <v>37</v>
      </c>
      <c r="E4246" s="676">
        <v>13.84</v>
      </c>
      <c r="F4246" s="446"/>
      <c r="G4246" s="446"/>
      <c r="H4246" s="446" t="s">
        <v>14360</v>
      </c>
      <c r="I4246" s="447">
        <v>45261</v>
      </c>
    </row>
    <row r="4247" spans="1:9" ht="15.75">
      <c r="A4247" s="675">
        <v>92693</v>
      </c>
      <c r="B4247" s="675" t="s">
        <v>3897</v>
      </c>
      <c r="C4247" s="675" t="s">
        <v>1986</v>
      </c>
      <c r="D4247" s="675" t="s">
        <v>37</v>
      </c>
      <c r="E4247" s="676">
        <v>14.3</v>
      </c>
      <c r="F4247" s="446"/>
      <c r="G4247" s="446"/>
      <c r="H4247" s="446" t="s">
        <v>14360</v>
      </c>
      <c r="I4247" s="447">
        <v>45261</v>
      </c>
    </row>
    <row r="4248" spans="1:9" ht="15.75">
      <c r="A4248" s="675">
        <v>92694</v>
      </c>
      <c r="B4248" s="675" t="s">
        <v>3898</v>
      </c>
      <c r="C4248" s="675" t="s">
        <v>1986</v>
      </c>
      <c r="D4248" s="675" t="s">
        <v>37</v>
      </c>
      <c r="E4248" s="676">
        <v>21.67</v>
      </c>
      <c r="F4248" s="446"/>
      <c r="G4248" s="446"/>
      <c r="H4248" s="446" t="s">
        <v>14360</v>
      </c>
      <c r="I4248" s="447">
        <v>45261</v>
      </c>
    </row>
    <row r="4249" spans="1:9" ht="15.75">
      <c r="A4249" s="675">
        <v>92695</v>
      </c>
      <c r="B4249" s="675" t="s">
        <v>3899</v>
      </c>
      <c r="C4249" s="675" t="s">
        <v>1986</v>
      </c>
      <c r="D4249" s="675" t="s">
        <v>37</v>
      </c>
      <c r="E4249" s="676">
        <v>22.13</v>
      </c>
      <c r="F4249" s="446"/>
      <c r="G4249" s="446"/>
      <c r="H4249" s="446" t="s">
        <v>14360</v>
      </c>
      <c r="I4249" s="447">
        <v>45261</v>
      </c>
    </row>
    <row r="4250" spans="1:9" ht="15.75">
      <c r="A4250" s="675">
        <v>92696</v>
      </c>
      <c r="B4250" s="675" t="s">
        <v>3900</v>
      </c>
      <c r="C4250" s="675" t="s">
        <v>1986</v>
      </c>
      <c r="D4250" s="675" t="s">
        <v>37</v>
      </c>
      <c r="E4250" s="676">
        <v>33.799999999999997</v>
      </c>
      <c r="F4250" s="446"/>
      <c r="G4250" s="446"/>
      <c r="H4250" s="446" t="s">
        <v>14360</v>
      </c>
      <c r="I4250" s="447">
        <v>45261</v>
      </c>
    </row>
    <row r="4251" spans="1:9" ht="15.75">
      <c r="A4251" s="675">
        <v>92697</v>
      </c>
      <c r="B4251" s="675" t="s">
        <v>3901</v>
      </c>
      <c r="C4251" s="675" t="s">
        <v>1986</v>
      </c>
      <c r="D4251" s="675" t="s">
        <v>37</v>
      </c>
      <c r="E4251" s="676">
        <v>35.86</v>
      </c>
      <c r="F4251" s="446"/>
      <c r="G4251" s="446"/>
      <c r="H4251" s="446" t="s">
        <v>14360</v>
      </c>
      <c r="I4251" s="447">
        <v>45261</v>
      </c>
    </row>
    <row r="4252" spans="1:9" ht="15.75">
      <c r="A4252" s="675">
        <v>92698</v>
      </c>
      <c r="B4252" s="675" t="s">
        <v>3902</v>
      </c>
      <c r="C4252" s="675" t="s">
        <v>1986</v>
      </c>
      <c r="D4252" s="675" t="s">
        <v>37</v>
      </c>
      <c r="E4252" s="676">
        <v>20.46</v>
      </c>
      <c r="F4252" s="446"/>
      <c r="G4252" s="446"/>
      <c r="H4252" s="446" t="s">
        <v>14360</v>
      </c>
      <c r="I4252" s="447">
        <v>45261</v>
      </c>
    </row>
    <row r="4253" spans="1:9" ht="15.75">
      <c r="A4253" s="675">
        <v>92699</v>
      </c>
      <c r="B4253" s="675" t="s">
        <v>3903</v>
      </c>
      <c r="C4253" s="675" t="s">
        <v>1986</v>
      </c>
      <c r="D4253" s="675" t="s">
        <v>37</v>
      </c>
      <c r="E4253" s="676">
        <v>18.97</v>
      </c>
      <c r="F4253" s="446"/>
      <c r="G4253" s="446"/>
      <c r="H4253" s="446" t="s">
        <v>14360</v>
      </c>
      <c r="I4253" s="447">
        <v>45261</v>
      </c>
    </row>
    <row r="4254" spans="1:9" ht="15.75">
      <c r="A4254" s="675">
        <v>92700</v>
      </c>
      <c r="B4254" s="675" t="s">
        <v>3904</v>
      </c>
      <c r="C4254" s="675" t="s">
        <v>1986</v>
      </c>
      <c r="D4254" s="675" t="s">
        <v>37</v>
      </c>
      <c r="E4254" s="676">
        <v>33.090000000000003</v>
      </c>
      <c r="F4254" s="446"/>
      <c r="G4254" s="446"/>
      <c r="H4254" s="446" t="s">
        <v>14360</v>
      </c>
      <c r="I4254" s="447">
        <v>45261</v>
      </c>
    </row>
    <row r="4255" spans="1:9" ht="15.75">
      <c r="A4255" s="675">
        <v>92701</v>
      </c>
      <c r="B4255" s="675" t="s">
        <v>3905</v>
      </c>
      <c r="C4255" s="675" t="s">
        <v>1986</v>
      </c>
      <c r="D4255" s="675" t="s">
        <v>37</v>
      </c>
      <c r="E4255" s="676">
        <v>30.87</v>
      </c>
      <c r="F4255" s="446"/>
      <c r="G4255" s="446"/>
      <c r="H4255" s="446" t="s">
        <v>14360</v>
      </c>
      <c r="I4255" s="447">
        <v>45261</v>
      </c>
    </row>
    <row r="4256" spans="1:9" ht="15.75">
      <c r="A4256" s="675">
        <v>92702</v>
      </c>
      <c r="B4256" s="675" t="s">
        <v>3906</v>
      </c>
      <c r="C4256" s="675" t="s">
        <v>1986</v>
      </c>
      <c r="D4256" s="675" t="s">
        <v>37</v>
      </c>
      <c r="E4256" s="676">
        <v>51.43</v>
      </c>
      <c r="F4256" s="446"/>
      <c r="G4256" s="446"/>
      <c r="H4256" s="446" t="s">
        <v>14360</v>
      </c>
      <c r="I4256" s="447">
        <v>45261</v>
      </c>
    </row>
    <row r="4257" spans="1:9" ht="15.75">
      <c r="A4257" s="675">
        <v>92703</v>
      </c>
      <c r="B4257" s="675" t="s">
        <v>3907</v>
      </c>
      <c r="C4257" s="675" t="s">
        <v>1986</v>
      </c>
      <c r="D4257" s="675" t="s">
        <v>37</v>
      </c>
      <c r="E4257" s="676">
        <v>48.69</v>
      </c>
      <c r="F4257" s="446"/>
      <c r="G4257" s="446"/>
      <c r="H4257" s="446" t="s">
        <v>14360</v>
      </c>
      <c r="I4257" s="447">
        <v>45261</v>
      </c>
    </row>
    <row r="4258" spans="1:9" ht="15.75">
      <c r="A4258" s="675">
        <v>92704</v>
      </c>
      <c r="B4258" s="675" t="s">
        <v>3908</v>
      </c>
      <c r="C4258" s="675" t="s">
        <v>1986</v>
      </c>
      <c r="D4258" s="675" t="s">
        <v>37</v>
      </c>
      <c r="E4258" s="676">
        <v>25.56</v>
      </c>
      <c r="F4258" s="446"/>
      <c r="G4258" s="446"/>
      <c r="H4258" s="446" t="s">
        <v>14360</v>
      </c>
      <c r="I4258" s="447">
        <v>45261</v>
      </c>
    </row>
    <row r="4259" spans="1:9" ht="15.75">
      <c r="A4259" s="675">
        <v>92705</v>
      </c>
      <c r="B4259" s="675" t="s">
        <v>3909</v>
      </c>
      <c r="C4259" s="675" t="s">
        <v>1986</v>
      </c>
      <c r="D4259" s="675" t="s">
        <v>37</v>
      </c>
      <c r="E4259" s="676">
        <v>40.700000000000003</v>
      </c>
      <c r="F4259" s="446"/>
      <c r="G4259" s="446"/>
      <c r="H4259" s="446" t="s">
        <v>14360</v>
      </c>
      <c r="I4259" s="447">
        <v>45261</v>
      </c>
    </row>
    <row r="4260" spans="1:9" ht="15.75">
      <c r="A4260" s="675">
        <v>92706</v>
      </c>
      <c r="B4260" s="675" t="s">
        <v>3910</v>
      </c>
      <c r="C4260" s="675" t="s">
        <v>1986</v>
      </c>
      <c r="D4260" s="675" t="s">
        <v>37</v>
      </c>
      <c r="E4260" s="676">
        <v>65.88</v>
      </c>
      <c r="F4260" s="446"/>
      <c r="G4260" s="446"/>
      <c r="H4260" s="446" t="s">
        <v>14360</v>
      </c>
      <c r="I4260" s="447">
        <v>45261</v>
      </c>
    </row>
    <row r="4261" spans="1:9" ht="15.75">
      <c r="A4261" s="675">
        <v>92889</v>
      </c>
      <c r="B4261" s="675" t="s">
        <v>3911</v>
      </c>
      <c r="C4261" s="675" t="s">
        <v>1986</v>
      </c>
      <c r="D4261" s="675" t="s">
        <v>37</v>
      </c>
      <c r="E4261" s="676">
        <v>141.77000000000001</v>
      </c>
      <c r="F4261" s="446"/>
      <c r="G4261" s="446"/>
      <c r="H4261" s="446" t="s">
        <v>14360</v>
      </c>
      <c r="I4261" s="447">
        <v>45261</v>
      </c>
    </row>
    <row r="4262" spans="1:9" ht="15.75">
      <c r="A4262" s="675">
        <v>92890</v>
      </c>
      <c r="B4262" s="675" t="s">
        <v>3912</v>
      </c>
      <c r="C4262" s="675" t="s">
        <v>1986</v>
      </c>
      <c r="D4262" s="675" t="s">
        <v>37</v>
      </c>
      <c r="E4262" s="676">
        <v>218.73</v>
      </c>
      <c r="F4262" s="446"/>
      <c r="G4262" s="446"/>
      <c r="H4262" s="446" t="s">
        <v>14360</v>
      </c>
      <c r="I4262" s="447">
        <v>45261</v>
      </c>
    </row>
    <row r="4263" spans="1:9" ht="15.75">
      <c r="A4263" s="675">
        <v>92891</v>
      </c>
      <c r="B4263" s="675" t="s">
        <v>3913</v>
      </c>
      <c r="C4263" s="675" t="s">
        <v>1986</v>
      </c>
      <c r="D4263" s="675" t="s">
        <v>37</v>
      </c>
      <c r="E4263" s="676">
        <v>324.54000000000002</v>
      </c>
      <c r="F4263" s="446"/>
      <c r="G4263" s="446"/>
      <c r="H4263" s="446" t="s">
        <v>14360</v>
      </c>
      <c r="I4263" s="447">
        <v>45261</v>
      </c>
    </row>
    <row r="4264" spans="1:9" ht="15.75">
      <c r="A4264" s="675">
        <v>92892</v>
      </c>
      <c r="B4264" s="675" t="s">
        <v>3914</v>
      </c>
      <c r="C4264" s="675" t="s">
        <v>1986</v>
      </c>
      <c r="D4264" s="675" t="s">
        <v>37</v>
      </c>
      <c r="E4264" s="676">
        <v>58.36</v>
      </c>
      <c r="F4264" s="446"/>
      <c r="G4264" s="446"/>
      <c r="H4264" s="446" t="s">
        <v>14360</v>
      </c>
      <c r="I4264" s="447">
        <v>45261</v>
      </c>
    </row>
    <row r="4265" spans="1:9" ht="15.75">
      <c r="A4265" s="675">
        <v>92893</v>
      </c>
      <c r="B4265" s="675" t="s">
        <v>3915</v>
      </c>
      <c r="C4265" s="675" t="s">
        <v>1986</v>
      </c>
      <c r="D4265" s="675" t="s">
        <v>37</v>
      </c>
      <c r="E4265" s="676">
        <v>85.29</v>
      </c>
      <c r="F4265" s="446"/>
      <c r="G4265" s="446"/>
      <c r="H4265" s="446" t="s">
        <v>14360</v>
      </c>
      <c r="I4265" s="447">
        <v>45261</v>
      </c>
    </row>
    <row r="4266" spans="1:9" ht="15.75">
      <c r="A4266" s="675">
        <v>92894</v>
      </c>
      <c r="B4266" s="675" t="s">
        <v>3916</v>
      </c>
      <c r="C4266" s="675" t="s">
        <v>1986</v>
      </c>
      <c r="D4266" s="675" t="s">
        <v>37</v>
      </c>
      <c r="E4266" s="676">
        <v>102.63</v>
      </c>
      <c r="F4266" s="446"/>
      <c r="G4266" s="446"/>
      <c r="H4266" s="446" t="s">
        <v>14360</v>
      </c>
      <c r="I4266" s="447">
        <v>45261</v>
      </c>
    </row>
    <row r="4267" spans="1:9" ht="15.75">
      <c r="A4267" s="675">
        <v>92895</v>
      </c>
      <c r="B4267" s="675" t="s">
        <v>3917</v>
      </c>
      <c r="C4267" s="675" t="s">
        <v>1986</v>
      </c>
      <c r="D4267" s="675" t="s">
        <v>37</v>
      </c>
      <c r="E4267" s="676">
        <v>141.72999999999999</v>
      </c>
      <c r="F4267" s="446"/>
      <c r="G4267" s="446"/>
      <c r="H4267" s="446" t="s">
        <v>14360</v>
      </c>
      <c r="I4267" s="447">
        <v>45261</v>
      </c>
    </row>
    <row r="4268" spans="1:9" ht="15.75">
      <c r="A4268" s="675">
        <v>92896</v>
      </c>
      <c r="B4268" s="675" t="s">
        <v>3918</v>
      </c>
      <c r="C4268" s="675" t="s">
        <v>1986</v>
      </c>
      <c r="D4268" s="675" t="s">
        <v>37</v>
      </c>
      <c r="E4268" s="676">
        <v>220.19</v>
      </c>
      <c r="F4268" s="446"/>
      <c r="G4268" s="446"/>
      <c r="H4268" s="446" t="s">
        <v>14360</v>
      </c>
      <c r="I4268" s="447">
        <v>45261</v>
      </c>
    </row>
    <row r="4269" spans="1:9" ht="15.75">
      <c r="A4269" s="675">
        <v>92897</v>
      </c>
      <c r="B4269" s="675" t="s">
        <v>3919</v>
      </c>
      <c r="C4269" s="675" t="s">
        <v>1986</v>
      </c>
      <c r="D4269" s="675" t="s">
        <v>37</v>
      </c>
      <c r="E4269" s="676">
        <v>327.54000000000002</v>
      </c>
      <c r="F4269" s="446"/>
      <c r="G4269" s="446"/>
      <c r="H4269" s="446" t="s">
        <v>14360</v>
      </c>
      <c r="I4269" s="447">
        <v>45261</v>
      </c>
    </row>
    <row r="4270" spans="1:9" ht="15.75">
      <c r="A4270" s="675">
        <v>92898</v>
      </c>
      <c r="B4270" s="675" t="s">
        <v>3920</v>
      </c>
      <c r="C4270" s="675" t="s">
        <v>1986</v>
      </c>
      <c r="D4270" s="675" t="s">
        <v>37</v>
      </c>
      <c r="E4270" s="676">
        <v>50.24</v>
      </c>
      <c r="F4270" s="446"/>
      <c r="G4270" s="446"/>
      <c r="H4270" s="446" t="s">
        <v>14360</v>
      </c>
      <c r="I4270" s="447">
        <v>45261</v>
      </c>
    </row>
    <row r="4271" spans="1:9" ht="15.75">
      <c r="A4271" s="675">
        <v>92899</v>
      </c>
      <c r="B4271" s="675" t="s">
        <v>3921</v>
      </c>
      <c r="C4271" s="675" t="s">
        <v>1986</v>
      </c>
      <c r="D4271" s="675" t="s">
        <v>37</v>
      </c>
      <c r="E4271" s="676">
        <v>76.040000000000006</v>
      </c>
      <c r="F4271" s="446"/>
      <c r="G4271" s="446"/>
      <c r="H4271" s="446" t="s">
        <v>14360</v>
      </c>
      <c r="I4271" s="447">
        <v>45261</v>
      </c>
    </row>
    <row r="4272" spans="1:9" ht="15.75">
      <c r="A4272" s="675">
        <v>92900</v>
      </c>
      <c r="B4272" s="675" t="s">
        <v>3922</v>
      </c>
      <c r="C4272" s="675" t="s">
        <v>1986</v>
      </c>
      <c r="D4272" s="675" t="s">
        <v>37</v>
      </c>
      <c r="E4272" s="676">
        <v>92.1</v>
      </c>
      <c r="F4272" s="446"/>
      <c r="G4272" s="446"/>
      <c r="H4272" s="446" t="s">
        <v>14360</v>
      </c>
      <c r="I4272" s="447">
        <v>45261</v>
      </c>
    </row>
    <row r="4273" spans="1:9" ht="15.75">
      <c r="A4273" s="675">
        <v>92901</v>
      </c>
      <c r="B4273" s="675" t="s">
        <v>3923</v>
      </c>
      <c r="C4273" s="675" t="s">
        <v>1986</v>
      </c>
      <c r="D4273" s="675" t="s">
        <v>37</v>
      </c>
      <c r="E4273" s="676">
        <v>129.61000000000001</v>
      </c>
      <c r="F4273" s="446"/>
      <c r="G4273" s="446"/>
      <c r="H4273" s="446" t="s">
        <v>14360</v>
      </c>
      <c r="I4273" s="447">
        <v>45261</v>
      </c>
    </row>
    <row r="4274" spans="1:9" ht="15.75">
      <c r="A4274" s="675">
        <v>92902</v>
      </c>
      <c r="B4274" s="675" t="s">
        <v>3924</v>
      </c>
      <c r="C4274" s="675" t="s">
        <v>1986</v>
      </c>
      <c r="D4274" s="675" t="s">
        <v>37</v>
      </c>
      <c r="E4274" s="676">
        <v>205.66</v>
      </c>
      <c r="F4274" s="446"/>
      <c r="G4274" s="446"/>
      <c r="H4274" s="446" t="s">
        <v>14360</v>
      </c>
      <c r="I4274" s="447">
        <v>45261</v>
      </c>
    </row>
    <row r="4275" spans="1:9" ht="15.75">
      <c r="A4275" s="675">
        <v>92903</v>
      </c>
      <c r="B4275" s="675" t="s">
        <v>3925</v>
      </c>
      <c r="C4275" s="675" t="s">
        <v>1986</v>
      </c>
      <c r="D4275" s="675" t="s">
        <v>37</v>
      </c>
      <c r="E4275" s="676">
        <v>310.64999999999998</v>
      </c>
      <c r="F4275" s="446"/>
      <c r="G4275" s="446"/>
      <c r="H4275" s="446" t="s">
        <v>14360</v>
      </c>
      <c r="I4275" s="447">
        <v>45261</v>
      </c>
    </row>
    <row r="4276" spans="1:9" ht="15.75">
      <c r="A4276" s="675">
        <v>92904</v>
      </c>
      <c r="B4276" s="675" t="s">
        <v>3926</v>
      </c>
      <c r="C4276" s="675" t="s">
        <v>1986</v>
      </c>
      <c r="D4276" s="675" t="s">
        <v>37</v>
      </c>
      <c r="E4276" s="676">
        <v>34.65</v>
      </c>
      <c r="F4276" s="446"/>
      <c r="G4276" s="446"/>
      <c r="H4276" s="446" t="s">
        <v>14360</v>
      </c>
      <c r="I4276" s="447">
        <v>45261</v>
      </c>
    </row>
    <row r="4277" spans="1:9" ht="15.75">
      <c r="A4277" s="675">
        <v>92905</v>
      </c>
      <c r="B4277" s="675" t="s">
        <v>3927</v>
      </c>
      <c r="C4277" s="675" t="s">
        <v>1986</v>
      </c>
      <c r="D4277" s="675" t="s">
        <v>37</v>
      </c>
      <c r="E4277" s="676">
        <v>48.83</v>
      </c>
      <c r="F4277" s="446"/>
      <c r="G4277" s="446"/>
      <c r="H4277" s="446" t="s">
        <v>14360</v>
      </c>
      <c r="I4277" s="447">
        <v>45261</v>
      </c>
    </row>
    <row r="4278" spans="1:9" ht="15.75">
      <c r="A4278" s="675">
        <v>92906</v>
      </c>
      <c r="B4278" s="675" t="s">
        <v>3928</v>
      </c>
      <c r="C4278" s="675" t="s">
        <v>1986</v>
      </c>
      <c r="D4278" s="675" t="s">
        <v>37</v>
      </c>
      <c r="E4278" s="676">
        <v>58.03</v>
      </c>
      <c r="F4278" s="446"/>
      <c r="G4278" s="446"/>
      <c r="H4278" s="446" t="s">
        <v>14360</v>
      </c>
      <c r="I4278" s="447">
        <v>45261</v>
      </c>
    </row>
    <row r="4279" spans="1:9" ht="15.75">
      <c r="A4279" s="675">
        <v>92907</v>
      </c>
      <c r="B4279" s="675" t="s">
        <v>3929</v>
      </c>
      <c r="C4279" s="675" t="s">
        <v>1986</v>
      </c>
      <c r="D4279" s="675" t="s">
        <v>37</v>
      </c>
      <c r="E4279" s="676">
        <v>71.61</v>
      </c>
      <c r="F4279" s="446"/>
      <c r="G4279" s="446"/>
      <c r="H4279" s="446" t="s">
        <v>14360</v>
      </c>
      <c r="I4279" s="447">
        <v>45261</v>
      </c>
    </row>
    <row r="4280" spans="1:9" ht="15.75">
      <c r="A4280" s="675">
        <v>92908</v>
      </c>
      <c r="B4280" s="675" t="s">
        <v>3930</v>
      </c>
      <c r="C4280" s="675" t="s">
        <v>1986</v>
      </c>
      <c r="D4280" s="675" t="s">
        <v>37</v>
      </c>
      <c r="E4280" s="676">
        <v>71.61</v>
      </c>
      <c r="F4280" s="446"/>
      <c r="G4280" s="446"/>
      <c r="H4280" s="446" t="s">
        <v>14360</v>
      </c>
      <c r="I4280" s="447">
        <v>45261</v>
      </c>
    </row>
    <row r="4281" spans="1:9" ht="15.75">
      <c r="A4281" s="675">
        <v>92909</v>
      </c>
      <c r="B4281" s="675" t="s">
        <v>3931</v>
      </c>
      <c r="C4281" s="675" t="s">
        <v>1986</v>
      </c>
      <c r="D4281" s="675" t="s">
        <v>37</v>
      </c>
      <c r="E4281" s="676">
        <v>71.61</v>
      </c>
      <c r="F4281" s="446"/>
      <c r="G4281" s="446"/>
      <c r="H4281" s="446" t="s">
        <v>14360</v>
      </c>
      <c r="I4281" s="447">
        <v>45261</v>
      </c>
    </row>
    <row r="4282" spans="1:9" ht="15.75">
      <c r="A4282" s="675">
        <v>92910</v>
      </c>
      <c r="B4282" s="675" t="s">
        <v>3932</v>
      </c>
      <c r="C4282" s="675" t="s">
        <v>1986</v>
      </c>
      <c r="D4282" s="675" t="s">
        <v>37</v>
      </c>
      <c r="E4282" s="676">
        <v>106.99</v>
      </c>
      <c r="F4282" s="446"/>
      <c r="G4282" s="446"/>
      <c r="H4282" s="446" t="s">
        <v>14360</v>
      </c>
      <c r="I4282" s="447">
        <v>45261</v>
      </c>
    </row>
    <row r="4283" spans="1:9" ht="15.75">
      <c r="A4283" s="675">
        <v>92911</v>
      </c>
      <c r="B4283" s="675" t="s">
        <v>3933</v>
      </c>
      <c r="C4283" s="675" t="s">
        <v>1986</v>
      </c>
      <c r="D4283" s="675" t="s">
        <v>37</v>
      </c>
      <c r="E4283" s="676">
        <v>106.99</v>
      </c>
      <c r="F4283" s="446"/>
      <c r="G4283" s="446"/>
      <c r="H4283" s="446" t="s">
        <v>14360</v>
      </c>
      <c r="I4283" s="447">
        <v>45261</v>
      </c>
    </row>
    <row r="4284" spans="1:9" ht="15.75">
      <c r="A4284" s="675">
        <v>92912</v>
      </c>
      <c r="B4284" s="675" t="s">
        <v>3934</v>
      </c>
      <c r="C4284" s="675" t="s">
        <v>1986</v>
      </c>
      <c r="D4284" s="675" t="s">
        <v>37</v>
      </c>
      <c r="E4284" s="676">
        <v>146.97999999999999</v>
      </c>
      <c r="F4284" s="446"/>
      <c r="G4284" s="446"/>
      <c r="H4284" s="446" t="s">
        <v>14360</v>
      </c>
      <c r="I4284" s="447">
        <v>45261</v>
      </c>
    </row>
    <row r="4285" spans="1:9" ht="15.75">
      <c r="A4285" s="675">
        <v>92913</v>
      </c>
      <c r="B4285" s="675" t="s">
        <v>3935</v>
      </c>
      <c r="C4285" s="675" t="s">
        <v>1986</v>
      </c>
      <c r="D4285" s="675" t="s">
        <v>37</v>
      </c>
      <c r="E4285" s="676">
        <v>149.46</v>
      </c>
      <c r="F4285" s="446"/>
      <c r="G4285" s="446"/>
      <c r="H4285" s="446" t="s">
        <v>14360</v>
      </c>
      <c r="I4285" s="447">
        <v>45261</v>
      </c>
    </row>
    <row r="4286" spans="1:9" ht="15.75">
      <c r="A4286" s="675">
        <v>92914</v>
      </c>
      <c r="B4286" s="675" t="s">
        <v>3936</v>
      </c>
      <c r="C4286" s="675" t="s">
        <v>1986</v>
      </c>
      <c r="D4286" s="675" t="s">
        <v>37</v>
      </c>
      <c r="E4286" s="676">
        <v>149.46</v>
      </c>
      <c r="F4286" s="446"/>
      <c r="G4286" s="446"/>
      <c r="H4286" s="446" t="s">
        <v>14360</v>
      </c>
      <c r="I4286" s="447">
        <v>45261</v>
      </c>
    </row>
    <row r="4287" spans="1:9" ht="15.75">
      <c r="A4287" s="675">
        <v>92918</v>
      </c>
      <c r="B4287" s="675" t="s">
        <v>3937</v>
      </c>
      <c r="C4287" s="675" t="s">
        <v>1986</v>
      </c>
      <c r="D4287" s="675" t="s">
        <v>37</v>
      </c>
      <c r="E4287" s="676">
        <v>36.020000000000003</v>
      </c>
      <c r="F4287" s="446"/>
      <c r="G4287" s="446"/>
      <c r="H4287" s="446" t="s">
        <v>14360</v>
      </c>
      <c r="I4287" s="447">
        <v>45261</v>
      </c>
    </row>
    <row r="4288" spans="1:9" ht="15.75">
      <c r="A4288" s="675">
        <v>92920</v>
      </c>
      <c r="B4288" s="675" t="s">
        <v>3938</v>
      </c>
      <c r="C4288" s="675" t="s">
        <v>1986</v>
      </c>
      <c r="D4288" s="675" t="s">
        <v>37</v>
      </c>
      <c r="E4288" s="676">
        <v>36.31</v>
      </c>
      <c r="F4288" s="446"/>
      <c r="G4288" s="446"/>
      <c r="H4288" s="446" t="s">
        <v>14360</v>
      </c>
      <c r="I4288" s="447">
        <v>45261</v>
      </c>
    </row>
    <row r="4289" spans="1:9" ht="15.75">
      <c r="A4289" s="675">
        <v>92925</v>
      </c>
      <c r="B4289" s="675" t="s">
        <v>3939</v>
      </c>
      <c r="C4289" s="675" t="s">
        <v>1986</v>
      </c>
      <c r="D4289" s="675" t="s">
        <v>37</v>
      </c>
      <c r="E4289" s="676">
        <v>45.61</v>
      </c>
      <c r="F4289" s="446"/>
      <c r="G4289" s="446"/>
      <c r="H4289" s="446" t="s">
        <v>14360</v>
      </c>
      <c r="I4289" s="447">
        <v>45261</v>
      </c>
    </row>
    <row r="4290" spans="1:9" ht="15.75">
      <c r="A4290" s="675">
        <v>92926</v>
      </c>
      <c r="B4290" s="675" t="s">
        <v>3940</v>
      </c>
      <c r="C4290" s="675" t="s">
        <v>1986</v>
      </c>
      <c r="D4290" s="675" t="s">
        <v>37</v>
      </c>
      <c r="E4290" s="676">
        <v>45.6</v>
      </c>
      <c r="F4290" s="446"/>
      <c r="G4290" s="446"/>
      <c r="H4290" s="446" t="s">
        <v>14360</v>
      </c>
      <c r="I4290" s="447">
        <v>45261</v>
      </c>
    </row>
    <row r="4291" spans="1:9" ht="15.75">
      <c r="A4291" s="675">
        <v>92927</v>
      </c>
      <c r="B4291" s="675" t="s">
        <v>3941</v>
      </c>
      <c r="C4291" s="675" t="s">
        <v>1986</v>
      </c>
      <c r="D4291" s="675" t="s">
        <v>37</v>
      </c>
      <c r="E4291" s="676">
        <v>45.6</v>
      </c>
      <c r="F4291" s="446"/>
      <c r="G4291" s="446"/>
      <c r="H4291" s="446" t="s">
        <v>14360</v>
      </c>
      <c r="I4291" s="447">
        <v>45261</v>
      </c>
    </row>
    <row r="4292" spans="1:9" ht="15.75">
      <c r="A4292" s="675">
        <v>92928</v>
      </c>
      <c r="B4292" s="675" t="s">
        <v>3942</v>
      </c>
      <c r="C4292" s="675" t="s">
        <v>1986</v>
      </c>
      <c r="D4292" s="675" t="s">
        <v>37</v>
      </c>
      <c r="E4292" s="676">
        <v>52.51</v>
      </c>
      <c r="F4292" s="446"/>
      <c r="G4292" s="446"/>
      <c r="H4292" s="446" t="s">
        <v>14360</v>
      </c>
      <c r="I4292" s="447">
        <v>45261</v>
      </c>
    </row>
    <row r="4293" spans="1:9" ht="15.75">
      <c r="A4293" s="675">
        <v>92929</v>
      </c>
      <c r="B4293" s="675" t="s">
        <v>3943</v>
      </c>
      <c r="C4293" s="675" t="s">
        <v>1986</v>
      </c>
      <c r="D4293" s="675" t="s">
        <v>37</v>
      </c>
      <c r="E4293" s="676">
        <v>52.51</v>
      </c>
      <c r="F4293" s="446"/>
      <c r="G4293" s="446"/>
      <c r="H4293" s="446" t="s">
        <v>14360</v>
      </c>
      <c r="I4293" s="447">
        <v>45261</v>
      </c>
    </row>
    <row r="4294" spans="1:9" ht="15.75">
      <c r="A4294" s="675">
        <v>92930</v>
      </c>
      <c r="B4294" s="675" t="s">
        <v>3944</v>
      </c>
      <c r="C4294" s="675" t="s">
        <v>1986</v>
      </c>
      <c r="D4294" s="675" t="s">
        <v>37</v>
      </c>
      <c r="E4294" s="676">
        <v>52.51</v>
      </c>
      <c r="F4294" s="446"/>
      <c r="G4294" s="446"/>
      <c r="H4294" s="446" t="s">
        <v>14360</v>
      </c>
      <c r="I4294" s="447">
        <v>45261</v>
      </c>
    </row>
    <row r="4295" spans="1:9" ht="15.75">
      <c r="A4295" s="675">
        <v>92931</v>
      </c>
      <c r="B4295" s="675" t="s">
        <v>3945</v>
      </c>
      <c r="C4295" s="675" t="s">
        <v>1986</v>
      </c>
      <c r="D4295" s="675" t="s">
        <v>37</v>
      </c>
      <c r="E4295" s="676">
        <v>71.569999999999993</v>
      </c>
      <c r="F4295" s="446"/>
      <c r="G4295" s="446"/>
      <c r="H4295" s="446" t="s">
        <v>14360</v>
      </c>
      <c r="I4295" s="447">
        <v>45261</v>
      </c>
    </row>
    <row r="4296" spans="1:9" ht="15.75">
      <c r="A4296" s="675">
        <v>92932</v>
      </c>
      <c r="B4296" s="675" t="s">
        <v>3946</v>
      </c>
      <c r="C4296" s="675" t="s">
        <v>1986</v>
      </c>
      <c r="D4296" s="675" t="s">
        <v>37</v>
      </c>
      <c r="E4296" s="676">
        <v>71.569999999999993</v>
      </c>
      <c r="F4296" s="446"/>
      <c r="G4296" s="446"/>
      <c r="H4296" s="446" t="s">
        <v>14360</v>
      </c>
      <c r="I4296" s="447">
        <v>45261</v>
      </c>
    </row>
    <row r="4297" spans="1:9" ht="15.75">
      <c r="A4297" s="675">
        <v>92933</v>
      </c>
      <c r="B4297" s="675" t="s">
        <v>3947</v>
      </c>
      <c r="C4297" s="675" t="s">
        <v>1986</v>
      </c>
      <c r="D4297" s="675" t="s">
        <v>37</v>
      </c>
      <c r="E4297" s="676">
        <v>71.569999999999993</v>
      </c>
      <c r="F4297" s="446"/>
      <c r="G4297" s="446"/>
      <c r="H4297" s="446" t="s">
        <v>14360</v>
      </c>
      <c r="I4297" s="447">
        <v>45261</v>
      </c>
    </row>
    <row r="4298" spans="1:9" ht="15.75">
      <c r="A4298" s="675">
        <v>92934</v>
      </c>
      <c r="B4298" s="675" t="s">
        <v>3948</v>
      </c>
      <c r="C4298" s="675" t="s">
        <v>1986</v>
      </c>
      <c r="D4298" s="675" t="s">
        <v>37</v>
      </c>
      <c r="E4298" s="676">
        <v>108.45</v>
      </c>
      <c r="F4298" s="446"/>
      <c r="G4298" s="446"/>
      <c r="H4298" s="446" t="s">
        <v>14360</v>
      </c>
      <c r="I4298" s="447">
        <v>45261</v>
      </c>
    </row>
    <row r="4299" spans="1:9" ht="15.75">
      <c r="A4299" s="675">
        <v>92935</v>
      </c>
      <c r="B4299" s="675" t="s">
        <v>3949</v>
      </c>
      <c r="C4299" s="675" t="s">
        <v>1986</v>
      </c>
      <c r="D4299" s="675" t="s">
        <v>37</v>
      </c>
      <c r="E4299" s="676">
        <v>108.45</v>
      </c>
      <c r="F4299" s="446"/>
      <c r="G4299" s="446"/>
      <c r="H4299" s="446" t="s">
        <v>14360</v>
      </c>
      <c r="I4299" s="447">
        <v>45261</v>
      </c>
    </row>
    <row r="4300" spans="1:9" ht="15.75">
      <c r="A4300" s="675">
        <v>92936</v>
      </c>
      <c r="B4300" s="675" t="s">
        <v>3950</v>
      </c>
      <c r="C4300" s="675" t="s">
        <v>1986</v>
      </c>
      <c r="D4300" s="675" t="s">
        <v>37</v>
      </c>
      <c r="E4300" s="676">
        <v>152.46</v>
      </c>
      <c r="F4300" s="446"/>
      <c r="G4300" s="446"/>
      <c r="H4300" s="446" t="s">
        <v>14360</v>
      </c>
      <c r="I4300" s="447">
        <v>45261</v>
      </c>
    </row>
    <row r="4301" spans="1:9" ht="15.75">
      <c r="A4301" s="675">
        <v>92937</v>
      </c>
      <c r="B4301" s="675" t="s">
        <v>3951</v>
      </c>
      <c r="C4301" s="675" t="s">
        <v>1986</v>
      </c>
      <c r="D4301" s="675" t="s">
        <v>37</v>
      </c>
      <c r="E4301" s="676">
        <v>152.46</v>
      </c>
      <c r="F4301" s="446"/>
      <c r="G4301" s="446"/>
      <c r="H4301" s="446" t="s">
        <v>14360</v>
      </c>
      <c r="I4301" s="447">
        <v>45261</v>
      </c>
    </row>
    <row r="4302" spans="1:9" ht="15.75">
      <c r="A4302" s="675">
        <v>92938</v>
      </c>
      <c r="B4302" s="675" t="s">
        <v>3952</v>
      </c>
      <c r="C4302" s="675" t="s">
        <v>1986</v>
      </c>
      <c r="D4302" s="675" t="s">
        <v>37</v>
      </c>
      <c r="E4302" s="676">
        <v>27.9</v>
      </c>
      <c r="F4302" s="446"/>
      <c r="G4302" s="446"/>
      <c r="H4302" s="446" t="s">
        <v>14360</v>
      </c>
      <c r="I4302" s="447">
        <v>45261</v>
      </c>
    </row>
    <row r="4303" spans="1:9" ht="15.75">
      <c r="A4303" s="675">
        <v>92939</v>
      </c>
      <c r="B4303" s="675" t="s">
        <v>3953</v>
      </c>
      <c r="C4303" s="675" t="s">
        <v>1986</v>
      </c>
      <c r="D4303" s="675" t="s">
        <v>37</v>
      </c>
      <c r="E4303" s="676">
        <v>28.19</v>
      </c>
      <c r="F4303" s="446"/>
      <c r="G4303" s="446"/>
      <c r="H4303" s="446" t="s">
        <v>14360</v>
      </c>
      <c r="I4303" s="447">
        <v>45261</v>
      </c>
    </row>
    <row r="4304" spans="1:9" ht="15.75">
      <c r="A4304" s="675">
        <v>92940</v>
      </c>
      <c r="B4304" s="675" t="s">
        <v>3954</v>
      </c>
      <c r="C4304" s="675" t="s">
        <v>1986</v>
      </c>
      <c r="D4304" s="675" t="s">
        <v>37</v>
      </c>
      <c r="E4304" s="676">
        <v>36.36</v>
      </c>
      <c r="F4304" s="446"/>
      <c r="G4304" s="446"/>
      <c r="H4304" s="446" t="s">
        <v>14360</v>
      </c>
      <c r="I4304" s="447">
        <v>45261</v>
      </c>
    </row>
    <row r="4305" spans="1:9" ht="15.75">
      <c r="A4305" s="675">
        <v>92941</v>
      </c>
      <c r="B4305" s="675" t="s">
        <v>3955</v>
      </c>
      <c r="C4305" s="675" t="s">
        <v>1986</v>
      </c>
      <c r="D4305" s="675" t="s">
        <v>37</v>
      </c>
      <c r="E4305" s="676">
        <v>36.35</v>
      </c>
      <c r="F4305" s="446"/>
      <c r="G4305" s="446"/>
      <c r="H4305" s="446" t="s">
        <v>14360</v>
      </c>
      <c r="I4305" s="447">
        <v>45261</v>
      </c>
    </row>
    <row r="4306" spans="1:9" ht="15.75">
      <c r="A4306" s="675">
        <v>92942</v>
      </c>
      <c r="B4306" s="675" t="s">
        <v>3956</v>
      </c>
      <c r="C4306" s="675" t="s">
        <v>1986</v>
      </c>
      <c r="D4306" s="675" t="s">
        <v>37</v>
      </c>
      <c r="E4306" s="676">
        <v>36.35</v>
      </c>
      <c r="F4306" s="446"/>
      <c r="G4306" s="446"/>
      <c r="H4306" s="446" t="s">
        <v>14360</v>
      </c>
      <c r="I4306" s="447">
        <v>45261</v>
      </c>
    </row>
    <row r="4307" spans="1:9" ht="15.75">
      <c r="A4307" s="675">
        <v>92943</v>
      </c>
      <c r="B4307" s="675" t="s">
        <v>3957</v>
      </c>
      <c r="C4307" s="675" t="s">
        <v>1986</v>
      </c>
      <c r="D4307" s="675" t="s">
        <v>37</v>
      </c>
      <c r="E4307" s="676">
        <v>41.98</v>
      </c>
      <c r="F4307" s="446"/>
      <c r="G4307" s="446"/>
      <c r="H4307" s="446" t="s">
        <v>14360</v>
      </c>
      <c r="I4307" s="447">
        <v>45261</v>
      </c>
    </row>
    <row r="4308" spans="1:9" ht="15.75">
      <c r="A4308" s="675">
        <v>92944</v>
      </c>
      <c r="B4308" s="675" t="s">
        <v>3958</v>
      </c>
      <c r="C4308" s="675" t="s">
        <v>1986</v>
      </c>
      <c r="D4308" s="675" t="s">
        <v>37</v>
      </c>
      <c r="E4308" s="676">
        <v>41.98</v>
      </c>
      <c r="F4308" s="446"/>
      <c r="G4308" s="446"/>
      <c r="H4308" s="446" t="s">
        <v>14360</v>
      </c>
      <c r="I4308" s="447">
        <v>45261</v>
      </c>
    </row>
    <row r="4309" spans="1:9" ht="15.75">
      <c r="A4309" s="675">
        <v>92945</v>
      </c>
      <c r="B4309" s="675" t="s">
        <v>3959</v>
      </c>
      <c r="C4309" s="675" t="s">
        <v>1986</v>
      </c>
      <c r="D4309" s="675" t="s">
        <v>37</v>
      </c>
      <c r="E4309" s="676">
        <v>41.98</v>
      </c>
      <c r="F4309" s="446"/>
      <c r="G4309" s="446"/>
      <c r="H4309" s="446" t="s">
        <v>14360</v>
      </c>
      <c r="I4309" s="447">
        <v>45261</v>
      </c>
    </row>
    <row r="4310" spans="1:9" ht="15.75">
      <c r="A4310" s="675">
        <v>92946</v>
      </c>
      <c r="B4310" s="675" t="s">
        <v>3960</v>
      </c>
      <c r="C4310" s="675" t="s">
        <v>1986</v>
      </c>
      <c r="D4310" s="675" t="s">
        <v>37</v>
      </c>
      <c r="E4310" s="676">
        <v>59.45</v>
      </c>
      <c r="F4310" s="446"/>
      <c r="G4310" s="446"/>
      <c r="H4310" s="446" t="s">
        <v>14360</v>
      </c>
      <c r="I4310" s="447">
        <v>45261</v>
      </c>
    </row>
    <row r="4311" spans="1:9" ht="15.75">
      <c r="A4311" s="675">
        <v>92947</v>
      </c>
      <c r="B4311" s="675" t="s">
        <v>3961</v>
      </c>
      <c r="C4311" s="675" t="s">
        <v>1986</v>
      </c>
      <c r="D4311" s="675" t="s">
        <v>37</v>
      </c>
      <c r="E4311" s="676">
        <v>59.45</v>
      </c>
      <c r="F4311" s="446"/>
      <c r="G4311" s="446"/>
      <c r="H4311" s="446" t="s">
        <v>14360</v>
      </c>
      <c r="I4311" s="447">
        <v>45261</v>
      </c>
    </row>
    <row r="4312" spans="1:9" ht="15.75">
      <c r="A4312" s="675">
        <v>92948</v>
      </c>
      <c r="B4312" s="675" t="s">
        <v>3962</v>
      </c>
      <c r="C4312" s="675" t="s">
        <v>1986</v>
      </c>
      <c r="D4312" s="675" t="s">
        <v>37</v>
      </c>
      <c r="E4312" s="676">
        <v>59.45</v>
      </c>
      <c r="F4312" s="446"/>
      <c r="G4312" s="446"/>
      <c r="H4312" s="446" t="s">
        <v>14360</v>
      </c>
      <c r="I4312" s="447">
        <v>45261</v>
      </c>
    </row>
    <row r="4313" spans="1:9" ht="15.75">
      <c r="A4313" s="675">
        <v>92949</v>
      </c>
      <c r="B4313" s="675" t="s">
        <v>3963</v>
      </c>
      <c r="C4313" s="675" t="s">
        <v>1986</v>
      </c>
      <c r="D4313" s="675" t="s">
        <v>37</v>
      </c>
      <c r="E4313" s="676">
        <v>93.92</v>
      </c>
      <c r="F4313" s="446"/>
      <c r="G4313" s="446"/>
      <c r="H4313" s="446" t="s">
        <v>14360</v>
      </c>
      <c r="I4313" s="447">
        <v>45261</v>
      </c>
    </row>
    <row r="4314" spans="1:9" ht="15.75">
      <c r="A4314" s="675">
        <v>92950</v>
      </c>
      <c r="B4314" s="675" t="s">
        <v>3964</v>
      </c>
      <c r="C4314" s="675" t="s">
        <v>1986</v>
      </c>
      <c r="D4314" s="675" t="s">
        <v>37</v>
      </c>
      <c r="E4314" s="676">
        <v>93.92</v>
      </c>
      <c r="F4314" s="446"/>
      <c r="G4314" s="446"/>
      <c r="H4314" s="446" t="s">
        <v>14360</v>
      </c>
      <c r="I4314" s="447">
        <v>45261</v>
      </c>
    </row>
    <row r="4315" spans="1:9" ht="15.75">
      <c r="A4315" s="675">
        <v>92951</v>
      </c>
      <c r="B4315" s="675" t="s">
        <v>3965</v>
      </c>
      <c r="C4315" s="675" t="s">
        <v>1986</v>
      </c>
      <c r="D4315" s="675" t="s">
        <v>37</v>
      </c>
      <c r="E4315" s="676">
        <v>135.57</v>
      </c>
      <c r="F4315" s="446"/>
      <c r="G4315" s="446"/>
      <c r="H4315" s="446" t="s">
        <v>14360</v>
      </c>
      <c r="I4315" s="447">
        <v>45261</v>
      </c>
    </row>
    <row r="4316" spans="1:9" ht="15.75">
      <c r="A4316" s="675">
        <v>92952</v>
      </c>
      <c r="B4316" s="675" t="s">
        <v>3966</v>
      </c>
      <c r="C4316" s="675" t="s">
        <v>1986</v>
      </c>
      <c r="D4316" s="675" t="s">
        <v>37</v>
      </c>
      <c r="E4316" s="676">
        <v>135.57</v>
      </c>
      <c r="F4316" s="446"/>
      <c r="G4316" s="446"/>
      <c r="H4316" s="446" t="s">
        <v>14360</v>
      </c>
      <c r="I4316" s="447">
        <v>45261</v>
      </c>
    </row>
    <row r="4317" spans="1:9" ht="15.75">
      <c r="A4317" s="675">
        <v>92953</v>
      </c>
      <c r="B4317" s="675" t="s">
        <v>3967</v>
      </c>
      <c r="C4317" s="675" t="s">
        <v>1986</v>
      </c>
      <c r="D4317" s="675" t="s">
        <v>37</v>
      </c>
      <c r="E4317" s="676">
        <v>23.62</v>
      </c>
      <c r="F4317" s="446"/>
      <c r="G4317" s="446"/>
      <c r="H4317" s="446" t="s">
        <v>14360</v>
      </c>
      <c r="I4317" s="447">
        <v>45261</v>
      </c>
    </row>
    <row r="4318" spans="1:9" ht="15.75">
      <c r="A4318" s="675">
        <v>93050</v>
      </c>
      <c r="B4318" s="675" t="s">
        <v>5297</v>
      </c>
      <c r="C4318" s="675" t="s">
        <v>1986</v>
      </c>
      <c r="D4318" s="675" t="s">
        <v>37</v>
      </c>
      <c r="E4318" s="676">
        <v>10.43</v>
      </c>
      <c r="F4318" s="446"/>
      <c r="G4318" s="446"/>
      <c r="H4318" s="446" t="s">
        <v>14360</v>
      </c>
      <c r="I4318" s="447">
        <v>45261</v>
      </c>
    </row>
    <row r="4319" spans="1:9" ht="15.75">
      <c r="A4319" s="675">
        <v>93052</v>
      </c>
      <c r="B4319" s="675" t="s">
        <v>5298</v>
      </c>
      <c r="C4319" s="675" t="s">
        <v>1986</v>
      </c>
      <c r="D4319" s="675" t="s">
        <v>37</v>
      </c>
      <c r="E4319" s="676">
        <v>490.83</v>
      </c>
      <c r="F4319" s="446"/>
      <c r="G4319" s="446"/>
      <c r="H4319" s="446" t="s">
        <v>14360</v>
      </c>
      <c r="I4319" s="447">
        <v>45261</v>
      </c>
    </row>
    <row r="4320" spans="1:9" ht="15.75">
      <c r="A4320" s="675">
        <v>93054</v>
      </c>
      <c r="B4320" s="675" t="s">
        <v>5299</v>
      </c>
      <c r="C4320" s="675" t="s">
        <v>1986</v>
      </c>
      <c r="D4320" s="675" t="s">
        <v>37</v>
      </c>
      <c r="E4320" s="676">
        <v>20.84</v>
      </c>
      <c r="F4320" s="446"/>
      <c r="G4320" s="446"/>
      <c r="H4320" s="446" t="s">
        <v>14360</v>
      </c>
      <c r="I4320" s="447">
        <v>45261</v>
      </c>
    </row>
    <row r="4321" spans="1:9" ht="15.75">
      <c r="A4321" s="675">
        <v>93055</v>
      </c>
      <c r="B4321" s="675" t="s">
        <v>5300</v>
      </c>
      <c r="C4321" s="675" t="s">
        <v>1986</v>
      </c>
      <c r="D4321" s="675" t="s">
        <v>37</v>
      </c>
      <c r="E4321" s="676">
        <v>42.24</v>
      </c>
      <c r="F4321" s="446"/>
      <c r="G4321" s="446"/>
      <c r="H4321" s="446" t="s">
        <v>14360</v>
      </c>
      <c r="I4321" s="447">
        <v>45261</v>
      </c>
    </row>
    <row r="4322" spans="1:9" ht="15.75">
      <c r="A4322" s="675">
        <v>93056</v>
      </c>
      <c r="B4322" s="675" t="s">
        <v>5301</v>
      </c>
      <c r="C4322" s="675" t="s">
        <v>1986</v>
      </c>
      <c r="D4322" s="675" t="s">
        <v>37</v>
      </c>
      <c r="E4322" s="676">
        <v>15.64</v>
      </c>
      <c r="F4322" s="446"/>
      <c r="G4322" s="446"/>
      <c r="H4322" s="446" t="s">
        <v>14360</v>
      </c>
      <c r="I4322" s="447">
        <v>45261</v>
      </c>
    </row>
    <row r="4323" spans="1:9" ht="15.75">
      <c r="A4323" s="675">
        <v>93057</v>
      </c>
      <c r="B4323" s="675" t="s">
        <v>5302</v>
      </c>
      <c r="C4323" s="675" t="s">
        <v>1986</v>
      </c>
      <c r="D4323" s="675" t="s">
        <v>37</v>
      </c>
      <c r="E4323" s="676">
        <v>12.98</v>
      </c>
      <c r="F4323" s="446"/>
      <c r="G4323" s="446"/>
      <c r="H4323" s="446" t="s">
        <v>14360</v>
      </c>
      <c r="I4323" s="447">
        <v>45261</v>
      </c>
    </row>
    <row r="4324" spans="1:9" ht="15.75">
      <c r="A4324" s="675">
        <v>93058</v>
      </c>
      <c r="B4324" s="675" t="s">
        <v>5303</v>
      </c>
      <c r="C4324" s="675" t="s">
        <v>1986</v>
      </c>
      <c r="D4324" s="675" t="s">
        <v>37</v>
      </c>
      <c r="E4324" s="676">
        <v>539.94000000000005</v>
      </c>
      <c r="F4324" s="446"/>
      <c r="G4324" s="446"/>
      <c r="H4324" s="446" t="s">
        <v>14360</v>
      </c>
      <c r="I4324" s="447">
        <v>45261</v>
      </c>
    </row>
    <row r="4325" spans="1:9" ht="15.75">
      <c r="A4325" s="675">
        <v>93059</v>
      </c>
      <c r="B4325" s="675" t="s">
        <v>5304</v>
      </c>
      <c r="C4325" s="675" t="s">
        <v>1986</v>
      </c>
      <c r="D4325" s="675" t="s">
        <v>37</v>
      </c>
      <c r="E4325" s="676">
        <v>27.37</v>
      </c>
      <c r="F4325" s="446"/>
      <c r="G4325" s="446"/>
      <c r="H4325" s="446" t="s">
        <v>14360</v>
      </c>
      <c r="I4325" s="447">
        <v>45261</v>
      </c>
    </row>
    <row r="4326" spans="1:9" ht="15.75">
      <c r="A4326" s="675">
        <v>93060</v>
      </c>
      <c r="B4326" s="675" t="s">
        <v>5305</v>
      </c>
      <c r="C4326" s="675" t="s">
        <v>1986</v>
      </c>
      <c r="D4326" s="675" t="s">
        <v>37</v>
      </c>
      <c r="E4326" s="676">
        <v>74.14</v>
      </c>
      <c r="F4326" s="446"/>
      <c r="G4326" s="446"/>
      <c r="H4326" s="446" t="s">
        <v>14360</v>
      </c>
      <c r="I4326" s="447">
        <v>45261</v>
      </c>
    </row>
    <row r="4327" spans="1:9" ht="15.75">
      <c r="A4327" s="675">
        <v>93061</v>
      </c>
      <c r="B4327" s="675" t="s">
        <v>5306</v>
      </c>
      <c r="C4327" s="675" t="s">
        <v>1986</v>
      </c>
      <c r="D4327" s="675" t="s">
        <v>37</v>
      </c>
      <c r="E4327" s="676">
        <v>29.82</v>
      </c>
      <c r="F4327" s="446"/>
      <c r="G4327" s="446"/>
      <c r="H4327" s="446" t="s">
        <v>14360</v>
      </c>
      <c r="I4327" s="447">
        <v>45261</v>
      </c>
    </row>
    <row r="4328" spans="1:9" ht="15.75">
      <c r="A4328" s="675">
        <v>93062</v>
      </c>
      <c r="B4328" s="675" t="s">
        <v>5307</v>
      </c>
      <c r="C4328" s="675" t="s">
        <v>1986</v>
      </c>
      <c r="D4328" s="675" t="s">
        <v>37</v>
      </c>
      <c r="E4328" s="676">
        <v>25.14</v>
      </c>
      <c r="F4328" s="446"/>
      <c r="G4328" s="446"/>
      <c r="H4328" s="446" t="s">
        <v>14360</v>
      </c>
      <c r="I4328" s="447">
        <v>45261</v>
      </c>
    </row>
    <row r="4329" spans="1:9" ht="15.75">
      <c r="A4329" s="675">
        <v>93063</v>
      </c>
      <c r="B4329" s="675" t="s">
        <v>5308</v>
      </c>
      <c r="C4329" s="675" t="s">
        <v>1986</v>
      </c>
      <c r="D4329" s="675" t="s">
        <v>37</v>
      </c>
      <c r="E4329" s="676">
        <v>618.69000000000005</v>
      </c>
      <c r="F4329" s="446"/>
      <c r="G4329" s="446"/>
      <c r="H4329" s="446" t="s">
        <v>14360</v>
      </c>
      <c r="I4329" s="447">
        <v>45261</v>
      </c>
    </row>
    <row r="4330" spans="1:9" ht="15.75">
      <c r="A4330" s="675">
        <v>93064</v>
      </c>
      <c r="B4330" s="675" t="s">
        <v>5309</v>
      </c>
      <c r="C4330" s="675" t="s">
        <v>1986</v>
      </c>
      <c r="D4330" s="675" t="s">
        <v>37</v>
      </c>
      <c r="E4330" s="676">
        <v>45.89</v>
      </c>
      <c r="F4330" s="446"/>
      <c r="G4330" s="446"/>
      <c r="H4330" s="446" t="s">
        <v>14360</v>
      </c>
      <c r="I4330" s="447">
        <v>45261</v>
      </c>
    </row>
    <row r="4331" spans="1:9" ht="15.75">
      <c r="A4331" s="675">
        <v>93065</v>
      </c>
      <c r="B4331" s="675" t="s">
        <v>5310</v>
      </c>
      <c r="C4331" s="675" t="s">
        <v>1986</v>
      </c>
      <c r="D4331" s="675" t="s">
        <v>37</v>
      </c>
      <c r="E4331" s="676">
        <v>41.21</v>
      </c>
      <c r="F4331" s="446"/>
      <c r="G4331" s="446"/>
      <c r="H4331" s="446" t="s">
        <v>14360</v>
      </c>
      <c r="I4331" s="447">
        <v>45261</v>
      </c>
    </row>
    <row r="4332" spans="1:9" ht="15.75">
      <c r="A4332" s="675">
        <v>93066</v>
      </c>
      <c r="B4332" s="675" t="s">
        <v>5311</v>
      </c>
      <c r="C4332" s="675" t="s">
        <v>1986</v>
      </c>
      <c r="D4332" s="675" t="s">
        <v>37</v>
      </c>
      <c r="E4332" s="676">
        <v>776.44</v>
      </c>
      <c r="F4332" s="446"/>
      <c r="G4332" s="446"/>
      <c r="H4332" s="446" t="s">
        <v>14360</v>
      </c>
      <c r="I4332" s="447">
        <v>45261</v>
      </c>
    </row>
    <row r="4333" spans="1:9" ht="15.75">
      <c r="A4333" s="675">
        <v>93067</v>
      </c>
      <c r="B4333" s="675" t="s">
        <v>5312</v>
      </c>
      <c r="C4333" s="675" t="s">
        <v>1986</v>
      </c>
      <c r="D4333" s="675" t="s">
        <v>37</v>
      </c>
      <c r="E4333" s="676">
        <v>68.33</v>
      </c>
      <c r="F4333" s="446"/>
      <c r="G4333" s="446"/>
      <c r="H4333" s="446" t="s">
        <v>14360</v>
      </c>
      <c r="I4333" s="447">
        <v>45261</v>
      </c>
    </row>
    <row r="4334" spans="1:9" ht="15.75">
      <c r="A4334" s="675">
        <v>93068</v>
      </c>
      <c r="B4334" s="675" t="s">
        <v>5313</v>
      </c>
      <c r="C4334" s="675" t="s">
        <v>1986</v>
      </c>
      <c r="D4334" s="675" t="s">
        <v>37</v>
      </c>
      <c r="E4334" s="676">
        <v>58.09</v>
      </c>
      <c r="F4334" s="446"/>
      <c r="G4334" s="446"/>
      <c r="H4334" s="446" t="s">
        <v>14360</v>
      </c>
      <c r="I4334" s="447">
        <v>45261</v>
      </c>
    </row>
    <row r="4335" spans="1:9" ht="15.75">
      <c r="A4335" s="675">
        <v>93069</v>
      </c>
      <c r="B4335" s="675" t="s">
        <v>5314</v>
      </c>
      <c r="C4335" s="675" t="s">
        <v>1986</v>
      </c>
      <c r="D4335" s="675" t="s">
        <v>37</v>
      </c>
      <c r="E4335" s="677">
        <v>1076.32</v>
      </c>
      <c r="F4335" s="446"/>
      <c r="G4335" s="446"/>
      <c r="H4335" s="446" t="s">
        <v>14360</v>
      </c>
      <c r="I4335" s="447">
        <v>45261</v>
      </c>
    </row>
    <row r="4336" spans="1:9" ht="15.75">
      <c r="A4336" s="675">
        <v>93070</v>
      </c>
      <c r="B4336" s="675" t="s">
        <v>5315</v>
      </c>
      <c r="C4336" s="675" t="s">
        <v>1986</v>
      </c>
      <c r="D4336" s="675" t="s">
        <v>37</v>
      </c>
      <c r="E4336" s="676">
        <v>173.19</v>
      </c>
      <c r="F4336" s="446"/>
      <c r="G4336" s="446"/>
      <c r="H4336" s="446" t="s">
        <v>14360</v>
      </c>
      <c r="I4336" s="447">
        <v>45261</v>
      </c>
    </row>
    <row r="4337" spans="1:9" ht="15.75">
      <c r="A4337" s="675">
        <v>93071</v>
      </c>
      <c r="B4337" s="675" t="s">
        <v>5316</v>
      </c>
      <c r="C4337" s="675" t="s">
        <v>1986</v>
      </c>
      <c r="D4337" s="675" t="s">
        <v>37</v>
      </c>
      <c r="E4337" s="676">
        <v>159.22999999999999</v>
      </c>
      <c r="F4337" s="446"/>
      <c r="G4337" s="446"/>
      <c r="H4337" s="446" t="s">
        <v>14360</v>
      </c>
      <c r="I4337" s="447">
        <v>45261</v>
      </c>
    </row>
    <row r="4338" spans="1:9" ht="15.75">
      <c r="A4338" s="675">
        <v>93072</v>
      </c>
      <c r="B4338" s="675" t="s">
        <v>5317</v>
      </c>
      <c r="C4338" s="675" t="s">
        <v>1986</v>
      </c>
      <c r="D4338" s="675" t="s">
        <v>37</v>
      </c>
      <c r="E4338" s="677">
        <v>1420.49</v>
      </c>
      <c r="F4338" s="446"/>
      <c r="G4338" s="446"/>
      <c r="H4338" s="446" t="s">
        <v>14360</v>
      </c>
      <c r="I4338" s="447">
        <v>45261</v>
      </c>
    </row>
    <row r="4339" spans="1:9" ht="15.75">
      <c r="A4339" s="675">
        <v>93074</v>
      </c>
      <c r="B4339" s="675" t="s">
        <v>5318</v>
      </c>
      <c r="C4339" s="675" t="s">
        <v>1986</v>
      </c>
      <c r="D4339" s="675" t="s">
        <v>37</v>
      </c>
      <c r="E4339" s="676">
        <v>12.14</v>
      </c>
      <c r="F4339" s="446"/>
      <c r="G4339" s="446"/>
      <c r="H4339" s="446" t="s">
        <v>14360</v>
      </c>
      <c r="I4339" s="447">
        <v>45261</v>
      </c>
    </row>
    <row r="4340" spans="1:9" ht="15.75">
      <c r="A4340" s="675">
        <v>93075</v>
      </c>
      <c r="B4340" s="675" t="s">
        <v>5319</v>
      </c>
      <c r="C4340" s="675" t="s">
        <v>1986</v>
      </c>
      <c r="D4340" s="675" t="s">
        <v>37</v>
      </c>
      <c r="E4340" s="676">
        <v>18.2</v>
      </c>
      <c r="F4340" s="446"/>
      <c r="G4340" s="446"/>
      <c r="H4340" s="446" t="s">
        <v>14360</v>
      </c>
      <c r="I4340" s="447">
        <v>45261</v>
      </c>
    </row>
    <row r="4341" spans="1:9" ht="15.75">
      <c r="A4341" s="675">
        <v>93076</v>
      </c>
      <c r="B4341" s="675" t="s">
        <v>5320</v>
      </c>
      <c r="C4341" s="675" t="s">
        <v>1986</v>
      </c>
      <c r="D4341" s="675" t="s">
        <v>37</v>
      </c>
      <c r="E4341" s="676">
        <v>19.59</v>
      </c>
      <c r="F4341" s="446"/>
      <c r="G4341" s="446"/>
      <c r="H4341" s="446" t="s">
        <v>14360</v>
      </c>
      <c r="I4341" s="447">
        <v>45261</v>
      </c>
    </row>
    <row r="4342" spans="1:9" ht="15.75">
      <c r="A4342" s="675">
        <v>93077</v>
      </c>
      <c r="B4342" s="675" t="s">
        <v>5321</v>
      </c>
      <c r="C4342" s="675" t="s">
        <v>1986</v>
      </c>
      <c r="D4342" s="675" t="s">
        <v>37</v>
      </c>
      <c r="E4342" s="676">
        <v>25.88</v>
      </c>
      <c r="F4342" s="446"/>
      <c r="G4342" s="446"/>
      <c r="H4342" s="446" t="s">
        <v>14360</v>
      </c>
      <c r="I4342" s="447">
        <v>45261</v>
      </c>
    </row>
    <row r="4343" spans="1:9" ht="15.75">
      <c r="A4343" s="675">
        <v>93078</v>
      </c>
      <c r="B4343" s="675" t="s">
        <v>5322</v>
      </c>
      <c r="C4343" s="675" t="s">
        <v>1986</v>
      </c>
      <c r="D4343" s="675" t="s">
        <v>37</v>
      </c>
      <c r="E4343" s="676">
        <v>29.1</v>
      </c>
      <c r="F4343" s="446"/>
      <c r="G4343" s="446"/>
      <c r="H4343" s="446" t="s">
        <v>14360</v>
      </c>
      <c r="I4343" s="447">
        <v>45261</v>
      </c>
    </row>
    <row r="4344" spans="1:9" ht="15.75">
      <c r="A4344" s="675">
        <v>93079</v>
      </c>
      <c r="B4344" s="675" t="s">
        <v>5323</v>
      </c>
      <c r="C4344" s="675" t="s">
        <v>1986</v>
      </c>
      <c r="D4344" s="675" t="s">
        <v>37</v>
      </c>
      <c r="E4344" s="676">
        <v>27.4</v>
      </c>
      <c r="F4344" s="446"/>
      <c r="G4344" s="446"/>
      <c r="H4344" s="446" t="s">
        <v>14360</v>
      </c>
      <c r="I4344" s="447">
        <v>45261</v>
      </c>
    </row>
    <row r="4345" spans="1:9" ht="15.75">
      <c r="A4345" s="675">
        <v>93080</v>
      </c>
      <c r="B4345" s="675" t="s">
        <v>5324</v>
      </c>
      <c r="C4345" s="675" t="s">
        <v>1986</v>
      </c>
      <c r="D4345" s="675" t="s">
        <v>37</v>
      </c>
      <c r="E4345" s="676">
        <v>7.88</v>
      </c>
      <c r="F4345" s="446"/>
      <c r="G4345" s="446"/>
      <c r="H4345" s="446" t="s">
        <v>14360</v>
      </c>
      <c r="I4345" s="447">
        <v>45261</v>
      </c>
    </row>
    <row r="4346" spans="1:9" ht="15.75">
      <c r="A4346" s="675">
        <v>93081</v>
      </c>
      <c r="B4346" s="675" t="s">
        <v>5325</v>
      </c>
      <c r="C4346" s="675" t="s">
        <v>1986</v>
      </c>
      <c r="D4346" s="675" t="s">
        <v>37</v>
      </c>
      <c r="E4346" s="676">
        <v>17.23</v>
      </c>
      <c r="F4346" s="446"/>
      <c r="G4346" s="446"/>
      <c r="H4346" s="446" t="s">
        <v>14360</v>
      </c>
      <c r="I4346" s="447">
        <v>45261</v>
      </c>
    </row>
    <row r="4347" spans="1:9" ht="15.75">
      <c r="A4347" s="675">
        <v>93082</v>
      </c>
      <c r="B4347" s="675" t="s">
        <v>5326</v>
      </c>
      <c r="C4347" s="675" t="s">
        <v>1986</v>
      </c>
      <c r="D4347" s="675" t="s">
        <v>37</v>
      </c>
      <c r="E4347" s="676">
        <v>22.36</v>
      </c>
      <c r="F4347" s="446"/>
      <c r="G4347" s="446"/>
      <c r="H4347" s="446" t="s">
        <v>14360</v>
      </c>
      <c r="I4347" s="447">
        <v>45261</v>
      </c>
    </row>
    <row r="4348" spans="1:9" ht="15.75">
      <c r="A4348" s="675">
        <v>93083</v>
      </c>
      <c r="B4348" s="675" t="s">
        <v>5327</v>
      </c>
      <c r="C4348" s="675" t="s">
        <v>1986</v>
      </c>
      <c r="D4348" s="675" t="s">
        <v>37</v>
      </c>
      <c r="E4348" s="676">
        <v>424.87</v>
      </c>
      <c r="F4348" s="446"/>
      <c r="G4348" s="446"/>
      <c r="H4348" s="446" t="s">
        <v>14360</v>
      </c>
      <c r="I4348" s="447">
        <v>45261</v>
      </c>
    </row>
    <row r="4349" spans="1:9" ht="15.75">
      <c r="A4349" s="675">
        <v>93084</v>
      </c>
      <c r="B4349" s="675" t="s">
        <v>5328</v>
      </c>
      <c r="C4349" s="675" t="s">
        <v>1986</v>
      </c>
      <c r="D4349" s="675" t="s">
        <v>37</v>
      </c>
      <c r="E4349" s="676">
        <v>12.85</v>
      </c>
      <c r="F4349" s="446"/>
      <c r="G4349" s="446"/>
      <c r="H4349" s="446" t="s">
        <v>14360</v>
      </c>
      <c r="I4349" s="447">
        <v>45261</v>
      </c>
    </row>
    <row r="4350" spans="1:9" ht="15.75">
      <c r="A4350" s="675">
        <v>93085</v>
      </c>
      <c r="B4350" s="675" t="s">
        <v>5329</v>
      </c>
      <c r="C4350" s="675" t="s">
        <v>1986</v>
      </c>
      <c r="D4350" s="675" t="s">
        <v>37</v>
      </c>
      <c r="E4350" s="676">
        <v>13.69</v>
      </c>
      <c r="F4350" s="446"/>
      <c r="G4350" s="446"/>
      <c r="H4350" s="446" t="s">
        <v>14360</v>
      </c>
      <c r="I4350" s="447">
        <v>45261</v>
      </c>
    </row>
    <row r="4351" spans="1:9" ht="15.75">
      <c r="A4351" s="675">
        <v>93086</v>
      </c>
      <c r="B4351" s="675" t="s">
        <v>5330</v>
      </c>
      <c r="C4351" s="675" t="s">
        <v>1986</v>
      </c>
      <c r="D4351" s="675" t="s">
        <v>37</v>
      </c>
      <c r="E4351" s="676">
        <v>493.25</v>
      </c>
      <c r="F4351" s="446"/>
      <c r="G4351" s="446"/>
      <c r="H4351" s="446" t="s">
        <v>14360</v>
      </c>
      <c r="I4351" s="447">
        <v>45261</v>
      </c>
    </row>
    <row r="4352" spans="1:9" ht="15.75">
      <c r="A4352" s="675">
        <v>93087</v>
      </c>
      <c r="B4352" s="675" t="s">
        <v>5331</v>
      </c>
      <c r="C4352" s="675" t="s">
        <v>1986</v>
      </c>
      <c r="D4352" s="675" t="s">
        <v>37</v>
      </c>
      <c r="E4352" s="676">
        <v>18.03</v>
      </c>
      <c r="F4352" s="446"/>
      <c r="G4352" s="446"/>
      <c r="H4352" s="446" t="s">
        <v>14360</v>
      </c>
      <c r="I4352" s="447">
        <v>45261</v>
      </c>
    </row>
    <row r="4353" spans="1:9" ht="15.75">
      <c r="A4353" s="675">
        <v>93088</v>
      </c>
      <c r="B4353" s="675" t="s">
        <v>5332</v>
      </c>
      <c r="C4353" s="675" t="s">
        <v>1986</v>
      </c>
      <c r="D4353" s="675" t="s">
        <v>37</v>
      </c>
      <c r="E4353" s="676">
        <v>22.35</v>
      </c>
      <c r="F4353" s="446"/>
      <c r="G4353" s="446"/>
      <c r="H4353" s="446" t="s">
        <v>14360</v>
      </c>
      <c r="I4353" s="447">
        <v>45261</v>
      </c>
    </row>
    <row r="4354" spans="1:9" ht="15.75">
      <c r="A4354" s="675">
        <v>93089</v>
      </c>
      <c r="B4354" s="675" t="s">
        <v>5333</v>
      </c>
      <c r="C4354" s="675" t="s">
        <v>1986</v>
      </c>
      <c r="D4354" s="675" t="s">
        <v>37</v>
      </c>
      <c r="E4354" s="676">
        <v>44.66</v>
      </c>
      <c r="F4354" s="446"/>
      <c r="G4354" s="446"/>
      <c r="H4354" s="446" t="s">
        <v>14360</v>
      </c>
      <c r="I4354" s="447">
        <v>45261</v>
      </c>
    </row>
    <row r="4355" spans="1:9" ht="15.75">
      <c r="A4355" s="675">
        <v>93090</v>
      </c>
      <c r="B4355" s="675" t="s">
        <v>5334</v>
      </c>
      <c r="C4355" s="675" t="s">
        <v>1986</v>
      </c>
      <c r="D4355" s="675" t="s">
        <v>37</v>
      </c>
      <c r="E4355" s="676">
        <v>17.89</v>
      </c>
      <c r="F4355" s="446"/>
      <c r="G4355" s="446"/>
      <c r="H4355" s="446" t="s">
        <v>14360</v>
      </c>
      <c r="I4355" s="447">
        <v>45261</v>
      </c>
    </row>
    <row r="4356" spans="1:9" ht="15.75">
      <c r="A4356" s="675">
        <v>93091</v>
      </c>
      <c r="B4356" s="675" t="s">
        <v>5335</v>
      </c>
      <c r="C4356" s="675" t="s">
        <v>1986</v>
      </c>
      <c r="D4356" s="675" t="s">
        <v>37</v>
      </c>
      <c r="E4356" s="676">
        <v>15.33</v>
      </c>
      <c r="F4356" s="446"/>
      <c r="G4356" s="446"/>
      <c r="H4356" s="446" t="s">
        <v>14360</v>
      </c>
      <c r="I4356" s="447">
        <v>45261</v>
      </c>
    </row>
    <row r="4357" spans="1:9" ht="15.75">
      <c r="A4357" s="675">
        <v>93092</v>
      </c>
      <c r="B4357" s="675" t="s">
        <v>5336</v>
      </c>
      <c r="C4357" s="675" t="s">
        <v>1986</v>
      </c>
      <c r="D4357" s="675" t="s">
        <v>37</v>
      </c>
      <c r="E4357" s="676">
        <v>542.19000000000005</v>
      </c>
      <c r="F4357" s="446"/>
      <c r="G4357" s="446"/>
      <c r="H4357" s="446" t="s">
        <v>14360</v>
      </c>
      <c r="I4357" s="447">
        <v>45261</v>
      </c>
    </row>
    <row r="4358" spans="1:9" ht="15.75">
      <c r="A4358" s="675">
        <v>93093</v>
      </c>
      <c r="B4358" s="675" t="s">
        <v>5337</v>
      </c>
      <c r="C4358" s="675" t="s">
        <v>1986</v>
      </c>
      <c r="D4358" s="675" t="s">
        <v>37</v>
      </c>
      <c r="E4358" s="676">
        <v>28.5</v>
      </c>
      <c r="F4358" s="446"/>
      <c r="G4358" s="446"/>
      <c r="H4358" s="446" t="s">
        <v>14360</v>
      </c>
      <c r="I4358" s="447">
        <v>45261</v>
      </c>
    </row>
    <row r="4359" spans="1:9" ht="15.75">
      <c r="A4359" s="675">
        <v>93094</v>
      </c>
      <c r="B4359" s="675" t="s">
        <v>5338</v>
      </c>
      <c r="C4359" s="675" t="s">
        <v>1986</v>
      </c>
      <c r="D4359" s="675" t="s">
        <v>37</v>
      </c>
      <c r="E4359" s="676">
        <v>76.39</v>
      </c>
      <c r="F4359" s="446"/>
      <c r="G4359" s="446"/>
      <c r="H4359" s="446" t="s">
        <v>14360</v>
      </c>
      <c r="I4359" s="447">
        <v>45261</v>
      </c>
    </row>
    <row r="4360" spans="1:9" ht="15.75">
      <c r="A4360" s="675">
        <v>93097</v>
      </c>
      <c r="B4360" s="675" t="s">
        <v>5339</v>
      </c>
      <c r="C4360" s="675" t="s">
        <v>1986</v>
      </c>
      <c r="D4360" s="675" t="s">
        <v>37</v>
      </c>
      <c r="E4360" s="676">
        <v>12.36</v>
      </c>
      <c r="F4360" s="446"/>
      <c r="G4360" s="446"/>
      <c r="H4360" s="446" t="s">
        <v>14360</v>
      </c>
      <c r="I4360" s="447">
        <v>45261</v>
      </c>
    </row>
    <row r="4361" spans="1:9" ht="15.75">
      <c r="A4361" s="675">
        <v>93098</v>
      </c>
      <c r="B4361" s="675" t="s">
        <v>5340</v>
      </c>
      <c r="C4361" s="675" t="s">
        <v>1986</v>
      </c>
      <c r="D4361" s="675" t="s">
        <v>37</v>
      </c>
      <c r="E4361" s="676">
        <v>18.309999999999999</v>
      </c>
      <c r="F4361" s="446"/>
      <c r="G4361" s="446"/>
      <c r="H4361" s="446" t="s">
        <v>14360</v>
      </c>
      <c r="I4361" s="447">
        <v>45261</v>
      </c>
    </row>
    <row r="4362" spans="1:9" ht="15.75">
      <c r="A4362" s="675">
        <v>93099</v>
      </c>
      <c r="B4362" s="675" t="s">
        <v>5341</v>
      </c>
      <c r="C4362" s="675" t="s">
        <v>1986</v>
      </c>
      <c r="D4362" s="675" t="s">
        <v>37</v>
      </c>
      <c r="E4362" s="676">
        <v>22.26</v>
      </c>
      <c r="F4362" s="446"/>
      <c r="G4362" s="446"/>
      <c r="H4362" s="446" t="s">
        <v>14360</v>
      </c>
      <c r="I4362" s="447">
        <v>45261</v>
      </c>
    </row>
    <row r="4363" spans="1:9" ht="15.75">
      <c r="A4363" s="675">
        <v>93100</v>
      </c>
      <c r="B4363" s="675" t="s">
        <v>5342</v>
      </c>
      <c r="C4363" s="675" t="s">
        <v>1986</v>
      </c>
      <c r="D4363" s="675" t="s">
        <v>37</v>
      </c>
      <c r="E4363" s="676">
        <v>27.23</v>
      </c>
      <c r="F4363" s="446"/>
      <c r="G4363" s="446"/>
      <c r="H4363" s="446" t="s">
        <v>14360</v>
      </c>
      <c r="I4363" s="447">
        <v>45261</v>
      </c>
    </row>
    <row r="4364" spans="1:9" ht="15.75">
      <c r="A4364" s="675">
        <v>93101</v>
      </c>
      <c r="B4364" s="675" t="s">
        <v>5343</v>
      </c>
      <c r="C4364" s="675" t="s">
        <v>1986</v>
      </c>
      <c r="D4364" s="675" t="s">
        <v>37</v>
      </c>
      <c r="E4364" s="676">
        <v>30.45</v>
      </c>
      <c r="F4364" s="446"/>
      <c r="G4364" s="446"/>
      <c r="H4364" s="446" t="s">
        <v>14360</v>
      </c>
      <c r="I4364" s="447">
        <v>45261</v>
      </c>
    </row>
    <row r="4365" spans="1:9" ht="15.75">
      <c r="A4365" s="675">
        <v>93102</v>
      </c>
      <c r="B4365" s="675" t="s">
        <v>5344</v>
      </c>
      <c r="C4365" s="675" t="s">
        <v>1986</v>
      </c>
      <c r="D4365" s="675" t="s">
        <v>37</v>
      </c>
      <c r="E4365" s="676">
        <v>32.18</v>
      </c>
      <c r="F4365" s="446"/>
      <c r="G4365" s="446"/>
      <c r="H4365" s="446" t="s">
        <v>14360</v>
      </c>
      <c r="I4365" s="447">
        <v>45261</v>
      </c>
    </row>
    <row r="4366" spans="1:9" ht="15.75">
      <c r="A4366" s="675">
        <v>93103</v>
      </c>
      <c r="B4366" s="675" t="s">
        <v>5345</v>
      </c>
      <c r="C4366" s="675" t="s">
        <v>1986</v>
      </c>
      <c r="D4366" s="675" t="s">
        <v>37</v>
      </c>
      <c r="E4366" s="676">
        <v>8.0299999999999994</v>
      </c>
      <c r="F4366" s="446"/>
      <c r="G4366" s="446"/>
      <c r="H4366" s="446" t="s">
        <v>14360</v>
      </c>
      <c r="I4366" s="447">
        <v>45261</v>
      </c>
    </row>
    <row r="4367" spans="1:9" ht="15.75">
      <c r="A4367" s="675">
        <v>93104</v>
      </c>
      <c r="B4367" s="675" t="s">
        <v>5346</v>
      </c>
      <c r="C4367" s="675" t="s">
        <v>1986</v>
      </c>
      <c r="D4367" s="675" t="s">
        <v>37</v>
      </c>
      <c r="E4367" s="676">
        <v>17.309999999999999</v>
      </c>
      <c r="F4367" s="446"/>
      <c r="G4367" s="446"/>
      <c r="H4367" s="446" t="s">
        <v>14360</v>
      </c>
      <c r="I4367" s="447">
        <v>45261</v>
      </c>
    </row>
    <row r="4368" spans="1:9" ht="15.75">
      <c r="A4368" s="675">
        <v>93105</v>
      </c>
      <c r="B4368" s="675" t="s">
        <v>5347</v>
      </c>
      <c r="C4368" s="675" t="s">
        <v>1986</v>
      </c>
      <c r="D4368" s="675" t="s">
        <v>37</v>
      </c>
      <c r="E4368" s="676">
        <v>22.51</v>
      </c>
      <c r="F4368" s="446"/>
      <c r="G4368" s="446"/>
      <c r="H4368" s="446" t="s">
        <v>14360</v>
      </c>
      <c r="I4368" s="447">
        <v>45261</v>
      </c>
    </row>
    <row r="4369" spans="1:9" ht="15.75">
      <c r="A4369" s="675">
        <v>93106</v>
      </c>
      <c r="B4369" s="675" t="s">
        <v>5348</v>
      </c>
      <c r="C4369" s="675" t="s">
        <v>1986</v>
      </c>
      <c r="D4369" s="675" t="s">
        <v>37</v>
      </c>
      <c r="E4369" s="676">
        <v>425.02</v>
      </c>
      <c r="F4369" s="446"/>
      <c r="G4369" s="446"/>
      <c r="H4369" s="446" t="s">
        <v>14360</v>
      </c>
      <c r="I4369" s="447">
        <v>45261</v>
      </c>
    </row>
    <row r="4370" spans="1:9" ht="15.75">
      <c r="A4370" s="675">
        <v>93107</v>
      </c>
      <c r="B4370" s="675" t="s">
        <v>5349</v>
      </c>
      <c r="C4370" s="675" t="s">
        <v>1986</v>
      </c>
      <c r="D4370" s="675" t="s">
        <v>37</v>
      </c>
      <c r="E4370" s="676">
        <v>14.66</v>
      </c>
      <c r="F4370" s="446"/>
      <c r="G4370" s="446"/>
      <c r="H4370" s="446" t="s">
        <v>14360</v>
      </c>
      <c r="I4370" s="447">
        <v>45261</v>
      </c>
    </row>
    <row r="4371" spans="1:9" ht="15.75">
      <c r="A4371" s="675">
        <v>93108</v>
      </c>
      <c r="B4371" s="675" t="s">
        <v>5350</v>
      </c>
      <c r="C4371" s="675" t="s">
        <v>1986</v>
      </c>
      <c r="D4371" s="675" t="s">
        <v>37</v>
      </c>
      <c r="E4371" s="676">
        <v>12.35</v>
      </c>
      <c r="F4371" s="446"/>
      <c r="G4371" s="446"/>
      <c r="H4371" s="446" t="s">
        <v>14360</v>
      </c>
      <c r="I4371" s="447">
        <v>45261</v>
      </c>
    </row>
    <row r="4372" spans="1:9" ht="15.75">
      <c r="A4372" s="675">
        <v>93109</v>
      </c>
      <c r="B4372" s="675" t="s">
        <v>5351</v>
      </c>
      <c r="C4372" s="675" t="s">
        <v>1986</v>
      </c>
      <c r="D4372" s="675" t="s">
        <v>37</v>
      </c>
      <c r="E4372" s="676">
        <v>495.06</v>
      </c>
      <c r="F4372" s="446"/>
      <c r="G4372" s="446"/>
      <c r="H4372" s="446" t="s">
        <v>14360</v>
      </c>
      <c r="I4372" s="447">
        <v>45261</v>
      </c>
    </row>
    <row r="4373" spans="1:9" ht="15.75">
      <c r="A4373" s="675">
        <v>93110</v>
      </c>
      <c r="B4373" s="675" t="s">
        <v>5352</v>
      </c>
      <c r="C4373" s="675" t="s">
        <v>1986</v>
      </c>
      <c r="D4373" s="675" t="s">
        <v>37</v>
      </c>
      <c r="E4373" s="676">
        <v>18.940000000000001</v>
      </c>
      <c r="F4373" s="446"/>
      <c r="G4373" s="446"/>
      <c r="H4373" s="446" t="s">
        <v>14360</v>
      </c>
      <c r="I4373" s="447">
        <v>45261</v>
      </c>
    </row>
    <row r="4374" spans="1:9" ht="15.75">
      <c r="A4374" s="675">
        <v>93111</v>
      </c>
      <c r="B4374" s="675" t="s">
        <v>5353</v>
      </c>
      <c r="C4374" s="675" t="s">
        <v>1986</v>
      </c>
      <c r="D4374" s="675" t="s">
        <v>37</v>
      </c>
      <c r="E4374" s="676">
        <v>22.96</v>
      </c>
      <c r="F4374" s="446"/>
      <c r="G4374" s="446"/>
      <c r="H4374" s="446" t="s">
        <v>14360</v>
      </c>
      <c r="I4374" s="447">
        <v>45261</v>
      </c>
    </row>
    <row r="4375" spans="1:9" ht="15.75">
      <c r="A4375" s="675">
        <v>93112</v>
      </c>
      <c r="B4375" s="675" t="s">
        <v>5354</v>
      </c>
      <c r="C4375" s="675" t="s">
        <v>1986</v>
      </c>
      <c r="D4375" s="675" t="s">
        <v>37</v>
      </c>
      <c r="E4375" s="676">
        <v>46.47</v>
      </c>
      <c r="F4375" s="446"/>
      <c r="G4375" s="446"/>
      <c r="H4375" s="446" t="s">
        <v>14360</v>
      </c>
      <c r="I4375" s="447">
        <v>45261</v>
      </c>
    </row>
    <row r="4376" spans="1:9" ht="15.75">
      <c r="A4376" s="675">
        <v>93113</v>
      </c>
      <c r="B4376" s="675" t="s">
        <v>5355</v>
      </c>
      <c r="C4376" s="675" t="s">
        <v>1986</v>
      </c>
      <c r="D4376" s="675" t="s">
        <v>37</v>
      </c>
      <c r="E4376" s="676">
        <v>21.1</v>
      </c>
      <c r="F4376" s="446"/>
      <c r="G4376" s="446"/>
      <c r="H4376" s="446" t="s">
        <v>14360</v>
      </c>
      <c r="I4376" s="447">
        <v>45261</v>
      </c>
    </row>
    <row r="4377" spans="1:9" ht="15.75">
      <c r="A4377" s="675">
        <v>93114</v>
      </c>
      <c r="B4377" s="675" t="s">
        <v>5356</v>
      </c>
      <c r="C4377" s="675" t="s">
        <v>1986</v>
      </c>
      <c r="D4377" s="675" t="s">
        <v>37</v>
      </c>
      <c r="E4377" s="676">
        <v>30.1</v>
      </c>
      <c r="F4377" s="446"/>
      <c r="G4377" s="446"/>
      <c r="H4377" s="446" t="s">
        <v>14360</v>
      </c>
      <c r="I4377" s="447">
        <v>45261</v>
      </c>
    </row>
    <row r="4378" spans="1:9" ht="15.75">
      <c r="A4378" s="675">
        <v>93115</v>
      </c>
      <c r="B4378" s="675" t="s">
        <v>5357</v>
      </c>
      <c r="C4378" s="675" t="s">
        <v>1986</v>
      </c>
      <c r="D4378" s="675" t="s">
        <v>37</v>
      </c>
      <c r="E4378" s="676">
        <v>79.599999999999994</v>
      </c>
      <c r="F4378" s="446"/>
      <c r="G4378" s="446"/>
      <c r="H4378" s="446" t="s">
        <v>14360</v>
      </c>
      <c r="I4378" s="447">
        <v>45261</v>
      </c>
    </row>
    <row r="4379" spans="1:9" ht="15.75">
      <c r="A4379" s="675">
        <v>93116</v>
      </c>
      <c r="B4379" s="675" t="s">
        <v>5358</v>
      </c>
      <c r="C4379" s="675" t="s">
        <v>1986</v>
      </c>
      <c r="D4379" s="675" t="s">
        <v>37</v>
      </c>
      <c r="E4379" s="676">
        <v>545.4</v>
      </c>
      <c r="F4379" s="446"/>
      <c r="G4379" s="446"/>
      <c r="H4379" s="446" t="s">
        <v>14360</v>
      </c>
      <c r="I4379" s="447">
        <v>45261</v>
      </c>
    </row>
    <row r="4380" spans="1:9" ht="15.75">
      <c r="A4380" s="675">
        <v>93117</v>
      </c>
      <c r="B4380" s="675" t="s">
        <v>5359</v>
      </c>
      <c r="C4380" s="675" t="s">
        <v>1986</v>
      </c>
      <c r="D4380" s="675" t="s">
        <v>37</v>
      </c>
      <c r="E4380" s="676">
        <v>54.32</v>
      </c>
      <c r="F4380" s="446"/>
      <c r="G4380" s="446"/>
      <c r="H4380" s="446" t="s">
        <v>14360</v>
      </c>
      <c r="I4380" s="447">
        <v>45261</v>
      </c>
    </row>
    <row r="4381" spans="1:9" ht="15.75">
      <c r="A4381" s="675">
        <v>93118</v>
      </c>
      <c r="B4381" s="675" t="s">
        <v>5360</v>
      </c>
      <c r="C4381" s="675" t="s">
        <v>1986</v>
      </c>
      <c r="D4381" s="675" t="s">
        <v>37</v>
      </c>
      <c r="E4381" s="676">
        <v>80.069999999999993</v>
      </c>
      <c r="F4381" s="446"/>
      <c r="G4381" s="446"/>
      <c r="H4381" s="446" t="s">
        <v>14360</v>
      </c>
      <c r="I4381" s="447">
        <v>45261</v>
      </c>
    </row>
    <row r="4382" spans="1:9" ht="15.75">
      <c r="A4382" s="675">
        <v>93119</v>
      </c>
      <c r="B4382" s="675" t="s">
        <v>5361</v>
      </c>
      <c r="C4382" s="675" t="s">
        <v>1986</v>
      </c>
      <c r="D4382" s="675" t="s">
        <v>37</v>
      </c>
      <c r="E4382" s="676">
        <v>15.97</v>
      </c>
      <c r="F4382" s="446"/>
      <c r="G4382" s="446"/>
      <c r="H4382" s="446" t="s">
        <v>14360</v>
      </c>
      <c r="I4382" s="447">
        <v>45261</v>
      </c>
    </row>
    <row r="4383" spans="1:9" ht="15.75">
      <c r="A4383" s="675">
        <v>93120</v>
      </c>
      <c r="B4383" s="675" t="s">
        <v>5362</v>
      </c>
      <c r="C4383" s="675" t="s">
        <v>1986</v>
      </c>
      <c r="D4383" s="675" t="s">
        <v>37</v>
      </c>
      <c r="E4383" s="676">
        <v>24.07</v>
      </c>
      <c r="F4383" s="446"/>
      <c r="G4383" s="446"/>
      <c r="H4383" s="446" t="s">
        <v>14360</v>
      </c>
      <c r="I4383" s="447">
        <v>45261</v>
      </c>
    </row>
    <row r="4384" spans="1:9" ht="15.75">
      <c r="A4384" s="675">
        <v>93121</v>
      </c>
      <c r="B4384" s="675" t="s">
        <v>5363</v>
      </c>
      <c r="C4384" s="675" t="s">
        <v>1986</v>
      </c>
      <c r="D4384" s="675" t="s">
        <v>37</v>
      </c>
      <c r="E4384" s="676">
        <v>27.29</v>
      </c>
      <c r="F4384" s="446"/>
      <c r="G4384" s="446"/>
      <c r="H4384" s="446" t="s">
        <v>14360</v>
      </c>
      <c r="I4384" s="447">
        <v>45261</v>
      </c>
    </row>
    <row r="4385" spans="1:9" ht="15.75">
      <c r="A4385" s="675">
        <v>93122</v>
      </c>
      <c r="B4385" s="675" t="s">
        <v>5364</v>
      </c>
      <c r="C4385" s="675" t="s">
        <v>1986</v>
      </c>
      <c r="D4385" s="675" t="s">
        <v>37</v>
      </c>
      <c r="E4385" s="676">
        <v>24.05</v>
      </c>
      <c r="F4385" s="446"/>
      <c r="G4385" s="446"/>
      <c r="H4385" s="446" t="s">
        <v>14360</v>
      </c>
      <c r="I4385" s="447">
        <v>45261</v>
      </c>
    </row>
    <row r="4386" spans="1:9" ht="15.75">
      <c r="A4386" s="675">
        <v>93123</v>
      </c>
      <c r="B4386" s="675" t="s">
        <v>5365</v>
      </c>
      <c r="C4386" s="675" t="s">
        <v>1986</v>
      </c>
      <c r="D4386" s="675" t="s">
        <v>37</v>
      </c>
      <c r="E4386" s="676">
        <v>54.04</v>
      </c>
      <c r="F4386" s="446"/>
      <c r="G4386" s="446"/>
      <c r="H4386" s="446" t="s">
        <v>14360</v>
      </c>
      <c r="I4386" s="447">
        <v>45261</v>
      </c>
    </row>
    <row r="4387" spans="1:9" ht="15.75">
      <c r="A4387" s="675">
        <v>93124</v>
      </c>
      <c r="B4387" s="675" t="s">
        <v>5366</v>
      </c>
      <c r="C4387" s="675" t="s">
        <v>1986</v>
      </c>
      <c r="D4387" s="675" t="s">
        <v>37</v>
      </c>
      <c r="E4387" s="676">
        <v>85.02</v>
      </c>
      <c r="F4387" s="446"/>
      <c r="G4387" s="446"/>
      <c r="H4387" s="446" t="s">
        <v>14360</v>
      </c>
      <c r="I4387" s="447">
        <v>45261</v>
      </c>
    </row>
    <row r="4388" spans="1:9" ht="15.75">
      <c r="A4388" s="675">
        <v>93125</v>
      </c>
      <c r="B4388" s="675" t="s">
        <v>5367</v>
      </c>
      <c r="C4388" s="675" t="s">
        <v>1986</v>
      </c>
      <c r="D4388" s="675" t="s">
        <v>37</v>
      </c>
      <c r="E4388" s="676">
        <v>125.12</v>
      </c>
      <c r="F4388" s="446"/>
      <c r="G4388" s="446"/>
      <c r="H4388" s="446" t="s">
        <v>14360</v>
      </c>
      <c r="I4388" s="447">
        <v>45261</v>
      </c>
    </row>
    <row r="4389" spans="1:9" ht="15.75">
      <c r="A4389" s="675">
        <v>93126</v>
      </c>
      <c r="B4389" s="675" t="s">
        <v>5368</v>
      </c>
      <c r="C4389" s="675" t="s">
        <v>1986</v>
      </c>
      <c r="D4389" s="675" t="s">
        <v>37</v>
      </c>
      <c r="E4389" s="676">
        <v>277.20999999999998</v>
      </c>
      <c r="F4389" s="446"/>
      <c r="G4389" s="446"/>
      <c r="H4389" s="446" t="s">
        <v>14360</v>
      </c>
      <c r="I4389" s="447">
        <v>45261</v>
      </c>
    </row>
    <row r="4390" spans="1:9" ht="15.75">
      <c r="A4390" s="675">
        <v>93133</v>
      </c>
      <c r="B4390" s="675" t="s">
        <v>5369</v>
      </c>
      <c r="C4390" s="675" t="s">
        <v>1986</v>
      </c>
      <c r="D4390" s="675" t="s">
        <v>37</v>
      </c>
      <c r="E4390" s="676">
        <v>17.84</v>
      </c>
      <c r="F4390" s="446"/>
      <c r="G4390" s="446"/>
      <c r="H4390" s="446" t="s">
        <v>14360</v>
      </c>
      <c r="I4390" s="447">
        <v>45261</v>
      </c>
    </row>
    <row r="4391" spans="1:9" ht="15.75">
      <c r="A4391" s="675">
        <v>94465</v>
      </c>
      <c r="B4391" s="675" t="s">
        <v>1264</v>
      </c>
      <c r="C4391" s="675" t="s">
        <v>1986</v>
      </c>
      <c r="D4391" s="675" t="s">
        <v>37</v>
      </c>
      <c r="E4391" s="676">
        <v>54.44</v>
      </c>
      <c r="F4391" s="446"/>
      <c r="G4391" s="446"/>
      <c r="H4391" s="446" t="s">
        <v>14360</v>
      </c>
      <c r="I4391" s="447">
        <v>45261</v>
      </c>
    </row>
    <row r="4392" spans="1:9" ht="15.75">
      <c r="A4392" s="675">
        <v>94466</v>
      </c>
      <c r="B4392" s="675" t="s">
        <v>1265</v>
      </c>
      <c r="C4392" s="675" t="s">
        <v>1986</v>
      </c>
      <c r="D4392" s="675" t="s">
        <v>37</v>
      </c>
      <c r="E4392" s="676">
        <v>54.47</v>
      </c>
      <c r="F4392" s="446"/>
      <c r="G4392" s="446"/>
      <c r="H4392" s="446" t="s">
        <v>14360</v>
      </c>
      <c r="I4392" s="447">
        <v>45261</v>
      </c>
    </row>
    <row r="4393" spans="1:9" ht="15.75">
      <c r="A4393" s="675">
        <v>94467</v>
      </c>
      <c r="B4393" s="675" t="s">
        <v>1266</v>
      </c>
      <c r="C4393" s="675" t="s">
        <v>1986</v>
      </c>
      <c r="D4393" s="675" t="s">
        <v>37</v>
      </c>
      <c r="E4393" s="676">
        <v>86.76</v>
      </c>
      <c r="F4393" s="446"/>
      <c r="G4393" s="446"/>
      <c r="H4393" s="446" t="s">
        <v>14360</v>
      </c>
      <c r="I4393" s="447">
        <v>45261</v>
      </c>
    </row>
    <row r="4394" spans="1:9" ht="15.75">
      <c r="A4394" s="675">
        <v>94468</v>
      </c>
      <c r="B4394" s="675" t="s">
        <v>1267</v>
      </c>
      <c r="C4394" s="675" t="s">
        <v>1986</v>
      </c>
      <c r="D4394" s="675" t="s">
        <v>37</v>
      </c>
      <c r="E4394" s="676">
        <v>75.290000000000006</v>
      </c>
      <c r="F4394" s="446"/>
      <c r="G4394" s="446"/>
      <c r="H4394" s="446" t="s">
        <v>14360</v>
      </c>
      <c r="I4394" s="447">
        <v>45261</v>
      </c>
    </row>
    <row r="4395" spans="1:9" ht="15.75">
      <c r="A4395" s="675">
        <v>94469</v>
      </c>
      <c r="B4395" s="675" t="s">
        <v>1268</v>
      </c>
      <c r="C4395" s="675" t="s">
        <v>1986</v>
      </c>
      <c r="D4395" s="675" t="s">
        <v>37</v>
      </c>
      <c r="E4395" s="676">
        <v>126.98</v>
      </c>
      <c r="F4395" s="446"/>
      <c r="G4395" s="446"/>
      <c r="H4395" s="446" t="s">
        <v>14360</v>
      </c>
      <c r="I4395" s="447">
        <v>45261</v>
      </c>
    </row>
    <row r="4396" spans="1:9" ht="15.75">
      <c r="A4396" s="675">
        <v>94470</v>
      </c>
      <c r="B4396" s="675" t="s">
        <v>1269</v>
      </c>
      <c r="C4396" s="675" t="s">
        <v>1986</v>
      </c>
      <c r="D4396" s="675" t="s">
        <v>37</v>
      </c>
      <c r="E4396" s="676">
        <v>116.77</v>
      </c>
      <c r="F4396" s="446"/>
      <c r="G4396" s="446"/>
      <c r="H4396" s="446" t="s">
        <v>14360</v>
      </c>
      <c r="I4396" s="447">
        <v>45261</v>
      </c>
    </row>
    <row r="4397" spans="1:9" ht="15.75">
      <c r="A4397" s="675">
        <v>94471</v>
      </c>
      <c r="B4397" s="675" t="s">
        <v>1270</v>
      </c>
      <c r="C4397" s="675" t="s">
        <v>1986</v>
      </c>
      <c r="D4397" s="675" t="s">
        <v>37</v>
      </c>
      <c r="E4397" s="676">
        <v>78.41</v>
      </c>
      <c r="F4397" s="446"/>
      <c r="G4397" s="446"/>
      <c r="H4397" s="446" t="s">
        <v>14360</v>
      </c>
      <c r="I4397" s="447">
        <v>45261</v>
      </c>
    </row>
    <row r="4398" spans="1:9" ht="15.75">
      <c r="A4398" s="675">
        <v>94472</v>
      </c>
      <c r="B4398" s="675" t="s">
        <v>1271</v>
      </c>
      <c r="C4398" s="675" t="s">
        <v>1986</v>
      </c>
      <c r="D4398" s="675" t="s">
        <v>37</v>
      </c>
      <c r="E4398" s="676">
        <v>80.959999999999994</v>
      </c>
      <c r="F4398" s="446"/>
      <c r="G4398" s="446"/>
      <c r="H4398" s="446" t="s">
        <v>14360</v>
      </c>
      <c r="I4398" s="447">
        <v>45261</v>
      </c>
    </row>
    <row r="4399" spans="1:9" ht="15.75">
      <c r="A4399" s="675">
        <v>94473</v>
      </c>
      <c r="B4399" s="675" t="s">
        <v>1272</v>
      </c>
      <c r="C4399" s="675" t="s">
        <v>1986</v>
      </c>
      <c r="D4399" s="675" t="s">
        <v>37</v>
      </c>
      <c r="E4399" s="676">
        <v>124.08</v>
      </c>
      <c r="F4399" s="446"/>
      <c r="G4399" s="446"/>
      <c r="H4399" s="446" t="s">
        <v>14360</v>
      </c>
      <c r="I4399" s="447">
        <v>45261</v>
      </c>
    </row>
    <row r="4400" spans="1:9" ht="15.75">
      <c r="A4400" s="675">
        <v>94474</v>
      </c>
      <c r="B4400" s="675" t="s">
        <v>1273</v>
      </c>
      <c r="C4400" s="675" t="s">
        <v>1986</v>
      </c>
      <c r="D4400" s="675" t="s">
        <v>37</v>
      </c>
      <c r="E4400" s="676">
        <v>135.31</v>
      </c>
      <c r="F4400" s="446"/>
      <c r="G4400" s="446"/>
      <c r="H4400" s="446" t="s">
        <v>14360</v>
      </c>
      <c r="I4400" s="447">
        <v>45261</v>
      </c>
    </row>
    <row r="4401" spans="1:9" ht="15.75">
      <c r="A4401" s="675">
        <v>94475</v>
      </c>
      <c r="B4401" s="675" t="s">
        <v>1274</v>
      </c>
      <c r="C4401" s="675" t="s">
        <v>1986</v>
      </c>
      <c r="D4401" s="675" t="s">
        <v>37</v>
      </c>
      <c r="E4401" s="676">
        <v>171.38</v>
      </c>
      <c r="F4401" s="446"/>
      <c r="G4401" s="446"/>
      <c r="H4401" s="446" t="s">
        <v>14360</v>
      </c>
      <c r="I4401" s="447">
        <v>45261</v>
      </c>
    </row>
    <row r="4402" spans="1:9" ht="15.75">
      <c r="A4402" s="675">
        <v>94476</v>
      </c>
      <c r="B4402" s="675" t="s">
        <v>1275</v>
      </c>
      <c r="C4402" s="675" t="s">
        <v>1986</v>
      </c>
      <c r="D4402" s="675" t="s">
        <v>37</v>
      </c>
      <c r="E4402" s="676">
        <v>193.02</v>
      </c>
      <c r="F4402" s="446"/>
      <c r="G4402" s="446"/>
      <c r="H4402" s="446" t="s">
        <v>14360</v>
      </c>
      <c r="I4402" s="447">
        <v>45261</v>
      </c>
    </row>
    <row r="4403" spans="1:9" ht="15.75">
      <c r="A4403" s="675">
        <v>94477</v>
      </c>
      <c r="B4403" s="675" t="s">
        <v>1276</v>
      </c>
      <c r="C4403" s="675" t="s">
        <v>1986</v>
      </c>
      <c r="D4403" s="675" t="s">
        <v>37</v>
      </c>
      <c r="E4403" s="676">
        <v>104.32</v>
      </c>
      <c r="F4403" s="446"/>
      <c r="G4403" s="446"/>
      <c r="H4403" s="446" t="s">
        <v>14360</v>
      </c>
      <c r="I4403" s="447">
        <v>45261</v>
      </c>
    </row>
    <row r="4404" spans="1:9" ht="15.75">
      <c r="A4404" s="675">
        <v>94478</v>
      </c>
      <c r="B4404" s="675" t="s">
        <v>1277</v>
      </c>
      <c r="C4404" s="675" t="s">
        <v>1986</v>
      </c>
      <c r="D4404" s="675" t="s">
        <v>37</v>
      </c>
      <c r="E4404" s="676">
        <v>170.88</v>
      </c>
      <c r="F4404" s="446"/>
      <c r="G4404" s="446"/>
      <c r="H4404" s="446" t="s">
        <v>14360</v>
      </c>
      <c r="I4404" s="447">
        <v>45261</v>
      </c>
    </row>
    <row r="4405" spans="1:9" ht="15.75">
      <c r="A4405" s="675">
        <v>94479</v>
      </c>
      <c r="B4405" s="675" t="s">
        <v>1278</v>
      </c>
      <c r="C4405" s="675" t="s">
        <v>1986</v>
      </c>
      <c r="D4405" s="675" t="s">
        <v>37</v>
      </c>
      <c r="E4405" s="676">
        <v>226.21</v>
      </c>
      <c r="F4405" s="446"/>
      <c r="G4405" s="446"/>
      <c r="H4405" s="446" t="s">
        <v>14360</v>
      </c>
      <c r="I4405" s="447">
        <v>45261</v>
      </c>
    </row>
    <row r="4406" spans="1:9" ht="15.75">
      <c r="A4406" s="675">
        <v>94606</v>
      </c>
      <c r="B4406" s="675" t="s">
        <v>2062</v>
      </c>
      <c r="C4406" s="675" t="s">
        <v>1986</v>
      </c>
      <c r="D4406" s="675" t="s">
        <v>37</v>
      </c>
      <c r="E4406" s="676">
        <v>74.42</v>
      </c>
      <c r="F4406" s="446"/>
      <c r="G4406" s="446"/>
      <c r="H4406" s="446" t="s">
        <v>14360</v>
      </c>
      <c r="I4406" s="447">
        <v>45261</v>
      </c>
    </row>
    <row r="4407" spans="1:9" ht="15.75">
      <c r="A4407" s="675">
        <v>94608</v>
      </c>
      <c r="B4407" s="675" t="s">
        <v>2063</v>
      </c>
      <c r="C4407" s="675" t="s">
        <v>1986</v>
      </c>
      <c r="D4407" s="675" t="s">
        <v>37</v>
      </c>
      <c r="E4407" s="676">
        <v>183.14</v>
      </c>
      <c r="F4407" s="449"/>
      <c r="G4407" s="446"/>
      <c r="H4407" s="446" t="s">
        <v>14360</v>
      </c>
      <c r="I4407" s="447">
        <v>45261</v>
      </c>
    </row>
    <row r="4408" spans="1:9" ht="15.75">
      <c r="A4408" s="675">
        <v>94610</v>
      </c>
      <c r="B4408" s="675" t="s">
        <v>2064</v>
      </c>
      <c r="C4408" s="675" t="s">
        <v>1986</v>
      </c>
      <c r="D4408" s="675" t="s">
        <v>37</v>
      </c>
      <c r="E4408" s="676">
        <v>272.11</v>
      </c>
      <c r="F4408" s="449"/>
      <c r="G4408" s="446"/>
      <c r="H4408" s="446" t="s">
        <v>14360</v>
      </c>
      <c r="I4408" s="447">
        <v>45261</v>
      </c>
    </row>
    <row r="4409" spans="1:9" ht="15.75">
      <c r="A4409" s="675">
        <v>94612</v>
      </c>
      <c r="B4409" s="675" t="s">
        <v>2065</v>
      </c>
      <c r="C4409" s="675" t="s">
        <v>1986</v>
      </c>
      <c r="D4409" s="675" t="s">
        <v>37</v>
      </c>
      <c r="E4409" s="676">
        <v>381.86</v>
      </c>
      <c r="F4409" s="449"/>
      <c r="G4409" s="446"/>
      <c r="H4409" s="446" t="s">
        <v>14360</v>
      </c>
      <c r="I4409" s="447">
        <v>45261</v>
      </c>
    </row>
    <row r="4410" spans="1:9" ht="15.75">
      <c r="A4410" s="675">
        <v>94614</v>
      </c>
      <c r="B4410" s="675" t="s">
        <v>2066</v>
      </c>
      <c r="C4410" s="675" t="s">
        <v>1986</v>
      </c>
      <c r="D4410" s="675" t="s">
        <v>37</v>
      </c>
      <c r="E4410" s="676">
        <v>125.9</v>
      </c>
      <c r="F4410" s="449"/>
      <c r="G4410" s="446"/>
      <c r="H4410" s="446" t="s">
        <v>14360</v>
      </c>
      <c r="I4410" s="447">
        <v>45261</v>
      </c>
    </row>
    <row r="4411" spans="1:9" ht="15.75">
      <c r="A4411" s="675">
        <v>94615</v>
      </c>
      <c r="B4411" s="675" t="s">
        <v>2067</v>
      </c>
      <c r="C4411" s="675" t="s">
        <v>1986</v>
      </c>
      <c r="D4411" s="675" t="s">
        <v>37</v>
      </c>
      <c r="E4411" s="676">
        <v>142.96</v>
      </c>
      <c r="F4411" s="449"/>
      <c r="G4411" s="446"/>
      <c r="H4411" s="446" t="s">
        <v>14360</v>
      </c>
      <c r="I4411" s="447">
        <v>45261</v>
      </c>
    </row>
    <row r="4412" spans="1:9" ht="15.75">
      <c r="A4412" s="675">
        <v>94616</v>
      </c>
      <c r="B4412" s="675" t="s">
        <v>2068</v>
      </c>
      <c r="C4412" s="675" t="s">
        <v>1986</v>
      </c>
      <c r="D4412" s="675" t="s">
        <v>37</v>
      </c>
      <c r="E4412" s="676">
        <v>350.2</v>
      </c>
      <c r="F4412" s="449"/>
      <c r="G4412" s="446"/>
      <c r="H4412" s="446" t="s">
        <v>14360</v>
      </c>
      <c r="I4412" s="447">
        <v>45261</v>
      </c>
    </row>
    <row r="4413" spans="1:9" ht="15.75">
      <c r="A4413" s="675">
        <v>94617</v>
      </c>
      <c r="B4413" s="675" t="s">
        <v>2069</v>
      </c>
      <c r="C4413" s="675" t="s">
        <v>1986</v>
      </c>
      <c r="D4413" s="675" t="s">
        <v>37</v>
      </c>
      <c r="E4413" s="676">
        <v>290.86</v>
      </c>
      <c r="F4413" s="449"/>
      <c r="G4413" s="446"/>
      <c r="H4413" s="446" t="s">
        <v>14360</v>
      </c>
      <c r="I4413" s="447">
        <v>45261</v>
      </c>
    </row>
    <row r="4414" spans="1:9" ht="15.75">
      <c r="A4414" s="675">
        <v>94618</v>
      </c>
      <c r="B4414" s="675" t="s">
        <v>2070</v>
      </c>
      <c r="C4414" s="675" t="s">
        <v>1986</v>
      </c>
      <c r="D4414" s="675" t="s">
        <v>37</v>
      </c>
      <c r="E4414" s="676">
        <v>343.9</v>
      </c>
      <c r="F4414" s="449"/>
      <c r="G4414" s="446"/>
      <c r="H4414" s="446" t="s">
        <v>14360</v>
      </c>
      <c r="I4414" s="447">
        <v>45261</v>
      </c>
    </row>
    <row r="4415" spans="1:9" ht="15.75">
      <c r="A4415" s="675">
        <v>94620</v>
      </c>
      <c r="B4415" s="675" t="s">
        <v>2071</v>
      </c>
      <c r="C4415" s="675" t="s">
        <v>1986</v>
      </c>
      <c r="D4415" s="675" t="s">
        <v>37</v>
      </c>
      <c r="E4415" s="676">
        <v>787.77</v>
      </c>
      <c r="F4415" s="449"/>
      <c r="G4415" s="446"/>
      <c r="H4415" s="446" t="s">
        <v>14360</v>
      </c>
      <c r="I4415" s="447">
        <v>45261</v>
      </c>
    </row>
    <row r="4416" spans="1:9" ht="15.75">
      <c r="A4416" s="675">
        <v>94622</v>
      </c>
      <c r="B4416" s="675" t="s">
        <v>2072</v>
      </c>
      <c r="C4416" s="675" t="s">
        <v>1986</v>
      </c>
      <c r="D4416" s="675" t="s">
        <v>37</v>
      </c>
      <c r="E4416" s="676">
        <v>184.24</v>
      </c>
      <c r="F4416" s="449"/>
      <c r="G4416" s="446"/>
      <c r="H4416" s="446" t="s">
        <v>14360</v>
      </c>
      <c r="I4416" s="447">
        <v>45261</v>
      </c>
    </row>
    <row r="4417" spans="1:9" ht="15.75">
      <c r="A4417" s="675">
        <v>94623</v>
      </c>
      <c r="B4417" s="675" t="s">
        <v>2073</v>
      </c>
      <c r="C4417" s="675" t="s">
        <v>1986</v>
      </c>
      <c r="D4417" s="675" t="s">
        <v>37</v>
      </c>
      <c r="E4417" s="676">
        <v>433.73</v>
      </c>
      <c r="F4417" s="449"/>
      <c r="G4417" s="446"/>
      <c r="H4417" s="446" t="s">
        <v>14360</v>
      </c>
      <c r="I4417" s="447">
        <v>45261</v>
      </c>
    </row>
    <row r="4418" spans="1:9" ht="15.75">
      <c r="A4418" s="675">
        <v>94624</v>
      </c>
      <c r="B4418" s="675" t="s">
        <v>2074</v>
      </c>
      <c r="C4418" s="675" t="s">
        <v>1986</v>
      </c>
      <c r="D4418" s="675" t="s">
        <v>37</v>
      </c>
      <c r="E4418" s="676">
        <v>660.15</v>
      </c>
      <c r="F4418" s="449"/>
      <c r="G4418" s="446"/>
      <c r="H4418" s="446" t="s">
        <v>14360</v>
      </c>
      <c r="I4418" s="447">
        <v>45261</v>
      </c>
    </row>
    <row r="4419" spans="1:9" ht="15.75">
      <c r="A4419" s="675">
        <v>94625</v>
      </c>
      <c r="B4419" s="675" t="s">
        <v>2075</v>
      </c>
      <c r="C4419" s="675" t="s">
        <v>1986</v>
      </c>
      <c r="D4419" s="675" t="s">
        <v>37</v>
      </c>
      <c r="E4419" s="677">
        <v>1374.07</v>
      </c>
      <c r="F4419" s="449"/>
      <c r="G4419" s="446"/>
      <c r="H4419" s="446" t="s">
        <v>14360</v>
      </c>
      <c r="I4419" s="447">
        <v>45261</v>
      </c>
    </row>
    <row r="4420" spans="1:9" ht="15.75">
      <c r="A4420" s="675">
        <v>94656</v>
      </c>
      <c r="B4420" s="675" t="s">
        <v>1279</v>
      </c>
      <c r="C4420" s="675" t="s">
        <v>1986</v>
      </c>
      <c r="D4420" s="675" t="s">
        <v>37</v>
      </c>
      <c r="E4420" s="676">
        <v>5.65</v>
      </c>
      <c r="F4420" s="449"/>
      <c r="G4420" s="446"/>
      <c r="H4420" s="446" t="s">
        <v>14360</v>
      </c>
      <c r="I4420" s="447">
        <v>45261</v>
      </c>
    </row>
    <row r="4421" spans="1:9" ht="15.75">
      <c r="A4421" s="675">
        <v>94657</v>
      </c>
      <c r="B4421" s="675" t="s">
        <v>1280</v>
      </c>
      <c r="C4421" s="675" t="s">
        <v>1986</v>
      </c>
      <c r="D4421" s="675" t="s">
        <v>37</v>
      </c>
      <c r="E4421" s="676">
        <v>5.58</v>
      </c>
      <c r="F4421" s="449"/>
      <c r="G4421" s="446"/>
      <c r="H4421" s="446" t="s">
        <v>14360</v>
      </c>
      <c r="I4421" s="447">
        <v>45261</v>
      </c>
    </row>
    <row r="4422" spans="1:9" ht="15.75">
      <c r="A4422" s="675">
        <v>94658</v>
      </c>
      <c r="B4422" s="675" t="s">
        <v>1281</v>
      </c>
      <c r="C4422" s="675" t="s">
        <v>1986</v>
      </c>
      <c r="D4422" s="675" t="s">
        <v>37</v>
      </c>
      <c r="E4422" s="676">
        <v>6.63</v>
      </c>
      <c r="F4422" s="449"/>
      <c r="G4422" s="446"/>
      <c r="H4422" s="446" t="s">
        <v>14360</v>
      </c>
      <c r="I4422" s="447">
        <v>45261</v>
      </c>
    </row>
    <row r="4423" spans="1:9" ht="15.75">
      <c r="A4423" s="675">
        <v>94659</v>
      </c>
      <c r="B4423" s="675" t="s">
        <v>1282</v>
      </c>
      <c r="C4423" s="675" t="s">
        <v>1986</v>
      </c>
      <c r="D4423" s="675" t="s">
        <v>37</v>
      </c>
      <c r="E4423" s="676">
        <v>6.85</v>
      </c>
      <c r="F4423" s="446"/>
      <c r="G4423" s="446"/>
      <c r="H4423" s="446" t="s">
        <v>14360</v>
      </c>
      <c r="I4423" s="447">
        <v>45261</v>
      </c>
    </row>
    <row r="4424" spans="1:9" ht="15.75">
      <c r="A4424" s="675">
        <v>94660</v>
      </c>
      <c r="B4424" s="675" t="s">
        <v>1283</v>
      </c>
      <c r="C4424" s="675" t="s">
        <v>1986</v>
      </c>
      <c r="D4424" s="675" t="s">
        <v>37</v>
      </c>
      <c r="E4424" s="676">
        <v>11.17</v>
      </c>
      <c r="F4424" s="449"/>
      <c r="G4424" s="446"/>
      <c r="H4424" s="446" t="s">
        <v>14360</v>
      </c>
      <c r="I4424" s="447">
        <v>45261</v>
      </c>
    </row>
    <row r="4425" spans="1:9" ht="15.75">
      <c r="A4425" s="675">
        <v>94661</v>
      </c>
      <c r="B4425" s="675" t="s">
        <v>1284</v>
      </c>
      <c r="C4425" s="675" t="s">
        <v>1986</v>
      </c>
      <c r="D4425" s="675" t="s">
        <v>37</v>
      </c>
      <c r="E4425" s="676">
        <v>11.76</v>
      </c>
      <c r="F4425" s="449"/>
      <c r="G4425" s="446"/>
      <c r="H4425" s="446" t="s">
        <v>14360</v>
      </c>
      <c r="I4425" s="447">
        <v>45261</v>
      </c>
    </row>
    <row r="4426" spans="1:9" ht="15.75">
      <c r="A4426" s="675">
        <v>94662</v>
      </c>
      <c r="B4426" s="675" t="s">
        <v>1285</v>
      </c>
      <c r="C4426" s="675" t="s">
        <v>1986</v>
      </c>
      <c r="D4426" s="675" t="s">
        <v>37</v>
      </c>
      <c r="E4426" s="676">
        <v>11.98</v>
      </c>
      <c r="F4426" s="449"/>
      <c r="G4426" s="446"/>
      <c r="H4426" s="446" t="s">
        <v>14360</v>
      </c>
      <c r="I4426" s="447">
        <v>45261</v>
      </c>
    </row>
    <row r="4427" spans="1:9" ht="15.75">
      <c r="A4427" s="675">
        <v>94663</v>
      </c>
      <c r="B4427" s="675" t="s">
        <v>1286</v>
      </c>
      <c r="C4427" s="675" t="s">
        <v>1986</v>
      </c>
      <c r="D4427" s="675" t="s">
        <v>37</v>
      </c>
      <c r="E4427" s="676">
        <v>11.88</v>
      </c>
      <c r="F4427" s="449"/>
      <c r="G4427" s="446"/>
      <c r="H4427" s="446" t="s">
        <v>14360</v>
      </c>
      <c r="I4427" s="447">
        <v>45261</v>
      </c>
    </row>
    <row r="4428" spans="1:9" ht="15.75">
      <c r="A4428" s="675">
        <v>94664</v>
      </c>
      <c r="B4428" s="675" t="s">
        <v>1287</v>
      </c>
      <c r="C4428" s="675" t="s">
        <v>1986</v>
      </c>
      <c r="D4428" s="675" t="s">
        <v>37</v>
      </c>
      <c r="E4428" s="676">
        <v>25.03</v>
      </c>
      <c r="F4428" s="449"/>
      <c r="G4428" s="446"/>
      <c r="H4428" s="446" t="s">
        <v>14360</v>
      </c>
      <c r="I4428" s="447">
        <v>45261</v>
      </c>
    </row>
    <row r="4429" spans="1:9" ht="15.75">
      <c r="A4429" s="675">
        <v>94665</v>
      </c>
      <c r="B4429" s="675" t="s">
        <v>1288</v>
      </c>
      <c r="C4429" s="675" t="s">
        <v>1986</v>
      </c>
      <c r="D4429" s="675" t="s">
        <v>37</v>
      </c>
      <c r="E4429" s="676">
        <v>27.39</v>
      </c>
      <c r="F4429" s="446"/>
      <c r="G4429" s="446"/>
      <c r="H4429" s="446" t="s">
        <v>14360</v>
      </c>
      <c r="I4429" s="447">
        <v>45261</v>
      </c>
    </row>
    <row r="4430" spans="1:9" ht="15.75">
      <c r="A4430" s="675">
        <v>94666</v>
      </c>
      <c r="B4430" s="675" t="s">
        <v>1289</v>
      </c>
      <c r="C4430" s="675" t="s">
        <v>1986</v>
      </c>
      <c r="D4430" s="675" t="s">
        <v>37</v>
      </c>
      <c r="E4430" s="676">
        <v>33.97</v>
      </c>
      <c r="F4430" s="449"/>
      <c r="G4430" s="446"/>
      <c r="H4430" s="446" t="s">
        <v>14360</v>
      </c>
      <c r="I4430" s="447">
        <v>45261</v>
      </c>
    </row>
    <row r="4431" spans="1:9" ht="15.75">
      <c r="A4431" s="675">
        <v>94667</v>
      </c>
      <c r="B4431" s="675" t="s">
        <v>1290</v>
      </c>
      <c r="C4431" s="675" t="s">
        <v>1986</v>
      </c>
      <c r="D4431" s="675" t="s">
        <v>37</v>
      </c>
      <c r="E4431" s="676">
        <v>34.07</v>
      </c>
      <c r="F4431" s="449"/>
      <c r="G4431" s="446"/>
      <c r="H4431" s="446" t="s">
        <v>14360</v>
      </c>
      <c r="I4431" s="447">
        <v>45261</v>
      </c>
    </row>
    <row r="4432" spans="1:9" ht="15.75">
      <c r="A4432" s="675">
        <v>94668</v>
      </c>
      <c r="B4432" s="675" t="s">
        <v>1291</v>
      </c>
      <c r="C4432" s="675" t="s">
        <v>1986</v>
      </c>
      <c r="D4432" s="675" t="s">
        <v>37</v>
      </c>
      <c r="E4432" s="676">
        <v>52.27</v>
      </c>
      <c r="F4432" s="449"/>
      <c r="G4432" s="446"/>
      <c r="H4432" s="446" t="s">
        <v>14360</v>
      </c>
      <c r="I4432" s="447">
        <v>45261</v>
      </c>
    </row>
    <row r="4433" spans="1:9" ht="15.75">
      <c r="A4433" s="675">
        <v>94669</v>
      </c>
      <c r="B4433" s="675" t="s">
        <v>1292</v>
      </c>
      <c r="C4433" s="675" t="s">
        <v>1986</v>
      </c>
      <c r="D4433" s="675" t="s">
        <v>37</v>
      </c>
      <c r="E4433" s="676">
        <v>70.7</v>
      </c>
      <c r="F4433" s="449"/>
      <c r="G4433" s="446"/>
      <c r="H4433" s="446" t="s">
        <v>14360</v>
      </c>
      <c r="I4433" s="447">
        <v>45261</v>
      </c>
    </row>
    <row r="4434" spans="1:9" ht="15.75">
      <c r="A4434" s="675">
        <v>94670</v>
      </c>
      <c r="B4434" s="675" t="s">
        <v>1293</v>
      </c>
      <c r="C4434" s="675" t="s">
        <v>1986</v>
      </c>
      <c r="D4434" s="675" t="s">
        <v>37</v>
      </c>
      <c r="E4434" s="676">
        <v>70.05</v>
      </c>
      <c r="F4434" s="449"/>
      <c r="G4434" s="446"/>
      <c r="H4434" s="446" t="s">
        <v>14360</v>
      </c>
      <c r="I4434" s="447">
        <v>45261</v>
      </c>
    </row>
    <row r="4435" spans="1:9" ht="15.75">
      <c r="A4435" s="675">
        <v>94671</v>
      </c>
      <c r="B4435" s="675" t="s">
        <v>1294</v>
      </c>
      <c r="C4435" s="675" t="s">
        <v>1986</v>
      </c>
      <c r="D4435" s="675" t="s">
        <v>37</v>
      </c>
      <c r="E4435" s="676">
        <v>103.8</v>
      </c>
      <c r="F4435" s="446"/>
      <c r="G4435" s="446"/>
      <c r="H4435" s="446" t="s">
        <v>14360</v>
      </c>
      <c r="I4435" s="447">
        <v>45261</v>
      </c>
    </row>
    <row r="4436" spans="1:9" ht="15.75">
      <c r="A4436" s="675">
        <v>94672</v>
      </c>
      <c r="B4436" s="675" t="s">
        <v>1295</v>
      </c>
      <c r="C4436" s="675" t="s">
        <v>1986</v>
      </c>
      <c r="D4436" s="675" t="s">
        <v>37</v>
      </c>
      <c r="E4436" s="676">
        <v>9.0399999999999991</v>
      </c>
      <c r="F4436" s="449"/>
      <c r="G4436" s="446"/>
      <c r="H4436" s="446" t="s">
        <v>14360</v>
      </c>
      <c r="I4436" s="447">
        <v>45261</v>
      </c>
    </row>
    <row r="4437" spans="1:9" ht="15.75">
      <c r="A4437" s="675">
        <v>94673</v>
      </c>
      <c r="B4437" s="675" t="s">
        <v>1296</v>
      </c>
      <c r="C4437" s="675" t="s">
        <v>1986</v>
      </c>
      <c r="D4437" s="675" t="s">
        <v>37</v>
      </c>
      <c r="E4437" s="676">
        <v>9.65</v>
      </c>
      <c r="F4437" s="449"/>
      <c r="G4437" s="446"/>
      <c r="H4437" s="446" t="s">
        <v>14360</v>
      </c>
      <c r="I4437" s="447">
        <v>45261</v>
      </c>
    </row>
    <row r="4438" spans="1:9" ht="15.75">
      <c r="A4438" s="675">
        <v>94674</v>
      </c>
      <c r="B4438" s="675" t="s">
        <v>1297</v>
      </c>
      <c r="C4438" s="675" t="s">
        <v>1986</v>
      </c>
      <c r="D4438" s="675" t="s">
        <v>37</v>
      </c>
      <c r="E4438" s="676">
        <v>9.0399999999999991</v>
      </c>
      <c r="F4438" s="449"/>
      <c r="G4438" s="446"/>
      <c r="H4438" s="446" t="s">
        <v>14360</v>
      </c>
      <c r="I4438" s="447">
        <v>45261</v>
      </c>
    </row>
    <row r="4439" spans="1:9" ht="15.75">
      <c r="A4439" s="675">
        <v>94675</v>
      </c>
      <c r="B4439" s="675" t="s">
        <v>1298</v>
      </c>
      <c r="C4439" s="675" t="s">
        <v>1986</v>
      </c>
      <c r="D4439" s="675" t="s">
        <v>37</v>
      </c>
      <c r="E4439" s="676">
        <v>13.4</v>
      </c>
      <c r="F4439" s="446"/>
      <c r="G4439" s="446"/>
      <c r="H4439" s="446" t="s">
        <v>14360</v>
      </c>
      <c r="I4439" s="447">
        <v>45261</v>
      </c>
    </row>
    <row r="4440" spans="1:9" ht="15.75">
      <c r="A4440" s="675">
        <v>94676</v>
      </c>
      <c r="B4440" s="675" t="s">
        <v>1299</v>
      </c>
      <c r="C4440" s="675" t="s">
        <v>1986</v>
      </c>
      <c r="D4440" s="675" t="s">
        <v>37</v>
      </c>
      <c r="E4440" s="676">
        <v>16</v>
      </c>
      <c r="F4440" s="446"/>
      <c r="G4440" s="446"/>
      <c r="H4440" s="446" t="s">
        <v>14360</v>
      </c>
      <c r="I4440" s="447">
        <v>45261</v>
      </c>
    </row>
    <row r="4441" spans="1:9" ht="15.75">
      <c r="A4441" s="675">
        <v>94677</v>
      </c>
      <c r="B4441" s="675" t="s">
        <v>1300</v>
      </c>
      <c r="C4441" s="675" t="s">
        <v>1986</v>
      </c>
      <c r="D4441" s="675" t="s">
        <v>37</v>
      </c>
      <c r="E4441" s="676">
        <v>22.62</v>
      </c>
      <c r="F4441" s="446"/>
      <c r="G4441" s="446"/>
      <c r="H4441" s="446" t="s">
        <v>14360</v>
      </c>
      <c r="I4441" s="447">
        <v>45261</v>
      </c>
    </row>
    <row r="4442" spans="1:9" ht="15.75">
      <c r="A4442" s="675">
        <v>94678</v>
      </c>
      <c r="B4442" s="675" t="s">
        <v>1301</v>
      </c>
      <c r="C4442" s="675" t="s">
        <v>1986</v>
      </c>
      <c r="D4442" s="675" t="s">
        <v>37</v>
      </c>
      <c r="E4442" s="676">
        <v>15.02</v>
      </c>
      <c r="F4442" s="446"/>
      <c r="G4442" s="446"/>
      <c r="H4442" s="446" t="s">
        <v>14360</v>
      </c>
      <c r="I4442" s="447">
        <v>45261</v>
      </c>
    </row>
    <row r="4443" spans="1:9" ht="15.75">
      <c r="A4443" s="675">
        <v>94679</v>
      </c>
      <c r="B4443" s="675" t="s">
        <v>1302</v>
      </c>
      <c r="C4443" s="675" t="s">
        <v>1986</v>
      </c>
      <c r="D4443" s="675" t="s">
        <v>37</v>
      </c>
      <c r="E4443" s="676">
        <v>23.72</v>
      </c>
      <c r="F4443" s="446"/>
      <c r="G4443" s="446"/>
      <c r="H4443" s="446" t="s">
        <v>14360</v>
      </c>
      <c r="I4443" s="447">
        <v>45261</v>
      </c>
    </row>
    <row r="4444" spans="1:9" ht="15.75">
      <c r="A4444" s="675">
        <v>94680</v>
      </c>
      <c r="B4444" s="675" t="s">
        <v>1303</v>
      </c>
      <c r="C4444" s="675" t="s">
        <v>1986</v>
      </c>
      <c r="D4444" s="675" t="s">
        <v>37</v>
      </c>
      <c r="E4444" s="676">
        <v>48.21</v>
      </c>
      <c r="F4444" s="446"/>
      <c r="G4444" s="446"/>
      <c r="H4444" s="446" t="s">
        <v>14360</v>
      </c>
      <c r="I4444" s="447">
        <v>45261</v>
      </c>
    </row>
    <row r="4445" spans="1:9" ht="15.75">
      <c r="A4445" s="675">
        <v>94681</v>
      </c>
      <c r="B4445" s="675" t="s">
        <v>1304</v>
      </c>
      <c r="C4445" s="675" t="s">
        <v>1986</v>
      </c>
      <c r="D4445" s="675" t="s">
        <v>37</v>
      </c>
      <c r="E4445" s="676">
        <v>53.78</v>
      </c>
      <c r="F4445" s="446"/>
      <c r="G4445" s="446"/>
      <c r="H4445" s="446" t="s">
        <v>14360</v>
      </c>
      <c r="I4445" s="447">
        <v>45261</v>
      </c>
    </row>
    <row r="4446" spans="1:9" ht="15.75">
      <c r="A4446" s="675">
        <v>94682</v>
      </c>
      <c r="B4446" s="675" t="s">
        <v>1305</v>
      </c>
      <c r="C4446" s="675" t="s">
        <v>1986</v>
      </c>
      <c r="D4446" s="675" t="s">
        <v>37</v>
      </c>
      <c r="E4446" s="676">
        <v>109.22</v>
      </c>
      <c r="F4446" s="446"/>
      <c r="G4446" s="446"/>
      <c r="H4446" s="446" t="s">
        <v>14360</v>
      </c>
      <c r="I4446" s="447">
        <v>45261</v>
      </c>
    </row>
    <row r="4447" spans="1:9" ht="15.75">
      <c r="A4447" s="675">
        <v>94683</v>
      </c>
      <c r="B4447" s="675" t="s">
        <v>1306</v>
      </c>
      <c r="C4447" s="675" t="s">
        <v>1986</v>
      </c>
      <c r="D4447" s="675" t="s">
        <v>37</v>
      </c>
      <c r="E4447" s="676">
        <v>73.52</v>
      </c>
      <c r="F4447" s="446"/>
      <c r="G4447" s="446"/>
      <c r="H4447" s="446" t="s">
        <v>14360</v>
      </c>
      <c r="I4447" s="447">
        <v>45261</v>
      </c>
    </row>
    <row r="4448" spans="1:9" ht="15.75">
      <c r="A4448" s="675">
        <v>94684</v>
      </c>
      <c r="B4448" s="675" t="s">
        <v>1307</v>
      </c>
      <c r="C4448" s="675" t="s">
        <v>1986</v>
      </c>
      <c r="D4448" s="675" t="s">
        <v>37</v>
      </c>
      <c r="E4448" s="676">
        <v>140.63999999999999</v>
      </c>
      <c r="F4448" s="446"/>
      <c r="G4448" s="446"/>
      <c r="H4448" s="446" t="s">
        <v>14360</v>
      </c>
      <c r="I4448" s="447">
        <v>45261</v>
      </c>
    </row>
    <row r="4449" spans="1:9" ht="15.75">
      <c r="A4449" s="675">
        <v>94685</v>
      </c>
      <c r="B4449" s="675" t="s">
        <v>1308</v>
      </c>
      <c r="C4449" s="675" t="s">
        <v>1986</v>
      </c>
      <c r="D4449" s="675" t="s">
        <v>37</v>
      </c>
      <c r="E4449" s="676">
        <v>102.8</v>
      </c>
      <c r="F4449" s="446"/>
      <c r="G4449" s="446"/>
      <c r="H4449" s="446" t="s">
        <v>14360</v>
      </c>
      <c r="I4449" s="447">
        <v>45261</v>
      </c>
    </row>
    <row r="4450" spans="1:9" ht="15.75">
      <c r="A4450" s="675">
        <v>94686</v>
      </c>
      <c r="B4450" s="675" t="s">
        <v>1309</v>
      </c>
      <c r="C4450" s="675" t="s">
        <v>1986</v>
      </c>
      <c r="D4450" s="675" t="s">
        <v>37</v>
      </c>
      <c r="E4450" s="676">
        <v>253.89</v>
      </c>
      <c r="F4450" s="446"/>
      <c r="G4450" s="446"/>
      <c r="H4450" s="446" t="s">
        <v>14360</v>
      </c>
      <c r="I4450" s="447">
        <v>45261</v>
      </c>
    </row>
    <row r="4451" spans="1:9" ht="15.75">
      <c r="A4451" s="675">
        <v>94687</v>
      </c>
      <c r="B4451" s="675" t="s">
        <v>1310</v>
      </c>
      <c r="C4451" s="675" t="s">
        <v>1986</v>
      </c>
      <c r="D4451" s="675" t="s">
        <v>37</v>
      </c>
      <c r="E4451" s="676">
        <v>228.77</v>
      </c>
      <c r="F4451" s="446"/>
      <c r="G4451" s="446"/>
      <c r="H4451" s="446" t="s">
        <v>14360</v>
      </c>
      <c r="I4451" s="447">
        <v>45261</v>
      </c>
    </row>
    <row r="4452" spans="1:9" ht="15.75">
      <c r="A4452" s="675">
        <v>94688</v>
      </c>
      <c r="B4452" s="675" t="s">
        <v>1311</v>
      </c>
      <c r="C4452" s="675" t="s">
        <v>1986</v>
      </c>
      <c r="D4452" s="675" t="s">
        <v>37</v>
      </c>
      <c r="E4452" s="676">
        <v>10</v>
      </c>
      <c r="F4452" s="446"/>
      <c r="G4452" s="446"/>
      <c r="H4452" s="446" t="s">
        <v>14360</v>
      </c>
      <c r="I4452" s="447">
        <v>45261</v>
      </c>
    </row>
    <row r="4453" spans="1:9" ht="15.75">
      <c r="A4453" s="675">
        <v>94689</v>
      </c>
      <c r="B4453" s="675" t="s">
        <v>1312</v>
      </c>
      <c r="C4453" s="675" t="s">
        <v>1986</v>
      </c>
      <c r="D4453" s="675" t="s">
        <v>37</v>
      </c>
      <c r="E4453" s="676">
        <v>13.27</v>
      </c>
      <c r="F4453" s="446"/>
      <c r="G4453" s="446"/>
      <c r="H4453" s="446" t="s">
        <v>14360</v>
      </c>
      <c r="I4453" s="447">
        <v>45261</v>
      </c>
    </row>
    <row r="4454" spans="1:9" ht="15.75">
      <c r="A4454" s="675">
        <v>94690</v>
      </c>
      <c r="B4454" s="675" t="s">
        <v>1313</v>
      </c>
      <c r="C4454" s="675" t="s">
        <v>1986</v>
      </c>
      <c r="D4454" s="675" t="s">
        <v>37</v>
      </c>
      <c r="E4454" s="676">
        <v>12.78</v>
      </c>
      <c r="F4454" s="446"/>
      <c r="G4454" s="446"/>
      <c r="H4454" s="446" t="s">
        <v>14360</v>
      </c>
      <c r="I4454" s="447">
        <v>45261</v>
      </c>
    </row>
    <row r="4455" spans="1:9" ht="15.75">
      <c r="A4455" s="675">
        <v>94691</v>
      </c>
      <c r="B4455" s="675" t="s">
        <v>1314</v>
      </c>
      <c r="C4455" s="675" t="s">
        <v>1986</v>
      </c>
      <c r="D4455" s="675" t="s">
        <v>37</v>
      </c>
      <c r="E4455" s="676">
        <v>15.93</v>
      </c>
      <c r="F4455" s="446"/>
      <c r="G4455" s="446"/>
      <c r="H4455" s="446" t="s">
        <v>14360</v>
      </c>
      <c r="I4455" s="447">
        <v>45261</v>
      </c>
    </row>
    <row r="4456" spans="1:9" ht="15.75">
      <c r="A4456" s="675">
        <v>94692</v>
      </c>
      <c r="B4456" s="675" t="s">
        <v>1315</v>
      </c>
      <c r="C4456" s="675" t="s">
        <v>1986</v>
      </c>
      <c r="D4456" s="675" t="s">
        <v>37</v>
      </c>
      <c r="E4456" s="676">
        <v>23.17</v>
      </c>
      <c r="F4456" s="446"/>
      <c r="G4456" s="446"/>
      <c r="H4456" s="446" t="s">
        <v>14360</v>
      </c>
      <c r="I4456" s="447">
        <v>45261</v>
      </c>
    </row>
    <row r="4457" spans="1:9" ht="15.75">
      <c r="A4457" s="675">
        <v>94693</v>
      </c>
      <c r="B4457" s="675" t="s">
        <v>1316</v>
      </c>
      <c r="C4457" s="675" t="s">
        <v>1986</v>
      </c>
      <c r="D4457" s="675" t="s">
        <v>37</v>
      </c>
      <c r="E4457" s="676">
        <v>22.57</v>
      </c>
      <c r="F4457" s="446"/>
      <c r="G4457" s="446"/>
      <c r="H4457" s="446" t="s">
        <v>14360</v>
      </c>
      <c r="I4457" s="447">
        <v>45261</v>
      </c>
    </row>
    <row r="4458" spans="1:9" ht="15.75">
      <c r="A4458" s="675">
        <v>94694</v>
      </c>
      <c r="B4458" s="675" t="s">
        <v>1317</v>
      </c>
      <c r="C4458" s="675" t="s">
        <v>1986</v>
      </c>
      <c r="D4458" s="675" t="s">
        <v>37</v>
      </c>
      <c r="E4458" s="676">
        <v>23.63</v>
      </c>
      <c r="F4458" s="446"/>
      <c r="G4458" s="446"/>
      <c r="H4458" s="446" t="s">
        <v>14360</v>
      </c>
      <c r="I4458" s="447">
        <v>45261</v>
      </c>
    </row>
    <row r="4459" spans="1:9" ht="15.75">
      <c r="A4459" s="675">
        <v>94695</v>
      </c>
      <c r="B4459" s="675" t="s">
        <v>1318</v>
      </c>
      <c r="C4459" s="675" t="s">
        <v>1986</v>
      </c>
      <c r="D4459" s="675" t="s">
        <v>37</v>
      </c>
      <c r="E4459" s="676">
        <v>32.76</v>
      </c>
      <c r="F4459" s="446"/>
      <c r="G4459" s="446"/>
      <c r="H4459" s="446" t="s">
        <v>14360</v>
      </c>
      <c r="I4459" s="447">
        <v>45261</v>
      </c>
    </row>
    <row r="4460" spans="1:9" ht="15.75">
      <c r="A4460" s="675">
        <v>94696</v>
      </c>
      <c r="B4460" s="675" t="s">
        <v>1319</v>
      </c>
      <c r="C4460" s="675" t="s">
        <v>1986</v>
      </c>
      <c r="D4460" s="675" t="s">
        <v>37</v>
      </c>
      <c r="E4460" s="676">
        <v>56.93</v>
      </c>
      <c r="F4460" s="446"/>
      <c r="G4460" s="446"/>
      <c r="H4460" s="446" t="s">
        <v>14360</v>
      </c>
      <c r="I4460" s="447">
        <v>45261</v>
      </c>
    </row>
    <row r="4461" spans="1:9" ht="15.75">
      <c r="A4461" s="675">
        <v>94697</v>
      </c>
      <c r="B4461" s="675" t="s">
        <v>1320</v>
      </c>
      <c r="C4461" s="675" t="s">
        <v>1986</v>
      </c>
      <c r="D4461" s="675" t="s">
        <v>37</v>
      </c>
      <c r="E4461" s="676">
        <v>85.55</v>
      </c>
      <c r="F4461" s="446"/>
      <c r="G4461" s="446"/>
      <c r="H4461" s="446" t="s">
        <v>14360</v>
      </c>
      <c r="I4461" s="447">
        <v>45261</v>
      </c>
    </row>
    <row r="4462" spans="1:9" ht="15.75">
      <c r="A4462" s="675">
        <v>94698</v>
      </c>
      <c r="B4462" s="675" t="s">
        <v>1321</v>
      </c>
      <c r="C4462" s="675" t="s">
        <v>1986</v>
      </c>
      <c r="D4462" s="675" t="s">
        <v>37</v>
      </c>
      <c r="E4462" s="676">
        <v>69.510000000000005</v>
      </c>
      <c r="F4462" s="446"/>
      <c r="G4462" s="446"/>
      <c r="H4462" s="446" t="s">
        <v>14360</v>
      </c>
      <c r="I4462" s="447">
        <v>45261</v>
      </c>
    </row>
    <row r="4463" spans="1:9" ht="15.75">
      <c r="A4463" s="675">
        <v>94699</v>
      </c>
      <c r="B4463" s="675" t="s">
        <v>1322</v>
      </c>
      <c r="C4463" s="675" t="s">
        <v>1986</v>
      </c>
      <c r="D4463" s="675" t="s">
        <v>37</v>
      </c>
      <c r="E4463" s="676">
        <v>126.39</v>
      </c>
      <c r="F4463" s="446"/>
      <c r="G4463" s="446"/>
      <c r="H4463" s="446" t="s">
        <v>14360</v>
      </c>
      <c r="I4463" s="447">
        <v>45261</v>
      </c>
    </row>
    <row r="4464" spans="1:9" ht="15.75">
      <c r="A4464" s="675">
        <v>94700</v>
      </c>
      <c r="B4464" s="675" t="s">
        <v>1323</v>
      </c>
      <c r="C4464" s="675" t="s">
        <v>1986</v>
      </c>
      <c r="D4464" s="675" t="s">
        <v>37</v>
      </c>
      <c r="E4464" s="676">
        <v>148.37</v>
      </c>
      <c r="F4464" s="446"/>
      <c r="G4464" s="446"/>
      <c r="H4464" s="446" t="s">
        <v>14360</v>
      </c>
      <c r="I4464" s="447">
        <v>45261</v>
      </c>
    </row>
    <row r="4465" spans="1:9" ht="15.75">
      <c r="A4465" s="675">
        <v>94701</v>
      </c>
      <c r="B4465" s="675" t="s">
        <v>1324</v>
      </c>
      <c r="C4465" s="675" t="s">
        <v>1986</v>
      </c>
      <c r="D4465" s="675" t="s">
        <v>37</v>
      </c>
      <c r="E4465" s="676">
        <v>223.25</v>
      </c>
      <c r="F4465" s="446"/>
      <c r="G4465" s="446"/>
      <c r="H4465" s="446" t="s">
        <v>14360</v>
      </c>
      <c r="I4465" s="447">
        <v>45261</v>
      </c>
    </row>
    <row r="4466" spans="1:9" ht="15.75">
      <c r="A4466" s="675">
        <v>94702</v>
      </c>
      <c r="B4466" s="675" t="s">
        <v>1325</v>
      </c>
      <c r="C4466" s="675" t="s">
        <v>1986</v>
      </c>
      <c r="D4466" s="675" t="s">
        <v>37</v>
      </c>
      <c r="E4466" s="676">
        <v>195.91</v>
      </c>
      <c r="F4466" s="446"/>
      <c r="G4466" s="446"/>
      <c r="H4466" s="446" t="s">
        <v>14360</v>
      </c>
      <c r="I4466" s="447">
        <v>45261</v>
      </c>
    </row>
    <row r="4467" spans="1:9" ht="15.75">
      <c r="A4467" s="675">
        <v>94703</v>
      </c>
      <c r="B4467" s="675" t="s">
        <v>1326</v>
      </c>
      <c r="C4467" s="675" t="s">
        <v>1986</v>
      </c>
      <c r="D4467" s="675" t="s">
        <v>37</v>
      </c>
      <c r="E4467" s="676">
        <v>20.59</v>
      </c>
      <c r="F4467" s="446"/>
      <c r="G4467" s="446"/>
      <c r="H4467" s="446" t="s">
        <v>14360</v>
      </c>
      <c r="I4467" s="447">
        <v>45261</v>
      </c>
    </row>
    <row r="4468" spans="1:9" ht="15.75">
      <c r="A4468" s="675">
        <v>94704</v>
      </c>
      <c r="B4468" s="675" t="s">
        <v>448</v>
      </c>
      <c r="C4468" s="675" t="s">
        <v>1986</v>
      </c>
      <c r="D4468" s="675" t="s">
        <v>37</v>
      </c>
      <c r="E4468" s="676">
        <v>27.31</v>
      </c>
      <c r="F4468" s="446"/>
      <c r="G4468" s="446"/>
      <c r="H4468" s="446" t="s">
        <v>14360</v>
      </c>
      <c r="I4468" s="447">
        <v>45261</v>
      </c>
    </row>
    <row r="4469" spans="1:9" ht="15.75">
      <c r="A4469" s="675">
        <v>94705</v>
      </c>
      <c r="B4469" s="675" t="s">
        <v>1327</v>
      </c>
      <c r="C4469" s="675" t="s">
        <v>1986</v>
      </c>
      <c r="D4469" s="675" t="s">
        <v>37</v>
      </c>
      <c r="E4469" s="676">
        <v>37.270000000000003</v>
      </c>
      <c r="F4469" s="446"/>
      <c r="G4469" s="446"/>
      <c r="H4469" s="446" t="s">
        <v>14360</v>
      </c>
      <c r="I4469" s="447">
        <v>45261</v>
      </c>
    </row>
    <row r="4470" spans="1:9" ht="15.75">
      <c r="A4470" s="675">
        <v>94706</v>
      </c>
      <c r="B4470" s="675" t="s">
        <v>1328</v>
      </c>
      <c r="C4470" s="675" t="s">
        <v>1986</v>
      </c>
      <c r="D4470" s="675" t="s">
        <v>37</v>
      </c>
      <c r="E4470" s="676">
        <v>42.48</v>
      </c>
      <c r="F4470" s="446"/>
      <c r="G4470" s="446"/>
      <c r="H4470" s="446" t="s">
        <v>14360</v>
      </c>
      <c r="I4470" s="447">
        <v>45261</v>
      </c>
    </row>
    <row r="4471" spans="1:9" ht="15.75">
      <c r="A4471" s="675">
        <v>94707</v>
      </c>
      <c r="B4471" s="675" t="s">
        <v>449</v>
      </c>
      <c r="C4471" s="675" t="s">
        <v>1986</v>
      </c>
      <c r="D4471" s="675" t="s">
        <v>37</v>
      </c>
      <c r="E4471" s="676">
        <v>63.66</v>
      </c>
      <c r="F4471" s="446"/>
      <c r="G4471" s="446"/>
      <c r="H4471" s="446" t="s">
        <v>14360</v>
      </c>
      <c r="I4471" s="447">
        <v>45261</v>
      </c>
    </row>
    <row r="4472" spans="1:9" ht="15.75">
      <c r="A4472" s="675">
        <v>94713</v>
      </c>
      <c r="B4472" s="675" t="s">
        <v>1329</v>
      </c>
      <c r="C4472" s="675" t="s">
        <v>1986</v>
      </c>
      <c r="D4472" s="675" t="s">
        <v>37</v>
      </c>
      <c r="E4472" s="676">
        <v>250.49</v>
      </c>
      <c r="F4472" s="446"/>
      <c r="G4472" s="446"/>
      <c r="H4472" s="446" t="s">
        <v>14360</v>
      </c>
      <c r="I4472" s="447">
        <v>45261</v>
      </c>
    </row>
    <row r="4473" spans="1:9" ht="15.75">
      <c r="A4473" s="675">
        <v>94714</v>
      </c>
      <c r="B4473" s="675" t="s">
        <v>1330</v>
      </c>
      <c r="C4473" s="675" t="s">
        <v>1986</v>
      </c>
      <c r="D4473" s="675" t="s">
        <v>37</v>
      </c>
      <c r="E4473" s="676">
        <v>349.71</v>
      </c>
      <c r="F4473" s="446"/>
      <c r="G4473" s="446"/>
      <c r="H4473" s="446" t="s">
        <v>14360</v>
      </c>
      <c r="I4473" s="447">
        <v>45261</v>
      </c>
    </row>
    <row r="4474" spans="1:9" ht="15.75">
      <c r="A4474" s="675">
        <v>94715</v>
      </c>
      <c r="B4474" s="675" t="s">
        <v>1331</v>
      </c>
      <c r="C4474" s="675" t="s">
        <v>1986</v>
      </c>
      <c r="D4474" s="675" t="s">
        <v>37</v>
      </c>
      <c r="E4474" s="676">
        <v>308.41000000000003</v>
      </c>
      <c r="F4474" s="446"/>
      <c r="G4474" s="446"/>
      <c r="H4474" s="446" t="s">
        <v>14360</v>
      </c>
      <c r="I4474" s="447">
        <v>45261</v>
      </c>
    </row>
    <row r="4475" spans="1:9" ht="15.75">
      <c r="A4475" s="675">
        <v>94724</v>
      </c>
      <c r="B4475" s="675" t="s">
        <v>1332</v>
      </c>
      <c r="C4475" s="675" t="s">
        <v>1986</v>
      </c>
      <c r="D4475" s="675" t="s">
        <v>37</v>
      </c>
      <c r="E4475" s="676">
        <v>26.64</v>
      </c>
      <c r="F4475" s="446"/>
      <c r="G4475" s="446"/>
      <c r="H4475" s="446" t="s">
        <v>14360</v>
      </c>
      <c r="I4475" s="447">
        <v>45261</v>
      </c>
    </row>
    <row r="4476" spans="1:9" ht="15.75">
      <c r="A4476" s="675">
        <v>94725</v>
      </c>
      <c r="B4476" s="675" t="s">
        <v>1333</v>
      </c>
      <c r="C4476" s="675" t="s">
        <v>1986</v>
      </c>
      <c r="D4476" s="675" t="s">
        <v>37</v>
      </c>
      <c r="E4476" s="676">
        <v>6.11</v>
      </c>
      <c r="F4476" s="446"/>
      <c r="G4476" s="446"/>
      <c r="H4476" s="446" t="s">
        <v>14360</v>
      </c>
      <c r="I4476" s="447">
        <v>45261</v>
      </c>
    </row>
    <row r="4477" spans="1:9" ht="15.75">
      <c r="A4477" s="675">
        <v>94726</v>
      </c>
      <c r="B4477" s="675" t="s">
        <v>1334</v>
      </c>
      <c r="C4477" s="675" t="s">
        <v>1986</v>
      </c>
      <c r="D4477" s="675" t="s">
        <v>37</v>
      </c>
      <c r="E4477" s="676">
        <v>33.28</v>
      </c>
      <c r="F4477" s="446"/>
      <c r="G4477" s="446"/>
      <c r="H4477" s="446" t="s">
        <v>14360</v>
      </c>
      <c r="I4477" s="447">
        <v>45261</v>
      </c>
    </row>
    <row r="4478" spans="1:9" ht="15.75">
      <c r="A4478" s="675">
        <v>94727</v>
      </c>
      <c r="B4478" s="675" t="s">
        <v>1335</v>
      </c>
      <c r="C4478" s="675" t="s">
        <v>1986</v>
      </c>
      <c r="D4478" s="675" t="s">
        <v>37</v>
      </c>
      <c r="E4478" s="676">
        <v>9.15</v>
      </c>
      <c r="F4478" s="446"/>
      <c r="G4478" s="446"/>
      <c r="H4478" s="446" t="s">
        <v>14360</v>
      </c>
      <c r="I4478" s="447">
        <v>45261</v>
      </c>
    </row>
    <row r="4479" spans="1:9" ht="15.75">
      <c r="A4479" s="675">
        <v>94728</v>
      </c>
      <c r="B4479" s="675" t="s">
        <v>1336</v>
      </c>
      <c r="C4479" s="675" t="s">
        <v>1986</v>
      </c>
      <c r="D4479" s="675" t="s">
        <v>37</v>
      </c>
      <c r="E4479" s="676">
        <v>52.39</v>
      </c>
      <c r="F4479" s="446"/>
      <c r="G4479" s="446"/>
      <c r="H4479" s="446" t="s">
        <v>14360</v>
      </c>
      <c r="I4479" s="447">
        <v>45261</v>
      </c>
    </row>
    <row r="4480" spans="1:9" ht="15.75">
      <c r="A4480" s="675">
        <v>94729</v>
      </c>
      <c r="B4480" s="675" t="s">
        <v>1337</v>
      </c>
      <c r="C4480" s="675" t="s">
        <v>1986</v>
      </c>
      <c r="D4480" s="675" t="s">
        <v>37</v>
      </c>
      <c r="E4480" s="676">
        <v>17.25</v>
      </c>
      <c r="F4480" s="446"/>
      <c r="G4480" s="446"/>
      <c r="H4480" s="446" t="s">
        <v>14360</v>
      </c>
      <c r="I4480" s="447">
        <v>45261</v>
      </c>
    </row>
    <row r="4481" spans="1:9" ht="15.75">
      <c r="A4481" s="675">
        <v>94730</v>
      </c>
      <c r="B4481" s="675" t="s">
        <v>1338</v>
      </c>
      <c r="C4481" s="675" t="s">
        <v>1986</v>
      </c>
      <c r="D4481" s="675" t="s">
        <v>37</v>
      </c>
      <c r="E4481" s="676">
        <v>63.03</v>
      </c>
      <c r="F4481" s="446"/>
      <c r="G4481" s="446"/>
      <c r="H4481" s="446" t="s">
        <v>14360</v>
      </c>
      <c r="I4481" s="447">
        <v>45261</v>
      </c>
    </row>
    <row r="4482" spans="1:9" ht="15.75">
      <c r="A4482" s="675">
        <v>94731</v>
      </c>
      <c r="B4482" s="675" t="s">
        <v>1339</v>
      </c>
      <c r="C4482" s="675" t="s">
        <v>1986</v>
      </c>
      <c r="D4482" s="675" t="s">
        <v>37</v>
      </c>
      <c r="E4482" s="676">
        <v>21.97</v>
      </c>
      <c r="F4482" s="446"/>
      <c r="G4482" s="446"/>
      <c r="H4482" s="446" t="s">
        <v>14360</v>
      </c>
      <c r="I4482" s="447">
        <v>45261</v>
      </c>
    </row>
    <row r="4483" spans="1:9" ht="15.75">
      <c r="A4483" s="675">
        <v>94732</v>
      </c>
      <c r="B4483" s="675" t="s">
        <v>6962</v>
      </c>
      <c r="C4483" s="675" t="s">
        <v>1986</v>
      </c>
      <c r="D4483" s="675" t="s">
        <v>37</v>
      </c>
      <c r="E4483" s="676">
        <v>103.04</v>
      </c>
      <c r="F4483" s="446"/>
      <c r="G4483" s="446"/>
      <c r="H4483" s="446" t="s">
        <v>14360</v>
      </c>
      <c r="I4483" s="447">
        <v>45261</v>
      </c>
    </row>
    <row r="4484" spans="1:9" ht="15.75">
      <c r="A4484" s="675">
        <v>94733</v>
      </c>
      <c r="B4484" s="675" t="s">
        <v>1340</v>
      </c>
      <c r="C4484" s="675" t="s">
        <v>1986</v>
      </c>
      <c r="D4484" s="675" t="s">
        <v>37</v>
      </c>
      <c r="E4484" s="676">
        <v>42.14</v>
      </c>
      <c r="F4484" s="446"/>
      <c r="G4484" s="446"/>
      <c r="H4484" s="446" t="s">
        <v>14360</v>
      </c>
      <c r="I4484" s="447">
        <v>45261</v>
      </c>
    </row>
    <row r="4485" spans="1:9" ht="15.75">
      <c r="A4485" s="675">
        <v>94734</v>
      </c>
      <c r="B4485" s="675" t="s">
        <v>6963</v>
      </c>
      <c r="C4485" s="675" t="s">
        <v>1986</v>
      </c>
      <c r="D4485" s="675" t="s">
        <v>37</v>
      </c>
      <c r="E4485" s="676">
        <v>373.77</v>
      </c>
      <c r="F4485" s="446"/>
      <c r="G4485" s="446"/>
      <c r="H4485" s="446" t="s">
        <v>14360</v>
      </c>
      <c r="I4485" s="447">
        <v>45261</v>
      </c>
    </row>
    <row r="4486" spans="1:9" ht="15.75">
      <c r="A4486" s="675">
        <v>94736</v>
      </c>
      <c r="B4486" s="675" t="s">
        <v>6964</v>
      </c>
      <c r="C4486" s="675" t="s">
        <v>1986</v>
      </c>
      <c r="D4486" s="675" t="s">
        <v>37</v>
      </c>
      <c r="E4486" s="676">
        <v>546.89</v>
      </c>
      <c r="F4486" s="446"/>
      <c r="G4486" s="446"/>
      <c r="H4486" s="446" t="s">
        <v>14360</v>
      </c>
      <c r="I4486" s="447">
        <v>45261</v>
      </c>
    </row>
    <row r="4487" spans="1:9" ht="15.75">
      <c r="A4487" s="675">
        <v>94737</v>
      </c>
      <c r="B4487" s="675" t="s">
        <v>1341</v>
      </c>
      <c r="C4487" s="675" t="s">
        <v>1986</v>
      </c>
      <c r="D4487" s="675" t="s">
        <v>37</v>
      </c>
      <c r="E4487" s="676">
        <v>181.04</v>
      </c>
      <c r="F4487" s="446"/>
      <c r="G4487" s="446"/>
      <c r="H4487" s="446" t="s">
        <v>14360</v>
      </c>
      <c r="I4487" s="447">
        <v>45261</v>
      </c>
    </row>
    <row r="4488" spans="1:9" ht="15.75">
      <c r="A4488" s="675">
        <v>94738</v>
      </c>
      <c r="B4488" s="675" t="s">
        <v>6965</v>
      </c>
      <c r="C4488" s="675" t="s">
        <v>1986</v>
      </c>
      <c r="D4488" s="675" t="s">
        <v>37</v>
      </c>
      <c r="E4488" s="677">
        <v>1643.39</v>
      </c>
      <c r="F4488" s="446"/>
      <c r="G4488" s="446"/>
      <c r="H4488" s="446" t="s">
        <v>14360</v>
      </c>
      <c r="I4488" s="447">
        <v>45261</v>
      </c>
    </row>
    <row r="4489" spans="1:9" ht="15.75">
      <c r="A4489" s="675">
        <v>94739</v>
      </c>
      <c r="B4489" s="675" t="s">
        <v>6966</v>
      </c>
      <c r="C4489" s="675" t="s">
        <v>1986</v>
      </c>
      <c r="D4489" s="675" t="s">
        <v>37</v>
      </c>
      <c r="E4489" s="676">
        <v>207.88</v>
      </c>
      <c r="F4489" s="446"/>
      <c r="G4489" s="446"/>
      <c r="H4489" s="446" t="s">
        <v>14360</v>
      </c>
      <c r="I4489" s="447">
        <v>45261</v>
      </c>
    </row>
    <row r="4490" spans="1:9" ht="15.75">
      <c r="A4490" s="675">
        <v>94740</v>
      </c>
      <c r="B4490" s="675" t="s">
        <v>1342</v>
      </c>
      <c r="C4490" s="675" t="s">
        <v>1986</v>
      </c>
      <c r="D4490" s="675" t="s">
        <v>37</v>
      </c>
      <c r="E4490" s="676">
        <v>9.69</v>
      </c>
      <c r="F4490" s="446"/>
      <c r="G4490" s="446"/>
      <c r="H4490" s="446" t="s">
        <v>14360</v>
      </c>
      <c r="I4490" s="447">
        <v>45261</v>
      </c>
    </row>
    <row r="4491" spans="1:9" ht="15.75">
      <c r="A4491" s="675">
        <v>94741</v>
      </c>
      <c r="B4491" s="675" t="s">
        <v>1343</v>
      </c>
      <c r="C4491" s="675" t="s">
        <v>1986</v>
      </c>
      <c r="D4491" s="675" t="s">
        <v>37</v>
      </c>
      <c r="E4491" s="676">
        <v>12.67</v>
      </c>
      <c r="F4491" s="446"/>
      <c r="G4491" s="446"/>
      <c r="H4491" s="446" t="s">
        <v>14360</v>
      </c>
      <c r="I4491" s="447">
        <v>45261</v>
      </c>
    </row>
    <row r="4492" spans="1:9" ht="15.75">
      <c r="A4492" s="675">
        <v>94742</v>
      </c>
      <c r="B4492" s="675" t="s">
        <v>1344</v>
      </c>
      <c r="C4492" s="675" t="s">
        <v>1986</v>
      </c>
      <c r="D4492" s="675" t="s">
        <v>37</v>
      </c>
      <c r="E4492" s="676">
        <v>14.75</v>
      </c>
      <c r="F4492" s="446"/>
      <c r="G4492" s="446"/>
      <c r="H4492" s="446" t="s">
        <v>14360</v>
      </c>
      <c r="I4492" s="447">
        <v>45261</v>
      </c>
    </row>
    <row r="4493" spans="1:9" ht="15.75">
      <c r="A4493" s="675">
        <v>94743</v>
      </c>
      <c r="B4493" s="675" t="s">
        <v>1345</v>
      </c>
      <c r="C4493" s="675" t="s">
        <v>1986</v>
      </c>
      <c r="D4493" s="675" t="s">
        <v>37</v>
      </c>
      <c r="E4493" s="676">
        <v>19.22</v>
      </c>
      <c r="F4493" s="446"/>
      <c r="G4493" s="446"/>
      <c r="H4493" s="446" t="s">
        <v>14360</v>
      </c>
      <c r="I4493" s="447">
        <v>45261</v>
      </c>
    </row>
    <row r="4494" spans="1:9" ht="15.75">
      <c r="A4494" s="675">
        <v>94744</v>
      </c>
      <c r="B4494" s="675" t="s">
        <v>1346</v>
      </c>
      <c r="C4494" s="675" t="s">
        <v>1986</v>
      </c>
      <c r="D4494" s="675" t="s">
        <v>37</v>
      </c>
      <c r="E4494" s="676">
        <v>24.22</v>
      </c>
      <c r="F4494" s="446"/>
      <c r="G4494" s="446"/>
      <c r="H4494" s="446" t="s">
        <v>14360</v>
      </c>
      <c r="I4494" s="447">
        <v>45261</v>
      </c>
    </row>
    <row r="4495" spans="1:9" ht="15.75">
      <c r="A4495" s="675">
        <v>94746</v>
      </c>
      <c r="B4495" s="675" t="s">
        <v>1347</v>
      </c>
      <c r="C4495" s="675" t="s">
        <v>1986</v>
      </c>
      <c r="D4495" s="675" t="s">
        <v>37</v>
      </c>
      <c r="E4495" s="676">
        <v>33.520000000000003</v>
      </c>
      <c r="F4495" s="446"/>
      <c r="G4495" s="446"/>
      <c r="H4495" s="446" t="s">
        <v>14360</v>
      </c>
      <c r="I4495" s="447">
        <v>45261</v>
      </c>
    </row>
    <row r="4496" spans="1:9" ht="15.75">
      <c r="A4496" s="675">
        <v>94748</v>
      </c>
      <c r="B4496" s="675" t="s">
        <v>1348</v>
      </c>
      <c r="C4496" s="675" t="s">
        <v>1986</v>
      </c>
      <c r="D4496" s="675" t="s">
        <v>37</v>
      </c>
      <c r="E4496" s="676">
        <v>79.790000000000006</v>
      </c>
      <c r="F4496" s="446"/>
      <c r="G4496" s="446"/>
      <c r="H4496" s="446" t="s">
        <v>14360</v>
      </c>
      <c r="I4496" s="447">
        <v>45261</v>
      </c>
    </row>
    <row r="4497" spans="1:9" ht="15.75">
      <c r="A4497" s="675">
        <v>94750</v>
      </c>
      <c r="B4497" s="675" t="s">
        <v>1349</v>
      </c>
      <c r="C4497" s="675" t="s">
        <v>1986</v>
      </c>
      <c r="D4497" s="675" t="s">
        <v>37</v>
      </c>
      <c r="E4497" s="676">
        <v>157.72999999999999</v>
      </c>
      <c r="F4497" s="446"/>
      <c r="G4497" s="446"/>
      <c r="H4497" s="446" t="s">
        <v>14360</v>
      </c>
      <c r="I4497" s="447">
        <v>45261</v>
      </c>
    </row>
    <row r="4498" spans="1:9" ht="15.75">
      <c r="A4498" s="675">
        <v>94752</v>
      </c>
      <c r="B4498" s="675" t="s">
        <v>1350</v>
      </c>
      <c r="C4498" s="675" t="s">
        <v>1986</v>
      </c>
      <c r="D4498" s="675" t="s">
        <v>37</v>
      </c>
      <c r="E4498" s="676">
        <v>191.64</v>
      </c>
      <c r="F4498" s="446"/>
      <c r="G4498" s="446"/>
      <c r="H4498" s="446" t="s">
        <v>14360</v>
      </c>
      <c r="I4498" s="447">
        <v>45261</v>
      </c>
    </row>
    <row r="4499" spans="1:9" ht="15.75">
      <c r="A4499" s="675">
        <v>94754</v>
      </c>
      <c r="B4499" s="675" t="s">
        <v>6967</v>
      </c>
      <c r="C4499" s="675" t="s">
        <v>1986</v>
      </c>
      <c r="D4499" s="675" t="s">
        <v>37</v>
      </c>
      <c r="E4499" s="676">
        <v>257.85000000000002</v>
      </c>
      <c r="F4499" s="446"/>
      <c r="G4499" s="446"/>
      <c r="H4499" s="446" t="s">
        <v>14360</v>
      </c>
      <c r="I4499" s="447">
        <v>45261</v>
      </c>
    </row>
    <row r="4500" spans="1:9" ht="15.75">
      <c r="A4500" s="675">
        <v>94756</v>
      </c>
      <c r="B4500" s="675" t="s">
        <v>1351</v>
      </c>
      <c r="C4500" s="675" t="s">
        <v>1986</v>
      </c>
      <c r="D4500" s="675" t="s">
        <v>37</v>
      </c>
      <c r="E4500" s="676">
        <v>12.07</v>
      </c>
      <c r="F4500" s="446"/>
      <c r="G4500" s="446"/>
      <c r="H4500" s="446" t="s">
        <v>14360</v>
      </c>
      <c r="I4500" s="447">
        <v>45261</v>
      </c>
    </row>
    <row r="4501" spans="1:9" ht="15.75">
      <c r="A4501" s="675">
        <v>94757</v>
      </c>
      <c r="B4501" s="675" t="s">
        <v>1352</v>
      </c>
      <c r="C4501" s="675" t="s">
        <v>1986</v>
      </c>
      <c r="D4501" s="675" t="s">
        <v>37</v>
      </c>
      <c r="E4501" s="676">
        <v>17.149999999999999</v>
      </c>
      <c r="F4501" s="446"/>
      <c r="G4501" s="446"/>
      <c r="H4501" s="446" t="s">
        <v>14360</v>
      </c>
      <c r="I4501" s="447">
        <v>45261</v>
      </c>
    </row>
    <row r="4502" spans="1:9" ht="15.75">
      <c r="A4502" s="675">
        <v>94758</v>
      </c>
      <c r="B4502" s="675" t="s">
        <v>1353</v>
      </c>
      <c r="C4502" s="675" t="s">
        <v>1986</v>
      </c>
      <c r="D4502" s="675" t="s">
        <v>37</v>
      </c>
      <c r="E4502" s="676">
        <v>48.06</v>
      </c>
      <c r="F4502" s="446"/>
      <c r="G4502" s="446"/>
      <c r="H4502" s="446" t="s">
        <v>14360</v>
      </c>
      <c r="I4502" s="447">
        <v>45261</v>
      </c>
    </row>
    <row r="4503" spans="1:9" ht="15.75">
      <c r="A4503" s="675">
        <v>94759</v>
      </c>
      <c r="B4503" s="675" t="s">
        <v>1354</v>
      </c>
      <c r="C4503" s="675" t="s">
        <v>1986</v>
      </c>
      <c r="D4503" s="675" t="s">
        <v>37</v>
      </c>
      <c r="E4503" s="676">
        <v>59.06</v>
      </c>
      <c r="F4503" s="446"/>
      <c r="G4503" s="446"/>
      <c r="H4503" s="446" t="s">
        <v>14360</v>
      </c>
      <c r="I4503" s="447">
        <v>45261</v>
      </c>
    </row>
    <row r="4504" spans="1:9" ht="15.75">
      <c r="A4504" s="675">
        <v>94760</v>
      </c>
      <c r="B4504" s="675" t="s">
        <v>1355</v>
      </c>
      <c r="C4504" s="675" t="s">
        <v>1986</v>
      </c>
      <c r="D4504" s="675" t="s">
        <v>37</v>
      </c>
      <c r="E4504" s="676">
        <v>99.09</v>
      </c>
      <c r="F4504" s="446"/>
      <c r="G4504" s="446"/>
      <c r="H4504" s="446" t="s">
        <v>14360</v>
      </c>
      <c r="I4504" s="447">
        <v>45261</v>
      </c>
    </row>
    <row r="4505" spans="1:9" ht="15.75">
      <c r="A4505" s="675">
        <v>94761</v>
      </c>
      <c r="B4505" s="675" t="s">
        <v>1356</v>
      </c>
      <c r="C4505" s="675" t="s">
        <v>1986</v>
      </c>
      <c r="D4505" s="675" t="s">
        <v>37</v>
      </c>
      <c r="E4505" s="676">
        <v>211.13</v>
      </c>
      <c r="F4505" s="446"/>
      <c r="G4505" s="446"/>
      <c r="H4505" s="446" t="s">
        <v>14360</v>
      </c>
      <c r="I4505" s="447">
        <v>45261</v>
      </c>
    </row>
    <row r="4506" spans="1:9" ht="15.75">
      <c r="A4506" s="675">
        <v>94762</v>
      </c>
      <c r="B4506" s="675" t="s">
        <v>1357</v>
      </c>
      <c r="C4506" s="675" t="s">
        <v>1986</v>
      </c>
      <c r="D4506" s="675" t="s">
        <v>37</v>
      </c>
      <c r="E4506" s="676">
        <v>258.45999999999998</v>
      </c>
      <c r="F4506" s="446"/>
      <c r="G4506" s="446"/>
      <c r="H4506" s="446" t="s">
        <v>14360</v>
      </c>
      <c r="I4506" s="447">
        <v>45261</v>
      </c>
    </row>
    <row r="4507" spans="1:9" ht="15.75">
      <c r="A4507" s="675">
        <v>94763</v>
      </c>
      <c r="B4507" s="675" t="s">
        <v>6968</v>
      </c>
      <c r="C4507" s="675" t="s">
        <v>1986</v>
      </c>
      <c r="D4507" s="675" t="s">
        <v>37</v>
      </c>
      <c r="E4507" s="676">
        <v>314.92</v>
      </c>
      <c r="F4507" s="446"/>
      <c r="G4507" s="446"/>
      <c r="H4507" s="446" t="s">
        <v>14360</v>
      </c>
      <c r="I4507" s="447">
        <v>45261</v>
      </c>
    </row>
    <row r="4508" spans="1:9" ht="15.75">
      <c r="A4508" s="675">
        <v>94764</v>
      </c>
      <c r="B4508" s="675" t="s">
        <v>6969</v>
      </c>
      <c r="C4508" s="675" t="s">
        <v>1986</v>
      </c>
      <c r="D4508" s="675" t="s">
        <v>37</v>
      </c>
      <c r="E4508" s="676">
        <v>36.43</v>
      </c>
      <c r="F4508" s="446"/>
      <c r="G4508" s="446"/>
      <c r="H4508" s="446" t="s">
        <v>14360</v>
      </c>
      <c r="I4508" s="447">
        <v>45261</v>
      </c>
    </row>
    <row r="4509" spans="1:9" ht="15.75">
      <c r="A4509" s="675">
        <v>94765</v>
      </c>
      <c r="B4509" s="675" t="s">
        <v>6970</v>
      </c>
      <c r="C4509" s="675" t="s">
        <v>1986</v>
      </c>
      <c r="D4509" s="675" t="s">
        <v>37</v>
      </c>
      <c r="E4509" s="676">
        <v>39.64</v>
      </c>
      <c r="F4509" s="446"/>
      <c r="G4509" s="446"/>
      <c r="H4509" s="446" t="s">
        <v>14360</v>
      </c>
      <c r="I4509" s="447">
        <v>45261</v>
      </c>
    </row>
    <row r="4510" spans="1:9" ht="15.75">
      <c r="A4510" s="675">
        <v>94766</v>
      </c>
      <c r="B4510" s="675" t="s">
        <v>6971</v>
      </c>
      <c r="C4510" s="675" t="s">
        <v>1986</v>
      </c>
      <c r="D4510" s="675" t="s">
        <v>37</v>
      </c>
      <c r="E4510" s="676">
        <v>43.89</v>
      </c>
      <c r="F4510" s="446"/>
      <c r="G4510" s="446"/>
      <c r="H4510" s="446" t="s">
        <v>14360</v>
      </c>
      <c r="I4510" s="447">
        <v>45261</v>
      </c>
    </row>
    <row r="4511" spans="1:9" ht="15.75">
      <c r="A4511" s="675">
        <v>94767</v>
      </c>
      <c r="B4511" s="675" t="s">
        <v>6972</v>
      </c>
      <c r="C4511" s="675" t="s">
        <v>1986</v>
      </c>
      <c r="D4511" s="675" t="s">
        <v>37</v>
      </c>
      <c r="E4511" s="676">
        <v>65.48</v>
      </c>
      <c r="F4511" s="446"/>
      <c r="G4511" s="446"/>
      <c r="H4511" s="446" t="s">
        <v>14360</v>
      </c>
      <c r="I4511" s="447">
        <v>45261</v>
      </c>
    </row>
    <row r="4512" spans="1:9" ht="15.75">
      <c r="A4512" s="675">
        <v>94768</v>
      </c>
      <c r="B4512" s="675" t="s">
        <v>6973</v>
      </c>
      <c r="C4512" s="675" t="s">
        <v>1986</v>
      </c>
      <c r="D4512" s="675" t="s">
        <v>37</v>
      </c>
      <c r="E4512" s="676">
        <v>73.86</v>
      </c>
      <c r="F4512" s="446"/>
      <c r="G4512" s="446"/>
      <c r="H4512" s="446" t="s">
        <v>14360</v>
      </c>
      <c r="I4512" s="447">
        <v>45261</v>
      </c>
    </row>
    <row r="4513" spans="1:9" ht="15.75">
      <c r="A4513" s="675">
        <v>94769</v>
      </c>
      <c r="B4513" s="675" t="s">
        <v>6974</v>
      </c>
      <c r="C4513" s="675" t="s">
        <v>1986</v>
      </c>
      <c r="D4513" s="675" t="s">
        <v>37</v>
      </c>
      <c r="E4513" s="676">
        <v>101.36</v>
      </c>
      <c r="F4513" s="446"/>
      <c r="G4513" s="446"/>
      <c r="H4513" s="446" t="s">
        <v>14360</v>
      </c>
      <c r="I4513" s="447">
        <v>45261</v>
      </c>
    </row>
    <row r="4514" spans="1:9" ht="15.75">
      <c r="A4514" s="675">
        <v>94770</v>
      </c>
      <c r="B4514" s="675" t="s">
        <v>6975</v>
      </c>
      <c r="C4514" s="675" t="s">
        <v>1986</v>
      </c>
      <c r="D4514" s="675" t="s">
        <v>37</v>
      </c>
      <c r="E4514" s="676">
        <v>41.03</v>
      </c>
      <c r="F4514" s="446"/>
      <c r="G4514" s="446"/>
      <c r="H4514" s="446" t="s">
        <v>14360</v>
      </c>
      <c r="I4514" s="447">
        <v>45261</v>
      </c>
    </row>
    <row r="4515" spans="1:9" ht="15.75">
      <c r="A4515" s="675">
        <v>94771</v>
      </c>
      <c r="B4515" s="675" t="s">
        <v>6976</v>
      </c>
      <c r="C4515" s="675" t="s">
        <v>1986</v>
      </c>
      <c r="D4515" s="675" t="s">
        <v>37</v>
      </c>
      <c r="E4515" s="676">
        <v>44.24</v>
      </c>
      <c r="F4515" s="446"/>
      <c r="G4515" s="446"/>
      <c r="H4515" s="446" t="s">
        <v>14360</v>
      </c>
      <c r="I4515" s="447">
        <v>45261</v>
      </c>
    </row>
    <row r="4516" spans="1:9" ht="15.75">
      <c r="A4516" s="675">
        <v>94772</v>
      </c>
      <c r="B4516" s="675" t="s">
        <v>6977</v>
      </c>
      <c r="C4516" s="675" t="s">
        <v>1986</v>
      </c>
      <c r="D4516" s="675" t="s">
        <v>37</v>
      </c>
      <c r="E4516" s="676">
        <v>48.49</v>
      </c>
      <c r="F4516" s="446"/>
      <c r="G4516" s="446"/>
      <c r="H4516" s="446" t="s">
        <v>14360</v>
      </c>
      <c r="I4516" s="447">
        <v>45261</v>
      </c>
    </row>
    <row r="4517" spans="1:9" ht="15.75">
      <c r="A4517" s="675">
        <v>94773</v>
      </c>
      <c r="B4517" s="675" t="s">
        <v>6978</v>
      </c>
      <c r="C4517" s="675" t="s">
        <v>1986</v>
      </c>
      <c r="D4517" s="675" t="s">
        <v>37</v>
      </c>
      <c r="E4517" s="676">
        <v>70.08</v>
      </c>
      <c r="F4517" s="446"/>
      <c r="G4517" s="446"/>
      <c r="H4517" s="446" t="s">
        <v>14360</v>
      </c>
      <c r="I4517" s="447">
        <v>45261</v>
      </c>
    </row>
    <row r="4518" spans="1:9" ht="15.75">
      <c r="A4518" s="675">
        <v>94774</v>
      </c>
      <c r="B4518" s="675" t="s">
        <v>6979</v>
      </c>
      <c r="C4518" s="675" t="s">
        <v>1986</v>
      </c>
      <c r="D4518" s="675" t="s">
        <v>37</v>
      </c>
      <c r="E4518" s="676">
        <v>78.459999999999994</v>
      </c>
      <c r="F4518" s="446"/>
      <c r="G4518" s="446"/>
      <c r="H4518" s="446" t="s">
        <v>14360</v>
      </c>
      <c r="I4518" s="447">
        <v>45261</v>
      </c>
    </row>
    <row r="4519" spans="1:9" ht="15.75">
      <c r="A4519" s="675">
        <v>94775</v>
      </c>
      <c r="B4519" s="675" t="s">
        <v>6980</v>
      </c>
      <c r="C4519" s="675" t="s">
        <v>1986</v>
      </c>
      <c r="D4519" s="675" t="s">
        <v>37</v>
      </c>
      <c r="E4519" s="676">
        <v>107.46</v>
      </c>
      <c r="F4519" s="446"/>
      <c r="G4519" s="446"/>
      <c r="H4519" s="446" t="s">
        <v>14360</v>
      </c>
      <c r="I4519" s="447">
        <v>45261</v>
      </c>
    </row>
    <row r="4520" spans="1:9" ht="15.75">
      <c r="A4520" s="675">
        <v>94783</v>
      </c>
      <c r="B4520" s="675" t="s">
        <v>1358</v>
      </c>
      <c r="C4520" s="675" t="s">
        <v>1986</v>
      </c>
      <c r="D4520" s="675" t="s">
        <v>37</v>
      </c>
      <c r="E4520" s="676">
        <v>19.510000000000002</v>
      </c>
      <c r="F4520" s="446"/>
      <c r="G4520" s="446"/>
      <c r="H4520" s="446" t="s">
        <v>14360</v>
      </c>
      <c r="I4520" s="447">
        <v>45261</v>
      </c>
    </row>
    <row r="4521" spans="1:9" ht="15.75">
      <c r="A4521" s="675">
        <v>94785</v>
      </c>
      <c r="B4521" s="675" t="s">
        <v>1359</v>
      </c>
      <c r="C4521" s="675" t="s">
        <v>1986</v>
      </c>
      <c r="D4521" s="675" t="s">
        <v>37</v>
      </c>
      <c r="E4521" s="676">
        <v>23.11</v>
      </c>
      <c r="F4521" s="446"/>
      <c r="G4521" s="446"/>
      <c r="H4521" s="446" t="s">
        <v>14360</v>
      </c>
      <c r="I4521" s="447">
        <v>45261</v>
      </c>
    </row>
    <row r="4522" spans="1:9" ht="15.75">
      <c r="A4522" s="675">
        <v>94789</v>
      </c>
      <c r="B4522" s="675" t="s">
        <v>450</v>
      </c>
      <c r="C4522" s="675" t="s">
        <v>1986</v>
      </c>
      <c r="D4522" s="675" t="s">
        <v>37</v>
      </c>
      <c r="E4522" s="676">
        <v>239.28</v>
      </c>
      <c r="F4522" s="446"/>
      <c r="G4522" s="446"/>
      <c r="H4522" s="446" t="s">
        <v>14360</v>
      </c>
      <c r="I4522" s="447">
        <v>45261</v>
      </c>
    </row>
    <row r="4523" spans="1:9" ht="15.75">
      <c r="A4523" s="675">
        <v>94790</v>
      </c>
      <c r="B4523" s="675" t="s">
        <v>1360</v>
      </c>
      <c r="C4523" s="675" t="s">
        <v>1986</v>
      </c>
      <c r="D4523" s="675" t="s">
        <v>37</v>
      </c>
      <c r="E4523" s="676">
        <v>330.88</v>
      </c>
      <c r="F4523" s="446"/>
      <c r="G4523" s="446"/>
      <c r="H4523" s="446" t="s">
        <v>14360</v>
      </c>
      <c r="I4523" s="447">
        <v>45261</v>
      </c>
    </row>
    <row r="4524" spans="1:9" ht="15.75">
      <c r="A4524" s="675">
        <v>94791</v>
      </c>
      <c r="B4524" s="675" t="s">
        <v>1361</v>
      </c>
      <c r="C4524" s="675" t="s">
        <v>1986</v>
      </c>
      <c r="D4524" s="675" t="s">
        <v>37</v>
      </c>
      <c r="E4524" s="676">
        <v>437.04</v>
      </c>
      <c r="F4524" s="446"/>
      <c r="G4524" s="446"/>
      <c r="H4524" s="446" t="s">
        <v>14360</v>
      </c>
      <c r="I4524" s="447">
        <v>45261</v>
      </c>
    </row>
    <row r="4525" spans="1:9" ht="15.75">
      <c r="A4525" s="675">
        <v>94863</v>
      </c>
      <c r="B4525" s="675" t="s">
        <v>1362</v>
      </c>
      <c r="C4525" s="675" t="s">
        <v>1986</v>
      </c>
      <c r="D4525" s="675" t="s">
        <v>37</v>
      </c>
      <c r="E4525" s="676">
        <v>151.84</v>
      </c>
      <c r="F4525" s="446"/>
      <c r="G4525" s="446"/>
      <c r="H4525" s="446" t="s">
        <v>14360</v>
      </c>
      <c r="I4525" s="447">
        <v>45261</v>
      </c>
    </row>
    <row r="4526" spans="1:9" ht="15.75">
      <c r="A4526" s="675">
        <v>95237</v>
      </c>
      <c r="B4526" s="675" t="s">
        <v>6981</v>
      </c>
      <c r="C4526" s="675" t="s">
        <v>1986</v>
      </c>
      <c r="D4526" s="675" t="s">
        <v>37</v>
      </c>
      <c r="E4526" s="676">
        <v>24.08</v>
      </c>
      <c r="F4526" s="446"/>
      <c r="G4526" s="446"/>
      <c r="H4526" s="446" t="s">
        <v>14360</v>
      </c>
      <c r="I4526" s="447">
        <v>45261</v>
      </c>
    </row>
    <row r="4527" spans="1:9" ht="15.75">
      <c r="A4527" s="675">
        <v>95693</v>
      </c>
      <c r="B4527" s="675" t="s">
        <v>6982</v>
      </c>
      <c r="C4527" s="675" t="s">
        <v>1986</v>
      </c>
      <c r="D4527" s="675" t="s">
        <v>37</v>
      </c>
      <c r="E4527" s="676">
        <v>45.77</v>
      </c>
      <c r="F4527" s="446"/>
      <c r="G4527" s="446"/>
      <c r="H4527" s="446" t="s">
        <v>14360</v>
      </c>
      <c r="I4527" s="447">
        <v>45261</v>
      </c>
    </row>
    <row r="4528" spans="1:9" ht="15.75">
      <c r="A4528" s="675">
        <v>95694</v>
      </c>
      <c r="B4528" s="675" t="s">
        <v>6983</v>
      </c>
      <c r="C4528" s="675" t="s">
        <v>1986</v>
      </c>
      <c r="D4528" s="675" t="s">
        <v>37</v>
      </c>
      <c r="E4528" s="676">
        <v>49.24</v>
      </c>
      <c r="F4528" s="446"/>
      <c r="G4528" s="446"/>
      <c r="H4528" s="446" t="s">
        <v>14360</v>
      </c>
      <c r="I4528" s="447">
        <v>45261</v>
      </c>
    </row>
    <row r="4529" spans="1:9" ht="15.75">
      <c r="A4529" s="675">
        <v>95695</v>
      </c>
      <c r="B4529" s="675" t="s">
        <v>6984</v>
      </c>
      <c r="C4529" s="675" t="s">
        <v>1986</v>
      </c>
      <c r="D4529" s="675" t="s">
        <v>37</v>
      </c>
      <c r="E4529" s="676">
        <v>55.43</v>
      </c>
      <c r="F4529" s="446"/>
      <c r="G4529" s="446"/>
      <c r="H4529" s="446" t="s">
        <v>14360</v>
      </c>
      <c r="I4529" s="447">
        <v>45261</v>
      </c>
    </row>
    <row r="4530" spans="1:9" ht="15.75">
      <c r="A4530" s="675">
        <v>95696</v>
      </c>
      <c r="B4530" s="675" t="s">
        <v>3968</v>
      </c>
      <c r="C4530" s="675" t="s">
        <v>1986</v>
      </c>
      <c r="D4530" s="675" t="s">
        <v>37</v>
      </c>
      <c r="E4530" s="676">
        <v>30.19</v>
      </c>
      <c r="F4530" s="446"/>
      <c r="G4530" s="446"/>
      <c r="H4530" s="446" t="s">
        <v>14360</v>
      </c>
      <c r="I4530" s="447">
        <v>45261</v>
      </c>
    </row>
    <row r="4531" spans="1:9" ht="15.75">
      <c r="A4531" s="675">
        <v>96637</v>
      </c>
      <c r="B4531" s="675" t="s">
        <v>6985</v>
      </c>
      <c r="C4531" s="675" t="s">
        <v>1986</v>
      </c>
      <c r="D4531" s="675" t="s">
        <v>37</v>
      </c>
      <c r="E4531" s="676">
        <v>13.64</v>
      </c>
      <c r="F4531" s="446"/>
      <c r="G4531" s="446"/>
      <c r="H4531" s="446" t="s">
        <v>14360</v>
      </c>
      <c r="I4531" s="447">
        <v>45261</v>
      </c>
    </row>
    <row r="4532" spans="1:9" ht="15.75">
      <c r="A4532" s="675">
        <v>96638</v>
      </c>
      <c r="B4532" s="675" t="s">
        <v>6986</v>
      </c>
      <c r="C4532" s="675" t="s">
        <v>1986</v>
      </c>
      <c r="D4532" s="675" t="s">
        <v>37</v>
      </c>
      <c r="E4532" s="676">
        <v>14</v>
      </c>
      <c r="F4532" s="446"/>
      <c r="G4532" s="446"/>
      <c r="H4532" s="446" t="s">
        <v>14360</v>
      </c>
      <c r="I4532" s="447">
        <v>45261</v>
      </c>
    </row>
    <row r="4533" spans="1:9" ht="15.75">
      <c r="A4533" s="675">
        <v>96639</v>
      </c>
      <c r="B4533" s="675" t="s">
        <v>6987</v>
      </c>
      <c r="C4533" s="675" t="s">
        <v>1986</v>
      </c>
      <c r="D4533" s="675" t="s">
        <v>37</v>
      </c>
      <c r="E4533" s="676">
        <v>9.52</v>
      </c>
      <c r="F4533" s="446"/>
      <c r="G4533" s="446"/>
      <c r="H4533" s="446" t="s">
        <v>14360</v>
      </c>
      <c r="I4533" s="447">
        <v>45261</v>
      </c>
    </row>
    <row r="4534" spans="1:9" ht="15.75">
      <c r="A4534" s="675">
        <v>96640</v>
      </c>
      <c r="B4534" s="675" t="s">
        <v>6988</v>
      </c>
      <c r="C4534" s="675" t="s">
        <v>1986</v>
      </c>
      <c r="D4534" s="675" t="s">
        <v>37</v>
      </c>
      <c r="E4534" s="676">
        <v>23.15</v>
      </c>
      <c r="F4534" s="446"/>
      <c r="G4534" s="446"/>
      <c r="H4534" s="446" t="s">
        <v>14360</v>
      </c>
      <c r="I4534" s="447">
        <v>45261</v>
      </c>
    </row>
    <row r="4535" spans="1:9" ht="15.75">
      <c r="A4535" s="675">
        <v>96641</v>
      </c>
      <c r="B4535" s="675" t="s">
        <v>6989</v>
      </c>
      <c r="C4535" s="675" t="s">
        <v>1986</v>
      </c>
      <c r="D4535" s="675" t="s">
        <v>37</v>
      </c>
      <c r="E4535" s="676">
        <v>15.31</v>
      </c>
      <c r="F4535" s="446"/>
      <c r="G4535" s="446"/>
      <c r="H4535" s="446" t="s">
        <v>14360</v>
      </c>
      <c r="I4535" s="447">
        <v>45261</v>
      </c>
    </row>
    <row r="4536" spans="1:9" ht="15.75">
      <c r="A4536" s="675">
        <v>96642</v>
      </c>
      <c r="B4536" s="675" t="s">
        <v>6990</v>
      </c>
      <c r="C4536" s="675" t="s">
        <v>1986</v>
      </c>
      <c r="D4536" s="675" t="s">
        <v>37</v>
      </c>
      <c r="E4536" s="676">
        <v>17.920000000000002</v>
      </c>
      <c r="F4536" s="446"/>
      <c r="G4536" s="446"/>
      <c r="H4536" s="446" t="s">
        <v>14360</v>
      </c>
      <c r="I4536" s="447">
        <v>45261</v>
      </c>
    </row>
    <row r="4537" spans="1:9" ht="15.75">
      <c r="A4537" s="675">
        <v>96643</v>
      </c>
      <c r="B4537" s="675" t="s">
        <v>6991</v>
      </c>
      <c r="C4537" s="675" t="s">
        <v>1986</v>
      </c>
      <c r="D4537" s="675" t="s">
        <v>37</v>
      </c>
      <c r="E4537" s="676">
        <v>40.479999999999997</v>
      </c>
      <c r="F4537" s="446"/>
      <c r="G4537" s="446"/>
      <c r="H4537" s="446" t="s">
        <v>14360</v>
      </c>
      <c r="I4537" s="447">
        <v>45261</v>
      </c>
    </row>
    <row r="4538" spans="1:9" ht="15.75">
      <c r="A4538" s="675">
        <v>96650</v>
      </c>
      <c r="B4538" s="675" t="s">
        <v>6992</v>
      </c>
      <c r="C4538" s="675" t="s">
        <v>1986</v>
      </c>
      <c r="D4538" s="675" t="s">
        <v>37</v>
      </c>
      <c r="E4538" s="676">
        <v>7.72</v>
      </c>
      <c r="F4538" s="446"/>
      <c r="G4538" s="446"/>
      <c r="H4538" s="446" t="s">
        <v>14360</v>
      </c>
      <c r="I4538" s="447">
        <v>45261</v>
      </c>
    </row>
    <row r="4539" spans="1:9" ht="15.75">
      <c r="A4539" s="675">
        <v>96651</v>
      </c>
      <c r="B4539" s="675" t="s">
        <v>6993</v>
      </c>
      <c r="C4539" s="675" t="s">
        <v>1986</v>
      </c>
      <c r="D4539" s="675" t="s">
        <v>37</v>
      </c>
      <c r="E4539" s="676">
        <v>8.08</v>
      </c>
      <c r="F4539" s="446"/>
      <c r="G4539" s="446"/>
      <c r="H4539" s="446" t="s">
        <v>14360</v>
      </c>
      <c r="I4539" s="447">
        <v>45261</v>
      </c>
    </row>
    <row r="4540" spans="1:9" ht="15.75">
      <c r="A4540" s="675">
        <v>96652</v>
      </c>
      <c r="B4540" s="675" t="s">
        <v>6994</v>
      </c>
      <c r="C4540" s="675" t="s">
        <v>1986</v>
      </c>
      <c r="D4540" s="675" t="s">
        <v>37</v>
      </c>
      <c r="E4540" s="676">
        <v>9.2100000000000009</v>
      </c>
      <c r="F4540" s="446"/>
      <c r="G4540" s="446"/>
      <c r="H4540" s="446" t="s">
        <v>14360</v>
      </c>
      <c r="I4540" s="447">
        <v>45261</v>
      </c>
    </row>
    <row r="4541" spans="1:9" ht="15.75">
      <c r="A4541" s="675">
        <v>96653</v>
      </c>
      <c r="B4541" s="675" t="s">
        <v>6995</v>
      </c>
      <c r="C4541" s="675" t="s">
        <v>1986</v>
      </c>
      <c r="D4541" s="675" t="s">
        <v>37</v>
      </c>
      <c r="E4541" s="676">
        <v>12.26</v>
      </c>
      <c r="F4541" s="446"/>
      <c r="G4541" s="446"/>
      <c r="H4541" s="446" t="s">
        <v>14360</v>
      </c>
      <c r="I4541" s="447">
        <v>45261</v>
      </c>
    </row>
    <row r="4542" spans="1:9" ht="15.75">
      <c r="A4542" s="675">
        <v>96654</v>
      </c>
      <c r="B4542" s="675" t="s">
        <v>6996</v>
      </c>
      <c r="C4542" s="675" t="s">
        <v>1986</v>
      </c>
      <c r="D4542" s="675" t="s">
        <v>37</v>
      </c>
      <c r="E4542" s="676">
        <v>14</v>
      </c>
      <c r="F4542" s="446"/>
      <c r="G4542" s="446"/>
      <c r="H4542" s="446" t="s">
        <v>14360</v>
      </c>
      <c r="I4542" s="447">
        <v>45261</v>
      </c>
    </row>
    <row r="4543" spans="1:9" ht="15.75">
      <c r="A4543" s="675">
        <v>96655</v>
      </c>
      <c r="B4543" s="675" t="s">
        <v>6997</v>
      </c>
      <c r="C4543" s="675" t="s">
        <v>1986</v>
      </c>
      <c r="D4543" s="675" t="s">
        <v>37</v>
      </c>
      <c r="E4543" s="676">
        <v>18.96</v>
      </c>
      <c r="F4543" s="446"/>
      <c r="G4543" s="446"/>
      <c r="H4543" s="446" t="s">
        <v>14360</v>
      </c>
      <c r="I4543" s="447">
        <v>45261</v>
      </c>
    </row>
    <row r="4544" spans="1:9" ht="15.75">
      <c r="A4544" s="675">
        <v>96656</v>
      </c>
      <c r="B4544" s="675" t="s">
        <v>6998</v>
      </c>
      <c r="C4544" s="675" t="s">
        <v>1986</v>
      </c>
      <c r="D4544" s="675" t="s">
        <v>37</v>
      </c>
      <c r="E4544" s="676">
        <v>5.57</v>
      </c>
      <c r="F4544" s="446"/>
      <c r="G4544" s="446"/>
      <c r="H4544" s="446" t="s">
        <v>14360</v>
      </c>
      <c r="I4544" s="447">
        <v>45261</v>
      </c>
    </row>
    <row r="4545" spans="1:9" ht="15.75">
      <c r="A4545" s="675">
        <v>96657</v>
      </c>
      <c r="B4545" s="675" t="s">
        <v>6999</v>
      </c>
      <c r="C4545" s="675" t="s">
        <v>1986</v>
      </c>
      <c r="D4545" s="675" t="s">
        <v>37</v>
      </c>
      <c r="E4545" s="676">
        <v>21.38</v>
      </c>
      <c r="F4545" s="446"/>
      <c r="G4545" s="446"/>
      <c r="H4545" s="446" t="s">
        <v>14360</v>
      </c>
      <c r="I4545" s="447">
        <v>45261</v>
      </c>
    </row>
    <row r="4546" spans="1:9" ht="15.75">
      <c r="A4546" s="675">
        <v>96658</v>
      </c>
      <c r="B4546" s="675" t="s">
        <v>7000</v>
      </c>
      <c r="C4546" s="675" t="s">
        <v>1986</v>
      </c>
      <c r="D4546" s="675" t="s">
        <v>37</v>
      </c>
      <c r="E4546" s="676">
        <v>13.54</v>
      </c>
      <c r="F4546" s="446"/>
      <c r="G4546" s="446"/>
      <c r="H4546" s="446" t="s">
        <v>14360</v>
      </c>
      <c r="I4546" s="447">
        <v>45261</v>
      </c>
    </row>
    <row r="4547" spans="1:9" ht="15.75">
      <c r="A4547" s="675">
        <v>96659</v>
      </c>
      <c r="B4547" s="675" t="s">
        <v>7001</v>
      </c>
      <c r="C4547" s="675" t="s">
        <v>1986</v>
      </c>
      <c r="D4547" s="675" t="s">
        <v>37</v>
      </c>
      <c r="E4547" s="676">
        <v>7.35</v>
      </c>
      <c r="F4547" s="446"/>
      <c r="G4547" s="446"/>
      <c r="H4547" s="446" t="s">
        <v>14360</v>
      </c>
      <c r="I4547" s="447">
        <v>45261</v>
      </c>
    </row>
    <row r="4548" spans="1:9" ht="15.75">
      <c r="A4548" s="675">
        <v>96660</v>
      </c>
      <c r="B4548" s="675" t="s">
        <v>7002</v>
      </c>
      <c r="C4548" s="675" t="s">
        <v>1986</v>
      </c>
      <c r="D4548" s="675" t="s">
        <v>37</v>
      </c>
      <c r="E4548" s="676">
        <v>29.15</v>
      </c>
      <c r="F4548" s="446"/>
      <c r="G4548" s="446"/>
      <c r="H4548" s="446" t="s">
        <v>14360</v>
      </c>
      <c r="I4548" s="447">
        <v>45261</v>
      </c>
    </row>
    <row r="4549" spans="1:9" ht="15.75">
      <c r="A4549" s="675">
        <v>96661</v>
      </c>
      <c r="B4549" s="675" t="s">
        <v>7003</v>
      </c>
      <c r="C4549" s="675" t="s">
        <v>1986</v>
      </c>
      <c r="D4549" s="675" t="s">
        <v>37</v>
      </c>
      <c r="E4549" s="676">
        <v>28.87</v>
      </c>
      <c r="F4549" s="446"/>
      <c r="G4549" s="446"/>
      <c r="H4549" s="446" t="s">
        <v>14360</v>
      </c>
      <c r="I4549" s="447">
        <v>45261</v>
      </c>
    </row>
    <row r="4550" spans="1:9" ht="15.75">
      <c r="A4550" s="675">
        <v>96662</v>
      </c>
      <c r="B4550" s="675" t="s">
        <v>7004</v>
      </c>
      <c r="C4550" s="675" t="s">
        <v>1986</v>
      </c>
      <c r="D4550" s="675" t="s">
        <v>37</v>
      </c>
      <c r="E4550" s="676">
        <v>8.23</v>
      </c>
      <c r="F4550" s="446"/>
      <c r="G4550" s="446"/>
      <c r="H4550" s="446" t="s">
        <v>14360</v>
      </c>
      <c r="I4550" s="447">
        <v>45261</v>
      </c>
    </row>
    <row r="4551" spans="1:9" ht="15.75">
      <c r="A4551" s="675">
        <v>96663</v>
      </c>
      <c r="B4551" s="675" t="s">
        <v>7005</v>
      </c>
      <c r="C4551" s="675" t="s">
        <v>1986</v>
      </c>
      <c r="D4551" s="675" t="s">
        <v>37</v>
      </c>
      <c r="E4551" s="676">
        <v>14.18</v>
      </c>
      <c r="F4551" s="446"/>
      <c r="G4551" s="446"/>
      <c r="H4551" s="446" t="s">
        <v>14360</v>
      </c>
      <c r="I4551" s="447">
        <v>45261</v>
      </c>
    </row>
    <row r="4552" spans="1:9" ht="15.75">
      <c r="A4552" s="675">
        <v>96664</v>
      </c>
      <c r="B4552" s="675" t="s">
        <v>7006</v>
      </c>
      <c r="C4552" s="675" t="s">
        <v>1986</v>
      </c>
      <c r="D4552" s="675" t="s">
        <v>37</v>
      </c>
      <c r="E4552" s="676">
        <v>15.62</v>
      </c>
      <c r="F4552" s="446"/>
      <c r="G4552" s="446"/>
      <c r="H4552" s="446" t="s">
        <v>14360</v>
      </c>
      <c r="I4552" s="447">
        <v>45261</v>
      </c>
    </row>
    <row r="4553" spans="1:9" ht="15.75">
      <c r="A4553" s="675">
        <v>96665</v>
      </c>
      <c r="B4553" s="675" t="s">
        <v>7007</v>
      </c>
      <c r="C4553" s="675" t="s">
        <v>1986</v>
      </c>
      <c r="D4553" s="675" t="s">
        <v>37</v>
      </c>
      <c r="E4553" s="676">
        <v>10.029999999999999</v>
      </c>
      <c r="F4553" s="446"/>
      <c r="G4553" s="446"/>
      <c r="H4553" s="446" t="s">
        <v>14360</v>
      </c>
      <c r="I4553" s="447">
        <v>45261</v>
      </c>
    </row>
    <row r="4554" spans="1:9" ht="15.75">
      <c r="A4554" s="675">
        <v>96666</v>
      </c>
      <c r="B4554" s="675" t="s">
        <v>7008</v>
      </c>
      <c r="C4554" s="675" t="s">
        <v>1986</v>
      </c>
      <c r="D4554" s="675" t="s">
        <v>37</v>
      </c>
      <c r="E4554" s="676">
        <v>14.67</v>
      </c>
      <c r="F4554" s="446"/>
      <c r="G4554" s="446"/>
      <c r="H4554" s="446" t="s">
        <v>14360</v>
      </c>
      <c r="I4554" s="447">
        <v>45261</v>
      </c>
    </row>
    <row r="4555" spans="1:9" ht="15.75">
      <c r="A4555" s="675">
        <v>96667</v>
      </c>
      <c r="B4555" s="675" t="s">
        <v>7009</v>
      </c>
      <c r="C4555" s="675" t="s">
        <v>1986</v>
      </c>
      <c r="D4555" s="675" t="s">
        <v>37</v>
      </c>
      <c r="E4555" s="676">
        <v>20.97</v>
      </c>
      <c r="F4555" s="446"/>
      <c r="G4555" s="446"/>
      <c r="H4555" s="446" t="s">
        <v>14360</v>
      </c>
      <c r="I4555" s="447">
        <v>45261</v>
      </c>
    </row>
    <row r="4556" spans="1:9" ht="15.75">
      <c r="A4556" s="675">
        <v>96684</v>
      </c>
      <c r="B4556" s="675" t="s">
        <v>7010</v>
      </c>
      <c r="C4556" s="675" t="s">
        <v>1986</v>
      </c>
      <c r="D4556" s="675" t="s">
        <v>37</v>
      </c>
      <c r="E4556" s="676">
        <v>9.84</v>
      </c>
      <c r="F4556" s="446"/>
      <c r="G4556" s="446"/>
      <c r="H4556" s="446" t="s">
        <v>14360</v>
      </c>
      <c r="I4556" s="447">
        <v>45261</v>
      </c>
    </row>
    <row r="4557" spans="1:9" ht="15.75">
      <c r="A4557" s="675">
        <v>96685</v>
      </c>
      <c r="B4557" s="675" t="s">
        <v>7011</v>
      </c>
      <c r="C4557" s="675" t="s">
        <v>1986</v>
      </c>
      <c r="D4557" s="675" t="s">
        <v>37</v>
      </c>
      <c r="E4557" s="676">
        <v>10.199999999999999</v>
      </c>
      <c r="F4557" s="446"/>
      <c r="G4557" s="446"/>
      <c r="H4557" s="446" t="s">
        <v>14360</v>
      </c>
      <c r="I4557" s="447">
        <v>45261</v>
      </c>
    </row>
    <row r="4558" spans="1:9" ht="15.75">
      <c r="A4558" s="675">
        <v>96686</v>
      </c>
      <c r="B4558" s="675" t="s">
        <v>7012</v>
      </c>
      <c r="C4558" s="675" t="s">
        <v>1986</v>
      </c>
      <c r="D4558" s="675" t="s">
        <v>37</v>
      </c>
      <c r="E4558" s="676">
        <v>12.72</v>
      </c>
      <c r="F4558" s="446"/>
      <c r="G4558" s="446"/>
      <c r="H4558" s="446" t="s">
        <v>14360</v>
      </c>
      <c r="I4558" s="447">
        <v>45261</v>
      </c>
    </row>
    <row r="4559" spans="1:9" ht="15.75">
      <c r="A4559" s="675">
        <v>96687</v>
      </c>
      <c r="B4559" s="675" t="s">
        <v>7013</v>
      </c>
      <c r="C4559" s="675" t="s">
        <v>1986</v>
      </c>
      <c r="D4559" s="675" t="s">
        <v>37</v>
      </c>
      <c r="E4559" s="676">
        <v>15.77</v>
      </c>
      <c r="F4559" s="446"/>
      <c r="G4559" s="446"/>
      <c r="H4559" s="446" t="s">
        <v>14360</v>
      </c>
      <c r="I4559" s="447">
        <v>45261</v>
      </c>
    </row>
    <row r="4560" spans="1:9" ht="15.75">
      <c r="A4560" s="675">
        <v>96688</v>
      </c>
      <c r="B4560" s="675" t="s">
        <v>7014</v>
      </c>
      <c r="C4560" s="675" t="s">
        <v>1986</v>
      </c>
      <c r="D4560" s="675" t="s">
        <v>37</v>
      </c>
      <c r="E4560" s="676">
        <v>19.059999999999999</v>
      </c>
      <c r="F4560" s="446"/>
      <c r="G4560" s="446"/>
      <c r="H4560" s="446" t="s">
        <v>14360</v>
      </c>
      <c r="I4560" s="447">
        <v>45261</v>
      </c>
    </row>
    <row r="4561" spans="1:9" ht="15.75">
      <c r="A4561" s="675">
        <v>96689</v>
      </c>
      <c r="B4561" s="675" t="s">
        <v>7015</v>
      </c>
      <c r="C4561" s="675" t="s">
        <v>1986</v>
      </c>
      <c r="D4561" s="675" t="s">
        <v>37</v>
      </c>
      <c r="E4561" s="676">
        <v>24.02</v>
      </c>
      <c r="F4561" s="446"/>
      <c r="G4561" s="446"/>
      <c r="H4561" s="446" t="s">
        <v>14360</v>
      </c>
      <c r="I4561" s="447">
        <v>45261</v>
      </c>
    </row>
    <row r="4562" spans="1:9" ht="15.75">
      <c r="A4562" s="675">
        <v>96690</v>
      </c>
      <c r="B4562" s="675" t="s">
        <v>7016</v>
      </c>
      <c r="C4562" s="675" t="s">
        <v>1986</v>
      </c>
      <c r="D4562" s="675" t="s">
        <v>37</v>
      </c>
      <c r="E4562" s="676">
        <v>26.7</v>
      </c>
      <c r="F4562" s="446"/>
      <c r="G4562" s="446"/>
      <c r="H4562" s="446" t="s">
        <v>14360</v>
      </c>
      <c r="I4562" s="447">
        <v>45261</v>
      </c>
    </row>
    <row r="4563" spans="1:9" ht="15.75">
      <c r="A4563" s="675">
        <v>96691</v>
      </c>
      <c r="B4563" s="675" t="s">
        <v>7017</v>
      </c>
      <c r="C4563" s="675" t="s">
        <v>1986</v>
      </c>
      <c r="D4563" s="675" t="s">
        <v>37</v>
      </c>
      <c r="E4563" s="676">
        <v>34.549999999999997</v>
      </c>
      <c r="F4563" s="446"/>
      <c r="G4563" s="446"/>
      <c r="H4563" s="446" t="s">
        <v>14360</v>
      </c>
      <c r="I4563" s="447">
        <v>45261</v>
      </c>
    </row>
    <row r="4564" spans="1:9" ht="15.75">
      <c r="A4564" s="675">
        <v>96692</v>
      </c>
      <c r="B4564" s="675" t="s">
        <v>7018</v>
      </c>
      <c r="C4564" s="675" t="s">
        <v>1986</v>
      </c>
      <c r="D4564" s="675" t="s">
        <v>37</v>
      </c>
      <c r="E4564" s="676">
        <v>38.03</v>
      </c>
      <c r="F4564" s="446"/>
      <c r="G4564" s="446"/>
      <c r="H4564" s="446" t="s">
        <v>14360</v>
      </c>
      <c r="I4564" s="447">
        <v>45261</v>
      </c>
    </row>
    <row r="4565" spans="1:9" ht="15.75">
      <c r="A4565" s="675">
        <v>96693</v>
      </c>
      <c r="B4565" s="675" t="s">
        <v>7019</v>
      </c>
      <c r="C4565" s="675" t="s">
        <v>1986</v>
      </c>
      <c r="D4565" s="675" t="s">
        <v>37</v>
      </c>
      <c r="E4565" s="676">
        <v>52.05</v>
      </c>
      <c r="F4565" s="446"/>
      <c r="G4565" s="446"/>
      <c r="H4565" s="446" t="s">
        <v>14360</v>
      </c>
      <c r="I4565" s="447">
        <v>45261</v>
      </c>
    </row>
    <row r="4566" spans="1:9" ht="15.75">
      <c r="A4566" s="675">
        <v>96694</v>
      </c>
      <c r="B4566" s="675" t="s">
        <v>7020</v>
      </c>
      <c r="C4566" s="675" t="s">
        <v>1986</v>
      </c>
      <c r="D4566" s="675" t="s">
        <v>37</v>
      </c>
      <c r="E4566" s="676">
        <v>81.95</v>
      </c>
      <c r="F4566" s="446"/>
      <c r="G4566" s="446"/>
      <c r="H4566" s="446" t="s">
        <v>14360</v>
      </c>
      <c r="I4566" s="447">
        <v>45261</v>
      </c>
    </row>
    <row r="4567" spans="1:9" ht="15.75">
      <c r="A4567" s="675">
        <v>96695</v>
      </c>
      <c r="B4567" s="675" t="s">
        <v>7021</v>
      </c>
      <c r="C4567" s="675" t="s">
        <v>1986</v>
      </c>
      <c r="D4567" s="675" t="s">
        <v>37</v>
      </c>
      <c r="E4567" s="676">
        <v>90.5</v>
      </c>
      <c r="F4567" s="446"/>
      <c r="G4567" s="446"/>
      <c r="H4567" s="446" t="s">
        <v>14360</v>
      </c>
      <c r="I4567" s="447">
        <v>45261</v>
      </c>
    </row>
    <row r="4568" spans="1:9" ht="15.75">
      <c r="A4568" s="675">
        <v>96696</v>
      </c>
      <c r="B4568" s="675" t="s">
        <v>7022</v>
      </c>
      <c r="C4568" s="675" t="s">
        <v>1986</v>
      </c>
      <c r="D4568" s="675" t="s">
        <v>37</v>
      </c>
      <c r="E4568" s="676">
        <v>102.43</v>
      </c>
      <c r="F4568" s="446"/>
      <c r="G4568" s="446"/>
      <c r="H4568" s="446" t="s">
        <v>14360</v>
      </c>
      <c r="I4568" s="447">
        <v>45261</v>
      </c>
    </row>
    <row r="4569" spans="1:9" ht="15.75">
      <c r="A4569" s="675">
        <v>96697</v>
      </c>
      <c r="B4569" s="675" t="s">
        <v>7023</v>
      </c>
      <c r="C4569" s="675" t="s">
        <v>1986</v>
      </c>
      <c r="D4569" s="675" t="s">
        <v>37</v>
      </c>
      <c r="E4569" s="676">
        <v>306.58</v>
      </c>
      <c r="F4569" s="446"/>
      <c r="G4569" s="446"/>
      <c r="H4569" s="446" t="s">
        <v>14360</v>
      </c>
      <c r="I4569" s="447">
        <v>45261</v>
      </c>
    </row>
    <row r="4570" spans="1:9" ht="15.75">
      <c r="A4570" s="675">
        <v>96698</v>
      </c>
      <c r="B4570" s="675" t="s">
        <v>7024</v>
      </c>
      <c r="C4570" s="675" t="s">
        <v>1986</v>
      </c>
      <c r="D4570" s="675" t="s">
        <v>37</v>
      </c>
      <c r="E4570" s="676">
        <v>7.01</v>
      </c>
      <c r="F4570" s="446"/>
      <c r="G4570" s="446"/>
      <c r="H4570" s="446" t="s">
        <v>14360</v>
      </c>
      <c r="I4570" s="447">
        <v>45261</v>
      </c>
    </row>
    <row r="4571" spans="1:9" ht="15.75">
      <c r="A4571" s="675">
        <v>96699</v>
      </c>
      <c r="B4571" s="675" t="s">
        <v>7025</v>
      </c>
      <c r="C4571" s="675" t="s">
        <v>1986</v>
      </c>
      <c r="D4571" s="675" t="s">
        <v>37</v>
      </c>
      <c r="E4571" s="676">
        <v>22.82</v>
      </c>
      <c r="F4571" s="446"/>
      <c r="G4571" s="446"/>
      <c r="H4571" s="446" t="s">
        <v>14360</v>
      </c>
      <c r="I4571" s="447">
        <v>45261</v>
      </c>
    </row>
    <row r="4572" spans="1:9" ht="15.75">
      <c r="A4572" s="675">
        <v>96700</v>
      </c>
      <c r="B4572" s="675" t="s">
        <v>7026</v>
      </c>
      <c r="C4572" s="675" t="s">
        <v>1986</v>
      </c>
      <c r="D4572" s="675" t="s">
        <v>37</v>
      </c>
      <c r="E4572" s="676">
        <v>14.98</v>
      </c>
      <c r="F4572" s="446"/>
      <c r="G4572" s="446"/>
      <c r="H4572" s="446" t="s">
        <v>14360</v>
      </c>
      <c r="I4572" s="447">
        <v>45261</v>
      </c>
    </row>
    <row r="4573" spans="1:9" ht="15.75">
      <c r="A4573" s="675">
        <v>96701</v>
      </c>
      <c r="B4573" s="675" t="s">
        <v>7027</v>
      </c>
      <c r="C4573" s="675" t="s">
        <v>1986</v>
      </c>
      <c r="D4573" s="675" t="s">
        <v>37</v>
      </c>
      <c r="E4573" s="676">
        <v>9.69</v>
      </c>
      <c r="F4573" s="446"/>
      <c r="G4573" s="446"/>
      <c r="H4573" s="446" t="s">
        <v>14360</v>
      </c>
      <c r="I4573" s="447">
        <v>45261</v>
      </c>
    </row>
    <row r="4574" spans="1:9" ht="15.75">
      <c r="A4574" s="675">
        <v>96702</v>
      </c>
      <c r="B4574" s="675" t="s">
        <v>7028</v>
      </c>
      <c r="C4574" s="675" t="s">
        <v>1986</v>
      </c>
      <c r="D4574" s="675" t="s">
        <v>37</v>
      </c>
      <c r="E4574" s="676">
        <v>10.11</v>
      </c>
      <c r="F4574" s="446"/>
      <c r="G4574" s="446"/>
      <c r="H4574" s="446" t="s">
        <v>14360</v>
      </c>
      <c r="I4574" s="447">
        <v>45261</v>
      </c>
    </row>
    <row r="4575" spans="1:9" ht="15.75">
      <c r="A4575" s="675">
        <v>96703</v>
      </c>
      <c r="B4575" s="675" t="s">
        <v>7029</v>
      </c>
      <c r="C4575" s="675" t="s">
        <v>1986</v>
      </c>
      <c r="D4575" s="675" t="s">
        <v>37</v>
      </c>
      <c r="E4575" s="676">
        <v>17.55</v>
      </c>
      <c r="F4575" s="446"/>
      <c r="G4575" s="446"/>
      <c r="H4575" s="446" t="s">
        <v>14360</v>
      </c>
      <c r="I4575" s="447">
        <v>45261</v>
      </c>
    </row>
    <row r="4576" spans="1:9" ht="15.75">
      <c r="A4576" s="675">
        <v>96704</v>
      </c>
      <c r="B4576" s="675" t="s">
        <v>7030</v>
      </c>
      <c r="C4576" s="675" t="s">
        <v>1986</v>
      </c>
      <c r="D4576" s="675" t="s">
        <v>37</v>
      </c>
      <c r="E4576" s="676">
        <v>18.03</v>
      </c>
      <c r="F4576" s="446"/>
      <c r="G4576" s="446"/>
      <c r="H4576" s="446" t="s">
        <v>14360</v>
      </c>
      <c r="I4576" s="447">
        <v>45261</v>
      </c>
    </row>
    <row r="4577" spans="1:9" ht="15.75">
      <c r="A4577" s="675">
        <v>96705</v>
      </c>
      <c r="B4577" s="675" t="s">
        <v>7031</v>
      </c>
      <c r="C4577" s="675" t="s">
        <v>1986</v>
      </c>
      <c r="D4577" s="675" t="s">
        <v>37</v>
      </c>
      <c r="E4577" s="676">
        <v>21.31</v>
      </c>
      <c r="F4577" s="446"/>
      <c r="G4577" s="446"/>
      <c r="H4577" s="446" t="s">
        <v>14360</v>
      </c>
      <c r="I4577" s="447">
        <v>45261</v>
      </c>
    </row>
    <row r="4578" spans="1:9" ht="15.75">
      <c r="A4578" s="675">
        <v>96706</v>
      </c>
      <c r="B4578" s="675" t="s">
        <v>7032</v>
      </c>
      <c r="C4578" s="675" t="s">
        <v>1986</v>
      </c>
      <c r="D4578" s="675" t="s">
        <v>37</v>
      </c>
      <c r="E4578" s="676">
        <v>31.76</v>
      </c>
      <c r="F4578" s="446"/>
      <c r="G4578" s="446"/>
      <c r="H4578" s="446" t="s">
        <v>14360</v>
      </c>
      <c r="I4578" s="447">
        <v>45261</v>
      </c>
    </row>
    <row r="4579" spans="1:9" ht="15.75">
      <c r="A4579" s="675">
        <v>96707</v>
      </c>
      <c r="B4579" s="675" t="s">
        <v>7033</v>
      </c>
      <c r="C4579" s="675" t="s">
        <v>1986</v>
      </c>
      <c r="D4579" s="675" t="s">
        <v>37</v>
      </c>
      <c r="E4579" s="676">
        <v>51.46</v>
      </c>
      <c r="F4579" s="446"/>
      <c r="G4579" s="446"/>
      <c r="H4579" s="446" t="s">
        <v>14360</v>
      </c>
      <c r="I4579" s="447">
        <v>45261</v>
      </c>
    </row>
    <row r="4580" spans="1:9" ht="15.75">
      <c r="A4580" s="675">
        <v>96708</v>
      </c>
      <c r="B4580" s="675" t="s">
        <v>7034</v>
      </c>
      <c r="C4580" s="675" t="s">
        <v>1986</v>
      </c>
      <c r="D4580" s="675" t="s">
        <v>37</v>
      </c>
      <c r="E4580" s="676">
        <v>78.36</v>
      </c>
      <c r="F4580" s="446"/>
      <c r="G4580" s="446"/>
      <c r="H4580" s="446" t="s">
        <v>14360</v>
      </c>
      <c r="I4580" s="447">
        <v>45261</v>
      </c>
    </row>
    <row r="4581" spans="1:9" ht="15.75">
      <c r="A4581" s="675">
        <v>96709</v>
      </c>
      <c r="B4581" s="675" t="s">
        <v>7035</v>
      </c>
      <c r="C4581" s="675" t="s">
        <v>1986</v>
      </c>
      <c r="D4581" s="675" t="s">
        <v>37</v>
      </c>
      <c r="E4581" s="676">
        <v>100.1</v>
      </c>
      <c r="F4581" s="446"/>
      <c r="G4581" s="446"/>
      <c r="H4581" s="446" t="s">
        <v>14360</v>
      </c>
      <c r="I4581" s="447">
        <v>45261</v>
      </c>
    </row>
    <row r="4582" spans="1:9" ht="15.75">
      <c r="A4582" s="675">
        <v>96710</v>
      </c>
      <c r="B4582" s="675" t="s">
        <v>7036</v>
      </c>
      <c r="C4582" s="675" t="s">
        <v>1986</v>
      </c>
      <c r="D4582" s="675" t="s">
        <v>37</v>
      </c>
      <c r="E4582" s="676">
        <v>12.87</v>
      </c>
      <c r="F4582" s="446"/>
      <c r="G4582" s="446"/>
      <c r="H4582" s="446" t="s">
        <v>14360</v>
      </c>
      <c r="I4582" s="447">
        <v>45261</v>
      </c>
    </row>
    <row r="4583" spans="1:9" ht="15.75">
      <c r="A4583" s="675">
        <v>96711</v>
      </c>
      <c r="B4583" s="675" t="s">
        <v>7037</v>
      </c>
      <c r="C4583" s="675" t="s">
        <v>1986</v>
      </c>
      <c r="D4583" s="675" t="s">
        <v>37</v>
      </c>
      <c r="E4583" s="676">
        <v>19.350000000000001</v>
      </c>
      <c r="F4583" s="446"/>
      <c r="G4583" s="446"/>
      <c r="H4583" s="446" t="s">
        <v>14360</v>
      </c>
      <c r="I4583" s="447">
        <v>45261</v>
      </c>
    </row>
    <row r="4584" spans="1:9" ht="15.75">
      <c r="A4584" s="675">
        <v>96712</v>
      </c>
      <c r="B4584" s="675" t="s">
        <v>7038</v>
      </c>
      <c r="C4584" s="675" t="s">
        <v>1986</v>
      </c>
      <c r="D4584" s="675" t="s">
        <v>37</v>
      </c>
      <c r="E4584" s="676">
        <v>27.72</v>
      </c>
      <c r="F4584" s="446"/>
      <c r="G4584" s="446"/>
      <c r="H4584" s="446" t="s">
        <v>14360</v>
      </c>
      <c r="I4584" s="447">
        <v>45261</v>
      </c>
    </row>
    <row r="4585" spans="1:9" ht="15.75">
      <c r="A4585" s="675">
        <v>96713</v>
      </c>
      <c r="B4585" s="675" t="s">
        <v>7039</v>
      </c>
      <c r="C4585" s="675" t="s">
        <v>1986</v>
      </c>
      <c r="D4585" s="675" t="s">
        <v>37</v>
      </c>
      <c r="E4585" s="676">
        <v>42.89</v>
      </c>
      <c r="F4585" s="446"/>
      <c r="G4585" s="446"/>
      <c r="H4585" s="446" t="s">
        <v>14360</v>
      </c>
      <c r="I4585" s="447">
        <v>45261</v>
      </c>
    </row>
    <row r="4586" spans="1:9" ht="15.75">
      <c r="A4586" s="675">
        <v>96714</v>
      </c>
      <c r="B4586" s="675" t="s">
        <v>7040</v>
      </c>
      <c r="C4586" s="675" t="s">
        <v>1986</v>
      </c>
      <c r="D4586" s="675" t="s">
        <v>37</v>
      </c>
      <c r="E4586" s="676">
        <v>61.31</v>
      </c>
      <c r="F4586" s="446"/>
      <c r="G4586" s="446"/>
      <c r="H4586" s="446" t="s">
        <v>14360</v>
      </c>
      <c r="I4586" s="447">
        <v>45261</v>
      </c>
    </row>
    <row r="4587" spans="1:9" ht="15.75">
      <c r="A4587" s="675">
        <v>96715</v>
      </c>
      <c r="B4587" s="675" t="s">
        <v>7041</v>
      </c>
      <c r="C4587" s="675" t="s">
        <v>1986</v>
      </c>
      <c r="D4587" s="675" t="s">
        <v>37</v>
      </c>
      <c r="E4587" s="676">
        <v>110.24</v>
      </c>
      <c r="F4587" s="446"/>
      <c r="G4587" s="446"/>
      <c r="H4587" s="446" t="s">
        <v>14360</v>
      </c>
      <c r="I4587" s="447">
        <v>45261</v>
      </c>
    </row>
    <row r="4588" spans="1:9" ht="15.75">
      <c r="A4588" s="675">
        <v>96716</v>
      </c>
      <c r="B4588" s="675" t="s">
        <v>7042</v>
      </c>
      <c r="C4588" s="675" t="s">
        <v>1986</v>
      </c>
      <c r="D4588" s="675" t="s">
        <v>37</v>
      </c>
      <c r="E4588" s="676">
        <v>143.84</v>
      </c>
      <c r="F4588" s="446"/>
      <c r="G4588" s="446"/>
      <c r="H4588" s="446" t="s">
        <v>14360</v>
      </c>
      <c r="I4588" s="447">
        <v>45261</v>
      </c>
    </row>
    <row r="4589" spans="1:9" ht="15.75">
      <c r="A4589" s="675">
        <v>96717</v>
      </c>
      <c r="B4589" s="675" t="s">
        <v>7043</v>
      </c>
      <c r="C4589" s="675" t="s">
        <v>1986</v>
      </c>
      <c r="D4589" s="675" t="s">
        <v>37</v>
      </c>
      <c r="E4589" s="676">
        <v>277.98</v>
      </c>
      <c r="F4589" s="446"/>
      <c r="G4589" s="446"/>
      <c r="H4589" s="446" t="s">
        <v>14360</v>
      </c>
      <c r="I4589" s="447">
        <v>45261</v>
      </c>
    </row>
    <row r="4590" spans="1:9" ht="15.75">
      <c r="A4590" s="675">
        <v>96736</v>
      </c>
      <c r="B4590" s="675" t="s">
        <v>1712</v>
      </c>
      <c r="C4590" s="675" t="s">
        <v>1986</v>
      </c>
      <c r="D4590" s="675" t="s">
        <v>37</v>
      </c>
      <c r="E4590" s="676">
        <v>5.88</v>
      </c>
      <c r="F4590" s="446"/>
      <c r="G4590" s="446"/>
      <c r="H4590" s="446" t="s">
        <v>14360</v>
      </c>
      <c r="I4590" s="447">
        <v>45261</v>
      </c>
    </row>
    <row r="4591" spans="1:9" ht="15.75">
      <c r="A4591" s="675">
        <v>96737</v>
      </c>
      <c r="B4591" s="675" t="s">
        <v>1713</v>
      </c>
      <c r="C4591" s="675" t="s">
        <v>1986</v>
      </c>
      <c r="D4591" s="675" t="s">
        <v>37</v>
      </c>
      <c r="E4591" s="676">
        <v>5.69</v>
      </c>
      <c r="F4591" s="446"/>
      <c r="G4591" s="446"/>
      <c r="H4591" s="446" t="s">
        <v>14360</v>
      </c>
      <c r="I4591" s="447">
        <v>45261</v>
      </c>
    </row>
    <row r="4592" spans="1:9" ht="15.75">
      <c r="A4592" s="675">
        <v>96738</v>
      </c>
      <c r="B4592" s="675" t="s">
        <v>1714</v>
      </c>
      <c r="C4592" s="675" t="s">
        <v>1986</v>
      </c>
      <c r="D4592" s="675" t="s">
        <v>37</v>
      </c>
      <c r="E4592" s="676">
        <v>21.5</v>
      </c>
      <c r="F4592" s="446"/>
      <c r="G4592" s="446"/>
      <c r="H4592" s="446" t="s">
        <v>14360</v>
      </c>
      <c r="I4592" s="447">
        <v>45261</v>
      </c>
    </row>
    <row r="4593" spans="1:9" ht="15.75">
      <c r="A4593" s="675">
        <v>96739</v>
      </c>
      <c r="B4593" s="675" t="s">
        <v>1715</v>
      </c>
      <c r="C4593" s="675" t="s">
        <v>1986</v>
      </c>
      <c r="D4593" s="675" t="s">
        <v>37</v>
      </c>
      <c r="E4593" s="676">
        <v>8.31</v>
      </c>
      <c r="F4593" s="446"/>
      <c r="G4593" s="446"/>
      <c r="H4593" s="446" t="s">
        <v>14360</v>
      </c>
      <c r="I4593" s="447">
        <v>45261</v>
      </c>
    </row>
    <row r="4594" spans="1:9" ht="15.75">
      <c r="A4594" s="675">
        <v>96740</v>
      </c>
      <c r="B4594" s="675" t="s">
        <v>1716</v>
      </c>
      <c r="C4594" s="675" t="s">
        <v>1986</v>
      </c>
      <c r="D4594" s="675" t="s">
        <v>37</v>
      </c>
      <c r="E4594" s="676">
        <v>30.2</v>
      </c>
      <c r="F4594" s="446"/>
      <c r="G4594" s="446"/>
      <c r="H4594" s="446" t="s">
        <v>14360</v>
      </c>
      <c r="I4594" s="447">
        <v>45261</v>
      </c>
    </row>
    <row r="4595" spans="1:9" ht="15.75">
      <c r="A4595" s="675">
        <v>96741</v>
      </c>
      <c r="B4595" s="675" t="s">
        <v>1717</v>
      </c>
      <c r="C4595" s="675" t="s">
        <v>1986</v>
      </c>
      <c r="D4595" s="675" t="s">
        <v>37</v>
      </c>
      <c r="E4595" s="676">
        <v>14.92</v>
      </c>
      <c r="F4595" s="446"/>
      <c r="G4595" s="446"/>
      <c r="H4595" s="446" t="s">
        <v>14360</v>
      </c>
      <c r="I4595" s="447">
        <v>45261</v>
      </c>
    </row>
    <row r="4596" spans="1:9" ht="15.75">
      <c r="A4596" s="675">
        <v>96742</v>
      </c>
      <c r="B4596" s="675" t="s">
        <v>1718</v>
      </c>
      <c r="C4596" s="675" t="s">
        <v>1986</v>
      </c>
      <c r="D4596" s="675" t="s">
        <v>37</v>
      </c>
      <c r="E4596" s="676">
        <v>19.59</v>
      </c>
      <c r="F4596" s="446"/>
      <c r="G4596" s="446"/>
      <c r="H4596" s="446" t="s">
        <v>14360</v>
      </c>
      <c r="I4596" s="447">
        <v>45261</v>
      </c>
    </row>
    <row r="4597" spans="1:9" ht="15.75">
      <c r="A4597" s="675">
        <v>96743</v>
      </c>
      <c r="B4597" s="675" t="s">
        <v>1719</v>
      </c>
      <c r="C4597" s="675" t="s">
        <v>1986</v>
      </c>
      <c r="D4597" s="675" t="s">
        <v>37</v>
      </c>
      <c r="E4597" s="676">
        <v>28</v>
      </c>
      <c r="F4597" s="446"/>
      <c r="G4597" s="446"/>
      <c r="H4597" s="446" t="s">
        <v>14360</v>
      </c>
      <c r="I4597" s="447">
        <v>45261</v>
      </c>
    </row>
    <row r="4598" spans="1:9" ht="15.75">
      <c r="A4598" s="675">
        <v>96744</v>
      </c>
      <c r="B4598" s="675" t="s">
        <v>1720</v>
      </c>
      <c r="C4598" s="675" t="s">
        <v>1986</v>
      </c>
      <c r="D4598" s="675" t="s">
        <v>37</v>
      </c>
      <c r="E4598" s="676">
        <v>50.44</v>
      </c>
      <c r="F4598" s="446"/>
      <c r="G4598" s="446"/>
      <c r="H4598" s="446" t="s">
        <v>14360</v>
      </c>
      <c r="I4598" s="447">
        <v>45261</v>
      </c>
    </row>
    <row r="4599" spans="1:9" ht="15.75">
      <c r="A4599" s="675">
        <v>96745</v>
      </c>
      <c r="B4599" s="675" t="s">
        <v>1721</v>
      </c>
      <c r="C4599" s="675" t="s">
        <v>1986</v>
      </c>
      <c r="D4599" s="675" t="s">
        <v>37</v>
      </c>
      <c r="E4599" s="676">
        <v>74.98</v>
      </c>
      <c r="F4599" s="446"/>
      <c r="G4599" s="446"/>
      <c r="H4599" s="446" t="s">
        <v>14360</v>
      </c>
      <c r="I4599" s="447">
        <v>45261</v>
      </c>
    </row>
    <row r="4600" spans="1:9" ht="15.75">
      <c r="A4600" s="675">
        <v>96746</v>
      </c>
      <c r="B4600" s="675" t="s">
        <v>1722</v>
      </c>
      <c r="C4600" s="675" t="s">
        <v>1986</v>
      </c>
      <c r="D4600" s="675" t="s">
        <v>37</v>
      </c>
      <c r="E4600" s="676">
        <v>100.3</v>
      </c>
      <c r="F4600" s="446"/>
      <c r="G4600" s="446"/>
      <c r="H4600" s="446" t="s">
        <v>14360</v>
      </c>
      <c r="I4600" s="447">
        <v>45261</v>
      </c>
    </row>
    <row r="4601" spans="1:9" ht="15.75">
      <c r="A4601" s="675">
        <v>96747</v>
      </c>
      <c r="B4601" s="675" t="s">
        <v>1723</v>
      </c>
      <c r="C4601" s="675" t="s">
        <v>1986</v>
      </c>
      <c r="D4601" s="675" t="s">
        <v>37</v>
      </c>
      <c r="E4601" s="676">
        <v>7.27</v>
      </c>
      <c r="F4601" s="446"/>
      <c r="G4601" s="446"/>
      <c r="H4601" s="446" t="s">
        <v>14360</v>
      </c>
      <c r="I4601" s="447">
        <v>45261</v>
      </c>
    </row>
    <row r="4602" spans="1:9" ht="15.75">
      <c r="A4602" s="675">
        <v>96748</v>
      </c>
      <c r="B4602" s="675" t="s">
        <v>1724</v>
      </c>
      <c r="C4602" s="675" t="s">
        <v>1986</v>
      </c>
      <c r="D4602" s="675" t="s">
        <v>37</v>
      </c>
      <c r="E4602" s="676">
        <v>7.87</v>
      </c>
      <c r="F4602" s="446"/>
      <c r="G4602" s="446"/>
      <c r="H4602" s="446" t="s">
        <v>14360</v>
      </c>
      <c r="I4602" s="447">
        <v>45261</v>
      </c>
    </row>
    <row r="4603" spans="1:9" ht="15.75">
      <c r="A4603" s="675">
        <v>96749</v>
      </c>
      <c r="B4603" s="675" t="s">
        <v>1725</v>
      </c>
      <c r="C4603" s="675" t="s">
        <v>1986</v>
      </c>
      <c r="D4603" s="675" t="s">
        <v>37</v>
      </c>
      <c r="E4603" s="676">
        <v>10.64</v>
      </c>
      <c r="F4603" s="446"/>
      <c r="G4603" s="446"/>
      <c r="H4603" s="446" t="s">
        <v>14360</v>
      </c>
      <c r="I4603" s="447">
        <v>45261</v>
      </c>
    </row>
    <row r="4604" spans="1:9" ht="15.75">
      <c r="A4604" s="675">
        <v>96750</v>
      </c>
      <c r="B4604" s="675" t="s">
        <v>1726</v>
      </c>
      <c r="C4604" s="675" t="s">
        <v>1986</v>
      </c>
      <c r="D4604" s="675" t="s">
        <v>37</v>
      </c>
      <c r="E4604" s="676">
        <v>15.1</v>
      </c>
      <c r="F4604" s="446"/>
      <c r="G4604" s="446"/>
      <c r="H4604" s="446" t="s">
        <v>14360</v>
      </c>
      <c r="I4604" s="447">
        <v>45261</v>
      </c>
    </row>
    <row r="4605" spans="1:9" ht="15.75">
      <c r="A4605" s="675">
        <v>96751</v>
      </c>
      <c r="B4605" s="675" t="s">
        <v>1727</v>
      </c>
      <c r="C4605" s="675" t="s">
        <v>1986</v>
      </c>
      <c r="D4605" s="675" t="s">
        <v>37</v>
      </c>
      <c r="E4605" s="676">
        <v>24.08</v>
      </c>
      <c r="F4605" s="446"/>
      <c r="G4605" s="446"/>
      <c r="H4605" s="446" t="s">
        <v>14360</v>
      </c>
      <c r="I4605" s="447">
        <v>45261</v>
      </c>
    </row>
    <row r="4606" spans="1:9" ht="15.75">
      <c r="A4606" s="675">
        <v>96752</v>
      </c>
      <c r="B4606" s="675" t="s">
        <v>1728</v>
      </c>
      <c r="C4606" s="675" t="s">
        <v>1986</v>
      </c>
      <c r="D4606" s="675" t="s">
        <v>37</v>
      </c>
      <c r="E4606" s="676">
        <v>32.35</v>
      </c>
      <c r="F4606" s="446"/>
      <c r="G4606" s="446"/>
      <c r="H4606" s="446" t="s">
        <v>14360</v>
      </c>
      <c r="I4606" s="447">
        <v>45261</v>
      </c>
    </row>
    <row r="4607" spans="1:9" ht="15.75">
      <c r="A4607" s="675">
        <v>96753</v>
      </c>
      <c r="B4607" s="675" t="s">
        <v>1729</v>
      </c>
      <c r="C4607" s="675" t="s">
        <v>1986</v>
      </c>
      <c r="D4607" s="675" t="s">
        <v>37</v>
      </c>
      <c r="E4607" s="676">
        <v>80.400000000000006</v>
      </c>
      <c r="F4607" s="446"/>
      <c r="G4607" s="446"/>
      <c r="H4607" s="446" t="s">
        <v>14360</v>
      </c>
      <c r="I4607" s="447">
        <v>45261</v>
      </c>
    </row>
    <row r="4608" spans="1:9" ht="15.75">
      <c r="A4608" s="675">
        <v>96754</v>
      </c>
      <c r="B4608" s="675" t="s">
        <v>1730</v>
      </c>
      <c r="C4608" s="675" t="s">
        <v>1986</v>
      </c>
      <c r="D4608" s="675" t="s">
        <v>37</v>
      </c>
      <c r="E4608" s="676">
        <v>97.33</v>
      </c>
      <c r="F4608" s="446"/>
      <c r="G4608" s="446"/>
      <c r="H4608" s="446" t="s">
        <v>14360</v>
      </c>
      <c r="I4608" s="447">
        <v>45261</v>
      </c>
    </row>
    <row r="4609" spans="1:9" ht="15.75">
      <c r="A4609" s="675">
        <v>96755</v>
      </c>
      <c r="B4609" s="675" t="s">
        <v>1731</v>
      </c>
      <c r="C4609" s="675" t="s">
        <v>1986</v>
      </c>
      <c r="D4609" s="675" t="s">
        <v>37</v>
      </c>
      <c r="E4609" s="676">
        <v>306.88</v>
      </c>
      <c r="F4609" s="446"/>
      <c r="G4609" s="446"/>
      <c r="H4609" s="446" t="s">
        <v>14360</v>
      </c>
      <c r="I4609" s="447">
        <v>45261</v>
      </c>
    </row>
    <row r="4610" spans="1:9" ht="15.75">
      <c r="A4610" s="675">
        <v>96756</v>
      </c>
      <c r="B4610" s="675" t="s">
        <v>1732</v>
      </c>
      <c r="C4610" s="675" t="s">
        <v>1986</v>
      </c>
      <c r="D4610" s="675" t="s">
        <v>37</v>
      </c>
      <c r="E4610" s="676">
        <v>18.559999999999999</v>
      </c>
      <c r="F4610" s="446"/>
      <c r="G4610" s="446"/>
      <c r="H4610" s="446" t="s">
        <v>14360</v>
      </c>
      <c r="I4610" s="447">
        <v>45261</v>
      </c>
    </row>
    <row r="4611" spans="1:9" ht="15.75">
      <c r="A4611" s="675">
        <v>96757</v>
      </c>
      <c r="B4611" s="675" t="s">
        <v>1733</v>
      </c>
      <c r="C4611" s="675" t="s">
        <v>1986</v>
      </c>
      <c r="D4611" s="675" t="s">
        <v>37</v>
      </c>
      <c r="E4611" s="676">
        <v>22.34</v>
      </c>
      <c r="F4611" s="446"/>
      <c r="G4611" s="446"/>
      <c r="H4611" s="446" t="s">
        <v>14360</v>
      </c>
      <c r="I4611" s="447">
        <v>45261</v>
      </c>
    </row>
    <row r="4612" spans="1:9" ht="15.75">
      <c r="A4612" s="675">
        <v>96758</v>
      </c>
      <c r="B4612" s="675" t="s">
        <v>1734</v>
      </c>
      <c r="C4612" s="675" t="s">
        <v>1986</v>
      </c>
      <c r="D4612" s="675" t="s">
        <v>37</v>
      </c>
      <c r="E4612" s="676">
        <v>16.579999999999998</v>
      </c>
      <c r="F4612" s="449"/>
      <c r="G4612" s="446"/>
      <c r="H4612" s="446" t="s">
        <v>14360</v>
      </c>
      <c r="I4612" s="447">
        <v>45261</v>
      </c>
    </row>
    <row r="4613" spans="1:9" ht="15.75">
      <c r="A4613" s="675">
        <v>96759</v>
      </c>
      <c r="B4613" s="675" t="s">
        <v>1735</v>
      </c>
      <c r="C4613" s="675" t="s">
        <v>1986</v>
      </c>
      <c r="D4613" s="675" t="s">
        <v>37</v>
      </c>
      <c r="E4613" s="676">
        <v>22.44</v>
      </c>
      <c r="F4613" s="449"/>
      <c r="G4613" s="446"/>
      <c r="H4613" s="446" t="s">
        <v>14360</v>
      </c>
      <c r="I4613" s="447">
        <v>45261</v>
      </c>
    </row>
    <row r="4614" spans="1:9" ht="15.75">
      <c r="A4614" s="675">
        <v>96760</v>
      </c>
      <c r="B4614" s="675" t="s">
        <v>1736</v>
      </c>
      <c r="C4614" s="675" t="s">
        <v>1986</v>
      </c>
      <c r="D4614" s="675" t="s">
        <v>37</v>
      </c>
      <c r="E4614" s="676">
        <v>39.409999999999997</v>
      </c>
      <c r="F4614" s="446"/>
      <c r="G4614" s="446"/>
      <c r="H4614" s="446" t="s">
        <v>14360</v>
      </c>
      <c r="I4614" s="447">
        <v>45261</v>
      </c>
    </row>
    <row r="4615" spans="1:9" ht="15.75">
      <c r="A4615" s="675">
        <v>96761</v>
      </c>
      <c r="B4615" s="675" t="s">
        <v>1737</v>
      </c>
      <c r="C4615" s="675" t="s">
        <v>1986</v>
      </c>
      <c r="D4615" s="675" t="s">
        <v>37</v>
      </c>
      <c r="E4615" s="676">
        <v>53.73</v>
      </c>
      <c r="F4615" s="446"/>
      <c r="G4615" s="446"/>
      <c r="H4615" s="446" t="s">
        <v>14360</v>
      </c>
      <c r="I4615" s="447">
        <v>45261</v>
      </c>
    </row>
    <row r="4616" spans="1:9" ht="15.75">
      <c r="A4616" s="675">
        <v>96762</v>
      </c>
      <c r="B4616" s="675" t="s">
        <v>1738</v>
      </c>
      <c r="C4616" s="675" t="s">
        <v>1986</v>
      </c>
      <c r="D4616" s="675" t="s">
        <v>37</v>
      </c>
      <c r="E4616" s="676">
        <v>108.16</v>
      </c>
      <c r="F4616" s="446"/>
      <c r="G4616" s="446"/>
      <c r="H4616" s="446" t="s">
        <v>14360</v>
      </c>
      <c r="I4616" s="447">
        <v>45261</v>
      </c>
    </row>
    <row r="4617" spans="1:9" ht="15.75">
      <c r="A4617" s="675">
        <v>96763</v>
      </c>
      <c r="B4617" s="675" t="s">
        <v>1739</v>
      </c>
      <c r="C4617" s="675" t="s">
        <v>1986</v>
      </c>
      <c r="D4617" s="675" t="s">
        <v>37</v>
      </c>
      <c r="E4617" s="676">
        <v>137.02000000000001</v>
      </c>
      <c r="F4617" s="446"/>
      <c r="G4617" s="446"/>
      <c r="H4617" s="446" t="s">
        <v>14360</v>
      </c>
      <c r="I4617" s="447">
        <v>45261</v>
      </c>
    </row>
    <row r="4618" spans="1:9" ht="15.75">
      <c r="A4618" s="675">
        <v>96764</v>
      </c>
      <c r="B4618" s="675" t="s">
        <v>1740</v>
      </c>
      <c r="C4618" s="675" t="s">
        <v>1986</v>
      </c>
      <c r="D4618" s="675" t="s">
        <v>37</v>
      </c>
      <c r="E4618" s="676">
        <v>278.39</v>
      </c>
      <c r="F4618" s="446"/>
      <c r="G4618" s="446"/>
      <c r="H4618" s="446" t="s">
        <v>14360</v>
      </c>
      <c r="I4618" s="447">
        <v>45261</v>
      </c>
    </row>
    <row r="4619" spans="1:9" ht="15.75">
      <c r="A4619" s="675">
        <v>96802</v>
      </c>
      <c r="B4619" s="675" t="s">
        <v>7044</v>
      </c>
      <c r="C4619" s="675" t="s">
        <v>1986</v>
      </c>
      <c r="D4619" s="675" t="s">
        <v>37</v>
      </c>
      <c r="E4619" s="676">
        <v>368.37</v>
      </c>
      <c r="F4619" s="446"/>
      <c r="G4619" s="446"/>
      <c r="H4619" s="446" t="s">
        <v>14360</v>
      </c>
      <c r="I4619" s="447">
        <v>45261</v>
      </c>
    </row>
    <row r="4620" spans="1:9" ht="15.75">
      <c r="A4620" s="675">
        <v>96803</v>
      </c>
      <c r="B4620" s="675" t="s">
        <v>7045</v>
      </c>
      <c r="C4620" s="675" t="s">
        <v>1986</v>
      </c>
      <c r="D4620" s="675" t="s">
        <v>37</v>
      </c>
      <c r="E4620" s="676">
        <v>66.06</v>
      </c>
      <c r="F4620" s="446"/>
      <c r="G4620" s="446"/>
      <c r="H4620" s="446" t="s">
        <v>14360</v>
      </c>
      <c r="I4620" s="447">
        <v>45261</v>
      </c>
    </row>
    <row r="4621" spans="1:9" ht="15.75">
      <c r="A4621" s="675">
        <v>96804</v>
      </c>
      <c r="B4621" s="675" t="s">
        <v>7046</v>
      </c>
      <c r="C4621" s="675" t="s">
        <v>1986</v>
      </c>
      <c r="D4621" s="675" t="s">
        <v>37</v>
      </c>
      <c r="E4621" s="676">
        <v>105.37</v>
      </c>
      <c r="F4621" s="446"/>
      <c r="G4621" s="446"/>
      <c r="H4621" s="446" t="s">
        <v>14360</v>
      </c>
      <c r="I4621" s="447">
        <v>45261</v>
      </c>
    </row>
    <row r="4622" spans="1:9" ht="15.75">
      <c r="A4622" s="675">
        <v>96805</v>
      </c>
      <c r="B4622" s="675" t="s">
        <v>7047</v>
      </c>
      <c r="C4622" s="675" t="s">
        <v>1986</v>
      </c>
      <c r="D4622" s="675" t="s">
        <v>37</v>
      </c>
      <c r="E4622" s="676">
        <v>189.07</v>
      </c>
      <c r="F4622" s="446"/>
      <c r="G4622" s="446"/>
      <c r="H4622" s="446" t="s">
        <v>14360</v>
      </c>
      <c r="I4622" s="447">
        <v>45261</v>
      </c>
    </row>
    <row r="4623" spans="1:9" ht="15.75">
      <c r="A4623" s="675">
        <v>96806</v>
      </c>
      <c r="B4623" s="675" t="s">
        <v>7048</v>
      </c>
      <c r="C4623" s="675" t="s">
        <v>1986</v>
      </c>
      <c r="D4623" s="675" t="s">
        <v>37</v>
      </c>
      <c r="E4623" s="676">
        <v>71.739999999999995</v>
      </c>
      <c r="F4623" s="446"/>
      <c r="G4623" s="446"/>
      <c r="H4623" s="446" t="s">
        <v>14360</v>
      </c>
      <c r="I4623" s="447">
        <v>45261</v>
      </c>
    </row>
    <row r="4624" spans="1:9" ht="15.75">
      <c r="A4624" s="675">
        <v>96807</v>
      </c>
      <c r="B4624" s="675" t="s">
        <v>7049</v>
      </c>
      <c r="C4624" s="675" t="s">
        <v>1986</v>
      </c>
      <c r="D4624" s="675" t="s">
        <v>37</v>
      </c>
      <c r="E4624" s="676">
        <v>114.51</v>
      </c>
      <c r="F4624" s="446"/>
      <c r="G4624" s="446"/>
      <c r="H4624" s="446" t="s">
        <v>14360</v>
      </c>
      <c r="I4624" s="447">
        <v>45261</v>
      </c>
    </row>
    <row r="4625" spans="1:9" ht="15.75">
      <c r="A4625" s="675">
        <v>96808</v>
      </c>
      <c r="B4625" s="675" t="s">
        <v>7050</v>
      </c>
      <c r="C4625" s="675" t="s">
        <v>1986</v>
      </c>
      <c r="D4625" s="675" t="s">
        <v>37</v>
      </c>
      <c r="E4625" s="676">
        <v>14.35</v>
      </c>
      <c r="F4625" s="446"/>
      <c r="G4625" s="446"/>
      <c r="H4625" s="446" t="s">
        <v>14360</v>
      </c>
      <c r="I4625" s="447">
        <v>45261</v>
      </c>
    </row>
    <row r="4626" spans="1:9" ht="15.75">
      <c r="A4626" s="675">
        <v>96809</v>
      </c>
      <c r="B4626" s="675" t="s">
        <v>7051</v>
      </c>
      <c r="C4626" s="675" t="s">
        <v>1986</v>
      </c>
      <c r="D4626" s="675" t="s">
        <v>37</v>
      </c>
      <c r="E4626" s="676">
        <v>15.91</v>
      </c>
      <c r="F4626" s="446"/>
      <c r="G4626" s="446"/>
      <c r="H4626" s="446" t="s">
        <v>14360</v>
      </c>
      <c r="I4626" s="447">
        <v>45261</v>
      </c>
    </row>
    <row r="4627" spans="1:9" ht="15.75">
      <c r="A4627" s="675">
        <v>96810</v>
      </c>
      <c r="B4627" s="675" t="s">
        <v>7052</v>
      </c>
      <c r="C4627" s="675" t="s">
        <v>1986</v>
      </c>
      <c r="D4627" s="675" t="s">
        <v>37</v>
      </c>
      <c r="E4627" s="676">
        <v>17.25</v>
      </c>
      <c r="F4627" s="446"/>
      <c r="G4627" s="446"/>
      <c r="H4627" s="446" t="s">
        <v>14360</v>
      </c>
      <c r="I4627" s="447">
        <v>45261</v>
      </c>
    </row>
    <row r="4628" spans="1:9" ht="15.75">
      <c r="A4628" s="675">
        <v>96811</v>
      </c>
      <c r="B4628" s="675" t="s">
        <v>7053</v>
      </c>
      <c r="C4628" s="675" t="s">
        <v>1986</v>
      </c>
      <c r="D4628" s="675" t="s">
        <v>37</v>
      </c>
      <c r="E4628" s="676">
        <v>18.18</v>
      </c>
      <c r="F4628" s="446"/>
      <c r="G4628" s="446"/>
      <c r="H4628" s="446" t="s">
        <v>14360</v>
      </c>
      <c r="I4628" s="447">
        <v>45261</v>
      </c>
    </row>
    <row r="4629" spans="1:9" ht="15.75">
      <c r="A4629" s="675">
        <v>96812</v>
      </c>
      <c r="B4629" s="675" t="s">
        <v>7054</v>
      </c>
      <c r="C4629" s="675" t="s">
        <v>1986</v>
      </c>
      <c r="D4629" s="675" t="s">
        <v>37</v>
      </c>
      <c r="E4629" s="676">
        <v>16.579999999999998</v>
      </c>
      <c r="F4629" s="446"/>
      <c r="G4629" s="446"/>
      <c r="H4629" s="446" t="s">
        <v>14360</v>
      </c>
      <c r="I4629" s="447">
        <v>45261</v>
      </c>
    </row>
    <row r="4630" spans="1:9" ht="15.75">
      <c r="A4630" s="675">
        <v>96813</v>
      </c>
      <c r="B4630" s="675" t="s">
        <v>7055</v>
      </c>
      <c r="C4630" s="675" t="s">
        <v>1986</v>
      </c>
      <c r="D4630" s="675" t="s">
        <v>37</v>
      </c>
      <c r="E4630" s="676">
        <v>18.899999999999999</v>
      </c>
      <c r="F4630" s="446"/>
      <c r="G4630" s="446"/>
      <c r="H4630" s="446" t="s">
        <v>14360</v>
      </c>
      <c r="I4630" s="447">
        <v>45261</v>
      </c>
    </row>
    <row r="4631" spans="1:9" ht="15.75">
      <c r="A4631" s="675">
        <v>96814</v>
      </c>
      <c r="B4631" s="675" t="s">
        <v>7056</v>
      </c>
      <c r="C4631" s="675" t="s">
        <v>1986</v>
      </c>
      <c r="D4631" s="675" t="s">
        <v>37</v>
      </c>
      <c r="E4631" s="676">
        <v>13.64</v>
      </c>
      <c r="F4631" s="446"/>
      <c r="G4631" s="446"/>
      <c r="H4631" s="446" t="s">
        <v>14360</v>
      </c>
      <c r="I4631" s="447">
        <v>45261</v>
      </c>
    </row>
    <row r="4632" spans="1:9" ht="15.75">
      <c r="A4632" s="675">
        <v>96815</v>
      </c>
      <c r="B4632" s="675" t="s">
        <v>7057</v>
      </c>
      <c r="C4632" s="675" t="s">
        <v>1986</v>
      </c>
      <c r="D4632" s="675" t="s">
        <v>37</v>
      </c>
      <c r="E4632" s="676">
        <v>28.54</v>
      </c>
      <c r="F4632" s="446"/>
      <c r="G4632" s="446"/>
      <c r="H4632" s="446" t="s">
        <v>14360</v>
      </c>
      <c r="I4632" s="447">
        <v>45261</v>
      </c>
    </row>
    <row r="4633" spans="1:9" ht="15.75">
      <c r="A4633" s="675">
        <v>96816</v>
      </c>
      <c r="B4633" s="675" t="s">
        <v>7058</v>
      </c>
      <c r="C4633" s="675" t="s">
        <v>1986</v>
      </c>
      <c r="D4633" s="675" t="s">
        <v>37</v>
      </c>
      <c r="E4633" s="676">
        <v>21.41</v>
      </c>
      <c r="F4633" s="446"/>
      <c r="G4633" s="446"/>
      <c r="H4633" s="446" t="s">
        <v>14360</v>
      </c>
      <c r="I4633" s="447">
        <v>45261</v>
      </c>
    </row>
    <row r="4634" spans="1:9" ht="15.75">
      <c r="A4634" s="675">
        <v>96817</v>
      </c>
      <c r="B4634" s="675" t="s">
        <v>7059</v>
      </c>
      <c r="C4634" s="675" t="s">
        <v>1986</v>
      </c>
      <c r="D4634" s="675" t="s">
        <v>37</v>
      </c>
      <c r="E4634" s="676">
        <v>28.78</v>
      </c>
      <c r="F4634" s="446"/>
      <c r="G4634" s="446"/>
      <c r="H4634" s="446" t="s">
        <v>14360</v>
      </c>
      <c r="I4634" s="447">
        <v>45261</v>
      </c>
    </row>
    <row r="4635" spans="1:9" ht="15.75">
      <c r="A4635" s="675">
        <v>96818</v>
      </c>
      <c r="B4635" s="675" t="s">
        <v>7060</v>
      </c>
      <c r="C4635" s="675" t="s">
        <v>1986</v>
      </c>
      <c r="D4635" s="675" t="s">
        <v>37</v>
      </c>
      <c r="E4635" s="676">
        <v>18.489999999999998</v>
      </c>
      <c r="F4635" s="446"/>
      <c r="G4635" s="446"/>
      <c r="H4635" s="446" t="s">
        <v>14360</v>
      </c>
      <c r="I4635" s="447">
        <v>45261</v>
      </c>
    </row>
    <row r="4636" spans="1:9" ht="15.75">
      <c r="A4636" s="675">
        <v>96819</v>
      </c>
      <c r="B4636" s="675" t="s">
        <v>7061</v>
      </c>
      <c r="C4636" s="675" t="s">
        <v>1986</v>
      </c>
      <c r="D4636" s="675" t="s">
        <v>37</v>
      </c>
      <c r="E4636" s="676">
        <v>19.809999999999999</v>
      </c>
      <c r="F4636" s="446"/>
      <c r="G4636" s="446"/>
      <c r="H4636" s="446" t="s">
        <v>14360</v>
      </c>
      <c r="I4636" s="447">
        <v>45261</v>
      </c>
    </row>
    <row r="4637" spans="1:9" ht="15.75">
      <c r="A4637" s="675">
        <v>96820</v>
      </c>
      <c r="B4637" s="675" t="s">
        <v>7062</v>
      </c>
      <c r="C4637" s="675" t="s">
        <v>1986</v>
      </c>
      <c r="D4637" s="675" t="s">
        <v>37</v>
      </c>
      <c r="E4637" s="676">
        <v>34.29</v>
      </c>
      <c r="F4637" s="446"/>
      <c r="G4637" s="446"/>
      <c r="H4637" s="446" t="s">
        <v>14360</v>
      </c>
      <c r="I4637" s="447">
        <v>45261</v>
      </c>
    </row>
    <row r="4638" spans="1:9" ht="15.75">
      <c r="A4638" s="675">
        <v>96821</v>
      </c>
      <c r="B4638" s="675" t="s">
        <v>7063</v>
      </c>
      <c r="C4638" s="675" t="s">
        <v>1986</v>
      </c>
      <c r="D4638" s="675" t="s">
        <v>37</v>
      </c>
      <c r="E4638" s="676">
        <v>32.07</v>
      </c>
      <c r="F4638" s="446"/>
      <c r="G4638" s="446"/>
      <c r="H4638" s="446" t="s">
        <v>14360</v>
      </c>
      <c r="I4638" s="447">
        <v>45261</v>
      </c>
    </row>
    <row r="4639" spans="1:9" ht="15.75">
      <c r="A4639" s="675">
        <v>96822</v>
      </c>
      <c r="B4639" s="675" t="s">
        <v>7064</v>
      </c>
      <c r="C4639" s="675" t="s">
        <v>1986</v>
      </c>
      <c r="D4639" s="675" t="s">
        <v>37</v>
      </c>
      <c r="E4639" s="676">
        <v>26.08</v>
      </c>
      <c r="F4639" s="446"/>
      <c r="G4639" s="446"/>
      <c r="H4639" s="446" t="s">
        <v>14360</v>
      </c>
      <c r="I4639" s="447">
        <v>45261</v>
      </c>
    </row>
    <row r="4640" spans="1:9" ht="15.75">
      <c r="A4640" s="675">
        <v>96823</v>
      </c>
      <c r="B4640" s="675" t="s">
        <v>7065</v>
      </c>
      <c r="C4640" s="675" t="s">
        <v>1986</v>
      </c>
      <c r="D4640" s="675" t="s">
        <v>37</v>
      </c>
      <c r="E4640" s="676">
        <v>9.6300000000000008</v>
      </c>
      <c r="F4640" s="446"/>
      <c r="G4640" s="446"/>
      <c r="H4640" s="446" t="s">
        <v>14360</v>
      </c>
      <c r="I4640" s="447">
        <v>45261</v>
      </c>
    </row>
    <row r="4641" spans="1:9" ht="15.75">
      <c r="A4641" s="675">
        <v>96824</v>
      </c>
      <c r="B4641" s="675" t="s">
        <v>7066</v>
      </c>
      <c r="C4641" s="675" t="s">
        <v>1986</v>
      </c>
      <c r="D4641" s="675" t="s">
        <v>37</v>
      </c>
      <c r="E4641" s="676">
        <v>14.95</v>
      </c>
      <c r="F4641" s="446"/>
      <c r="G4641" s="446"/>
      <c r="H4641" s="446" t="s">
        <v>14360</v>
      </c>
      <c r="I4641" s="447">
        <v>45261</v>
      </c>
    </row>
    <row r="4642" spans="1:9" ht="15.75">
      <c r="A4642" s="675">
        <v>96826</v>
      </c>
      <c r="B4642" s="675" t="s">
        <v>7067</v>
      </c>
      <c r="C4642" s="675" t="s">
        <v>1986</v>
      </c>
      <c r="D4642" s="675" t="s">
        <v>37</v>
      </c>
      <c r="E4642" s="676">
        <v>11.16</v>
      </c>
      <c r="F4642" s="446"/>
      <c r="G4642" s="446"/>
      <c r="H4642" s="446" t="s">
        <v>14360</v>
      </c>
      <c r="I4642" s="447">
        <v>45261</v>
      </c>
    </row>
    <row r="4643" spans="1:9" ht="15.75">
      <c r="A4643" s="675">
        <v>96827</v>
      </c>
      <c r="B4643" s="675" t="s">
        <v>7068</v>
      </c>
      <c r="C4643" s="675" t="s">
        <v>1986</v>
      </c>
      <c r="D4643" s="675" t="s">
        <v>37</v>
      </c>
      <c r="E4643" s="676">
        <v>16.32</v>
      </c>
      <c r="F4643" s="446"/>
      <c r="G4643" s="446"/>
      <c r="H4643" s="446" t="s">
        <v>14360</v>
      </c>
      <c r="I4643" s="447">
        <v>45261</v>
      </c>
    </row>
    <row r="4644" spans="1:9" ht="15.75">
      <c r="A4644" s="675">
        <v>96828</v>
      </c>
      <c r="B4644" s="675" t="s">
        <v>7069</v>
      </c>
      <c r="C4644" s="675" t="s">
        <v>1986</v>
      </c>
      <c r="D4644" s="675" t="s">
        <v>37</v>
      </c>
      <c r="E4644" s="676">
        <v>20.190000000000001</v>
      </c>
      <c r="F4644" s="446"/>
      <c r="G4644" s="446"/>
      <c r="H4644" s="446" t="s">
        <v>14360</v>
      </c>
      <c r="I4644" s="447">
        <v>45261</v>
      </c>
    </row>
    <row r="4645" spans="1:9" ht="15.75">
      <c r="A4645" s="675">
        <v>96829</v>
      </c>
      <c r="B4645" s="675" t="s">
        <v>7070</v>
      </c>
      <c r="C4645" s="675" t="s">
        <v>1986</v>
      </c>
      <c r="D4645" s="675" t="s">
        <v>37</v>
      </c>
      <c r="E4645" s="676">
        <v>15.85</v>
      </c>
      <c r="F4645" s="446"/>
      <c r="G4645" s="446"/>
      <c r="H4645" s="446" t="s">
        <v>14360</v>
      </c>
      <c r="I4645" s="447">
        <v>45261</v>
      </c>
    </row>
    <row r="4646" spans="1:9" ht="15.75">
      <c r="A4646" s="675">
        <v>96830</v>
      </c>
      <c r="B4646" s="675" t="s">
        <v>7071</v>
      </c>
      <c r="C4646" s="675" t="s">
        <v>1986</v>
      </c>
      <c r="D4646" s="675" t="s">
        <v>37</v>
      </c>
      <c r="E4646" s="676">
        <v>17.75</v>
      </c>
      <c r="F4646" s="446"/>
      <c r="G4646" s="446"/>
      <c r="H4646" s="446" t="s">
        <v>14360</v>
      </c>
      <c r="I4646" s="447">
        <v>45261</v>
      </c>
    </row>
    <row r="4647" spans="1:9" ht="15.75">
      <c r="A4647" s="675">
        <v>96832</v>
      </c>
      <c r="B4647" s="675" t="s">
        <v>7072</v>
      </c>
      <c r="C4647" s="675" t="s">
        <v>1986</v>
      </c>
      <c r="D4647" s="675" t="s">
        <v>37</v>
      </c>
      <c r="E4647" s="676">
        <v>25.53</v>
      </c>
      <c r="F4647" s="446"/>
      <c r="G4647" s="446"/>
      <c r="H4647" s="446" t="s">
        <v>14360</v>
      </c>
      <c r="I4647" s="447">
        <v>45261</v>
      </c>
    </row>
    <row r="4648" spans="1:9" ht="15.75">
      <c r="A4648" s="675">
        <v>96833</v>
      </c>
      <c r="B4648" s="675" t="s">
        <v>7073</v>
      </c>
      <c r="C4648" s="675" t="s">
        <v>1986</v>
      </c>
      <c r="D4648" s="675" t="s">
        <v>37</v>
      </c>
      <c r="E4648" s="676">
        <v>20.29</v>
      </c>
      <c r="F4648" s="446"/>
      <c r="G4648" s="446"/>
      <c r="H4648" s="446" t="s">
        <v>14360</v>
      </c>
      <c r="I4648" s="447">
        <v>45261</v>
      </c>
    </row>
    <row r="4649" spans="1:9" ht="15.75">
      <c r="A4649" s="675">
        <v>96834</v>
      </c>
      <c r="B4649" s="675" t="s">
        <v>7074</v>
      </c>
      <c r="C4649" s="675" t="s">
        <v>1986</v>
      </c>
      <c r="D4649" s="675" t="s">
        <v>37</v>
      </c>
      <c r="E4649" s="676">
        <v>24.11</v>
      </c>
      <c r="F4649" s="446"/>
      <c r="G4649" s="446"/>
      <c r="H4649" s="446" t="s">
        <v>14360</v>
      </c>
      <c r="I4649" s="447">
        <v>45261</v>
      </c>
    </row>
    <row r="4650" spans="1:9" ht="15.75">
      <c r="A4650" s="675">
        <v>96836</v>
      </c>
      <c r="B4650" s="675" t="s">
        <v>7075</v>
      </c>
      <c r="C4650" s="675" t="s">
        <v>1986</v>
      </c>
      <c r="D4650" s="675" t="s">
        <v>37</v>
      </c>
      <c r="E4650" s="676">
        <v>29.09</v>
      </c>
      <c r="F4650" s="446"/>
      <c r="G4650" s="446"/>
      <c r="H4650" s="446" t="s">
        <v>14360</v>
      </c>
      <c r="I4650" s="447">
        <v>45261</v>
      </c>
    </row>
    <row r="4651" spans="1:9" ht="15.75">
      <c r="A4651" s="675">
        <v>96837</v>
      </c>
      <c r="B4651" s="675" t="s">
        <v>7076</v>
      </c>
      <c r="C4651" s="675" t="s">
        <v>1986</v>
      </c>
      <c r="D4651" s="675" t="s">
        <v>37</v>
      </c>
      <c r="E4651" s="676">
        <v>17.739999999999998</v>
      </c>
      <c r="F4651" s="446"/>
      <c r="G4651" s="446"/>
      <c r="H4651" s="446" t="s">
        <v>14360</v>
      </c>
      <c r="I4651" s="447">
        <v>45261</v>
      </c>
    </row>
    <row r="4652" spans="1:9" ht="15.75">
      <c r="A4652" s="675">
        <v>96838</v>
      </c>
      <c r="B4652" s="675" t="s">
        <v>7077</v>
      </c>
      <c r="C4652" s="675" t="s">
        <v>1986</v>
      </c>
      <c r="D4652" s="675" t="s">
        <v>37</v>
      </c>
      <c r="E4652" s="676">
        <v>21.24</v>
      </c>
      <c r="F4652" s="446"/>
      <c r="G4652" s="446"/>
      <c r="H4652" s="446" t="s">
        <v>14360</v>
      </c>
      <c r="I4652" s="447">
        <v>45261</v>
      </c>
    </row>
    <row r="4653" spans="1:9" ht="15.75">
      <c r="A4653" s="675">
        <v>96839</v>
      </c>
      <c r="B4653" s="675" t="s">
        <v>7078</v>
      </c>
      <c r="C4653" s="675" t="s">
        <v>1986</v>
      </c>
      <c r="D4653" s="675" t="s">
        <v>37</v>
      </c>
      <c r="E4653" s="676">
        <v>22</v>
      </c>
      <c r="F4653" s="446"/>
      <c r="G4653" s="446"/>
      <c r="H4653" s="446" t="s">
        <v>14360</v>
      </c>
      <c r="I4653" s="447">
        <v>45261</v>
      </c>
    </row>
    <row r="4654" spans="1:9" ht="15.75">
      <c r="A4654" s="675">
        <v>96840</v>
      </c>
      <c r="B4654" s="675" t="s">
        <v>7079</v>
      </c>
      <c r="C4654" s="675" t="s">
        <v>1986</v>
      </c>
      <c r="D4654" s="675" t="s">
        <v>37</v>
      </c>
      <c r="E4654" s="676">
        <v>21.44</v>
      </c>
      <c r="F4654" s="446"/>
      <c r="G4654" s="446"/>
      <c r="H4654" s="446" t="s">
        <v>14360</v>
      </c>
      <c r="I4654" s="447">
        <v>45261</v>
      </c>
    </row>
    <row r="4655" spans="1:9" ht="15.75">
      <c r="A4655" s="675">
        <v>96841</v>
      </c>
      <c r="B4655" s="675" t="s">
        <v>7080</v>
      </c>
      <c r="C4655" s="675" t="s">
        <v>1986</v>
      </c>
      <c r="D4655" s="675" t="s">
        <v>37</v>
      </c>
      <c r="E4655" s="676">
        <v>23.63</v>
      </c>
      <c r="F4655" s="446"/>
      <c r="G4655" s="446"/>
      <c r="H4655" s="446" t="s">
        <v>14360</v>
      </c>
      <c r="I4655" s="447">
        <v>45261</v>
      </c>
    </row>
    <row r="4656" spans="1:9" ht="15.75">
      <c r="A4656" s="675">
        <v>96842</v>
      </c>
      <c r="B4656" s="675" t="s">
        <v>7081</v>
      </c>
      <c r="C4656" s="675" t="s">
        <v>1986</v>
      </c>
      <c r="D4656" s="675" t="s">
        <v>37</v>
      </c>
      <c r="E4656" s="676">
        <v>27.1</v>
      </c>
      <c r="F4656" s="446"/>
      <c r="G4656" s="446"/>
      <c r="H4656" s="446" t="s">
        <v>14360</v>
      </c>
      <c r="I4656" s="447">
        <v>45261</v>
      </c>
    </row>
    <row r="4657" spans="1:9" ht="15.75">
      <c r="A4657" s="675">
        <v>96843</v>
      </c>
      <c r="B4657" s="675" t="s">
        <v>7082</v>
      </c>
      <c r="C4657" s="675" t="s">
        <v>1986</v>
      </c>
      <c r="D4657" s="675" t="s">
        <v>37</v>
      </c>
      <c r="E4657" s="676">
        <v>24.65</v>
      </c>
      <c r="F4657" s="446"/>
      <c r="G4657" s="446"/>
      <c r="H4657" s="446" t="s">
        <v>14360</v>
      </c>
      <c r="I4657" s="447">
        <v>45261</v>
      </c>
    </row>
    <row r="4658" spans="1:9" ht="15.75">
      <c r="A4658" s="675">
        <v>96844</v>
      </c>
      <c r="B4658" s="675" t="s">
        <v>7083</v>
      </c>
      <c r="C4658" s="675" t="s">
        <v>1986</v>
      </c>
      <c r="D4658" s="675" t="s">
        <v>37</v>
      </c>
      <c r="E4658" s="676">
        <v>28.43</v>
      </c>
      <c r="F4658" s="446"/>
      <c r="G4658" s="446"/>
      <c r="H4658" s="446" t="s">
        <v>14360</v>
      </c>
      <c r="I4658" s="447">
        <v>45261</v>
      </c>
    </row>
    <row r="4659" spans="1:9" ht="15.75">
      <c r="A4659" s="675">
        <v>96845</v>
      </c>
      <c r="B4659" s="675" t="s">
        <v>7084</v>
      </c>
      <c r="C4659" s="675" t="s">
        <v>1986</v>
      </c>
      <c r="D4659" s="675" t="s">
        <v>37</v>
      </c>
      <c r="E4659" s="676">
        <v>34.090000000000003</v>
      </c>
      <c r="F4659" s="446"/>
      <c r="G4659" s="446"/>
      <c r="H4659" s="446" t="s">
        <v>14360</v>
      </c>
      <c r="I4659" s="447">
        <v>45261</v>
      </c>
    </row>
    <row r="4660" spans="1:9" ht="15.75">
      <c r="A4660" s="675">
        <v>96846</v>
      </c>
      <c r="B4660" s="675" t="s">
        <v>7085</v>
      </c>
      <c r="C4660" s="675" t="s">
        <v>1986</v>
      </c>
      <c r="D4660" s="675" t="s">
        <v>37</v>
      </c>
      <c r="E4660" s="676">
        <v>31.71</v>
      </c>
      <c r="F4660" s="446"/>
      <c r="G4660" s="446"/>
      <c r="H4660" s="446" t="s">
        <v>14360</v>
      </c>
      <c r="I4660" s="447">
        <v>45261</v>
      </c>
    </row>
    <row r="4661" spans="1:9" ht="15.75">
      <c r="A4661" s="675">
        <v>96847</v>
      </c>
      <c r="B4661" s="675" t="s">
        <v>7086</v>
      </c>
      <c r="C4661" s="675" t="s">
        <v>1986</v>
      </c>
      <c r="D4661" s="675" t="s">
        <v>37</v>
      </c>
      <c r="E4661" s="676">
        <v>31.26</v>
      </c>
      <c r="F4661" s="446"/>
      <c r="G4661" s="446"/>
      <c r="H4661" s="446" t="s">
        <v>14360</v>
      </c>
      <c r="I4661" s="447">
        <v>45261</v>
      </c>
    </row>
    <row r="4662" spans="1:9" ht="15.75">
      <c r="A4662" s="675">
        <v>96848</v>
      </c>
      <c r="B4662" s="675" t="s">
        <v>7087</v>
      </c>
      <c r="C4662" s="675" t="s">
        <v>1986</v>
      </c>
      <c r="D4662" s="675" t="s">
        <v>37</v>
      </c>
      <c r="E4662" s="676">
        <v>45.36</v>
      </c>
      <c r="F4662" s="446"/>
      <c r="G4662" s="446"/>
      <c r="H4662" s="446" t="s">
        <v>14360</v>
      </c>
      <c r="I4662" s="447">
        <v>45261</v>
      </c>
    </row>
    <row r="4663" spans="1:9" ht="15.75">
      <c r="A4663" s="675">
        <v>96849</v>
      </c>
      <c r="B4663" s="675" t="s">
        <v>7088</v>
      </c>
      <c r="C4663" s="675" t="s">
        <v>1986</v>
      </c>
      <c r="D4663" s="675" t="s">
        <v>37</v>
      </c>
      <c r="E4663" s="676">
        <v>14.22</v>
      </c>
      <c r="F4663" s="446"/>
      <c r="G4663" s="446"/>
      <c r="H4663" s="446" t="s">
        <v>14360</v>
      </c>
      <c r="I4663" s="447">
        <v>45261</v>
      </c>
    </row>
    <row r="4664" spans="1:9" ht="15.75">
      <c r="A4664" s="675">
        <v>96850</v>
      </c>
      <c r="B4664" s="675" t="s">
        <v>7089</v>
      </c>
      <c r="C4664" s="675" t="s">
        <v>1986</v>
      </c>
      <c r="D4664" s="675" t="s">
        <v>37</v>
      </c>
      <c r="E4664" s="676">
        <v>19.850000000000001</v>
      </c>
      <c r="F4664" s="446"/>
      <c r="G4664" s="446"/>
      <c r="H4664" s="446" t="s">
        <v>14360</v>
      </c>
      <c r="I4664" s="447">
        <v>45261</v>
      </c>
    </row>
    <row r="4665" spans="1:9" ht="15.75">
      <c r="A4665" s="675">
        <v>96852</v>
      </c>
      <c r="B4665" s="675" t="s">
        <v>7090</v>
      </c>
      <c r="C4665" s="675" t="s">
        <v>1986</v>
      </c>
      <c r="D4665" s="675" t="s">
        <v>37</v>
      </c>
      <c r="E4665" s="676">
        <v>18.14</v>
      </c>
      <c r="F4665" s="446"/>
      <c r="G4665" s="446"/>
      <c r="H4665" s="446" t="s">
        <v>14360</v>
      </c>
      <c r="I4665" s="447">
        <v>45261</v>
      </c>
    </row>
    <row r="4666" spans="1:9" ht="15.75">
      <c r="A4666" s="675">
        <v>96853</v>
      </c>
      <c r="B4666" s="675" t="s">
        <v>7091</v>
      </c>
      <c r="C4666" s="675" t="s">
        <v>1986</v>
      </c>
      <c r="D4666" s="675" t="s">
        <v>37</v>
      </c>
      <c r="E4666" s="676">
        <v>21.35</v>
      </c>
      <c r="F4666" s="446"/>
      <c r="G4666" s="446"/>
      <c r="H4666" s="446" t="s">
        <v>14360</v>
      </c>
      <c r="I4666" s="447">
        <v>45261</v>
      </c>
    </row>
    <row r="4667" spans="1:9" ht="15.75">
      <c r="A4667" s="675">
        <v>96854</v>
      </c>
      <c r="B4667" s="675" t="s">
        <v>7092</v>
      </c>
      <c r="C4667" s="675" t="s">
        <v>1986</v>
      </c>
      <c r="D4667" s="675" t="s">
        <v>37</v>
      </c>
      <c r="E4667" s="676">
        <v>26.4</v>
      </c>
      <c r="F4667" s="446"/>
      <c r="G4667" s="446"/>
      <c r="H4667" s="446" t="s">
        <v>14360</v>
      </c>
      <c r="I4667" s="447">
        <v>45261</v>
      </c>
    </row>
    <row r="4668" spans="1:9" ht="15.75">
      <c r="A4668" s="675">
        <v>96855</v>
      </c>
      <c r="B4668" s="675" t="s">
        <v>7093</v>
      </c>
      <c r="C4668" s="675" t="s">
        <v>1986</v>
      </c>
      <c r="D4668" s="675" t="s">
        <v>37</v>
      </c>
      <c r="E4668" s="676">
        <v>28.7</v>
      </c>
      <c r="F4668" s="446"/>
      <c r="G4668" s="446"/>
      <c r="H4668" s="446" t="s">
        <v>14360</v>
      </c>
      <c r="I4668" s="447">
        <v>45261</v>
      </c>
    </row>
    <row r="4669" spans="1:9" ht="15.75">
      <c r="A4669" s="675">
        <v>96856</v>
      </c>
      <c r="B4669" s="675" t="s">
        <v>7094</v>
      </c>
      <c r="C4669" s="675" t="s">
        <v>1986</v>
      </c>
      <c r="D4669" s="675" t="s">
        <v>37</v>
      </c>
      <c r="E4669" s="676">
        <v>30.5</v>
      </c>
      <c r="F4669" s="446"/>
      <c r="G4669" s="446"/>
      <c r="H4669" s="446" t="s">
        <v>14360</v>
      </c>
      <c r="I4669" s="447">
        <v>45261</v>
      </c>
    </row>
    <row r="4670" spans="1:9" ht="15.75">
      <c r="A4670" s="675">
        <v>96860</v>
      </c>
      <c r="B4670" s="675" t="s">
        <v>7095</v>
      </c>
      <c r="C4670" s="675" t="s">
        <v>1986</v>
      </c>
      <c r="D4670" s="675" t="s">
        <v>37</v>
      </c>
      <c r="E4670" s="676">
        <v>25.45</v>
      </c>
      <c r="F4670" s="446"/>
      <c r="G4670" s="446"/>
      <c r="H4670" s="446" t="s">
        <v>14360</v>
      </c>
      <c r="I4670" s="447">
        <v>45261</v>
      </c>
    </row>
    <row r="4671" spans="1:9" ht="15.75">
      <c r="A4671" s="675">
        <v>96861</v>
      </c>
      <c r="B4671" s="675" t="s">
        <v>7096</v>
      </c>
      <c r="C4671" s="675" t="s">
        <v>1986</v>
      </c>
      <c r="D4671" s="675" t="s">
        <v>37</v>
      </c>
      <c r="E4671" s="676">
        <v>32.19</v>
      </c>
      <c r="F4671" s="446"/>
      <c r="G4671" s="446"/>
      <c r="H4671" s="446" t="s">
        <v>14360</v>
      </c>
      <c r="I4671" s="447">
        <v>45261</v>
      </c>
    </row>
    <row r="4672" spans="1:9" ht="15.75">
      <c r="A4672" s="675">
        <v>96862</v>
      </c>
      <c r="B4672" s="675" t="s">
        <v>7097</v>
      </c>
      <c r="C4672" s="675" t="s">
        <v>1986</v>
      </c>
      <c r="D4672" s="675" t="s">
        <v>37</v>
      </c>
      <c r="E4672" s="676">
        <v>31.33</v>
      </c>
      <c r="F4672" s="446"/>
      <c r="G4672" s="446"/>
      <c r="H4672" s="446" t="s">
        <v>14360</v>
      </c>
      <c r="I4672" s="447">
        <v>45261</v>
      </c>
    </row>
    <row r="4673" spans="1:9" ht="15.75">
      <c r="A4673" s="675">
        <v>96863</v>
      </c>
      <c r="B4673" s="675" t="s">
        <v>7098</v>
      </c>
      <c r="C4673" s="675" t="s">
        <v>1986</v>
      </c>
      <c r="D4673" s="675" t="s">
        <v>37</v>
      </c>
      <c r="E4673" s="676">
        <v>32.9</v>
      </c>
      <c r="F4673" s="446"/>
      <c r="G4673" s="446"/>
      <c r="H4673" s="446" t="s">
        <v>14360</v>
      </c>
      <c r="I4673" s="447">
        <v>45261</v>
      </c>
    </row>
    <row r="4674" spans="1:9" ht="15.75">
      <c r="A4674" s="675">
        <v>96864</v>
      </c>
      <c r="B4674" s="675" t="s">
        <v>7099</v>
      </c>
      <c r="C4674" s="675" t="s">
        <v>1986</v>
      </c>
      <c r="D4674" s="675" t="s">
        <v>37</v>
      </c>
      <c r="E4674" s="676">
        <v>44.53</v>
      </c>
      <c r="F4674" s="446"/>
      <c r="G4674" s="446"/>
      <c r="H4674" s="446" t="s">
        <v>14360</v>
      </c>
      <c r="I4674" s="447">
        <v>45261</v>
      </c>
    </row>
    <row r="4675" spans="1:9" ht="15.75">
      <c r="A4675" s="675">
        <v>96865</v>
      </c>
      <c r="B4675" s="675" t="s">
        <v>7100</v>
      </c>
      <c r="C4675" s="675" t="s">
        <v>1986</v>
      </c>
      <c r="D4675" s="675" t="s">
        <v>37</v>
      </c>
      <c r="E4675" s="676">
        <v>38.799999999999997</v>
      </c>
      <c r="F4675" s="446"/>
      <c r="G4675" s="446"/>
      <c r="H4675" s="446" t="s">
        <v>14360</v>
      </c>
      <c r="I4675" s="447">
        <v>45261</v>
      </c>
    </row>
    <row r="4676" spans="1:9" ht="15.75">
      <c r="A4676" s="675">
        <v>96866</v>
      </c>
      <c r="B4676" s="675" t="s">
        <v>7101</v>
      </c>
      <c r="C4676" s="675" t="s">
        <v>1986</v>
      </c>
      <c r="D4676" s="675" t="s">
        <v>37</v>
      </c>
      <c r="E4676" s="676">
        <v>58.04</v>
      </c>
      <c r="F4676" s="446"/>
      <c r="G4676" s="446"/>
      <c r="H4676" s="446" t="s">
        <v>14360</v>
      </c>
      <c r="I4676" s="447">
        <v>45261</v>
      </c>
    </row>
    <row r="4677" spans="1:9" ht="15.75">
      <c r="A4677" s="675">
        <v>96868</v>
      </c>
      <c r="B4677" s="675" t="s">
        <v>7102</v>
      </c>
      <c r="C4677" s="675" t="s">
        <v>1986</v>
      </c>
      <c r="D4677" s="675" t="s">
        <v>37</v>
      </c>
      <c r="E4677" s="676">
        <v>16.579999999999998</v>
      </c>
      <c r="F4677" s="446"/>
      <c r="G4677" s="446"/>
      <c r="H4677" s="446" t="s">
        <v>14360</v>
      </c>
      <c r="I4677" s="447">
        <v>45261</v>
      </c>
    </row>
    <row r="4678" spans="1:9" ht="15.75">
      <c r="A4678" s="675">
        <v>96869</v>
      </c>
      <c r="B4678" s="675" t="s">
        <v>7103</v>
      </c>
      <c r="C4678" s="675" t="s">
        <v>1986</v>
      </c>
      <c r="D4678" s="675" t="s">
        <v>37</v>
      </c>
      <c r="E4678" s="676">
        <v>25.65</v>
      </c>
      <c r="F4678" s="446"/>
      <c r="G4678" s="446"/>
      <c r="H4678" s="446" t="s">
        <v>14360</v>
      </c>
      <c r="I4678" s="447">
        <v>45261</v>
      </c>
    </row>
    <row r="4679" spans="1:9" ht="15.75">
      <c r="A4679" s="675">
        <v>96870</v>
      </c>
      <c r="B4679" s="675" t="s">
        <v>7104</v>
      </c>
      <c r="C4679" s="675" t="s">
        <v>1986</v>
      </c>
      <c r="D4679" s="675" t="s">
        <v>37</v>
      </c>
      <c r="E4679" s="676">
        <v>38.78</v>
      </c>
      <c r="F4679" s="446"/>
      <c r="G4679" s="446"/>
      <c r="H4679" s="446" t="s">
        <v>14360</v>
      </c>
      <c r="I4679" s="447">
        <v>45261</v>
      </c>
    </row>
    <row r="4680" spans="1:9" ht="15.75">
      <c r="A4680" s="675">
        <v>96871</v>
      </c>
      <c r="B4680" s="675" t="s">
        <v>7105</v>
      </c>
      <c r="C4680" s="675" t="s">
        <v>1986</v>
      </c>
      <c r="D4680" s="675" t="s">
        <v>37</v>
      </c>
      <c r="E4680" s="676">
        <v>44.24</v>
      </c>
      <c r="F4680" s="446"/>
      <c r="G4680" s="446"/>
      <c r="H4680" s="446" t="s">
        <v>14360</v>
      </c>
      <c r="I4680" s="447">
        <v>45261</v>
      </c>
    </row>
    <row r="4681" spans="1:9" ht="15.75">
      <c r="A4681" s="675">
        <v>96872</v>
      </c>
      <c r="B4681" s="675" t="s">
        <v>7106</v>
      </c>
      <c r="C4681" s="675" t="s">
        <v>1986</v>
      </c>
      <c r="D4681" s="675" t="s">
        <v>37</v>
      </c>
      <c r="E4681" s="676">
        <v>40.67</v>
      </c>
      <c r="F4681" s="446"/>
      <c r="G4681" s="446"/>
      <c r="H4681" s="446" t="s">
        <v>14360</v>
      </c>
      <c r="I4681" s="447">
        <v>45261</v>
      </c>
    </row>
    <row r="4682" spans="1:9" ht="15.75">
      <c r="A4682" s="675">
        <v>96873</v>
      </c>
      <c r="B4682" s="675" t="s">
        <v>7107</v>
      </c>
      <c r="C4682" s="675" t="s">
        <v>1986</v>
      </c>
      <c r="D4682" s="675" t="s">
        <v>37</v>
      </c>
      <c r="E4682" s="676">
        <v>54.49</v>
      </c>
      <c r="F4682" s="446"/>
      <c r="G4682" s="446"/>
      <c r="H4682" s="446" t="s">
        <v>14360</v>
      </c>
      <c r="I4682" s="447">
        <v>45261</v>
      </c>
    </row>
    <row r="4683" spans="1:9" ht="15.75">
      <c r="A4683" s="675">
        <v>96874</v>
      </c>
      <c r="B4683" s="675" t="s">
        <v>7108</v>
      </c>
      <c r="C4683" s="675" t="s">
        <v>1986</v>
      </c>
      <c r="D4683" s="675" t="s">
        <v>37</v>
      </c>
      <c r="E4683" s="676">
        <v>49.53</v>
      </c>
      <c r="F4683" s="446"/>
      <c r="G4683" s="446"/>
      <c r="H4683" s="446" t="s">
        <v>14360</v>
      </c>
      <c r="I4683" s="447">
        <v>45261</v>
      </c>
    </row>
    <row r="4684" spans="1:9" ht="15.75">
      <c r="A4684" s="675">
        <v>96875</v>
      </c>
      <c r="B4684" s="675" t="s">
        <v>7109</v>
      </c>
      <c r="C4684" s="675" t="s">
        <v>1986</v>
      </c>
      <c r="D4684" s="675" t="s">
        <v>37</v>
      </c>
      <c r="E4684" s="676">
        <v>65.349999999999994</v>
      </c>
      <c r="F4684" s="446"/>
      <c r="G4684" s="446"/>
      <c r="H4684" s="446" t="s">
        <v>14360</v>
      </c>
      <c r="I4684" s="447">
        <v>45261</v>
      </c>
    </row>
    <row r="4685" spans="1:9" ht="15.75">
      <c r="A4685" s="675">
        <v>96876</v>
      </c>
      <c r="B4685" s="675" t="s">
        <v>7110</v>
      </c>
      <c r="C4685" s="675" t="s">
        <v>1986</v>
      </c>
      <c r="D4685" s="675" t="s">
        <v>37</v>
      </c>
      <c r="E4685" s="676">
        <v>157.62</v>
      </c>
      <c r="F4685" s="446"/>
      <c r="G4685" s="446"/>
      <c r="H4685" s="446" t="s">
        <v>14360</v>
      </c>
      <c r="I4685" s="447">
        <v>45261</v>
      </c>
    </row>
    <row r="4686" spans="1:9" ht="15.75">
      <c r="A4686" s="675">
        <v>96878</v>
      </c>
      <c r="B4686" s="675" t="s">
        <v>7111</v>
      </c>
      <c r="C4686" s="675" t="s">
        <v>1986</v>
      </c>
      <c r="D4686" s="675" t="s">
        <v>37</v>
      </c>
      <c r="E4686" s="676">
        <v>176.63</v>
      </c>
      <c r="F4686" s="446"/>
      <c r="G4686" s="446"/>
      <c r="H4686" s="446" t="s">
        <v>14360</v>
      </c>
      <c r="I4686" s="447">
        <v>45261</v>
      </c>
    </row>
    <row r="4687" spans="1:9" ht="15.75">
      <c r="A4687" s="675">
        <v>96879</v>
      </c>
      <c r="B4687" s="675" t="s">
        <v>7112</v>
      </c>
      <c r="C4687" s="675" t="s">
        <v>1986</v>
      </c>
      <c r="D4687" s="675" t="s">
        <v>37</v>
      </c>
      <c r="E4687" s="676">
        <v>171.16</v>
      </c>
      <c r="F4687" s="446"/>
      <c r="G4687" s="446"/>
      <c r="H4687" s="446" t="s">
        <v>14360</v>
      </c>
      <c r="I4687" s="447">
        <v>45261</v>
      </c>
    </row>
    <row r="4688" spans="1:9" ht="15.75">
      <c r="A4688" s="675">
        <v>96881</v>
      </c>
      <c r="B4688" s="675" t="s">
        <v>7113</v>
      </c>
      <c r="C4688" s="675" t="s">
        <v>1986</v>
      </c>
      <c r="D4688" s="675" t="s">
        <v>37</v>
      </c>
      <c r="E4688" s="676">
        <v>202.57</v>
      </c>
      <c r="F4688" s="446"/>
      <c r="G4688" s="446"/>
      <c r="H4688" s="446" t="s">
        <v>14360</v>
      </c>
      <c r="I4688" s="447">
        <v>45261</v>
      </c>
    </row>
    <row r="4689" spans="1:9" ht="15.75">
      <c r="A4689" s="675">
        <v>97425</v>
      </c>
      <c r="B4689" s="675" t="s">
        <v>1934</v>
      </c>
      <c r="C4689" s="675" t="s">
        <v>1986</v>
      </c>
      <c r="D4689" s="675" t="s">
        <v>37</v>
      </c>
      <c r="E4689" s="676">
        <v>31.94</v>
      </c>
      <c r="F4689" s="446"/>
      <c r="G4689" s="446"/>
      <c r="H4689" s="446" t="s">
        <v>14360</v>
      </c>
      <c r="I4689" s="447">
        <v>45261</v>
      </c>
    </row>
    <row r="4690" spans="1:9" ht="15.75">
      <c r="A4690" s="675">
        <v>97426</v>
      </c>
      <c r="B4690" s="675" t="s">
        <v>1935</v>
      </c>
      <c r="C4690" s="675" t="s">
        <v>1986</v>
      </c>
      <c r="D4690" s="675" t="s">
        <v>37</v>
      </c>
      <c r="E4690" s="676">
        <v>39.450000000000003</v>
      </c>
      <c r="F4690" s="446"/>
      <c r="G4690" s="446"/>
      <c r="H4690" s="446" t="s">
        <v>14360</v>
      </c>
      <c r="I4690" s="447">
        <v>45261</v>
      </c>
    </row>
    <row r="4691" spans="1:9" ht="15.75">
      <c r="A4691" s="675">
        <v>97427</v>
      </c>
      <c r="B4691" s="675" t="s">
        <v>1936</v>
      </c>
      <c r="C4691" s="675" t="s">
        <v>1986</v>
      </c>
      <c r="D4691" s="675" t="s">
        <v>37</v>
      </c>
      <c r="E4691" s="676">
        <v>45.13</v>
      </c>
      <c r="F4691" s="446"/>
      <c r="G4691" s="446"/>
      <c r="H4691" s="446" t="s">
        <v>14360</v>
      </c>
      <c r="I4691" s="447">
        <v>45261</v>
      </c>
    </row>
    <row r="4692" spans="1:9" ht="15.75">
      <c r="A4692" s="675">
        <v>97428</v>
      </c>
      <c r="B4692" s="675" t="s">
        <v>1937</v>
      </c>
      <c r="C4692" s="675" t="s">
        <v>1986</v>
      </c>
      <c r="D4692" s="675" t="s">
        <v>37</v>
      </c>
      <c r="E4692" s="676">
        <v>58.31</v>
      </c>
      <c r="F4692" s="446"/>
      <c r="G4692" s="446"/>
      <c r="H4692" s="446" t="s">
        <v>14360</v>
      </c>
      <c r="I4692" s="447">
        <v>45261</v>
      </c>
    </row>
    <row r="4693" spans="1:9" ht="15.75">
      <c r="A4693" s="675">
        <v>97429</v>
      </c>
      <c r="B4693" s="675" t="s">
        <v>1938</v>
      </c>
      <c r="C4693" s="675" t="s">
        <v>1986</v>
      </c>
      <c r="D4693" s="675" t="s">
        <v>37</v>
      </c>
      <c r="E4693" s="676">
        <v>70.44</v>
      </c>
      <c r="F4693" s="446"/>
      <c r="G4693" s="446"/>
      <c r="H4693" s="446" t="s">
        <v>14360</v>
      </c>
      <c r="I4693" s="447">
        <v>45261</v>
      </c>
    </row>
    <row r="4694" spans="1:9" ht="15.75">
      <c r="A4694" s="675">
        <v>97430</v>
      </c>
      <c r="B4694" s="675" t="s">
        <v>3969</v>
      </c>
      <c r="C4694" s="675" t="s">
        <v>1986</v>
      </c>
      <c r="D4694" s="675" t="s">
        <v>37</v>
      </c>
      <c r="E4694" s="676">
        <v>39.24</v>
      </c>
      <c r="F4694" s="446"/>
      <c r="G4694" s="446"/>
      <c r="H4694" s="446" t="s">
        <v>14360</v>
      </c>
      <c r="I4694" s="447">
        <v>45261</v>
      </c>
    </row>
    <row r="4695" spans="1:9" ht="15.75">
      <c r="A4695" s="675">
        <v>97431</v>
      </c>
      <c r="B4695" s="675" t="s">
        <v>3970</v>
      </c>
      <c r="C4695" s="675" t="s">
        <v>1986</v>
      </c>
      <c r="D4695" s="675" t="s">
        <v>37</v>
      </c>
      <c r="E4695" s="676">
        <v>43.67</v>
      </c>
      <c r="F4695" s="446"/>
      <c r="G4695" s="446"/>
      <c r="H4695" s="446" t="s">
        <v>14360</v>
      </c>
      <c r="I4695" s="447">
        <v>45261</v>
      </c>
    </row>
    <row r="4696" spans="1:9" ht="15.75">
      <c r="A4696" s="675">
        <v>97432</v>
      </c>
      <c r="B4696" s="675" t="s">
        <v>3971</v>
      </c>
      <c r="C4696" s="675" t="s">
        <v>1986</v>
      </c>
      <c r="D4696" s="675" t="s">
        <v>37</v>
      </c>
      <c r="E4696" s="676">
        <v>49.23</v>
      </c>
      <c r="F4696" s="446"/>
      <c r="G4696" s="446"/>
      <c r="H4696" s="446" t="s">
        <v>14360</v>
      </c>
      <c r="I4696" s="447">
        <v>45261</v>
      </c>
    </row>
    <row r="4697" spans="1:9" ht="15.75">
      <c r="A4697" s="675">
        <v>97433</v>
      </c>
      <c r="B4697" s="675" t="s">
        <v>3972</v>
      </c>
      <c r="C4697" s="675" t="s">
        <v>1986</v>
      </c>
      <c r="D4697" s="675" t="s">
        <v>37</v>
      </c>
      <c r="E4697" s="676">
        <v>91.55</v>
      </c>
      <c r="F4697" s="446"/>
      <c r="G4697" s="446"/>
      <c r="H4697" s="446" t="s">
        <v>14360</v>
      </c>
      <c r="I4697" s="447">
        <v>45261</v>
      </c>
    </row>
    <row r="4698" spans="1:9" ht="15.75">
      <c r="A4698" s="675">
        <v>97434</v>
      </c>
      <c r="B4698" s="675" t="s">
        <v>3973</v>
      </c>
      <c r="C4698" s="675" t="s">
        <v>1986</v>
      </c>
      <c r="D4698" s="675" t="s">
        <v>37</v>
      </c>
      <c r="E4698" s="676">
        <v>93.35</v>
      </c>
      <c r="F4698" s="446"/>
      <c r="G4698" s="446"/>
      <c r="H4698" s="446" t="s">
        <v>14360</v>
      </c>
      <c r="I4698" s="447">
        <v>45261</v>
      </c>
    </row>
    <row r="4699" spans="1:9" ht="15.75">
      <c r="A4699" s="675">
        <v>97435</v>
      </c>
      <c r="B4699" s="675" t="s">
        <v>3974</v>
      </c>
      <c r="C4699" s="675" t="s">
        <v>1986</v>
      </c>
      <c r="D4699" s="675" t="s">
        <v>37</v>
      </c>
      <c r="E4699" s="676">
        <v>107.16</v>
      </c>
      <c r="F4699" s="446"/>
      <c r="G4699" s="446"/>
      <c r="H4699" s="446" t="s">
        <v>14360</v>
      </c>
      <c r="I4699" s="447">
        <v>45261</v>
      </c>
    </row>
    <row r="4700" spans="1:9" ht="15.75">
      <c r="A4700" s="675">
        <v>97436</v>
      </c>
      <c r="B4700" s="675" t="s">
        <v>3975</v>
      </c>
      <c r="C4700" s="675" t="s">
        <v>1986</v>
      </c>
      <c r="D4700" s="675" t="s">
        <v>37</v>
      </c>
      <c r="E4700" s="676">
        <v>110.6</v>
      </c>
      <c r="F4700" s="446"/>
      <c r="G4700" s="446"/>
      <c r="H4700" s="446" t="s">
        <v>14360</v>
      </c>
      <c r="I4700" s="447">
        <v>45261</v>
      </c>
    </row>
    <row r="4701" spans="1:9" ht="15.75">
      <c r="A4701" s="675">
        <v>97437</v>
      </c>
      <c r="B4701" s="675" t="s">
        <v>3976</v>
      </c>
      <c r="C4701" s="675" t="s">
        <v>1986</v>
      </c>
      <c r="D4701" s="675" t="s">
        <v>37</v>
      </c>
      <c r="E4701" s="676">
        <v>122.67</v>
      </c>
      <c r="F4701" s="446"/>
      <c r="G4701" s="446"/>
      <c r="H4701" s="446" t="s">
        <v>14360</v>
      </c>
      <c r="I4701" s="447">
        <v>45261</v>
      </c>
    </row>
    <row r="4702" spans="1:9" ht="15.75">
      <c r="A4702" s="675">
        <v>97438</v>
      </c>
      <c r="B4702" s="675" t="s">
        <v>3977</v>
      </c>
      <c r="C4702" s="675" t="s">
        <v>1986</v>
      </c>
      <c r="D4702" s="675" t="s">
        <v>37</v>
      </c>
      <c r="E4702" s="676">
        <v>126.35</v>
      </c>
      <c r="F4702" s="446"/>
      <c r="G4702" s="446"/>
      <c r="H4702" s="446" t="s">
        <v>14360</v>
      </c>
      <c r="I4702" s="447">
        <v>45261</v>
      </c>
    </row>
    <row r="4703" spans="1:9" ht="15.75">
      <c r="A4703" s="675">
        <v>97439</v>
      </c>
      <c r="B4703" s="675" t="s">
        <v>3978</v>
      </c>
      <c r="C4703" s="675" t="s">
        <v>1986</v>
      </c>
      <c r="D4703" s="675" t="s">
        <v>37</v>
      </c>
      <c r="E4703" s="676">
        <v>139.26</v>
      </c>
      <c r="F4703" s="446"/>
      <c r="G4703" s="446"/>
      <c r="H4703" s="446" t="s">
        <v>14360</v>
      </c>
      <c r="I4703" s="447">
        <v>45261</v>
      </c>
    </row>
    <row r="4704" spans="1:9" ht="15.75">
      <c r="A4704" s="675">
        <v>97440</v>
      </c>
      <c r="B4704" s="675" t="s">
        <v>3979</v>
      </c>
      <c r="C4704" s="675" t="s">
        <v>1986</v>
      </c>
      <c r="D4704" s="675" t="s">
        <v>37</v>
      </c>
      <c r="E4704" s="676">
        <v>167.15</v>
      </c>
      <c r="F4704" s="446"/>
      <c r="G4704" s="446"/>
      <c r="H4704" s="446" t="s">
        <v>14360</v>
      </c>
      <c r="I4704" s="447">
        <v>45261</v>
      </c>
    </row>
    <row r="4705" spans="1:9" ht="15.75">
      <c r="A4705" s="675">
        <v>97442</v>
      </c>
      <c r="B4705" s="675" t="s">
        <v>3980</v>
      </c>
      <c r="C4705" s="675" t="s">
        <v>1986</v>
      </c>
      <c r="D4705" s="675" t="s">
        <v>37</v>
      </c>
      <c r="E4705" s="676">
        <v>184.56</v>
      </c>
      <c r="F4705" s="446"/>
      <c r="G4705" s="446"/>
      <c r="H4705" s="446" t="s">
        <v>14360</v>
      </c>
      <c r="I4705" s="447">
        <v>45261</v>
      </c>
    </row>
    <row r="4706" spans="1:9" ht="15.75">
      <c r="A4706" s="675">
        <v>97443</v>
      </c>
      <c r="B4706" s="675" t="s">
        <v>3981</v>
      </c>
      <c r="C4706" s="675" t="s">
        <v>1986</v>
      </c>
      <c r="D4706" s="675" t="s">
        <v>37</v>
      </c>
      <c r="E4706" s="676">
        <v>114.81</v>
      </c>
      <c r="F4706" s="446"/>
      <c r="G4706" s="446"/>
      <c r="H4706" s="446" t="s">
        <v>14360</v>
      </c>
      <c r="I4706" s="447">
        <v>45261</v>
      </c>
    </row>
    <row r="4707" spans="1:9" ht="15.75">
      <c r="A4707" s="675">
        <v>97444</v>
      </c>
      <c r="B4707" s="675" t="s">
        <v>3982</v>
      </c>
      <c r="C4707" s="675" t="s">
        <v>1986</v>
      </c>
      <c r="D4707" s="675" t="s">
        <v>37</v>
      </c>
      <c r="E4707" s="676">
        <v>137.07</v>
      </c>
      <c r="F4707" s="446"/>
      <c r="G4707" s="446"/>
      <c r="H4707" s="446" t="s">
        <v>14360</v>
      </c>
      <c r="I4707" s="447">
        <v>45261</v>
      </c>
    </row>
    <row r="4708" spans="1:9" ht="15.75">
      <c r="A4708" s="675">
        <v>97446</v>
      </c>
      <c r="B4708" s="675" t="s">
        <v>3983</v>
      </c>
      <c r="C4708" s="675" t="s">
        <v>1986</v>
      </c>
      <c r="D4708" s="675" t="s">
        <v>37</v>
      </c>
      <c r="E4708" s="676">
        <v>243.96</v>
      </c>
      <c r="F4708" s="446"/>
      <c r="G4708" s="446"/>
      <c r="H4708" s="446" t="s">
        <v>14360</v>
      </c>
      <c r="I4708" s="447">
        <v>45261</v>
      </c>
    </row>
    <row r="4709" spans="1:9" ht="15.75">
      <c r="A4709" s="675">
        <v>97447</v>
      </c>
      <c r="B4709" s="675" t="s">
        <v>3984</v>
      </c>
      <c r="C4709" s="675" t="s">
        <v>1986</v>
      </c>
      <c r="D4709" s="675" t="s">
        <v>37</v>
      </c>
      <c r="E4709" s="676">
        <v>243.96</v>
      </c>
      <c r="F4709" s="446"/>
      <c r="G4709" s="446"/>
      <c r="H4709" s="446" t="s">
        <v>14360</v>
      </c>
      <c r="I4709" s="447">
        <v>45261</v>
      </c>
    </row>
    <row r="4710" spans="1:9" ht="15.75">
      <c r="A4710" s="675">
        <v>97449</v>
      </c>
      <c r="B4710" s="675" t="s">
        <v>3985</v>
      </c>
      <c r="C4710" s="675" t="s">
        <v>1986</v>
      </c>
      <c r="D4710" s="675" t="s">
        <v>37</v>
      </c>
      <c r="E4710" s="676">
        <v>259.47000000000003</v>
      </c>
      <c r="F4710" s="446"/>
      <c r="G4710" s="446"/>
      <c r="H4710" s="446" t="s">
        <v>14360</v>
      </c>
      <c r="I4710" s="447">
        <v>45261</v>
      </c>
    </row>
    <row r="4711" spans="1:9" ht="15.75">
      <c r="A4711" s="675">
        <v>97450</v>
      </c>
      <c r="B4711" s="675" t="s">
        <v>3986</v>
      </c>
      <c r="C4711" s="675" t="s">
        <v>1986</v>
      </c>
      <c r="D4711" s="675" t="s">
        <v>37</v>
      </c>
      <c r="E4711" s="676">
        <v>320.08999999999997</v>
      </c>
      <c r="F4711" s="446"/>
      <c r="G4711" s="446"/>
      <c r="H4711" s="446" t="s">
        <v>14360</v>
      </c>
      <c r="I4711" s="447">
        <v>45261</v>
      </c>
    </row>
    <row r="4712" spans="1:9" ht="15.75">
      <c r="A4712" s="675">
        <v>97452</v>
      </c>
      <c r="B4712" s="675" t="s">
        <v>3987</v>
      </c>
      <c r="C4712" s="675" t="s">
        <v>1986</v>
      </c>
      <c r="D4712" s="675" t="s">
        <v>37</v>
      </c>
      <c r="E4712" s="676">
        <v>190.41</v>
      </c>
      <c r="F4712" s="446"/>
      <c r="G4712" s="446"/>
      <c r="H4712" s="446" t="s">
        <v>14360</v>
      </c>
      <c r="I4712" s="447">
        <v>45261</v>
      </c>
    </row>
    <row r="4713" spans="1:9" ht="15.75">
      <c r="A4713" s="675">
        <v>97453</v>
      </c>
      <c r="B4713" s="675" t="s">
        <v>3988</v>
      </c>
      <c r="C4713" s="675" t="s">
        <v>1986</v>
      </c>
      <c r="D4713" s="675" t="s">
        <v>37</v>
      </c>
      <c r="E4713" s="676">
        <v>203.11</v>
      </c>
      <c r="F4713" s="446"/>
      <c r="G4713" s="446"/>
      <c r="H4713" s="446" t="s">
        <v>14360</v>
      </c>
      <c r="I4713" s="447">
        <v>45261</v>
      </c>
    </row>
    <row r="4714" spans="1:9" ht="15.75">
      <c r="A4714" s="675">
        <v>97454</v>
      </c>
      <c r="B4714" s="675" t="s">
        <v>3989</v>
      </c>
      <c r="C4714" s="675" t="s">
        <v>1986</v>
      </c>
      <c r="D4714" s="675" t="s">
        <v>37</v>
      </c>
      <c r="E4714" s="676">
        <v>333.77</v>
      </c>
      <c r="F4714" s="446"/>
      <c r="G4714" s="446"/>
      <c r="H4714" s="446" t="s">
        <v>14360</v>
      </c>
      <c r="I4714" s="447">
        <v>45261</v>
      </c>
    </row>
    <row r="4715" spans="1:9" ht="15.75">
      <c r="A4715" s="675">
        <v>97455</v>
      </c>
      <c r="B4715" s="675" t="s">
        <v>3990</v>
      </c>
      <c r="C4715" s="675" t="s">
        <v>1986</v>
      </c>
      <c r="D4715" s="675" t="s">
        <v>37</v>
      </c>
      <c r="E4715" s="676">
        <v>354.09</v>
      </c>
      <c r="F4715" s="446"/>
      <c r="G4715" s="446"/>
      <c r="H4715" s="446" t="s">
        <v>14360</v>
      </c>
      <c r="I4715" s="447">
        <v>45261</v>
      </c>
    </row>
    <row r="4716" spans="1:9" ht="15.75">
      <c r="A4716" s="675">
        <v>97456</v>
      </c>
      <c r="B4716" s="675" t="s">
        <v>3991</v>
      </c>
      <c r="C4716" s="675" t="s">
        <v>1986</v>
      </c>
      <c r="D4716" s="675" t="s">
        <v>37</v>
      </c>
      <c r="E4716" s="676">
        <v>776.89</v>
      </c>
      <c r="F4716" s="446"/>
      <c r="G4716" s="446"/>
      <c r="H4716" s="446" t="s">
        <v>14360</v>
      </c>
      <c r="I4716" s="447">
        <v>45261</v>
      </c>
    </row>
    <row r="4717" spans="1:9" ht="15.75">
      <c r="A4717" s="675">
        <v>97457</v>
      </c>
      <c r="B4717" s="675" t="s">
        <v>3992</v>
      </c>
      <c r="C4717" s="675" t="s">
        <v>1986</v>
      </c>
      <c r="D4717" s="675" t="s">
        <v>37</v>
      </c>
      <c r="E4717" s="676">
        <v>685.73</v>
      </c>
      <c r="F4717" s="446"/>
      <c r="G4717" s="446"/>
      <c r="H4717" s="446" t="s">
        <v>14360</v>
      </c>
      <c r="I4717" s="447">
        <v>45261</v>
      </c>
    </row>
    <row r="4718" spans="1:9" ht="15.75">
      <c r="A4718" s="675">
        <v>97458</v>
      </c>
      <c r="B4718" s="675" t="s">
        <v>3993</v>
      </c>
      <c r="C4718" s="675" t="s">
        <v>1986</v>
      </c>
      <c r="D4718" s="675" t="s">
        <v>37</v>
      </c>
      <c r="E4718" s="676">
        <v>304.91000000000003</v>
      </c>
      <c r="F4718" s="446"/>
      <c r="G4718" s="446"/>
      <c r="H4718" s="446" t="s">
        <v>14360</v>
      </c>
      <c r="I4718" s="447">
        <v>45261</v>
      </c>
    </row>
    <row r="4719" spans="1:9" ht="15.75">
      <c r="A4719" s="675">
        <v>97459</v>
      </c>
      <c r="B4719" s="675" t="s">
        <v>3994</v>
      </c>
      <c r="C4719" s="675" t="s">
        <v>1986</v>
      </c>
      <c r="D4719" s="675" t="s">
        <v>37</v>
      </c>
      <c r="E4719" s="676">
        <v>536.30999999999995</v>
      </c>
      <c r="F4719" s="446"/>
      <c r="G4719" s="446"/>
      <c r="H4719" s="446" t="s">
        <v>14360</v>
      </c>
      <c r="I4719" s="447">
        <v>45261</v>
      </c>
    </row>
    <row r="4720" spans="1:9" ht="15.75">
      <c r="A4720" s="675">
        <v>97460</v>
      </c>
      <c r="B4720" s="675" t="s">
        <v>3995</v>
      </c>
      <c r="C4720" s="675" t="s">
        <v>1986</v>
      </c>
      <c r="D4720" s="675" t="s">
        <v>37</v>
      </c>
      <c r="E4720" s="676">
        <v>834.8</v>
      </c>
      <c r="F4720" s="446"/>
      <c r="G4720" s="446"/>
      <c r="H4720" s="446" t="s">
        <v>14360</v>
      </c>
      <c r="I4720" s="447">
        <v>45261</v>
      </c>
    </row>
    <row r="4721" spans="1:9" ht="15.75">
      <c r="A4721" s="675">
        <v>97461</v>
      </c>
      <c r="B4721" s="675" t="s">
        <v>3996</v>
      </c>
      <c r="C4721" s="675" t="s">
        <v>1986</v>
      </c>
      <c r="D4721" s="675" t="s">
        <v>37</v>
      </c>
      <c r="E4721" s="676">
        <v>36.450000000000003</v>
      </c>
      <c r="F4721" s="446"/>
      <c r="G4721" s="446"/>
      <c r="H4721" s="446" t="s">
        <v>14360</v>
      </c>
      <c r="I4721" s="447">
        <v>45261</v>
      </c>
    </row>
    <row r="4722" spans="1:9" ht="15.75">
      <c r="A4722" s="675">
        <v>97462</v>
      </c>
      <c r="B4722" s="675" t="s">
        <v>3997</v>
      </c>
      <c r="C4722" s="675" t="s">
        <v>1986</v>
      </c>
      <c r="D4722" s="675" t="s">
        <v>37</v>
      </c>
      <c r="E4722" s="676">
        <v>29.93</v>
      </c>
      <c r="F4722" s="446"/>
      <c r="G4722" s="446"/>
      <c r="H4722" s="446" t="s">
        <v>14360</v>
      </c>
      <c r="I4722" s="447">
        <v>45261</v>
      </c>
    </row>
    <row r="4723" spans="1:9" ht="15.75">
      <c r="A4723" s="675">
        <v>97464</v>
      </c>
      <c r="B4723" s="675" t="s">
        <v>3998</v>
      </c>
      <c r="C4723" s="675" t="s">
        <v>1986</v>
      </c>
      <c r="D4723" s="675" t="s">
        <v>37</v>
      </c>
      <c r="E4723" s="676">
        <v>52.99</v>
      </c>
      <c r="F4723" s="446"/>
      <c r="G4723" s="446"/>
      <c r="H4723" s="446" t="s">
        <v>14360</v>
      </c>
      <c r="I4723" s="447">
        <v>45261</v>
      </c>
    </row>
    <row r="4724" spans="1:9" ht="15.75">
      <c r="A4724" s="675">
        <v>97465</v>
      </c>
      <c r="B4724" s="675" t="s">
        <v>3999</v>
      </c>
      <c r="C4724" s="675" t="s">
        <v>1986</v>
      </c>
      <c r="D4724" s="675" t="s">
        <v>37</v>
      </c>
      <c r="E4724" s="676">
        <v>63.98</v>
      </c>
      <c r="F4724" s="446"/>
      <c r="G4724" s="446"/>
      <c r="H4724" s="446" t="s">
        <v>14360</v>
      </c>
      <c r="I4724" s="447">
        <v>45261</v>
      </c>
    </row>
    <row r="4725" spans="1:9" ht="15.75">
      <c r="A4725" s="675">
        <v>97467</v>
      </c>
      <c r="B4725" s="675" t="s">
        <v>4000</v>
      </c>
      <c r="C4725" s="675" t="s">
        <v>1986</v>
      </c>
      <c r="D4725" s="675" t="s">
        <v>37</v>
      </c>
      <c r="E4725" s="676">
        <v>67.290000000000006</v>
      </c>
      <c r="F4725" s="446"/>
      <c r="G4725" s="446"/>
      <c r="H4725" s="446" t="s">
        <v>14360</v>
      </c>
      <c r="I4725" s="447">
        <v>45261</v>
      </c>
    </row>
    <row r="4726" spans="1:9" ht="15.75">
      <c r="A4726" s="675">
        <v>97468</v>
      </c>
      <c r="B4726" s="675" t="s">
        <v>4001</v>
      </c>
      <c r="C4726" s="675" t="s">
        <v>1986</v>
      </c>
      <c r="D4726" s="675" t="s">
        <v>37</v>
      </c>
      <c r="E4726" s="676">
        <v>81.37</v>
      </c>
      <c r="F4726" s="446"/>
      <c r="G4726" s="446"/>
      <c r="H4726" s="446" t="s">
        <v>14360</v>
      </c>
      <c r="I4726" s="447">
        <v>45261</v>
      </c>
    </row>
    <row r="4727" spans="1:9" ht="15.75">
      <c r="A4727" s="675">
        <v>97470</v>
      </c>
      <c r="B4727" s="675" t="s">
        <v>4002</v>
      </c>
      <c r="C4727" s="675" t="s">
        <v>1986</v>
      </c>
      <c r="D4727" s="675" t="s">
        <v>37</v>
      </c>
      <c r="E4727" s="676">
        <v>100.52</v>
      </c>
      <c r="F4727" s="446"/>
      <c r="G4727" s="446"/>
      <c r="H4727" s="446" t="s">
        <v>14360</v>
      </c>
      <c r="I4727" s="447">
        <v>45261</v>
      </c>
    </row>
    <row r="4728" spans="1:9" ht="15.75">
      <c r="A4728" s="675">
        <v>97471</v>
      </c>
      <c r="B4728" s="675" t="s">
        <v>4003</v>
      </c>
      <c r="C4728" s="675" t="s">
        <v>1986</v>
      </c>
      <c r="D4728" s="675" t="s">
        <v>37</v>
      </c>
      <c r="E4728" s="676">
        <v>122.78</v>
      </c>
      <c r="F4728" s="446"/>
      <c r="G4728" s="446"/>
      <c r="H4728" s="446" t="s">
        <v>14360</v>
      </c>
      <c r="I4728" s="447">
        <v>45261</v>
      </c>
    </row>
    <row r="4729" spans="1:9" ht="15.75">
      <c r="A4729" s="675">
        <v>97474</v>
      </c>
      <c r="B4729" s="675" t="s">
        <v>4004</v>
      </c>
      <c r="C4729" s="675" t="s">
        <v>1986</v>
      </c>
      <c r="D4729" s="675" t="s">
        <v>37</v>
      </c>
      <c r="E4729" s="676">
        <v>187.11</v>
      </c>
      <c r="F4729" s="446"/>
      <c r="G4729" s="446"/>
      <c r="H4729" s="446" t="s">
        <v>14360</v>
      </c>
      <c r="I4729" s="447">
        <v>45261</v>
      </c>
    </row>
    <row r="4730" spans="1:9" ht="15.75">
      <c r="A4730" s="675">
        <v>97475</v>
      </c>
      <c r="B4730" s="675" t="s">
        <v>4005</v>
      </c>
      <c r="C4730" s="675" t="s">
        <v>1986</v>
      </c>
      <c r="D4730" s="675" t="s">
        <v>37</v>
      </c>
      <c r="E4730" s="676">
        <v>232.11</v>
      </c>
      <c r="F4730" s="446"/>
      <c r="G4730" s="446"/>
      <c r="H4730" s="446" t="s">
        <v>14360</v>
      </c>
      <c r="I4730" s="447">
        <v>45261</v>
      </c>
    </row>
    <row r="4731" spans="1:9" ht="15.75">
      <c r="A4731" s="675">
        <v>97477</v>
      </c>
      <c r="B4731" s="675" t="s">
        <v>4006</v>
      </c>
      <c r="C4731" s="675" t="s">
        <v>1986</v>
      </c>
      <c r="D4731" s="675" t="s">
        <v>37</v>
      </c>
      <c r="E4731" s="676">
        <v>250.05</v>
      </c>
      <c r="F4731" s="446"/>
      <c r="G4731" s="446"/>
      <c r="H4731" s="446" t="s">
        <v>14360</v>
      </c>
      <c r="I4731" s="447">
        <v>45261</v>
      </c>
    </row>
    <row r="4732" spans="1:9" ht="15.75">
      <c r="A4732" s="675">
        <v>97478</v>
      </c>
      <c r="B4732" s="675" t="s">
        <v>4007</v>
      </c>
      <c r="C4732" s="675" t="s">
        <v>1986</v>
      </c>
      <c r="D4732" s="675" t="s">
        <v>37</v>
      </c>
      <c r="E4732" s="676">
        <v>310.67</v>
      </c>
      <c r="F4732" s="446"/>
      <c r="G4732" s="446"/>
      <c r="H4732" s="446" t="s">
        <v>14360</v>
      </c>
      <c r="I4732" s="447">
        <v>45261</v>
      </c>
    </row>
    <row r="4733" spans="1:9" ht="15.75">
      <c r="A4733" s="675">
        <v>97479</v>
      </c>
      <c r="B4733" s="675" t="s">
        <v>4008</v>
      </c>
      <c r="C4733" s="675" t="s">
        <v>1986</v>
      </c>
      <c r="D4733" s="675" t="s">
        <v>37</v>
      </c>
      <c r="E4733" s="676">
        <v>59.08</v>
      </c>
      <c r="F4733" s="446"/>
      <c r="G4733" s="446"/>
      <c r="H4733" s="446" t="s">
        <v>14360</v>
      </c>
      <c r="I4733" s="447">
        <v>45261</v>
      </c>
    </row>
    <row r="4734" spans="1:9" ht="15.75">
      <c r="A4734" s="675">
        <v>97480</v>
      </c>
      <c r="B4734" s="675" t="s">
        <v>4009</v>
      </c>
      <c r="C4734" s="675" t="s">
        <v>1986</v>
      </c>
      <c r="D4734" s="675" t="s">
        <v>37</v>
      </c>
      <c r="E4734" s="676">
        <v>59.08</v>
      </c>
      <c r="F4734" s="446"/>
      <c r="G4734" s="446"/>
      <c r="H4734" s="446" t="s">
        <v>14360</v>
      </c>
      <c r="I4734" s="447">
        <v>45261</v>
      </c>
    </row>
    <row r="4735" spans="1:9" ht="15.75">
      <c r="A4735" s="675">
        <v>97481</v>
      </c>
      <c r="B4735" s="675" t="s">
        <v>4010</v>
      </c>
      <c r="C4735" s="675" t="s">
        <v>1986</v>
      </c>
      <c r="D4735" s="675" t="s">
        <v>37</v>
      </c>
      <c r="E4735" s="676">
        <v>86.4</v>
      </c>
      <c r="F4735" s="446"/>
      <c r="G4735" s="446"/>
      <c r="H4735" s="446" t="s">
        <v>14360</v>
      </c>
      <c r="I4735" s="447">
        <v>45261</v>
      </c>
    </row>
    <row r="4736" spans="1:9" ht="15.75">
      <c r="A4736" s="675">
        <v>97482</v>
      </c>
      <c r="B4736" s="675" t="s">
        <v>4011</v>
      </c>
      <c r="C4736" s="675" t="s">
        <v>1986</v>
      </c>
      <c r="D4736" s="675" t="s">
        <v>37</v>
      </c>
      <c r="E4736" s="676">
        <v>86.4</v>
      </c>
      <c r="F4736" s="446"/>
      <c r="G4736" s="446"/>
      <c r="H4736" s="446" t="s">
        <v>14360</v>
      </c>
      <c r="I4736" s="447">
        <v>45261</v>
      </c>
    </row>
    <row r="4737" spans="1:9" ht="15.75">
      <c r="A4737" s="675">
        <v>97483</v>
      </c>
      <c r="B4737" s="675" t="s">
        <v>4012</v>
      </c>
      <c r="C4737" s="675" t="s">
        <v>1986</v>
      </c>
      <c r="D4737" s="675" t="s">
        <v>37</v>
      </c>
      <c r="E4737" s="676">
        <v>121.85</v>
      </c>
      <c r="F4737" s="446"/>
      <c r="G4737" s="446"/>
      <c r="H4737" s="446" t="s">
        <v>14360</v>
      </c>
      <c r="I4737" s="447">
        <v>45261</v>
      </c>
    </row>
    <row r="4738" spans="1:9" ht="15.75">
      <c r="A4738" s="675">
        <v>97484</v>
      </c>
      <c r="B4738" s="675" t="s">
        <v>4013</v>
      </c>
      <c r="C4738" s="675" t="s">
        <v>1986</v>
      </c>
      <c r="D4738" s="675" t="s">
        <v>37</v>
      </c>
      <c r="E4738" s="676">
        <v>121.85</v>
      </c>
      <c r="F4738" s="446"/>
      <c r="G4738" s="446"/>
      <c r="H4738" s="446" t="s">
        <v>14360</v>
      </c>
      <c r="I4738" s="447">
        <v>45261</v>
      </c>
    </row>
    <row r="4739" spans="1:9" ht="15.75">
      <c r="A4739" s="675">
        <v>97485</v>
      </c>
      <c r="B4739" s="675" t="s">
        <v>4014</v>
      </c>
      <c r="C4739" s="675" t="s">
        <v>1986</v>
      </c>
      <c r="D4739" s="675" t="s">
        <v>37</v>
      </c>
      <c r="E4739" s="676">
        <v>169</v>
      </c>
      <c r="F4739" s="446"/>
      <c r="G4739" s="446"/>
      <c r="H4739" s="446" t="s">
        <v>14360</v>
      </c>
      <c r="I4739" s="447">
        <v>45261</v>
      </c>
    </row>
    <row r="4740" spans="1:9" ht="15.75">
      <c r="A4740" s="675">
        <v>97486</v>
      </c>
      <c r="B4740" s="675" t="s">
        <v>4015</v>
      </c>
      <c r="C4740" s="675" t="s">
        <v>1986</v>
      </c>
      <c r="D4740" s="675" t="s">
        <v>37</v>
      </c>
      <c r="E4740" s="676">
        <v>181.7</v>
      </c>
      <c r="F4740" s="446"/>
      <c r="G4740" s="446"/>
      <c r="H4740" s="446" t="s">
        <v>14360</v>
      </c>
      <c r="I4740" s="447">
        <v>45261</v>
      </c>
    </row>
    <row r="4741" spans="1:9" ht="15.75">
      <c r="A4741" s="675">
        <v>97487</v>
      </c>
      <c r="B4741" s="675" t="s">
        <v>4016</v>
      </c>
      <c r="C4741" s="675" t="s">
        <v>1986</v>
      </c>
      <c r="D4741" s="675" t="s">
        <v>37</v>
      </c>
      <c r="E4741" s="676">
        <v>316.02999999999997</v>
      </c>
      <c r="F4741" s="446"/>
      <c r="G4741" s="446"/>
      <c r="H4741" s="446" t="s">
        <v>14360</v>
      </c>
      <c r="I4741" s="447">
        <v>45261</v>
      </c>
    </row>
    <row r="4742" spans="1:9" ht="15.75">
      <c r="A4742" s="675">
        <v>97488</v>
      </c>
      <c r="B4742" s="675" t="s">
        <v>4017</v>
      </c>
      <c r="C4742" s="675" t="s">
        <v>1986</v>
      </c>
      <c r="D4742" s="675" t="s">
        <v>37</v>
      </c>
      <c r="E4742" s="676">
        <v>336.35</v>
      </c>
      <c r="F4742" s="446"/>
      <c r="G4742" s="446"/>
      <c r="H4742" s="446" t="s">
        <v>14360</v>
      </c>
      <c r="I4742" s="447">
        <v>45261</v>
      </c>
    </row>
    <row r="4743" spans="1:9" ht="15.75">
      <c r="A4743" s="675">
        <v>97489</v>
      </c>
      <c r="B4743" s="675" t="s">
        <v>4018</v>
      </c>
      <c r="C4743" s="675" t="s">
        <v>1986</v>
      </c>
      <c r="D4743" s="675" t="s">
        <v>37</v>
      </c>
      <c r="E4743" s="676">
        <v>762.73</v>
      </c>
      <c r="F4743" s="446"/>
      <c r="G4743" s="446"/>
      <c r="H4743" s="446" t="s">
        <v>14360</v>
      </c>
      <c r="I4743" s="447">
        <v>45261</v>
      </c>
    </row>
    <row r="4744" spans="1:9" ht="15.75">
      <c r="A4744" s="675">
        <v>97490</v>
      </c>
      <c r="B4744" s="675" t="s">
        <v>4019</v>
      </c>
      <c r="C4744" s="675" t="s">
        <v>1986</v>
      </c>
      <c r="D4744" s="675" t="s">
        <v>37</v>
      </c>
      <c r="E4744" s="676">
        <v>671.57</v>
      </c>
      <c r="F4744" s="446"/>
      <c r="G4744" s="446"/>
      <c r="H4744" s="446" t="s">
        <v>14360</v>
      </c>
      <c r="I4744" s="447">
        <v>45261</v>
      </c>
    </row>
    <row r="4745" spans="1:9" ht="15.75">
      <c r="A4745" s="675">
        <v>97491</v>
      </c>
      <c r="B4745" s="675" t="s">
        <v>4020</v>
      </c>
      <c r="C4745" s="675" t="s">
        <v>1986</v>
      </c>
      <c r="D4745" s="675" t="s">
        <v>37</v>
      </c>
      <c r="E4745" s="676">
        <v>92.28</v>
      </c>
      <c r="F4745" s="446"/>
      <c r="G4745" s="446"/>
      <c r="H4745" s="446" t="s">
        <v>14360</v>
      </c>
      <c r="I4745" s="447">
        <v>45261</v>
      </c>
    </row>
    <row r="4746" spans="1:9" ht="15.75">
      <c r="A4746" s="675">
        <v>97492</v>
      </c>
      <c r="B4746" s="675" t="s">
        <v>4021</v>
      </c>
      <c r="C4746" s="675" t="s">
        <v>1986</v>
      </c>
      <c r="D4746" s="675" t="s">
        <v>37</v>
      </c>
      <c r="E4746" s="676">
        <v>136.47</v>
      </c>
      <c r="F4746" s="446"/>
      <c r="G4746" s="446"/>
      <c r="H4746" s="446" t="s">
        <v>14360</v>
      </c>
      <c r="I4746" s="447">
        <v>45261</v>
      </c>
    </row>
    <row r="4747" spans="1:9" ht="15.75">
      <c r="A4747" s="675">
        <v>97493</v>
      </c>
      <c r="B4747" s="675" t="s">
        <v>4022</v>
      </c>
      <c r="C4747" s="675" t="s">
        <v>1986</v>
      </c>
      <c r="D4747" s="675" t="s">
        <v>37</v>
      </c>
      <c r="E4747" s="676">
        <v>176.28</v>
      </c>
      <c r="F4747" s="446"/>
      <c r="G4747" s="446"/>
      <c r="H4747" s="446" t="s">
        <v>14360</v>
      </c>
      <c r="I4747" s="447">
        <v>45261</v>
      </c>
    </row>
    <row r="4748" spans="1:9" ht="15.75">
      <c r="A4748" s="675">
        <v>97494</v>
      </c>
      <c r="B4748" s="675" t="s">
        <v>4023</v>
      </c>
      <c r="C4748" s="675" t="s">
        <v>1986</v>
      </c>
      <c r="D4748" s="675" t="s">
        <v>37</v>
      </c>
      <c r="E4748" s="676">
        <v>276.33999999999997</v>
      </c>
      <c r="F4748" s="446"/>
      <c r="G4748" s="446"/>
      <c r="H4748" s="446" t="s">
        <v>14360</v>
      </c>
      <c r="I4748" s="447">
        <v>45261</v>
      </c>
    </row>
    <row r="4749" spans="1:9" ht="15.75">
      <c r="A4749" s="675">
        <v>97495</v>
      </c>
      <c r="B4749" s="675" t="s">
        <v>4024</v>
      </c>
      <c r="C4749" s="675" t="s">
        <v>1986</v>
      </c>
      <c r="D4749" s="675" t="s">
        <v>37</v>
      </c>
      <c r="E4749" s="676">
        <v>512.61</v>
      </c>
      <c r="F4749" s="446"/>
      <c r="G4749" s="446"/>
      <c r="H4749" s="446" t="s">
        <v>14360</v>
      </c>
      <c r="I4749" s="447">
        <v>45261</v>
      </c>
    </row>
    <row r="4750" spans="1:9" ht="15.75">
      <c r="A4750" s="675">
        <v>97496</v>
      </c>
      <c r="B4750" s="675" t="s">
        <v>4025</v>
      </c>
      <c r="C4750" s="675" t="s">
        <v>1986</v>
      </c>
      <c r="D4750" s="675" t="s">
        <v>37</v>
      </c>
      <c r="E4750" s="676">
        <v>815.97</v>
      </c>
      <c r="F4750" s="446"/>
      <c r="G4750" s="446"/>
      <c r="H4750" s="446" t="s">
        <v>14360</v>
      </c>
      <c r="I4750" s="447">
        <v>45261</v>
      </c>
    </row>
    <row r="4751" spans="1:9" ht="15.75">
      <c r="A4751" s="675">
        <v>97499</v>
      </c>
      <c r="B4751" s="675" t="s">
        <v>4026</v>
      </c>
      <c r="C4751" s="675" t="s">
        <v>1986</v>
      </c>
      <c r="D4751" s="675" t="s">
        <v>37</v>
      </c>
      <c r="E4751" s="676">
        <v>34.14</v>
      </c>
      <c r="F4751" s="446"/>
      <c r="G4751" s="446"/>
      <c r="H4751" s="446" t="s">
        <v>14360</v>
      </c>
      <c r="I4751" s="447">
        <v>45261</v>
      </c>
    </row>
    <row r="4752" spans="1:9" ht="15.75">
      <c r="A4752" s="675">
        <v>97500</v>
      </c>
      <c r="B4752" s="675" t="s">
        <v>4027</v>
      </c>
      <c r="C4752" s="675" t="s">
        <v>1986</v>
      </c>
      <c r="D4752" s="675" t="s">
        <v>37</v>
      </c>
      <c r="E4752" s="676">
        <v>27.62</v>
      </c>
      <c r="F4752" s="446"/>
      <c r="G4752" s="446"/>
      <c r="H4752" s="446" t="s">
        <v>14360</v>
      </c>
      <c r="I4752" s="447">
        <v>45261</v>
      </c>
    </row>
    <row r="4753" spans="1:9" ht="15.75">
      <c r="A4753" s="675">
        <v>97502</v>
      </c>
      <c r="B4753" s="675" t="s">
        <v>4028</v>
      </c>
      <c r="C4753" s="675" t="s">
        <v>1986</v>
      </c>
      <c r="D4753" s="675" t="s">
        <v>37</v>
      </c>
      <c r="E4753" s="676">
        <v>48.7</v>
      </c>
      <c r="F4753" s="446"/>
      <c r="G4753" s="446"/>
      <c r="H4753" s="446" t="s">
        <v>14360</v>
      </c>
      <c r="I4753" s="447">
        <v>45261</v>
      </c>
    </row>
    <row r="4754" spans="1:9" ht="15.75">
      <c r="A4754" s="675">
        <v>97503</v>
      </c>
      <c r="B4754" s="675" t="s">
        <v>4029</v>
      </c>
      <c r="C4754" s="675" t="s">
        <v>1986</v>
      </c>
      <c r="D4754" s="675" t="s">
        <v>37</v>
      </c>
      <c r="E4754" s="676">
        <v>59.9</v>
      </c>
      <c r="F4754" s="446"/>
      <c r="G4754" s="446"/>
      <c r="H4754" s="446" t="s">
        <v>14360</v>
      </c>
      <c r="I4754" s="447">
        <v>45261</v>
      </c>
    </row>
    <row r="4755" spans="1:9" ht="15.75">
      <c r="A4755" s="675">
        <v>97505</v>
      </c>
      <c r="B4755" s="675" t="s">
        <v>4030</v>
      </c>
      <c r="C4755" s="675" t="s">
        <v>1986</v>
      </c>
      <c r="D4755" s="675" t="s">
        <v>37</v>
      </c>
      <c r="E4755" s="676">
        <v>61.26</v>
      </c>
      <c r="F4755" s="446"/>
      <c r="G4755" s="446"/>
      <c r="H4755" s="446" t="s">
        <v>14360</v>
      </c>
      <c r="I4755" s="447">
        <v>45261</v>
      </c>
    </row>
    <row r="4756" spans="1:9" ht="15.75">
      <c r="A4756" s="675">
        <v>97506</v>
      </c>
      <c r="B4756" s="675" t="s">
        <v>4031</v>
      </c>
      <c r="C4756" s="675" t="s">
        <v>1986</v>
      </c>
      <c r="D4756" s="675" t="s">
        <v>37</v>
      </c>
      <c r="E4756" s="676">
        <v>75.34</v>
      </c>
      <c r="F4756" s="446"/>
      <c r="G4756" s="446"/>
      <c r="H4756" s="446" t="s">
        <v>14360</v>
      </c>
      <c r="I4756" s="447">
        <v>45261</v>
      </c>
    </row>
    <row r="4757" spans="1:9" ht="15.75">
      <c r="A4757" s="675">
        <v>97508</v>
      </c>
      <c r="B4757" s="675" t="s">
        <v>4032</v>
      </c>
      <c r="C4757" s="675" t="s">
        <v>1986</v>
      </c>
      <c r="D4757" s="675" t="s">
        <v>37</v>
      </c>
      <c r="E4757" s="676">
        <v>91.98</v>
      </c>
      <c r="F4757" s="446"/>
      <c r="G4757" s="446"/>
      <c r="H4757" s="446" t="s">
        <v>14360</v>
      </c>
      <c r="I4757" s="447">
        <v>45261</v>
      </c>
    </row>
    <row r="4758" spans="1:9" ht="15.75">
      <c r="A4758" s="675">
        <v>97509</v>
      </c>
      <c r="B4758" s="675" t="s">
        <v>4033</v>
      </c>
      <c r="C4758" s="675" t="s">
        <v>1986</v>
      </c>
      <c r="D4758" s="675" t="s">
        <v>37</v>
      </c>
      <c r="E4758" s="676">
        <v>114.24</v>
      </c>
      <c r="F4758" s="446"/>
      <c r="G4758" s="446"/>
      <c r="H4758" s="446" t="s">
        <v>14360</v>
      </c>
      <c r="I4758" s="447">
        <v>45261</v>
      </c>
    </row>
    <row r="4759" spans="1:9" ht="15.75">
      <c r="A4759" s="675">
        <v>97511</v>
      </c>
      <c r="B4759" s="675" t="s">
        <v>4034</v>
      </c>
      <c r="C4759" s="675" t="s">
        <v>1986</v>
      </c>
      <c r="D4759" s="675" t="s">
        <v>37</v>
      </c>
      <c r="E4759" s="676">
        <v>174.86</v>
      </c>
      <c r="F4759" s="446"/>
      <c r="G4759" s="446"/>
      <c r="H4759" s="446" t="s">
        <v>14360</v>
      </c>
      <c r="I4759" s="447">
        <v>45261</v>
      </c>
    </row>
    <row r="4760" spans="1:9" ht="15.75">
      <c r="A4760" s="675">
        <v>97512</v>
      </c>
      <c r="B4760" s="675" t="s">
        <v>4035</v>
      </c>
      <c r="C4760" s="675" t="s">
        <v>1986</v>
      </c>
      <c r="D4760" s="675" t="s">
        <v>37</v>
      </c>
      <c r="E4760" s="676">
        <v>219.86</v>
      </c>
      <c r="F4760" s="446"/>
      <c r="G4760" s="446"/>
      <c r="H4760" s="446" t="s">
        <v>14360</v>
      </c>
      <c r="I4760" s="447">
        <v>45261</v>
      </c>
    </row>
    <row r="4761" spans="1:9" ht="15.75">
      <c r="A4761" s="675">
        <v>97514</v>
      </c>
      <c r="B4761" s="675" t="s">
        <v>4036</v>
      </c>
      <c r="C4761" s="675" t="s">
        <v>1986</v>
      </c>
      <c r="D4761" s="675" t="s">
        <v>37</v>
      </c>
      <c r="E4761" s="676">
        <v>233.94</v>
      </c>
      <c r="F4761" s="446"/>
      <c r="G4761" s="446"/>
      <c r="H4761" s="446" t="s">
        <v>14360</v>
      </c>
      <c r="I4761" s="447">
        <v>45261</v>
      </c>
    </row>
    <row r="4762" spans="1:9" ht="15.75">
      <c r="A4762" s="675">
        <v>97515</v>
      </c>
      <c r="B4762" s="675" t="s">
        <v>4037</v>
      </c>
      <c r="C4762" s="675" t="s">
        <v>1986</v>
      </c>
      <c r="D4762" s="675" t="s">
        <v>37</v>
      </c>
      <c r="E4762" s="676">
        <v>294.56</v>
      </c>
      <c r="F4762" s="446"/>
      <c r="G4762" s="446"/>
      <c r="H4762" s="446" t="s">
        <v>14360</v>
      </c>
      <c r="I4762" s="447">
        <v>45261</v>
      </c>
    </row>
    <row r="4763" spans="1:9" ht="15.75">
      <c r="A4763" s="675">
        <v>97517</v>
      </c>
      <c r="B4763" s="675" t="s">
        <v>4038</v>
      </c>
      <c r="C4763" s="675" t="s">
        <v>1986</v>
      </c>
      <c r="D4763" s="675" t="s">
        <v>37</v>
      </c>
      <c r="E4763" s="676">
        <v>55.63</v>
      </c>
      <c r="F4763" s="446"/>
      <c r="G4763" s="446"/>
      <c r="H4763" s="446" t="s">
        <v>14360</v>
      </c>
      <c r="I4763" s="447">
        <v>45261</v>
      </c>
    </row>
    <row r="4764" spans="1:9" ht="15.75">
      <c r="A4764" s="675">
        <v>97518</v>
      </c>
      <c r="B4764" s="675" t="s">
        <v>4039</v>
      </c>
      <c r="C4764" s="675" t="s">
        <v>1986</v>
      </c>
      <c r="D4764" s="675" t="s">
        <v>37</v>
      </c>
      <c r="E4764" s="676">
        <v>55.63</v>
      </c>
      <c r="F4764" s="446"/>
      <c r="G4764" s="446"/>
      <c r="H4764" s="446" t="s">
        <v>14360</v>
      </c>
      <c r="I4764" s="447">
        <v>45261</v>
      </c>
    </row>
    <row r="4765" spans="1:9" ht="15.75">
      <c r="A4765" s="675">
        <v>97519</v>
      </c>
      <c r="B4765" s="675" t="s">
        <v>4040</v>
      </c>
      <c r="C4765" s="675" t="s">
        <v>1986</v>
      </c>
      <c r="D4765" s="675" t="s">
        <v>37</v>
      </c>
      <c r="E4765" s="676">
        <v>80.3</v>
      </c>
      <c r="F4765" s="446"/>
      <c r="G4765" s="446"/>
      <c r="H4765" s="446" t="s">
        <v>14360</v>
      </c>
      <c r="I4765" s="447">
        <v>45261</v>
      </c>
    </row>
    <row r="4766" spans="1:9" ht="15.75">
      <c r="A4766" s="675">
        <v>97520</v>
      </c>
      <c r="B4766" s="675" t="s">
        <v>4041</v>
      </c>
      <c r="C4766" s="675" t="s">
        <v>1986</v>
      </c>
      <c r="D4766" s="675" t="s">
        <v>37</v>
      </c>
      <c r="E4766" s="676">
        <v>80.3</v>
      </c>
      <c r="F4766" s="446"/>
      <c r="G4766" s="446"/>
      <c r="H4766" s="446" t="s">
        <v>14360</v>
      </c>
      <c r="I4766" s="447">
        <v>45261</v>
      </c>
    </row>
    <row r="4767" spans="1:9" ht="15.75">
      <c r="A4767" s="675">
        <v>97521</v>
      </c>
      <c r="B4767" s="675" t="s">
        <v>4042</v>
      </c>
      <c r="C4767" s="675" t="s">
        <v>1986</v>
      </c>
      <c r="D4767" s="675" t="s">
        <v>37</v>
      </c>
      <c r="E4767" s="676">
        <v>112.79</v>
      </c>
      <c r="F4767" s="446"/>
      <c r="G4767" s="446"/>
      <c r="H4767" s="446" t="s">
        <v>14360</v>
      </c>
      <c r="I4767" s="447">
        <v>45261</v>
      </c>
    </row>
    <row r="4768" spans="1:9" ht="15.75">
      <c r="A4768" s="675">
        <v>97522</v>
      </c>
      <c r="B4768" s="675" t="s">
        <v>4043</v>
      </c>
      <c r="C4768" s="675" t="s">
        <v>1986</v>
      </c>
      <c r="D4768" s="675" t="s">
        <v>37</v>
      </c>
      <c r="E4768" s="676">
        <v>112.79</v>
      </c>
      <c r="F4768" s="446"/>
      <c r="G4768" s="446"/>
      <c r="H4768" s="446" t="s">
        <v>14360</v>
      </c>
      <c r="I4768" s="447">
        <v>45261</v>
      </c>
    </row>
    <row r="4769" spans="1:9" ht="15.75">
      <c r="A4769" s="675">
        <v>97523</v>
      </c>
      <c r="B4769" s="675" t="s">
        <v>4044</v>
      </c>
      <c r="C4769" s="675" t="s">
        <v>1986</v>
      </c>
      <c r="D4769" s="675" t="s">
        <v>37</v>
      </c>
      <c r="E4769" s="676">
        <v>156.19999999999999</v>
      </c>
      <c r="F4769" s="446"/>
      <c r="G4769" s="446"/>
      <c r="H4769" s="446" t="s">
        <v>14360</v>
      </c>
      <c r="I4769" s="447">
        <v>45261</v>
      </c>
    </row>
    <row r="4770" spans="1:9" ht="15.75">
      <c r="A4770" s="675">
        <v>97524</v>
      </c>
      <c r="B4770" s="675" t="s">
        <v>4045</v>
      </c>
      <c r="C4770" s="675" t="s">
        <v>1986</v>
      </c>
      <c r="D4770" s="675" t="s">
        <v>37</v>
      </c>
      <c r="E4770" s="676">
        <v>168.9</v>
      </c>
      <c r="F4770" s="446"/>
      <c r="G4770" s="446"/>
      <c r="H4770" s="446" t="s">
        <v>14360</v>
      </c>
      <c r="I4770" s="447">
        <v>45261</v>
      </c>
    </row>
    <row r="4771" spans="1:9" ht="15.75">
      <c r="A4771" s="675">
        <v>97525</v>
      </c>
      <c r="B4771" s="675" t="s">
        <v>4046</v>
      </c>
      <c r="C4771" s="675" t="s">
        <v>1986</v>
      </c>
      <c r="D4771" s="675" t="s">
        <v>37</v>
      </c>
      <c r="E4771" s="676">
        <v>297.54000000000002</v>
      </c>
      <c r="F4771" s="446"/>
      <c r="G4771" s="446"/>
      <c r="H4771" s="446" t="s">
        <v>14360</v>
      </c>
      <c r="I4771" s="447">
        <v>45261</v>
      </c>
    </row>
    <row r="4772" spans="1:9" ht="15.75">
      <c r="A4772" s="675">
        <v>97526</v>
      </c>
      <c r="B4772" s="675" t="s">
        <v>4047</v>
      </c>
      <c r="C4772" s="675" t="s">
        <v>1986</v>
      </c>
      <c r="D4772" s="675" t="s">
        <v>37</v>
      </c>
      <c r="E4772" s="676">
        <v>317.86</v>
      </c>
      <c r="F4772" s="446"/>
      <c r="G4772" s="446"/>
      <c r="H4772" s="446" t="s">
        <v>14360</v>
      </c>
      <c r="I4772" s="447">
        <v>45261</v>
      </c>
    </row>
    <row r="4773" spans="1:9" ht="15.75">
      <c r="A4773" s="675">
        <v>97527</v>
      </c>
      <c r="B4773" s="675" t="s">
        <v>4048</v>
      </c>
      <c r="C4773" s="675" t="s">
        <v>1986</v>
      </c>
      <c r="D4773" s="675" t="s">
        <v>37</v>
      </c>
      <c r="E4773" s="676">
        <v>738.63</v>
      </c>
      <c r="F4773" s="446"/>
      <c r="G4773" s="446"/>
      <c r="H4773" s="446" t="s">
        <v>14360</v>
      </c>
      <c r="I4773" s="447">
        <v>45261</v>
      </c>
    </row>
    <row r="4774" spans="1:9" ht="15.75">
      <c r="A4774" s="675">
        <v>97528</v>
      </c>
      <c r="B4774" s="675" t="s">
        <v>4049</v>
      </c>
      <c r="C4774" s="675" t="s">
        <v>1986</v>
      </c>
      <c r="D4774" s="675" t="s">
        <v>37</v>
      </c>
      <c r="E4774" s="676">
        <v>647.47</v>
      </c>
      <c r="F4774" s="446"/>
      <c r="G4774" s="446"/>
      <c r="H4774" s="446" t="s">
        <v>14360</v>
      </c>
      <c r="I4774" s="447">
        <v>45261</v>
      </c>
    </row>
    <row r="4775" spans="1:9" ht="15.75">
      <c r="A4775" s="675">
        <v>97529</v>
      </c>
      <c r="B4775" s="675" t="s">
        <v>4050</v>
      </c>
      <c r="C4775" s="675" t="s">
        <v>1986</v>
      </c>
      <c r="D4775" s="675" t="s">
        <v>37</v>
      </c>
      <c r="E4775" s="676">
        <v>87.74</v>
      </c>
      <c r="F4775" s="446"/>
      <c r="G4775" s="446"/>
      <c r="H4775" s="446" t="s">
        <v>14360</v>
      </c>
      <c r="I4775" s="447">
        <v>45261</v>
      </c>
    </row>
    <row r="4776" spans="1:9" ht="15.75">
      <c r="A4776" s="675">
        <v>97530</v>
      </c>
      <c r="B4776" s="675" t="s">
        <v>4051</v>
      </c>
      <c r="C4776" s="675" t="s">
        <v>1986</v>
      </c>
      <c r="D4776" s="675" t="s">
        <v>37</v>
      </c>
      <c r="E4776" s="676">
        <v>128.34</v>
      </c>
      <c r="F4776" s="446"/>
      <c r="G4776" s="446"/>
      <c r="H4776" s="446" t="s">
        <v>14360</v>
      </c>
      <c r="I4776" s="447">
        <v>45261</v>
      </c>
    </row>
    <row r="4777" spans="1:9" ht="15.75">
      <c r="A4777" s="675">
        <v>97531</v>
      </c>
      <c r="B4777" s="675" t="s">
        <v>4052</v>
      </c>
      <c r="C4777" s="675" t="s">
        <v>1986</v>
      </c>
      <c r="D4777" s="675" t="s">
        <v>37</v>
      </c>
      <c r="E4777" s="676">
        <v>164.15</v>
      </c>
      <c r="F4777" s="446"/>
      <c r="G4777" s="446"/>
      <c r="H4777" s="446" t="s">
        <v>14360</v>
      </c>
      <c r="I4777" s="447">
        <v>45261</v>
      </c>
    </row>
    <row r="4778" spans="1:9" ht="15.75">
      <c r="A4778" s="675">
        <v>97532</v>
      </c>
      <c r="B4778" s="675" t="s">
        <v>4053</v>
      </c>
      <c r="C4778" s="675" t="s">
        <v>1986</v>
      </c>
      <c r="D4778" s="675" t="s">
        <v>37</v>
      </c>
      <c r="E4778" s="676">
        <v>259.26</v>
      </c>
      <c r="F4778" s="446"/>
      <c r="G4778" s="446"/>
      <c r="H4778" s="446" t="s">
        <v>14360</v>
      </c>
      <c r="I4778" s="447">
        <v>45261</v>
      </c>
    </row>
    <row r="4779" spans="1:9" ht="15.75">
      <c r="A4779" s="675">
        <v>97533</v>
      </c>
      <c r="B4779" s="675" t="s">
        <v>4054</v>
      </c>
      <c r="C4779" s="675" t="s">
        <v>1986</v>
      </c>
      <c r="D4779" s="675" t="s">
        <v>37</v>
      </c>
      <c r="E4779" s="676">
        <v>491.61</v>
      </c>
      <c r="F4779" s="446"/>
      <c r="G4779" s="446"/>
      <c r="H4779" s="446" t="s">
        <v>14360</v>
      </c>
      <c r="I4779" s="447">
        <v>45261</v>
      </c>
    </row>
    <row r="4780" spans="1:9" ht="15.75">
      <c r="A4780" s="675">
        <v>97534</v>
      </c>
      <c r="B4780" s="675" t="s">
        <v>4055</v>
      </c>
      <c r="C4780" s="675" t="s">
        <v>1986</v>
      </c>
      <c r="D4780" s="675" t="s">
        <v>37</v>
      </c>
      <c r="E4780" s="676">
        <v>783.79</v>
      </c>
      <c r="F4780" s="446"/>
      <c r="G4780" s="446"/>
      <c r="H4780" s="446" t="s">
        <v>14360</v>
      </c>
      <c r="I4780" s="447">
        <v>45261</v>
      </c>
    </row>
    <row r="4781" spans="1:9" ht="15.75">
      <c r="A4781" s="675">
        <v>97537</v>
      </c>
      <c r="B4781" s="675" t="s">
        <v>4056</v>
      </c>
      <c r="C4781" s="675" t="s">
        <v>1986</v>
      </c>
      <c r="D4781" s="675" t="s">
        <v>37</v>
      </c>
      <c r="E4781" s="676">
        <v>25.06</v>
      </c>
      <c r="F4781" s="446"/>
      <c r="G4781" s="446"/>
      <c r="H4781" s="446" t="s">
        <v>14360</v>
      </c>
      <c r="I4781" s="447">
        <v>45261</v>
      </c>
    </row>
    <row r="4782" spans="1:9" ht="15.75">
      <c r="A4782" s="675">
        <v>97540</v>
      </c>
      <c r="B4782" s="675" t="s">
        <v>4057</v>
      </c>
      <c r="C4782" s="675" t="s">
        <v>1986</v>
      </c>
      <c r="D4782" s="675" t="s">
        <v>37</v>
      </c>
      <c r="E4782" s="676">
        <v>32.81</v>
      </c>
      <c r="F4782" s="446"/>
      <c r="G4782" s="446"/>
      <c r="H4782" s="446" t="s">
        <v>14360</v>
      </c>
      <c r="I4782" s="447">
        <v>45261</v>
      </c>
    </row>
    <row r="4783" spans="1:9" ht="15.75">
      <c r="A4783" s="675">
        <v>97541</v>
      </c>
      <c r="B4783" s="675" t="s">
        <v>4058</v>
      </c>
      <c r="C4783" s="675" t="s">
        <v>1986</v>
      </c>
      <c r="D4783" s="675" t="s">
        <v>37</v>
      </c>
      <c r="E4783" s="676">
        <v>27.39</v>
      </c>
      <c r="F4783" s="446"/>
      <c r="G4783" s="446"/>
      <c r="H4783" s="446" t="s">
        <v>14360</v>
      </c>
      <c r="I4783" s="447">
        <v>45261</v>
      </c>
    </row>
    <row r="4784" spans="1:9" ht="15.75">
      <c r="A4784" s="675">
        <v>97543</v>
      </c>
      <c r="B4784" s="675" t="s">
        <v>4059</v>
      </c>
      <c r="C4784" s="675" t="s">
        <v>1986</v>
      </c>
      <c r="D4784" s="675" t="s">
        <v>37</v>
      </c>
      <c r="E4784" s="676">
        <v>52.09</v>
      </c>
      <c r="F4784" s="446"/>
      <c r="G4784" s="446"/>
      <c r="H4784" s="446" t="s">
        <v>14360</v>
      </c>
      <c r="I4784" s="447">
        <v>45261</v>
      </c>
    </row>
    <row r="4785" spans="1:9" ht="15.75">
      <c r="A4785" s="675">
        <v>97544</v>
      </c>
      <c r="B4785" s="675" t="s">
        <v>4060</v>
      </c>
      <c r="C4785" s="675" t="s">
        <v>1986</v>
      </c>
      <c r="D4785" s="675" t="s">
        <v>37</v>
      </c>
      <c r="E4785" s="676">
        <v>45.57</v>
      </c>
      <c r="F4785" s="446"/>
      <c r="G4785" s="446"/>
      <c r="H4785" s="446" t="s">
        <v>14360</v>
      </c>
      <c r="I4785" s="447">
        <v>45261</v>
      </c>
    </row>
    <row r="4786" spans="1:9" ht="15.75">
      <c r="A4786" s="675">
        <v>97546</v>
      </c>
      <c r="B4786" s="675" t="s">
        <v>4061</v>
      </c>
      <c r="C4786" s="675" t="s">
        <v>1986</v>
      </c>
      <c r="D4786" s="675" t="s">
        <v>37</v>
      </c>
      <c r="E4786" s="676">
        <v>34.799999999999997</v>
      </c>
      <c r="F4786" s="446"/>
      <c r="G4786" s="446"/>
      <c r="H4786" s="446" t="s">
        <v>14360</v>
      </c>
      <c r="I4786" s="447">
        <v>45261</v>
      </c>
    </row>
    <row r="4787" spans="1:9" ht="15.75">
      <c r="A4787" s="675">
        <v>97547</v>
      </c>
      <c r="B4787" s="675" t="s">
        <v>4062</v>
      </c>
      <c r="C4787" s="675" t="s">
        <v>1986</v>
      </c>
      <c r="D4787" s="675" t="s">
        <v>37</v>
      </c>
      <c r="E4787" s="676">
        <v>34.799999999999997</v>
      </c>
      <c r="F4787" s="446"/>
      <c r="G4787" s="446"/>
      <c r="H4787" s="446" t="s">
        <v>14360</v>
      </c>
      <c r="I4787" s="447">
        <v>45261</v>
      </c>
    </row>
    <row r="4788" spans="1:9" ht="15.75">
      <c r="A4788" s="675">
        <v>97548</v>
      </c>
      <c r="B4788" s="675" t="s">
        <v>4063</v>
      </c>
      <c r="C4788" s="675" t="s">
        <v>1986</v>
      </c>
      <c r="D4788" s="675" t="s">
        <v>37</v>
      </c>
      <c r="E4788" s="676">
        <v>50.78</v>
      </c>
      <c r="F4788" s="446"/>
      <c r="G4788" s="446"/>
      <c r="H4788" s="446" t="s">
        <v>14360</v>
      </c>
      <c r="I4788" s="447">
        <v>45261</v>
      </c>
    </row>
    <row r="4789" spans="1:9" ht="15.75">
      <c r="A4789" s="675">
        <v>97549</v>
      </c>
      <c r="B4789" s="675" t="s">
        <v>4064</v>
      </c>
      <c r="C4789" s="675" t="s">
        <v>1986</v>
      </c>
      <c r="D4789" s="675" t="s">
        <v>37</v>
      </c>
      <c r="E4789" s="676">
        <v>50.78</v>
      </c>
      <c r="F4789" s="446"/>
      <c r="G4789" s="446"/>
      <c r="H4789" s="446" t="s">
        <v>14360</v>
      </c>
      <c r="I4789" s="447">
        <v>45261</v>
      </c>
    </row>
    <row r="4790" spans="1:9" ht="15.75">
      <c r="A4790" s="675">
        <v>97550</v>
      </c>
      <c r="B4790" s="675" t="s">
        <v>4065</v>
      </c>
      <c r="C4790" s="675" t="s">
        <v>1986</v>
      </c>
      <c r="D4790" s="675" t="s">
        <v>37</v>
      </c>
      <c r="E4790" s="676">
        <v>82.59</v>
      </c>
      <c r="F4790" s="446"/>
      <c r="G4790" s="446"/>
      <c r="H4790" s="446" t="s">
        <v>14360</v>
      </c>
      <c r="I4790" s="447">
        <v>45261</v>
      </c>
    </row>
    <row r="4791" spans="1:9" ht="15.75">
      <c r="A4791" s="675">
        <v>97551</v>
      </c>
      <c r="B4791" s="675" t="s">
        <v>4066</v>
      </c>
      <c r="C4791" s="675" t="s">
        <v>1986</v>
      </c>
      <c r="D4791" s="675" t="s">
        <v>37</v>
      </c>
      <c r="E4791" s="676">
        <v>82.59</v>
      </c>
      <c r="F4791" s="446"/>
      <c r="G4791" s="446"/>
      <c r="H4791" s="446" t="s">
        <v>14360</v>
      </c>
      <c r="I4791" s="447">
        <v>45261</v>
      </c>
    </row>
    <row r="4792" spans="1:9" ht="15.75">
      <c r="A4792" s="675">
        <v>97552</v>
      </c>
      <c r="B4792" s="675" t="s">
        <v>4067</v>
      </c>
      <c r="C4792" s="675" t="s">
        <v>1986</v>
      </c>
      <c r="D4792" s="675" t="s">
        <v>37</v>
      </c>
      <c r="E4792" s="676">
        <v>51.12</v>
      </c>
      <c r="F4792" s="446"/>
      <c r="G4792" s="446"/>
      <c r="H4792" s="446" t="s">
        <v>14360</v>
      </c>
      <c r="I4792" s="447">
        <v>45261</v>
      </c>
    </row>
    <row r="4793" spans="1:9" ht="15.75">
      <c r="A4793" s="675">
        <v>97553</v>
      </c>
      <c r="B4793" s="675" t="s">
        <v>4068</v>
      </c>
      <c r="C4793" s="675" t="s">
        <v>1986</v>
      </c>
      <c r="D4793" s="675" t="s">
        <v>37</v>
      </c>
      <c r="E4793" s="676">
        <v>72.42</v>
      </c>
      <c r="F4793" s="446"/>
      <c r="G4793" s="446"/>
      <c r="H4793" s="446" t="s">
        <v>14360</v>
      </c>
      <c r="I4793" s="447">
        <v>45261</v>
      </c>
    </row>
    <row r="4794" spans="1:9" ht="15.75">
      <c r="A4794" s="675">
        <v>97554</v>
      </c>
      <c r="B4794" s="675" t="s">
        <v>4069</v>
      </c>
      <c r="C4794" s="675" t="s">
        <v>1986</v>
      </c>
      <c r="D4794" s="675" t="s">
        <v>37</v>
      </c>
      <c r="E4794" s="676">
        <v>123.7</v>
      </c>
      <c r="F4794" s="446"/>
      <c r="G4794" s="446"/>
      <c r="H4794" s="446" t="s">
        <v>14360</v>
      </c>
      <c r="I4794" s="447">
        <v>45261</v>
      </c>
    </row>
    <row r="4795" spans="1:9" ht="15.75">
      <c r="A4795" s="675">
        <v>98602</v>
      </c>
      <c r="B4795" s="675" t="s">
        <v>5370</v>
      </c>
      <c r="C4795" s="675" t="s">
        <v>1986</v>
      </c>
      <c r="D4795" s="675" t="s">
        <v>37</v>
      </c>
      <c r="E4795" s="676">
        <v>16.82</v>
      </c>
      <c r="F4795" s="446"/>
      <c r="G4795" s="446"/>
      <c r="H4795" s="446" t="s">
        <v>14360</v>
      </c>
      <c r="I4795" s="447">
        <v>45261</v>
      </c>
    </row>
    <row r="4796" spans="1:9" ht="15.75">
      <c r="A4796" s="675">
        <v>103805</v>
      </c>
      <c r="B4796" s="675" t="s">
        <v>5371</v>
      </c>
      <c r="C4796" s="675" t="s">
        <v>1986</v>
      </c>
      <c r="D4796" s="675" t="s">
        <v>37</v>
      </c>
      <c r="E4796" s="676">
        <v>16.239999999999998</v>
      </c>
      <c r="F4796" s="446"/>
      <c r="G4796" s="446"/>
      <c r="H4796" s="446" t="s">
        <v>14360</v>
      </c>
      <c r="I4796" s="447">
        <v>45261</v>
      </c>
    </row>
    <row r="4797" spans="1:9" ht="15.75">
      <c r="A4797" s="675">
        <v>103806</v>
      </c>
      <c r="B4797" s="675" t="s">
        <v>5372</v>
      </c>
      <c r="C4797" s="675" t="s">
        <v>1986</v>
      </c>
      <c r="D4797" s="675" t="s">
        <v>37</v>
      </c>
      <c r="E4797" s="676">
        <v>16.21</v>
      </c>
      <c r="F4797" s="446"/>
      <c r="G4797" s="446"/>
      <c r="H4797" s="446" t="s">
        <v>14360</v>
      </c>
      <c r="I4797" s="447">
        <v>45261</v>
      </c>
    </row>
    <row r="4798" spans="1:9" ht="15.75">
      <c r="A4798" s="675">
        <v>103807</v>
      </c>
      <c r="B4798" s="675" t="s">
        <v>5373</v>
      </c>
      <c r="C4798" s="675" t="s">
        <v>1986</v>
      </c>
      <c r="D4798" s="675" t="s">
        <v>37</v>
      </c>
      <c r="E4798" s="676">
        <v>20.23</v>
      </c>
      <c r="F4798" s="446"/>
      <c r="G4798" s="446"/>
      <c r="H4798" s="446" t="s">
        <v>14360</v>
      </c>
      <c r="I4798" s="447">
        <v>45261</v>
      </c>
    </row>
    <row r="4799" spans="1:9" ht="15.75">
      <c r="A4799" s="675">
        <v>103808</v>
      </c>
      <c r="B4799" s="675" t="s">
        <v>5374</v>
      </c>
      <c r="C4799" s="675" t="s">
        <v>1986</v>
      </c>
      <c r="D4799" s="675" t="s">
        <v>37</v>
      </c>
      <c r="E4799" s="676">
        <v>30.51</v>
      </c>
      <c r="F4799" s="446"/>
      <c r="G4799" s="446"/>
      <c r="H4799" s="446" t="s">
        <v>14360</v>
      </c>
      <c r="I4799" s="447">
        <v>45261</v>
      </c>
    </row>
    <row r="4800" spans="1:9" ht="15.75">
      <c r="A4800" s="675">
        <v>103809</v>
      </c>
      <c r="B4800" s="675" t="s">
        <v>5375</v>
      </c>
      <c r="C4800" s="675" t="s">
        <v>1986</v>
      </c>
      <c r="D4800" s="675" t="s">
        <v>37</v>
      </c>
      <c r="E4800" s="676">
        <v>30.23</v>
      </c>
      <c r="F4800" s="446"/>
      <c r="G4800" s="446"/>
      <c r="H4800" s="446" t="s">
        <v>14360</v>
      </c>
      <c r="I4800" s="447">
        <v>45261</v>
      </c>
    </row>
    <row r="4801" spans="1:9" ht="15.75">
      <c r="A4801" s="675">
        <v>103810</v>
      </c>
      <c r="B4801" s="675" t="s">
        <v>5376</v>
      </c>
      <c r="C4801" s="675" t="s">
        <v>1986</v>
      </c>
      <c r="D4801" s="675" t="s">
        <v>37</v>
      </c>
      <c r="E4801" s="676">
        <v>31.2</v>
      </c>
      <c r="F4801" s="446"/>
      <c r="G4801" s="446"/>
      <c r="H4801" s="446" t="s">
        <v>14360</v>
      </c>
      <c r="I4801" s="447">
        <v>45261</v>
      </c>
    </row>
    <row r="4802" spans="1:9" ht="15.75">
      <c r="A4802" s="675">
        <v>103811</v>
      </c>
      <c r="B4802" s="675" t="s">
        <v>5377</v>
      </c>
      <c r="C4802" s="675" t="s">
        <v>1986</v>
      </c>
      <c r="D4802" s="675" t="s">
        <v>37</v>
      </c>
      <c r="E4802" s="676">
        <v>34.43</v>
      </c>
      <c r="F4802" s="446"/>
      <c r="G4802" s="446"/>
      <c r="H4802" s="446" t="s">
        <v>14360</v>
      </c>
      <c r="I4802" s="447">
        <v>45261</v>
      </c>
    </row>
    <row r="4803" spans="1:9" ht="15.75">
      <c r="A4803" s="675">
        <v>103812</v>
      </c>
      <c r="B4803" s="675" t="s">
        <v>5378</v>
      </c>
      <c r="C4803" s="675" t="s">
        <v>1986</v>
      </c>
      <c r="D4803" s="675" t="s">
        <v>37</v>
      </c>
      <c r="E4803" s="676">
        <v>45.33</v>
      </c>
      <c r="F4803" s="446"/>
      <c r="G4803" s="446"/>
      <c r="H4803" s="446" t="s">
        <v>14360</v>
      </c>
      <c r="I4803" s="447">
        <v>45261</v>
      </c>
    </row>
    <row r="4804" spans="1:9" ht="15.75">
      <c r="A4804" s="675">
        <v>103813</v>
      </c>
      <c r="B4804" s="675" t="s">
        <v>5379</v>
      </c>
      <c r="C4804" s="675" t="s">
        <v>1986</v>
      </c>
      <c r="D4804" s="675" t="s">
        <v>37</v>
      </c>
      <c r="E4804" s="676">
        <v>43.66</v>
      </c>
      <c r="F4804" s="446"/>
      <c r="G4804" s="446"/>
      <c r="H4804" s="446" t="s">
        <v>14360</v>
      </c>
      <c r="I4804" s="447">
        <v>45261</v>
      </c>
    </row>
    <row r="4805" spans="1:9" ht="15.75">
      <c r="A4805" s="675">
        <v>103814</v>
      </c>
      <c r="B4805" s="675" t="s">
        <v>5380</v>
      </c>
      <c r="C4805" s="675" t="s">
        <v>1986</v>
      </c>
      <c r="D4805" s="675" t="s">
        <v>37</v>
      </c>
      <c r="E4805" s="676">
        <v>10.59</v>
      </c>
      <c r="F4805" s="446"/>
      <c r="G4805" s="446"/>
      <c r="H4805" s="446" t="s">
        <v>14360</v>
      </c>
      <c r="I4805" s="447">
        <v>45261</v>
      </c>
    </row>
    <row r="4806" spans="1:9" ht="15.75">
      <c r="A4806" s="675">
        <v>103815</v>
      </c>
      <c r="B4806" s="675" t="s">
        <v>5381</v>
      </c>
      <c r="C4806" s="675" t="s">
        <v>1986</v>
      </c>
      <c r="D4806" s="675" t="s">
        <v>37</v>
      </c>
      <c r="E4806" s="676">
        <v>10.62</v>
      </c>
      <c r="F4806" s="446"/>
      <c r="G4806" s="446"/>
      <c r="H4806" s="446" t="s">
        <v>14360</v>
      </c>
      <c r="I4806" s="447">
        <v>45261</v>
      </c>
    </row>
    <row r="4807" spans="1:9" ht="15.75">
      <c r="A4807" s="675">
        <v>103816</v>
      </c>
      <c r="B4807" s="675" t="s">
        <v>5382</v>
      </c>
      <c r="C4807" s="675" t="s">
        <v>1986</v>
      </c>
      <c r="D4807" s="675" t="s">
        <v>37</v>
      </c>
      <c r="E4807" s="676">
        <v>25.1</v>
      </c>
      <c r="F4807" s="446"/>
      <c r="G4807" s="446"/>
      <c r="H4807" s="446" t="s">
        <v>14360</v>
      </c>
      <c r="I4807" s="447">
        <v>45261</v>
      </c>
    </row>
    <row r="4808" spans="1:9" ht="15.75">
      <c r="A4808" s="675">
        <v>103817</v>
      </c>
      <c r="B4808" s="675" t="s">
        <v>5383</v>
      </c>
      <c r="C4808" s="675" t="s">
        <v>1986</v>
      </c>
      <c r="D4808" s="675" t="s">
        <v>37</v>
      </c>
      <c r="E4808" s="676">
        <v>427.61</v>
      </c>
      <c r="F4808" s="446"/>
      <c r="G4808" s="446"/>
      <c r="H4808" s="446" t="s">
        <v>14360</v>
      </c>
      <c r="I4808" s="447">
        <v>45261</v>
      </c>
    </row>
    <row r="4809" spans="1:9" ht="15.75">
      <c r="A4809" s="675">
        <v>103818</v>
      </c>
      <c r="B4809" s="675" t="s">
        <v>5384</v>
      </c>
      <c r="C4809" s="675" t="s">
        <v>1986</v>
      </c>
      <c r="D4809" s="675" t="s">
        <v>37</v>
      </c>
      <c r="E4809" s="676">
        <v>18.600000000000001</v>
      </c>
      <c r="F4809" s="446"/>
      <c r="G4809" s="446"/>
      <c r="H4809" s="446" t="s">
        <v>14360</v>
      </c>
      <c r="I4809" s="447">
        <v>45261</v>
      </c>
    </row>
    <row r="4810" spans="1:9" ht="15.75">
      <c r="A4810" s="675">
        <v>103819</v>
      </c>
      <c r="B4810" s="675" t="s">
        <v>5385</v>
      </c>
      <c r="C4810" s="675" t="s">
        <v>1986</v>
      </c>
      <c r="D4810" s="675" t="s">
        <v>37</v>
      </c>
      <c r="E4810" s="676">
        <v>18.75</v>
      </c>
      <c r="F4810" s="446"/>
      <c r="G4810" s="446"/>
      <c r="H4810" s="446" t="s">
        <v>14360</v>
      </c>
      <c r="I4810" s="447">
        <v>45261</v>
      </c>
    </row>
    <row r="4811" spans="1:9" ht="15.75">
      <c r="A4811" s="675">
        <v>103820</v>
      </c>
      <c r="B4811" s="675" t="s">
        <v>5386</v>
      </c>
      <c r="C4811" s="675" t="s">
        <v>1986</v>
      </c>
      <c r="D4811" s="675" t="s">
        <v>37</v>
      </c>
      <c r="E4811" s="676">
        <v>20</v>
      </c>
      <c r="F4811" s="446"/>
      <c r="G4811" s="446"/>
      <c r="H4811" s="446" t="s">
        <v>14360</v>
      </c>
      <c r="I4811" s="447">
        <v>45261</v>
      </c>
    </row>
    <row r="4812" spans="1:9" ht="15.75">
      <c r="A4812" s="675">
        <v>103821</v>
      </c>
      <c r="B4812" s="675" t="s">
        <v>5387</v>
      </c>
      <c r="C4812" s="675" t="s">
        <v>1986</v>
      </c>
      <c r="D4812" s="675" t="s">
        <v>37</v>
      </c>
      <c r="E4812" s="676">
        <v>500.4</v>
      </c>
      <c r="F4812" s="446"/>
      <c r="G4812" s="446"/>
      <c r="H4812" s="446" t="s">
        <v>14360</v>
      </c>
      <c r="I4812" s="447">
        <v>45261</v>
      </c>
    </row>
    <row r="4813" spans="1:9" ht="15.75">
      <c r="A4813" s="675">
        <v>103822</v>
      </c>
      <c r="B4813" s="675" t="s">
        <v>5388</v>
      </c>
      <c r="C4813" s="675" t="s">
        <v>1986</v>
      </c>
      <c r="D4813" s="675" t="s">
        <v>37</v>
      </c>
      <c r="E4813" s="676">
        <v>51.81</v>
      </c>
      <c r="F4813" s="446"/>
      <c r="G4813" s="446"/>
      <c r="H4813" s="446" t="s">
        <v>14360</v>
      </c>
      <c r="I4813" s="447">
        <v>45261</v>
      </c>
    </row>
    <row r="4814" spans="1:9" ht="15.75">
      <c r="A4814" s="675">
        <v>103823</v>
      </c>
      <c r="B4814" s="675" t="s">
        <v>5389</v>
      </c>
      <c r="C4814" s="675" t="s">
        <v>1986</v>
      </c>
      <c r="D4814" s="675" t="s">
        <v>37</v>
      </c>
      <c r="E4814" s="676">
        <v>16.32</v>
      </c>
      <c r="F4814" s="446"/>
      <c r="G4814" s="446"/>
      <c r="H4814" s="446" t="s">
        <v>14360</v>
      </c>
      <c r="I4814" s="447">
        <v>45261</v>
      </c>
    </row>
    <row r="4815" spans="1:9" ht="15.75">
      <c r="A4815" s="675">
        <v>103824</v>
      </c>
      <c r="B4815" s="675" t="s">
        <v>5390</v>
      </c>
      <c r="C4815" s="675" t="s">
        <v>1986</v>
      </c>
      <c r="D4815" s="675" t="s">
        <v>37</v>
      </c>
      <c r="E4815" s="676">
        <v>21.61</v>
      </c>
      <c r="F4815" s="446"/>
      <c r="G4815" s="446"/>
      <c r="H4815" s="446" t="s">
        <v>14360</v>
      </c>
      <c r="I4815" s="447">
        <v>45261</v>
      </c>
    </row>
    <row r="4816" spans="1:9" ht="15.75">
      <c r="A4816" s="675">
        <v>103825</v>
      </c>
      <c r="B4816" s="675" t="s">
        <v>5391</v>
      </c>
      <c r="C4816" s="675" t="s">
        <v>1986</v>
      </c>
      <c r="D4816" s="675" t="s">
        <v>37</v>
      </c>
      <c r="E4816" s="676">
        <v>25.63</v>
      </c>
      <c r="F4816" s="446"/>
      <c r="G4816" s="446"/>
      <c r="H4816" s="446" t="s">
        <v>14360</v>
      </c>
      <c r="I4816" s="447">
        <v>45261</v>
      </c>
    </row>
    <row r="4817" spans="1:9" ht="15.75">
      <c r="A4817" s="675">
        <v>103826</v>
      </c>
      <c r="B4817" s="675" t="s">
        <v>5392</v>
      </c>
      <c r="C4817" s="675" t="s">
        <v>1986</v>
      </c>
      <c r="D4817" s="675" t="s">
        <v>37</v>
      </c>
      <c r="E4817" s="676">
        <v>28.34</v>
      </c>
      <c r="F4817" s="446"/>
      <c r="G4817" s="446"/>
      <c r="H4817" s="446" t="s">
        <v>14360</v>
      </c>
      <c r="I4817" s="447">
        <v>45261</v>
      </c>
    </row>
    <row r="4818" spans="1:9" ht="15.75">
      <c r="A4818" s="675">
        <v>103827</v>
      </c>
      <c r="B4818" s="675" t="s">
        <v>5393</v>
      </c>
      <c r="C4818" s="675" t="s">
        <v>1986</v>
      </c>
      <c r="D4818" s="675" t="s">
        <v>37</v>
      </c>
      <c r="E4818" s="676">
        <v>28.34</v>
      </c>
      <c r="F4818" s="446"/>
      <c r="G4818" s="446"/>
      <c r="H4818" s="446" t="s">
        <v>14360</v>
      </c>
      <c r="I4818" s="447">
        <v>45261</v>
      </c>
    </row>
    <row r="4819" spans="1:9" ht="15.75">
      <c r="A4819" s="675">
        <v>103828</v>
      </c>
      <c r="B4819" s="675" t="s">
        <v>5394</v>
      </c>
      <c r="C4819" s="675" t="s">
        <v>1986</v>
      </c>
      <c r="D4819" s="675" t="s">
        <v>37</v>
      </c>
      <c r="E4819" s="676">
        <v>86.84</v>
      </c>
      <c r="F4819" s="446"/>
      <c r="G4819" s="446"/>
      <c r="H4819" s="446" t="s">
        <v>14360</v>
      </c>
      <c r="I4819" s="447">
        <v>45261</v>
      </c>
    </row>
    <row r="4820" spans="1:9" ht="15.75">
      <c r="A4820" s="675">
        <v>103829</v>
      </c>
      <c r="B4820" s="675" t="s">
        <v>5395</v>
      </c>
      <c r="C4820" s="675" t="s">
        <v>1986</v>
      </c>
      <c r="D4820" s="675" t="s">
        <v>37</v>
      </c>
      <c r="E4820" s="676">
        <v>552.64</v>
      </c>
      <c r="F4820" s="446"/>
      <c r="G4820" s="446"/>
      <c r="H4820" s="446" t="s">
        <v>14360</v>
      </c>
      <c r="I4820" s="447">
        <v>45261</v>
      </c>
    </row>
    <row r="4821" spans="1:9" ht="15.75">
      <c r="A4821" s="675">
        <v>103830</v>
      </c>
      <c r="B4821" s="675" t="s">
        <v>5396</v>
      </c>
      <c r="C4821" s="675" t="s">
        <v>1986</v>
      </c>
      <c r="D4821" s="675" t="s">
        <v>37</v>
      </c>
      <c r="E4821" s="676">
        <v>33.729999999999997</v>
      </c>
      <c r="F4821" s="446"/>
      <c r="G4821" s="446"/>
      <c r="H4821" s="446" t="s">
        <v>14360</v>
      </c>
      <c r="I4821" s="447">
        <v>45261</v>
      </c>
    </row>
    <row r="4822" spans="1:9" ht="15.75">
      <c r="A4822" s="675">
        <v>103831</v>
      </c>
      <c r="B4822" s="675" t="s">
        <v>5397</v>
      </c>
      <c r="C4822" s="675" t="s">
        <v>1986</v>
      </c>
      <c r="D4822" s="675" t="s">
        <v>37</v>
      </c>
      <c r="E4822" s="676">
        <v>24.36</v>
      </c>
      <c r="F4822" s="446"/>
      <c r="G4822" s="446"/>
      <c r="H4822" s="446" t="s">
        <v>14360</v>
      </c>
      <c r="I4822" s="447">
        <v>45261</v>
      </c>
    </row>
    <row r="4823" spans="1:9" ht="15.75">
      <c r="A4823" s="675">
        <v>103832</v>
      </c>
      <c r="B4823" s="675" t="s">
        <v>5398</v>
      </c>
      <c r="C4823" s="675" t="s">
        <v>1986</v>
      </c>
      <c r="D4823" s="675" t="s">
        <v>37</v>
      </c>
      <c r="E4823" s="676">
        <v>21.96</v>
      </c>
      <c r="F4823" s="446"/>
      <c r="G4823" s="446"/>
      <c r="H4823" s="446" t="s">
        <v>14360</v>
      </c>
      <c r="I4823" s="447">
        <v>45261</v>
      </c>
    </row>
    <row r="4824" spans="1:9" ht="15.75">
      <c r="A4824" s="675">
        <v>103833</v>
      </c>
      <c r="B4824" s="675" t="s">
        <v>5399</v>
      </c>
      <c r="C4824" s="675" t="s">
        <v>1986</v>
      </c>
      <c r="D4824" s="675" t="s">
        <v>37</v>
      </c>
      <c r="E4824" s="676">
        <v>40.409999999999997</v>
      </c>
      <c r="F4824" s="446"/>
      <c r="G4824" s="446"/>
      <c r="H4824" s="446" t="s">
        <v>14360</v>
      </c>
      <c r="I4824" s="447">
        <v>45261</v>
      </c>
    </row>
    <row r="4825" spans="1:9" ht="15.75">
      <c r="A4825" s="675">
        <v>103834</v>
      </c>
      <c r="B4825" s="675" t="s">
        <v>5400</v>
      </c>
      <c r="C4825" s="675" t="s">
        <v>1986</v>
      </c>
      <c r="D4825" s="675" t="s">
        <v>37</v>
      </c>
      <c r="E4825" s="676">
        <v>58.86</v>
      </c>
      <c r="F4825" s="446"/>
      <c r="G4825" s="446"/>
      <c r="H4825" s="446" t="s">
        <v>14360</v>
      </c>
      <c r="I4825" s="447">
        <v>45261</v>
      </c>
    </row>
    <row r="4826" spans="1:9" ht="15.75">
      <c r="A4826" s="675">
        <v>103838</v>
      </c>
      <c r="B4826" s="675" t="s">
        <v>5401</v>
      </c>
      <c r="C4826" s="675" t="s">
        <v>1986</v>
      </c>
      <c r="D4826" s="675" t="s">
        <v>37</v>
      </c>
      <c r="E4826" s="676">
        <v>15.62</v>
      </c>
      <c r="F4826" s="446"/>
      <c r="G4826" s="446"/>
      <c r="H4826" s="446" t="s">
        <v>14360</v>
      </c>
      <c r="I4826" s="447">
        <v>45261</v>
      </c>
    </row>
    <row r="4827" spans="1:9" ht="15.75">
      <c r="A4827" s="675">
        <v>103839</v>
      </c>
      <c r="B4827" s="675" t="s">
        <v>5402</v>
      </c>
      <c r="C4827" s="675" t="s">
        <v>1986</v>
      </c>
      <c r="D4827" s="675" t="s">
        <v>37</v>
      </c>
      <c r="E4827" s="676">
        <v>15.59</v>
      </c>
      <c r="F4827" s="446"/>
      <c r="G4827" s="446"/>
      <c r="H4827" s="446" t="s">
        <v>14360</v>
      </c>
      <c r="I4827" s="447">
        <v>45261</v>
      </c>
    </row>
    <row r="4828" spans="1:9" ht="15.75">
      <c r="A4828" s="675">
        <v>103840</v>
      </c>
      <c r="B4828" s="675" t="s">
        <v>5403</v>
      </c>
      <c r="C4828" s="675" t="s">
        <v>1986</v>
      </c>
      <c r="D4828" s="675" t="s">
        <v>37</v>
      </c>
      <c r="E4828" s="676">
        <v>19.93</v>
      </c>
      <c r="F4828" s="446"/>
      <c r="G4828" s="446"/>
      <c r="H4828" s="446" t="s">
        <v>14360</v>
      </c>
      <c r="I4828" s="447">
        <v>45261</v>
      </c>
    </row>
    <row r="4829" spans="1:9" ht="15.75">
      <c r="A4829" s="675">
        <v>103841</v>
      </c>
      <c r="B4829" s="675" t="s">
        <v>5404</v>
      </c>
      <c r="C4829" s="675" t="s">
        <v>1986</v>
      </c>
      <c r="D4829" s="675" t="s">
        <v>37</v>
      </c>
      <c r="E4829" s="676">
        <v>25.64</v>
      </c>
      <c r="F4829" s="446"/>
      <c r="G4829" s="446"/>
      <c r="H4829" s="446" t="s">
        <v>14360</v>
      </c>
      <c r="I4829" s="447">
        <v>45261</v>
      </c>
    </row>
    <row r="4830" spans="1:9" ht="15.75">
      <c r="A4830" s="675">
        <v>103842</v>
      </c>
      <c r="B4830" s="675" t="s">
        <v>5405</v>
      </c>
      <c r="C4830" s="675" t="s">
        <v>1986</v>
      </c>
      <c r="D4830" s="675" t="s">
        <v>37</v>
      </c>
      <c r="E4830" s="676">
        <v>25.36</v>
      </c>
      <c r="F4830" s="446"/>
      <c r="G4830" s="446"/>
      <c r="H4830" s="446" t="s">
        <v>14360</v>
      </c>
      <c r="I4830" s="447">
        <v>45261</v>
      </c>
    </row>
    <row r="4831" spans="1:9" ht="15.75">
      <c r="A4831" s="675">
        <v>103843</v>
      </c>
      <c r="B4831" s="675" t="s">
        <v>5406</v>
      </c>
      <c r="C4831" s="675" t="s">
        <v>1986</v>
      </c>
      <c r="D4831" s="675" t="s">
        <v>37</v>
      </c>
      <c r="E4831" s="676">
        <v>28.77</v>
      </c>
      <c r="F4831" s="446"/>
      <c r="G4831" s="446"/>
      <c r="H4831" s="446" t="s">
        <v>14360</v>
      </c>
      <c r="I4831" s="447">
        <v>45261</v>
      </c>
    </row>
    <row r="4832" spans="1:9" ht="15.75">
      <c r="A4832" s="675">
        <v>103844</v>
      </c>
      <c r="B4832" s="675" t="s">
        <v>5407</v>
      </c>
      <c r="C4832" s="675" t="s">
        <v>1986</v>
      </c>
      <c r="D4832" s="675" t="s">
        <v>37</v>
      </c>
      <c r="E4832" s="676">
        <v>31.99</v>
      </c>
      <c r="F4832" s="446"/>
      <c r="G4832" s="446"/>
      <c r="H4832" s="446" t="s">
        <v>14360</v>
      </c>
      <c r="I4832" s="447">
        <v>45261</v>
      </c>
    </row>
    <row r="4833" spans="1:9" ht="15.75">
      <c r="A4833" s="675">
        <v>103845</v>
      </c>
      <c r="B4833" s="675" t="s">
        <v>5408</v>
      </c>
      <c r="C4833" s="675" t="s">
        <v>1986</v>
      </c>
      <c r="D4833" s="675" t="s">
        <v>37</v>
      </c>
      <c r="E4833" s="676">
        <v>36.81</v>
      </c>
      <c r="F4833" s="446"/>
      <c r="G4833" s="446"/>
      <c r="H4833" s="446" t="s">
        <v>14360</v>
      </c>
      <c r="I4833" s="447">
        <v>45261</v>
      </c>
    </row>
    <row r="4834" spans="1:9" ht="15.75">
      <c r="A4834" s="675">
        <v>103846</v>
      </c>
      <c r="B4834" s="675" t="s">
        <v>5409</v>
      </c>
      <c r="C4834" s="675" t="s">
        <v>1986</v>
      </c>
      <c r="D4834" s="675" t="s">
        <v>37</v>
      </c>
      <c r="E4834" s="676">
        <v>35.14</v>
      </c>
      <c r="F4834" s="446"/>
      <c r="G4834" s="446"/>
      <c r="H4834" s="446" t="s">
        <v>14360</v>
      </c>
      <c r="I4834" s="447">
        <v>45261</v>
      </c>
    </row>
    <row r="4835" spans="1:9" ht="15.75">
      <c r="A4835" s="675">
        <v>103847</v>
      </c>
      <c r="B4835" s="675" t="s">
        <v>5410</v>
      </c>
      <c r="C4835" s="675" t="s">
        <v>1986</v>
      </c>
      <c r="D4835" s="675" t="s">
        <v>37</v>
      </c>
      <c r="E4835" s="676">
        <v>10.17</v>
      </c>
      <c r="F4835" s="446"/>
      <c r="G4835" s="446"/>
      <c r="H4835" s="446" t="s">
        <v>14360</v>
      </c>
      <c r="I4835" s="447">
        <v>45261</v>
      </c>
    </row>
    <row r="4836" spans="1:9" ht="15.75">
      <c r="A4836" s="675">
        <v>103848</v>
      </c>
      <c r="B4836" s="675" t="s">
        <v>5411</v>
      </c>
      <c r="C4836" s="675" t="s">
        <v>1986</v>
      </c>
      <c r="D4836" s="675" t="s">
        <v>37</v>
      </c>
      <c r="E4836" s="676">
        <v>10.199999999999999</v>
      </c>
      <c r="F4836" s="446"/>
      <c r="G4836" s="446"/>
      <c r="H4836" s="446" t="s">
        <v>14360</v>
      </c>
      <c r="I4836" s="447">
        <v>45261</v>
      </c>
    </row>
    <row r="4837" spans="1:9" ht="15.75">
      <c r="A4837" s="675">
        <v>103849</v>
      </c>
      <c r="B4837" s="675" t="s">
        <v>5412</v>
      </c>
      <c r="C4837" s="675" t="s">
        <v>1986</v>
      </c>
      <c r="D4837" s="675" t="s">
        <v>37</v>
      </c>
      <c r="E4837" s="676">
        <v>24.68</v>
      </c>
      <c r="F4837" s="446"/>
      <c r="G4837" s="446"/>
      <c r="H4837" s="446" t="s">
        <v>14360</v>
      </c>
      <c r="I4837" s="447">
        <v>45261</v>
      </c>
    </row>
    <row r="4838" spans="1:9" ht="15.75">
      <c r="A4838" s="675">
        <v>103850</v>
      </c>
      <c r="B4838" s="675" t="s">
        <v>5413</v>
      </c>
      <c r="C4838" s="675" t="s">
        <v>1986</v>
      </c>
      <c r="D4838" s="675" t="s">
        <v>37</v>
      </c>
      <c r="E4838" s="676">
        <v>427.19</v>
      </c>
      <c r="F4838" s="446"/>
      <c r="G4838" s="446"/>
      <c r="H4838" s="446" t="s">
        <v>14360</v>
      </c>
      <c r="I4838" s="447">
        <v>45261</v>
      </c>
    </row>
    <row r="4839" spans="1:9" ht="15.75">
      <c r="A4839" s="675">
        <v>103851</v>
      </c>
      <c r="B4839" s="675" t="s">
        <v>5414</v>
      </c>
      <c r="C4839" s="675" t="s">
        <v>1986</v>
      </c>
      <c r="D4839" s="675" t="s">
        <v>37</v>
      </c>
      <c r="E4839" s="676">
        <v>18.399999999999999</v>
      </c>
      <c r="F4839" s="446"/>
      <c r="G4839" s="446"/>
      <c r="H4839" s="446" t="s">
        <v>14360</v>
      </c>
      <c r="I4839" s="447">
        <v>45261</v>
      </c>
    </row>
    <row r="4840" spans="1:9" ht="15.75">
      <c r="A4840" s="675">
        <v>103852</v>
      </c>
      <c r="B4840" s="675" t="s">
        <v>5415</v>
      </c>
      <c r="C4840" s="675" t="s">
        <v>1986</v>
      </c>
      <c r="D4840" s="675" t="s">
        <v>37</v>
      </c>
      <c r="E4840" s="676">
        <v>15.48</v>
      </c>
      <c r="F4840" s="446"/>
      <c r="G4840" s="446"/>
      <c r="H4840" s="446" t="s">
        <v>14360</v>
      </c>
      <c r="I4840" s="447">
        <v>45261</v>
      </c>
    </row>
    <row r="4841" spans="1:9" ht="15.75">
      <c r="A4841" s="675">
        <v>103853</v>
      </c>
      <c r="B4841" s="675" t="s">
        <v>5416</v>
      </c>
      <c r="C4841" s="675" t="s">
        <v>1986</v>
      </c>
      <c r="D4841" s="675" t="s">
        <v>37</v>
      </c>
      <c r="E4841" s="676">
        <v>16.73</v>
      </c>
      <c r="F4841" s="446"/>
      <c r="G4841" s="446"/>
      <c r="H4841" s="446" t="s">
        <v>14360</v>
      </c>
      <c r="I4841" s="447">
        <v>45261</v>
      </c>
    </row>
    <row r="4842" spans="1:9" ht="15.75">
      <c r="A4842" s="675">
        <v>103854</v>
      </c>
      <c r="B4842" s="675" t="s">
        <v>5417</v>
      </c>
      <c r="C4842" s="675" t="s">
        <v>1986</v>
      </c>
      <c r="D4842" s="675" t="s">
        <v>37</v>
      </c>
      <c r="E4842" s="676">
        <v>497.13</v>
      </c>
      <c r="F4842" s="446"/>
      <c r="G4842" s="446"/>
      <c r="H4842" s="446" t="s">
        <v>14360</v>
      </c>
      <c r="I4842" s="447">
        <v>45261</v>
      </c>
    </row>
    <row r="4843" spans="1:9" ht="15.75">
      <c r="A4843" s="675">
        <v>103855</v>
      </c>
      <c r="B4843" s="675" t="s">
        <v>5418</v>
      </c>
      <c r="C4843" s="675" t="s">
        <v>1986</v>
      </c>
      <c r="D4843" s="675" t="s">
        <v>37</v>
      </c>
      <c r="E4843" s="676">
        <v>48.54</v>
      </c>
      <c r="F4843" s="446"/>
      <c r="G4843" s="446"/>
      <c r="H4843" s="446" t="s">
        <v>14360</v>
      </c>
      <c r="I4843" s="447">
        <v>45261</v>
      </c>
    </row>
    <row r="4844" spans="1:9" ht="15.75">
      <c r="A4844" s="675">
        <v>103856</v>
      </c>
      <c r="B4844" s="675" t="s">
        <v>5419</v>
      </c>
      <c r="C4844" s="675" t="s">
        <v>1986</v>
      </c>
      <c r="D4844" s="675" t="s">
        <v>37</v>
      </c>
      <c r="E4844" s="676">
        <v>14.56</v>
      </c>
      <c r="F4844" s="446"/>
      <c r="G4844" s="446"/>
      <c r="H4844" s="446" t="s">
        <v>14360</v>
      </c>
      <c r="I4844" s="447">
        <v>45261</v>
      </c>
    </row>
    <row r="4845" spans="1:9" ht="15.75">
      <c r="A4845" s="675">
        <v>103857</v>
      </c>
      <c r="B4845" s="675" t="s">
        <v>5420</v>
      </c>
      <c r="C4845" s="675" t="s">
        <v>1986</v>
      </c>
      <c r="D4845" s="675" t="s">
        <v>37</v>
      </c>
      <c r="E4845" s="676">
        <v>19.97</v>
      </c>
      <c r="F4845" s="446"/>
      <c r="G4845" s="446"/>
      <c r="H4845" s="446" t="s">
        <v>14360</v>
      </c>
      <c r="I4845" s="447">
        <v>45261</v>
      </c>
    </row>
    <row r="4846" spans="1:9" ht="15.75">
      <c r="A4846" s="675">
        <v>103858</v>
      </c>
      <c r="B4846" s="675" t="s">
        <v>5421</v>
      </c>
      <c r="C4846" s="675" t="s">
        <v>1986</v>
      </c>
      <c r="D4846" s="675" t="s">
        <v>37</v>
      </c>
      <c r="E4846" s="676">
        <v>24</v>
      </c>
      <c r="F4846" s="446"/>
      <c r="G4846" s="446"/>
      <c r="H4846" s="446" t="s">
        <v>14360</v>
      </c>
      <c r="I4846" s="447">
        <v>45261</v>
      </c>
    </row>
    <row r="4847" spans="1:9" ht="15.75">
      <c r="A4847" s="675">
        <v>103859</v>
      </c>
      <c r="B4847" s="675" t="s">
        <v>5422</v>
      </c>
      <c r="C4847" s="675" t="s">
        <v>1986</v>
      </c>
      <c r="D4847" s="675" t="s">
        <v>37</v>
      </c>
      <c r="E4847" s="676">
        <v>23.09</v>
      </c>
      <c r="F4847" s="446"/>
      <c r="G4847" s="446"/>
      <c r="H4847" s="446" t="s">
        <v>14360</v>
      </c>
      <c r="I4847" s="447">
        <v>45261</v>
      </c>
    </row>
    <row r="4848" spans="1:9" ht="15.75">
      <c r="A4848" s="675">
        <v>103860</v>
      </c>
      <c r="B4848" s="675" t="s">
        <v>5423</v>
      </c>
      <c r="C4848" s="675" t="s">
        <v>1986</v>
      </c>
      <c r="D4848" s="675" t="s">
        <v>37</v>
      </c>
      <c r="E4848" s="676">
        <v>23.09</v>
      </c>
      <c r="F4848" s="446"/>
      <c r="G4848" s="446"/>
      <c r="H4848" s="446" t="s">
        <v>14360</v>
      </c>
      <c r="I4848" s="447">
        <v>45261</v>
      </c>
    </row>
    <row r="4849" spans="1:9" ht="15.75">
      <c r="A4849" s="675">
        <v>103861</v>
      </c>
      <c r="B4849" s="675" t="s">
        <v>5424</v>
      </c>
      <c r="C4849" s="675" t="s">
        <v>1986</v>
      </c>
      <c r="D4849" s="675" t="s">
        <v>37</v>
      </c>
      <c r="E4849" s="676">
        <v>81.59</v>
      </c>
      <c r="F4849" s="446"/>
      <c r="G4849" s="446"/>
      <c r="H4849" s="446" t="s">
        <v>14360</v>
      </c>
      <c r="I4849" s="447">
        <v>45261</v>
      </c>
    </row>
    <row r="4850" spans="1:9" ht="15.75">
      <c r="A4850" s="675">
        <v>103862</v>
      </c>
      <c r="B4850" s="675" t="s">
        <v>5425</v>
      </c>
      <c r="C4850" s="675" t="s">
        <v>1986</v>
      </c>
      <c r="D4850" s="675" t="s">
        <v>37</v>
      </c>
      <c r="E4850" s="676">
        <v>547.39</v>
      </c>
      <c r="F4850" s="446"/>
      <c r="G4850" s="446"/>
      <c r="H4850" s="446" t="s">
        <v>14360</v>
      </c>
      <c r="I4850" s="447">
        <v>45261</v>
      </c>
    </row>
    <row r="4851" spans="1:9" ht="15.75">
      <c r="A4851" s="675">
        <v>103863</v>
      </c>
      <c r="B4851" s="675" t="s">
        <v>5426</v>
      </c>
      <c r="C4851" s="675" t="s">
        <v>1986</v>
      </c>
      <c r="D4851" s="675" t="s">
        <v>37</v>
      </c>
      <c r="E4851" s="676">
        <v>31.09</v>
      </c>
      <c r="F4851" s="446"/>
      <c r="G4851" s="446"/>
      <c r="H4851" s="446" t="s">
        <v>14360</v>
      </c>
      <c r="I4851" s="447">
        <v>45261</v>
      </c>
    </row>
    <row r="4852" spans="1:9" ht="15.75">
      <c r="A4852" s="675">
        <v>103864</v>
      </c>
      <c r="B4852" s="675" t="s">
        <v>5427</v>
      </c>
      <c r="C4852" s="675" t="s">
        <v>1986</v>
      </c>
      <c r="D4852" s="675" t="s">
        <v>37</v>
      </c>
      <c r="E4852" s="676">
        <v>19.98</v>
      </c>
      <c r="F4852" s="446"/>
      <c r="G4852" s="446"/>
      <c r="H4852" s="446" t="s">
        <v>14360</v>
      </c>
      <c r="I4852" s="447">
        <v>45261</v>
      </c>
    </row>
    <row r="4853" spans="1:9" ht="15.75">
      <c r="A4853" s="675">
        <v>103865</v>
      </c>
      <c r="B4853" s="675" t="s">
        <v>5428</v>
      </c>
      <c r="C4853" s="675" t="s">
        <v>1986</v>
      </c>
      <c r="D4853" s="675" t="s">
        <v>37</v>
      </c>
      <c r="E4853" s="676">
        <v>21.12</v>
      </c>
      <c r="F4853" s="446"/>
      <c r="G4853" s="446"/>
      <c r="H4853" s="446" t="s">
        <v>14360</v>
      </c>
      <c r="I4853" s="447">
        <v>45261</v>
      </c>
    </row>
    <row r="4854" spans="1:9" ht="15.75">
      <c r="A4854" s="675">
        <v>103866</v>
      </c>
      <c r="B4854" s="675" t="s">
        <v>5429</v>
      </c>
      <c r="C4854" s="675" t="s">
        <v>1986</v>
      </c>
      <c r="D4854" s="675" t="s">
        <v>37</v>
      </c>
      <c r="E4854" s="676">
        <v>33.909999999999997</v>
      </c>
      <c r="F4854" s="446"/>
      <c r="G4854" s="446"/>
      <c r="H4854" s="446" t="s">
        <v>14360</v>
      </c>
      <c r="I4854" s="447">
        <v>45261</v>
      </c>
    </row>
    <row r="4855" spans="1:9" ht="15.75">
      <c r="A4855" s="675">
        <v>103867</v>
      </c>
      <c r="B4855" s="675" t="s">
        <v>5430</v>
      </c>
      <c r="C4855" s="675" t="s">
        <v>1986</v>
      </c>
      <c r="D4855" s="675" t="s">
        <v>37</v>
      </c>
      <c r="E4855" s="676">
        <v>47.5</v>
      </c>
      <c r="F4855" s="446"/>
      <c r="G4855" s="446"/>
      <c r="H4855" s="446" t="s">
        <v>14360</v>
      </c>
      <c r="I4855" s="447">
        <v>45261</v>
      </c>
    </row>
    <row r="4856" spans="1:9" ht="15.75">
      <c r="A4856" s="675">
        <v>103874</v>
      </c>
      <c r="B4856" s="675" t="s">
        <v>5431</v>
      </c>
      <c r="C4856" s="675" t="s">
        <v>1986</v>
      </c>
      <c r="D4856" s="675" t="s">
        <v>37</v>
      </c>
      <c r="E4856" s="676">
        <v>16.29</v>
      </c>
      <c r="F4856" s="446"/>
      <c r="G4856" s="446"/>
      <c r="H4856" s="446" t="s">
        <v>14360</v>
      </c>
      <c r="I4856" s="447">
        <v>45261</v>
      </c>
    </row>
    <row r="4857" spans="1:9" ht="15.75">
      <c r="A4857" s="675">
        <v>103875</v>
      </c>
      <c r="B4857" s="675" t="s">
        <v>5432</v>
      </c>
      <c r="C4857" s="675" t="s">
        <v>1986</v>
      </c>
      <c r="D4857" s="675" t="s">
        <v>37</v>
      </c>
      <c r="E4857" s="676">
        <v>16.260000000000002</v>
      </c>
      <c r="F4857" s="446"/>
      <c r="G4857" s="446"/>
      <c r="H4857" s="446" t="s">
        <v>14360</v>
      </c>
      <c r="I4857" s="447">
        <v>45261</v>
      </c>
    </row>
    <row r="4858" spans="1:9" ht="15.75">
      <c r="A4858" s="675">
        <v>103876</v>
      </c>
      <c r="B4858" s="675" t="s">
        <v>5433</v>
      </c>
      <c r="C4858" s="675" t="s">
        <v>1986</v>
      </c>
      <c r="D4858" s="675" t="s">
        <v>37</v>
      </c>
      <c r="E4858" s="676">
        <v>20.27</v>
      </c>
      <c r="F4858" s="446"/>
      <c r="G4858" s="446"/>
      <c r="H4858" s="446" t="s">
        <v>14360</v>
      </c>
      <c r="I4858" s="447">
        <v>45261</v>
      </c>
    </row>
    <row r="4859" spans="1:9" ht="15.75">
      <c r="A4859" s="675">
        <v>103877</v>
      </c>
      <c r="B4859" s="675" t="s">
        <v>5434</v>
      </c>
      <c r="C4859" s="675" t="s">
        <v>1986</v>
      </c>
      <c r="D4859" s="675" t="s">
        <v>37</v>
      </c>
      <c r="E4859" s="676">
        <v>24.92</v>
      </c>
      <c r="F4859" s="446"/>
      <c r="G4859" s="446"/>
      <c r="H4859" s="446" t="s">
        <v>14360</v>
      </c>
      <c r="I4859" s="447">
        <v>45261</v>
      </c>
    </row>
    <row r="4860" spans="1:9" ht="15.75">
      <c r="A4860" s="675">
        <v>103878</v>
      </c>
      <c r="B4860" s="675" t="s">
        <v>5435</v>
      </c>
      <c r="C4860" s="675" t="s">
        <v>1986</v>
      </c>
      <c r="D4860" s="675" t="s">
        <v>37</v>
      </c>
      <c r="E4860" s="676">
        <v>24.64</v>
      </c>
      <c r="F4860" s="446"/>
      <c r="G4860" s="446"/>
      <c r="H4860" s="446" t="s">
        <v>14360</v>
      </c>
      <c r="I4860" s="447">
        <v>45261</v>
      </c>
    </row>
    <row r="4861" spans="1:9" ht="15.75">
      <c r="A4861" s="675">
        <v>103879</v>
      </c>
      <c r="B4861" s="675" t="s">
        <v>5436</v>
      </c>
      <c r="C4861" s="675" t="s">
        <v>1986</v>
      </c>
      <c r="D4861" s="675" t="s">
        <v>37</v>
      </c>
      <c r="E4861" s="676">
        <v>28.41</v>
      </c>
      <c r="F4861" s="446"/>
      <c r="G4861" s="446"/>
      <c r="H4861" s="446" t="s">
        <v>14360</v>
      </c>
      <c r="I4861" s="447">
        <v>45261</v>
      </c>
    </row>
    <row r="4862" spans="1:9" ht="15.75">
      <c r="A4862" s="675">
        <v>103880</v>
      </c>
      <c r="B4862" s="675" t="s">
        <v>5437</v>
      </c>
      <c r="C4862" s="675" t="s">
        <v>1986</v>
      </c>
      <c r="D4862" s="675" t="s">
        <v>37</v>
      </c>
      <c r="E4862" s="676">
        <v>31.63</v>
      </c>
      <c r="F4862" s="446"/>
      <c r="G4862" s="446"/>
      <c r="H4862" s="446" t="s">
        <v>14360</v>
      </c>
      <c r="I4862" s="447">
        <v>45261</v>
      </c>
    </row>
    <row r="4863" spans="1:9" ht="15.75">
      <c r="A4863" s="675">
        <v>103881</v>
      </c>
      <c r="B4863" s="675" t="s">
        <v>5438</v>
      </c>
      <c r="C4863" s="675" t="s">
        <v>1986</v>
      </c>
      <c r="D4863" s="675" t="s">
        <v>37</v>
      </c>
      <c r="E4863" s="676">
        <v>34.909999999999997</v>
      </c>
      <c r="F4863" s="446"/>
      <c r="G4863" s="446"/>
      <c r="H4863" s="446" t="s">
        <v>14360</v>
      </c>
      <c r="I4863" s="447">
        <v>45261</v>
      </c>
    </row>
    <row r="4864" spans="1:9" ht="15.75">
      <c r="A4864" s="675">
        <v>103882</v>
      </c>
      <c r="B4864" s="675" t="s">
        <v>5439</v>
      </c>
      <c r="C4864" s="675" t="s">
        <v>1986</v>
      </c>
      <c r="D4864" s="675" t="s">
        <v>37</v>
      </c>
      <c r="E4864" s="676">
        <v>33.24</v>
      </c>
      <c r="F4864" s="446"/>
      <c r="G4864" s="446"/>
      <c r="H4864" s="446" t="s">
        <v>14360</v>
      </c>
      <c r="I4864" s="447">
        <v>45261</v>
      </c>
    </row>
    <row r="4865" spans="1:9" ht="15.75">
      <c r="A4865" s="675">
        <v>103883</v>
      </c>
      <c r="B4865" s="675" t="s">
        <v>5440</v>
      </c>
      <c r="C4865" s="675" t="s">
        <v>1986</v>
      </c>
      <c r="D4865" s="675" t="s">
        <v>37</v>
      </c>
      <c r="E4865" s="676">
        <v>10.61</v>
      </c>
      <c r="F4865" s="446"/>
      <c r="G4865" s="446"/>
      <c r="H4865" s="446" t="s">
        <v>14360</v>
      </c>
      <c r="I4865" s="447">
        <v>45261</v>
      </c>
    </row>
    <row r="4866" spans="1:9" ht="15.75">
      <c r="A4866" s="675">
        <v>103884</v>
      </c>
      <c r="B4866" s="675" t="s">
        <v>5441</v>
      </c>
      <c r="C4866" s="675" t="s">
        <v>1986</v>
      </c>
      <c r="D4866" s="675" t="s">
        <v>37</v>
      </c>
      <c r="E4866" s="676">
        <v>10.64</v>
      </c>
      <c r="F4866" s="446"/>
      <c r="G4866" s="446"/>
      <c r="H4866" s="446" t="s">
        <v>14360</v>
      </c>
      <c r="I4866" s="447">
        <v>45261</v>
      </c>
    </row>
    <row r="4867" spans="1:9" ht="15.75">
      <c r="A4867" s="675">
        <v>103885</v>
      </c>
      <c r="B4867" s="675" t="s">
        <v>5442</v>
      </c>
      <c r="C4867" s="675" t="s">
        <v>1986</v>
      </c>
      <c r="D4867" s="675" t="s">
        <v>37</v>
      </c>
      <c r="E4867" s="676">
        <v>25.12</v>
      </c>
      <c r="F4867" s="446"/>
      <c r="G4867" s="446"/>
      <c r="H4867" s="446" t="s">
        <v>14360</v>
      </c>
      <c r="I4867" s="447">
        <v>45261</v>
      </c>
    </row>
    <row r="4868" spans="1:9" ht="15.75">
      <c r="A4868" s="675">
        <v>103886</v>
      </c>
      <c r="B4868" s="675" t="s">
        <v>5443</v>
      </c>
      <c r="C4868" s="675" t="s">
        <v>1986</v>
      </c>
      <c r="D4868" s="675" t="s">
        <v>37</v>
      </c>
      <c r="E4868" s="676">
        <v>427.63</v>
      </c>
      <c r="F4868" s="446"/>
      <c r="G4868" s="446"/>
      <c r="H4868" s="446" t="s">
        <v>14360</v>
      </c>
      <c r="I4868" s="447">
        <v>45261</v>
      </c>
    </row>
    <row r="4869" spans="1:9" ht="15.75">
      <c r="A4869" s="675">
        <v>103887</v>
      </c>
      <c r="B4869" s="675" t="s">
        <v>5444</v>
      </c>
      <c r="C4869" s="675" t="s">
        <v>1986</v>
      </c>
      <c r="D4869" s="675" t="s">
        <v>37</v>
      </c>
      <c r="E4869" s="676">
        <v>18.61</v>
      </c>
      <c r="F4869" s="446"/>
      <c r="G4869" s="446"/>
      <c r="H4869" s="446" t="s">
        <v>14360</v>
      </c>
      <c r="I4869" s="447">
        <v>45261</v>
      </c>
    </row>
    <row r="4870" spans="1:9" ht="15.75">
      <c r="A4870" s="675">
        <v>103888</v>
      </c>
      <c r="B4870" s="675" t="s">
        <v>5445</v>
      </c>
      <c r="C4870" s="675" t="s">
        <v>1986</v>
      </c>
      <c r="D4870" s="675" t="s">
        <v>37</v>
      </c>
      <c r="E4870" s="676">
        <v>14.98</v>
      </c>
      <c r="F4870" s="446"/>
      <c r="G4870" s="446"/>
      <c r="H4870" s="446" t="s">
        <v>14360</v>
      </c>
      <c r="I4870" s="447">
        <v>45261</v>
      </c>
    </row>
    <row r="4871" spans="1:9" ht="15.75">
      <c r="A4871" s="675">
        <v>103889</v>
      </c>
      <c r="B4871" s="675" t="s">
        <v>5446</v>
      </c>
      <c r="C4871" s="675" t="s">
        <v>1986</v>
      </c>
      <c r="D4871" s="675" t="s">
        <v>37</v>
      </c>
      <c r="E4871" s="676">
        <v>16.23</v>
      </c>
      <c r="F4871" s="446"/>
      <c r="G4871" s="446"/>
      <c r="H4871" s="446" t="s">
        <v>14360</v>
      </c>
      <c r="I4871" s="447">
        <v>45261</v>
      </c>
    </row>
    <row r="4872" spans="1:9" ht="15.75">
      <c r="A4872" s="675">
        <v>103890</v>
      </c>
      <c r="B4872" s="675" t="s">
        <v>5447</v>
      </c>
      <c r="C4872" s="675" t="s">
        <v>1986</v>
      </c>
      <c r="D4872" s="675" t="s">
        <v>37</v>
      </c>
      <c r="E4872" s="676">
        <v>496.63</v>
      </c>
      <c r="F4872" s="446"/>
      <c r="G4872" s="446"/>
      <c r="H4872" s="446" t="s">
        <v>14360</v>
      </c>
      <c r="I4872" s="447">
        <v>45261</v>
      </c>
    </row>
    <row r="4873" spans="1:9" ht="15.75">
      <c r="A4873" s="675">
        <v>103891</v>
      </c>
      <c r="B4873" s="675" t="s">
        <v>5448</v>
      </c>
      <c r="C4873" s="675" t="s">
        <v>1986</v>
      </c>
      <c r="D4873" s="675" t="s">
        <v>37</v>
      </c>
      <c r="E4873" s="676">
        <v>48.04</v>
      </c>
      <c r="F4873" s="446"/>
      <c r="G4873" s="446"/>
      <c r="H4873" s="446" t="s">
        <v>14360</v>
      </c>
      <c r="I4873" s="447">
        <v>45261</v>
      </c>
    </row>
    <row r="4874" spans="1:9" ht="15.75">
      <c r="A4874" s="675">
        <v>103892</v>
      </c>
      <c r="B4874" s="675" t="s">
        <v>5449</v>
      </c>
      <c r="C4874" s="675" t="s">
        <v>1986</v>
      </c>
      <c r="D4874" s="675" t="s">
        <v>37</v>
      </c>
      <c r="E4874" s="676">
        <v>14.59</v>
      </c>
      <c r="F4874" s="446"/>
      <c r="G4874" s="446"/>
      <c r="H4874" s="446" t="s">
        <v>14360</v>
      </c>
      <c r="I4874" s="447">
        <v>45261</v>
      </c>
    </row>
    <row r="4875" spans="1:9" ht="15.75">
      <c r="A4875" s="675">
        <v>103893</v>
      </c>
      <c r="B4875" s="675" t="s">
        <v>5450</v>
      </c>
      <c r="C4875" s="675" t="s">
        <v>1986</v>
      </c>
      <c r="D4875" s="675" t="s">
        <v>37</v>
      </c>
      <c r="E4875" s="676">
        <v>19.73</v>
      </c>
      <c r="F4875" s="446"/>
      <c r="G4875" s="446"/>
      <c r="H4875" s="446" t="s">
        <v>14360</v>
      </c>
      <c r="I4875" s="447">
        <v>45261</v>
      </c>
    </row>
    <row r="4876" spans="1:9" ht="15.75">
      <c r="A4876" s="675">
        <v>103894</v>
      </c>
      <c r="B4876" s="675" t="s">
        <v>5451</v>
      </c>
      <c r="C4876" s="675" t="s">
        <v>1986</v>
      </c>
      <c r="D4876" s="675" t="s">
        <v>37</v>
      </c>
      <c r="E4876" s="676">
        <v>23.75</v>
      </c>
      <c r="F4876" s="446"/>
      <c r="G4876" s="446"/>
      <c r="H4876" s="446" t="s">
        <v>14360</v>
      </c>
      <c r="I4876" s="447">
        <v>45261</v>
      </c>
    </row>
    <row r="4877" spans="1:9" ht="15.75">
      <c r="A4877" s="675">
        <v>103895</v>
      </c>
      <c r="B4877" s="675" t="s">
        <v>5452</v>
      </c>
      <c r="C4877" s="675" t="s">
        <v>1986</v>
      </c>
      <c r="D4877" s="675" t="s">
        <v>37</v>
      </c>
      <c r="E4877" s="676">
        <v>21.78</v>
      </c>
      <c r="F4877" s="446"/>
      <c r="G4877" s="446"/>
      <c r="H4877" s="446" t="s">
        <v>14360</v>
      </c>
      <c r="I4877" s="447">
        <v>45261</v>
      </c>
    </row>
    <row r="4878" spans="1:9" ht="15.75">
      <c r="A4878" s="675">
        <v>103896</v>
      </c>
      <c r="B4878" s="675" t="s">
        <v>5453</v>
      </c>
      <c r="C4878" s="675" t="s">
        <v>1986</v>
      </c>
      <c r="D4878" s="675" t="s">
        <v>37</v>
      </c>
      <c r="E4878" s="676">
        <v>21.78</v>
      </c>
      <c r="F4878" s="446"/>
      <c r="G4878" s="446"/>
      <c r="H4878" s="446" t="s">
        <v>14360</v>
      </c>
      <c r="I4878" s="447">
        <v>45261</v>
      </c>
    </row>
    <row r="4879" spans="1:9" ht="15.75">
      <c r="A4879" s="675">
        <v>103897</v>
      </c>
      <c r="B4879" s="675" t="s">
        <v>5454</v>
      </c>
      <c r="C4879" s="675" t="s">
        <v>1986</v>
      </c>
      <c r="D4879" s="675" t="s">
        <v>37</v>
      </c>
      <c r="E4879" s="676">
        <v>80.28</v>
      </c>
      <c r="F4879" s="446"/>
      <c r="G4879" s="446"/>
      <c r="H4879" s="446" t="s">
        <v>14360</v>
      </c>
      <c r="I4879" s="447">
        <v>45261</v>
      </c>
    </row>
    <row r="4880" spans="1:9" ht="15.75">
      <c r="A4880" s="675">
        <v>103898</v>
      </c>
      <c r="B4880" s="675" t="s">
        <v>5455</v>
      </c>
      <c r="C4880" s="675" t="s">
        <v>1986</v>
      </c>
      <c r="D4880" s="675" t="s">
        <v>37</v>
      </c>
      <c r="E4880" s="676">
        <v>546.08000000000004</v>
      </c>
      <c r="F4880" s="446"/>
      <c r="G4880" s="446"/>
      <c r="H4880" s="446" t="s">
        <v>14360</v>
      </c>
      <c r="I4880" s="447">
        <v>45261</v>
      </c>
    </row>
    <row r="4881" spans="1:9" ht="15.75">
      <c r="A4881" s="675">
        <v>103899</v>
      </c>
      <c r="B4881" s="675" t="s">
        <v>5456</v>
      </c>
      <c r="C4881" s="675" t="s">
        <v>1986</v>
      </c>
      <c r="D4881" s="675" t="s">
        <v>37</v>
      </c>
      <c r="E4881" s="676">
        <v>30.44</v>
      </c>
      <c r="F4881" s="446"/>
      <c r="G4881" s="446"/>
      <c r="H4881" s="446" t="s">
        <v>14360</v>
      </c>
      <c r="I4881" s="447">
        <v>45261</v>
      </c>
    </row>
    <row r="4882" spans="1:9" ht="15.75">
      <c r="A4882" s="675">
        <v>103900</v>
      </c>
      <c r="B4882" s="675" t="s">
        <v>5457</v>
      </c>
      <c r="C4882" s="675" t="s">
        <v>1986</v>
      </c>
      <c r="D4882" s="675" t="s">
        <v>37</v>
      </c>
      <c r="E4882" s="676">
        <v>18.96</v>
      </c>
      <c r="F4882" s="446"/>
      <c r="G4882" s="446"/>
      <c r="H4882" s="446" t="s">
        <v>14360</v>
      </c>
      <c r="I4882" s="447">
        <v>45261</v>
      </c>
    </row>
    <row r="4883" spans="1:9" ht="15.75">
      <c r="A4883" s="675">
        <v>103901</v>
      </c>
      <c r="B4883" s="675" t="s">
        <v>5458</v>
      </c>
      <c r="C4883" s="675" t="s">
        <v>1986</v>
      </c>
      <c r="D4883" s="675" t="s">
        <v>37</v>
      </c>
      <c r="E4883" s="676">
        <v>22.01</v>
      </c>
      <c r="F4883" s="446"/>
      <c r="G4883" s="446"/>
      <c r="H4883" s="446" t="s">
        <v>14360</v>
      </c>
      <c r="I4883" s="447">
        <v>45261</v>
      </c>
    </row>
    <row r="4884" spans="1:9" ht="15.75">
      <c r="A4884" s="675">
        <v>103902</v>
      </c>
      <c r="B4884" s="675" t="s">
        <v>5459</v>
      </c>
      <c r="C4884" s="675" t="s">
        <v>1986</v>
      </c>
      <c r="D4884" s="675" t="s">
        <v>37</v>
      </c>
      <c r="E4884" s="676">
        <v>32.94</v>
      </c>
      <c r="F4884" s="446"/>
      <c r="G4884" s="446"/>
      <c r="H4884" s="446" t="s">
        <v>14360</v>
      </c>
      <c r="I4884" s="447">
        <v>45261</v>
      </c>
    </row>
    <row r="4885" spans="1:9" ht="15.75">
      <c r="A4885" s="675">
        <v>103903</v>
      </c>
      <c r="B4885" s="675" t="s">
        <v>5460</v>
      </c>
      <c r="C4885" s="675" t="s">
        <v>1986</v>
      </c>
      <c r="D4885" s="675" t="s">
        <v>37</v>
      </c>
      <c r="E4885" s="676">
        <v>44.93</v>
      </c>
      <c r="F4885" s="446"/>
      <c r="G4885" s="446"/>
      <c r="H4885" s="446" t="s">
        <v>14360</v>
      </c>
      <c r="I4885" s="447">
        <v>45261</v>
      </c>
    </row>
    <row r="4886" spans="1:9" ht="15.75">
      <c r="A4886" s="675">
        <v>103947</v>
      </c>
      <c r="B4886" s="675" t="s">
        <v>7114</v>
      </c>
      <c r="C4886" s="675" t="s">
        <v>1986</v>
      </c>
      <c r="D4886" s="675" t="s">
        <v>37</v>
      </c>
      <c r="E4886" s="676">
        <v>5.46</v>
      </c>
      <c r="F4886" s="446"/>
      <c r="G4886" s="446"/>
      <c r="H4886" s="446" t="s">
        <v>14360</v>
      </c>
      <c r="I4886" s="447">
        <v>45261</v>
      </c>
    </row>
    <row r="4887" spans="1:9" ht="15.75">
      <c r="A4887" s="675">
        <v>103948</v>
      </c>
      <c r="B4887" s="675" t="s">
        <v>7115</v>
      </c>
      <c r="C4887" s="675" t="s">
        <v>1986</v>
      </c>
      <c r="D4887" s="675" t="s">
        <v>37</v>
      </c>
      <c r="E4887" s="676">
        <v>6.83</v>
      </c>
      <c r="F4887" s="446"/>
      <c r="G4887" s="446"/>
      <c r="H4887" s="446" t="s">
        <v>14360</v>
      </c>
      <c r="I4887" s="447">
        <v>45261</v>
      </c>
    </row>
    <row r="4888" spans="1:9" ht="15.75">
      <c r="A4888" s="675">
        <v>103949</v>
      </c>
      <c r="B4888" s="675" t="s">
        <v>7116</v>
      </c>
      <c r="C4888" s="675" t="s">
        <v>1986</v>
      </c>
      <c r="D4888" s="675" t="s">
        <v>37</v>
      </c>
      <c r="E4888" s="676">
        <v>8.43</v>
      </c>
      <c r="F4888" s="446"/>
      <c r="G4888" s="446"/>
      <c r="H4888" s="446" t="s">
        <v>14360</v>
      </c>
      <c r="I4888" s="447">
        <v>45261</v>
      </c>
    </row>
    <row r="4889" spans="1:9" ht="15.75">
      <c r="A4889" s="675">
        <v>103950</v>
      </c>
      <c r="B4889" s="675" t="s">
        <v>7117</v>
      </c>
      <c r="C4889" s="675" t="s">
        <v>1986</v>
      </c>
      <c r="D4889" s="675" t="s">
        <v>37</v>
      </c>
      <c r="E4889" s="676">
        <v>9.81</v>
      </c>
      <c r="F4889" s="446"/>
      <c r="G4889" s="446"/>
      <c r="H4889" s="446" t="s">
        <v>14360</v>
      </c>
      <c r="I4889" s="447">
        <v>45261</v>
      </c>
    </row>
    <row r="4890" spans="1:9" ht="15.75">
      <c r="A4890" s="675">
        <v>103951</v>
      </c>
      <c r="B4890" s="675" t="s">
        <v>7118</v>
      </c>
      <c r="C4890" s="675" t="s">
        <v>1986</v>
      </c>
      <c r="D4890" s="675" t="s">
        <v>37</v>
      </c>
      <c r="E4890" s="676">
        <v>13.79</v>
      </c>
      <c r="F4890" s="446"/>
      <c r="G4890" s="446"/>
      <c r="H4890" s="446" t="s">
        <v>14360</v>
      </c>
      <c r="I4890" s="447">
        <v>45261</v>
      </c>
    </row>
    <row r="4891" spans="1:9" ht="15.75">
      <c r="A4891" s="675">
        <v>103952</v>
      </c>
      <c r="B4891" s="675" t="s">
        <v>7119</v>
      </c>
      <c r="C4891" s="675" t="s">
        <v>1986</v>
      </c>
      <c r="D4891" s="675" t="s">
        <v>37</v>
      </c>
      <c r="E4891" s="676">
        <v>5.0199999999999996</v>
      </c>
      <c r="F4891" s="446"/>
      <c r="G4891" s="446"/>
      <c r="H4891" s="446" t="s">
        <v>14360</v>
      </c>
      <c r="I4891" s="447">
        <v>45261</v>
      </c>
    </row>
    <row r="4892" spans="1:9" ht="15.75">
      <c r="A4892" s="675">
        <v>103953</v>
      </c>
      <c r="B4892" s="675" t="s">
        <v>7120</v>
      </c>
      <c r="C4892" s="675" t="s">
        <v>1986</v>
      </c>
      <c r="D4892" s="675" t="s">
        <v>37</v>
      </c>
      <c r="E4892" s="676">
        <v>6.33</v>
      </c>
      <c r="F4892" s="446"/>
      <c r="G4892" s="446"/>
      <c r="H4892" s="446" t="s">
        <v>14360</v>
      </c>
      <c r="I4892" s="447">
        <v>45261</v>
      </c>
    </row>
    <row r="4893" spans="1:9" ht="15.75">
      <c r="A4893" s="675">
        <v>103954</v>
      </c>
      <c r="B4893" s="675" t="s">
        <v>7121</v>
      </c>
      <c r="C4893" s="675" t="s">
        <v>1986</v>
      </c>
      <c r="D4893" s="675" t="s">
        <v>37</v>
      </c>
      <c r="E4893" s="676">
        <v>7.94</v>
      </c>
      <c r="F4893" s="446"/>
      <c r="G4893" s="446"/>
      <c r="H4893" s="446" t="s">
        <v>14360</v>
      </c>
      <c r="I4893" s="447">
        <v>45261</v>
      </c>
    </row>
    <row r="4894" spans="1:9" ht="15.75">
      <c r="A4894" s="675">
        <v>103955</v>
      </c>
      <c r="B4894" s="675" t="s">
        <v>7122</v>
      </c>
      <c r="C4894" s="675" t="s">
        <v>1986</v>
      </c>
      <c r="D4894" s="675" t="s">
        <v>37</v>
      </c>
      <c r="E4894" s="676">
        <v>9.16</v>
      </c>
      <c r="F4894" s="446"/>
      <c r="G4894" s="446"/>
      <c r="H4894" s="446" t="s">
        <v>14360</v>
      </c>
      <c r="I4894" s="447">
        <v>45261</v>
      </c>
    </row>
    <row r="4895" spans="1:9" ht="15.75">
      <c r="A4895" s="675">
        <v>103956</v>
      </c>
      <c r="B4895" s="675" t="s">
        <v>7123</v>
      </c>
      <c r="C4895" s="675" t="s">
        <v>1986</v>
      </c>
      <c r="D4895" s="675" t="s">
        <v>37</v>
      </c>
      <c r="E4895" s="676">
        <v>13.02</v>
      </c>
      <c r="F4895" s="446"/>
      <c r="G4895" s="446"/>
      <c r="H4895" s="446" t="s">
        <v>14360</v>
      </c>
      <c r="I4895" s="447">
        <v>45261</v>
      </c>
    </row>
    <row r="4896" spans="1:9" ht="15.75">
      <c r="A4896" s="675">
        <v>103957</v>
      </c>
      <c r="B4896" s="675" t="s">
        <v>7124</v>
      </c>
      <c r="C4896" s="675" t="s">
        <v>1986</v>
      </c>
      <c r="D4896" s="675" t="s">
        <v>37</v>
      </c>
      <c r="E4896" s="676">
        <v>4.26</v>
      </c>
      <c r="F4896" s="446"/>
      <c r="G4896" s="446"/>
      <c r="H4896" s="446" t="s">
        <v>14360</v>
      </c>
      <c r="I4896" s="447">
        <v>45261</v>
      </c>
    </row>
    <row r="4897" spans="1:9" ht="15.75">
      <c r="A4897" s="675">
        <v>103958</v>
      </c>
      <c r="B4897" s="675" t="s">
        <v>7125</v>
      </c>
      <c r="C4897" s="675" t="s">
        <v>1986</v>
      </c>
      <c r="D4897" s="675" t="s">
        <v>37</v>
      </c>
      <c r="E4897" s="676">
        <v>9.06</v>
      </c>
      <c r="F4897" s="446"/>
      <c r="G4897" s="446"/>
      <c r="H4897" s="446" t="s">
        <v>14360</v>
      </c>
      <c r="I4897" s="447">
        <v>45261</v>
      </c>
    </row>
    <row r="4898" spans="1:9" ht="15.75">
      <c r="A4898" s="675">
        <v>103959</v>
      </c>
      <c r="B4898" s="675" t="s">
        <v>7126</v>
      </c>
      <c r="C4898" s="675" t="s">
        <v>1986</v>
      </c>
      <c r="D4898" s="675" t="s">
        <v>37</v>
      </c>
      <c r="E4898" s="676">
        <v>13.85</v>
      </c>
      <c r="F4898" s="446"/>
      <c r="G4898" s="446"/>
      <c r="H4898" s="446" t="s">
        <v>14360</v>
      </c>
      <c r="I4898" s="447">
        <v>45261</v>
      </c>
    </row>
    <row r="4899" spans="1:9" ht="15.75">
      <c r="A4899" s="675">
        <v>103962</v>
      </c>
      <c r="B4899" s="675" t="s">
        <v>7127</v>
      </c>
      <c r="C4899" s="675" t="s">
        <v>1986</v>
      </c>
      <c r="D4899" s="675" t="s">
        <v>37</v>
      </c>
      <c r="E4899" s="676">
        <v>5.95</v>
      </c>
      <c r="F4899" s="446"/>
      <c r="G4899" s="446"/>
      <c r="H4899" s="446" t="s">
        <v>14360</v>
      </c>
      <c r="I4899" s="447">
        <v>45261</v>
      </c>
    </row>
    <row r="4900" spans="1:9" ht="15.75">
      <c r="A4900" s="675">
        <v>103964</v>
      </c>
      <c r="B4900" s="675" t="s">
        <v>7128</v>
      </c>
      <c r="C4900" s="675" t="s">
        <v>1986</v>
      </c>
      <c r="D4900" s="675" t="s">
        <v>37</v>
      </c>
      <c r="E4900" s="676">
        <v>7.58</v>
      </c>
      <c r="F4900" s="446"/>
      <c r="G4900" s="446"/>
      <c r="H4900" s="446" t="s">
        <v>14360</v>
      </c>
      <c r="I4900" s="447">
        <v>45261</v>
      </c>
    </row>
    <row r="4901" spans="1:9" ht="15.75">
      <c r="A4901" s="675">
        <v>103966</v>
      </c>
      <c r="B4901" s="675" t="s">
        <v>7129</v>
      </c>
      <c r="C4901" s="675" t="s">
        <v>1986</v>
      </c>
      <c r="D4901" s="675" t="s">
        <v>37</v>
      </c>
      <c r="E4901" s="676">
        <v>8.92</v>
      </c>
      <c r="F4901" s="446"/>
      <c r="G4901" s="446"/>
      <c r="H4901" s="446" t="s">
        <v>14360</v>
      </c>
      <c r="I4901" s="447">
        <v>45261</v>
      </c>
    </row>
    <row r="4902" spans="1:9" ht="15.75">
      <c r="A4902" s="675">
        <v>103967</v>
      </c>
      <c r="B4902" s="675" t="s">
        <v>7130</v>
      </c>
      <c r="C4902" s="675" t="s">
        <v>1986</v>
      </c>
      <c r="D4902" s="675" t="s">
        <v>37</v>
      </c>
      <c r="E4902" s="676">
        <v>10.88</v>
      </c>
      <c r="F4902" s="446"/>
      <c r="G4902" s="446"/>
      <c r="H4902" s="446" t="s">
        <v>14360</v>
      </c>
      <c r="I4902" s="447">
        <v>45261</v>
      </c>
    </row>
    <row r="4903" spans="1:9" ht="15.75">
      <c r="A4903" s="675">
        <v>103968</v>
      </c>
      <c r="B4903" s="675" t="s">
        <v>7131</v>
      </c>
      <c r="C4903" s="675" t="s">
        <v>1986</v>
      </c>
      <c r="D4903" s="675" t="s">
        <v>37</v>
      </c>
      <c r="E4903" s="676">
        <v>16.02</v>
      </c>
      <c r="F4903" s="446"/>
      <c r="G4903" s="446"/>
      <c r="H4903" s="446" t="s">
        <v>14360</v>
      </c>
      <c r="I4903" s="447">
        <v>45261</v>
      </c>
    </row>
    <row r="4904" spans="1:9" ht="15.75">
      <c r="A4904" s="675">
        <v>103969</v>
      </c>
      <c r="B4904" s="675" t="s">
        <v>7132</v>
      </c>
      <c r="C4904" s="675" t="s">
        <v>1986</v>
      </c>
      <c r="D4904" s="675" t="s">
        <v>37</v>
      </c>
      <c r="E4904" s="676">
        <v>19.059999999999999</v>
      </c>
      <c r="F4904" s="446"/>
      <c r="G4904" s="446"/>
      <c r="H4904" s="446" t="s">
        <v>14360</v>
      </c>
      <c r="I4904" s="447">
        <v>45261</v>
      </c>
    </row>
    <row r="4905" spans="1:9" ht="15.75">
      <c r="A4905" s="675">
        <v>103971</v>
      </c>
      <c r="B4905" s="675" t="s">
        <v>7133</v>
      </c>
      <c r="C4905" s="675" t="s">
        <v>1986</v>
      </c>
      <c r="D4905" s="675" t="s">
        <v>37</v>
      </c>
      <c r="E4905" s="676">
        <v>24.32</v>
      </c>
      <c r="F4905" s="446"/>
      <c r="G4905" s="446"/>
      <c r="H4905" s="446" t="s">
        <v>14360</v>
      </c>
      <c r="I4905" s="447">
        <v>45261</v>
      </c>
    </row>
    <row r="4906" spans="1:9" ht="15.75">
      <c r="A4906" s="675">
        <v>103972</v>
      </c>
      <c r="B4906" s="675" t="s">
        <v>7134</v>
      </c>
      <c r="C4906" s="675" t="s">
        <v>1986</v>
      </c>
      <c r="D4906" s="675" t="s">
        <v>37</v>
      </c>
      <c r="E4906" s="676">
        <v>28.09</v>
      </c>
      <c r="F4906" s="446"/>
      <c r="G4906" s="446"/>
      <c r="H4906" s="446" t="s">
        <v>14360</v>
      </c>
      <c r="I4906" s="447">
        <v>45261</v>
      </c>
    </row>
    <row r="4907" spans="1:9" ht="15.75">
      <c r="A4907" s="675">
        <v>103974</v>
      </c>
      <c r="B4907" s="675" t="s">
        <v>7135</v>
      </c>
      <c r="C4907" s="675" t="s">
        <v>1986</v>
      </c>
      <c r="D4907" s="675" t="s">
        <v>37</v>
      </c>
      <c r="E4907" s="676">
        <v>9.9499999999999993</v>
      </c>
      <c r="F4907" s="446"/>
      <c r="G4907" s="446"/>
      <c r="H4907" s="446" t="s">
        <v>14360</v>
      </c>
      <c r="I4907" s="447">
        <v>45261</v>
      </c>
    </row>
    <row r="4908" spans="1:9" ht="15.75">
      <c r="A4908" s="675">
        <v>103975</v>
      </c>
      <c r="B4908" s="675" t="s">
        <v>7136</v>
      </c>
      <c r="C4908" s="675" t="s">
        <v>1986</v>
      </c>
      <c r="D4908" s="675" t="s">
        <v>37</v>
      </c>
      <c r="E4908" s="676">
        <v>16.68</v>
      </c>
      <c r="F4908" s="446"/>
      <c r="G4908" s="446"/>
      <c r="H4908" s="446" t="s">
        <v>14360</v>
      </c>
      <c r="I4908" s="447">
        <v>45261</v>
      </c>
    </row>
    <row r="4909" spans="1:9" ht="15.75">
      <c r="A4909" s="675">
        <v>103976</v>
      </c>
      <c r="B4909" s="675" t="s">
        <v>7137</v>
      </c>
      <c r="C4909" s="675" t="s">
        <v>1986</v>
      </c>
      <c r="D4909" s="675" t="s">
        <v>37</v>
      </c>
      <c r="E4909" s="676">
        <v>24.59</v>
      </c>
      <c r="F4909" s="446"/>
      <c r="G4909" s="446"/>
      <c r="H4909" s="446" t="s">
        <v>14360</v>
      </c>
      <c r="I4909" s="447">
        <v>45261</v>
      </c>
    </row>
    <row r="4910" spans="1:9" ht="15.75">
      <c r="A4910" s="675">
        <v>103977</v>
      </c>
      <c r="B4910" s="675" t="s">
        <v>7138</v>
      </c>
      <c r="C4910" s="675" t="s">
        <v>1986</v>
      </c>
      <c r="D4910" s="675" t="s">
        <v>37</v>
      </c>
      <c r="E4910" s="676">
        <v>6.29</v>
      </c>
      <c r="F4910" s="446"/>
      <c r="G4910" s="446"/>
      <c r="H4910" s="446" t="s">
        <v>14360</v>
      </c>
      <c r="I4910" s="447">
        <v>45261</v>
      </c>
    </row>
    <row r="4911" spans="1:9" ht="15.75">
      <c r="A4911" s="675">
        <v>103980</v>
      </c>
      <c r="B4911" s="675" t="s">
        <v>7139</v>
      </c>
      <c r="C4911" s="675" t="s">
        <v>1986</v>
      </c>
      <c r="D4911" s="675" t="s">
        <v>37</v>
      </c>
      <c r="E4911" s="676">
        <v>16.14</v>
      </c>
      <c r="F4911" s="446"/>
      <c r="G4911" s="446"/>
      <c r="H4911" s="446" t="s">
        <v>14360</v>
      </c>
      <c r="I4911" s="447">
        <v>45261</v>
      </c>
    </row>
    <row r="4912" spans="1:9" ht="15.75">
      <c r="A4912" s="675">
        <v>103981</v>
      </c>
      <c r="B4912" s="675" t="s">
        <v>7140</v>
      </c>
      <c r="C4912" s="675" t="s">
        <v>1986</v>
      </c>
      <c r="D4912" s="675" t="s">
        <v>37</v>
      </c>
      <c r="E4912" s="676">
        <v>16.2</v>
      </c>
      <c r="F4912" s="446"/>
      <c r="G4912" s="446"/>
      <c r="H4912" s="446" t="s">
        <v>14360</v>
      </c>
      <c r="I4912" s="447">
        <v>45261</v>
      </c>
    </row>
    <row r="4913" spans="1:9" ht="15.75">
      <c r="A4913" s="675">
        <v>103982</v>
      </c>
      <c r="B4913" s="675" t="s">
        <v>7141</v>
      </c>
      <c r="C4913" s="675" t="s">
        <v>1986</v>
      </c>
      <c r="D4913" s="675" t="s">
        <v>37</v>
      </c>
      <c r="E4913" s="676">
        <v>22.76</v>
      </c>
      <c r="F4913" s="446"/>
      <c r="G4913" s="446"/>
      <c r="H4913" s="446" t="s">
        <v>14360</v>
      </c>
      <c r="I4913" s="447">
        <v>45261</v>
      </c>
    </row>
    <row r="4914" spans="1:9" ht="15.75">
      <c r="A4914" s="675">
        <v>103983</v>
      </c>
      <c r="B4914" s="675" t="s">
        <v>7142</v>
      </c>
      <c r="C4914" s="675" t="s">
        <v>1986</v>
      </c>
      <c r="D4914" s="675" t="s">
        <v>37</v>
      </c>
      <c r="E4914" s="676">
        <v>15.62</v>
      </c>
      <c r="F4914" s="446"/>
      <c r="G4914" s="446"/>
      <c r="H4914" s="446" t="s">
        <v>14360</v>
      </c>
      <c r="I4914" s="447">
        <v>45261</v>
      </c>
    </row>
    <row r="4915" spans="1:9" ht="15.75">
      <c r="A4915" s="675">
        <v>103984</v>
      </c>
      <c r="B4915" s="675" t="s">
        <v>7143</v>
      </c>
      <c r="C4915" s="675" t="s">
        <v>1986</v>
      </c>
      <c r="D4915" s="675" t="s">
        <v>37</v>
      </c>
      <c r="E4915" s="676">
        <v>17.48</v>
      </c>
      <c r="F4915" s="446"/>
      <c r="G4915" s="446"/>
      <c r="H4915" s="446" t="s">
        <v>14360</v>
      </c>
      <c r="I4915" s="447">
        <v>45261</v>
      </c>
    </row>
    <row r="4916" spans="1:9" ht="15.75">
      <c r="A4916" s="675">
        <v>103985</v>
      </c>
      <c r="B4916" s="675" t="s">
        <v>7144</v>
      </c>
      <c r="C4916" s="675" t="s">
        <v>1986</v>
      </c>
      <c r="D4916" s="675" t="s">
        <v>37</v>
      </c>
      <c r="E4916" s="676">
        <v>20.170000000000002</v>
      </c>
      <c r="F4916" s="446"/>
      <c r="G4916" s="446"/>
      <c r="H4916" s="446" t="s">
        <v>14360</v>
      </c>
      <c r="I4916" s="447">
        <v>45261</v>
      </c>
    </row>
    <row r="4917" spans="1:9" ht="15.75">
      <c r="A4917" s="675">
        <v>103986</v>
      </c>
      <c r="B4917" s="675" t="s">
        <v>7145</v>
      </c>
      <c r="C4917" s="675" t="s">
        <v>1986</v>
      </c>
      <c r="D4917" s="675" t="s">
        <v>37</v>
      </c>
      <c r="E4917" s="676">
        <v>26.18</v>
      </c>
      <c r="F4917" s="446"/>
      <c r="G4917" s="446"/>
      <c r="H4917" s="446" t="s">
        <v>14360</v>
      </c>
      <c r="I4917" s="447">
        <v>45261</v>
      </c>
    </row>
    <row r="4918" spans="1:9" ht="15.75">
      <c r="A4918" s="675">
        <v>103987</v>
      </c>
      <c r="B4918" s="675" t="s">
        <v>7146</v>
      </c>
      <c r="C4918" s="675" t="s">
        <v>1986</v>
      </c>
      <c r="D4918" s="675" t="s">
        <v>37</v>
      </c>
      <c r="E4918" s="676">
        <v>22.11</v>
      </c>
      <c r="F4918" s="446"/>
      <c r="G4918" s="446"/>
      <c r="H4918" s="446" t="s">
        <v>14360</v>
      </c>
      <c r="I4918" s="447">
        <v>45261</v>
      </c>
    </row>
    <row r="4919" spans="1:9" ht="15.75">
      <c r="A4919" s="675">
        <v>103988</v>
      </c>
      <c r="B4919" s="675" t="s">
        <v>7147</v>
      </c>
      <c r="C4919" s="675" t="s">
        <v>1986</v>
      </c>
      <c r="D4919" s="675" t="s">
        <v>37</v>
      </c>
      <c r="E4919" s="676">
        <v>11.6</v>
      </c>
      <c r="F4919" s="446"/>
      <c r="G4919" s="446"/>
      <c r="H4919" s="446" t="s">
        <v>14360</v>
      </c>
      <c r="I4919" s="447">
        <v>45261</v>
      </c>
    </row>
    <row r="4920" spans="1:9" ht="15.75">
      <c r="A4920" s="675">
        <v>103990</v>
      </c>
      <c r="B4920" s="675" t="s">
        <v>7148</v>
      </c>
      <c r="C4920" s="675" t="s">
        <v>1986</v>
      </c>
      <c r="D4920" s="675" t="s">
        <v>37</v>
      </c>
      <c r="E4920" s="676">
        <v>34.979999999999997</v>
      </c>
      <c r="F4920" s="446"/>
      <c r="G4920" s="446"/>
      <c r="H4920" s="446" t="s">
        <v>14360</v>
      </c>
      <c r="I4920" s="447">
        <v>45261</v>
      </c>
    </row>
    <row r="4921" spans="1:9" ht="15.75">
      <c r="A4921" s="675">
        <v>103991</v>
      </c>
      <c r="B4921" s="675" t="s">
        <v>7149</v>
      </c>
      <c r="C4921" s="675" t="s">
        <v>1986</v>
      </c>
      <c r="D4921" s="675" t="s">
        <v>37</v>
      </c>
      <c r="E4921" s="676">
        <v>17.579999999999998</v>
      </c>
      <c r="F4921" s="446"/>
      <c r="G4921" s="446"/>
      <c r="H4921" s="446" t="s">
        <v>14360</v>
      </c>
      <c r="I4921" s="447">
        <v>45261</v>
      </c>
    </row>
    <row r="4922" spans="1:9" ht="15.75">
      <c r="A4922" s="675">
        <v>103992</v>
      </c>
      <c r="B4922" s="675" t="s">
        <v>7150</v>
      </c>
      <c r="C4922" s="675" t="s">
        <v>1986</v>
      </c>
      <c r="D4922" s="675" t="s">
        <v>37</v>
      </c>
      <c r="E4922" s="676">
        <v>10.43</v>
      </c>
      <c r="F4922" s="446"/>
      <c r="G4922" s="446"/>
      <c r="H4922" s="446" t="s">
        <v>14360</v>
      </c>
      <c r="I4922" s="447">
        <v>45261</v>
      </c>
    </row>
    <row r="4923" spans="1:9" ht="15.75">
      <c r="A4923" s="675">
        <v>103993</v>
      </c>
      <c r="B4923" s="675" t="s">
        <v>7151</v>
      </c>
      <c r="C4923" s="675" t="s">
        <v>1986</v>
      </c>
      <c r="D4923" s="675" t="s">
        <v>37</v>
      </c>
      <c r="E4923" s="676">
        <v>8.69</v>
      </c>
      <c r="F4923" s="446"/>
      <c r="G4923" s="446"/>
      <c r="H4923" s="446" t="s">
        <v>14360</v>
      </c>
      <c r="I4923" s="447">
        <v>45261</v>
      </c>
    </row>
    <row r="4924" spans="1:9" ht="15.75">
      <c r="A4924" s="675">
        <v>103994</v>
      </c>
      <c r="B4924" s="675" t="s">
        <v>7152</v>
      </c>
      <c r="C4924" s="675" t="s">
        <v>1986</v>
      </c>
      <c r="D4924" s="675" t="s">
        <v>37</v>
      </c>
      <c r="E4924" s="676">
        <v>13.2</v>
      </c>
      <c r="F4924" s="446"/>
      <c r="G4924" s="446"/>
      <c r="H4924" s="446" t="s">
        <v>14360</v>
      </c>
      <c r="I4924" s="447">
        <v>45261</v>
      </c>
    </row>
    <row r="4925" spans="1:9" ht="15.75">
      <c r="A4925" s="675">
        <v>103995</v>
      </c>
      <c r="B4925" s="675" t="s">
        <v>7153</v>
      </c>
      <c r="C4925" s="675" t="s">
        <v>1986</v>
      </c>
      <c r="D4925" s="675" t="s">
        <v>37</v>
      </c>
      <c r="E4925" s="676">
        <v>13.52</v>
      </c>
      <c r="F4925" s="446"/>
      <c r="G4925" s="446"/>
      <c r="H4925" s="446" t="s">
        <v>14360</v>
      </c>
      <c r="I4925" s="447">
        <v>45261</v>
      </c>
    </row>
    <row r="4926" spans="1:9" ht="15.75">
      <c r="A4926" s="675">
        <v>103996</v>
      </c>
      <c r="B4926" s="675" t="s">
        <v>7154</v>
      </c>
      <c r="C4926" s="675" t="s">
        <v>1986</v>
      </c>
      <c r="D4926" s="675" t="s">
        <v>37</v>
      </c>
      <c r="E4926" s="676">
        <v>39.68</v>
      </c>
      <c r="F4926" s="446"/>
      <c r="G4926" s="446"/>
      <c r="H4926" s="446" t="s">
        <v>14360</v>
      </c>
      <c r="I4926" s="447">
        <v>45261</v>
      </c>
    </row>
    <row r="4927" spans="1:9" ht="15.75">
      <c r="A4927" s="675">
        <v>103997</v>
      </c>
      <c r="B4927" s="675" t="s">
        <v>7155</v>
      </c>
      <c r="C4927" s="675" t="s">
        <v>1986</v>
      </c>
      <c r="D4927" s="675" t="s">
        <v>37</v>
      </c>
      <c r="E4927" s="676">
        <v>38.67</v>
      </c>
      <c r="F4927" s="446"/>
      <c r="G4927" s="446"/>
      <c r="H4927" s="446" t="s">
        <v>14360</v>
      </c>
      <c r="I4927" s="447">
        <v>45261</v>
      </c>
    </row>
    <row r="4928" spans="1:9" ht="15.75">
      <c r="A4928" s="675">
        <v>103998</v>
      </c>
      <c r="B4928" s="675" t="s">
        <v>7156</v>
      </c>
      <c r="C4928" s="675" t="s">
        <v>1986</v>
      </c>
      <c r="D4928" s="675" t="s">
        <v>37</v>
      </c>
      <c r="E4928" s="676">
        <v>13.51</v>
      </c>
      <c r="F4928" s="446"/>
      <c r="G4928" s="446"/>
      <c r="H4928" s="446" t="s">
        <v>14360</v>
      </c>
      <c r="I4928" s="447">
        <v>45261</v>
      </c>
    </row>
    <row r="4929" spans="1:9" ht="15.75">
      <c r="A4929" s="675">
        <v>103999</v>
      </c>
      <c r="B4929" s="675" t="s">
        <v>7157</v>
      </c>
      <c r="C4929" s="675" t="s">
        <v>1986</v>
      </c>
      <c r="D4929" s="675" t="s">
        <v>37</v>
      </c>
      <c r="E4929" s="676">
        <v>11.36</v>
      </c>
      <c r="F4929" s="446"/>
      <c r="G4929" s="446"/>
      <c r="H4929" s="446" t="s">
        <v>14360</v>
      </c>
      <c r="I4929" s="447">
        <v>45261</v>
      </c>
    </row>
    <row r="4930" spans="1:9" ht="15.75">
      <c r="A4930" s="675">
        <v>104000</v>
      </c>
      <c r="B4930" s="675" t="s">
        <v>7158</v>
      </c>
      <c r="C4930" s="675" t="s">
        <v>1986</v>
      </c>
      <c r="D4930" s="675" t="s">
        <v>37</v>
      </c>
      <c r="E4930" s="676">
        <v>27.38</v>
      </c>
      <c r="F4930" s="446"/>
      <c r="G4930" s="446"/>
      <c r="H4930" s="446" t="s">
        <v>14360</v>
      </c>
      <c r="I4930" s="447">
        <v>45261</v>
      </c>
    </row>
    <row r="4931" spans="1:9" ht="15.75">
      <c r="A4931" s="675">
        <v>104001</v>
      </c>
      <c r="B4931" s="675" t="s">
        <v>7159</v>
      </c>
      <c r="C4931" s="675" t="s">
        <v>1986</v>
      </c>
      <c r="D4931" s="675" t="s">
        <v>37</v>
      </c>
      <c r="E4931" s="676">
        <v>12.45</v>
      </c>
      <c r="F4931" s="446"/>
      <c r="G4931" s="446"/>
      <c r="H4931" s="446" t="s">
        <v>14360</v>
      </c>
      <c r="I4931" s="447">
        <v>45261</v>
      </c>
    </row>
    <row r="4932" spans="1:9" ht="15.75">
      <c r="A4932" s="675">
        <v>104002</v>
      </c>
      <c r="B4932" s="675" t="s">
        <v>7160</v>
      </c>
      <c r="C4932" s="675" t="s">
        <v>1986</v>
      </c>
      <c r="D4932" s="675" t="s">
        <v>37</v>
      </c>
      <c r="E4932" s="676">
        <v>16.41</v>
      </c>
      <c r="F4932" s="446"/>
      <c r="G4932" s="446"/>
      <c r="H4932" s="446" t="s">
        <v>14360</v>
      </c>
      <c r="I4932" s="447">
        <v>45261</v>
      </c>
    </row>
    <row r="4933" spans="1:9" ht="15.75">
      <c r="A4933" s="675">
        <v>104003</v>
      </c>
      <c r="B4933" s="675" t="s">
        <v>7161</v>
      </c>
      <c r="C4933" s="675" t="s">
        <v>1986</v>
      </c>
      <c r="D4933" s="675" t="s">
        <v>37</v>
      </c>
      <c r="E4933" s="676">
        <v>13.48</v>
      </c>
      <c r="F4933" s="446"/>
      <c r="G4933" s="446"/>
      <c r="H4933" s="446" t="s">
        <v>14360</v>
      </c>
      <c r="I4933" s="447">
        <v>45261</v>
      </c>
    </row>
    <row r="4934" spans="1:9" ht="15.75">
      <c r="A4934" s="675">
        <v>104004</v>
      </c>
      <c r="B4934" s="675" t="s">
        <v>7162</v>
      </c>
      <c r="C4934" s="675" t="s">
        <v>1986</v>
      </c>
      <c r="D4934" s="675" t="s">
        <v>37</v>
      </c>
      <c r="E4934" s="676">
        <v>26.93</v>
      </c>
      <c r="F4934" s="446"/>
      <c r="G4934" s="446"/>
      <c r="H4934" s="446" t="s">
        <v>14360</v>
      </c>
      <c r="I4934" s="447">
        <v>45261</v>
      </c>
    </row>
    <row r="4935" spans="1:9" ht="15.75">
      <c r="A4935" s="675">
        <v>104005</v>
      </c>
      <c r="B4935" s="675" t="s">
        <v>7163</v>
      </c>
      <c r="C4935" s="675" t="s">
        <v>1986</v>
      </c>
      <c r="D4935" s="675" t="s">
        <v>37</v>
      </c>
      <c r="E4935" s="676">
        <v>34.44</v>
      </c>
      <c r="F4935" s="446"/>
      <c r="G4935" s="446"/>
      <c r="H4935" s="446" t="s">
        <v>14360</v>
      </c>
      <c r="I4935" s="447">
        <v>45261</v>
      </c>
    </row>
    <row r="4936" spans="1:9" ht="15.75">
      <c r="A4936" s="675">
        <v>104006</v>
      </c>
      <c r="B4936" s="675" t="s">
        <v>7164</v>
      </c>
      <c r="C4936" s="675" t="s">
        <v>1986</v>
      </c>
      <c r="D4936" s="675" t="s">
        <v>37</v>
      </c>
      <c r="E4936" s="676">
        <v>23.29</v>
      </c>
      <c r="F4936" s="446"/>
      <c r="G4936" s="446"/>
      <c r="H4936" s="446" t="s">
        <v>14360</v>
      </c>
      <c r="I4936" s="447">
        <v>45261</v>
      </c>
    </row>
    <row r="4937" spans="1:9" ht="15.75">
      <c r="A4937" s="675">
        <v>104007</v>
      </c>
      <c r="B4937" s="675" t="s">
        <v>7165</v>
      </c>
      <c r="C4937" s="675" t="s">
        <v>1986</v>
      </c>
      <c r="D4937" s="675" t="s">
        <v>37</v>
      </c>
      <c r="E4937" s="676">
        <v>20.3</v>
      </c>
      <c r="F4937" s="446"/>
      <c r="G4937" s="446"/>
      <c r="H4937" s="446" t="s">
        <v>14360</v>
      </c>
      <c r="I4937" s="447">
        <v>45261</v>
      </c>
    </row>
    <row r="4938" spans="1:9" ht="15.75">
      <c r="A4938" s="675">
        <v>104008</v>
      </c>
      <c r="B4938" s="675" t="s">
        <v>7166</v>
      </c>
      <c r="C4938" s="675" t="s">
        <v>1986</v>
      </c>
      <c r="D4938" s="675" t="s">
        <v>37</v>
      </c>
      <c r="E4938" s="676">
        <v>29.78</v>
      </c>
      <c r="F4938" s="446"/>
      <c r="G4938" s="446"/>
      <c r="H4938" s="446" t="s">
        <v>14360</v>
      </c>
      <c r="I4938" s="447">
        <v>45261</v>
      </c>
    </row>
    <row r="4939" spans="1:9" ht="15.75">
      <c r="A4939" s="675">
        <v>104009</v>
      </c>
      <c r="B4939" s="675" t="s">
        <v>7167</v>
      </c>
      <c r="C4939" s="675" t="s">
        <v>1986</v>
      </c>
      <c r="D4939" s="675" t="s">
        <v>37</v>
      </c>
      <c r="E4939" s="676">
        <v>11.84</v>
      </c>
      <c r="F4939" s="446"/>
      <c r="G4939" s="446"/>
      <c r="H4939" s="446" t="s">
        <v>14360</v>
      </c>
      <c r="I4939" s="447">
        <v>45261</v>
      </c>
    </row>
    <row r="4940" spans="1:9" ht="15.75">
      <c r="A4940" s="675">
        <v>104011</v>
      </c>
      <c r="B4940" s="675" t="s">
        <v>7168</v>
      </c>
      <c r="C4940" s="675" t="s">
        <v>1986</v>
      </c>
      <c r="D4940" s="675" t="s">
        <v>37</v>
      </c>
      <c r="E4940" s="676">
        <v>23.22</v>
      </c>
      <c r="F4940" s="446"/>
      <c r="G4940" s="446"/>
      <c r="H4940" s="446" t="s">
        <v>14360</v>
      </c>
      <c r="I4940" s="447">
        <v>45261</v>
      </c>
    </row>
    <row r="4941" spans="1:9" ht="15.75">
      <c r="A4941" s="675">
        <v>104012</v>
      </c>
      <c r="B4941" s="675" t="s">
        <v>7169</v>
      </c>
      <c r="C4941" s="675" t="s">
        <v>1986</v>
      </c>
      <c r="D4941" s="675" t="s">
        <v>37</v>
      </c>
      <c r="E4941" s="676">
        <v>21.54</v>
      </c>
      <c r="F4941" s="446"/>
      <c r="G4941" s="446"/>
      <c r="H4941" s="446" t="s">
        <v>14360</v>
      </c>
      <c r="I4941" s="447">
        <v>45261</v>
      </c>
    </row>
    <row r="4942" spans="1:9" ht="15.75">
      <c r="A4942" s="675">
        <v>104014</v>
      </c>
      <c r="B4942" s="675" t="s">
        <v>7170</v>
      </c>
      <c r="C4942" s="675" t="s">
        <v>1986</v>
      </c>
      <c r="D4942" s="675" t="s">
        <v>37</v>
      </c>
      <c r="E4942" s="676">
        <v>9.81</v>
      </c>
      <c r="F4942" s="446"/>
      <c r="G4942" s="446"/>
      <c r="H4942" s="446" t="s">
        <v>14360</v>
      </c>
      <c r="I4942" s="447">
        <v>45261</v>
      </c>
    </row>
    <row r="4943" spans="1:9" ht="15.75">
      <c r="A4943" s="675">
        <v>104015</v>
      </c>
      <c r="B4943" s="675" t="s">
        <v>7171</v>
      </c>
      <c r="C4943" s="675" t="s">
        <v>1986</v>
      </c>
      <c r="D4943" s="675" t="s">
        <v>37</v>
      </c>
      <c r="E4943" s="676">
        <v>15.1</v>
      </c>
      <c r="F4943" s="446"/>
      <c r="G4943" s="446"/>
      <c r="H4943" s="446" t="s">
        <v>14360</v>
      </c>
      <c r="I4943" s="447">
        <v>45261</v>
      </c>
    </row>
    <row r="4944" spans="1:9" ht="15.75">
      <c r="A4944" s="675">
        <v>104016</v>
      </c>
      <c r="B4944" s="675" t="s">
        <v>7172</v>
      </c>
      <c r="C4944" s="675" t="s">
        <v>1986</v>
      </c>
      <c r="D4944" s="675" t="s">
        <v>37</v>
      </c>
      <c r="E4944" s="676">
        <v>20.399999999999999</v>
      </c>
      <c r="F4944" s="446"/>
      <c r="G4944" s="446"/>
      <c r="H4944" s="446" t="s">
        <v>14360</v>
      </c>
      <c r="I4944" s="447">
        <v>45261</v>
      </c>
    </row>
    <row r="4945" spans="1:9" ht="15.75">
      <c r="A4945" s="675">
        <v>104017</v>
      </c>
      <c r="B4945" s="675" t="s">
        <v>7173</v>
      </c>
      <c r="C4945" s="675" t="s">
        <v>1986</v>
      </c>
      <c r="D4945" s="675" t="s">
        <v>37</v>
      </c>
      <c r="E4945" s="676">
        <v>43.64</v>
      </c>
      <c r="F4945" s="446"/>
      <c r="G4945" s="446"/>
      <c r="H4945" s="446" t="s">
        <v>14360</v>
      </c>
      <c r="I4945" s="447">
        <v>45261</v>
      </c>
    </row>
    <row r="4946" spans="1:9" ht="15.75">
      <c r="A4946" s="675">
        <v>104018</v>
      </c>
      <c r="B4946" s="675" t="s">
        <v>13480</v>
      </c>
      <c r="C4946" s="675" t="s">
        <v>1986</v>
      </c>
      <c r="D4946" s="675" t="s">
        <v>37</v>
      </c>
      <c r="E4946" s="676">
        <v>19.47</v>
      </c>
      <c r="F4946" s="446"/>
      <c r="G4946" s="446"/>
      <c r="H4946" s="446" t="s">
        <v>14360</v>
      </c>
      <c r="I4946" s="447">
        <v>45261</v>
      </c>
    </row>
    <row r="4947" spans="1:9" ht="15.75">
      <c r="A4947" s="675">
        <v>104019</v>
      </c>
      <c r="B4947" s="675" t="s">
        <v>7174</v>
      </c>
      <c r="C4947" s="675" t="s">
        <v>1986</v>
      </c>
      <c r="D4947" s="675" t="s">
        <v>37</v>
      </c>
      <c r="E4947" s="676">
        <v>42.56</v>
      </c>
      <c r="F4947" s="446"/>
      <c r="G4947" s="446"/>
      <c r="H4947" s="446" t="s">
        <v>14360</v>
      </c>
      <c r="I4947" s="447">
        <v>45261</v>
      </c>
    </row>
    <row r="4948" spans="1:9" ht="15.75">
      <c r="A4948" s="675">
        <v>104020</v>
      </c>
      <c r="B4948" s="675" t="s">
        <v>7175</v>
      </c>
      <c r="C4948" s="675" t="s">
        <v>1986</v>
      </c>
      <c r="D4948" s="675" t="s">
        <v>37</v>
      </c>
      <c r="E4948" s="676">
        <v>54.79</v>
      </c>
      <c r="F4948" s="446"/>
      <c r="G4948" s="446"/>
      <c r="H4948" s="446" t="s">
        <v>14360</v>
      </c>
      <c r="I4948" s="447">
        <v>45261</v>
      </c>
    </row>
    <row r="4949" spans="1:9" ht="15.75">
      <c r="A4949" s="675">
        <v>104022</v>
      </c>
      <c r="B4949" s="675" t="s">
        <v>7176</v>
      </c>
      <c r="C4949" s="675" t="s">
        <v>1986</v>
      </c>
      <c r="D4949" s="675" t="s">
        <v>37</v>
      </c>
      <c r="E4949" s="676">
        <v>67.48</v>
      </c>
      <c r="F4949" s="446"/>
      <c r="G4949" s="446"/>
      <c r="H4949" s="446" t="s">
        <v>14360</v>
      </c>
      <c r="I4949" s="447">
        <v>45261</v>
      </c>
    </row>
    <row r="4950" spans="1:9" ht="15.75">
      <c r="A4950" s="675">
        <v>104023</v>
      </c>
      <c r="B4950" s="675" t="s">
        <v>7177</v>
      </c>
      <c r="C4950" s="675" t="s">
        <v>1986</v>
      </c>
      <c r="D4950" s="675" t="s">
        <v>37</v>
      </c>
      <c r="E4950" s="676">
        <v>39.36</v>
      </c>
      <c r="F4950" s="446"/>
      <c r="G4950" s="446"/>
      <c r="H4950" s="446" t="s">
        <v>14360</v>
      </c>
      <c r="I4950" s="447">
        <v>45261</v>
      </c>
    </row>
    <row r="4951" spans="1:9" ht="15.75">
      <c r="A4951" s="675">
        <v>104024</v>
      </c>
      <c r="B4951" s="675" t="s">
        <v>7178</v>
      </c>
      <c r="C4951" s="675" t="s">
        <v>1986</v>
      </c>
      <c r="D4951" s="675" t="s">
        <v>37</v>
      </c>
      <c r="E4951" s="676">
        <v>38.950000000000003</v>
      </c>
      <c r="F4951" s="446"/>
      <c r="G4951" s="446"/>
      <c r="H4951" s="446" t="s">
        <v>14360</v>
      </c>
      <c r="I4951" s="447">
        <v>45261</v>
      </c>
    </row>
    <row r="4952" spans="1:9" ht="15.75">
      <c r="A4952" s="675">
        <v>104025</v>
      </c>
      <c r="B4952" s="675" t="s">
        <v>7179</v>
      </c>
      <c r="C4952" s="675" t="s">
        <v>1986</v>
      </c>
      <c r="D4952" s="675" t="s">
        <v>37</v>
      </c>
      <c r="E4952" s="676">
        <v>27.02</v>
      </c>
      <c r="F4952" s="446"/>
      <c r="G4952" s="446"/>
      <c r="H4952" s="446" t="s">
        <v>14360</v>
      </c>
      <c r="I4952" s="447">
        <v>45261</v>
      </c>
    </row>
    <row r="4953" spans="1:9" ht="15.75">
      <c r="A4953" s="675">
        <v>104026</v>
      </c>
      <c r="B4953" s="675" t="s">
        <v>7180</v>
      </c>
      <c r="C4953" s="675" t="s">
        <v>1986</v>
      </c>
      <c r="D4953" s="675" t="s">
        <v>37</v>
      </c>
      <c r="E4953" s="676">
        <v>40.72</v>
      </c>
      <c r="F4953" s="446"/>
      <c r="G4953" s="446"/>
      <c r="H4953" s="446" t="s">
        <v>14360</v>
      </c>
      <c r="I4953" s="447">
        <v>45261</v>
      </c>
    </row>
    <row r="4954" spans="1:9" ht="15.75">
      <c r="A4954" s="675">
        <v>104027</v>
      </c>
      <c r="B4954" s="675" t="s">
        <v>7181</v>
      </c>
      <c r="C4954" s="675" t="s">
        <v>1986</v>
      </c>
      <c r="D4954" s="675" t="s">
        <v>37</v>
      </c>
      <c r="E4954" s="676">
        <v>63.04</v>
      </c>
      <c r="F4954" s="446"/>
      <c r="G4954" s="446"/>
      <c r="H4954" s="446" t="s">
        <v>14360</v>
      </c>
      <c r="I4954" s="447">
        <v>45261</v>
      </c>
    </row>
    <row r="4955" spans="1:9" ht="15.75">
      <c r="A4955" s="675">
        <v>104028</v>
      </c>
      <c r="B4955" s="675" t="s">
        <v>7182</v>
      </c>
      <c r="C4955" s="675" t="s">
        <v>1986</v>
      </c>
      <c r="D4955" s="675" t="s">
        <v>37</v>
      </c>
      <c r="E4955" s="676">
        <v>131.53</v>
      </c>
      <c r="F4955" s="446"/>
      <c r="G4955" s="446"/>
      <c r="H4955" s="446" t="s">
        <v>14360</v>
      </c>
      <c r="I4955" s="447">
        <v>45261</v>
      </c>
    </row>
    <row r="4956" spans="1:9" ht="15.75">
      <c r="A4956" s="675">
        <v>104029</v>
      </c>
      <c r="B4956" s="675" t="s">
        <v>7183</v>
      </c>
      <c r="C4956" s="675" t="s">
        <v>1986</v>
      </c>
      <c r="D4956" s="675" t="s">
        <v>37</v>
      </c>
      <c r="E4956" s="676">
        <v>67.34</v>
      </c>
      <c r="F4956" s="446"/>
      <c r="G4956" s="446"/>
      <c r="H4956" s="446" t="s">
        <v>14360</v>
      </c>
      <c r="I4956" s="447">
        <v>45261</v>
      </c>
    </row>
    <row r="4957" spans="1:9" ht="15.75">
      <c r="A4957" s="675">
        <v>104030</v>
      </c>
      <c r="B4957" s="675" t="s">
        <v>7184</v>
      </c>
      <c r="C4957" s="675" t="s">
        <v>1986</v>
      </c>
      <c r="D4957" s="675" t="s">
        <v>37</v>
      </c>
      <c r="E4957" s="676">
        <v>59.66</v>
      </c>
      <c r="F4957" s="446"/>
      <c r="G4957" s="446"/>
      <c r="H4957" s="446" t="s">
        <v>14360</v>
      </c>
      <c r="I4957" s="447">
        <v>45261</v>
      </c>
    </row>
    <row r="4958" spans="1:9" ht="15.75">
      <c r="A4958" s="675">
        <v>104159</v>
      </c>
      <c r="B4958" s="675" t="s">
        <v>7185</v>
      </c>
      <c r="C4958" s="675" t="s">
        <v>1986</v>
      </c>
      <c r="D4958" s="675" t="s">
        <v>37</v>
      </c>
      <c r="E4958" s="676">
        <v>37.619999999999997</v>
      </c>
      <c r="F4958" s="446"/>
      <c r="G4958" s="446"/>
      <c r="H4958" s="446" t="s">
        <v>14360</v>
      </c>
      <c r="I4958" s="447">
        <v>45261</v>
      </c>
    </row>
    <row r="4959" spans="1:9" ht="15.75">
      <c r="A4959" s="675">
        <v>104167</v>
      </c>
      <c r="B4959" s="675" t="s">
        <v>7186</v>
      </c>
      <c r="C4959" s="675" t="s">
        <v>1986</v>
      </c>
      <c r="D4959" s="675" t="s">
        <v>37</v>
      </c>
      <c r="E4959" s="676">
        <v>114.6</v>
      </c>
      <c r="F4959" s="446"/>
      <c r="G4959" s="446"/>
      <c r="H4959" s="446" t="s">
        <v>14360</v>
      </c>
      <c r="I4959" s="447">
        <v>45261</v>
      </c>
    </row>
    <row r="4960" spans="1:9" ht="15.75">
      <c r="A4960" s="675">
        <v>104168</v>
      </c>
      <c r="B4960" s="675" t="s">
        <v>7187</v>
      </c>
      <c r="C4960" s="675" t="s">
        <v>1986</v>
      </c>
      <c r="D4960" s="675" t="s">
        <v>37</v>
      </c>
      <c r="E4960" s="676">
        <v>111.64</v>
      </c>
      <c r="F4960" s="446"/>
      <c r="G4960" s="446"/>
      <c r="H4960" s="446" t="s">
        <v>14360</v>
      </c>
      <c r="I4960" s="447">
        <v>45261</v>
      </c>
    </row>
    <row r="4961" spans="1:9" ht="15.75">
      <c r="A4961" s="675">
        <v>104169</v>
      </c>
      <c r="B4961" s="675" t="s">
        <v>7188</v>
      </c>
      <c r="C4961" s="675" t="s">
        <v>1986</v>
      </c>
      <c r="D4961" s="675" t="s">
        <v>37</v>
      </c>
      <c r="E4961" s="676">
        <v>137.62</v>
      </c>
      <c r="F4961" s="446"/>
      <c r="G4961" s="446"/>
      <c r="H4961" s="446" t="s">
        <v>14360</v>
      </c>
      <c r="I4961" s="447">
        <v>45261</v>
      </c>
    </row>
    <row r="4962" spans="1:9" ht="15.75">
      <c r="A4962" s="675">
        <v>104170</v>
      </c>
      <c r="B4962" s="675" t="s">
        <v>7189</v>
      </c>
      <c r="C4962" s="675" t="s">
        <v>1986</v>
      </c>
      <c r="D4962" s="675" t="s">
        <v>37</v>
      </c>
      <c r="E4962" s="676">
        <v>64.25</v>
      </c>
      <c r="F4962" s="446"/>
      <c r="G4962" s="446"/>
      <c r="H4962" s="446" t="s">
        <v>14360</v>
      </c>
      <c r="I4962" s="447">
        <v>45261</v>
      </c>
    </row>
    <row r="4963" spans="1:9" ht="15.75">
      <c r="A4963" s="675">
        <v>104171</v>
      </c>
      <c r="B4963" s="675" t="s">
        <v>7190</v>
      </c>
      <c r="C4963" s="675" t="s">
        <v>1986</v>
      </c>
      <c r="D4963" s="675" t="s">
        <v>37</v>
      </c>
      <c r="E4963" s="676">
        <v>88.28</v>
      </c>
      <c r="F4963" s="446"/>
      <c r="G4963" s="446"/>
      <c r="H4963" s="446" t="s">
        <v>14360</v>
      </c>
      <c r="I4963" s="447">
        <v>45261</v>
      </c>
    </row>
    <row r="4964" spans="1:9" ht="15.75">
      <c r="A4964" s="675">
        <v>104172</v>
      </c>
      <c r="B4964" s="675" t="s">
        <v>7191</v>
      </c>
      <c r="C4964" s="675" t="s">
        <v>1986</v>
      </c>
      <c r="D4964" s="675" t="s">
        <v>37</v>
      </c>
      <c r="E4964" s="676">
        <v>254.51</v>
      </c>
      <c r="F4964" s="446"/>
      <c r="G4964" s="446"/>
      <c r="H4964" s="446" t="s">
        <v>14360</v>
      </c>
      <c r="I4964" s="447">
        <v>45261</v>
      </c>
    </row>
    <row r="4965" spans="1:9" ht="15.75">
      <c r="A4965" s="675">
        <v>104173</v>
      </c>
      <c r="B4965" s="675" t="s">
        <v>7192</v>
      </c>
      <c r="C4965" s="675" t="s">
        <v>1986</v>
      </c>
      <c r="D4965" s="675" t="s">
        <v>37</v>
      </c>
      <c r="E4965" s="676">
        <v>79.12</v>
      </c>
      <c r="F4965" s="446"/>
      <c r="G4965" s="446"/>
      <c r="H4965" s="446" t="s">
        <v>14360</v>
      </c>
      <c r="I4965" s="447">
        <v>45261</v>
      </c>
    </row>
    <row r="4966" spans="1:9" ht="15.75">
      <c r="A4966" s="675">
        <v>104174</v>
      </c>
      <c r="B4966" s="675" t="s">
        <v>7193</v>
      </c>
      <c r="C4966" s="675" t="s">
        <v>1986</v>
      </c>
      <c r="D4966" s="675" t="s">
        <v>37</v>
      </c>
      <c r="E4966" s="676">
        <v>175.6</v>
      </c>
      <c r="F4966" s="446"/>
      <c r="G4966" s="446"/>
      <c r="H4966" s="446" t="s">
        <v>14360</v>
      </c>
      <c r="I4966" s="447">
        <v>45261</v>
      </c>
    </row>
    <row r="4967" spans="1:9" ht="15.75">
      <c r="A4967" s="675">
        <v>104175</v>
      </c>
      <c r="B4967" s="675" t="s">
        <v>7194</v>
      </c>
      <c r="C4967" s="675" t="s">
        <v>1986</v>
      </c>
      <c r="D4967" s="675" t="s">
        <v>37</v>
      </c>
      <c r="E4967" s="676">
        <v>131.19</v>
      </c>
      <c r="F4967" s="446"/>
      <c r="G4967" s="446"/>
      <c r="H4967" s="446" t="s">
        <v>14360</v>
      </c>
      <c r="I4967" s="447">
        <v>45261</v>
      </c>
    </row>
    <row r="4968" spans="1:9" ht="15.75">
      <c r="A4968" s="675">
        <v>104176</v>
      </c>
      <c r="B4968" s="675" t="s">
        <v>7195</v>
      </c>
      <c r="C4968" s="675" t="s">
        <v>1986</v>
      </c>
      <c r="D4968" s="675" t="s">
        <v>37</v>
      </c>
      <c r="E4968" s="676">
        <v>233.35</v>
      </c>
      <c r="F4968" s="446"/>
      <c r="G4968" s="446"/>
      <c r="H4968" s="446" t="s">
        <v>14360</v>
      </c>
      <c r="I4968" s="447">
        <v>45261</v>
      </c>
    </row>
    <row r="4969" spans="1:9" ht="15.75">
      <c r="A4969" s="675">
        <v>104177</v>
      </c>
      <c r="B4969" s="675" t="s">
        <v>7196</v>
      </c>
      <c r="C4969" s="675" t="s">
        <v>1986</v>
      </c>
      <c r="D4969" s="675" t="s">
        <v>37</v>
      </c>
      <c r="E4969" s="676">
        <v>170.35</v>
      </c>
      <c r="F4969" s="446"/>
      <c r="G4969" s="446"/>
      <c r="H4969" s="446" t="s">
        <v>14360</v>
      </c>
      <c r="I4969" s="447">
        <v>45261</v>
      </c>
    </row>
    <row r="4970" spans="1:9" ht="15.75">
      <c r="A4970" s="675">
        <v>104178</v>
      </c>
      <c r="B4970" s="675" t="s">
        <v>7197</v>
      </c>
      <c r="C4970" s="675" t="s">
        <v>1986</v>
      </c>
      <c r="D4970" s="675" t="s">
        <v>37</v>
      </c>
      <c r="E4970" s="676">
        <v>20.04</v>
      </c>
      <c r="F4970" s="446"/>
      <c r="G4970" s="446"/>
      <c r="H4970" s="446" t="s">
        <v>14360</v>
      </c>
      <c r="I4970" s="447">
        <v>45261</v>
      </c>
    </row>
    <row r="4971" spans="1:9" ht="15.75">
      <c r="A4971" s="675">
        <v>104179</v>
      </c>
      <c r="B4971" s="675" t="s">
        <v>7198</v>
      </c>
      <c r="C4971" s="675" t="s">
        <v>1986</v>
      </c>
      <c r="D4971" s="675" t="s">
        <v>37</v>
      </c>
      <c r="E4971" s="676">
        <v>77.83</v>
      </c>
      <c r="F4971" s="446"/>
      <c r="G4971" s="446"/>
      <c r="H4971" s="446" t="s">
        <v>14360</v>
      </c>
      <c r="I4971" s="447">
        <v>45261</v>
      </c>
    </row>
    <row r="4972" spans="1:9" ht="15.75">
      <c r="A4972" s="675">
        <v>104191</v>
      </c>
      <c r="B4972" s="675" t="s">
        <v>7199</v>
      </c>
      <c r="C4972" s="675" t="s">
        <v>1986</v>
      </c>
      <c r="D4972" s="675" t="s">
        <v>37</v>
      </c>
      <c r="E4972" s="676">
        <v>9.09</v>
      </c>
      <c r="F4972" s="446"/>
      <c r="G4972" s="446"/>
      <c r="H4972" s="446" t="s">
        <v>14360</v>
      </c>
      <c r="I4972" s="447">
        <v>45261</v>
      </c>
    </row>
    <row r="4973" spans="1:9" ht="15.75">
      <c r="A4973" s="675">
        <v>104192</v>
      </c>
      <c r="B4973" s="675" t="s">
        <v>7200</v>
      </c>
      <c r="C4973" s="675" t="s">
        <v>1986</v>
      </c>
      <c r="D4973" s="675" t="s">
        <v>37</v>
      </c>
      <c r="E4973" s="676">
        <v>25.64</v>
      </c>
      <c r="F4973" s="446"/>
      <c r="G4973" s="446"/>
      <c r="H4973" s="446" t="s">
        <v>14360</v>
      </c>
      <c r="I4973" s="447">
        <v>45261</v>
      </c>
    </row>
    <row r="4974" spans="1:9" ht="15.75">
      <c r="A4974" s="675">
        <v>104193</v>
      </c>
      <c r="B4974" s="675" t="s">
        <v>7201</v>
      </c>
      <c r="C4974" s="675" t="s">
        <v>1986</v>
      </c>
      <c r="D4974" s="675" t="s">
        <v>37</v>
      </c>
      <c r="E4974" s="676">
        <v>150.9</v>
      </c>
      <c r="F4974" s="446"/>
      <c r="G4974" s="446"/>
      <c r="H4974" s="446" t="s">
        <v>14360</v>
      </c>
      <c r="I4974" s="447">
        <v>45261</v>
      </c>
    </row>
    <row r="4975" spans="1:9" ht="15.75">
      <c r="A4975" s="675">
        <v>104196</v>
      </c>
      <c r="B4975" s="675" t="s">
        <v>7202</v>
      </c>
      <c r="C4975" s="675" t="s">
        <v>1986</v>
      </c>
      <c r="D4975" s="675" t="s">
        <v>37</v>
      </c>
      <c r="E4975" s="676">
        <v>14.19</v>
      </c>
      <c r="F4975" s="446"/>
      <c r="G4975" s="446"/>
      <c r="H4975" s="446" t="s">
        <v>14360</v>
      </c>
      <c r="I4975" s="447">
        <v>45261</v>
      </c>
    </row>
    <row r="4976" spans="1:9" ht="15.75">
      <c r="A4976" s="675">
        <v>104197</v>
      </c>
      <c r="B4976" s="675" t="s">
        <v>7203</v>
      </c>
      <c r="C4976" s="675" t="s">
        <v>1986</v>
      </c>
      <c r="D4976" s="675" t="s">
        <v>37</v>
      </c>
      <c r="E4976" s="676">
        <v>26.52</v>
      </c>
      <c r="F4976" s="446"/>
      <c r="G4976" s="446"/>
      <c r="H4976" s="446" t="s">
        <v>14360</v>
      </c>
      <c r="I4976" s="447">
        <v>45261</v>
      </c>
    </row>
    <row r="4977" spans="1:9" ht="15.75">
      <c r="A4977" s="675">
        <v>104198</v>
      </c>
      <c r="B4977" s="675" t="s">
        <v>7204</v>
      </c>
      <c r="C4977" s="675" t="s">
        <v>1986</v>
      </c>
      <c r="D4977" s="675" t="s">
        <v>37</v>
      </c>
      <c r="E4977" s="676">
        <v>6.69</v>
      </c>
      <c r="F4977" s="446"/>
      <c r="G4977" s="446"/>
      <c r="H4977" s="446" t="s">
        <v>14360</v>
      </c>
      <c r="I4977" s="447">
        <v>45261</v>
      </c>
    </row>
    <row r="4978" spans="1:9" ht="15.75">
      <c r="A4978" s="675">
        <v>104199</v>
      </c>
      <c r="B4978" s="675" t="s">
        <v>7205</v>
      </c>
      <c r="C4978" s="675" t="s">
        <v>1986</v>
      </c>
      <c r="D4978" s="675" t="s">
        <v>37</v>
      </c>
      <c r="E4978" s="676">
        <v>6.47</v>
      </c>
      <c r="F4978" s="446"/>
      <c r="G4978" s="446"/>
      <c r="H4978" s="446" t="s">
        <v>14360</v>
      </c>
      <c r="I4978" s="447">
        <v>45261</v>
      </c>
    </row>
    <row r="4979" spans="1:9" ht="15.75">
      <c r="A4979" s="675">
        <v>104200</v>
      </c>
      <c r="B4979" s="675" t="s">
        <v>7206</v>
      </c>
      <c r="C4979" s="675" t="s">
        <v>1986</v>
      </c>
      <c r="D4979" s="675" t="s">
        <v>37</v>
      </c>
      <c r="E4979" s="676">
        <v>5.34</v>
      </c>
      <c r="F4979" s="446"/>
      <c r="G4979" s="446"/>
      <c r="H4979" s="446" t="s">
        <v>14360</v>
      </c>
      <c r="I4979" s="447">
        <v>45261</v>
      </c>
    </row>
    <row r="4980" spans="1:9" ht="15.75">
      <c r="A4980" s="675">
        <v>104201</v>
      </c>
      <c r="B4980" s="675" t="s">
        <v>7207</v>
      </c>
      <c r="C4980" s="675" t="s">
        <v>1986</v>
      </c>
      <c r="D4980" s="675" t="s">
        <v>37</v>
      </c>
      <c r="E4980" s="676">
        <v>17.489999999999998</v>
      </c>
      <c r="F4980" s="446"/>
      <c r="G4980" s="446"/>
      <c r="H4980" s="446" t="s">
        <v>14360</v>
      </c>
      <c r="I4980" s="447">
        <v>45261</v>
      </c>
    </row>
    <row r="4981" spans="1:9" ht="15.75">
      <c r="A4981" s="675">
        <v>104202</v>
      </c>
      <c r="B4981" s="675" t="s">
        <v>7208</v>
      </c>
      <c r="C4981" s="675" t="s">
        <v>1986</v>
      </c>
      <c r="D4981" s="675" t="s">
        <v>37</v>
      </c>
      <c r="E4981" s="676">
        <v>9.65</v>
      </c>
      <c r="F4981" s="446"/>
      <c r="G4981" s="446"/>
      <c r="H4981" s="446" t="s">
        <v>14360</v>
      </c>
      <c r="I4981" s="447">
        <v>45261</v>
      </c>
    </row>
    <row r="4982" spans="1:9" ht="15.75">
      <c r="A4982" s="675">
        <v>104317</v>
      </c>
      <c r="B4982" s="675" t="s">
        <v>7209</v>
      </c>
      <c r="C4982" s="675" t="s">
        <v>1986</v>
      </c>
      <c r="D4982" s="675" t="s">
        <v>37</v>
      </c>
      <c r="E4982" s="676">
        <v>5.81</v>
      </c>
      <c r="F4982" s="446"/>
      <c r="G4982" s="446"/>
      <c r="H4982" s="446" t="s">
        <v>14360</v>
      </c>
      <c r="I4982" s="447">
        <v>45261</v>
      </c>
    </row>
    <row r="4983" spans="1:9" ht="15.75">
      <c r="A4983" s="675">
        <v>104318</v>
      </c>
      <c r="B4983" s="675" t="s">
        <v>7210</v>
      </c>
      <c r="C4983" s="675" t="s">
        <v>1986</v>
      </c>
      <c r="D4983" s="675" t="s">
        <v>37</v>
      </c>
      <c r="E4983" s="676">
        <v>6.39</v>
      </c>
      <c r="F4983" s="446"/>
      <c r="G4983" s="446"/>
      <c r="H4983" s="446" t="s">
        <v>14360</v>
      </c>
      <c r="I4983" s="447">
        <v>45261</v>
      </c>
    </row>
    <row r="4984" spans="1:9" ht="15.75">
      <c r="A4984" s="675">
        <v>104319</v>
      </c>
      <c r="B4984" s="675" t="s">
        <v>7211</v>
      </c>
      <c r="C4984" s="675" t="s">
        <v>1986</v>
      </c>
      <c r="D4984" s="675" t="s">
        <v>37</v>
      </c>
      <c r="E4984" s="676">
        <v>8.82</v>
      </c>
      <c r="F4984" s="446"/>
      <c r="G4984" s="446"/>
      <c r="H4984" s="446" t="s">
        <v>14360</v>
      </c>
      <c r="I4984" s="447">
        <v>45261</v>
      </c>
    </row>
    <row r="4985" spans="1:9" ht="15.75">
      <c r="A4985" s="675">
        <v>104320</v>
      </c>
      <c r="B4985" s="675" t="s">
        <v>7212</v>
      </c>
      <c r="C4985" s="675" t="s">
        <v>1986</v>
      </c>
      <c r="D4985" s="675" t="s">
        <v>37</v>
      </c>
      <c r="E4985" s="676">
        <v>10.68</v>
      </c>
      <c r="F4985" s="446"/>
      <c r="G4985" s="446"/>
      <c r="H4985" s="446" t="s">
        <v>14360</v>
      </c>
      <c r="I4985" s="447">
        <v>45261</v>
      </c>
    </row>
    <row r="4986" spans="1:9" ht="15.75">
      <c r="A4986" s="675">
        <v>104321</v>
      </c>
      <c r="B4986" s="675" t="s">
        <v>7213</v>
      </c>
      <c r="C4986" s="675" t="s">
        <v>1986</v>
      </c>
      <c r="D4986" s="675" t="s">
        <v>37</v>
      </c>
      <c r="E4986" s="676">
        <v>4.5</v>
      </c>
      <c r="F4986" s="446"/>
      <c r="G4986" s="446"/>
      <c r="H4986" s="446" t="s">
        <v>14360</v>
      </c>
      <c r="I4986" s="447">
        <v>45261</v>
      </c>
    </row>
    <row r="4987" spans="1:9" ht="15.75">
      <c r="A4987" s="675">
        <v>104322</v>
      </c>
      <c r="B4987" s="675" t="s">
        <v>7214</v>
      </c>
      <c r="C4987" s="675" t="s">
        <v>1986</v>
      </c>
      <c r="D4987" s="675" t="s">
        <v>37</v>
      </c>
      <c r="E4987" s="676">
        <v>6.67</v>
      </c>
      <c r="F4987" s="446"/>
      <c r="G4987" s="446"/>
      <c r="H4987" s="446" t="s">
        <v>14360</v>
      </c>
      <c r="I4987" s="447">
        <v>45261</v>
      </c>
    </row>
    <row r="4988" spans="1:9" ht="15.75">
      <c r="A4988" s="675">
        <v>104323</v>
      </c>
      <c r="B4988" s="675" t="s">
        <v>7215</v>
      </c>
      <c r="C4988" s="675" t="s">
        <v>1986</v>
      </c>
      <c r="D4988" s="675" t="s">
        <v>37</v>
      </c>
      <c r="E4988" s="676">
        <v>8.14</v>
      </c>
      <c r="F4988" s="446"/>
      <c r="G4988" s="446"/>
      <c r="H4988" s="446" t="s">
        <v>14360</v>
      </c>
      <c r="I4988" s="447">
        <v>45261</v>
      </c>
    </row>
    <row r="4989" spans="1:9" ht="15.75">
      <c r="A4989" s="675">
        <v>104324</v>
      </c>
      <c r="B4989" s="675" t="s">
        <v>7216</v>
      </c>
      <c r="C4989" s="675" t="s">
        <v>1986</v>
      </c>
      <c r="D4989" s="675" t="s">
        <v>37</v>
      </c>
      <c r="E4989" s="676">
        <v>12.56</v>
      </c>
      <c r="F4989" s="446"/>
      <c r="G4989" s="446"/>
      <c r="H4989" s="446" t="s">
        <v>14360</v>
      </c>
      <c r="I4989" s="447">
        <v>45261</v>
      </c>
    </row>
    <row r="4990" spans="1:9" ht="15.75">
      <c r="A4990" s="675">
        <v>104341</v>
      </c>
      <c r="B4990" s="675" t="s">
        <v>7217</v>
      </c>
      <c r="C4990" s="675" t="s">
        <v>1986</v>
      </c>
      <c r="D4990" s="675" t="s">
        <v>37</v>
      </c>
      <c r="E4990" s="676">
        <v>9.8000000000000007</v>
      </c>
      <c r="F4990" s="446"/>
      <c r="G4990" s="446"/>
      <c r="H4990" s="446" t="s">
        <v>14360</v>
      </c>
      <c r="I4990" s="447">
        <v>45261</v>
      </c>
    </row>
    <row r="4991" spans="1:9" ht="15.75">
      <c r="A4991" s="675">
        <v>104343</v>
      </c>
      <c r="B4991" s="675" t="s">
        <v>7218</v>
      </c>
      <c r="C4991" s="675" t="s">
        <v>1986</v>
      </c>
      <c r="D4991" s="675" t="s">
        <v>37</v>
      </c>
      <c r="E4991" s="676">
        <v>31.33</v>
      </c>
      <c r="F4991" s="446"/>
      <c r="G4991" s="446"/>
      <c r="H4991" s="446" t="s">
        <v>14360</v>
      </c>
      <c r="I4991" s="447">
        <v>45261</v>
      </c>
    </row>
    <row r="4992" spans="1:9" ht="15.75">
      <c r="A4992" s="675">
        <v>104344</v>
      </c>
      <c r="B4992" s="675" t="s">
        <v>7219</v>
      </c>
      <c r="C4992" s="675" t="s">
        <v>1986</v>
      </c>
      <c r="D4992" s="675" t="s">
        <v>37</v>
      </c>
      <c r="E4992" s="676">
        <v>37.549999999999997</v>
      </c>
      <c r="F4992" s="446"/>
      <c r="G4992" s="446"/>
      <c r="H4992" s="446" t="s">
        <v>14360</v>
      </c>
      <c r="I4992" s="447">
        <v>45261</v>
      </c>
    </row>
    <row r="4993" spans="1:9" ht="15.75">
      <c r="A4993" s="675">
        <v>104345</v>
      </c>
      <c r="B4993" s="675" t="s">
        <v>7220</v>
      </c>
      <c r="C4993" s="675" t="s">
        <v>1986</v>
      </c>
      <c r="D4993" s="675" t="s">
        <v>37</v>
      </c>
      <c r="E4993" s="676">
        <v>39.5</v>
      </c>
      <c r="F4993" s="446"/>
      <c r="G4993" s="446"/>
      <c r="H4993" s="446" t="s">
        <v>14360</v>
      </c>
      <c r="I4993" s="447">
        <v>45261</v>
      </c>
    </row>
    <row r="4994" spans="1:9" ht="15.75">
      <c r="A4994" s="675">
        <v>104346</v>
      </c>
      <c r="B4994" s="675" t="s">
        <v>7221</v>
      </c>
      <c r="C4994" s="675" t="s">
        <v>1986</v>
      </c>
      <c r="D4994" s="675" t="s">
        <v>37</v>
      </c>
      <c r="E4994" s="676">
        <v>41.6</v>
      </c>
      <c r="F4994" s="446"/>
      <c r="G4994" s="446"/>
      <c r="H4994" s="446" t="s">
        <v>14360</v>
      </c>
      <c r="I4994" s="447">
        <v>45261</v>
      </c>
    </row>
    <row r="4995" spans="1:9" ht="15.75">
      <c r="A4995" s="675">
        <v>104347</v>
      </c>
      <c r="B4995" s="675" t="s">
        <v>7222</v>
      </c>
      <c r="C4995" s="675" t="s">
        <v>1986</v>
      </c>
      <c r="D4995" s="675" t="s">
        <v>37</v>
      </c>
      <c r="E4995" s="676">
        <v>44.11</v>
      </c>
      <c r="F4995" s="446"/>
      <c r="G4995" s="446"/>
      <c r="H4995" s="446" t="s">
        <v>14360</v>
      </c>
      <c r="I4995" s="447">
        <v>45261</v>
      </c>
    </row>
    <row r="4996" spans="1:9" ht="15.75">
      <c r="A4996" s="675">
        <v>104348</v>
      </c>
      <c r="B4996" s="675" t="s">
        <v>7223</v>
      </c>
      <c r="C4996" s="675" t="s">
        <v>1986</v>
      </c>
      <c r="D4996" s="675" t="s">
        <v>37</v>
      </c>
      <c r="E4996" s="676">
        <v>10.1</v>
      </c>
      <c r="F4996" s="446"/>
      <c r="G4996" s="446"/>
      <c r="H4996" s="446" t="s">
        <v>14360</v>
      </c>
      <c r="I4996" s="447">
        <v>45261</v>
      </c>
    </row>
    <row r="4997" spans="1:9" ht="15.75">
      <c r="A4997" s="675">
        <v>104350</v>
      </c>
      <c r="B4997" s="675" t="s">
        <v>7224</v>
      </c>
      <c r="C4997" s="675" t="s">
        <v>1986</v>
      </c>
      <c r="D4997" s="675" t="s">
        <v>37</v>
      </c>
      <c r="E4997" s="676">
        <v>27.84</v>
      </c>
      <c r="F4997" s="446"/>
      <c r="G4997" s="446"/>
      <c r="H4997" s="446" t="s">
        <v>14360</v>
      </c>
      <c r="I4997" s="447">
        <v>45261</v>
      </c>
    </row>
    <row r="4998" spans="1:9" ht="15.75">
      <c r="A4998" s="675">
        <v>104351</v>
      </c>
      <c r="B4998" s="675" t="s">
        <v>7225</v>
      </c>
      <c r="C4998" s="675" t="s">
        <v>1986</v>
      </c>
      <c r="D4998" s="675" t="s">
        <v>37</v>
      </c>
      <c r="E4998" s="676">
        <v>20.76</v>
      </c>
      <c r="F4998" s="446"/>
      <c r="G4998" s="446"/>
      <c r="H4998" s="446" t="s">
        <v>14360</v>
      </c>
      <c r="I4998" s="447">
        <v>45261</v>
      </c>
    </row>
    <row r="4999" spans="1:9" ht="15.75">
      <c r="A4999" s="675">
        <v>104352</v>
      </c>
      <c r="B4999" s="675" t="s">
        <v>7226</v>
      </c>
      <c r="C4999" s="675" t="s">
        <v>1986</v>
      </c>
      <c r="D4999" s="675" t="s">
        <v>37</v>
      </c>
      <c r="E4999" s="676">
        <v>36.51</v>
      </c>
      <c r="F4999" s="446"/>
      <c r="G4999" s="446"/>
      <c r="H4999" s="446" t="s">
        <v>14360</v>
      </c>
      <c r="I4999" s="447">
        <v>45261</v>
      </c>
    </row>
    <row r="5000" spans="1:9" ht="15.75">
      <c r="A5000" s="675">
        <v>104353</v>
      </c>
      <c r="B5000" s="675" t="s">
        <v>7227</v>
      </c>
      <c r="C5000" s="675" t="s">
        <v>1986</v>
      </c>
      <c r="D5000" s="675" t="s">
        <v>37</v>
      </c>
      <c r="E5000" s="676">
        <v>38.46</v>
      </c>
      <c r="F5000" s="446"/>
      <c r="G5000" s="446"/>
      <c r="H5000" s="446" t="s">
        <v>14360</v>
      </c>
      <c r="I5000" s="447">
        <v>45261</v>
      </c>
    </row>
    <row r="5001" spans="1:9" ht="15.75">
      <c r="A5001" s="675">
        <v>104354</v>
      </c>
      <c r="B5001" s="675" t="s">
        <v>7228</v>
      </c>
      <c r="C5001" s="675" t="s">
        <v>1986</v>
      </c>
      <c r="D5001" s="675" t="s">
        <v>37</v>
      </c>
      <c r="E5001" s="676">
        <v>41.78</v>
      </c>
      <c r="F5001" s="446"/>
      <c r="G5001" s="446"/>
      <c r="H5001" s="446" t="s">
        <v>14360</v>
      </c>
      <c r="I5001" s="447">
        <v>45261</v>
      </c>
    </row>
    <row r="5002" spans="1:9" ht="15.75">
      <c r="A5002" s="675">
        <v>104355</v>
      </c>
      <c r="B5002" s="675" t="s">
        <v>7229</v>
      </c>
      <c r="C5002" s="675" t="s">
        <v>1986</v>
      </c>
      <c r="D5002" s="675" t="s">
        <v>37</v>
      </c>
      <c r="E5002" s="676">
        <v>44.29</v>
      </c>
      <c r="F5002" s="446"/>
      <c r="G5002" s="446"/>
      <c r="H5002" s="446" t="s">
        <v>14360</v>
      </c>
      <c r="I5002" s="447">
        <v>45261</v>
      </c>
    </row>
    <row r="5003" spans="1:9" ht="15.75">
      <c r="A5003" s="675">
        <v>104356</v>
      </c>
      <c r="B5003" s="675" t="s">
        <v>7230</v>
      </c>
      <c r="C5003" s="675" t="s">
        <v>1986</v>
      </c>
      <c r="D5003" s="675" t="s">
        <v>37</v>
      </c>
      <c r="E5003" s="676">
        <v>27.4</v>
      </c>
      <c r="F5003" s="446"/>
      <c r="G5003" s="446"/>
      <c r="H5003" s="446" t="s">
        <v>14360</v>
      </c>
      <c r="I5003" s="447">
        <v>45261</v>
      </c>
    </row>
    <row r="5004" spans="1:9" ht="15.75">
      <c r="A5004" s="675">
        <v>104357</v>
      </c>
      <c r="B5004" s="675" t="s">
        <v>7231</v>
      </c>
      <c r="C5004" s="675" t="s">
        <v>1986</v>
      </c>
      <c r="D5004" s="675" t="s">
        <v>37</v>
      </c>
      <c r="E5004" s="676">
        <v>17.62</v>
      </c>
      <c r="F5004" s="446"/>
      <c r="G5004" s="446"/>
      <c r="H5004" s="446" t="s">
        <v>14360</v>
      </c>
      <c r="I5004" s="447">
        <v>45261</v>
      </c>
    </row>
    <row r="5005" spans="1:9" ht="15.75">
      <c r="A5005" s="675">
        <v>104576</v>
      </c>
      <c r="B5005" s="675" t="s">
        <v>8297</v>
      </c>
      <c r="C5005" s="675" t="s">
        <v>1986</v>
      </c>
      <c r="D5005" s="675" t="s">
        <v>37</v>
      </c>
      <c r="E5005" s="676">
        <v>13.64</v>
      </c>
      <c r="F5005" s="446"/>
      <c r="G5005" s="446"/>
      <c r="H5005" s="446" t="s">
        <v>14360</v>
      </c>
      <c r="I5005" s="447">
        <v>45261</v>
      </c>
    </row>
    <row r="5006" spans="1:9" ht="15.75">
      <c r="A5006" s="675">
        <v>104577</v>
      </c>
      <c r="B5006" s="675" t="s">
        <v>8298</v>
      </c>
      <c r="C5006" s="675" t="s">
        <v>1986</v>
      </c>
      <c r="D5006" s="675" t="s">
        <v>37</v>
      </c>
      <c r="E5006" s="676">
        <v>18.489999999999998</v>
      </c>
      <c r="F5006" s="446"/>
      <c r="G5006" s="446"/>
      <c r="H5006" s="446" t="s">
        <v>14360</v>
      </c>
      <c r="I5006" s="447">
        <v>45261</v>
      </c>
    </row>
    <row r="5007" spans="1:9" ht="15.75">
      <c r="A5007" s="675">
        <v>104578</v>
      </c>
      <c r="B5007" s="675" t="s">
        <v>8299</v>
      </c>
      <c r="C5007" s="675" t="s">
        <v>1986</v>
      </c>
      <c r="D5007" s="675" t="s">
        <v>37</v>
      </c>
      <c r="E5007" s="676">
        <v>19.809999999999999</v>
      </c>
      <c r="F5007" s="446"/>
      <c r="G5007" s="446"/>
      <c r="H5007" s="446" t="s">
        <v>14360</v>
      </c>
      <c r="I5007" s="447">
        <v>45261</v>
      </c>
    </row>
    <row r="5008" spans="1:9" ht="15.75">
      <c r="A5008" s="675">
        <v>104579</v>
      </c>
      <c r="B5008" s="675" t="s">
        <v>8300</v>
      </c>
      <c r="C5008" s="675" t="s">
        <v>1986</v>
      </c>
      <c r="D5008" s="675" t="s">
        <v>37</v>
      </c>
      <c r="E5008" s="676">
        <v>26.08</v>
      </c>
      <c r="F5008" s="446"/>
      <c r="G5008" s="446"/>
      <c r="H5008" s="446" t="s">
        <v>14360</v>
      </c>
      <c r="I5008" s="447">
        <v>45261</v>
      </c>
    </row>
    <row r="5009" spans="1:9" ht="15.75">
      <c r="A5009" s="675">
        <v>104581</v>
      </c>
      <c r="B5009" s="675" t="s">
        <v>8301</v>
      </c>
      <c r="C5009" s="675" t="s">
        <v>1986</v>
      </c>
      <c r="D5009" s="675" t="s">
        <v>37</v>
      </c>
      <c r="E5009" s="676">
        <v>12.46</v>
      </c>
      <c r="F5009" s="446"/>
      <c r="G5009" s="446"/>
      <c r="H5009" s="446" t="s">
        <v>14360</v>
      </c>
      <c r="I5009" s="447">
        <v>45261</v>
      </c>
    </row>
    <row r="5010" spans="1:9" ht="15.75">
      <c r="A5010" s="675">
        <v>104582</v>
      </c>
      <c r="B5010" s="675" t="s">
        <v>8302</v>
      </c>
      <c r="C5010" s="675" t="s">
        <v>1986</v>
      </c>
      <c r="D5010" s="675" t="s">
        <v>37</v>
      </c>
      <c r="E5010" s="676">
        <v>15.94</v>
      </c>
      <c r="F5010" s="446"/>
      <c r="G5010" s="446"/>
      <c r="H5010" s="446" t="s">
        <v>14360</v>
      </c>
      <c r="I5010" s="447">
        <v>45261</v>
      </c>
    </row>
    <row r="5011" spans="1:9" ht="15.75">
      <c r="A5011" s="675">
        <v>104583</v>
      </c>
      <c r="B5011" s="675" t="s">
        <v>8303</v>
      </c>
      <c r="C5011" s="675" t="s">
        <v>1986</v>
      </c>
      <c r="D5011" s="675" t="s">
        <v>37</v>
      </c>
      <c r="E5011" s="676">
        <v>25.85</v>
      </c>
      <c r="F5011" s="446"/>
      <c r="G5011" s="446"/>
      <c r="H5011" s="446" t="s">
        <v>14360</v>
      </c>
      <c r="I5011" s="447">
        <v>45261</v>
      </c>
    </row>
    <row r="5012" spans="1:9" ht="15.75">
      <c r="A5012" s="675">
        <v>104584</v>
      </c>
      <c r="B5012" s="675" t="s">
        <v>8304</v>
      </c>
      <c r="C5012" s="675" t="s">
        <v>1986</v>
      </c>
      <c r="D5012" s="675" t="s">
        <v>37</v>
      </c>
      <c r="E5012" s="676">
        <v>30.99</v>
      </c>
      <c r="F5012" s="446"/>
      <c r="G5012" s="446"/>
      <c r="H5012" s="446" t="s">
        <v>14360</v>
      </c>
      <c r="I5012" s="447">
        <v>45261</v>
      </c>
    </row>
    <row r="5013" spans="1:9" ht="15.75">
      <c r="A5013" s="675">
        <v>97895</v>
      </c>
      <c r="B5013" s="675" t="s">
        <v>4539</v>
      </c>
      <c r="C5013" s="675" t="s">
        <v>1986</v>
      </c>
      <c r="D5013" s="675" t="s">
        <v>37</v>
      </c>
      <c r="E5013" s="676">
        <v>180.77</v>
      </c>
      <c r="F5013" s="446"/>
      <c r="G5013" s="446"/>
      <c r="H5013" s="446" t="s">
        <v>14360</v>
      </c>
      <c r="I5013" s="447">
        <v>45261</v>
      </c>
    </row>
    <row r="5014" spans="1:9" ht="15.75">
      <c r="A5014" s="675">
        <v>97896</v>
      </c>
      <c r="B5014" s="675" t="s">
        <v>4540</v>
      </c>
      <c r="C5014" s="675" t="s">
        <v>1986</v>
      </c>
      <c r="D5014" s="675" t="s">
        <v>37</v>
      </c>
      <c r="E5014" s="676">
        <v>334.74</v>
      </c>
      <c r="F5014" s="446"/>
      <c r="G5014" s="446"/>
      <c r="H5014" s="446" t="s">
        <v>14360</v>
      </c>
      <c r="I5014" s="447">
        <v>45261</v>
      </c>
    </row>
    <row r="5015" spans="1:9" ht="15.75">
      <c r="A5015" s="675">
        <v>97897</v>
      </c>
      <c r="B5015" s="675" t="s">
        <v>4541</v>
      </c>
      <c r="C5015" s="675" t="s">
        <v>1986</v>
      </c>
      <c r="D5015" s="675" t="s">
        <v>37</v>
      </c>
      <c r="E5015" s="676">
        <v>433.6</v>
      </c>
      <c r="F5015" s="446"/>
      <c r="G5015" s="446"/>
      <c r="H5015" s="446" t="s">
        <v>14360</v>
      </c>
      <c r="I5015" s="447">
        <v>45261</v>
      </c>
    </row>
    <row r="5016" spans="1:9" ht="15.75">
      <c r="A5016" s="675">
        <v>97898</v>
      </c>
      <c r="B5016" s="675" t="s">
        <v>4542</v>
      </c>
      <c r="C5016" s="675" t="s">
        <v>1986</v>
      </c>
      <c r="D5016" s="675" t="s">
        <v>37</v>
      </c>
      <c r="E5016" s="676">
        <v>823.95</v>
      </c>
      <c r="F5016" s="446"/>
      <c r="G5016" s="446"/>
      <c r="H5016" s="446" t="s">
        <v>14360</v>
      </c>
      <c r="I5016" s="447">
        <v>45261</v>
      </c>
    </row>
    <row r="5017" spans="1:9" ht="15.75">
      <c r="A5017" s="675">
        <v>97900</v>
      </c>
      <c r="B5017" s="675" t="s">
        <v>4543</v>
      </c>
      <c r="C5017" s="675" t="s">
        <v>1986</v>
      </c>
      <c r="D5017" s="675" t="s">
        <v>37</v>
      </c>
      <c r="E5017" s="676">
        <v>168.33</v>
      </c>
      <c r="F5017" s="446"/>
      <c r="G5017" s="446"/>
      <c r="H5017" s="446" t="s">
        <v>14360</v>
      </c>
      <c r="I5017" s="447">
        <v>45261</v>
      </c>
    </row>
    <row r="5018" spans="1:9" ht="15.75">
      <c r="A5018" s="675">
        <v>97901</v>
      </c>
      <c r="B5018" s="675" t="s">
        <v>4544</v>
      </c>
      <c r="C5018" s="675" t="s">
        <v>1986</v>
      </c>
      <c r="D5018" s="675" t="s">
        <v>37</v>
      </c>
      <c r="E5018" s="676">
        <v>264.64</v>
      </c>
      <c r="F5018" s="446"/>
      <c r="G5018" s="446"/>
      <c r="H5018" s="446" t="s">
        <v>14360</v>
      </c>
      <c r="I5018" s="447">
        <v>45261</v>
      </c>
    </row>
    <row r="5019" spans="1:9" ht="15.75">
      <c r="A5019" s="675">
        <v>97902</v>
      </c>
      <c r="B5019" s="675" t="s">
        <v>4545</v>
      </c>
      <c r="C5019" s="675" t="s">
        <v>1986</v>
      </c>
      <c r="D5019" s="675" t="s">
        <v>37</v>
      </c>
      <c r="E5019" s="676">
        <v>516.28</v>
      </c>
      <c r="F5019" s="446"/>
      <c r="G5019" s="446"/>
      <c r="H5019" s="446" t="s">
        <v>14360</v>
      </c>
      <c r="I5019" s="447">
        <v>45261</v>
      </c>
    </row>
    <row r="5020" spans="1:9" ht="15.75">
      <c r="A5020" s="675">
        <v>97903</v>
      </c>
      <c r="B5020" s="675" t="s">
        <v>4546</v>
      </c>
      <c r="C5020" s="675" t="s">
        <v>1986</v>
      </c>
      <c r="D5020" s="675" t="s">
        <v>37</v>
      </c>
      <c r="E5020" s="676">
        <v>718.06</v>
      </c>
      <c r="F5020" s="446"/>
      <c r="G5020" s="446"/>
      <c r="H5020" s="446" t="s">
        <v>14360</v>
      </c>
      <c r="I5020" s="447">
        <v>45261</v>
      </c>
    </row>
    <row r="5021" spans="1:9" ht="15.75">
      <c r="A5021" s="675">
        <v>97904</v>
      </c>
      <c r="B5021" s="675" t="s">
        <v>4547</v>
      </c>
      <c r="C5021" s="675" t="s">
        <v>1986</v>
      </c>
      <c r="D5021" s="675" t="s">
        <v>37</v>
      </c>
      <c r="E5021" s="676">
        <v>854.48</v>
      </c>
      <c r="F5021" s="446"/>
      <c r="G5021" s="446"/>
      <c r="H5021" s="446" t="s">
        <v>14360</v>
      </c>
      <c r="I5021" s="447">
        <v>45261</v>
      </c>
    </row>
    <row r="5022" spans="1:9" ht="15.75">
      <c r="A5022" s="675">
        <v>97905</v>
      </c>
      <c r="B5022" s="675" t="s">
        <v>4548</v>
      </c>
      <c r="C5022" s="675" t="s">
        <v>1986</v>
      </c>
      <c r="D5022" s="675" t="s">
        <v>37</v>
      </c>
      <c r="E5022" s="676">
        <v>216.88</v>
      </c>
      <c r="F5022" s="446"/>
      <c r="G5022" s="446"/>
      <c r="H5022" s="446" t="s">
        <v>14360</v>
      </c>
      <c r="I5022" s="447">
        <v>45261</v>
      </c>
    </row>
    <row r="5023" spans="1:9" ht="15.75">
      <c r="A5023" s="675">
        <v>97906</v>
      </c>
      <c r="B5023" s="675" t="s">
        <v>4549</v>
      </c>
      <c r="C5023" s="675" t="s">
        <v>1986</v>
      </c>
      <c r="D5023" s="675" t="s">
        <v>37</v>
      </c>
      <c r="E5023" s="676">
        <v>405.07</v>
      </c>
      <c r="F5023" s="446"/>
      <c r="G5023" s="446"/>
      <c r="H5023" s="446" t="s">
        <v>14360</v>
      </c>
      <c r="I5023" s="447">
        <v>45261</v>
      </c>
    </row>
    <row r="5024" spans="1:9" ht="15.75">
      <c r="A5024" s="675">
        <v>97907</v>
      </c>
      <c r="B5024" s="675" t="s">
        <v>4550</v>
      </c>
      <c r="C5024" s="675" t="s">
        <v>1986</v>
      </c>
      <c r="D5024" s="675" t="s">
        <v>37</v>
      </c>
      <c r="E5024" s="676">
        <v>576.15</v>
      </c>
      <c r="F5024" s="446"/>
      <c r="G5024" s="446"/>
      <c r="H5024" s="446" t="s">
        <v>14360</v>
      </c>
      <c r="I5024" s="447">
        <v>45261</v>
      </c>
    </row>
    <row r="5025" spans="1:9" ht="15.75">
      <c r="A5025" s="675">
        <v>97908</v>
      </c>
      <c r="B5025" s="675" t="s">
        <v>4551</v>
      </c>
      <c r="C5025" s="675" t="s">
        <v>1986</v>
      </c>
      <c r="D5025" s="675" t="s">
        <v>37</v>
      </c>
      <c r="E5025" s="676">
        <v>686.57</v>
      </c>
      <c r="F5025" s="446"/>
      <c r="G5025" s="446"/>
      <c r="H5025" s="446" t="s">
        <v>14360</v>
      </c>
      <c r="I5025" s="447">
        <v>45261</v>
      </c>
    </row>
    <row r="5026" spans="1:9" ht="15.75">
      <c r="A5026" s="675">
        <v>98102</v>
      </c>
      <c r="B5026" s="675" t="s">
        <v>4552</v>
      </c>
      <c r="C5026" s="675" t="s">
        <v>1986</v>
      </c>
      <c r="D5026" s="675" t="s">
        <v>37</v>
      </c>
      <c r="E5026" s="676">
        <v>171.26</v>
      </c>
      <c r="F5026" s="446"/>
      <c r="G5026" s="446"/>
      <c r="H5026" s="446" t="s">
        <v>14360</v>
      </c>
      <c r="I5026" s="447">
        <v>45261</v>
      </c>
    </row>
    <row r="5027" spans="1:9" ht="15.75">
      <c r="A5027" s="675">
        <v>98104</v>
      </c>
      <c r="B5027" s="675" t="s">
        <v>4553</v>
      </c>
      <c r="C5027" s="675" t="s">
        <v>1986</v>
      </c>
      <c r="D5027" s="675" t="s">
        <v>37</v>
      </c>
      <c r="E5027" s="676">
        <v>334</v>
      </c>
      <c r="F5027" s="446"/>
      <c r="G5027" s="446"/>
      <c r="H5027" s="446" t="s">
        <v>14360</v>
      </c>
      <c r="I5027" s="447">
        <v>45261</v>
      </c>
    </row>
    <row r="5028" spans="1:9" ht="15.75">
      <c r="A5028" s="675">
        <v>98105</v>
      </c>
      <c r="B5028" s="675" t="s">
        <v>4554</v>
      </c>
      <c r="C5028" s="675" t="s">
        <v>1986</v>
      </c>
      <c r="D5028" s="675" t="s">
        <v>37</v>
      </c>
      <c r="E5028" s="676">
        <v>581.88</v>
      </c>
      <c r="F5028" s="446"/>
      <c r="G5028" s="446"/>
      <c r="H5028" s="446" t="s">
        <v>14360</v>
      </c>
      <c r="I5028" s="447">
        <v>45261</v>
      </c>
    </row>
    <row r="5029" spans="1:9" ht="15.75">
      <c r="A5029" s="675">
        <v>98106</v>
      </c>
      <c r="B5029" s="675" t="s">
        <v>4555</v>
      </c>
      <c r="C5029" s="675" t="s">
        <v>1986</v>
      </c>
      <c r="D5029" s="675" t="s">
        <v>37</v>
      </c>
      <c r="E5029" s="676">
        <v>961.42</v>
      </c>
      <c r="F5029" s="446"/>
      <c r="G5029" s="446"/>
      <c r="H5029" s="446" t="s">
        <v>14360</v>
      </c>
      <c r="I5029" s="447">
        <v>45261</v>
      </c>
    </row>
    <row r="5030" spans="1:9" ht="15.75">
      <c r="A5030" s="675">
        <v>98107</v>
      </c>
      <c r="B5030" s="675" t="s">
        <v>4556</v>
      </c>
      <c r="C5030" s="675" t="s">
        <v>1986</v>
      </c>
      <c r="D5030" s="675" t="s">
        <v>37</v>
      </c>
      <c r="E5030" s="676">
        <v>248.05</v>
      </c>
      <c r="F5030" s="446"/>
      <c r="G5030" s="446"/>
      <c r="H5030" s="446" t="s">
        <v>14360</v>
      </c>
      <c r="I5030" s="447">
        <v>45261</v>
      </c>
    </row>
    <row r="5031" spans="1:9" ht="15.75">
      <c r="A5031" s="675">
        <v>98108</v>
      </c>
      <c r="B5031" s="675" t="s">
        <v>4557</v>
      </c>
      <c r="C5031" s="675" t="s">
        <v>1986</v>
      </c>
      <c r="D5031" s="675" t="s">
        <v>37</v>
      </c>
      <c r="E5031" s="676">
        <v>443.03</v>
      </c>
      <c r="F5031" s="446"/>
      <c r="G5031" s="446"/>
      <c r="H5031" s="446" t="s">
        <v>14360</v>
      </c>
      <c r="I5031" s="447">
        <v>45261</v>
      </c>
    </row>
    <row r="5032" spans="1:9" ht="15.75">
      <c r="A5032" s="675">
        <v>99250</v>
      </c>
      <c r="B5032" s="675" t="s">
        <v>4558</v>
      </c>
      <c r="C5032" s="675" t="s">
        <v>1986</v>
      </c>
      <c r="D5032" s="675" t="s">
        <v>37</v>
      </c>
      <c r="E5032" s="676">
        <v>162.12</v>
      </c>
      <c r="F5032" s="446"/>
      <c r="G5032" s="446"/>
      <c r="H5032" s="446" t="s">
        <v>14360</v>
      </c>
      <c r="I5032" s="447">
        <v>45261</v>
      </c>
    </row>
    <row r="5033" spans="1:9" ht="15.75">
      <c r="A5033" s="675">
        <v>99251</v>
      </c>
      <c r="B5033" s="675" t="s">
        <v>4559</v>
      </c>
      <c r="C5033" s="675" t="s">
        <v>1986</v>
      </c>
      <c r="D5033" s="675" t="s">
        <v>37</v>
      </c>
      <c r="E5033" s="676">
        <v>253.98</v>
      </c>
      <c r="F5033" s="446"/>
      <c r="G5033" s="446"/>
      <c r="H5033" s="446" t="s">
        <v>14360</v>
      </c>
      <c r="I5033" s="447">
        <v>45261</v>
      </c>
    </row>
    <row r="5034" spans="1:9" ht="15.75">
      <c r="A5034" s="675">
        <v>99253</v>
      </c>
      <c r="B5034" s="675" t="s">
        <v>4560</v>
      </c>
      <c r="C5034" s="675" t="s">
        <v>1986</v>
      </c>
      <c r="D5034" s="675" t="s">
        <v>37</v>
      </c>
      <c r="E5034" s="676">
        <v>492.35</v>
      </c>
      <c r="F5034" s="446"/>
      <c r="G5034" s="446"/>
      <c r="H5034" s="446" t="s">
        <v>14360</v>
      </c>
      <c r="I5034" s="447">
        <v>45261</v>
      </c>
    </row>
    <row r="5035" spans="1:9" ht="15.75">
      <c r="A5035" s="675">
        <v>99255</v>
      </c>
      <c r="B5035" s="675" t="s">
        <v>4561</v>
      </c>
      <c r="C5035" s="675" t="s">
        <v>1986</v>
      </c>
      <c r="D5035" s="675" t="s">
        <v>37</v>
      </c>
      <c r="E5035" s="676">
        <v>685.25</v>
      </c>
      <c r="F5035" s="446"/>
      <c r="G5035" s="446"/>
      <c r="H5035" s="446" t="s">
        <v>14360</v>
      </c>
      <c r="I5035" s="447">
        <v>45261</v>
      </c>
    </row>
    <row r="5036" spans="1:9" ht="15.75">
      <c r="A5036" s="675">
        <v>99257</v>
      </c>
      <c r="B5036" s="675" t="s">
        <v>4562</v>
      </c>
      <c r="C5036" s="675" t="s">
        <v>1986</v>
      </c>
      <c r="D5036" s="675" t="s">
        <v>37</v>
      </c>
      <c r="E5036" s="676">
        <v>812.05</v>
      </c>
      <c r="F5036" s="446"/>
      <c r="G5036" s="446"/>
      <c r="H5036" s="446" t="s">
        <v>14360</v>
      </c>
      <c r="I5036" s="447">
        <v>45261</v>
      </c>
    </row>
    <row r="5037" spans="1:9" ht="15.75">
      <c r="A5037" s="675">
        <v>99258</v>
      </c>
      <c r="B5037" s="675" t="s">
        <v>4563</v>
      </c>
      <c r="C5037" s="675" t="s">
        <v>1986</v>
      </c>
      <c r="D5037" s="675" t="s">
        <v>37</v>
      </c>
      <c r="E5037" s="676">
        <v>210.12</v>
      </c>
      <c r="F5037" s="446"/>
      <c r="G5037" s="446"/>
      <c r="H5037" s="446" t="s">
        <v>14360</v>
      </c>
      <c r="I5037" s="447">
        <v>45261</v>
      </c>
    </row>
    <row r="5038" spans="1:9" ht="15.75">
      <c r="A5038" s="675">
        <v>99260</v>
      </c>
      <c r="B5038" s="675" t="s">
        <v>4564</v>
      </c>
      <c r="C5038" s="675" t="s">
        <v>1986</v>
      </c>
      <c r="D5038" s="675" t="s">
        <v>37</v>
      </c>
      <c r="E5038" s="676">
        <v>390</v>
      </c>
      <c r="F5038" s="446"/>
      <c r="G5038" s="446"/>
      <c r="H5038" s="446" t="s">
        <v>14360</v>
      </c>
      <c r="I5038" s="447">
        <v>45261</v>
      </c>
    </row>
    <row r="5039" spans="1:9" ht="15.75">
      <c r="A5039" s="675">
        <v>99262</v>
      </c>
      <c r="B5039" s="675" t="s">
        <v>4565</v>
      </c>
      <c r="C5039" s="675" t="s">
        <v>1986</v>
      </c>
      <c r="D5039" s="675" t="s">
        <v>37</v>
      </c>
      <c r="E5039" s="676">
        <v>554.65</v>
      </c>
      <c r="F5039" s="446"/>
      <c r="G5039" s="446"/>
      <c r="H5039" s="446" t="s">
        <v>14360</v>
      </c>
      <c r="I5039" s="447">
        <v>45261</v>
      </c>
    </row>
    <row r="5040" spans="1:9" ht="15.75">
      <c r="A5040" s="675">
        <v>99264</v>
      </c>
      <c r="B5040" s="675" t="s">
        <v>4566</v>
      </c>
      <c r="C5040" s="675" t="s">
        <v>1986</v>
      </c>
      <c r="D5040" s="675" t="s">
        <v>37</v>
      </c>
      <c r="E5040" s="676">
        <v>657.51</v>
      </c>
      <c r="F5040" s="446"/>
      <c r="G5040" s="446"/>
      <c r="H5040" s="446" t="s">
        <v>14360</v>
      </c>
      <c r="I5040" s="447">
        <v>45261</v>
      </c>
    </row>
    <row r="5041" spans="1:9" ht="15.75">
      <c r="A5041" s="675">
        <v>102587</v>
      </c>
      <c r="B5041" s="675" t="s">
        <v>4567</v>
      </c>
      <c r="C5041" s="675" t="s">
        <v>1986</v>
      </c>
      <c r="D5041" s="675" t="s">
        <v>37</v>
      </c>
      <c r="E5041" s="676">
        <v>3</v>
      </c>
      <c r="F5041" s="446"/>
      <c r="G5041" s="446"/>
      <c r="H5041" s="446" t="s">
        <v>14360</v>
      </c>
      <c r="I5041" s="447">
        <v>45261</v>
      </c>
    </row>
    <row r="5042" spans="1:9" ht="15.75">
      <c r="A5042" s="675">
        <v>102588</v>
      </c>
      <c r="B5042" s="675" t="s">
        <v>4568</v>
      </c>
      <c r="C5042" s="675" t="s">
        <v>1986</v>
      </c>
      <c r="D5042" s="675" t="s">
        <v>37</v>
      </c>
      <c r="E5042" s="676">
        <v>4.34</v>
      </c>
      <c r="F5042" s="446"/>
      <c r="G5042" s="446"/>
      <c r="H5042" s="446" t="s">
        <v>14360</v>
      </c>
      <c r="I5042" s="447">
        <v>45261</v>
      </c>
    </row>
    <row r="5043" spans="1:9" ht="15.75">
      <c r="A5043" s="675">
        <v>102589</v>
      </c>
      <c r="B5043" s="675" t="s">
        <v>4569</v>
      </c>
      <c r="C5043" s="675" t="s">
        <v>1986</v>
      </c>
      <c r="D5043" s="675" t="s">
        <v>37</v>
      </c>
      <c r="E5043" s="676">
        <v>3.34</v>
      </c>
      <c r="F5043" s="446"/>
      <c r="G5043" s="446"/>
      <c r="H5043" s="446" t="s">
        <v>14360</v>
      </c>
      <c r="I5043" s="447">
        <v>45261</v>
      </c>
    </row>
    <row r="5044" spans="1:9" ht="15.75">
      <c r="A5044" s="675">
        <v>102590</v>
      </c>
      <c r="B5044" s="675" t="s">
        <v>4570</v>
      </c>
      <c r="C5044" s="675" t="s">
        <v>1986</v>
      </c>
      <c r="D5044" s="675" t="s">
        <v>37</v>
      </c>
      <c r="E5044" s="676">
        <v>4.68</v>
      </c>
      <c r="F5044" s="446"/>
      <c r="G5044" s="446"/>
      <c r="H5044" s="446" t="s">
        <v>14360</v>
      </c>
      <c r="I5044" s="447">
        <v>45261</v>
      </c>
    </row>
    <row r="5045" spans="1:9" ht="15.75">
      <c r="A5045" s="675">
        <v>102591</v>
      </c>
      <c r="B5045" s="675" t="s">
        <v>4571</v>
      </c>
      <c r="C5045" s="675" t="s">
        <v>1986</v>
      </c>
      <c r="D5045" s="675" t="s">
        <v>37</v>
      </c>
      <c r="E5045" s="676">
        <v>3.67</v>
      </c>
      <c r="F5045" s="446"/>
      <c r="G5045" s="446"/>
      <c r="H5045" s="446" t="s">
        <v>14360</v>
      </c>
      <c r="I5045" s="447">
        <v>45261</v>
      </c>
    </row>
    <row r="5046" spans="1:9" ht="15.75">
      <c r="A5046" s="675">
        <v>102592</v>
      </c>
      <c r="B5046" s="675" t="s">
        <v>4572</v>
      </c>
      <c r="C5046" s="675" t="s">
        <v>1986</v>
      </c>
      <c r="D5046" s="675" t="s">
        <v>37</v>
      </c>
      <c r="E5046" s="676">
        <v>5.0199999999999996</v>
      </c>
      <c r="F5046" s="446"/>
      <c r="G5046" s="446"/>
      <c r="H5046" s="446" t="s">
        <v>14360</v>
      </c>
      <c r="I5046" s="447">
        <v>45261</v>
      </c>
    </row>
    <row r="5047" spans="1:9" ht="15.75">
      <c r="A5047" s="675">
        <v>102593</v>
      </c>
      <c r="B5047" s="675" t="s">
        <v>4573</v>
      </c>
      <c r="C5047" s="675" t="s">
        <v>1986</v>
      </c>
      <c r="D5047" s="675" t="s">
        <v>37</v>
      </c>
      <c r="E5047" s="676">
        <v>4.1399999999999997</v>
      </c>
      <c r="F5047" s="446"/>
      <c r="G5047" s="446"/>
      <c r="H5047" s="446" t="s">
        <v>14360</v>
      </c>
      <c r="I5047" s="447">
        <v>45261</v>
      </c>
    </row>
    <row r="5048" spans="1:9" ht="15.75">
      <c r="A5048" s="675">
        <v>102594</v>
      </c>
      <c r="B5048" s="675" t="s">
        <v>4574</v>
      </c>
      <c r="C5048" s="675" t="s">
        <v>1986</v>
      </c>
      <c r="D5048" s="675" t="s">
        <v>37</v>
      </c>
      <c r="E5048" s="676">
        <v>5.49</v>
      </c>
      <c r="F5048" s="446"/>
      <c r="G5048" s="446"/>
      <c r="H5048" s="446" t="s">
        <v>14360</v>
      </c>
      <c r="I5048" s="447">
        <v>45261</v>
      </c>
    </row>
    <row r="5049" spans="1:9" ht="15.75">
      <c r="A5049" s="675">
        <v>102595</v>
      </c>
      <c r="B5049" s="675" t="s">
        <v>4575</v>
      </c>
      <c r="C5049" s="675" t="s">
        <v>1986</v>
      </c>
      <c r="D5049" s="675" t="s">
        <v>37</v>
      </c>
      <c r="E5049" s="676">
        <v>4.6900000000000004</v>
      </c>
      <c r="F5049" s="446"/>
      <c r="G5049" s="446"/>
      <c r="H5049" s="446" t="s">
        <v>14360</v>
      </c>
      <c r="I5049" s="447">
        <v>45261</v>
      </c>
    </row>
    <row r="5050" spans="1:9" ht="15.75">
      <c r="A5050" s="675">
        <v>102596</v>
      </c>
      <c r="B5050" s="675" t="s">
        <v>4576</v>
      </c>
      <c r="C5050" s="675" t="s">
        <v>1986</v>
      </c>
      <c r="D5050" s="675" t="s">
        <v>37</v>
      </c>
      <c r="E5050" s="676">
        <v>6.04</v>
      </c>
      <c r="F5050" s="446"/>
      <c r="G5050" s="446"/>
      <c r="H5050" s="446" t="s">
        <v>14360</v>
      </c>
      <c r="I5050" s="447">
        <v>45261</v>
      </c>
    </row>
    <row r="5051" spans="1:9" ht="15.75">
      <c r="A5051" s="675">
        <v>102597</v>
      </c>
      <c r="B5051" s="675" t="s">
        <v>4577</v>
      </c>
      <c r="C5051" s="675" t="s">
        <v>1986</v>
      </c>
      <c r="D5051" s="675" t="s">
        <v>37</v>
      </c>
      <c r="E5051" s="676">
        <v>5.37</v>
      </c>
      <c r="F5051" s="446"/>
      <c r="G5051" s="446"/>
      <c r="H5051" s="446" t="s">
        <v>14360</v>
      </c>
      <c r="I5051" s="447">
        <v>45261</v>
      </c>
    </row>
    <row r="5052" spans="1:9" ht="15.75">
      <c r="A5052" s="675">
        <v>102598</v>
      </c>
      <c r="B5052" s="675" t="s">
        <v>4578</v>
      </c>
      <c r="C5052" s="675" t="s">
        <v>1986</v>
      </c>
      <c r="D5052" s="675" t="s">
        <v>37</v>
      </c>
      <c r="E5052" s="676">
        <v>6.71</v>
      </c>
      <c r="F5052" s="446"/>
      <c r="G5052" s="446"/>
      <c r="H5052" s="446" t="s">
        <v>14360</v>
      </c>
      <c r="I5052" s="447">
        <v>45261</v>
      </c>
    </row>
    <row r="5053" spans="1:9" ht="15.75">
      <c r="A5053" s="675">
        <v>102599</v>
      </c>
      <c r="B5053" s="675" t="s">
        <v>4579</v>
      </c>
      <c r="C5053" s="675" t="s">
        <v>1986</v>
      </c>
      <c r="D5053" s="675" t="s">
        <v>37</v>
      </c>
      <c r="E5053" s="676">
        <v>6.04</v>
      </c>
      <c r="F5053" s="446"/>
      <c r="G5053" s="446"/>
      <c r="H5053" s="446" t="s">
        <v>14360</v>
      </c>
      <c r="I5053" s="447">
        <v>45261</v>
      </c>
    </row>
    <row r="5054" spans="1:9" ht="15.75">
      <c r="A5054" s="675">
        <v>102600</v>
      </c>
      <c r="B5054" s="675" t="s">
        <v>4580</v>
      </c>
      <c r="C5054" s="675" t="s">
        <v>1986</v>
      </c>
      <c r="D5054" s="675" t="s">
        <v>37</v>
      </c>
      <c r="E5054" s="676">
        <v>7.39</v>
      </c>
      <c r="F5054" s="446"/>
      <c r="G5054" s="446"/>
      <c r="H5054" s="446" t="s">
        <v>14360</v>
      </c>
      <c r="I5054" s="447">
        <v>45261</v>
      </c>
    </row>
    <row r="5055" spans="1:9" ht="15.75">
      <c r="A5055" s="675">
        <v>102601</v>
      </c>
      <c r="B5055" s="675" t="s">
        <v>4581</v>
      </c>
      <c r="C5055" s="675" t="s">
        <v>1986</v>
      </c>
      <c r="D5055" s="675" t="s">
        <v>37</v>
      </c>
      <c r="E5055" s="676">
        <v>7.06</v>
      </c>
      <c r="F5055" s="446"/>
      <c r="G5055" s="446"/>
      <c r="H5055" s="446" t="s">
        <v>14360</v>
      </c>
      <c r="I5055" s="447">
        <v>45261</v>
      </c>
    </row>
    <row r="5056" spans="1:9" ht="15.75">
      <c r="A5056" s="675">
        <v>102602</v>
      </c>
      <c r="B5056" s="675" t="s">
        <v>4582</v>
      </c>
      <c r="C5056" s="675" t="s">
        <v>1986</v>
      </c>
      <c r="D5056" s="675" t="s">
        <v>37</v>
      </c>
      <c r="E5056" s="676">
        <v>8.4</v>
      </c>
      <c r="F5056" s="446"/>
      <c r="G5056" s="446"/>
      <c r="H5056" s="446" t="s">
        <v>14360</v>
      </c>
      <c r="I5056" s="447">
        <v>45261</v>
      </c>
    </row>
    <row r="5057" spans="1:9" ht="15.75">
      <c r="A5057" s="675">
        <v>102603</v>
      </c>
      <c r="B5057" s="675" t="s">
        <v>4583</v>
      </c>
      <c r="C5057" s="675" t="s">
        <v>1986</v>
      </c>
      <c r="D5057" s="675" t="s">
        <v>37</v>
      </c>
      <c r="E5057" s="676">
        <v>8.76</v>
      </c>
      <c r="F5057" s="446"/>
      <c r="G5057" s="446"/>
      <c r="H5057" s="446" t="s">
        <v>14360</v>
      </c>
      <c r="I5057" s="447">
        <v>45261</v>
      </c>
    </row>
    <row r="5058" spans="1:9" ht="15.75">
      <c r="A5058" s="675">
        <v>102604</v>
      </c>
      <c r="B5058" s="675" t="s">
        <v>4584</v>
      </c>
      <c r="C5058" s="675" t="s">
        <v>1986</v>
      </c>
      <c r="D5058" s="675" t="s">
        <v>37</v>
      </c>
      <c r="E5058" s="676">
        <v>10.1</v>
      </c>
      <c r="F5058" s="446"/>
      <c r="G5058" s="446"/>
      <c r="H5058" s="446" t="s">
        <v>14360</v>
      </c>
      <c r="I5058" s="447">
        <v>45261</v>
      </c>
    </row>
    <row r="5059" spans="1:9" ht="15.75">
      <c r="A5059" s="675">
        <v>102605</v>
      </c>
      <c r="B5059" s="675" t="s">
        <v>4585</v>
      </c>
      <c r="C5059" s="675" t="s">
        <v>1986</v>
      </c>
      <c r="D5059" s="675" t="s">
        <v>37</v>
      </c>
      <c r="E5059" s="676">
        <v>300.83</v>
      </c>
      <c r="F5059" s="446"/>
      <c r="G5059" s="446"/>
      <c r="H5059" s="446" t="s">
        <v>14360</v>
      </c>
      <c r="I5059" s="447">
        <v>45261</v>
      </c>
    </row>
    <row r="5060" spans="1:9" ht="15.75">
      <c r="A5060" s="675">
        <v>102606</v>
      </c>
      <c r="B5060" s="675" t="s">
        <v>4586</v>
      </c>
      <c r="C5060" s="675" t="s">
        <v>1986</v>
      </c>
      <c r="D5060" s="675" t="s">
        <v>37</v>
      </c>
      <c r="E5060" s="676">
        <v>463.93</v>
      </c>
      <c r="F5060" s="446"/>
      <c r="G5060" s="446"/>
      <c r="H5060" s="446" t="s">
        <v>14360</v>
      </c>
      <c r="I5060" s="447">
        <v>45261</v>
      </c>
    </row>
    <row r="5061" spans="1:9" ht="15.75">
      <c r="A5061" s="675">
        <v>102607</v>
      </c>
      <c r="B5061" s="675" t="s">
        <v>4587</v>
      </c>
      <c r="C5061" s="675" t="s">
        <v>1986</v>
      </c>
      <c r="D5061" s="675" t="s">
        <v>37</v>
      </c>
      <c r="E5061" s="676">
        <v>496.48</v>
      </c>
      <c r="F5061" s="446"/>
      <c r="G5061" s="446"/>
      <c r="H5061" s="446" t="s">
        <v>14360</v>
      </c>
      <c r="I5061" s="447">
        <v>45261</v>
      </c>
    </row>
    <row r="5062" spans="1:9" ht="15.75">
      <c r="A5062" s="675">
        <v>102608</v>
      </c>
      <c r="B5062" s="675" t="s">
        <v>4588</v>
      </c>
      <c r="C5062" s="675" t="s">
        <v>1986</v>
      </c>
      <c r="D5062" s="675" t="s">
        <v>37</v>
      </c>
      <c r="E5062" s="677">
        <v>1139.6300000000001</v>
      </c>
      <c r="F5062" s="446"/>
      <c r="G5062" s="446"/>
      <c r="H5062" s="446" t="s">
        <v>14360</v>
      </c>
      <c r="I5062" s="447">
        <v>45261</v>
      </c>
    </row>
    <row r="5063" spans="1:9" ht="15.75">
      <c r="A5063" s="675">
        <v>102609</v>
      </c>
      <c r="B5063" s="675" t="s">
        <v>4589</v>
      </c>
      <c r="C5063" s="675" t="s">
        <v>1986</v>
      </c>
      <c r="D5063" s="675" t="s">
        <v>37</v>
      </c>
      <c r="E5063" s="677">
        <v>1294.49</v>
      </c>
      <c r="F5063" s="446"/>
      <c r="G5063" s="446"/>
      <c r="H5063" s="446" t="s">
        <v>14360</v>
      </c>
      <c r="I5063" s="447">
        <v>45261</v>
      </c>
    </row>
    <row r="5064" spans="1:9" ht="15.75">
      <c r="A5064" s="675">
        <v>102610</v>
      </c>
      <c r="B5064" s="675" t="s">
        <v>7232</v>
      </c>
      <c r="C5064" s="675" t="s">
        <v>1986</v>
      </c>
      <c r="D5064" s="675" t="s">
        <v>37</v>
      </c>
      <c r="E5064" s="677">
        <v>2226.21</v>
      </c>
      <c r="F5064" s="446"/>
      <c r="G5064" s="446"/>
      <c r="H5064" s="446" t="s">
        <v>14360</v>
      </c>
      <c r="I5064" s="447">
        <v>45261</v>
      </c>
    </row>
    <row r="5065" spans="1:9" ht="15.75">
      <c r="A5065" s="675">
        <v>102611</v>
      </c>
      <c r="B5065" s="675" t="s">
        <v>4590</v>
      </c>
      <c r="C5065" s="675" t="s">
        <v>1986</v>
      </c>
      <c r="D5065" s="675" t="s">
        <v>37</v>
      </c>
      <c r="E5065" s="676">
        <v>500.49</v>
      </c>
      <c r="F5065" s="446"/>
      <c r="G5065" s="446"/>
      <c r="H5065" s="446" t="s">
        <v>14360</v>
      </c>
      <c r="I5065" s="447">
        <v>45261</v>
      </c>
    </row>
    <row r="5066" spans="1:9" ht="15.75">
      <c r="A5066" s="675">
        <v>102612</v>
      </c>
      <c r="B5066" s="675" t="s">
        <v>7233</v>
      </c>
      <c r="C5066" s="675" t="s">
        <v>1986</v>
      </c>
      <c r="D5066" s="675" t="s">
        <v>37</v>
      </c>
      <c r="E5066" s="676">
        <v>718.96</v>
      </c>
      <c r="F5066" s="446"/>
      <c r="G5066" s="446"/>
      <c r="H5066" s="446" t="s">
        <v>14360</v>
      </c>
      <c r="I5066" s="447">
        <v>45261</v>
      </c>
    </row>
    <row r="5067" spans="1:9" ht="15.75">
      <c r="A5067" s="675">
        <v>102613</v>
      </c>
      <c r="B5067" s="675" t="s">
        <v>4591</v>
      </c>
      <c r="C5067" s="675" t="s">
        <v>1986</v>
      </c>
      <c r="D5067" s="675" t="s">
        <v>37</v>
      </c>
      <c r="E5067" s="676">
        <v>696.6</v>
      </c>
      <c r="F5067" s="446"/>
      <c r="G5067" s="446"/>
      <c r="H5067" s="446" t="s">
        <v>14360</v>
      </c>
      <c r="I5067" s="447">
        <v>45261</v>
      </c>
    </row>
    <row r="5068" spans="1:9" ht="15.75">
      <c r="A5068" s="675">
        <v>102614</v>
      </c>
      <c r="B5068" s="675" t="s">
        <v>4592</v>
      </c>
      <c r="C5068" s="675" t="s">
        <v>1986</v>
      </c>
      <c r="D5068" s="675" t="s">
        <v>37</v>
      </c>
      <c r="E5068" s="677">
        <v>1071.56</v>
      </c>
      <c r="F5068" s="446"/>
      <c r="G5068" s="446"/>
      <c r="H5068" s="446" t="s">
        <v>14360</v>
      </c>
      <c r="I5068" s="447">
        <v>45261</v>
      </c>
    </row>
    <row r="5069" spans="1:9" ht="15.75">
      <c r="A5069" s="675">
        <v>102615</v>
      </c>
      <c r="B5069" s="675" t="s">
        <v>4593</v>
      </c>
      <c r="C5069" s="675" t="s">
        <v>1986</v>
      </c>
      <c r="D5069" s="675" t="s">
        <v>37</v>
      </c>
      <c r="E5069" s="677">
        <v>1344.8</v>
      </c>
      <c r="F5069" s="446"/>
      <c r="G5069" s="446"/>
      <c r="H5069" s="446" t="s">
        <v>14360</v>
      </c>
      <c r="I5069" s="447">
        <v>45261</v>
      </c>
    </row>
    <row r="5070" spans="1:9" ht="15.75">
      <c r="A5070" s="675">
        <v>102616</v>
      </c>
      <c r="B5070" s="675" t="s">
        <v>7234</v>
      </c>
      <c r="C5070" s="675" t="s">
        <v>1986</v>
      </c>
      <c r="D5070" s="675" t="s">
        <v>37</v>
      </c>
      <c r="E5070" s="677">
        <v>1991.2</v>
      </c>
      <c r="F5070" s="446"/>
      <c r="G5070" s="446"/>
      <c r="H5070" s="446" t="s">
        <v>14360</v>
      </c>
      <c r="I5070" s="447">
        <v>45261</v>
      </c>
    </row>
    <row r="5071" spans="1:9" ht="15.75">
      <c r="A5071" s="675">
        <v>102617</v>
      </c>
      <c r="B5071" s="675" t="s">
        <v>4594</v>
      </c>
      <c r="C5071" s="675" t="s">
        <v>1986</v>
      </c>
      <c r="D5071" s="675" t="s">
        <v>37</v>
      </c>
      <c r="E5071" s="677">
        <v>3610.54</v>
      </c>
      <c r="F5071" s="446"/>
      <c r="G5071" s="446"/>
      <c r="H5071" s="446" t="s">
        <v>14360</v>
      </c>
      <c r="I5071" s="447">
        <v>45261</v>
      </c>
    </row>
    <row r="5072" spans="1:9" ht="15.75">
      <c r="A5072" s="675">
        <v>102618</v>
      </c>
      <c r="B5072" s="675" t="s">
        <v>7235</v>
      </c>
      <c r="C5072" s="675" t="s">
        <v>1986</v>
      </c>
      <c r="D5072" s="675" t="s">
        <v>37</v>
      </c>
      <c r="E5072" s="677">
        <v>4358.78</v>
      </c>
      <c r="F5072" s="446"/>
      <c r="G5072" s="446"/>
      <c r="H5072" s="446" t="s">
        <v>14360</v>
      </c>
      <c r="I5072" s="447">
        <v>45261</v>
      </c>
    </row>
    <row r="5073" spans="1:9" ht="15.75">
      <c r="A5073" s="675">
        <v>102619</v>
      </c>
      <c r="B5073" s="675" t="s">
        <v>4595</v>
      </c>
      <c r="C5073" s="675" t="s">
        <v>1986</v>
      </c>
      <c r="D5073" s="675" t="s">
        <v>37</v>
      </c>
      <c r="E5073" s="677">
        <v>5876.82</v>
      </c>
      <c r="F5073" s="446"/>
      <c r="G5073" s="446"/>
      <c r="H5073" s="446" t="s">
        <v>14360</v>
      </c>
      <c r="I5073" s="447">
        <v>45261</v>
      </c>
    </row>
    <row r="5074" spans="1:9" ht="15.75">
      <c r="A5074" s="675">
        <v>102620</v>
      </c>
      <c r="B5074" s="675" t="s">
        <v>7236</v>
      </c>
      <c r="C5074" s="675" t="s">
        <v>1986</v>
      </c>
      <c r="D5074" s="675" t="s">
        <v>37</v>
      </c>
      <c r="E5074" s="677">
        <v>8571.68</v>
      </c>
      <c r="F5074" s="446"/>
      <c r="G5074" s="446"/>
      <c r="H5074" s="446" t="s">
        <v>14360</v>
      </c>
      <c r="I5074" s="447">
        <v>45261</v>
      </c>
    </row>
    <row r="5075" spans="1:9" ht="15.75">
      <c r="A5075" s="675">
        <v>102621</v>
      </c>
      <c r="B5075" s="675" t="s">
        <v>7237</v>
      </c>
      <c r="C5075" s="675" t="s">
        <v>1986</v>
      </c>
      <c r="D5075" s="675" t="s">
        <v>37</v>
      </c>
      <c r="E5075" s="677">
        <v>13215.62</v>
      </c>
      <c r="F5075" s="446"/>
      <c r="G5075" s="446"/>
      <c r="H5075" s="446" t="s">
        <v>14360</v>
      </c>
      <c r="I5075" s="447">
        <v>45261</v>
      </c>
    </row>
    <row r="5076" spans="1:9" ht="15.75">
      <c r="A5076" s="675">
        <v>102622</v>
      </c>
      <c r="B5076" s="675" t="s">
        <v>4596</v>
      </c>
      <c r="C5076" s="675" t="s">
        <v>1986</v>
      </c>
      <c r="D5076" s="675" t="s">
        <v>37</v>
      </c>
      <c r="E5076" s="676">
        <v>591.94000000000005</v>
      </c>
      <c r="F5076" s="446"/>
      <c r="G5076" s="446"/>
      <c r="H5076" s="446" t="s">
        <v>14360</v>
      </c>
      <c r="I5076" s="447">
        <v>45261</v>
      </c>
    </row>
    <row r="5077" spans="1:9" ht="15.75">
      <c r="A5077" s="675">
        <v>102623</v>
      </c>
      <c r="B5077" s="675" t="s">
        <v>4597</v>
      </c>
      <c r="C5077" s="675" t="s">
        <v>1986</v>
      </c>
      <c r="D5077" s="675" t="s">
        <v>37</v>
      </c>
      <c r="E5077" s="676">
        <v>839.53</v>
      </c>
      <c r="F5077" s="446"/>
      <c r="G5077" s="446"/>
      <c r="H5077" s="446" t="s">
        <v>14360</v>
      </c>
      <c r="I5077" s="447">
        <v>45261</v>
      </c>
    </row>
    <row r="5078" spans="1:9" ht="15.75">
      <c r="A5078" s="675">
        <v>89482</v>
      </c>
      <c r="B5078" s="675" t="s">
        <v>7238</v>
      </c>
      <c r="C5078" s="675" t="s">
        <v>1986</v>
      </c>
      <c r="D5078" s="675" t="s">
        <v>37</v>
      </c>
      <c r="E5078" s="676">
        <v>34.28</v>
      </c>
      <c r="F5078" s="446"/>
      <c r="G5078" s="446"/>
      <c r="H5078" s="446" t="s">
        <v>14360</v>
      </c>
      <c r="I5078" s="447">
        <v>45261</v>
      </c>
    </row>
    <row r="5079" spans="1:9" ht="15.75">
      <c r="A5079" s="675">
        <v>89491</v>
      </c>
      <c r="B5079" s="675" t="s">
        <v>7239</v>
      </c>
      <c r="C5079" s="675" t="s">
        <v>1986</v>
      </c>
      <c r="D5079" s="675" t="s">
        <v>37</v>
      </c>
      <c r="E5079" s="676">
        <v>87.42</v>
      </c>
      <c r="F5079" s="446"/>
      <c r="G5079" s="446"/>
      <c r="H5079" s="446" t="s">
        <v>14360</v>
      </c>
      <c r="I5079" s="447">
        <v>45261</v>
      </c>
    </row>
    <row r="5080" spans="1:9" ht="15.75">
      <c r="A5080" s="675">
        <v>89495</v>
      </c>
      <c r="B5080" s="675" t="s">
        <v>7240</v>
      </c>
      <c r="C5080" s="675" t="s">
        <v>1986</v>
      </c>
      <c r="D5080" s="675" t="s">
        <v>37</v>
      </c>
      <c r="E5080" s="676">
        <v>15.96</v>
      </c>
      <c r="F5080" s="446"/>
      <c r="G5080" s="446"/>
      <c r="H5080" s="446" t="s">
        <v>14360</v>
      </c>
      <c r="I5080" s="447">
        <v>45261</v>
      </c>
    </row>
    <row r="5081" spans="1:9" ht="15.75">
      <c r="A5081" s="675">
        <v>89707</v>
      </c>
      <c r="B5081" s="675" t="s">
        <v>7241</v>
      </c>
      <c r="C5081" s="675" t="s">
        <v>1986</v>
      </c>
      <c r="D5081" s="675" t="s">
        <v>37</v>
      </c>
      <c r="E5081" s="676">
        <v>42.08</v>
      </c>
      <c r="F5081" s="446"/>
      <c r="G5081" s="446"/>
      <c r="H5081" s="446" t="s">
        <v>14360</v>
      </c>
      <c r="I5081" s="447">
        <v>45261</v>
      </c>
    </row>
    <row r="5082" spans="1:9" ht="15.75">
      <c r="A5082" s="675">
        <v>89708</v>
      </c>
      <c r="B5082" s="675" t="s">
        <v>7242</v>
      </c>
      <c r="C5082" s="675" t="s">
        <v>1986</v>
      </c>
      <c r="D5082" s="675" t="s">
        <v>37</v>
      </c>
      <c r="E5082" s="676">
        <v>89.84</v>
      </c>
      <c r="F5082" s="446"/>
      <c r="G5082" s="446"/>
      <c r="H5082" s="446" t="s">
        <v>14360</v>
      </c>
      <c r="I5082" s="447">
        <v>45261</v>
      </c>
    </row>
    <row r="5083" spans="1:9" ht="15.75">
      <c r="A5083" s="675">
        <v>89709</v>
      </c>
      <c r="B5083" s="675" t="s">
        <v>7243</v>
      </c>
      <c r="C5083" s="675" t="s">
        <v>1986</v>
      </c>
      <c r="D5083" s="675" t="s">
        <v>37</v>
      </c>
      <c r="E5083" s="676">
        <v>18.3</v>
      </c>
      <c r="F5083" s="446"/>
      <c r="G5083" s="446"/>
      <c r="H5083" s="446" t="s">
        <v>14360</v>
      </c>
      <c r="I5083" s="447">
        <v>45261</v>
      </c>
    </row>
    <row r="5084" spans="1:9" ht="15.75">
      <c r="A5084" s="675">
        <v>89710</v>
      </c>
      <c r="B5084" s="675" t="s">
        <v>7244</v>
      </c>
      <c r="C5084" s="675" t="s">
        <v>1986</v>
      </c>
      <c r="D5084" s="675" t="s">
        <v>37</v>
      </c>
      <c r="E5084" s="676">
        <v>16.059999999999999</v>
      </c>
      <c r="F5084" s="446"/>
      <c r="G5084" s="446"/>
      <c r="H5084" s="446" t="s">
        <v>14360</v>
      </c>
      <c r="I5084" s="447">
        <v>45261</v>
      </c>
    </row>
    <row r="5085" spans="1:9" ht="15.75">
      <c r="A5085" s="675">
        <v>104326</v>
      </c>
      <c r="B5085" s="675" t="s">
        <v>7245</v>
      </c>
      <c r="C5085" s="675" t="s">
        <v>1986</v>
      </c>
      <c r="D5085" s="675" t="s">
        <v>37</v>
      </c>
      <c r="E5085" s="676">
        <v>17.45</v>
      </c>
      <c r="F5085" s="446"/>
      <c r="G5085" s="446"/>
      <c r="H5085" s="446" t="s">
        <v>14360</v>
      </c>
      <c r="I5085" s="447">
        <v>45261</v>
      </c>
    </row>
    <row r="5086" spans="1:9" ht="15.75">
      <c r="A5086" s="675">
        <v>104327</v>
      </c>
      <c r="B5086" s="675" t="s">
        <v>7246</v>
      </c>
      <c r="C5086" s="675" t="s">
        <v>1986</v>
      </c>
      <c r="D5086" s="675" t="s">
        <v>37</v>
      </c>
      <c r="E5086" s="676">
        <v>16.63</v>
      </c>
      <c r="F5086" s="446"/>
      <c r="G5086" s="446"/>
      <c r="H5086" s="446" t="s">
        <v>14360</v>
      </c>
      <c r="I5086" s="447">
        <v>45261</v>
      </c>
    </row>
    <row r="5087" spans="1:9" ht="15.75">
      <c r="A5087" s="675">
        <v>104328</v>
      </c>
      <c r="B5087" s="675" t="s">
        <v>7247</v>
      </c>
      <c r="C5087" s="675" t="s">
        <v>1986</v>
      </c>
      <c r="D5087" s="675" t="s">
        <v>37</v>
      </c>
      <c r="E5087" s="676">
        <v>61.29</v>
      </c>
      <c r="F5087" s="446"/>
      <c r="G5087" s="446"/>
      <c r="H5087" s="446" t="s">
        <v>14360</v>
      </c>
      <c r="I5087" s="447">
        <v>45261</v>
      </c>
    </row>
    <row r="5088" spans="1:9" ht="15.75">
      <c r="A5088" s="675">
        <v>104329</v>
      </c>
      <c r="B5088" s="675" t="s">
        <v>7248</v>
      </c>
      <c r="C5088" s="675" t="s">
        <v>1986</v>
      </c>
      <c r="D5088" s="675" t="s">
        <v>37</v>
      </c>
      <c r="E5088" s="676">
        <v>69.3</v>
      </c>
      <c r="F5088" s="446"/>
      <c r="G5088" s="446"/>
      <c r="H5088" s="446" t="s">
        <v>14360</v>
      </c>
      <c r="I5088" s="447">
        <v>45261</v>
      </c>
    </row>
    <row r="5089" spans="1:9" ht="15.75">
      <c r="A5089" s="675">
        <v>86872</v>
      </c>
      <c r="B5089" s="675" t="s">
        <v>2921</v>
      </c>
      <c r="C5089" s="675" t="s">
        <v>1986</v>
      </c>
      <c r="D5089" s="675" t="s">
        <v>37</v>
      </c>
      <c r="E5089" s="676">
        <v>707.33</v>
      </c>
      <c r="F5089" s="446"/>
      <c r="G5089" s="446"/>
      <c r="H5089" s="446" t="s">
        <v>14360</v>
      </c>
      <c r="I5089" s="447">
        <v>45261</v>
      </c>
    </row>
    <row r="5090" spans="1:9" ht="15.75">
      <c r="A5090" s="675">
        <v>86874</v>
      </c>
      <c r="B5090" s="675" t="s">
        <v>2922</v>
      </c>
      <c r="C5090" s="675" t="s">
        <v>1986</v>
      </c>
      <c r="D5090" s="675" t="s">
        <v>37</v>
      </c>
      <c r="E5090" s="676">
        <v>496.72</v>
      </c>
      <c r="F5090" s="446"/>
      <c r="G5090" s="446"/>
      <c r="H5090" s="446" t="s">
        <v>14360</v>
      </c>
      <c r="I5090" s="447">
        <v>45261</v>
      </c>
    </row>
    <row r="5091" spans="1:9" ht="15.75">
      <c r="A5091" s="675">
        <v>86875</v>
      </c>
      <c r="B5091" s="675" t="s">
        <v>2923</v>
      </c>
      <c r="C5091" s="675" t="s">
        <v>1986</v>
      </c>
      <c r="D5091" s="675" t="s">
        <v>37</v>
      </c>
      <c r="E5091" s="676">
        <v>360.18</v>
      </c>
      <c r="F5091" s="446"/>
      <c r="G5091" s="446"/>
      <c r="H5091" s="446" t="s">
        <v>14360</v>
      </c>
      <c r="I5091" s="447">
        <v>45261</v>
      </c>
    </row>
    <row r="5092" spans="1:9" ht="15.75">
      <c r="A5092" s="675">
        <v>86876</v>
      </c>
      <c r="B5092" s="675" t="s">
        <v>2924</v>
      </c>
      <c r="C5092" s="675" t="s">
        <v>1986</v>
      </c>
      <c r="D5092" s="675" t="s">
        <v>37</v>
      </c>
      <c r="E5092" s="676">
        <v>211.59</v>
      </c>
      <c r="F5092" s="446"/>
      <c r="G5092" s="446"/>
      <c r="H5092" s="446" t="s">
        <v>14360</v>
      </c>
      <c r="I5092" s="447">
        <v>45261</v>
      </c>
    </row>
    <row r="5093" spans="1:9" ht="15.75">
      <c r="A5093" s="675">
        <v>86877</v>
      </c>
      <c r="B5093" s="675" t="s">
        <v>2925</v>
      </c>
      <c r="C5093" s="675" t="s">
        <v>1986</v>
      </c>
      <c r="D5093" s="675" t="s">
        <v>37</v>
      </c>
      <c r="E5093" s="676">
        <v>59.95</v>
      </c>
      <c r="F5093" s="446"/>
      <c r="G5093" s="446"/>
      <c r="H5093" s="446" t="s">
        <v>14360</v>
      </c>
      <c r="I5093" s="447">
        <v>45261</v>
      </c>
    </row>
    <row r="5094" spans="1:9" ht="15.75">
      <c r="A5094" s="675">
        <v>86878</v>
      </c>
      <c r="B5094" s="675" t="s">
        <v>2926</v>
      </c>
      <c r="C5094" s="675" t="s">
        <v>1986</v>
      </c>
      <c r="D5094" s="675" t="s">
        <v>37</v>
      </c>
      <c r="E5094" s="676">
        <v>64.63</v>
      </c>
      <c r="F5094" s="446"/>
      <c r="G5094" s="446"/>
      <c r="H5094" s="446" t="s">
        <v>14360</v>
      </c>
      <c r="I5094" s="447">
        <v>45261</v>
      </c>
    </row>
    <row r="5095" spans="1:9" ht="15.75">
      <c r="A5095" s="675">
        <v>86879</v>
      </c>
      <c r="B5095" s="675" t="s">
        <v>2927</v>
      </c>
      <c r="C5095" s="675" t="s">
        <v>1986</v>
      </c>
      <c r="D5095" s="675" t="s">
        <v>37</v>
      </c>
      <c r="E5095" s="676">
        <v>8.93</v>
      </c>
      <c r="F5095" s="446"/>
      <c r="G5095" s="446"/>
      <c r="H5095" s="446" t="s">
        <v>14360</v>
      </c>
      <c r="I5095" s="447">
        <v>45261</v>
      </c>
    </row>
    <row r="5096" spans="1:9" ht="15.75">
      <c r="A5096" s="675">
        <v>86880</v>
      </c>
      <c r="B5096" s="675" t="s">
        <v>2928</v>
      </c>
      <c r="C5096" s="675" t="s">
        <v>1986</v>
      </c>
      <c r="D5096" s="675" t="s">
        <v>37</v>
      </c>
      <c r="E5096" s="676">
        <v>25.14</v>
      </c>
      <c r="F5096" s="446"/>
      <c r="G5096" s="446"/>
      <c r="H5096" s="446" t="s">
        <v>14360</v>
      </c>
      <c r="I5096" s="447">
        <v>45261</v>
      </c>
    </row>
    <row r="5097" spans="1:9" ht="15.75">
      <c r="A5097" s="675">
        <v>86881</v>
      </c>
      <c r="B5097" s="675" t="s">
        <v>2929</v>
      </c>
      <c r="C5097" s="675" t="s">
        <v>1986</v>
      </c>
      <c r="D5097" s="675" t="s">
        <v>37</v>
      </c>
      <c r="E5097" s="676">
        <v>182.1</v>
      </c>
      <c r="F5097" s="446"/>
      <c r="G5097" s="446"/>
      <c r="H5097" s="446" t="s">
        <v>14360</v>
      </c>
      <c r="I5097" s="447">
        <v>45261</v>
      </c>
    </row>
    <row r="5098" spans="1:9" ht="15.75">
      <c r="A5098" s="675">
        <v>86882</v>
      </c>
      <c r="B5098" s="675" t="s">
        <v>2930</v>
      </c>
      <c r="C5098" s="675" t="s">
        <v>1986</v>
      </c>
      <c r="D5098" s="675" t="s">
        <v>37</v>
      </c>
      <c r="E5098" s="676">
        <v>21.2</v>
      </c>
      <c r="F5098" s="446"/>
      <c r="G5098" s="446"/>
      <c r="H5098" s="446" t="s">
        <v>14360</v>
      </c>
      <c r="I5098" s="447">
        <v>45261</v>
      </c>
    </row>
    <row r="5099" spans="1:9" ht="15.75">
      <c r="A5099" s="675">
        <v>86883</v>
      </c>
      <c r="B5099" s="675" t="s">
        <v>2931</v>
      </c>
      <c r="C5099" s="675" t="s">
        <v>1986</v>
      </c>
      <c r="D5099" s="675" t="s">
        <v>37</v>
      </c>
      <c r="E5099" s="676">
        <v>11.45</v>
      </c>
      <c r="F5099" s="446"/>
      <c r="G5099" s="446"/>
      <c r="H5099" s="446" t="s">
        <v>14360</v>
      </c>
      <c r="I5099" s="447">
        <v>45261</v>
      </c>
    </row>
    <row r="5100" spans="1:9" ht="15.75">
      <c r="A5100" s="675">
        <v>86884</v>
      </c>
      <c r="B5100" s="675" t="s">
        <v>2932</v>
      </c>
      <c r="C5100" s="675" t="s">
        <v>1986</v>
      </c>
      <c r="D5100" s="675" t="s">
        <v>37</v>
      </c>
      <c r="E5100" s="676">
        <v>9.93</v>
      </c>
      <c r="F5100" s="446"/>
      <c r="G5100" s="446"/>
      <c r="H5100" s="446" t="s">
        <v>14360</v>
      </c>
      <c r="I5100" s="447">
        <v>45261</v>
      </c>
    </row>
    <row r="5101" spans="1:9" ht="15.75">
      <c r="A5101" s="675">
        <v>86885</v>
      </c>
      <c r="B5101" s="675" t="s">
        <v>2933</v>
      </c>
      <c r="C5101" s="675" t="s">
        <v>1986</v>
      </c>
      <c r="D5101" s="675" t="s">
        <v>37</v>
      </c>
      <c r="E5101" s="676">
        <v>11.34</v>
      </c>
      <c r="F5101" s="446"/>
      <c r="G5101" s="446"/>
      <c r="H5101" s="446" t="s">
        <v>14360</v>
      </c>
      <c r="I5101" s="447">
        <v>45261</v>
      </c>
    </row>
    <row r="5102" spans="1:9" ht="15.75">
      <c r="A5102" s="675">
        <v>86886</v>
      </c>
      <c r="B5102" s="675" t="s">
        <v>2934</v>
      </c>
      <c r="C5102" s="675" t="s">
        <v>1986</v>
      </c>
      <c r="D5102" s="675" t="s">
        <v>37</v>
      </c>
      <c r="E5102" s="676">
        <v>44.44</v>
      </c>
      <c r="F5102" s="446"/>
      <c r="G5102" s="446"/>
      <c r="H5102" s="446" t="s">
        <v>14360</v>
      </c>
      <c r="I5102" s="447">
        <v>45261</v>
      </c>
    </row>
    <row r="5103" spans="1:9" ht="15.75">
      <c r="A5103" s="675">
        <v>86887</v>
      </c>
      <c r="B5103" s="675" t="s">
        <v>2935</v>
      </c>
      <c r="C5103" s="675" t="s">
        <v>1986</v>
      </c>
      <c r="D5103" s="675" t="s">
        <v>37</v>
      </c>
      <c r="E5103" s="676">
        <v>48.21</v>
      </c>
      <c r="F5103" s="446"/>
      <c r="G5103" s="446"/>
      <c r="H5103" s="446" t="s">
        <v>14360</v>
      </c>
      <c r="I5103" s="447">
        <v>45261</v>
      </c>
    </row>
    <row r="5104" spans="1:9" ht="15.75">
      <c r="A5104" s="675">
        <v>86888</v>
      </c>
      <c r="B5104" s="675" t="s">
        <v>2936</v>
      </c>
      <c r="C5104" s="675" t="s">
        <v>1986</v>
      </c>
      <c r="D5104" s="675" t="s">
        <v>37</v>
      </c>
      <c r="E5104" s="676">
        <v>481.06</v>
      </c>
      <c r="F5104" s="446"/>
      <c r="G5104" s="446"/>
      <c r="H5104" s="446" t="s">
        <v>14360</v>
      </c>
      <c r="I5104" s="447">
        <v>45261</v>
      </c>
    </row>
    <row r="5105" spans="1:9" ht="15.75">
      <c r="A5105" s="675">
        <v>86889</v>
      </c>
      <c r="B5105" s="675" t="s">
        <v>2937</v>
      </c>
      <c r="C5105" s="675" t="s">
        <v>1986</v>
      </c>
      <c r="D5105" s="675" t="s">
        <v>37</v>
      </c>
      <c r="E5105" s="676">
        <v>650.80999999999995</v>
      </c>
      <c r="F5105" s="446"/>
      <c r="G5105" s="446"/>
      <c r="H5105" s="446" t="s">
        <v>14360</v>
      </c>
      <c r="I5105" s="447">
        <v>45261</v>
      </c>
    </row>
    <row r="5106" spans="1:9" ht="15.75">
      <c r="A5106" s="675">
        <v>86893</v>
      </c>
      <c r="B5106" s="675" t="s">
        <v>2938</v>
      </c>
      <c r="C5106" s="675" t="s">
        <v>1986</v>
      </c>
      <c r="D5106" s="675" t="s">
        <v>37</v>
      </c>
      <c r="E5106" s="676">
        <v>627.58000000000004</v>
      </c>
      <c r="F5106" s="446"/>
      <c r="G5106" s="446"/>
      <c r="H5106" s="446" t="s">
        <v>14360</v>
      </c>
      <c r="I5106" s="447">
        <v>45261</v>
      </c>
    </row>
    <row r="5107" spans="1:9" ht="15.75">
      <c r="A5107" s="675">
        <v>86894</v>
      </c>
      <c r="B5107" s="675" t="s">
        <v>2939</v>
      </c>
      <c r="C5107" s="675" t="s">
        <v>1986</v>
      </c>
      <c r="D5107" s="675" t="s">
        <v>37</v>
      </c>
      <c r="E5107" s="676">
        <v>203.81</v>
      </c>
      <c r="F5107" s="446"/>
      <c r="G5107" s="446"/>
      <c r="H5107" s="446" t="s">
        <v>14360</v>
      </c>
      <c r="I5107" s="447">
        <v>45261</v>
      </c>
    </row>
    <row r="5108" spans="1:9" ht="15.75">
      <c r="A5108" s="675">
        <v>86895</v>
      </c>
      <c r="B5108" s="675" t="s">
        <v>2940</v>
      </c>
      <c r="C5108" s="675" t="s">
        <v>1986</v>
      </c>
      <c r="D5108" s="675" t="s">
        <v>37</v>
      </c>
      <c r="E5108" s="676">
        <v>316.88</v>
      </c>
      <c r="F5108" s="446"/>
      <c r="G5108" s="446"/>
      <c r="H5108" s="446" t="s">
        <v>14360</v>
      </c>
      <c r="I5108" s="447">
        <v>45261</v>
      </c>
    </row>
    <row r="5109" spans="1:9" ht="15.75">
      <c r="A5109" s="675">
        <v>86899</v>
      </c>
      <c r="B5109" s="675" t="s">
        <v>2941</v>
      </c>
      <c r="C5109" s="675" t="s">
        <v>1986</v>
      </c>
      <c r="D5109" s="675" t="s">
        <v>37</v>
      </c>
      <c r="E5109" s="676">
        <v>308.17</v>
      </c>
      <c r="F5109" s="446"/>
      <c r="G5109" s="446"/>
      <c r="H5109" s="446" t="s">
        <v>14360</v>
      </c>
      <c r="I5109" s="447">
        <v>45261</v>
      </c>
    </row>
    <row r="5110" spans="1:9" ht="15.75">
      <c r="A5110" s="675">
        <v>86900</v>
      </c>
      <c r="B5110" s="675" t="s">
        <v>2942</v>
      </c>
      <c r="C5110" s="675" t="s">
        <v>1986</v>
      </c>
      <c r="D5110" s="675" t="s">
        <v>37</v>
      </c>
      <c r="E5110" s="676">
        <v>229.62</v>
      </c>
      <c r="F5110" s="446"/>
      <c r="G5110" s="446"/>
      <c r="H5110" s="446" t="s">
        <v>14360</v>
      </c>
      <c r="I5110" s="447">
        <v>45261</v>
      </c>
    </row>
    <row r="5111" spans="1:9" ht="15.75">
      <c r="A5111" s="675">
        <v>86901</v>
      </c>
      <c r="B5111" s="675" t="s">
        <v>2943</v>
      </c>
      <c r="C5111" s="675" t="s">
        <v>1986</v>
      </c>
      <c r="D5111" s="675" t="s">
        <v>37</v>
      </c>
      <c r="E5111" s="676">
        <v>145.26</v>
      </c>
      <c r="F5111" s="446"/>
      <c r="G5111" s="446"/>
      <c r="H5111" s="446" t="s">
        <v>14360</v>
      </c>
      <c r="I5111" s="447">
        <v>45261</v>
      </c>
    </row>
    <row r="5112" spans="1:9" ht="15.75">
      <c r="A5112" s="675">
        <v>86902</v>
      </c>
      <c r="B5112" s="675" t="s">
        <v>2944</v>
      </c>
      <c r="C5112" s="675" t="s">
        <v>1986</v>
      </c>
      <c r="D5112" s="675" t="s">
        <v>37</v>
      </c>
      <c r="E5112" s="676">
        <v>303.20999999999998</v>
      </c>
      <c r="F5112" s="446"/>
      <c r="G5112" s="446"/>
      <c r="H5112" s="446" t="s">
        <v>14360</v>
      </c>
      <c r="I5112" s="447">
        <v>45261</v>
      </c>
    </row>
    <row r="5113" spans="1:9" ht="15.75">
      <c r="A5113" s="675">
        <v>86903</v>
      </c>
      <c r="B5113" s="675" t="s">
        <v>2945</v>
      </c>
      <c r="C5113" s="675" t="s">
        <v>1986</v>
      </c>
      <c r="D5113" s="675" t="s">
        <v>37</v>
      </c>
      <c r="E5113" s="676">
        <v>342</v>
      </c>
      <c r="F5113" s="446"/>
      <c r="G5113" s="446"/>
      <c r="H5113" s="446" t="s">
        <v>14360</v>
      </c>
      <c r="I5113" s="447">
        <v>45261</v>
      </c>
    </row>
    <row r="5114" spans="1:9" ht="15.75">
      <c r="A5114" s="675">
        <v>86904</v>
      </c>
      <c r="B5114" s="675" t="s">
        <v>2946</v>
      </c>
      <c r="C5114" s="675" t="s">
        <v>1986</v>
      </c>
      <c r="D5114" s="675" t="s">
        <v>37</v>
      </c>
      <c r="E5114" s="676">
        <v>143.63999999999999</v>
      </c>
      <c r="F5114" s="446"/>
      <c r="G5114" s="446"/>
      <c r="H5114" s="446" t="s">
        <v>14360</v>
      </c>
      <c r="I5114" s="447">
        <v>45261</v>
      </c>
    </row>
    <row r="5115" spans="1:9" ht="15.75">
      <c r="A5115" s="675">
        <v>86905</v>
      </c>
      <c r="B5115" s="675" t="s">
        <v>2947</v>
      </c>
      <c r="C5115" s="675" t="s">
        <v>1986</v>
      </c>
      <c r="D5115" s="675" t="s">
        <v>37</v>
      </c>
      <c r="E5115" s="676">
        <v>421.33</v>
      </c>
      <c r="F5115" s="446"/>
      <c r="G5115" s="446"/>
      <c r="H5115" s="446" t="s">
        <v>14360</v>
      </c>
      <c r="I5115" s="447">
        <v>45261</v>
      </c>
    </row>
    <row r="5116" spans="1:9" ht="15.75">
      <c r="A5116" s="675">
        <v>86906</v>
      </c>
      <c r="B5116" s="675" t="s">
        <v>2948</v>
      </c>
      <c r="C5116" s="675" t="s">
        <v>1986</v>
      </c>
      <c r="D5116" s="675" t="s">
        <v>37</v>
      </c>
      <c r="E5116" s="676">
        <v>77.88</v>
      </c>
      <c r="F5116" s="446"/>
      <c r="G5116" s="446"/>
      <c r="H5116" s="446" t="s">
        <v>14360</v>
      </c>
      <c r="I5116" s="447">
        <v>45261</v>
      </c>
    </row>
    <row r="5117" spans="1:9" ht="15.75">
      <c r="A5117" s="675">
        <v>86908</v>
      </c>
      <c r="B5117" s="675" t="s">
        <v>2949</v>
      </c>
      <c r="C5117" s="675" t="s">
        <v>1986</v>
      </c>
      <c r="D5117" s="675" t="s">
        <v>37</v>
      </c>
      <c r="E5117" s="676">
        <v>505.95</v>
      </c>
      <c r="F5117" s="446"/>
      <c r="G5117" s="446"/>
      <c r="H5117" s="446" t="s">
        <v>14360</v>
      </c>
      <c r="I5117" s="447">
        <v>45261</v>
      </c>
    </row>
    <row r="5118" spans="1:9" ht="15.75">
      <c r="A5118" s="675">
        <v>86909</v>
      </c>
      <c r="B5118" s="675" t="s">
        <v>2950</v>
      </c>
      <c r="C5118" s="675" t="s">
        <v>1986</v>
      </c>
      <c r="D5118" s="675" t="s">
        <v>37</v>
      </c>
      <c r="E5118" s="676">
        <v>135.27000000000001</v>
      </c>
      <c r="F5118" s="446"/>
      <c r="G5118" s="446"/>
      <c r="H5118" s="446" t="s">
        <v>14360</v>
      </c>
      <c r="I5118" s="447">
        <v>45261</v>
      </c>
    </row>
    <row r="5119" spans="1:9" ht="15.75">
      <c r="A5119" s="675">
        <v>86910</v>
      </c>
      <c r="B5119" s="675" t="s">
        <v>2951</v>
      </c>
      <c r="C5119" s="675" t="s">
        <v>1986</v>
      </c>
      <c r="D5119" s="675" t="s">
        <v>37</v>
      </c>
      <c r="E5119" s="676">
        <v>133.37</v>
      </c>
      <c r="F5119" s="446"/>
      <c r="G5119" s="446"/>
      <c r="H5119" s="446" t="s">
        <v>14360</v>
      </c>
      <c r="I5119" s="447">
        <v>45261</v>
      </c>
    </row>
    <row r="5120" spans="1:9" ht="15.75">
      <c r="A5120" s="675">
        <v>86911</v>
      </c>
      <c r="B5120" s="675" t="s">
        <v>2952</v>
      </c>
      <c r="C5120" s="675" t="s">
        <v>1986</v>
      </c>
      <c r="D5120" s="675" t="s">
        <v>37</v>
      </c>
      <c r="E5120" s="676">
        <v>91.12</v>
      </c>
      <c r="F5120" s="446"/>
      <c r="G5120" s="446"/>
      <c r="H5120" s="446" t="s">
        <v>14360</v>
      </c>
      <c r="I5120" s="447">
        <v>45261</v>
      </c>
    </row>
    <row r="5121" spans="1:9" ht="15.75">
      <c r="A5121" s="675">
        <v>86913</v>
      </c>
      <c r="B5121" s="675" t="s">
        <v>2953</v>
      </c>
      <c r="C5121" s="675" t="s">
        <v>1986</v>
      </c>
      <c r="D5121" s="675" t="s">
        <v>37</v>
      </c>
      <c r="E5121" s="676">
        <v>56.71</v>
      </c>
      <c r="F5121" s="446"/>
      <c r="G5121" s="446"/>
      <c r="H5121" s="446" t="s">
        <v>14360</v>
      </c>
      <c r="I5121" s="447">
        <v>45261</v>
      </c>
    </row>
    <row r="5122" spans="1:9" ht="15.75">
      <c r="A5122" s="675">
        <v>86914</v>
      </c>
      <c r="B5122" s="675" t="s">
        <v>2954</v>
      </c>
      <c r="C5122" s="675" t="s">
        <v>1986</v>
      </c>
      <c r="D5122" s="675" t="s">
        <v>37</v>
      </c>
      <c r="E5122" s="676">
        <v>102.23</v>
      </c>
      <c r="F5122" s="446"/>
      <c r="G5122" s="446"/>
      <c r="H5122" s="446" t="s">
        <v>14360</v>
      </c>
      <c r="I5122" s="447">
        <v>45261</v>
      </c>
    </row>
    <row r="5123" spans="1:9" ht="15.75">
      <c r="A5123" s="675">
        <v>86915</v>
      </c>
      <c r="B5123" s="675" t="s">
        <v>2955</v>
      </c>
      <c r="C5123" s="675" t="s">
        <v>1986</v>
      </c>
      <c r="D5123" s="675" t="s">
        <v>37</v>
      </c>
      <c r="E5123" s="676">
        <v>149.47999999999999</v>
      </c>
      <c r="F5123" s="446"/>
      <c r="G5123" s="446"/>
      <c r="H5123" s="446" t="s">
        <v>14360</v>
      </c>
      <c r="I5123" s="447">
        <v>45261</v>
      </c>
    </row>
    <row r="5124" spans="1:9" ht="15.75">
      <c r="A5124" s="675">
        <v>86916</v>
      </c>
      <c r="B5124" s="675" t="s">
        <v>2956</v>
      </c>
      <c r="C5124" s="675" t="s">
        <v>1986</v>
      </c>
      <c r="D5124" s="675" t="s">
        <v>37</v>
      </c>
      <c r="E5124" s="676">
        <v>21.61</v>
      </c>
      <c r="F5124" s="446"/>
      <c r="G5124" s="446"/>
      <c r="H5124" s="446" t="s">
        <v>14360</v>
      </c>
      <c r="I5124" s="447">
        <v>45261</v>
      </c>
    </row>
    <row r="5125" spans="1:9" ht="15.75">
      <c r="A5125" s="675">
        <v>86919</v>
      </c>
      <c r="B5125" s="675" t="s">
        <v>2957</v>
      </c>
      <c r="C5125" s="675" t="s">
        <v>1986</v>
      </c>
      <c r="D5125" s="675" t="s">
        <v>37</v>
      </c>
      <c r="E5125" s="676">
        <v>880.96</v>
      </c>
      <c r="F5125" s="446"/>
      <c r="G5125" s="446"/>
      <c r="H5125" s="446" t="s">
        <v>14360</v>
      </c>
      <c r="I5125" s="447">
        <v>45261</v>
      </c>
    </row>
    <row r="5126" spans="1:9" ht="15.75">
      <c r="A5126" s="675">
        <v>86920</v>
      </c>
      <c r="B5126" s="675" t="s">
        <v>2958</v>
      </c>
      <c r="C5126" s="675" t="s">
        <v>1986</v>
      </c>
      <c r="D5126" s="675" t="s">
        <v>37</v>
      </c>
      <c r="E5126" s="676">
        <v>784.42</v>
      </c>
      <c r="F5126" s="446"/>
      <c r="G5126" s="446"/>
      <c r="H5126" s="446" t="s">
        <v>14360</v>
      </c>
      <c r="I5126" s="447">
        <v>45261</v>
      </c>
    </row>
    <row r="5127" spans="1:9" ht="15.75">
      <c r="A5127" s="675">
        <v>86921</v>
      </c>
      <c r="B5127" s="675" t="s">
        <v>2959</v>
      </c>
      <c r="C5127" s="675" t="s">
        <v>1986</v>
      </c>
      <c r="D5127" s="675" t="s">
        <v>37</v>
      </c>
      <c r="E5127" s="676">
        <v>749.32</v>
      </c>
      <c r="F5127" s="446"/>
      <c r="G5127" s="446"/>
      <c r="H5127" s="446" t="s">
        <v>14360</v>
      </c>
      <c r="I5127" s="447">
        <v>45261</v>
      </c>
    </row>
    <row r="5128" spans="1:9" ht="15.75">
      <c r="A5128" s="675">
        <v>86922</v>
      </c>
      <c r="B5128" s="675" t="s">
        <v>2960</v>
      </c>
      <c r="C5128" s="675" t="s">
        <v>1986</v>
      </c>
      <c r="D5128" s="675" t="s">
        <v>37</v>
      </c>
      <c r="E5128" s="676">
        <v>841</v>
      </c>
      <c r="F5128" s="446"/>
      <c r="G5128" s="446"/>
      <c r="H5128" s="446" t="s">
        <v>14360</v>
      </c>
      <c r="I5128" s="447">
        <v>45261</v>
      </c>
    </row>
    <row r="5129" spans="1:9" ht="15.75">
      <c r="A5129" s="675">
        <v>86923</v>
      </c>
      <c r="B5129" s="675" t="s">
        <v>2961</v>
      </c>
      <c r="C5129" s="675" t="s">
        <v>1986</v>
      </c>
      <c r="D5129" s="675" t="s">
        <v>37</v>
      </c>
      <c r="E5129" s="676">
        <v>583.55999999999995</v>
      </c>
      <c r="F5129" s="446"/>
      <c r="G5129" s="446"/>
      <c r="H5129" s="446" t="s">
        <v>14360</v>
      </c>
      <c r="I5129" s="447">
        <v>45261</v>
      </c>
    </row>
    <row r="5130" spans="1:9" ht="15.75">
      <c r="A5130" s="675">
        <v>86924</v>
      </c>
      <c r="B5130" s="675" t="s">
        <v>2962</v>
      </c>
      <c r="C5130" s="675" t="s">
        <v>1986</v>
      </c>
      <c r="D5130" s="675" t="s">
        <v>37</v>
      </c>
      <c r="E5130" s="676">
        <v>548.46</v>
      </c>
      <c r="F5130" s="446"/>
      <c r="G5130" s="446"/>
      <c r="H5130" s="446" t="s">
        <v>14360</v>
      </c>
      <c r="I5130" s="447">
        <v>45261</v>
      </c>
    </row>
    <row r="5131" spans="1:9" ht="15.75">
      <c r="A5131" s="675">
        <v>86925</v>
      </c>
      <c r="B5131" s="675" t="s">
        <v>2963</v>
      </c>
      <c r="C5131" s="675" t="s">
        <v>1986</v>
      </c>
      <c r="D5131" s="675" t="s">
        <v>37</v>
      </c>
      <c r="E5131" s="676">
        <v>437.27</v>
      </c>
      <c r="F5131" s="446"/>
      <c r="G5131" s="446"/>
      <c r="H5131" s="446" t="s">
        <v>14360</v>
      </c>
      <c r="I5131" s="447">
        <v>45261</v>
      </c>
    </row>
    <row r="5132" spans="1:9" ht="15.75">
      <c r="A5132" s="675">
        <v>86926</v>
      </c>
      <c r="B5132" s="675" t="s">
        <v>2964</v>
      </c>
      <c r="C5132" s="675" t="s">
        <v>1986</v>
      </c>
      <c r="D5132" s="675" t="s">
        <v>37</v>
      </c>
      <c r="E5132" s="676">
        <v>402.17</v>
      </c>
      <c r="F5132" s="446"/>
      <c r="G5132" s="446"/>
      <c r="H5132" s="446" t="s">
        <v>14360</v>
      </c>
      <c r="I5132" s="447">
        <v>45261</v>
      </c>
    </row>
    <row r="5133" spans="1:9" ht="15.75">
      <c r="A5133" s="675">
        <v>86927</v>
      </c>
      <c r="B5133" s="675" t="s">
        <v>2965</v>
      </c>
      <c r="C5133" s="675" t="s">
        <v>1986</v>
      </c>
      <c r="D5133" s="675" t="s">
        <v>37</v>
      </c>
      <c r="E5133" s="676">
        <v>298.43</v>
      </c>
      <c r="F5133" s="446"/>
      <c r="G5133" s="446"/>
      <c r="H5133" s="446" t="s">
        <v>14360</v>
      </c>
      <c r="I5133" s="447">
        <v>45261</v>
      </c>
    </row>
    <row r="5134" spans="1:9" ht="15.75">
      <c r="A5134" s="675">
        <v>86928</v>
      </c>
      <c r="B5134" s="675" t="s">
        <v>2966</v>
      </c>
      <c r="C5134" s="675" t="s">
        <v>1986</v>
      </c>
      <c r="D5134" s="675" t="s">
        <v>37</v>
      </c>
      <c r="E5134" s="676">
        <v>263.33</v>
      </c>
      <c r="F5134" s="446"/>
      <c r="G5134" s="446"/>
      <c r="H5134" s="446" t="s">
        <v>14360</v>
      </c>
      <c r="I5134" s="447">
        <v>45261</v>
      </c>
    </row>
    <row r="5135" spans="1:9" ht="15.75">
      <c r="A5135" s="675">
        <v>86929</v>
      </c>
      <c r="B5135" s="675" t="s">
        <v>2967</v>
      </c>
      <c r="C5135" s="675" t="s">
        <v>1986</v>
      </c>
      <c r="D5135" s="675" t="s">
        <v>37</v>
      </c>
      <c r="E5135" s="676">
        <v>288.68</v>
      </c>
      <c r="F5135" s="446"/>
      <c r="G5135" s="446"/>
      <c r="H5135" s="446" t="s">
        <v>14360</v>
      </c>
      <c r="I5135" s="447">
        <v>45261</v>
      </c>
    </row>
    <row r="5136" spans="1:9" ht="15.75">
      <c r="A5136" s="675">
        <v>86930</v>
      </c>
      <c r="B5136" s="675" t="s">
        <v>2968</v>
      </c>
      <c r="C5136" s="675" t="s">
        <v>1986</v>
      </c>
      <c r="D5136" s="675" t="s">
        <v>37</v>
      </c>
      <c r="E5136" s="676">
        <v>253.58</v>
      </c>
      <c r="F5136" s="446"/>
      <c r="G5136" s="446"/>
      <c r="H5136" s="446" t="s">
        <v>14360</v>
      </c>
      <c r="I5136" s="447">
        <v>45261</v>
      </c>
    </row>
    <row r="5137" spans="1:9" ht="15.75">
      <c r="A5137" s="675">
        <v>86931</v>
      </c>
      <c r="B5137" s="675" t="s">
        <v>2969</v>
      </c>
      <c r="C5137" s="675" t="s">
        <v>1986</v>
      </c>
      <c r="D5137" s="675" t="s">
        <v>37</v>
      </c>
      <c r="E5137" s="676">
        <v>492.4</v>
      </c>
      <c r="F5137" s="446"/>
      <c r="G5137" s="446"/>
      <c r="H5137" s="446" t="s">
        <v>14360</v>
      </c>
      <c r="I5137" s="447">
        <v>45261</v>
      </c>
    </row>
    <row r="5138" spans="1:9" ht="15.75">
      <c r="A5138" s="675">
        <v>86932</v>
      </c>
      <c r="B5138" s="675" t="s">
        <v>2970</v>
      </c>
      <c r="C5138" s="675" t="s">
        <v>1986</v>
      </c>
      <c r="D5138" s="675" t="s">
        <v>37</v>
      </c>
      <c r="E5138" s="676">
        <v>529.27</v>
      </c>
      <c r="F5138" s="446"/>
      <c r="G5138" s="446"/>
      <c r="H5138" s="446" t="s">
        <v>14360</v>
      </c>
      <c r="I5138" s="447">
        <v>45261</v>
      </c>
    </row>
    <row r="5139" spans="1:9" ht="15.75">
      <c r="A5139" s="675">
        <v>86933</v>
      </c>
      <c r="B5139" s="675" t="s">
        <v>2971</v>
      </c>
      <c r="C5139" s="675" t="s">
        <v>1986</v>
      </c>
      <c r="D5139" s="675" t="s">
        <v>37</v>
      </c>
      <c r="E5139" s="676">
        <v>341.27</v>
      </c>
      <c r="F5139" s="446"/>
      <c r="G5139" s="446"/>
      <c r="H5139" s="446" t="s">
        <v>14360</v>
      </c>
      <c r="I5139" s="447">
        <v>45261</v>
      </c>
    </row>
    <row r="5140" spans="1:9" ht="15.75">
      <c r="A5140" s="675">
        <v>86934</v>
      </c>
      <c r="B5140" s="675" t="s">
        <v>2972</v>
      </c>
      <c r="C5140" s="675" t="s">
        <v>1986</v>
      </c>
      <c r="D5140" s="675" t="s">
        <v>37</v>
      </c>
      <c r="E5140" s="676">
        <v>331.52</v>
      </c>
      <c r="F5140" s="446"/>
      <c r="G5140" s="446"/>
      <c r="H5140" s="446" t="s">
        <v>14360</v>
      </c>
      <c r="I5140" s="447">
        <v>45261</v>
      </c>
    </row>
    <row r="5141" spans="1:9" ht="15.75">
      <c r="A5141" s="675">
        <v>86935</v>
      </c>
      <c r="B5141" s="675" t="s">
        <v>2973</v>
      </c>
      <c r="C5141" s="675" t="s">
        <v>1986</v>
      </c>
      <c r="D5141" s="675" t="s">
        <v>37</v>
      </c>
      <c r="E5141" s="676">
        <v>305.7</v>
      </c>
      <c r="F5141" s="446"/>
      <c r="G5141" s="446"/>
      <c r="H5141" s="446" t="s">
        <v>14360</v>
      </c>
      <c r="I5141" s="447">
        <v>45261</v>
      </c>
    </row>
    <row r="5142" spans="1:9" ht="15.75">
      <c r="A5142" s="675">
        <v>86936</v>
      </c>
      <c r="B5142" s="675" t="s">
        <v>2974</v>
      </c>
      <c r="C5142" s="675" t="s">
        <v>1986</v>
      </c>
      <c r="D5142" s="675" t="s">
        <v>37</v>
      </c>
      <c r="E5142" s="676">
        <v>476.35</v>
      </c>
      <c r="F5142" s="446"/>
      <c r="G5142" s="446"/>
      <c r="H5142" s="446" t="s">
        <v>14360</v>
      </c>
      <c r="I5142" s="447">
        <v>45261</v>
      </c>
    </row>
    <row r="5143" spans="1:9" ht="15.75">
      <c r="A5143" s="675">
        <v>86937</v>
      </c>
      <c r="B5143" s="675" t="s">
        <v>2975</v>
      </c>
      <c r="C5143" s="675" t="s">
        <v>1986</v>
      </c>
      <c r="D5143" s="675" t="s">
        <v>37</v>
      </c>
      <c r="E5143" s="676">
        <v>216.66</v>
      </c>
      <c r="F5143" s="446"/>
      <c r="G5143" s="446"/>
      <c r="H5143" s="446" t="s">
        <v>14360</v>
      </c>
      <c r="I5143" s="447">
        <v>45261</v>
      </c>
    </row>
    <row r="5144" spans="1:9" ht="15.75">
      <c r="A5144" s="675">
        <v>86938</v>
      </c>
      <c r="B5144" s="675" t="s">
        <v>2976</v>
      </c>
      <c r="C5144" s="675" t="s">
        <v>1986</v>
      </c>
      <c r="D5144" s="675" t="s">
        <v>37</v>
      </c>
      <c r="E5144" s="676">
        <v>387.31</v>
      </c>
      <c r="F5144" s="446"/>
      <c r="G5144" s="446"/>
      <c r="H5144" s="446" t="s">
        <v>14360</v>
      </c>
      <c r="I5144" s="447">
        <v>45261</v>
      </c>
    </row>
    <row r="5145" spans="1:9" ht="15.75">
      <c r="A5145" s="675">
        <v>86939</v>
      </c>
      <c r="B5145" s="675" t="s">
        <v>2977</v>
      </c>
      <c r="C5145" s="675" t="s">
        <v>1986</v>
      </c>
      <c r="D5145" s="675" t="s">
        <v>37</v>
      </c>
      <c r="E5145" s="676">
        <v>411.4</v>
      </c>
      <c r="F5145" s="446"/>
      <c r="G5145" s="446"/>
      <c r="H5145" s="446" t="s">
        <v>14360</v>
      </c>
      <c r="I5145" s="447">
        <v>45261</v>
      </c>
    </row>
    <row r="5146" spans="1:9" ht="15.75">
      <c r="A5146" s="675">
        <v>86940</v>
      </c>
      <c r="B5146" s="675" t="s">
        <v>2978</v>
      </c>
      <c r="C5146" s="675" t="s">
        <v>1986</v>
      </c>
      <c r="D5146" s="675" t="s">
        <v>37</v>
      </c>
      <c r="E5146" s="677">
        <v>1101.8</v>
      </c>
      <c r="F5146" s="446"/>
      <c r="G5146" s="446"/>
      <c r="H5146" s="446" t="s">
        <v>14360</v>
      </c>
      <c r="I5146" s="447">
        <v>45261</v>
      </c>
    </row>
    <row r="5147" spans="1:9" ht="15.75">
      <c r="A5147" s="675">
        <v>86941</v>
      </c>
      <c r="B5147" s="675" t="s">
        <v>2979</v>
      </c>
      <c r="C5147" s="675" t="s">
        <v>1986</v>
      </c>
      <c r="D5147" s="675" t="s">
        <v>37</v>
      </c>
      <c r="E5147" s="676">
        <v>781.74</v>
      </c>
      <c r="F5147" s="446"/>
      <c r="G5147" s="446"/>
      <c r="H5147" s="446" t="s">
        <v>14360</v>
      </c>
      <c r="I5147" s="447">
        <v>45261</v>
      </c>
    </row>
    <row r="5148" spans="1:9" ht="15.75">
      <c r="A5148" s="675">
        <v>86942</v>
      </c>
      <c r="B5148" s="675" t="s">
        <v>2980</v>
      </c>
      <c r="C5148" s="675" t="s">
        <v>1986</v>
      </c>
      <c r="D5148" s="675" t="s">
        <v>37</v>
      </c>
      <c r="E5148" s="676">
        <v>261.58</v>
      </c>
      <c r="F5148" s="446"/>
      <c r="G5148" s="446"/>
      <c r="H5148" s="446" t="s">
        <v>14360</v>
      </c>
      <c r="I5148" s="447">
        <v>45261</v>
      </c>
    </row>
    <row r="5149" spans="1:9" ht="15.75">
      <c r="A5149" s="675">
        <v>86943</v>
      </c>
      <c r="B5149" s="675" t="s">
        <v>2981</v>
      </c>
      <c r="C5149" s="675" t="s">
        <v>1986</v>
      </c>
      <c r="D5149" s="675" t="s">
        <v>37</v>
      </c>
      <c r="E5149" s="676">
        <v>251.83</v>
      </c>
      <c r="F5149" s="446"/>
      <c r="G5149" s="446"/>
      <c r="H5149" s="446" t="s">
        <v>14360</v>
      </c>
      <c r="I5149" s="447">
        <v>45261</v>
      </c>
    </row>
    <row r="5150" spans="1:9" ht="15.75">
      <c r="A5150" s="675">
        <v>86947</v>
      </c>
      <c r="B5150" s="675" t="s">
        <v>2982</v>
      </c>
      <c r="C5150" s="675" t="s">
        <v>1986</v>
      </c>
      <c r="D5150" s="675" t="s">
        <v>37</v>
      </c>
      <c r="E5150" s="677">
        <v>1213.23</v>
      </c>
      <c r="F5150" s="446"/>
      <c r="G5150" s="446"/>
      <c r="H5150" s="446" t="s">
        <v>14360</v>
      </c>
      <c r="I5150" s="447">
        <v>45261</v>
      </c>
    </row>
    <row r="5151" spans="1:9" ht="15.75">
      <c r="A5151" s="675">
        <v>93396</v>
      </c>
      <c r="B5151" s="675" t="s">
        <v>2983</v>
      </c>
      <c r="C5151" s="675" t="s">
        <v>1986</v>
      </c>
      <c r="D5151" s="675" t="s">
        <v>37</v>
      </c>
      <c r="E5151" s="676">
        <v>621.35</v>
      </c>
      <c r="F5151" s="446"/>
      <c r="G5151" s="446"/>
      <c r="H5151" s="446" t="s">
        <v>14360</v>
      </c>
      <c r="I5151" s="447">
        <v>45261</v>
      </c>
    </row>
    <row r="5152" spans="1:9" ht="15.75">
      <c r="A5152" s="675">
        <v>93441</v>
      </c>
      <c r="B5152" s="675" t="s">
        <v>2984</v>
      </c>
      <c r="C5152" s="675" t="s">
        <v>1986</v>
      </c>
      <c r="D5152" s="675" t="s">
        <v>37</v>
      </c>
      <c r="E5152" s="677">
        <v>1057.56</v>
      </c>
      <c r="F5152" s="446"/>
      <c r="G5152" s="446"/>
      <c r="H5152" s="446" t="s">
        <v>14360</v>
      </c>
      <c r="I5152" s="447">
        <v>45261</v>
      </c>
    </row>
    <row r="5153" spans="1:9" ht="15.75">
      <c r="A5153" s="675">
        <v>93442</v>
      </c>
      <c r="B5153" s="675" t="s">
        <v>2985</v>
      </c>
      <c r="C5153" s="675" t="s">
        <v>1986</v>
      </c>
      <c r="D5153" s="675" t="s">
        <v>37</v>
      </c>
      <c r="E5153" s="677">
        <v>1249.1300000000001</v>
      </c>
      <c r="F5153" s="446"/>
      <c r="G5153" s="446"/>
      <c r="H5153" s="446" t="s">
        <v>14360</v>
      </c>
      <c r="I5153" s="447">
        <v>45261</v>
      </c>
    </row>
    <row r="5154" spans="1:9" ht="15.75">
      <c r="A5154" s="675">
        <v>95469</v>
      </c>
      <c r="B5154" s="675" t="s">
        <v>2986</v>
      </c>
      <c r="C5154" s="675" t="s">
        <v>1986</v>
      </c>
      <c r="D5154" s="675" t="s">
        <v>37</v>
      </c>
      <c r="E5154" s="676">
        <v>291.04000000000002</v>
      </c>
      <c r="F5154" s="446"/>
      <c r="G5154" s="446"/>
      <c r="H5154" s="446" t="s">
        <v>14360</v>
      </c>
      <c r="I5154" s="447">
        <v>45261</v>
      </c>
    </row>
    <row r="5155" spans="1:9" ht="15.75">
      <c r="A5155" s="675">
        <v>95470</v>
      </c>
      <c r="B5155" s="675" t="s">
        <v>1363</v>
      </c>
      <c r="C5155" s="675" t="s">
        <v>1986</v>
      </c>
      <c r="D5155" s="675" t="s">
        <v>37</v>
      </c>
      <c r="E5155" s="676">
        <v>301.44</v>
      </c>
      <c r="F5155" s="446"/>
      <c r="G5155" s="446"/>
      <c r="H5155" s="446" t="s">
        <v>14360</v>
      </c>
      <c r="I5155" s="447">
        <v>45261</v>
      </c>
    </row>
    <row r="5156" spans="1:9" ht="15.75">
      <c r="A5156" s="675">
        <v>95471</v>
      </c>
      <c r="B5156" s="675" t="s">
        <v>2987</v>
      </c>
      <c r="C5156" s="675" t="s">
        <v>1986</v>
      </c>
      <c r="D5156" s="675" t="s">
        <v>37</v>
      </c>
      <c r="E5156" s="676">
        <v>759.03</v>
      </c>
      <c r="F5156" s="446"/>
      <c r="G5156" s="446"/>
      <c r="H5156" s="446" t="s">
        <v>14360</v>
      </c>
      <c r="I5156" s="447">
        <v>45261</v>
      </c>
    </row>
    <row r="5157" spans="1:9" ht="15.75">
      <c r="A5157" s="675">
        <v>95472</v>
      </c>
      <c r="B5157" s="675" t="s">
        <v>2988</v>
      </c>
      <c r="C5157" s="675" t="s">
        <v>1986</v>
      </c>
      <c r="D5157" s="675" t="s">
        <v>37</v>
      </c>
      <c r="E5157" s="676">
        <v>769.43</v>
      </c>
      <c r="F5157" s="446"/>
      <c r="G5157" s="446"/>
      <c r="H5157" s="446" t="s">
        <v>14360</v>
      </c>
      <c r="I5157" s="447">
        <v>45261</v>
      </c>
    </row>
    <row r="5158" spans="1:9" ht="15.75">
      <c r="A5158" s="675">
        <v>95542</v>
      </c>
      <c r="B5158" s="675" t="s">
        <v>2989</v>
      </c>
      <c r="C5158" s="675" t="s">
        <v>1986</v>
      </c>
      <c r="D5158" s="675" t="s">
        <v>37</v>
      </c>
      <c r="E5158" s="676">
        <v>25.41</v>
      </c>
      <c r="F5158" s="446"/>
      <c r="G5158" s="446"/>
      <c r="H5158" s="446" t="s">
        <v>14360</v>
      </c>
      <c r="I5158" s="447">
        <v>45261</v>
      </c>
    </row>
    <row r="5159" spans="1:9" ht="15.75">
      <c r="A5159" s="675">
        <v>95543</v>
      </c>
      <c r="B5159" s="675" t="s">
        <v>2990</v>
      </c>
      <c r="C5159" s="675" t="s">
        <v>1986</v>
      </c>
      <c r="D5159" s="675" t="s">
        <v>37</v>
      </c>
      <c r="E5159" s="676">
        <v>43.73</v>
      </c>
      <c r="F5159" s="446"/>
      <c r="G5159" s="446"/>
      <c r="H5159" s="446" t="s">
        <v>14360</v>
      </c>
      <c r="I5159" s="447">
        <v>45261</v>
      </c>
    </row>
    <row r="5160" spans="1:9" ht="15.75">
      <c r="A5160" s="675">
        <v>95544</v>
      </c>
      <c r="B5160" s="675" t="s">
        <v>2991</v>
      </c>
      <c r="C5160" s="675" t="s">
        <v>1986</v>
      </c>
      <c r="D5160" s="675" t="s">
        <v>37</v>
      </c>
      <c r="E5160" s="676">
        <v>30.38</v>
      </c>
      <c r="F5160" s="446"/>
      <c r="G5160" s="446"/>
      <c r="H5160" s="446" t="s">
        <v>14360</v>
      </c>
      <c r="I5160" s="447">
        <v>45261</v>
      </c>
    </row>
    <row r="5161" spans="1:9" ht="15.75">
      <c r="A5161" s="675">
        <v>95545</v>
      </c>
      <c r="B5161" s="675" t="s">
        <v>2992</v>
      </c>
      <c r="C5161" s="675" t="s">
        <v>1986</v>
      </c>
      <c r="D5161" s="675" t="s">
        <v>37</v>
      </c>
      <c r="E5161" s="676">
        <v>29.85</v>
      </c>
      <c r="F5161" s="446"/>
      <c r="G5161" s="446"/>
      <c r="H5161" s="446" t="s">
        <v>14360</v>
      </c>
      <c r="I5161" s="447">
        <v>45261</v>
      </c>
    </row>
    <row r="5162" spans="1:9" ht="15.75">
      <c r="A5162" s="675">
        <v>95546</v>
      </c>
      <c r="B5162" s="675" t="s">
        <v>2993</v>
      </c>
      <c r="C5162" s="675" t="s">
        <v>1986</v>
      </c>
      <c r="D5162" s="675" t="s">
        <v>37</v>
      </c>
      <c r="E5162" s="676">
        <v>110.22</v>
      </c>
      <c r="F5162" s="446"/>
      <c r="G5162" s="446"/>
      <c r="H5162" s="446" t="s">
        <v>14360</v>
      </c>
      <c r="I5162" s="447">
        <v>45261</v>
      </c>
    </row>
    <row r="5163" spans="1:9" ht="15.75">
      <c r="A5163" s="675">
        <v>95547</v>
      </c>
      <c r="B5163" s="675" t="s">
        <v>2994</v>
      </c>
      <c r="C5163" s="675" t="s">
        <v>1986</v>
      </c>
      <c r="D5163" s="675" t="s">
        <v>37</v>
      </c>
      <c r="E5163" s="676">
        <v>99.35</v>
      </c>
      <c r="F5163" s="446"/>
      <c r="G5163" s="446"/>
      <c r="H5163" s="446" t="s">
        <v>14360</v>
      </c>
      <c r="I5163" s="447">
        <v>45261</v>
      </c>
    </row>
    <row r="5164" spans="1:9" ht="15.75">
      <c r="A5164" s="675">
        <v>100848</v>
      </c>
      <c r="B5164" s="675" t="s">
        <v>2995</v>
      </c>
      <c r="C5164" s="675" t="s">
        <v>1986</v>
      </c>
      <c r="D5164" s="675" t="s">
        <v>37</v>
      </c>
      <c r="E5164" s="676">
        <v>545.13</v>
      </c>
      <c r="F5164" s="446"/>
      <c r="G5164" s="446"/>
      <c r="H5164" s="446" t="s">
        <v>14360</v>
      </c>
      <c r="I5164" s="447">
        <v>45261</v>
      </c>
    </row>
    <row r="5165" spans="1:9" ht="15.75">
      <c r="A5165" s="675">
        <v>100849</v>
      </c>
      <c r="B5165" s="675" t="s">
        <v>2996</v>
      </c>
      <c r="C5165" s="675" t="s">
        <v>1986</v>
      </c>
      <c r="D5165" s="675" t="s">
        <v>37</v>
      </c>
      <c r="E5165" s="676">
        <v>41.44</v>
      </c>
      <c r="F5165" s="446"/>
      <c r="G5165" s="446"/>
      <c r="H5165" s="446" t="s">
        <v>14360</v>
      </c>
      <c r="I5165" s="447">
        <v>45261</v>
      </c>
    </row>
    <row r="5166" spans="1:9" ht="15.75">
      <c r="A5166" s="675">
        <v>100851</v>
      </c>
      <c r="B5166" s="675" t="s">
        <v>2997</v>
      </c>
      <c r="C5166" s="675" t="s">
        <v>1986</v>
      </c>
      <c r="D5166" s="675" t="s">
        <v>37</v>
      </c>
      <c r="E5166" s="676">
        <v>83.06</v>
      </c>
      <c r="F5166" s="446"/>
      <c r="G5166" s="446"/>
      <c r="H5166" s="446" t="s">
        <v>14360</v>
      </c>
      <c r="I5166" s="447">
        <v>45261</v>
      </c>
    </row>
    <row r="5167" spans="1:9" ht="15.75">
      <c r="A5167" s="675">
        <v>100852</v>
      </c>
      <c r="B5167" s="675" t="s">
        <v>2998</v>
      </c>
      <c r="C5167" s="675" t="s">
        <v>1986</v>
      </c>
      <c r="D5167" s="675" t="s">
        <v>37</v>
      </c>
      <c r="E5167" s="676">
        <v>251.8</v>
      </c>
      <c r="F5167" s="446"/>
      <c r="G5167" s="446"/>
      <c r="H5167" s="446" t="s">
        <v>14360</v>
      </c>
      <c r="I5167" s="447">
        <v>45261</v>
      </c>
    </row>
    <row r="5168" spans="1:9" ht="15.75">
      <c r="A5168" s="675">
        <v>100853</v>
      </c>
      <c r="B5168" s="675" t="s">
        <v>5461</v>
      </c>
      <c r="C5168" s="675" t="s">
        <v>1986</v>
      </c>
      <c r="D5168" s="675" t="s">
        <v>37</v>
      </c>
      <c r="E5168" s="676">
        <v>357.76</v>
      </c>
      <c r="F5168" s="446"/>
      <c r="G5168" s="446"/>
      <c r="H5168" s="446" t="s">
        <v>14360</v>
      </c>
      <c r="I5168" s="447">
        <v>45261</v>
      </c>
    </row>
    <row r="5169" spans="1:9" ht="15.75">
      <c r="A5169" s="675">
        <v>100854</v>
      </c>
      <c r="B5169" s="675" t="s">
        <v>2999</v>
      </c>
      <c r="C5169" s="675" t="s">
        <v>1986</v>
      </c>
      <c r="D5169" s="675" t="s">
        <v>37</v>
      </c>
      <c r="E5169" s="677">
        <v>1872.76</v>
      </c>
      <c r="F5169" s="446"/>
      <c r="G5169" s="446"/>
      <c r="H5169" s="446" t="s">
        <v>14360</v>
      </c>
      <c r="I5169" s="447">
        <v>45261</v>
      </c>
    </row>
    <row r="5170" spans="1:9" ht="15.75">
      <c r="A5170" s="675">
        <v>100856</v>
      </c>
      <c r="B5170" s="675" t="s">
        <v>3000</v>
      </c>
      <c r="C5170" s="675" t="s">
        <v>1986</v>
      </c>
      <c r="D5170" s="675" t="s">
        <v>37</v>
      </c>
      <c r="E5170" s="676">
        <v>39.33</v>
      </c>
      <c r="F5170" s="446"/>
      <c r="G5170" s="446"/>
      <c r="H5170" s="446" t="s">
        <v>14360</v>
      </c>
      <c r="I5170" s="447">
        <v>45261</v>
      </c>
    </row>
    <row r="5171" spans="1:9" ht="15.75">
      <c r="A5171" s="675">
        <v>100857</v>
      </c>
      <c r="B5171" s="675" t="s">
        <v>3001</v>
      </c>
      <c r="C5171" s="675" t="s">
        <v>1986</v>
      </c>
      <c r="D5171" s="675" t="s">
        <v>37</v>
      </c>
      <c r="E5171" s="676">
        <v>548.19000000000005</v>
      </c>
      <c r="F5171" s="446"/>
      <c r="G5171" s="446"/>
      <c r="H5171" s="446" t="s">
        <v>14360</v>
      </c>
      <c r="I5171" s="447">
        <v>45261</v>
      </c>
    </row>
    <row r="5172" spans="1:9" ht="15.75">
      <c r="A5172" s="675">
        <v>100858</v>
      </c>
      <c r="B5172" s="675" t="s">
        <v>3002</v>
      </c>
      <c r="C5172" s="675" t="s">
        <v>1986</v>
      </c>
      <c r="D5172" s="675" t="s">
        <v>37</v>
      </c>
      <c r="E5172" s="676">
        <v>780.97</v>
      </c>
      <c r="F5172" s="446"/>
      <c r="G5172" s="446"/>
      <c r="H5172" s="446" t="s">
        <v>14360</v>
      </c>
      <c r="I5172" s="447">
        <v>45261</v>
      </c>
    </row>
    <row r="5173" spans="1:9" ht="15.75">
      <c r="A5173" s="675">
        <v>100859</v>
      </c>
      <c r="B5173" s="675" t="s">
        <v>4598</v>
      </c>
      <c r="C5173" s="675" t="s">
        <v>1986</v>
      </c>
      <c r="D5173" s="675" t="s">
        <v>37</v>
      </c>
      <c r="E5173" s="677">
        <v>1004.07</v>
      </c>
      <c r="F5173" s="446"/>
      <c r="G5173" s="446"/>
      <c r="H5173" s="446" t="s">
        <v>14360</v>
      </c>
      <c r="I5173" s="447">
        <v>45261</v>
      </c>
    </row>
    <row r="5174" spans="1:9" ht="15.75">
      <c r="A5174" s="675">
        <v>100860</v>
      </c>
      <c r="B5174" s="675" t="s">
        <v>3003</v>
      </c>
      <c r="C5174" s="675" t="s">
        <v>1986</v>
      </c>
      <c r="D5174" s="675" t="s">
        <v>37</v>
      </c>
      <c r="E5174" s="676">
        <v>107.31</v>
      </c>
      <c r="F5174" s="446"/>
      <c r="G5174" s="446"/>
      <c r="H5174" s="446" t="s">
        <v>14360</v>
      </c>
      <c r="I5174" s="447">
        <v>45261</v>
      </c>
    </row>
    <row r="5175" spans="1:9" ht="15.75">
      <c r="A5175" s="675">
        <v>100861</v>
      </c>
      <c r="B5175" s="675" t="s">
        <v>3004</v>
      </c>
      <c r="C5175" s="675" t="s">
        <v>1986</v>
      </c>
      <c r="D5175" s="675" t="s">
        <v>37</v>
      </c>
      <c r="E5175" s="676">
        <v>31.68</v>
      </c>
      <c r="F5175" s="446"/>
      <c r="G5175" s="446"/>
      <c r="H5175" s="446" t="s">
        <v>14360</v>
      </c>
      <c r="I5175" s="447">
        <v>45261</v>
      </c>
    </row>
    <row r="5176" spans="1:9" ht="15.75">
      <c r="A5176" s="675">
        <v>100862</v>
      </c>
      <c r="B5176" s="675" t="s">
        <v>3005</v>
      </c>
      <c r="C5176" s="675" t="s">
        <v>1986</v>
      </c>
      <c r="D5176" s="675" t="s">
        <v>37</v>
      </c>
      <c r="E5176" s="676">
        <v>34.799999999999997</v>
      </c>
      <c r="F5176" s="446"/>
      <c r="G5176" s="446"/>
      <c r="H5176" s="446" t="s">
        <v>14360</v>
      </c>
      <c r="I5176" s="447">
        <v>45261</v>
      </c>
    </row>
    <row r="5177" spans="1:9" ht="15.75">
      <c r="A5177" s="675">
        <v>100863</v>
      </c>
      <c r="B5177" s="675" t="s">
        <v>3006</v>
      </c>
      <c r="C5177" s="675" t="s">
        <v>1986</v>
      </c>
      <c r="D5177" s="675" t="s">
        <v>37</v>
      </c>
      <c r="E5177" s="676">
        <v>613.87</v>
      </c>
      <c r="F5177" s="446"/>
      <c r="G5177" s="446"/>
      <c r="H5177" s="446" t="s">
        <v>14360</v>
      </c>
      <c r="I5177" s="447">
        <v>45261</v>
      </c>
    </row>
    <row r="5178" spans="1:9" ht="15.75">
      <c r="A5178" s="675">
        <v>100864</v>
      </c>
      <c r="B5178" s="675" t="s">
        <v>3007</v>
      </c>
      <c r="C5178" s="675" t="s">
        <v>1986</v>
      </c>
      <c r="D5178" s="675" t="s">
        <v>37</v>
      </c>
      <c r="E5178" s="676">
        <v>676.18</v>
      </c>
      <c r="F5178" s="446"/>
      <c r="G5178" s="446"/>
      <c r="H5178" s="446" t="s">
        <v>14360</v>
      </c>
      <c r="I5178" s="447">
        <v>45261</v>
      </c>
    </row>
    <row r="5179" spans="1:9" ht="15.75">
      <c r="A5179" s="675">
        <v>100865</v>
      </c>
      <c r="B5179" s="675" t="s">
        <v>3008</v>
      </c>
      <c r="C5179" s="675" t="s">
        <v>1986</v>
      </c>
      <c r="D5179" s="675" t="s">
        <v>37</v>
      </c>
      <c r="E5179" s="676">
        <v>609.26</v>
      </c>
      <c r="F5179" s="446"/>
      <c r="G5179" s="446"/>
      <c r="H5179" s="446" t="s">
        <v>14360</v>
      </c>
      <c r="I5179" s="447">
        <v>45261</v>
      </c>
    </row>
    <row r="5180" spans="1:9" ht="15.75">
      <c r="A5180" s="675">
        <v>100866</v>
      </c>
      <c r="B5180" s="675" t="s">
        <v>3009</v>
      </c>
      <c r="C5180" s="675" t="s">
        <v>1986</v>
      </c>
      <c r="D5180" s="675" t="s">
        <v>37</v>
      </c>
      <c r="E5180" s="676">
        <v>313.7</v>
      </c>
      <c r="F5180" s="446"/>
      <c r="G5180" s="446"/>
      <c r="H5180" s="446" t="s">
        <v>14360</v>
      </c>
      <c r="I5180" s="447">
        <v>45261</v>
      </c>
    </row>
    <row r="5181" spans="1:9" ht="15.75">
      <c r="A5181" s="675">
        <v>100867</v>
      </c>
      <c r="B5181" s="675" t="s">
        <v>3010</v>
      </c>
      <c r="C5181" s="675" t="s">
        <v>1986</v>
      </c>
      <c r="D5181" s="675" t="s">
        <v>37</v>
      </c>
      <c r="E5181" s="676">
        <v>334.25</v>
      </c>
      <c r="F5181" s="446"/>
      <c r="G5181" s="446"/>
      <c r="H5181" s="446" t="s">
        <v>14360</v>
      </c>
      <c r="I5181" s="447">
        <v>45261</v>
      </c>
    </row>
    <row r="5182" spans="1:9" ht="15.75">
      <c r="A5182" s="675">
        <v>100868</v>
      </c>
      <c r="B5182" s="675" t="s">
        <v>3011</v>
      </c>
      <c r="C5182" s="675" t="s">
        <v>1986</v>
      </c>
      <c r="D5182" s="675" t="s">
        <v>37</v>
      </c>
      <c r="E5182" s="676">
        <v>347.92</v>
      </c>
      <c r="F5182" s="446"/>
      <c r="G5182" s="446"/>
      <c r="H5182" s="446" t="s">
        <v>14360</v>
      </c>
      <c r="I5182" s="447">
        <v>45261</v>
      </c>
    </row>
    <row r="5183" spans="1:9" ht="15.75">
      <c r="A5183" s="675">
        <v>100869</v>
      </c>
      <c r="B5183" s="675" t="s">
        <v>3012</v>
      </c>
      <c r="C5183" s="675" t="s">
        <v>1986</v>
      </c>
      <c r="D5183" s="675" t="s">
        <v>37</v>
      </c>
      <c r="E5183" s="676">
        <v>358.41</v>
      </c>
      <c r="F5183" s="446"/>
      <c r="G5183" s="446"/>
      <c r="H5183" s="446" t="s">
        <v>14360</v>
      </c>
      <c r="I5183" s="447">
        <v>45261</v>
      </c>
    </row>
    <row r="5184" spans="1:9" ht="15.75">
      <c r="A5184" s="675">
        <v>100870</v>
      </c>
      <c r="B5184" s="675" t="s">
        <v>3013</v>
      </c>
      <c r="C5184" s="675" t="s">
        <v>1986</v>
      </c>
      <c r="D5184" s="675" t="s">
        <v>37</v>
      </c>
      <c r="E5184" s="676">
        <v>284.32</v>
      </c>
      <c r="F5184" s="446"/>
      <c r="G5184" s="446"/>
      <c r="H5184" s="446" t="s">
        <v>14360</v>
      </c>
      <c r="I5184" s="447">
        <v>45261</v>
      </c>
    </row>
    <row r="5185" spans="1:9" ht="15.75">
      <c r="A5185" s="675">
        <v>100871</v>
      </c>
      <c r="B5185" s="675" t="s">
        <v>3014</v>
      </c>
      <c r="C5185" s="675" t="s">
        <v>1986</v>
      </c>
      <c r="D5185" s="675" t="s">
        <v>37</v>
      </c>
      <c r="E5185" s="676">
        <v>307.26</v>
      </c>
      <c r="F5185" s="446"/>
      <c r="G5185" s="446"/>
      <c r="H5185" s="446" t="s">
        <v>14360</v>
      </c>
      <c r="I5185" s="447">
        <v>45261</v>
      </c>
    </row>
    <row r="5186" spans="1:9" ht="15.75">
      <c r="A5186" s="675">
        <v>100872</v>
      </c>
      <c r="B5186" s="675" t="s">
        <v>3015</v>
      </c>
      <c r="C5186" s="675" t="s">
        <v>1986</v>
      </c>
      <c r="D5186" s="675" t="s">
        <v>37</v>
      </c>
      <c r="E5186" s="676">
        <v>321.91000000000003</v>
      </c>
      <c r="F5186" s="446"/>
      <c r="G5186" s="446"/>
      <c r="H5186" s="446" t="s">
        <v>14360</v>
      </c>
      <c r="I5186" s="447">
        <v>45261</v>
      </c>
    </row>
    <row r="5187" spans="1:9" ht="15.75">
      <c r="A5187" s="675">
        <v>100873</v>
      </c>
      <c r="B5187" s="675" t="s">
        <v>3016</v>
      </c>
      <c r="C5187" s="675" t="s">
        <v>1986</v>
      </c>
      <c r="D5187" s="675" t="s">
        <v>37</v>
      </c>
      <c r="E5187" s="676">
        <v>331.06</v>
      </c>
      <c r="F5187" s="446"/>
      <c r="G5187" s="446"/>
      <c r="H5187" s="446" t="s">
        <v>14360</v>
      </c>
      <c r="I5187" s="447">
        <v>45261</v>
      </c>
    </row>
    <row r="5188" spans="1:9" ht="15.75">
      <c r="A5188" s="675">
        <v>100874</v>
      </c>
      <c r="B5188" s="675" t="s">
        <v>3017</v>
      </c>
      <c r="C5188" s="675" t="s">
        <v>1986</v>
      </c>
      <c r="D5188" s="675" t="s">
        <v>37</v>
      </c>
      <c r="E5188" s="676">
        <v>313.7</v>
      </c>
      <c r="F5188" s="446"/>
      <c r="G5188" s="446"/>
      <c r="H5188" s="446" t="s">
        <v>14360</v>
      </c>
      <c r="I5188" s="447">
        <v>45261</v>
      </c>
    </row>
    <row r="5189" spans="1:9" ht="15.75">
      <c r="A5189" s="675">
        <v>100875</v>
      </c>
      <c r="B5189" s="675" t="s">
        <v>3018</v>
      </c>
      <c r="C5189" s="675" t="s">
        <v>1986</v>
      </c>
      <c r="D5189" s="675" t="s">
        <v>37</v>
      </c>
      <c r="E5189" s="677">
        <v>1123.27</v>
      </c>
      <c r="F5189" s="446"/>
      <c r="G5189" s="446"/>
      <c r="H5189" s="446" t="s">
        <v>14360</v>
      </c>
      <c r="I5189" s="447">
        <v>45261</v>
      </c>
    </row>
    <row r="5190" spans="1:9" ht="15.75">
      <c r="A5190" s="675">
        <v>100878</v>
      </c>
      <c r="B5190" s="675" t="s">
        <v>4599</v>
      </c>
      <c r="C5190" s="675" t="s">
        <v>1986</v>
      </c>
      <c r="D5190" s="675" t="s">
        <v>37</v>
      </c>
      <c r="E5190" s="676">
        <v>646.96</v>
      </c>
      <c r="F5190" s="446"/>
      <c r="G5190" s="446"/>
      <c r="H5190" s="446" t="s">
        <v>14360</v>
      </c>
      <c r="I5190" s="447">
        <v>45261</v>
      </c>
    </row>
    <row r="5191" spans="1:9" ht="15.75">
      <c r="A5191" s="675">
        <v>98052</v>
      </c>
      <c r="B5191" s="675" t="s">
        <v>7249</v>
      </c>
      <c r="C5191" s="675" t="s">
        <v>1986</v>
      </c>
      <c r="D5191" s="675" t="s">
        <v>37</v>
      </c>
      <c r="E5191" s="677">
        <v>1935.22</v>
      </c>
      <c r="F5191" s="446"/>
      <c r="G5191" s="446"/>
      <c r="H5191" s="446" t="s">
        <v>14360</v>
      </c>
      <c r="I5191" s="447">
        <v>45261</v>
      </c>
    </row>
    <row r="5192" spans="1:9" ht="15.75">
      <c r="A5192" s="675">
        <v>98053</v>
      </c>
      <c r="B5192" s="675" t="s">
        <v>7250</v>
      </c>
      <c r="C5192" s="675" t="s">
        <v>1986</v>
      </c>
      <c r="D5192" s="675" t="s">
        <v>37</v>
      </c>
      <c r="E5192" s="677">
        <v>2661.38</v>
      </c>
      <c r="F5192" s="446"/>
      <c r="G5192" s="446"/>
      <c r="H5192" s="446" t="s">
        <v>14360</v>
      </c>
      <c r="I5192" s="447">
        <v>45261</v>
      </c>
    </row>
    <row r="5193" spans="1:9" ht="15.75">
      <c r="A5193" s="675">
        <v>98054</v>
      </c>
      <c r="B5193" s="675" t="s">
        <v>7251</v>
      </c>
      <c r="C5193" s="675" t="s">
        <v>1986</v>
      </c>
      <c r="D5193" s="675" t="s">
        <v>37</v>
      </c>
      <c r="E5193" s="677">
        <v>4363.58</v>
      </c>
      <c r="F5193" s="446"/>
      <c r="G5193" s="446"/>
      <c r="H5193" s="446" t="s">
        <v>14360</v>
      </c>
      <c r="I5193" s="447">
        <v>45261</v>
      </c>
    </row>
    <row r="5194" spans="1:9" ht="15.75">
      <c r="A5194" s="675">
        <v>98055</v>
      </c>
      <c r="B5194" s="675" t="s">
        <v>7252</v>
      </c>
      <c r="C5194" s="675" t="s">
        <v>1986</v>
      </c>
      <c r="D5194" s="675" t="s">
        <v>37</v>
      </c>
      <c r="E5194" s="677">
        <v>5925.18</v>
      </c>
      <c r="F5194" s="446"/>
      <c r="G5194" s="446"/>
      <c r="H5194" s="446" t="s">
        <v>14360</v>
      </c>
      <c r="I5194" s="447">
        <v>45261</v>
      </c>
    </row>
    <row r="5195" spans="1:9" ht="15.75">
      <c r="A5195" s="675">
        <v>98056</v>
      </c>
      <c r="B5195" s="675" t="s">
        <v>7253</v>
      </c>
      <c r="C5195" s="675" t="s">
        <v>1986</v>
      </c>
      <c r="D5195" s="675" t="s">
        <v>37</v>
      </c>
      <c r="E5195" s="677">
        <v>6936.33</v>
      </c>
      <c r="F5195" s="446"/>
      <c r="G5195" s="446"/>
      <c r="H5195" s="446" t="s">
        <v>14360</v>
      </c>
      <c r="I5195" s="447">
        <v>45261</v>
      </c>
    </row>
    <row r="5196" spans="1:9" ht="15.75">
      <c r="A5196" s="675">
        <v>98057</v>
      </c>
      <c r="B5196" s="675" t="s">
        <v>7254</v>
      </c>
      <c r="C5196" s="675" t="s">
        <v>1986</v>
      </c>
      <c r="D5196" s="675" t="s">
        <v>37</v>
      </c>
      <c r="E5196" s="677">
        <v>8239.06</v>
      </c>
      <c r="F5196" s="446"/>
      <c r="G5196" s="446"/>
      <c r="H5196" s="446" t="s">
        <v>14360</v>
      </c>
      <c r="I5196" s="447">
        <v>45261</v>
      </c>
    </row>
    <row r="5197" spans="1:9" ht="15.75">
      <c r="A5197" s="675">
        <v>98058</v>
      </c>
      <c r="B5197" s="675" t="s">
        <v>7255</v>
      </c>
      <c r="C5197" s="675" t="s">
        <v>1986</v>
      </c>
      <c r="D5197" s="675" t="s">
        <v>37</v>
      </c>
      <c r="E5197" s="677">
        <v>1633.71</v>
      </c>
      <c r="F5197" s="446"/>
      <c r="G5197" s="446"/>
      <c r="H5197" s="446" t="s">
        <v>14360</v>
      </c>
      <c r="I5197" s="447">
        <v>45261</v>
      </c>
    </row>
    <row r="5198" spans="1:9" ht="15.75">
      <c r="A5198" s="675">
        <v>98059</v>
      </c>
      <c r="B5198" s="675" t="s">
        <v>7256</v>
      </c>
      <c r="C5198" s="675" t="s">
        <v>1986</v>
      </c>
      <c r="D5198" s="675" t="s">
        <v>37</v>
      </c>
      <c r="E5198" s="677">
        <v>3546.93</v>
      </c>
      <c r="F5198" s="446"/>
      <c r="G5198" s="446"/>
      <c r="H5198" s="446" t="s">
        <v>14360</v>
      </c>
      <c r="I5198" s="447">
        <v>45261</v>
      </c>
    </row>
    <row r="5199" spans="1:9" ht="15.75">
      <c r="A5199" s="675">
        <v>98060</v>
      </c>
      <c r="B5199" s="675" t="s">
        <v>7257</v>
      </c>
      <c r="C5199" s="675" t="s">
        <v>1986</v>
      </c>
      <c r="D5199" s="675" t="s">
        <v>37</v>
      </c>
      <c r="E5199" s="677">
        <v>4938.91</v>
      </c>
      <c r="F5199" s="446"/>
      <c r="G5199" s="446"/>
      <c r="H5199" s="446" t="s">
        <v>14360</v>
      </c>
      <c r="I5199" s="447">
        <v>45261</v>
      </c>
    </row>
    <row r="5200" spans="1:9" ht="15.75">
      <c r="A5200" s="675">
        <v>98061</v>
      </c>
      <c r="B5200" s="675" t="s">
        <v>7258</v>
      </c>
      <c r="C5200" s="675" t="s">
        <v>1986</v>
      </c>
      <c r="D5200" s="675" t="s">
        <v>37</v>
      </c>
      <c r="E5200" s="677">
        <v>6886.88</v>
      </c>
      <c r="F5200" s="446"/>
      <c r="G5200" s="446"/>
      <c r="H5200" s="446" t="s">
        <v>14360</v>
      </c>
      <c r="I5200" s="447">
        <v>45261</v>
      </c>
    </row>
    <row r="5201" spans="1:9" ht="15.75">
      <c r="A5201" s="675">
        <v>98062</v>
      </c>
      <c r="B5201" s="675" t="s">
        <v>7259</v>
      </c>
      <c r="C5201" s="675" t="s">
        <v>1986</v>
      </c>
      <c r="D5201" s="675" t="s">
        <v>37</v>
      </c>
      <c r="E5201" s="677">
        <v>2874.39</v>
      </c>
      <c r="F5201" s="446"/>
      <c r="G5201" s="446"/>
      <c r="H5201" s="446" t="s">
        <v>14360</v>
      </c>
      <c r="I5201" s="447">
        <v>45261</v>
      </c>
    </row>
    <row r="5202" spans="1:9" ht="15.75">
      <c r="A5202" s="675">
        <v>98063</v>
      </c>
      <c r="B5202" s="675" t="s">
        <v>7260</v>
      </c>
      <c r="C5202" s="675" t="s">
        <v>1986</v>
      </c>
      <c r="D5202" s="675" t="s">
        <v>37</v>
      </c>
      <c r="E5202" s="677">
        <v>4391.34</v>
      </c>
      <c r="F5202" s="446"/>
      <c r="G5202" s="446"/>
      <c r="H5202" s="446" t="s">
        <v>14360</v>
      </c>
      <c r="I5202" s="447">
        <v>45261</v>
      </c>
    </row>
    <row r="5203" spans="1:9" ht="15.75">
      <c r="A5203" s="675">
        <v>98064</v>
      </c>
      <c r="B5203" s="675" t="s">
        <v>7261</v>
      </c>
      <c r="C5203" s="675" t="s">
        <v>1986</v>
      </c>
      <c r="D5203" s="675" t="s">
        <v>37</v>
      </c>
      <c r="E5203" s="677">
        <v>5096.29</v>
      </c>
      <c r="F5203" s="446"/>
      <c r="G5203" s="446"/>
      <c r="H5203" s="446" t="s">
        <v>14360</v>
      </c>
      <c r="I5203" s="447">
        <v>45261</v>
      </c>
    </row>
    <row r="5204" spans="1:9" ht="15.75">
      <c r="A5204" s="675">
        <v>98065</v>
      </c>
      <c r="B5204" s="675" t="s">
        <v>7262</v>
      </c>
      <c r="C5204" s="675" t="s">
        <v>1986</v>
      </c>
      <c r="D5204" s="675" t="s">
        <v>37</v>
      </c>
      <c r="E5204" s="677">
        <v>7085.34</v>
      </c>
      <c r="F5204" s="446"/>
      <c r="G5204" s="446"/>
      <c r="H5204" s="446" t="s">
        <v>14360</v>
      </c>
      <c r="I5204" s="447">
        <v>45261</v>
      </c>
    </row>
    <row r="5205" spans="1:9" ht="15.75">
      <c r="A5205" s="675">
        <v>98066</v>
      </c>
      <c r="B5205" s="675" t="s">
        <v>7263</v>
      </c>
      <c r="C5205" s="675" t="s">
        <v>1986</v>
      </c>
      <c r="D5205" s="675" t="s">
        <v>37</v>
      </c>
      <c r="E5205" s="677">
        <v>4180.55</v>
      </c>
      <c r="F5205" s="446"/>
      <c r="G5205" s="446"/>
      <c r="H5205" s="446" t="s">
        <v>14360</v>
      </c>
      <c r="I5205" s="447">
        <v>45261</v>
      </c>
    </row>
    <row r="5206" spans="1:9" ht="15.75">
      <c r="A5206" s="675">
        <v>98067</v>
      </c>
      <c r="B5206" s="675" t="s">
        <v>7264</v>
      </c>
      <c r="C5206" s="675" t="s">
        <v>1986</v>
      </c>
      <c r="D5206" s="675" t="s">
        <v>37</v>
      </c>
      <c r="E5206" s="677">
        <v>5568.63</v>
      </c>
      <c r="F5206" s="446"/>
      <c r="G5206" s="446"/>
      <c r="H5206" s="446" t="s">
        <v>14360</v>
      </c>
      <c r="I5206" s="447">
        <v>45261</v>
      </c>
    </row>
    <row r="5207" spans="1:9" ht="15.75">
      <c r="A5207" s="675">
        <v>98068</v>
      </c>
      <c r="B5207" s="675" t="s">
        <v>7265</v>
      </c>
      <c r="C5207" s="675" t="s">
        <v>1986</v>
      </c>
      <c r="D5207" s="675" t="s">
        <v>37</v>
      </c>
      <c r="E5207" s="677">
        <v>7862.2</v>
      </c>
      <c r="F5207" s="446"/>
      <c r="G5207" s="446"/>
      <c r="H5207" s="446" t="s">
        <v>14360</v>
      </c>
      <c r="I5207" s="447">
        <v>45261</v>
      </c>
    </row>
    <row r="5208" spans="1:9" ht="15.75">
      <c r="A5208" s="675">
        <v>98069</v>
      </c>
      <c r="B5208" s="675" t="s">
        <v>7266</v>
      </c>
      <c r="C5208" s="675" t="s">
        <v>1986</v>
      </c>
      <c r="D5208" s="675" t="s">
        <v>37</v>
      </c>
      <c r="E5208" s="677">
        <v>10575.18</v>
      </c>
      <c r="F5208" s="446"/>
      <c r="G5208" s="446"/>
      <c r="H5208" s="446" t="s">
        <v>14360</v>
      </c>
      <c r="I5208" s="447">
        <v>45261</v>
      </c>
    </row>
    <row r="5209" spans="1:9" ht="15.75">
      <c r="A5209" s="675">
        <v>98070</v>
      </c>
      <c r="B5209" s="675" t="s">
        <v>7267</v>
      </c>
      <c r="C5209" s="675" t="s">
        <v>1986</v>
      </c>
      <c r="D5209" s="675" t="s">
        <v>37</v>
      </c>
      <c r="E5209" s="677">
        <v>12075</v>
      </c>
      <c r="F5209" s="446"/>
      <c r="G5209" s="446"/>
      <c r="H5209" s="446" t="s">
        <v>14360</v>
      </c>
      <c r="I5209" s="447">
        <v>45261</v>
      </c>
    </row>
    <row r="5210" spans="1:9" ht="15.75">
      <c r="A5210" s="675">
        <v>98071</v>
      </c>
      <c r="B5210" s="675" t="s">
        <v>7268</v>
      </c>
      <c r="C5210" s="675" t="s">
        <v>1986</v>
      </c>
      <c r="D5210" s="675" t="s">
        <v>37</v>
      </c>
      <c r="E5210" s="677">
        <v>13159.54</v>
      </c>
      <c r="F5210" s="446"/>
      <c r="G5210" s="446"/>
      <c r="H5210" s="446" t="s">
        <v>14360</v>
      </c>
      <c r="I5210" s="447">
        <v>45261</v>
      </c>
    </row>
    <row r="5211" spans="1:9" ht="15.75">
      <c r="A5211" s="675">
        <v>98072</v>
      </c>
      <c r="B5211" s="675" t="s">
        <v>7269</v>
      </c>
      <c r="C5211" s="675" t="s">
        <v>1986</v>
      </c>
      <c r="D5211" s="675" t="s">
        <v>37</v>
      </c>
      <c r="E5211" s="677">
        <v>3524.37</v>
      </c>
      <c r="F5211" s="446"/>
      <c r="G5211" s="446"/>
      <c r="H5211" s="446" t="s">
        <v>14360</v>
      </c>
      <c r="I5211" s="447">
        <v>45261</v>
      </c>
    </row>
    <row r="5212" spans="1:9" ht="15.75">
      <c r="A5212" s="675">
        <v>98073</v>
      </c>
      <c r="B5212" s="675" t="s">
        <v>7270</v>
      </c>
      <c r="C5212" s="675" t="s">
        <v>1986</v>
      </c>
      <c r="D5212" s="675" t="s">
        <v>37</v>
      </c>
      <c r="E5212" s="677">
        <v>5532.91</v>
      </c>
      <c r="F5212" s="446"/>
      <c r="G5212" s="446"/>
      <c r="H5212" s="446" t="s">
        <v>14360</v>
      </c>
      <c r="I5212" s="447">
        <v>45261</v>
      </c>
    </row>
    <row r="5213" spans="1:9" ht="15.75">
      <c r="A5213" s="675">
        <v>98074</v>
      </c>
      <c r="B5213" s="675" t="s">
        <v>7271</v>
      </c>
      <c r="C5213" s="675" t="s">
        <v>1986</v>
      </c>
      <c r="D5213" s="675" t="s">
        <v>37</v>
      </c>
      <c r="E5213" s="677">
        <v>8618.32</v>
      </c>
      <c r="F5213" s="446"/>
      <c r="G5213" s="446"/>
      <c r="H5213" s="446" t="s">
        <v>14360</v>
      </c>
      <c r="I5213" s="447">
        <v>45261</v>
      </c>
    </row>
    <row r="5214" spans="1:9" ht="15.75">
      <c r="A5214" s="675">
        <v>98075</v>
      </c>
      <c r="B5214" s="675" t="s">
        <v>7272</v>
      </c>
      <c r="C5214" s="675" t="s">
        <v>1986</v>
      </c>
      <c r="D5214" s="675" t="s">
        <v>37</v>
      </c>
      <c r="E5214" s="677">
        <v>11220.87</v>
      </c>
      <c r="F5214" s="446"/>
      <c r="G5214" s="446"/>
      <c r="H5214" s="446" t="s">
        <v>14360</v>
      </c>
      <c r="I5214" s="447">
        <v>45261</v>
      </c>
    </row>
    <row r="5215" spans="1:9" ht="15.75">
      <c r="A5215" s="675">
        <v>98076</v>
      </c>
      <c r="B5215" s="675" t="s">
        <v>7273</v>
      </c>
      <c r="C5215" s="675" t="s">
        <v>1986</v>
      </c>
      <c r="D5215" s="675" t="s">
        <v>37</v>
      </c>
      <c r="E5215" s="677">
        <v>12948.04</v>
      </c>
      <c r="F5215" s="446"/>
      <c r="G5215" s="446"/>
      <c r="H5215" s="446" t="s">
        <v>14360</v>
      </c>
      <c r="I5215" s="447">
        <v>45261</v>
      </c>
    </row>
    <row r="5216" spans="1:9" ht="15.75">
      <c r="A5216" s="675">
        <v>98077</v>
      </c>
      <c r="B5216" s="675" t="s">
        <v>7274</v>
      </c>
      <c r="C5216" s="675" t="s">
        <v>1986</v>
      </c>
      <c r="D5216" s="675" t="s">
        <v>37</v>
      </c>
      <c r="E5216" s="677">
        <v>15253.54</v>
      </c>
      <c r="F5216" s="446"/>
      <c r="G5216" s="446"/>
      <c r="H5216" s="446" t="s">
        <v>14360</v>
      </c>
      <c r="I5216" s="447">
        <v>45261</v>
      </c>
    </row>
    <row r="5217" spans="1:9" ht="15.75">
      <c r="A5217" s="675">
        <v>98078</v>
      </c>
      <c r="B5217" s="675" t="s">
        <v>7275</v>
      </c>
      <c r="C5217" s="675" t="s">
        <v>1986</v>
      </c>
      <c r="D5217" s="675" t="s">
        <v>37</v>
      </c>
      <c r="E5217" s="677">
        <v>3931.68</v>
      </c>
      <c r="F5217" s="446"/>
      <c r="G5217" s="446"/>
      <c r="H5217" s="446" t="s">
        <v>14360</v>
      </c>
      <c r="I5217" s="447">
        <v>45261</v>
      </c>
    </row>
    <row r="5218" spans="1:9" ht="15.75">
      <c r="A5218" s="675">
        <v>98079</v>
      </c>
      <c r="B5218" s="675" t="s">
        <v>7276</v>
      </c>
      <c r="C5218" s="675" t="s">
        <v>1986</v>
      </c>
      <c r="D5218" s="675" t="s">
        <v>37</v>
      </c>
      <c r="E5218" s="677">
        <v>6889.02</v>
      </c>
      <c r="F5218" s="446"/>
      <c r="G5218" s="446"/>
      <c r="H5218" s="446" t="s">
        <v>14360</v>
      </c>
      <c r="I5218" s="447">
        <v>45261</v>
      </c>
    </row>
    <row r="5219" spans="1:9" ht="15.75">
      <c r="A5219" s="675">
        <v>98080</v>
      </c>
      <c r="B5219" s="675" t="s">
        <v>7277</v>
      </c>
      <c r="C5219" s="675" t="s">
        <v>1986</v>
      </c>
      <c r="D5219" s="675" t="s">
        <v>37</v>
      </c>
      <c r="E5219" s="677">
        <v>8856.98</v>
      </c>
      <c r="F5219" s="446"/>
      <c r="G5219" s="446"/>
      <c r="H5219" s="446" t="s">
        <v>14360</v>
      </c>
      <c r="I5219" s="447">
        <v>45261</v>
      </c>
    </row>
    <row r="5220" spans="1:9" ht="15.75">
      <c r="A5220" s="675">
        <v>98081</v>
      </c>
      <c r="B5220" s="675" t="s">
        <v>7278</v>
      </c>
      <c r="C5220" s="675" t="s">
        <v>1986</v>
      </c>
      <c r="D5220" s="675" t="s">
        <v>37</v>
      </c>
      <c r="E5220" s="677">
        <v>13120.15</v>
      </c>
      <c r="F5220" s="446"/>
      <c r="G5220" s="446"/>
      <c r="H5220" s="446" t="s">
        <v>14360</v>
      </c>
      <c r="I5220" s="447">
        <v>45261</v>
      </c>
    </row>
    <row r="5221" spans="1:9" ht="15.75">
      <c r="A5221" s="675">
        <v>98082</v>
      </c>
      <c r="B5221" s="675" t="s">
        <v>7279</v>
      </c>
      <c r="C5221" s="675" t="s">
        <v>1986</v>
      </c>
      <c r="D5221" s="675" t="s">
        <v>37</v>
      </c>
      <c r="E5221" s="677">
        <v>3310.61</v>
      </c>
      <c r="F5221" s="446"/>
      <c r="G5221" s="446"/>
      <c r="H5221" s="446" t="s">
        <v>14360</v>
      </c>
      <c r="I5221" s="447">
        <v>45261</v>
      </c>
    </row>
    <row r="5222" spans="1:9" ht="15.75">
      <c r="A5222" s="675">
        <v>98083</v>
      </c>
      <c r="B5222" s="675" t="s">
        <v>7280</v>
      </c>
      <c r="C5222" s="675" t="s">
        <v>1986</v>
      </c>
      <c r="D5222" s="675" t="s">
        <v>37</v>
      </c>
      <c r="E5222" s="677">
        <v>4363.07</v>
      </c>
      <c r="F5222" s="446"/>
      <c r="G5222" s="446"/>
      <c r="H5222" s="446" t="s">
        <v>14360</v>
      </c>
      <c r="I5222" s="447">
        <v>45261</v>
      </c>
    </row>
    <row r="5223" spans="1:9" ht="15.75">
      <c r="A5223" s="675">
        <v>98084</v>
      </c>
      <c r="B5223" s="675" t="s">
        <v>7281</v>
      </c>
      <c r="C5223" s="675" t="s">
        <v>1986</v>
      </c>
      <c r="D5223" s="675" t="s">
        <v>37</v>
      </c>
      <c r="E5223" s="677">
        <v>6113.95</v>
      </c>
      <c r="F5223" s="446"/>
      <c r="G5223" s="446"/>
      <c r="H5223" s="446" t="s">
        <v>14360</v>
      </c>
      <c r="I5223" s="447">
        <v>45261</v>
      </c>
    </row>
    <row r="5224" spans="1:9" ht="15.75">
      <c r="A5224" s="675">
        <v>98085</v>
      </c>
      <c r="B5224" s="675" t="s">
        <v>7282</v>
      </c>
      <c r="C5224" s="675" t="s">
        <v>1986</v>
      </c>
      <c r="D5224" s="675" t="s">
        <v>37</v>
      </c>
      <c r="E5224" s="677">
        <v>8289.2900000000009</v>
      </c>
      <c r="F5224" s="446"/>
      <c r="G5224" s="446"/>
      <c r="H5224" s="446" t="s">
        <v>14360</v>
      </c>
      <c r="I5224" s="447">
        <v>45261</v>
      </c>
    </row>
    <row r="5225" spans="1:9" ht="15.75">
      <c r="A5225" s="675">
        <v>98086</v>
      </c>
      <c r="B5225" s="675" t="s">
        <v>7283</v>
      </c>
      <c r="C5225" s="675" t="s">
        <v>1986</v>
      </c>
      <c r="D5225" s="675" t="s">
        <v>37</v>
      </c>
      <c r="E5225" s="677">
        <v>9352.84</v>
      </c>
      <c r="F5225" s="446"/>
      <c r="G5225" s="446"/>
      <c r="H5225" s="446" t="s">
        <v>14360</v>
      </c>
      <c r="I5225" s="447">
        <v>45261</v>
      </c>
    </row>
    <row r="5226" spans="1:9" ht="15.75">
      <c r="A5226" s="675">
        <v>98087</v>
      </c>
      <c r="B5226" s="675" t="s">
        <v>7284</v>
      </c>
      <c r="C5226" s="675" t="s">
        <v>1986</v>
      </c>
      <c r="D5226" s="675" t="s">
        <v>37</v>
      </c>
      <c r="E5226" s="677">
        <v>9975.4</v>
      </c>
      <c r="F5226" s="446"/>
      <c r="G5226" s="446"/>
      <c r="H5226" s="446" t="s">
        <v>14360</v>
      </c>
      <c r="I5226" s="447">
        <v>45261</v>
      </c>
    </row>
    <row r="5227" spans="1:9" ht="15.75">
      <c r="A5227" s="675">
        <v>98088</v>
      </c>
      <c r="B5227" s="675" t="s">
        <v>7285</v>
      </c>
      <c r="C5227" s="675" t="s">
        <v>1986</v>
      </c>
      <c r="D5227" s="675" t="s">
        <v>37</v>
      </c>
      <c r="E5227" s="677">
        <v>2864.09</v>
      </c>
      <c r="F5227" s="446"/>
      <c r="G5227" s="446"/>
      <c r="H5227" s="446" t="s">
        <v>14360</v>
      </c>
      <c r="I5227" s="447">
        <v>45261</v>
      </c>
    </row>
    <row r="5228" spans="1:9" ht="15.75">
      <c r="A5228" s="675">
        <v>98089</v>
      </c>
      <c r="B5228" s="675" t="s">
        <v>7286</v>
      </c>
      <c r="C5228" s="675" t="s">
        <v>1986</v>
      </c>
      <c r="D5228" s="675" t="s">
        <v>37</v>
      </c>
      <c r="E5228" s="677">
        <v>4531.0200000000004</v>
      </c>
      <c r="F5228" s="446"/>
      <c r="G5228" s="446"/>
      <c r="H5228" s="446" t="s">
        <v>14360</v>
      </c>
      <c r="I5228" s="447">
        <v>45261</v>
      </c>
    </row>
    <row r="5229" spans="1:9" ht="15.75">
      <c r="A5229" s="675">
        <v>98090</v>
      </c>
      <c r="B5229" s="675" t="s">
        <v>7287</v>
      </c>
      <c r="C5229" s="675" t="s">
        <v>1986</v>
      </c>
      <c r="D5229" s="675" t="s">
        <v>37</v>
      </c>
      <c r="E5229" s="677">
        <v>7123.47</v>
      </c>
      <c r="F5229" s="446"/>
      <c r="G5229" s="446"/>
      <c r="H5229" s="446" t="s">
        <v>14360</v>
      </c>
      <c r="I5229" s="447">
        <v>45261</v>
      </c>
    </row>
    <row r="5230" spans="1:9" ht="15.75">
      <c r="A5230" s="675">
        <v>98091</v>
      </c>
      <c r="B5230" s="675" t="s">
        <v>7288</v>
      </c>
      <c r="C5230" s="675" t="s">
        <v>1986</v>
      </c>
      <c r="D5230" s="675" t="s">
        <v>37</v>
      </c>
      <c r="E5230" s="677">
        <v>9308.5300000000007</v>
      </c>
      <c r="F5230" s="446"/>
      <c r="G5230" s="446"/>
      <c r="H5230" s="446" t="s">
        <v>14360</v>
      </c>
      <c r="I5230" s="447">
        <v>45261</v>
      </c>
    </row>
    <row r="5231" spans="1:9" ht="15.75">
      <c r="A5231" s="675">
        <v>98092</v>
      </c>
      <c r="B5231" s="675" t="s">
        <v>7289</v>
      </c>
      <c r="C5231" s="675" t="s">
        <v>1986</v>
      </c>
      <c r="D5231" s="675" t="s">
        <v>37</v>
      </c>
      <c r="E5231" s="677">
        <v>10815.37</v>
      </c>
      <c r="F5231" s="446"/>
      <c r="G5231" s="446"/>
      <c r="H5231" s="446" t="s">
        <v>14360</v>
      </c>
      <c r="I5231" s="447">
        <v>45261</v>
      </c>
    </row>
    <row r="5232" spans="1:9" ht="15.75">
      <c r="A5232" s="675">
        <v>98093</v>
      </c>
      <c r="B5232" s="675" t="s">
        <v>7290</v>
      </c>
      <c r="C5232" s="675" t="s">
        <v>1986</v>
      </c>
      <c r="D5232" s="675" t="s">
        <v>37</v>
      </c>
      <c r="E5232" s="677">
        <v>12769.07</v>
      </c>
      <c r="F5232" s="446"/>
      <c r="G5232" s="446"/>
      <c r="H5232" s="446" t="s">
        <v>14360</v>
      </c>
      <c r="I5232" s="447">
        <v>45261</v>
      </c>
    </row>
    <row r="5233" spans="1:9" ht="15.75">
      <c r="A5233" s="675">
        <v>98094</v>
      </c>
      <c r="B5233" s="675" t="s">
        <v>7291</v>
      </c>
      <c r="C5233" s="675" t="s">
        <v>1986</v>
      </c>
      <c r="D5233" s="675" t="s">
        <v>37</v>
      </c>
      <c r="E5233" s="677">
        <v>2408.12</v>
      </c>
      <c r="F5233" s="446"/>
      <c r="G5233" s="446"/>
      <c r="H5233" s="446" t="s">
        <v>14360</v>
      </c>
      <c r="I5233" s="447">
        <v>45261</v>
      </c>
    </row>
    <row r="5234" spans="1:9" ht="15.75">
      <c r="A5234" s="675">
        <v>98099</v>
      </c>
      <c r="B5234" s="675" t="s">
        <v>7292</v>
      </c>
      <c r="C5234" s="675" t="s">
        <v>1986</v>
      </c>
      <c r="D5234" s="675" t="s">
        <v>37</v>
      </c>
      <c r="E5234" s="677">
        <v>4113.7299999999996</v>
      </c>
      <c r="F5234" s="446"/>
      <c r="G5234" s="446"/>
      <c r="H5234" s="446" t="s">
        <v>14360</v>
      </c>
      <c r="I5234" s="447">
        <v>45261</v>
      </c>
    </row>
    <row r="5235" spans="1:9" ht="15.75">
      <c r="A5235" s="675">
        <v>98100</v>
      </c>
      <c r="B5235" s="675" t="s">
        <v>7293</v>
      </c>
      <c r="C5235" s="675" t="s">
        <v>1986</v>
      </c>
      <c r="D5235" s="675" t="s">
        <v>37</v>
      </c>
      <c r="E5235" s="677">
        <v>5386.18</v>
      </c>
      <c r="F5235" s="446"/>
      <c r="G5235" s="446"/>
      <c r="H5235" s="446" t="s">
        <v>14360</v>
      </c>
      <c r="I5235" s="447">
        <v>45261</v>
      </c>
    </row>
    <row r="5236" spans="1:9" ht="15.75">
      <c r="A5236" s="675">
        <v>98101</v>
      </c>
      <c r="B5236" s="675" t="s">
        <v>7294</v>
      </c>
      <c r="C5236" s="675" t="s">
        <v>1986</v>
      </c>
      <c r="D5236" s="675" t="s">
        <v>37</v>
      </c>
      <c r="E5236" s="677">
        <v>7958.86</v>
      </c>
      <c r="F5236" s="446"/>
      <c r="G5236" s="446"/>
      <c r="H5236" s="446" t="s">
        <v>14360</v>
      </c>
      <c r="I5236" s="447">
        <v>45261</v>
      </c>
    </row>
    <row r="5237" spans="1:9" ht="15.75">
      <c r="A5237" s="675">
        <v>98109</v>
      </c>
      <c r="B5237" s="675" t="s">
        <v>4600</v>
      </c>
      <c r="C5237" s="675" t="s">
        <v>1986</v>
      </c>
      <c r="D5237" s="675" t="s">
        <v>37</v>
      </c>
      <c r="E5237" s="676">
        <v>720.64</v>
      </c>
      <c r="F5237" s="446"/>
      <c r="G5237" s="446"/>
      <c r="H5237" s="446" t="s">
        <v>14360</v>
      </c>
      <c r="I5237" s="447">
        <v>45261</v>
      </c>
    </row>
    <row r="5238" spans="1:9" ht="15.75">
      <c r="A5238" s="675">
        <v>98110</v>
      </c>
      <c r="B5238" s="675" t="s">
        <v>4601</v>
      </c>
      <c r="C5238" s="675" t="s">
        <v>1986</v>
      </c>
      <c r="D5238" s="675" t="s">
        <v>37</v>
      </c>
      <c r="E5238" s="676">
        <v>343.79</v>
      </c>
      <c r="F5238" s="446"/>
      <c r="G5238" s="446"/>
      <c r="H5238" s="446" t="s">
        <v>14360</v>
      </c>
      <c r="I5238" s="447">
        <v>45261</v>
      </c>
    </row>
    <row r="5239" spans="1:9" ht="15.75">
      <c r="A5239" s="675">
        <v>98111</v>
      </c>
      <c r="B5239" s="675" t="s">
        <v>4602</v>
      </c>
      <c r="C5239" s="675" t="s">
        <v>1986</v>
      </c>
      <c r="D5239" s="675" t="s">
        <v>37</v>
      </c>
      <c r="E5239" s="676">
        <v>46.72</v>
      </c>
      <c r="F5239" s="446"/>
      <c r="G5239" s="446"/>
      <c r="H5239" s="446" t="s">
        <v>14360</v>
      </c>
      <c r="I5239" s="447">
        <v>45261</v>
      </c>
    </row>
    <row r="5240" spans="1:9" ht="15.75">
      <c r="A5240" s="675">
        <v>98112</v>
      </c>
      <c r="B5240" s="675" t="s">
        <v>4603</v>
      </c>
      <c r="C5240" s="675" t="s">
        <v>1986</v>
      </c>
      <c r="D5240" s="675" t="s">
        <v>37</v>
      </c>
      <c r="E5240" s="676">
        <v>88.7</v>
      </c>
      <c r="F5240" s="446"/>
      <c r="G5240" s="446"/>
      <c r="H5240" s="446" t="s">
        <v>14360</v>
      </c>
      <c r="I5240" s="447">
        <v>45261</v>
      </c>
    </row>
    <row r="5241" spans="1:9" ht="15.75">
      <c r="A5241" s="675">
        <v>98114</v>
      </c>
      <c r="B5241" s="675" t="s">
        <v>4604</v>
      </c>
      <c r="C5241" s="675" t="s">
        <v>1986</v>
      </c>
      <c r="D5241" s="675" t="s">
        <v>37</v>
      </c>
      <c r="E5241" s="676">
        <v>686.61</v>
      </c>
      <c r="F5241" s="446"/>
      <c r="G5241" s="446"/>
      <c r="H5241" s="446" t="s">
        <v>14360</v>
      </c>
      <c r="I5241" s="447">
        <v>45261</v>
      </c>
    </row>
    <row r="5242" spans="1:9" ht="15.75">
      <c r="A5242" s="675">
        <v>98115</v>
      </c>
      <c r="B5242" s="675" t="s">
        <v>7295</v>
      </c>
      <c r="C5242" s="675" t="s">
        <v>1986</v>
      </c>
      <c r="D5242" s="675" t="s">
        <v>37</v>
      </c>
      <c r="E5242" s="676">
        <v>87.79</v>
      </c>
      <c r="F5242" s="446"/>
      <c r="G5242" s="446"/>
      <c r="H5242" s="446" t="s">
        <v>14360</v>
      </c>
      <c r="I5242" s="447">
        <v>45261</v>
      </c>
    </row>
    <row r="5243" spans="1:9" ht="15.75">
      <c r="A5243" s="675">
        <v>89957</v>
      </c>
      <c r="B5243" s="675" t="s">
        <v>1364</v>
      </c>
      <c r="C5243" s="675" t="s">
        <v>1986</v>
      </c>
      <c r="D5243" s="675" t="s">
        <v>37</v>
      </c>
      <c r="E5243" s="676">
        <v>123.86</v>
      </c>
      <c r="F5243" s="446"/>
      <c r="G5243" s="446"/>
      <c r="H5243" s="446" t="s">
        <v>14360</v>
      </c>
      <c r="I5243" s="447">
        <v>45261</v>
      </c>
    </row>
    <row r="5244" spans="1:9" ht="15.75">
      <c r="A5244" s="675">
        <v>89959</v>
      </c>
      <c r="B5244" s="675" t="s">
        <v>1365</v>
      </c>
      <c r="C5244" s="675" t="s">
        <v>1986</v>
      </c>
      <c r="D5244" s="675" t="s">
        <v>37</v>
      </c>
      <c r="E5244" s="676">
        <v>217.05</v>
      </c>
      <c r="F5244" s="446"/>
      <c r="G5244" s="446"/>
      <c r="H5244" s="446" t="s">
        <v>14360</v>
      </c>
      <c r="I5244" s="447">
        <v>45261</v>
      </c>
    </row>
    <row r="5245" spans="1:9" ht="15.75">
      <c r="A5245" s="675">
        <v>89349</v>
      </c>
      <c r="B5245" s="675" t="s">
        <v>5462</v>
      </c>
      <c r="C5245" s="675" t="s">
        <v>1986</v>
      </c>
      <c r="D5245" s="675" t="s">
        <v>37</v>
      </c>
      <c r="E5245" s="676">
        <v>27.37</v>
      </c>
      <c r="F5245" s="446"/>
      <c r="G5245" s="446"/>
      <c r="H5245" s="446" t="s">
        <v>14360</v>
      </c>
      <c r="I5245" s="447">
        <v>45261</v>
      </c>
    </row>
    <row r="5246" spans="1:9" ht="15.75">
      <c r="A5246" s="675">
        <v>89351</v>
      </c>
      <c r="B5246" s="675" t="s">
        <v>5463</v>
      </c>
      <c r="C5246" s="675" t="s">
        <v>1986</v>
      </c>
      <c r="D5246" s="675" t="s">
        <v>37</v>
      </c>
      <c r="E5246" s="676">
        <v>33.729999999999997</v>
      </c>
      <c r="F5246" s="446"/>
      <c r="G5246" s="446"/>
      <c r="H5246" s="446" t="s">
        <v>14360</v>
      </c>
      <c r="I5246" s="447">
        <v>45261</v>
      </c>
    </row>
    <row r="5247" spans="1:9" ht="15.75">
      <c r="A5247" s="675">
        <v>89352</v>
      </c>
      <c r="B5247" s="675" t="s">
        <v>5464</v>
      </c>
      <c r="C5247" s="675" t="s">
        <v>1986</v>
      </c>
      <c r="D5247" s="675" t="s">
        <v>37</v>
      </c>
      <c r="E5247" s="676">
        <v>37.340000000000003</v>
      </c>
      <c r="F5247" s="446"/>
      <c r="G5247" s="446"/>
      <c r="H5247" s="446" t="s">
        <v>14360</v>
      </c>
      <c r="I5247" s="447">
        <v>45261</v>
      </c>
    </row>
    <row r="5248" spans="1:9" ht="15.75">
      <c r="A5248" s="675">
        <v>89353</v>
      </c>
      <c r="B5248" s="675" t="s">
        <v>5465</v>
      </c>
      <c r="C5248" s="675" t="s">
        <v>1986</v>
      </c>
      <c r="D5248" s="675" t="s">
        <v>37</v>
      </c>
      <c r="E5248" s="676">
        <v>40.869999999999997</v>
      </c>
      <c r="F5248" s="446"/>
      <c r="G5248" s="446"/>
      <c r="H5248" s="446" t="s">
        <v>14360</v>
      </c>
      <c r="I5248" s="447">
        <v>45261</v>
      </c>
    </row>
    <row r="5249" spans="1:9" ht="15.75">
      <c r="A5249" s="675">
        <v>89354</v>
      </c>
      <c r="B5249" s="675" t="s">
        <v>5466</v>
      </c>
      <c r="C5249" s="675" t="s">
        <v>1986</v>
      </c>
      <c r="D5249" s="675" t="s">
        <v>37</v>
      </c>
      <c r="E5249" s="676">
        <v>564.73</v>
      </c>
      <c r="F5249" s="446"/>
      <c r="G5249" s="446"/>
      <c r="H5249" s="446" t="s">
        <v>14360</v>
      </c>
      <c r="I5249" s="447">
        <v>45261</v>
      </c>
    </row>
    <row r="5250" spans="1:9" ht="15.75">
      <c r="A5250" s="675">
        <v>89969</v>
      </c>
      <c r="B5250" s="675" t="s">
        <v>1366</v>
      </c>
      <c r="C5250" s="675" t="s">
        <v>1986</v>
      </c>
      <c r="D5250" s="675" t="s">
        <v>37</v>
      </c>
      <c r="E5250" s="676">
        <v>42.01</v>
      </c>
      <c r="F5250" s="446"/>
      <c r="G5250" s="446"/>
      <c r="H5250" s="446" t="s">
        <v>14360</v>
      </c>
      <c r="I5250" s="447">
        <v>45261</v>
      </c>
    </row>
    <row r="5251" spans="1:9" ht="15.75">
      <c r="A5251" s="675">
        <v>89970</v>
      </c>
      <c r="B5251" s="675" t="s">
        <v>1367</v>
      </c>
      <c r="C5251" s="675" t="s">
        <v>1986</v>
      </c>
      <c r="D5251" s="675" t="s">
        <v>37</v>
      </c>
      <c r="E5251" s="676">
        <v>45.97</v>
      </c>
      <c r="F5251" s="446"/>
      <c r="G5251" s="446"/>
      <c r="H5251" s="446" t="s">
        <v>14360</v>
      </c>
      <c r="I5251" s="447">
        <v>45261</v>
      </c>
    </row>
    <row r="5252" spans="1:9" ht="15.75">
      <c r="A5252" s="675">
        <v>89971</v>
      </c>
      <c r="B5252" s="675" t="s">
        <v>1368</v>
      </c>
      <c r="C5252" s="675" t="s">
        <v>1986</v>
      </c>
      <c r="D5252" s="675" t="s">
        <v>37</v>
      </c>
      <c r="E5252" s="676">
        <v>47.28</v>
      </c>
      <c r="F5252" s="446"/>
      <c r="G5252" s="446"/>
      <c r="H5252" s="446" t="s">
        <v>14360</v>
      </c>
      <c r="I5252" s="447">
        <v>45261</v>
      </c>
    </row>
    <row r="5253" spans="1:9" ht="15.75">
      <c r="A5253" s="675">
        <v>89972</v>
      </c>
      <c r="B5253" s="675" t="s">
        <v>1369</v>
      </c>
      <c r="C5253" s="675" t="s">
        <v>1986</v>
      </c>
      <c r="D5253" s="675" t="s">
        <v>37</v>
      </c>
      <c r="E5253" s="676">
        <v>52.43</v>
      </c>
      <c r="F5253" s="446"/>
      <c r="G5253" s="446"/>
      <c r="H5253" s="446" t="s">
        <v>14360</v>
      </c>
      <c r="I5253" s="447">
        <v>45261</v>
      </c>
    </row>
    <row r="5254" spans="1:9" ht="15.75">
      <c r="A5254" s="675">
        <v>89973</v>
      </c>
      <c r="B5254" s="675" t="s">
        <v>1370</v>
      </c>
      <c r="C5254" s="675" t="s">
        <v>1986</v>
      </c>
      <c r="D5254" s="675" t="s">
        <v>37</v>
      </c>
      <c r="E5254" s="676">
        <v>776.25</v>
      </c>
      <c r="F5254" s="446"/>
      <c r="G5254" s="446"/>
      <c r="H5254" s="446" t="s">
        <v>14360</v>
      </c>
      <c r="I5254" s="447">
        <v>45261</v>
      </c>
    </row>
    <row r="5255" spans="1:9" ht="15.75">
      <c r="A5255" s="675">
        <v>89974</v>
      </c>
      <c r="B5255" s="675" t="s">
        <v>1371</v>
      </c>
      <c r="C5255" s="675" t="s">
        <v>1986</v>
      </c>
      <c r="D5255" s="675" t="s">
        <v>37</v>
      </c>
      <c r="E5255" s="676">
        <v>297.26</v>
      </c>
      <c r="F5255" s="446"/>
      <c r="G5255" s="446"/>
      <c r="H5255" s="446" t="s">
        <v>14360</v>
      </c>
      <c r="I5255" s="447">
        <v>45261</v>
      </c>
    </row>
    <row r="5256" spans="1:9" ht="15.75">
      <c r="A5256" s="675">
        <v>89984</v>
      </c>
      <c r="B5256" s="675" t="s">
        <v>5467</v>
      </c>
      <c r="C5256" s="675" t="s">
        <v>1986</v>
      </c>
      <c r="D5256" s="675" t="s">
        <v>37</v>
      </c>
      <c r="E5256" s="676">
        <v>88.2</v>
      </c>
      <c r="F5256" s="446"/>
      <c r="G5256" s="446"/>
      <c r="H5256" s="446" t="s">
        <v>14360</v>
      </c>
      <c r="I5256" s="447">
        <v>45261</v>
      </c>
    </row>
    <row r="5257" spans="1:9" ht="15.75">
      <c r="A5257" s="675">
        <v>89985</v>
      </c>
      <c r="B5257" s="675" t="s">
        <v>5468</v>
      </c>
      <c r="C5257" s="675" t="s">
        <v>1986</v>
      </c>
      <c r="D5257" s="675" t="s">
        <v>37</v>
      </c>
      <c r="E5257" s="676">
        <v>92.57</v>
      </c>
      <c r="F5257" s="446"/>
      <c r="G5257" s="446"/>
      <c r="H5257" s="446" t="s">
        <v>14360</v>
      </c>
      <c r="I5257" s="447">
        <v>45261</v>
      </c>
    </row>
    <row r="5258" spans="1:9" ht="15.75">
      <c r="A5258" s="675">
        <v>89986</v>
      </c>
      <c r="B5258" s="675" t="s">
        <v>5469</v>
      </c>
      <c r="C5258" s="675" t="s">
        <v>1986</v>
      </c>
      <c r="D5258" s="675" t="s">
        <v>37</v>
      </c>
      <c r="E5258" s="676">
        <v>85.92</v>
      </c>
      <c r="F5258" s="446"/>
      <c r="G5258" s="446"/>
      <c r="H5258" s="446" t="s">
        <v>14360</v>
      </c>
      <c r="I5258" s="447">
        <v>45261</v>
      </c>
    </row>
    <row r="5259" spans="1:9" ht="15.75">
      <c r="A5259" s="675">
        <v>89987</v>
      </c>
      <c r="B5259" s="675" t="s">
        <v>5470</v>
      </c>
      <c r="C5259" s="675" t="s">
        <v>1986</v>
      </c>
      <c r="D5259" s="675" t="s">
        <v>37</v>
      </c>
      <c r="E5259" s="676">
        <v>97.57</v>
      </c>
      <c r="F5259" s="446"/>
      <c r="G5259" s="446"/>
      <c r="H5259" s="446" t="s">
        <v>14360</v>
      </c>
      <c r="I5259" s="447">
        <v>45261</v>
      </c>
    </row>
    <row r="5260" spans="1:9" ht="15.75">
      <c r="A5260" s="675">
        <v>90371</v>
      </c>
      <c r="B5260" s="675" t="s">
        <v>5471</v>
      </c>
      <c r="C5260" s="675" t="s">
        <v>1986</v>
      </c>
      <c r="D5260" s="675" t="s">
        <v>37</v>
      </c>
      <c r="E5260" s="676">
        <v>20.03</v>
      </c>
      <c r="F5260" s="446"/>
      <c r="G5260" s="446"/>
      <c r="H5260" s="446" t="s">
        <v>14360</v>
      </c>
      <c r="I5260" s="447">
        <v>45261</v>
      </c>
    </row>
    <row r="5261" spans="1:9" ht="15.75">
      <c r="A5261" s="675">
        <v>94489</v>
      </c>
      <c r="B5261" s="675" t="s">
        <v>5472</v>
      </c>
      <c r="C5261" s="675" t="s">
        <v>1986</v>
      </c>
      <c r="D5261" s="675" t="s">
        <v>37</v>
      </c>
      <c r="E5261" s="676">
        <v>20.09</v>
      </c>
      <c r="F5261" s="446"/>
      <c r="G5261" s="446"/>
      <c r="H5261" s="446" t="s">
        <v>14360</v>
      </c>
      <c r="I5261" s="447">
        <v>45261</v>
      </c>
    </row>
    <row r="5262" spans="1:9" ht="15.75">
      <c r="A5262" s="675">
        <v>94490</v>
      </c>
      <c r="B5262" s="675" t="s">
        <v>5473</v>
      </c>
      <c r="C5262" s="675" t="s">
        <v>1986</v>
      </c>
      <c r="D5262" s="675" t="s">
        <v>37</v>
      </c>
      <c r="E5262" s="676">
        <v>29.17</v>
      </c>
      <c r="F5262" s="446"/>
      <c r="G5262" s="446"/>
      <c r="H5262" s="446" t="s">
        <v>14360</v>
      </c>
      <c r="I5262" s="447">
        <v>45261</v>
      </c>
    </row>
    <row r="5263" spans="1:9" ht="15.75">
      <c r="A5263" s="675">
        <v>94491</v>
      </c>
      <c r="B5263" s="675" t="s">
        <v>5474</v>
      </c>
      <c r="C5263" s="675" t="s">
        <v>1986</v>
      </c>
      <c r="D5263" s="675" t="s">
        <v>37</v>
      </c>
      <c r="E5263" s="676">
        <v>39.950000000000003</v>
      </c>
      <c r="F5263" s="446"/>
      <c r="G5263" s="446"/>
      <c r="H5263" s="446" t="s">
        <v>14360</v>
      </c>
      <c r="I5263" s="447">
        <v>45261</v>
      </c>
    </row>
    <row r="5264" spans="1:9" ht="15.75">
      <c r="A5264" s="675">
        <v>94492</v>
      </c>
      <c r="B5264" s="675" t="s">
        <v>5475</v>
      </c>
      <c r="C5264" s="675" t="s">
        <v>1986</v>
      </c>
      <c r="D5264" s="675" t="s">
        <v>37</v>
      </c>
      <c r="E5264" s="676">
        <v>41.02</v>
      </c>
      <c r="F5264" s="446"/>
      <c r="G5264" s="446"/>
      <c r="H5264" s="446" t="s">
        <v>14360</v>
      </c>
      <c r="I5264" s="447">
        <v>45261</v>
      </c>
    </row>
    <row r="5265" spans="1:9" ht="15.75">
      <c r="A5265" s="675">
        <v>94493</v>
      </c>
      <c r="B5265" s="675" t="s">
        <v>5476</v>
      </c>
      <c r="C5265" s="675" t="s">
        <v>1986</v>
      </c>
      <c r="D5265" s="675" t="s">
        <v>37</v>
      </c>
      <c r="E5265" s="676">
        <v>74.989999999999995</v>
      </c>
      <c r="F5265" s="446"/>
      <c r="G5265" s="446"/>
      <c r="H5265" s="446" t="s">
        <v>14360</v>
      </c>
      <c r="I5265" s="447">
        <v>45261</v>
      </c>
    </row>
    <row r="5266" spans="1:9" ht="15.75">
      <c r="A5266" s="675">
        <v>94495</v>
      </c>
      <c r="B5266" s="675" t="s">
        <v>5477</v>
      </c>
      <c r="C5266" s="675" t="s">
        <v>1986</v>
      </c>
      <c r="D5266" s="675" t="s">
        <v>37</v>
      </c>
      <c r="E5266" s="676">
        <v>63.4</v>
      </c>
      <c r="F5266" s="446"/>
      <c r="G5266" s="446"/>
      <c r="H5266" s="446" t="s">
        <v>14360</v>
      </c>
      <c r="I5266" s="447">
        <v>45261</v>
      </c>
    </row>
    <row r="5267" spans="1:9" ht="15.75">
      <c r="A5267" s="675">
        <v>94496</v>
      </c>
      <c r="B5267" s="675" t="s">
        <v>5478</v>
      </c>
      <c r="C5267" s="675" t="s">
        <v>1986</v>
      </c>
      <c r="D5267" s="675" t="s">
        <v>37</v>
      </c>
      <c r="E5267" s="676">
        <v>86.39</v>
      </c>
      <c r="F5267" s="446"/>
      <c r="G5267" s="446"/>
      <c r="H5267" s="446" t="s">
        <v>14360</v>
      </c>
      <c r="I5267" s="447">
        <v>45261</v>
      </c>
    </row>
    <row r="5268" spans="1:9" ht="15.75">
      <c r="A5268" s="675">
        <v>94497</v>
      </c>
      <c r="B5268" s="675" t="s">
        <v>5479</v>
      </c>
      <c r="C5268" s="675" t="s">
        <v>1986</v>
      </c>
      <c r="D5268" s="675" t="s">
        <v>37</v>
      </c>
      <c r="E5268" s="676">
        <v>109.42</v>
      </c>
      <c r="F5268" s="446"/>
      <c r="G5268" s="446"/>
      <c r="H5268" s="446" t="s">
        <v>14360</v>
      </c>
      <c r="I5268" s="447">
        <v>45261</v>
      </c>
    </row>
    <row r="5269" spans="1:9" ht="15.75">
      <c r="A5269" s="675">
        <v>94498</v>
      </c>
      <c r="B5269" s="675" t="s">
        <v>5480</v>
      </c>
      <c r="C5269" s="675" t="s">
        <v>1986</v>
      </c>
      <c r="D5269" s="675" t="s">
        <v>37</v>
      </c>
      <c r="E5269" s="676">
        <v>151.22</v>
      </c>
      <c r="F5269" s="446"/>
      <c r="G5269" s="446"/>
      <c r="H5269" s="446" t="s">
        <v>14360</v>
      </c>
      <c r="I5269" s="447">
        <v>45261</v>
      </c>
    </row>
    <row r="5270" spans="1:9" ht="15.75">
      <c r="A5270" s="675">
        <v>94499</v>
      </c>
      <c r="B5270" s="675" t="s">
        <v>5481</v>
      </c>
      <c r="C5270" s="675" t="s">
        <v>1986</v>
      </c>
      <c r="D5270" s="675" t="s">
        <v>37</v>
      </c>
      <c r="E5270" s="676">
        <v>302.75</v>
      </c>
      <c r="F5270" s="446"/>
      <c r="G5270" s="446"/>
      <c r="H5270" s="446" t="s">
        <v>14360</v>
      </c>
      <c r="I5270" s="447">
        <v>45261</v>
      </c>
    </row>
    <row r="5271" spans="1:9" ht="15.75">
      <c r="A5271" s="675">
        <v>94500</v>
      </c>
      <c r="B5271" s="675" t="s">
        <v>5482</v>
      </c>
      <c r="C5271" s="675" t="s">
        <v>1986</v>
      </c>
      <c r="D5271" s="675" t="s">
        <v>37</v>
      </c>
      <c r="E5271" s="676">
        <v>367.35</v>
      </c>
      <c r="F5271" s="446"/>
      <c r="G5271" s="446"/>
      <c r="H5271" s="446" t="s">
        <v>14360</v>
      </c>
      <c r="I5271" s="447">
        <v>45261</v>
      </c>
    </row>
    <row r="5272" spans="1:9" ht="15.75">
      <c r="A5272" s="675">
        <v>94501</v>
      </c>
      <c r="B5272" s="675" t="s">
        <v>5483</v>
      </c>
      <c r="C5272" s="675" t="s">
        <v>1986</v>
      </c>
      <c r="D5272" s="675" t="s">
        <v>37</v>
      </c>
      <c r="E5272" s="676">
        <v>745.27</v>
      </c>
      <c r="F5272" s="446"/>
      <c r="G5272" s="446"/>
      <c r="H5272" s="446" t="s">
        <v>14360</v>
      </c>
      <c r="I5272" s="447">
        <v>45261</v>
      </c>
    </row>
    <row r="5273" spans="1:9" ht="15.75">
      <c r="A5273" s="675">
        <v>94792</v>
      </c>
      <c r="B5273" s="675" t="s">
        <v>5484</v>
      </c>
      <c r="C5273" s="675" t="s">
        <v>1986</v>
      </c>
      <c r="D5273" s="675" t="s">
        <v>37</v>
      </c>
      <c r="E5273" s="676">
        <v>118.96</v>
      </c>
      <c r="F5273" s="446"/>
      <c r="G5273" s="446"/>
      <c r="H5273" s="446" t="s">
        <v>14360</v>
      </c>
      <c r="I5273" s="447">
        <v>45261</v>
      </c>
    </row>
    <row r="5274" spans="1:9" ht="15.75">
      <c r="A5274" s="675">
        <v>94793</v>
      </c>
      <c r="B5274" s="675" t="s">
        <v>5485</v>
      </c>
      <c r="C5274" s="675" t="s">
        <v>1986</v>
      </c>
      <c r="D5274" s="675" t="s">
        <v>37</v>
      </c>
      <c r="E5274" s="676">
        <v>163.34</v>
      </c>
      <c r="F5274" s="446"/>
      <c r="G5274" s="446"/>
      <c r="H5274" s="446" t="s">
        <v>14360</v>
      </c>
      <c r="I5274" s="447">
        <v>45261</v>
      </c>
    </row>
    <row r="5275" spans="1:9" ht="15.75">
      <c r="A5275" s="675">
        <v>94794</v>
      </c>
      <c r="B5275" s="675" t="s">
        <v>5486</v>
      </c>
      <c r="C5275" s="675" t="s">
        <v>1986</v>
      </c>
      <c r="D5275" s="675" t="s">
        <v>37</v>
      </c>
      <c r="E5275" s="676">
        <v>172.87</v>
      </c>
      <c r="F5275" s="446"/>
      <c r="G5275" s="446"/>
      <c r="H5275" s="446" t="s">
        <v>14360</v>
      </c>
      <c r="I5275" s="447">
        <v>45261</v>
      </c>
    </row>
    <row r="5276" spans="1:9" ht="15.75">
      <c r="A5276" s="675">
        <v>94795</v>
      </c>
      <c r="B5276" s="675" t="s">
        <v>5487</v>
      </c>
      <c r="C5276" s="675" t="s">
        <v>1986</v>
      </c>
      <c r="D5276" s="675" t="s">
        <v>37</v>
      </c>
      <c r="E5276" s="676">
        <v>34.479999999999997</v>
      </c>
      <c r="F5276" s="446"/>
      <c r="G5276" s="446"/>
      <c r="H5276" s="446" t="s">
        <v>14360</v>
      </c>
      <c r="I5276" s="447">
        <v>45261</v>
      </c>
    </row>
    <row r="5277" spans="1:9" ht="15.75">
      <c r="A5277" s="675">
        <v>94796</v>
      </c>
      <c r="B5277" s="675" t="s">
        <v>5488</v>
      </c>
      <c r="C5277" s="675" t="s">
        <v>1986</v>
      </c>
      <c r="D5277" s="675" t="s">
        <v>37</v>
      </c>
      <c r="E5277" s="676">
        <v>39.659999999999997</v>
      </c>
      <c r="F5277" s="446"/>
      <c r="G5277" s="446"/>
      <c r="H5277" s="446" t="s">
        <v>14360</v>
      </c>
      <c r="I5277" s="447">
        <v>45261</v>
      </c>
    </row>
    <row r="5278" spans="1:9" ht="15.75">
      <c r="A5278" s="675">
        <v>94797</v>
      </c>
      <c r="B5278" s="675" t="s">
        <v>5489</v>
      </c>
      <c r="C5278" s="675" t="s">
        <v>1986</v>
      </c>
      <c r="D5278" s="675" t="s">
        <v>37</v>
      </c>
      <c r="E5278" s="676">
        <v>81.81</v>
      </c>
      <c r="F5278" s="446"/>
      <c r="G5278" s="446"/>
      <c r="H5278" s="446" t="s">
        <v>14360</v>
      </c>
      <c r="I5278" s="447">
        <v>45261</v>
      </c>
    </row>
    <row r="5279" spans="1:9" ht="15.75">
      <c r="A5279" s="675">
        <v>94798</v>
      </c>
      <c r="B5279" s="675" t="s">
        <v>5490</v>
      </c>
      <c r="C5279" s="675" t="s">
        <v>1986</v>
      </c>
      <c r="D5279" s="675" t="s">
        <v>37</v>
      </c>
      <c r="E5279" s="676">
        <v>135.55000000000001</v>
      </c>
      <c r="F5279" s="446"/>
      <c r="G5279" s="446"/>
      <c r="H5279" s="446" t="s">
        <v>14360</v>
      </c>
      <c r="I5279" s="447">
        <v>45261</v>
      </c>
    </row>
    <row r="5280" spans="1:9" ht="15.75">
      <c r="A5280" s="675">
        <v>94799</v>
      </c>
      <c r="B5280" s="675" t="s">
        <v>5491</v>
      </c>
      <c r="C5280" s="675" t="s">
        <v>1986</v>
      </c>
      <c r="D5280" s="675" t="s">
        <v>37</v>
      </c>
      <c r="E5280" s="676">
        <v>166.49</v>
      </c>
      <c r="F5280" s="446"/>
      <c r="G5280" s="446"/>
      <c r="H5280" s="446" t="s">
        <v>14360</v>
      </c>
      <c r="I5280" s="447">
        <v>45261</v>
      </c>
    </row>
    <row r="5281" spans="1:9" ht="15.75">
      <c r="A5281" s="675">
        <v>94800</v>
      </c>
      <c r="B5281" s="675" t="s">
        <v>5492</v>
      </c>
      <c r="C5281" s="675" t="s">
        <v>1986</v>
      </c>
      <c r="D5281" s="675" t="s">
        <v>37</v>
      </c>
      <c r="E5281" s="676">
        <v>213.75</v>
      </c>
      <c r="F5281" s="446"/>
      <c r="G5281" s="446"/>
      <c r="H5281" s="446" t="s">
        <v>14360</v>
      </c>
      <c r="I5281" s="447">
        <v>45261</v>
      </c>
    </row>
    <row r="5282" spans="1:9" ht="15.75">
      <c r="A5282" s="675">
        <v>95248</v>
      </c>
      <c r="B5282" s="675" t="s">
        <v>5493</v>
      </c>
      <c r="C5282" s="675" t="s">
        <v>1986</v>
      </c>
      <c r="D5282" s="675" t="s">
        <v>37</v>
      </c>
      <c r="E5282" s="676">
        <v>54.4</v>
      </c>
      <c r="F5282" s="446"/>
      <c r="G5282" s="446"/>
      <c r="H5282" s="446" t="s">
        <v>14360</v>
      </c>
      <c r="I5282" s="447">
        <v>45261</v>
      </c>
    </row>
    <row r="5283" spans="1:9" ht="15.75">
      <c r="A5283" s="675">
        <v>95249</v>
      </c>
      <c r="B5283" s="675" t="s">
        <v>5494</v>
      </c>
      <c r="C5283" s="675" t="s">
        <v>1986</v>
      </c>
      <c r="D5283" s="675" t="s">
        <v>37</v>
      </c>
      <c r="E5283" s="676">
        <v>63.97</v>
      </c>
      <c r="F5283" s="446"/>
      <c r="G5283" s="446"/>
      <c r="H5283" s="446" t="s">
        <v>14360</v>
      </c>
      <c r="I5283" s="447">
        <v>45261</v>
      </c>
    </row>
    <row r="5284" spans="1:9" ht="15.75">
      <c r="A5284" s="675">
        <v>95250</v>
      </c>
      <c r="B5284" s="675" t="s">
        <v>5495</v>
      </c>
      <c r="C5284" s="675" t="s">
        <v>1986</v>
      </c>
      <c r="D5284" s="675" t="s">
        <v>37</v>
      </c>
      <c r="E5284" s="676">
        <v>86.34</v>
      </c>
      <c r="F5284" s="446"/>
      <c r="G5284" s="446"/>
      <c r="H5284" s="446" t="s">
        <v>14360</v>
      </c>
      <c r="I5284" s="447">
        <v>45261</v>
      </c>
    </row>
    <row r="5285" spans="1:9" ht="15.75">
      <c r="A5285" s="675">
        <v>95251</v>
      </c>
      <c r="B5285" s="675" t="s">
        <v>5496</v>
      </c>
      <c r="C5285" s="675" t="s">
        <v>1986</v>
      </c>
      <c r="D5285" s="675" t="s">
        <v>37</v>
      </c>
      <c r="E5285" s="676">
        <v>127.85</v>
      </c>
      <c r="F5285" s="446"/>
      <c r="G5285" s="446"/>
      <c r="H5285" s="446" t="s">
        <v>14360</v>
      </c>
      <c r="I5285" s="447">
        <v>45261</v>
      </c>
    </row>
    <row r="5286" spans="1:9" ht="15.75">
      <c r="A5286" s="675">
        <v>95252</v>
      </c>
      <c r="B5286" s="675" t="s">
        <v>5497</v>
      </c>
      <c r="C5286" s="675" t="s">
        <v>1986</v>
      </c>
      <c r="D5286" s="675" t="s">
        <v>37</v>
      </c>
      <c r="E5286" s="676">
        <v>154.91999999999999</v>
      </c>
      <c r="F5286" s="446"/>
      <c r="G5286" s="446"/>
      <c r="H5286" s="446" t="s">
        <v>14360</v>
      </c>
      <c r="I5286" s="447">
        <v>45261</v>
      </c>
    </row>
    <row r="5287" spans="1:9" ht="15.75">
      <c r="A5287" s="675">
        <v>95253</v>
      </c>
      <c r="B5287" s="675" t="s">
        <v>5498</v>
      </c>
      <c r="C5287" s="675" t="s">
        <v>1986</v>
      </c>
      <c r="D5287" s="675" t="s">
        <v>37</v>
      </c>
      <c r="E5287" s="676">
        <v>236.01</v>
      </c>
      <c r="F5287" s="446"/>
      <c r="G5287" s="446"/>
      <c r="H5287" s="446" t="s">
        <v>14360</v>
      </c>
      <c r="I5287" s="447">
        <v>45261</v>
      </c>
    </row>
    <row r="5288" spans="1:9" ht="15.75">
      <c r="A5288" s="675">
        <v>99619</v>
      </c>
      <c r="B5288" s="675" t="s">
        <v>5499</v>
      </c>
      <c r="C5288" s="675" t="s">
        <v>1986</v>
      </c>
      <c r="D5288" s="675" t="s">
        <v>37</v>
      </c>
      <c r="E5288" s="676">
        <v>117.72</v>
      </c>
      <c r="F5288" s="446"/>
      <c r="G5288" s="446"/>
      <c r="H5288" s="446" t="s">
        <v>14360</v>
      </c>
      <c r="I5288" s="447">
        <v>45261</v>
      </c>
    </row>
    <row r="5289" spans="1:9" ht="15.75">
      <c r="A5289" s="675">
        <v>99620</v>
      </c>
      <c r="B5289" s="675" t="s">
        <v>5500</v>
      </c>
      <c r="C5289" s="675" t="s">
        <v>1986</v>
      </c>
      <c r="D5289" s="675" t="s">
        <v>37</v>
      </c>
      <c r="E5289" s="676">
        <v>159.94</v>
      </c>
      <c r="F5289" s="446"/>
      <c r="G5289" s="446"/>
      <c r="H5289" s="446" t="s">
        <v>14360</v>
      </c>
      <c r="I5289" s="447">
        <v>45261</v>
      </c>
    </row>
    <row r="5290" spans="1:9" ht="15.75">
      <c r="A5290" s="675">
        <v>99621</v>
      </c>
      <c r="B5290" s="675" t="s">
        <v>5501</v>
      </c>
      <c r="C5290" s="675" t="s">
        <v>1986</v>
      </c>
      <c r="D5290" s="675" t="s">
        <v>37</v>
      </c>
      <c r="E5290" s="676">
        <v>238.55</v>
      </c>
      <c r="F5290" s="446"/>
      <c r="G5290" s="446"/>
      <c r="H5290" s="446" t="s">
        <v>14360</v>
      </c>
      <c r="I5290" s="447">
        <v>45261</v>
      </c>
    </row>
    <row r="5291" spans="1:9" ht="15.75">
      <c r="A5291" s="675">
        <v>99622</v>
      </c>
      <c r="B5291" s="675" t="s">
        <v>5502</v>
      </c>
      <c r="C5291" s="675" t="s">
        <v>1986</v>
      </c>
      <c r="D5291" s="675" t="s">
        <v>37</v>
      </c>
      <c r="E5291" s="676">
        <v>268.22000000000003</v>
      </c>
      <c r="F5291" s="446"/>
      <c r="G5291" s="446"/>
      <c r="H5291" s="446" t="s">
        <v>14360</v>
      </c>
      <c r="I5291" s="447">
        <v>45261</v>
      </c>
    </row>
    <row r="5292" spans="1:9" ht="15.75">
      <c r="A5292" s="675">
        <v>99623</v>
      </c>
      <c r="B5292" s="675" t="s">
        <v>5503</v>
      </c>
      <c r="C5292" s="675" t="s">
        <v>1986</v>
      </c>
      <c r="D5292" s="675" t="s">
        <v>37</v>
      </c>
      <c r="E5292" s="676">
        <v>374.51</v>
      </c>
      <c r="F5292" s="446"/>
      <c r="G5292" s="446"/>
      <c r="H5292" s="446" t="s">
        <v>14360</v>
      </c>
      <c r="I5292" s="447">
        <v>45261</v>
      </c>
    </row>
    <row r="5293" spans="1:9" ht="15.75">
      <c r="A5293" s="675">
        <v>99624</v>
      </c>
      <c r="B5293" s="675" t="s">
        <v>5504</v>
      </c>
      <c r="C5293" s="675" t="s">
        <v>1986</v>
      </c>
      <c r="D5293" s="675" t="s">
        <v>37</v>
      </c>
      <c r="E5293" s="676">
        <v>534.19000000000005</v>
      </c>
      <c r="F5293" s="446"/>
      <c r="G5293" s="446"/>
      <c r="H5293" s="446" t="s">
        <v>14360</v>
      </c>
      <c r="I5293" s="447">
        <v>45261</v>
      </c>
    </row>
    <row r="5294" spans="1:9" ht="15.75">
      <c r="A5294" s="675">
        <v>99625</v>
      </c>
      <c r="B5294" s="675" t="s">
        <v>5505</v>
      </c>
      <c r="C5294" s="675" t="s">
        <v>1986</v>
      </c>
      <c r="D5294" s="675" t="s">
        <v>37</v>
      </c>
      <c r="E5294" s="676">
        <v>735.29</v>
      </c>
      <c r="F5294" s="446"/>
      <c r="G5294" s="446"/>
      <c r="H5294" s="446" t="s">
        <v>14360</v>
      </c>
      <c r="I5294" s="447">
        <v>45261</v>
      </c>
    </row>
    <row r="5295" spans="1:9" ht="15.75">
      <c r="A5295" s="675">
        <v>99626</v>
      </c>
      <c r="B5295" s="675" t="s">
        <v>5506</v>
      </c>
      <c r="C5295" s="675" t="s">
        <v>1986</v>
      </c>
      <c r="D5295" s="675" t="s">
        <v>37</v>
      </c>
      <c r="E5295" s="677">
        <v>1133.45</v>
      </c>
      <c r="F5295" s="446"/>
      <c r="G5295" s="446"/>
      <c r="H5295" s="446" t="s">
        <v>14360</v>
      </c>
      <c r="I5295" s="447">
        <v>45261</v>
      </c>
    </row>
    <row r="5296" spans="1:9" ht="15.75">
      <c r="A5296" s="675">
        <v>99627</v>
      </c>
      <c r="B5296" s="675" t="s">
        <v>5507</v>
      </c>
      <c r="C5296" s="675" t="s">
        <v>1986</v>
      </c>
      <c r="D5296" s="675" t="s">
        <v>37</v>
      </c>
      <c r="E5296" s="676">
        <v>70.97</v>
      </c>
      <c r="F5296" s="446"/>
      <c r="G5296" s="446"/>
      <c r="H5296" s="446" t="s">
        <v>14360</v>
      </c>
      <c r="I5296" s="447">
        <v>45261</v>
      </c>
    </row>
    <row r="5297" spans="1:9" ht="15.75">
      <c r="A5297" s="675">
        <v>99628</v>
      </c>
      <c r="B5297" s="675" t="s">
        <v>5508</v>
      </c>
      <c r="C5297" s="675" t="s">
        <v>1986</v>
      </c>
      <c r="D5297" s="675" t="s">
        <v>37</v>
      </c>
      <c r="E5297" s="676">
        <v>77.19</v>
      </c>
      <c r="F5297" s="446"/>
      <c r="G5297" s="446"/>
      <c r="H5297" s="446" t="s">
        <v>14360</v>
      </c>
      <c r="I5297" s="447">
        <v>45261</v>
      </c>
    </row>
    <row r="5298" spans="1:9" ht="15.75">
      <c r="A5298" s="675">
        <v>99629</v>
      </c>
      <c r="B5298" s="675" t="s">
        <v>5509</v>
      </c>
      <c r="C5298" s="675" t="s">
        <v>1986</v>
      </c>
      <c r="D5298" s="675" t="s">
        <v>37</v>
      </c>
      <c r="E5298" s="676">
        <v>85.55</v>
      </c>
      <c r="F5298" s="446"/>
      <c r="G5298" s="446"/>
      <c r="H5298" s="446" t="s">
        <v>14360</v>
      </c>
      <c r="I5298" s="447">
        <v>45261</v>
      </c>
    </row>
    <row r="5299" spans="1:9" ht="15.75">
      <c r="A5299" s="675">
        <v>99630</v>
      </c>
      <c r="B5299" s="675" t="s">
        <v>5510</v>
      </c>
      <c r="C5299" s="675" t="s">
        <v>1986</v>
      </c>
      <c r="D5299" s="675" t="s">
        <v>37</v>
      </c>
      <c r="E5299" s="676">
        <v>127.44</v>
      </c>
      <c r="F5299" s="446"/>
      <c r="G5299" s="446"/>
      <c r="H5299" s="446" t="s">
        <v>14360</v>
      </c>
      <c r="I5299" s="447">
        <v>45261</v>
      </c>
    </row>
    <row r="5300" spans="1:9" ht="15.75">
      <c r="A5300" s="675">
        <v>99631</v>
      </c>
      <c r="B5300" s="675" t="s">
        <v>5511</v>
      </c>
      <c r="C5300" s="675" t="s">
        <v>1986</v>
      </c>
      <c r="D5300" s="675" t="s">
        <v>37</v>
      </c>
      <c r="E5300" s="676">
        <v>148.15</v>
      </c>
      <c r="F5300" s="446"/>
      <c r="G5300" s="446"/>
      <c r="H5300" s="446" t="s">
        <v>14360</v>
      </c>
      <c r="I5300" s="447">
        <v>45261</v>
      </c>
    </row>
    <row r="5301" spans="1:9" ht="15.75">
      <c r="A5301" s="675">
        <v>99632</v>
      </c>
      <c r="B5301" s="675" t="s">
        <v>5512</v>
      </c>
      <c r="C5301" s="675" t="s">
        <v>1986</v>
      </c>
      <c r="D5301" s="675" t="s">
        <v>37</v>
      </c>
      <c r="E5301" s="676">
        <v>213.94</v>
      </c>
      <c r="F5301" s="446"/>
      <c r="G5301" s="446"/>
      <c r="H5301" s="446" t="s">
        <v>14360</v>
      </c>
      <c r="I5301" s="447">
        <v>45261</v>
      </c>
    </row>
    <row r="5302" spans="1:9" ht="15.75">
      <c r="A5302" s="675">
        <v>99633</v>
      </c>
      <c r="B5302" s="675" t="s">
        <v>5513</v>
      </c>
      <c r="C5302" s="675" t="s">
        <v>1986</v>
      </c>
      <c r="D5302" s="675" t="s">
        <v>37</v>
      </c>
      <c r="E5302" s="676">
        <v>460.58</v>
      </c>
      <c r="F5302" s="446"/>
      <c r="G5302" s="446"/>
      <c r="H5302" s="446" t="s">
        <v>14360</v>
      </c>
      <c r="I5302" s="447">
        <v>45261</v>
      </c>
    </row>
    <row r="5303" spans="1:9" ht="15.75">
      <c r="A5303" s="675">
        <v>99634</v>
      </c>
      <c r="B5303" s="675" t="s">
        <v>5514</v>
      </c>
      <c r="C5303" s="675" t="s">
        <v>1986</v>
      </c>
      <c r="D5303" s="675" t="s">
        <v>37</v>
      </c>
      <c r="E5303" s="676">
        <v>787.8</v>
      </c>
      <c r="F5303" s="446"/>
      <c r="G5303" s="446"/>
      <c r="H5303" s="446" t="s">
        <v>14360</v>
      </c>
      <c r="I5303" s="447">
        <v>45261</v>
      </c>
    </row>
    <row r="5304" spans="1:9" ht="15.75">
      <c r="A5304" s="675">
        <v>99635</v>
      </c>
      <c r="B5304" s="675" t="s">
        <v>5515</v>
      </c>
      <c r="C5304" s="675" t="s">
        <v>1986</v>
      </c>
      <c r="D5304" s="675" t="s">
        <v>37</v>
      </c>
      <c r="E5304" s="676">
        <v>438.9</v>
      </c>
      <c r="F5304" s="446"/>
      <c r="G5304" s="446"/>
      <c r="H5304" s="446" t="s">
        <v>14360</v>
      </c>
      <c r="I5304" s="447">
        <v>45261</v>
      </c>
    </row>
    <row r="5305" spans="1:9" ht="15.75">
      <c r="A5305" s="675">
        <v>103008</v>
      </c>
      <c r="B5305" s="675" t="s">
        <v>5516</v>
      </c>
      <c r="C5305" s="675" t="s">
        <v>1986</v>
      </c>
      <c r="D5305" s="675" t="s">
        <v>37</v>
      </c>
      <c r="E5305" s="676">
        <v>96.32</v>
      </c>
      <c r="F5305" s="446"/>
      <c r="G5305" s="446"/>
      <c r="H5305" s="446" t="s">
        <v>14360</v>
      </c>
      <c r="I5305" s="447">
        <v>45261</v>
      </c>
    </row>
    <row r="5306" spans="1:9" ht="15.75">
      <c r="A5306" s="675">
        <v>103009</v>
      </c>
      <c r="B5306" s="675" t="s">
        <v>5517</v>
      </c>
      <c r="C5306" s="675" t="s">
        <v>1986</v>
      </c>
      <c r="D5306" s="675" t="s">
        <v>37</v>
      </c>
      <c r="E5306" s="676">
        <v>338.91</v>
      </c>
      <c r="F5306" s="446"/>
      <c r="G5306" s="446"/>
      <c r="H5306" s="446" t="s">
        <v>14360</v>
      </c>
      <c r="I5306" s="447">
        <v>45261</v>
      </c>
    </row>
    <row r="5307" spans="1:9" ht="15.75">
      <c r="A5307" s="675">
        <v>103010</v>
      </c>
      <c r="B5307" s="675" t="s">
        <v>5518</v>
      </c>
      <c r="C5307" s="675" t="s">
        <v>1986</v>
      </c>
      <c r="D5307" s="675" t="s">
        <v>37</v>
      </c>
      <c r="E5307" s="676">
        <v>73.040000000000006</v>
      </c>
      <c r="F5307" s="446"/>
      <c r="G5307" s="446"/>
      <c r="H5307" s="446" t="s">
        <v>14360</v>
      </c>
      <c r="I5307" s="447">
        <v>45261</v>
      </c>
    </row>
    <row r="5308" spans="1:9" ht="15.75">
      <c r="A5308" s="675">
        <v>103011</v>
      </c>
      <c r="B5308" s="675" t="s">
        <v>5519</v>
      </c>
      <c r="C5308" s="675" t="s">
        <v>1986</v>
      </c>
      <c r="D5308" s="675" t="s">
        <v>37</v>
      </c>
      <c r="E5308" s="676">
        <v>81.34</v>
      </c>
      <c r="F5308" s="446"/>
      <c r="G5308" s="446"/>
      <c r="H5308" s="446" t="s">
        <v>14360</v>
      </c>
      <c r="I5308" s="447">
        <v>45261</v>
      </c>
    </row>
    <row r="5309" spans="1:9" ht="15.75">
      <c r="A5309" s="675">
        <v>103012</v>
      </c>
      <c r="B5309" s="675" t="s">
        <v>5520</v>
      </c>
      <c r="C5309" s="675" t="s">
        <v>1986</v>
      </c>
      <c r="D5309" s="675" t="s">
        <v>37</v>
      </c>
      <c r="E5309" s="676">
        <v>128.4</v>
      </c>
      <c r="F5309" s="446"/>
      <c r="G5309" s="446"/>
      <c r="H5309" s="446" t="s">
        <v>14360</v>
      </c>
      <c r="I5309" s="447">
        <v>45261</v>
      </c>
    </row>
    <row r="5310" spans="1:9" ht="15.75">
      <c r="A5310" s="675">
        <v>103013</v>
      </c>
      <c r="B5310" s="675" t="s">
        <v>5521</v>
      </c>
      <c r="C5310" s="675" t="s">
        <v>1986</v>
      </c>
      <c r="D5310" s="675" t="s">
        <v>37</v>
      </c>
      <c r="E5310" s="676">
        <v>138.05000000000001</v>
      </c>
      <c r="F5310" s="446"/>
      <c r="G5310" s="446"/>
      <c r="H5310" s="446" t="s">
        <v>14360</v>
      </c>
      <c r="I5310" s="447">
        <v>45261</v>
      </c>
    </row>
    <row r="5311" spans="1:9" ht="15.75">
      <c r="A5311" s="675">
        <v>103014</v>
      </c>
      <c r="B5311" s="675" t="s">
        <v>5522</v>
      </c>
      <c r="C5311" s="675" t="s">
        <v>1986</v>
      </c>
      <c r="D5311" s="675" t="s">
        <v>37</v>
      </c>
      <c r="E5311" s="676">
        <v>207.84</v>
      </c>
      <c r="F5311" s="446"/>
      <c r="G5311" s="446"/>
      <c r="H5311" s="446" t="s">
        <v>14360</v>
      </c>
      <c r="I5311" s="447">
        <v>45261</v>
      </c>
    </row>
    <row r="5312" spans="1:9" ht="15.75">
      <c r="A5312" s="675">
        <v>103015</v>
      </c>
      <c r="B5312" s="675" t="s">
        <v>5523</v>
      </c>
      <c r="C5312" s="675" t="s">
        <v>1986</v>
      </c>
      <c r="D5312" s="675" t="s">
        <v>37</v>
      </c>
      <c r="E5312" s="676">
        <v>368.11</v>
      </c>
      <c r="F5312" s="446"/>
      <c r="G5312" s="446"/>
      <c r="H5312" s="446" t="s">
        <v>14360</v>
      </c>
      <c r="I5312" s="447">
        <v>45261</v>
      </c>
    </row>
    <row r="5313" spans="1:9" ht="15.75">
      <c r="A5313" s="675">
        <v>103016</v>
      </c>
      <c r="B5313" s="675" t="s">
        <v>5524</v>
      </c>
      <c r="C5313" s="675" t="s">
        <v>1986</v>
      </c>
      <c r="D5313" s="675" t="s">
        <v>37</v>
      </c>
      <c r="E5313" s="676">
        <v>503.46</v>
      </c>
      <c r="F5313" s="446"/>
      <c r="G5313" s="446"/>
      <c r="H5313" s="446" t="s">
        <v>14360</v>
      </c>
      <c r="I5313" s="447">
        <v>45261</v>
      </c>
    </row>
    <row r="5314" spans="1:9" ht="15.75">
      <c r="A5314" s="675">
        <v>103017</v>
      </c>
      <c r="B5314" s="675" t="s">
        <v>5525</v>
      </c>
      <c r="C5314" s="675" t="s">
        <v>1986</v>
      </c>
      <c r="D5314" s="675" t="s">
        <v>37</v>
      </c>
      <c r="E5314" s="676">
        <v>879.97</v>
      </c>
      <c r="F5314" s="446"/>
      <c r="G5314" s="446"/>
      <c r="H5314" s="446" t="s">
        <v>14360</v>
      </c>
      <c r="I5314" s="447">
        <v>45261</v>
      </c>
    </row>
    <row r="5315" spans="1:9" ht="15.75">
      <c r="A5315" s="675">
        <v>103018</v>
      </c>
      <c r="B5315" s="675" t="s">
        <v>5526</v>
      </c>
      <c r="C5315" s="675" t="s">
        <v>1986</v>
      </c>
      <c r="D5315" s="675" t="s">
        <v>37</v>
      </c>
      <c r="E5315" s="676">
        <v>357.84</v>
      </c>
      <c r="F5315" s="446"/>
      <c r="G5315" s="446"/>
      <c r="H5315" s="446" t="s">
        <v>14360</v>
      </c>
      <c r="I5315" s="447">
        <v>45261</v>
      </c>
    </row>
    <row r="5316" spans="1:9" ht="15.75">
      <c r="A5316" s="675">
        <v>103019</v>
      </c>
      <c r="B5316" s="675" t="s">
        <v>5527</v>
      </c>
      <c r="C5316" s="675" t="s">
        <v>1986</v>
      </c>
      <c r="D5316" s="675" t="s">
        <v>37</v>
      </c>
      <c r="E5316" s="676">
        <v>219.75</v>
      </c>
      <c r="F5316" s="446"/>
      <c r="G5316" s="446"/>
      <c r="H5316" s="446" t="s">
        <v>14360</v>
      </c>
      <c r="I5316" s="447">
        <v>45261</v>
      </c>
    </row>
    <row r="5317" spans="1:9" ht="15.75">
      <c r="A5317" s="675">
        <v>103029</v>
      </c>
      <c r="B5317" s="675" t="s">
        <v>5528</v>
      </c>
      <c r="C5317" s="675" t="s">
        <v>1986</v>
      </c>
      <c r="D5317" s="675" t="s">
        <v>37</v>
      </c>
      <c r="E5317" s="676">
        <v>46.83</v>
      </c>
      <c r="F5317" s="446"/>
      <c r="G5317" s="446"/>
      <c r="H5317" s="446" t="s">
        <v>14360</v>
      </c>
      <c r="I5317" s="447">
        <v>45261</v>
      </c>
    </row>
    <row r="5318" spans="1:9" ht="15.75">
      <c r="A5318" s="675">
        <v>103036</v>
      </c>
      <c r="B5318" s="675" t="s">
        <v>5529</v>
      </c>
      <c r="C5318" s="675" t="s">
        <v>1986</v>
      </c>
      <c r="D5318" s="675" t="s">
        <v>37</v>
      </c>
      <c r="E5318" s="676">
        <v>15.85</v>
      </c>
      <c r="F5318" s="446"/>
      <c r="G5318" s="446"/>
      <c r="H5318" s="446" t="s">
        <v>14360</v>
      </c>
      <c r="I5318" s="447">
        <v>45261</v>
      </c>
    </row>
    <row r="5319" spans="1:9" ht="15.75">
      <c r="A5319" s="675">
        <v>103037</v>
      </c>
      <c r="B5319" s="675" t="s">
        <v>5530</v>
      </c>
      <c r="C5319" s="675" t="s">
        <v>1986</v>
      </c>
      <c r="D5319" s="675" t="s">
        <v>37</v>
      </c>
      <c r="E5319" s="676">
        <v>31.32</v>
      </c>
      <c r="F5319" s="446"/>
      <c r="G5319" s="446"/>
      <c r="H5319" s="446" t="s">
        <v>14360</v>
      </c>
      <c r="I5319" s="447">
        <v>45261</v>
      </c>
    </row>
    <row r="5320" spans="1:9" ht="15.75">
      <c r="A5320" s="675">
        <v>103038</v>
      </c>
      <c r="B5320" s="675" t="s">
        <v>5531</v>
      </c>
      <c r="C5320" s="675" t="s">
        <v>1986</v>
      </c>
      <c r="D5320" s="675" t="s">
        <v>37</v>
      </c>
      <c r="E5320" s="676">
        <v>41.98</v>
      </c>
      <c r="F5320" s="446"/>
      <c r="G5320" s="446"/>
      <c r="H5320" s="446" t="s">
        <v>14360</v>
      </c>
      <c r="I5320" s="447">
        <v>45261</v>
      </c>
    </row>
    <row r="5321" spans="1:9" ht="15.75">
      <c r="A5321" s="675">
        <v>103039</v>
      </c>
      <c r="B5321" s="675" t="s">
        <v>5532</v>
      </c>
      <c r="C5321" s="675" t="s">
        <v>1986</v>
      </c>
      <c r="D5321" s="675" t="s">
        <v>37</v>
      </c>
      <c r="E5321" s="676">
        <v>46.3</v>
      </c>
      <c r="F5321" s="446"/>
      <c r="G5321" s="446"/>
      <c r="H5321" s="446" t="s">
        <v>14360</v>
      </c>
      <c r="I5321" s="447">
        <v>45261</v>
      </c>
    </row>
    <row r="5322" spans="1:9" ht="15.75">
      <c r="A5322" s="675">
        <v>103040</v>
      </c>
      <c r="B5322" s="675" t="s">
        <v>5533</v>
      </c>
      <c r="C5322" s="675" t="s">
        <v>1986</v>
      </c>
      <c r="D5322" s="675" t="s">
        <v>37</v>
      </c>
      <c r="E5322" s="676">
        <v>68.11</v>
      </c>
      <c r="F5322" s="446"/>
      <c r="G5322" s="446"/>
      <c r="H5322" s="446" t="s">
        <v>14360</v>
      </c>
      <c r="I5322" s="447">
        <v>45261</v>
      </c>
    </row>
    <row r="5323" spans="1:9" ht="15.75">
      <c r="A5323" s="675">
        <v>103041</v>
      </c>
      <c r="B5323" s="675" t="s">
        <v>5534</v>
      </c>
      <c r="C5323" s="675" t="s">
        <v>1986</v>
      </c>
      <c r="D5323" s="675" t="s">
        <v>37</v>
      </c>
      <c r="E5323" s="676">
        <v>13.37</v>
      </c>
      <c r="F5323" s="446"/>
      <c r="G5323" s="446"/>
      <c r="H5323" s="446" t="s">
        <v>14360</v>
      </c>
      <c r="I5323" s="447">
        <v>45261</v>
      </c>
    </row>
    <row r="5324" spans="1:9" ht="15.75">
      <c r="A5324" s="675">
        <v>103042</v>
      </c>
      <c r="B5324" s="675" t="s">
        <v>5535</v>
      </c>
      <c r="C5324" s="675" t="s">
        <v>1986</v>
      </c>
      <c r="D5324" s="675" t="s">
        <v>37</v>
      </c>
      <c r="E5324" s="676">
        <v>16.829999999999998</v>
      </c>
      <c r="F5324" s="446"/>
      <c r="G5324" s="446"/>
      <c r="H5324" s="446" t="s">
        <v>14360</v>
      </c>
      <c r="I5324" s="447">
        <v>45261</v>
      </c>
    </row>
    <row r="5325" spans="1:9" ht="15.75">
      <c r="A5325" s="675">
        <v>103043</v>
      </c>
      <c r="B5325" s="675" t="s">
        <v>5536</v>
      </c>
      <c r="C5325" s="675" t="s">
        <v>1986</v>
      </c>
      <c r="D5325" s="675" t="s">
        <v>37</v>
      </c>
      <c r="E5325" s="676">
        <v>15.29</v>
      </c>
      <c r="F5325" s="446"/>
      <c r="G5325" s="446"/>
      <c r="H5325" s="446" t="s">
        <v>14360</v>
      </c>
      <c r="I5325" s="447">
        <v>45261</v>
      </c>
    </row>
    <row r="5326" spans="1:9" ht="15.75">
      <c r="A5326" s="675">
        <v>103044</v>
      </c>
      <c r="B5326" s="675" t="s">
        <v>5537</v>
      </c>
      <c r="C5326" s="675" t="s">
        <v>1986</v>
      </c>
      <c r="D5326" s="675" t="s">
        <v>37</v>
      </c>
      <c r="E5326" s="676">
        <v>20.82</v>
      </c>
      <c r="F5326" s="446"/>
      <c r="G5326" s="446"/>
      <c r="H5326" s="446" t="s">
        <v>14360</v>
      </c>
      <c r="I5326" s="447">
        <v>45261</v>
      </c>
    </row>
    <row r="5327" spans="1:9" ht="15.75">
      <c r="A5327" s="675">
        <v>103045</v>
      </c>
      <c r="B5327" s="675" t="s">
        <v>5538</v>
      </c>
      <c r="C5327" s="675" t="s">
        <v>1986</v>
      </c>
      <c r="D5327" s="675" t="s">
        <v>37</v>
      </c>
      <c r="E5327" s="676">
        <v>7.07</v>
      </c>
      <c r="F5327" s="446"/>
      <c r="G5327" s="446"/>
      <c r="H5327" s="446" t="s">
        <v>14360</v>
      </c>
      <c r="I5327" s="447">
        <v>45261</v>
      </c>
    </row>
    <row r="5328" spans="1:9" ht="15.75">
      <c r="A5328" s="675">
        <v>103046</v>
      </c>
      <c r="B5328" s="675" t="s">
        <v>5539</v>
      </c>
      <c r="C5328" s="675" t="s">
        <v>1986</v>
      </c>
      <c r="D5328" s="675" t="s">
        <v>37</v>
      </c>
      <c r="E5328" s="676">
        <v>16.02</v>
      </c>
      <c r="F5328" s="446"/>
      <c r="G5328" s="446"/>
      <c r="H5328" s="446" t="s">
        <v>14360</v>
      </c>
      <c r="I5328" s="447">
        <v>45261</v>
      </c>
    </row>
    <row r="5329" spans="1:9" ht="15.75">
      <c r="A5329" s="675">
        <v>103047</v>
      </c>
      <c r="B5329" s="675" t="s">
        <v>5540</v>
      </c>
      <c r="C5329" s="675" t="s">
        <v>1986</v>
      </c>
      <c r="D5329" s="675" t="s">
        <v>37</v>
      </c>
      <c r="E5329" s="676">
        <v>16.600000000000001</v>
      </c>
      <c r="F5329" s="446"/>
      <c r="G5329" s="446"/>
      <c r="H5329" s="446" t="s">
        <v>14360</v>
      </c>
      <c r="I5329" s="447">
        <v>45261</v>
      </c>
    </row>
    <row r="5330" spans="1:9" ht="15.75">
      <c r="A5330" s="675">
        <v>103048</v>
      </c>
      <c r="B5330" s="675" t="s">
        <v>5541</v>
      </c>
      <c r="C5330" s="675" t="s">
        <v>1986</v>
      </c>
      <c r="D5330" s="675" t="s">
        <v>37</v>
      </c>
      <c r="E5330" s="676">
        <v>12.79</v>
      </c>
      <c r="F5330" s="446"/>
      <c r="G5330" s="446"/>
      <c r="H5330" s="446" t="s">
        <v>14360</v>
      </c>
      <c r="I5330" s="447">
        <v>45261</v>
      </c>
    </row>
    <row r="5331" spans="1:9" ht="15.75">
      <c r="A5331" s="675">
        <v>103049</v>
      </c>
      <c r="B5331" s="675" t="s">
        <v>5542</v>
      </c>
      <c r="C5331" s="675" t="s">
        <v>1986</v>
      </c>
      <c r="D5331" s="675" t="s">
        <v>37</v>
      </c>
      <c r="E5331" s="676">
        <v>13.74</v>
      </c>
      <c r="F5331" s="446"/>
      <c r="G5331" s="446"/>
      <c r="H5331" s="446" t="s">
        <v>14360</v>
      </c>
      <c r="I5331" s="447">
        <v>45261</v>
      </c>
    </row>
    <row r="5332" spans="1:9" ht="15.75">
      <c r="A5332" s="675">
        <v>103050</v>
      </c>
      <c r="B5332" s="675" t="s">
        <v>5543</v>
      </c>
      <c r="C5332" s="675" t="s">
        <v>1986</v>
      </c>
      <c r="D5332" s="675" t="s">
        <v>37</v>
      </c>
      <c r="E5332" s="676">
        <v>21.79</v>
      </c>
      <c r="F5332" s="446"/>
      <c r="G5332" s="446"/>
      <c r="H5332" s="446" t="s">
        <v>14360</v>
      </c>
      <c r="I5332" s="447">
        <v>45261</v>
      </c>
    </row>
    <row r="5333" spans="1:9" ht="15.75">
      <c r="A5333" s="675">
        <v>103051</v>
      </c>
      <c r="B5333" s="675" t="s">
        <v>5544</v>
      </c>
      <c r="C5333" s="675" t="s">
        <v>1986</v>
      </c>
      <c r="D5333" s="675" t="s">
        <v>37</v>
      </c>
      <c r="E5333" s="676">
        <v>26.25</v>
      </c>
      <c r="F5333" s="446"/>
      <c r="G5333" s="446"/>
      <c r="H5333" s="446" t="s">
        <v>14360</v>
      </c>
      <c r="I5333" s="447">
        <v>45261</v>
      </c>
    </row>
    <row r="5334" spans="1:9" ht="15.75">
      <c r="A5334" s="675">
        <v>103052</v>
      </c>
      <c r="B5334" s="675" t="s">
        <v>5545</v>
      </c>
      <c r="C5334" s="675" t="s">
        <v>1986</v>
      </c>
      <c r="D5334" s="675" t="s">
        <v>37</v>
      </c>
      <c r="E5334" s="676">
        <v>35.78</v>
      </c>
      <c r="F5334" s="446"/>
      <c r="G5334" s="446"/>
      <c r="H5334" s="446" t="s">
        <v>14360</v>
      </c>
      <c r="I5334" s="447">
        <v>45261</v>
      </c>
    </row>
    <row r="5335" spans="1:9" ht="15.75">
      <c r="A5335" s="675">
        <v>95634</v>
      </c>
      <c r="B5335" s="675" t="s">
        <v>2143</v>
      </c>
      <c r="C5335" s="675" t="s">
        <v>1986</v>
      </c>
      <c r="D5335" s="675" t="s">
        <v>37</v>
      </c>
      <c r="E5335" s="676">
        <v>221.42</v>
      </c>
      <c r="F5335" s="446"/>
      <c r="G5335" s="446"/>
      <c r="H5335" s="446" t="s">
        <v>14360</v>
      </c>
      <c r="I5335" s="447">
        <v>45261</v>
      </c>
    </row>
    <row r="5336" spans="1:9" ht="15.75">
      <c r="A5336" s="675">
        <v>95635</v>
      </c>
      <c r="B5336" s="675" t="s">
        <v>2144</v>
      </c>
      <c r="C5336" s="675" t="s">
        <v>1986</v>
      </c>
      <c r="D5336" s="675" t="s">
        <v>37</v>
      </c>
      <c r="E5336" s="676">
        <v>233.27</v>
      </c>
      <c r="F5336" s="446"/>
      <c r="G5336" s="446"/>
      <c r="H5336" s="446" t="s">
        <v>14360</v>
      </c>
      <c r="I5336" s="447">
        <v>45261</v>
      </c>
    </row>
    <row r="5337" spans="1:9" ht="15.75">
      <c r="A5337" s="675">
        <v>95636</v>
      </c>
      <c r="B5337" s="675" t="s">
        <v>4605</v>
      </c>
      <c r="C5337" s="675" t="s">
        <v>1986</v>
      </c>
      <c r="D5337" s="675" t="s">
        <v>37</v>
      </c>
      <c r="E5337" s="676">
        <v>359.32</v>
      </c>
      <c r="F5337" s="446"/>
      <c r="G5337" s="446"/>
      <c r="H5337" s="446" t="s">
        <v>14360</v>
      </c>
      <c r="I5337" s="447">
        <v>45261</v>
      </c>
    </row>
    <row r="5338" spans="1:9" ht="15.75">
      <c r="A5338" s="675">
        <v>95637</v>
      </c>
      <c r="B5338" s="675" t="s">
        <v>1372</v>
      </c>
      <c r="C5338" s="675" t="s">
        <v>1986</v>
      </c>
      <c r="D5338" s="675" t="s">
        <v>37</v>
      </c>
      <c r="E5338" s="676">
        <v>555.75</v>
      </c>
      <c r="F5338" s="446"/>
      <c r="G5338" s="446"/>
      <c r="H5338" s="446" t="s">
        <v>14360</v>
      </c>
      <c r="I5338" s="447">
        <v>45261</v>
      </c>
    </row>
    <row r="5339" spans="1:9" ht="15.75">
      <c r="A5339" s="675">
        <v>95638</v>
      </c>
      <c r="B5339" s="675" t="s">
        <v>1373</v>
      </c>
      <c r="C5339" s="675" t="s">
        <v>1986</v>
      </c>
      <c r="D5339" s="675" t="s">
        <v>37</v>
      </c>
      <c r="E5339" s="676">
        <v>680.08</v>
      </c>
      <c r="F5339" s="446"/>
      <c r="G5339" s="446"/>
      <c r="H5339" s="446" t="s">
        <v>14360</v>
      </c>
      <c r="I5339" s="447">
        <v>45261</v>
      </c>
    </row>
    <row r="5340" spans="1:9" ht="15.75">
      <c r="A5340" s="675">
        <v>95639</v>
      </c>
      <c r="B5340" s="675" t="s">
        <v>1374</v>
      </c>
      <c r="C5340" s="675" t="s">
        <v>1986</v>
      </c>
      <c r="D5340" s="675" t="s">
        <v>37</v>
      </c>
      <c r="E5340" s="676">
        <v>886.3</v>
      </c>
      <c r="F5340" s="446"/>
      <c r="G5340" s="446"/>
      <c r="H5340" s="446" t="s">
        <v>14360</v>
      </c>
      <c r="I5340" s="447">
        <v>45261</v>
      </c>
    </row>
    <row r="5341" spans="1:9" ht="15.75">
      <c r="A5341" s="675">
        <v>95641</v>
      </c>
      <c r="B5341" s="675" t="s">
        <v>1375</v>
      </c>
      <c r="C5341" s="675" t="s">
        <v>1986</v>
      </c>
      <c r="D5341" s="675" t="s">
        <v>37</v>
      </c>
      <c r="E5341" s="676">
        <v>289.63</v>
      </c>
      <c r="F5341" s="446"/>
      <c r="G5341" s="446"/>
      <c r="H5341" s="446" t="s">
        <v>14360</v>
      </c>
      <c r="I5341" s="447">
        <v>45261</v>
      </c>
    </row>
    <row r="5342" spans="1:9" ht="15.75">
      <c r="A5342" s="675">
        <v>95642</v>
      </c>
      <c r="B5342" s="675" t="s">
        <v>1376</v>
      </c>
      <c r="C5342" s="675" t="s">
        <v>1986</v>
      </c>
      <c r="D5342" s="675" t="s">
        <v>37</v>
      </c>
      <c r="E5342" s="676">
        <v>428.57</v>
      </c>
      <c r="F5342" s="446"/>
      <c r="G5342" s="446"/>
      <c r="H5342" s="446" t="s">
        <v>14360</v>
      </c>
      <c r="I5342" s="447">
        <v>45261</v>
      </c>
    </row>
    <row r="5343" spans="1:9" ht="15.75">
      <c r="A5343" s="675">
        <v>95643</v>
      </c>
      <c r="B5343" s="675" t="s">
        <v>1377</v>
      </c>
      <c r="C5343" s="675" t="s">
        <v>1986</v>
      </c>
      <c r="D5343" s="675" t="s">
        <v>37</v>
      </c>
      <c r="E5343" s="676">
        <v>561.22</v>
      </c>
      <c r="F5343" s="446"/>
      <c r="G5343" s="446"/>
      <c r="H5343" s="446" t="s">
        <v>14360</v>
      </c>
      <c r="I5343" s="447">
        <v>45261</v>
      </c>
    </row>
    <row r="5344" spans="1:9" ht="15.75">
      <c r="A5344" s="675">
        <v>95644</v>
      </c>
      <c r="B5344" s="675" t="s">
        <v>1378</v>
      </c>
      <c r="C5344" s="675" t="s">
        <v>1986</v>
      </c>
      <c r="D5344" s="675" t="s">
        <v>37</v>
      </c>
      <c r="E5344" s="676">
        <v>214.59</v>
      </c>
      <c r="F5344" s="446"/>
      <c r="G5344" s="446"/>
      <c r="H5344" s="446" t="s">
        <v>14360</v>
      </c>
      <c r="I5344" s="447">
        <v>45261</v>
      </c>
    </row>
    <row r="5345" spans="1:9" ht="15.75">
      <c r="A5345" s="675">
        <v>95645</v>
      </c>
      <c r="B5345" s="675" t="s">
        <v>1379</v>
      </c>
      <c r="C5345" s="675" t="s">
        <v>1986</v>
      </c>
      <c r="D5345" s="675" t="s">
        <v>37</v>
      </c>
      <c r="E5345" s="676">
        <v>394.43</v>
      </c>
      <c r="F5345" s="446"/>
      <c r="G5345" s="446"/>
      <c r="H5345" s="446" t="s">
        <v>14360</v>
      </c>
      <c r="I5345" s="447">
        <v>45261</v>
      </c>
    </row>
    <row r="5346" spans="1:9" ht="15.75">
      <c r="A5346" s="675">
        <v>95646</v>
      </c>
      <c r="B5346" s="675" t="s">
        <v>1380</v>
      </c>
      <c r="C5346" s="675" t="s">
        <v>1986</v>
      </c>
      <c r="D5346" s="675" t="s">
        <v>37</v>
      </c>
      <c r="E5346" s="676">
        <v>588.32000000000005</v>
      </c>
      <c r="F5346" s="446"/>
      <c r="G5346" s="446"/>
      <c r="H5346" s="446" t="s">
        <v>14360</v>
      </c>
      <c r="I5346" s="447">
        <v>45261</v>
      </c>
    </row>
    <row r="5347" spans="1:9" ht="15.75">
      <c r="A5347" s="675">
        <v>95647</v>
      </c>
      <c r="B5347" s="675" t="s">
        <v>1381</v>
      </c>
      <c r="C5347" s="675" t="s">
        <v>1986</v>
      </c>
      <c r="D5347" s="675" t="s">
        <v>37</v>
      </c>
      <c r="E5347" s="676">
        <v>772.15</v>
      </c>
      <c r="F5347" s="446"/>
      <c r="G5347" s="446"/>
      <c r="H5347" s="446" t="s">
        <v>14360</v>
      </c>
      <c r="I5347" s="447">
        <v>45261</v>
      </c>
    </row>
    <row r="5348" spans="1:9" ht="15.75">
      <c r="A5348" s="675">
        <v>95648</v>
      </c>
      <c r="B5348" s="675" t="s">
        <v>7296</v>
      </c>
      <c r="C5348" s="675" t="s">
        <v>1986</v>
      </c>
      <c r="D5348" s="675" t="s">
        <v>37</v>
      </c>
      <c r="E5348" s="676">
        <v>560.39</v>
      </c>
      <c r="F5348" s="446"/>
      <c r="G5348" s="446"/>
      <c r="H5348" s="446" t="s">
        <v>14360</v>
      </c>
      <c r="I5348" s="447">
        <v>45261</v>
      </c>
    </row>
    <row r="5349" spans="1:9" ht="15.75">
      <c r="A5349" s="675">
        <v>95649</v>
      </c>
      <c r="B5349" s="675" t="s">
        <v>7297</v>
      </c>
      <c r="C5349" s="675" t="s">
        <v>1986</v>
      </c>
      <c r="D5349" s="675" t="s">
        <v>37</v>
      </c>
      <c r="E5349" s="676">
        <v>963.41</v>
      </c>
      <c r="F5349" s="446"/>
      <c r="G5349" s="446"/>
      <c r="H5349" s="446" t="s">
        <v>14360</v>
      </c>
      <c r="I5349" s="447">
        <v>45261</v>
      </c>
    </row>
    <row r="5350" spans="1:9" ht="15.75">
      <c r="A5350" s="675">
        <v>95650</v>
      </c>
      <c r="B5350" s="675" t="s">
        <v>7298</v>
      </c>
      <c r="C5350" s="675" t="s">
        <v>1986</v>
      </c>
      <c r="D5350" s="675" t="s">
        <v>37</v>
      </c>
      <c r="E5350" s="677">
        <v>1406.57</v>
      </c>
      <c r="F5350" s="446"/>
      <c r="G5350" s="446"/>
      <c r="H5350" s="446" t="s">
        <v>14360</v>
      </c>
      <c r="I5350" s="447">
        <v>45261</v>
      </c>
    </row>
    <row r="5351" spans="1:9" ht="15.75">
      <c r="A5351" s="675">
        <v>95651</v>
      </c>
      <c r="B5351" s="675" t="s">
        <v>7299</v>
      </c>
      <c r="C5351" s="675" t="s">
        <v>1986</v>
      </c>
      <c r="D5351" s="675" t="s">
        <v>37</v>
      </c>
      <c r="E5351" s="677">
        <v>1826.06</v>
      </c>
      <c r="F5351" s="446"/>
      <c r="G5351" s="446"/>
      <c r="H5351" s="446" t="s">
        <v>14360</v>
      </c>
      <c r="I5351" s="447">
        <v>45261</v>
      </c>
    </row>
    <row r="5352" spans="1:9" ht="15.75">
      <c r="A5352" s="675">
        <v>95652</v>
      </c>
      <c r="B5352" s="675" t="s">
        <v>7300</v>
      </c>
      <c r="C5352" s="675" t="s">
        <v>1986</v>
      </c>
      <c r="D5352" s="675" t="s">
        <v>37</v>
      </c>
      <c r="E5352" s="676">
        <v>698.38</v>
      </c>
      <c r="F5352" s="446"/>
      <c r="G5352" s="446"/>
      <c r="H5352" s="446" t="s">
        <v>14360</v>
      </c>
      <c r="I5352" s="447">
        <v>45261</v>
      </c>
    </row>
    <row r="5353" spans="1:9" ht="15.75">
      <c r="A5353" s="675">
        <v>95653</v>
      </c>
      <c r="B5353" s="675" t="s">
        <v>7301</v>
      </c>
      <c r="C5353" s="675" t="s">
        <v>1986</v>
      </c>
      <c r="D5353" s="675" t="s">
        <v>37</v>
      </c>
      <c r="E5353" s="677">
        <v>1237.54</v>
      </c>
      <c r="F5353" s="446"/>
      <c r="G5353" s="446"/>
      <c r="H5353" s="446" t="s">
        <v>14360</v>
      </c>
      <c r="I5353" s="447">
        <v>45261</v>
      </c>
    </row>
    <row r="5354" spans="1:9" ht="15.75">
      <c r="A5354" s="675">
        <v>95654</v>
      </c>
      <c r="B5354" s="675" t="s">
        <v>7302</v>
      </c>
      <c r="C5354" s="675" t="s">
        <v>1986</v>
      </c>
      <c r="D5354" s="675" t="s">
        <v>37</v>
      </c>
      <c r="E5354" s="677">
        <v>1822.37</v>
      </c>
      <c r="F5354" s="446"/>
      <c r="G5354" s="446"/>
      <c r="H5354" s="446" t="s">
        <v>14360</v>
      </c>
      <c r="I5354" s="447">
        <v>45261</v>
      </c>
    </row>
    <row r="5355" spans="1:9" ht="15.75">
      <c r="A5355" s="675">
        <v>95655</v>
      </c>
      <c r="B5355" s="675" t="s">
        <v>7303</v>
      </c>
      <c r="C5355" s="675" t="s">
        <v>1986</v>
      </c>
      <c r="D5355" s="675" t="s">
        <v>37</v>
      </c>
      <c r="E5355" s="677">
        <v>2376.7600000000002</v>
      </c>
      <c r="F5355" s="446"/>
      <c r="G5355" s="446"/>
      <c r="H5355" s="446" t="s">
        <v>14360</v>
      </c>
      <c r="I5355" s="447">
        <v>45261</v>
      </c>
    </row>
    <row r="5356" spans="1:9" ht="15.75">
      <c r="A5356" s="675">
        <v>95657</v>
      </c>
      <c r="B5356" s="675" t="s">
        <v>7304</v>
      </c>
      <c r="C5356" s="675" t="s">
        <v>1986</v>
      </c>
      <c r="D5356" s="675" t="s">
        <v>37</v>
      </c>
      <c r="E5356" s="676">
        <v>240.91</v>
      </c>
      <c r="F5356" s="446"/>
      <c r="G5356" s="446"/>
      <c r="H5356" s="446" t="s">
        <v>14360</v>
      </c>
      <c r="I5356" s="447">
        <v>45261</v>
      </c>
    </row>
    <row r="5357" spans="1:9" ht="15.75">
      <c r="A5357" s="675">
        <v>95658</v>
      </c>
      <c r="B5357" s="675" t="s">
        <v>7305</v>
      </c>
      <c r="C5357" s="675" t="s">
        <v>1986</v>
      </c>
      <c r="D5357" s="675" t="s">
        <v>37</v>
      </c>
      <c r="E5357" s="676">
        <v>453.03</v>
      </c>
      <c r="F5357" s="446"/>
      <c r="G5357" s="446"/>
      <c r="H5357" s="446" t="s">
        <v>14360</v>
      </c>
      <c r="I5357" s="447">
        <v>45261</v>
      </c>
    </row>
    <row r="5358" spans="1:9" ht="15.75">
      <c r="A5358" s="675">
        <v>95659</v>
      </c>
      <c r="B5358" s="675" t="s">
        <v>7306</v>
      </c>
      <c r="C5358" s="675" t="s">
        <v>1986</v>
      </c>
      <c r="D5358" s="675" t="s">
        <v>37</v>
      </c>
      <c r="E5358" s="676">
        <v>635.38</v>
      </c>
      <c r="F5358" s="446"/>
      <c r="G5358" s="446"/>
      <c r="H5358" s="446" t="s">
        <v>14360</v>
      </c>
      <c r="I5358" s="447">
        <v>45261</v>
      </c>
    </row>
    <row r="5359" spans="1:9" ht="15.75">
      <c r="A5359" s="675">
        <v>95660</v>
      </c>
      <c r="B5359" s="675" t="s">
        <v>7307</v>
      </c>
      <c r="C5359" s="675" t="s">
        <v>1986</v>
      </c>
      <c r="D5359" s="675" t="s">
        <v>37</v>
      </c>
      <c r="E5359" s="676">
        <v>902.31</v>
      </c>
      <c r="F5359" s="446"/>
      <c r="G5359" s="446"/>
      <c r="H5359" s="446" t="s">
        <v>14360</v>
      </c>
      <c r="I5359" s="447">
        <v>45261</v>
      </c>
    </row>
    <row r="5360" spans="1:9" ht="15.75">
      <c r="A5360" s="675">
        <v>95661</v>
      </c>
      <c r="B5360" s="675" t="s">
        <v>7308</v>
      </c>
      <c r="C5360" s="675" t="s">
        <v>1986</v>
      </c>
      <c r="D5360" s="675" t="s">
        <v>37</v>
      </c>
      <c r="E5360" s="676">
        <v>311.24</v>
      </c>
      <c r="F5360" s="446"/>
      <c r="G5360" s="446"/>
      <c r="H5360" s="446" t="s">
        <v>14360</v>
      </c>
      <c r="I5360" s="447">
        <v>45261</v>
      </c>
    </row>
    <row r="5361" spans="1:9" ht="15.75">
      <c r="A5361" s="675">
        <v>95662</v>
      </c>
      <c r="B5361" s="675" t="s">
        <v>7309</v>
      </c>
      <c r="C5361" s="675" t="s">
        <v>1986</v>
      </c>
      <c r="D5361" s="675" t="s">
        <v>37</v>
      </c>
      <c r="E5361" s="676">
        <v>594.82000000000005</v>
      </c>
      <c r="F5361" s="446"/>
      <c r="G5361" s="446"/>
      <c r="H5361" s="446" t="s">
        <v>14360</v>
      </c>
      <c r="I5361" s="447">
        <v>45261</v>
      </c>
    </row>
    <row r="5362" spans="1:9" ht="15.75">
      <c r="A5362" s="675">
        <v>95663</v>
      </c>
      <c r="B5362" s="675" t="s">
        <v>7310</v>
      </c>
      <c r="C5362" s="675" t="s">
        <v>1986</v>
      </c>
      <c r="D5362" s="675" t="s">
        <v>37</v>
      </c>
      <c r="E5362" s="676">
        <v>897.67</v>
      </c>
      <c r="F5362" s="446"/>
      <c r="G5362" s="446"/>
      <c r="H5362" s="446" t="s">
        <v>14360</v>
      </c>
      <c r="I5362" s="447">
        <v>45261</v>
      </c>
    </row>
    <row r="5363" spans="1:9" ht="15.75">
      <c r="A5363" s="675">
        <v>95664</v>
      </c>
      <c r="B5363" s="675" t="s">
        <v>7311</v>
      </c>
      <c r="C5363" s="675" t="s">
        <v>1986</v>
      </c>
      <c r="D5363" s="675" t="s">
        <v>37</v>
      </c>
      <c r="E5363" s="677">
        <v>1182.75</v>
      </c>
      <c r="F5363" s="446"/>
      <c r="G5363" s="446"/>
      <c r="H5363" s="446" t="s">
        <v>14360</v>
      </c>
      <c r="I5363" s="447">
        <v>45261</v>
      </c>
    </row>
    <row r="5364" spans="1:9" ht="15.75">
      <c r="A5364" s="675">
        <v>95665</v>
      </c>
      <c r="B5364" s="675" t="s">
        <v>7312</v>
      </c>
      <c r="C5364" s="675" t="s">
        <v>1986</v>
      </c>
      <c r="D5364" s="675" t="s">
        <v>37</v>
      </c>
      <c r="E5364" s="676">
        <v>252.05</v>
      </c>
      <c r="F5364" s="446"/>
      <c r="G5364" s="446"/>
      <c r="H5364" s="446" t="s">
        <v>14360</v>
      </c>
      <c r="I5364" s="447">
        <v>45261</v>
      </c>
    </row>
    <row r="5365" spans="1:9" ht="15.75">
      <c r="A5365" s="675">
        <v>95666</v>
      </c>
      <c r="B5365" s="675" t="s">
        <v>7313</v>
      </c>
      <c r="C5365" s="675" t="s">
        <v>1986</v>
      </c>
      <c r="D5365" s="675" t="s">
        <v>37</v>
      </c>
      <c r="E5365" s="676">
        <v>479.34</v>
      </c>
      <c r="F5365" s="446"/>
      <c r="G5365" s="446"/>
      <c r="H5365" s="446" t="s">
        <v>14360</v>
      </c>
      <c r="I5365" s="447">
        <v>45261</v>
      </c>
    </row>
    <row r="5366" spans="1:9" ht="15.75">
      <c r="A5366" s="675">
        <v>95667</v>
      </c>
      <c r="B5366" s="675" t="s">
        <v>7314</v>
      </c>
      <c r="C5366" s="675" t="s">
        <v>1986</v>
      </c>
      <c r="D5366" s="675" t="s">
        <v>37</v>
      </c>
      <c r="E5366" s="676">
        <v>716.47</v>
      </c>
      <c r="F5366" s="446"/>
      <c r="G5366" s="446"/>
      <c r="H5366" s="446" t="s">
        <v>14360</v>
      </c>
      <c r="I5366" s="447">
        <v>45261</v>
      </c>
    </row>
    <row r="5367" spans="1:9" ht="15.75">
      <c r="A5367" s="675">
        <v>95668</v>
      </c>
      <c r="B5367" s="675" t="s">
        <v>7315</v>
      </c>
      <c r="C5367" s="675" t="s">
        <v>1986</v>
      </c>
      <c r="D5367" s="675" t="s">
        <v>37</v>
      </c>
      <c r="E5367" s="676">
        <v>939.98</v>
      </c>
      <c r="F5367" s="446"/>
      <c r="G5367" s="446"/>
      <c r="H5367" s="446" t="s">
        <v>14360</v>
      </c>
      <c r="I5367" s="447">
        <v>45261</v>
      </c>
    </row>
    <row r="5368" spans="1:9" ht="15.75">
      <c r="A5368" s="675">
        <v>95669</v>
      </c>
      <c r="B5368" s="675" t="s">
        <v>7316</v>
      </c>
      <c r="C5368" s="675" t="s">
        <v>1986</v>
      </c>
      <c r="D5368" s="675" t="s">
        <v>37</v>
      </c>
      <c r="E5368" s="676">
        <v>333.03</v>
      </c>
      <c r="F5368" s="446"/>
      <c r="G5368" s="446"/>
      <c r="H5368" s="446" t="s">
        <v>14360</v>
      </c>
      <c r="I5368" s="447">
        <v>45261</v>
      </c>
    </row>
    <row r="5369" spans="1:9" ht="15.75">
      <c r="A5369" s="675">
        <v>95670</v>
      </c>
      <c r="B5369" s="675" t="s">
        <v>7317</v>
      </c>
      <c r="C5369" s="675" t="s">
        <v>1986</v>
      </c>
      <c r="D5369" s="675" t="s">
        <v>37</v>
      </c>
      <c r="E5369" s="676">
        <v>619.73</v>
      </c>
      <c r="F5369" s="446"/>
      <c r="G5369" s="446"/>
      <c r="H5369" s="446" t="s">
        <v>14360</v>
      </c>
      <c r="I5369" s="447">
        <v>45261</v>
      </c>
    </row>
    <row r="5370" spans="1:9" ht="15.75">
      <c r="A5370" s="675">
        <v>95671</v>
      </c>
      <c r="B5370" s="675" t="s">
        <v>7318</v>
      </c>
      <c r="C5370" s="675" t="s">
        <v>1986</v>
      </c>
      <c r="D5370" s="675" t="s">
        <v>37</v>
      </c>
      <c r="E5370" s="676">
        <v>930.35</v>
      </c>
      <c r="F5370" s="446"/>
      <c r="G5370" s="446"/>
      <c r="H5370" s="446" t="s">
        <v>14360</v>
      </c>
      <c r="I5370" s="447">
        <v>45261</v>
      </c>
    </row>
    <row r="5371" spans="1:9" ht="15.75">
      <c r="A5371" s="675">
        <v>95672</v>
      </c>
      <c r="B5371" s="675" t="s">
        <v>7319</v>
      </c>
      <c r="C5371" s="675" t="s">
        <v>1986</v>
      </c>
      <c r="D5371" s="675" t="s">
        <v>37</v>
      </c>
      <c r="E5371" s="677">
        <v>1243.46</v>
      </c>
      <c r="F5371" s="446"/>
      <c r="G5371" s="446"/>
      <c r="H5371" s="446" t="s">
        <v>14360</v>
      </c>
      <c r="I5371" s="447">
        <v>45261</v>
      </c>
    </row>
    <row r="5372" spans="1:9" ht="15.75">
      <c r="A5372" s="675">
        <v>95673</v>
      </c>
      <c r="B5372" s="675" t="s">
        <v>1382</v>
      </c>
      <c r="C5372" s="675" t="s">
        <v>1986</v>
      </c>
      <c r="D5372" s="675" t="s">
        <v>37</v>
      </c>
      <c r="E5372" s="676">
        <v>113.64</v>
      </c>
      <c r="F5372" s="446"/>
      <c r="G5372" s="446"/>
      <c r="H5372" s="446" t="s">
        <v>14360</v>
      </c>
      <c r="I5372" s="447">
        <v>45261</v>
      </c>
    </row>
    <row r="5373" spans="1:9" ht="15.75">
      <c r="A5373" s="675">
        <v>95674</v>
      </c>
      <c r="B5373" s="675" t="s">
        <v>1383</v>
      </c>
      <c r="C5373" s="675" t="s">
        <v>1986</v>
      </c>
      <c r="D5373" s="675" t="s">
        <v>37</v>
      </c>
      <c r="E5373" s="676">
        <v>120.55</v>
      </c>
      <c r="F5373" s="446"/>
      <c r="G5373" s="446"/>
      <c r="H5373" s="446" t="s">
        <v>14360</v>
      </c>
      <c r="I5373" s="447">
        <v>45261</v>
      </c>
    </row>
    <row r="5374" spans="1:9" ht="15.75">
      <c r="A5374" s="675">
        <v>95675</v>
      </c>
      <c r="B5374" s="675" t="s">
        <v>473</v>
      </c>
      <c r="C5374" s="675" t="s">
        <v>1986</v>
      </c>
      <c r="D5374" s="675" t="s">
        <v>37</v>
      </c>
      <c r="E5374" s="676">
        <v>147.15</v>
      </c>
      <c r="F5374" s="446"/>
      <c r="G5374" s="446"/>
      <c r="H5374" s="446" t="s">
        <v>14360</v>
      </c>
      <c r="I5374" s="447">
        <v>45261</v>
      </c>
    </row>
    <row r="5375" spans="1:9" ht="15.75">
      <c r="A5375" s="675">
        <v>95676</v>
      </c>
      <c r="B5375" s="675" t="s">
        <v>1384</v>
      </c>
      <c r="C5375" s="675" t="s">
        <v>1986</v>
      </c>
      <c r="D5375" s="675" t="s">
        <v>37</v>
      </c>
      <c r="E5375" s="676">
        <v>125.03</v>
      </c>
      <c r="F5375" s="446"/>
      <c r="G5375" s="446"/>
      <c r="H5375" s="446" t="s">
        <v>14360</v>
      </c>
      <c r="I5375" s="447">
        <v>45261</v>
      </c>
    </row>
    <row r="5376" spans="1:9" ht="15.75">
      <c r="A5376" s="675">
        <v>97741</v>
      </c>
      <c r="B5376" s="675" t="s">
        <v>1741</v>
      </c>
      <c r="C5376" s="675" t="s">
        <v>1986</v>
      </c>
      <c r="D5376" s="675" t="s">
        <v>37</v>
      </c>
      <c r="E5376" s="676">
        <v>161.69</v>
      </c>
      <c r="F5376" s="446"/>
      <c r="G5376" s="446"/>
      <c r="H5376" s="446" t="s">
        <v>14360</v>
      </c>
      <c r="I5376" s="447">
        <v>45261</v>
      </c>
    </row>
    <row r="5377" spans="1:9" ht="15.75">
      <c r="A5377" s="675">
        <v>90436</v>
      </c>
      <c r="B5377" s="675" t="s">
        <v>8441</v>
      </c>
      <c r="C5377" s="675" t="s">
        <v>1986</v>
      </c>
      <c r="D5377" s="675" t="s">
        <v>37</v>
      </c>
      <c r="E5377" s="676">
        <v>12.67</v>
      </c>
      <c r="F5377" s="446"/>
      <c r="G5377" s="446"/>
      <c r="H5377" s="446" t="s">
        <v>14360</v>
      </c>
      <c r="I5377" s="447">
        <v>45261</v>
      </c>
    </row>
    <row r="5378" spans="1:9" ht="15.75">
      <c r="A5378" s="675">
        <v>90437</v>
      </c>
      <c r="B5378" s="675" t="s">
        <v>8442</v>
      </c>
      <c r="C5378" s="675" t="s">
        <v>1986</v>
      </c>
      <c r="D5378" s="675" t="s">
        <v>37</v>
      </c>
      <c r="E5378" s="676">
        <v>33.78</v>
      </c>
      <c r="F5378" s="446"/>
      <c r="G5378" s="446"/>
      <c r="H5378" s="446" t="s">
        <v>14360</v>
      </c>
      <c r="I5378" s="447">
        <v>45261</v>
      </c>
    </row>
    <row r="5379" spans="1:9" ht="15.75">
      <c r="A5379" s="675">
        <v>90438</v>
      </c>
      <c r="B5379" s="675" t="s">
        <v>8443</v>
      </c>
      <c r="C5379" s="675" t="s">
        <v>1986</v>
      </c>
      <c r="D5379" s="675" t="s">
        <v>37</v>
      </c>
      <c r="E5379" s="676">
        <v>49.33</v>
      </c>
      <c r="F5379" s="446"/>
      <c r="G5379" s="446"/>
      <c r="H5379" s="446" t="s">
        <v>14360</v>
      </c>
      <c r="I5379" s="447">
        <v>45261</v>
      </c>
    </row>
    <row r="5380" spans="1:9" ht="15.75">
      <c r="A5380" s="675">
        <v>90439</v>
      </c>
      <c r="B5380" s="675" t="s">
        <v>8444</v>
      </c>
      <c r="C5380" s="675" t="s">
        <v>1986</v>
      </c>
      <c r="D5380" s="675" t="s">
        <v>37</v>
      </c>
      <c r="E5380" s="676">
        <v>6.69</v>
      </c>
      <c r="F5380" s="446"/>
      <c r="G5380" s="446"/>
      <c r="H5380" s="446" t="s">
        <v>14360</v>
      </c>
      <c r="I5380" s="447">
        <v>45261</v>
      </c>
    </row>
    <row r="5381" spans="1:9" ht="15.75">
      <c r="A5381" s="675">
        <v>90440</v>
      </c>
      <c r="B5381" s="675" t="s">
        <v>8445</v>
      </c>
      <c r="C5381" s="675" t="s">
        <v>1986</v>
      </c>
      <c r="D5381" s="675" t="s">
        <v>37</v>
      </c>
      <c r="E5381" s="676">
        <v>17.84</v>
      </c>
      <c r="F5381" s="446"/>
      <c r="G5381" s="446"/>
      <c r="H5381" s="446" t="s">
        <v>14360</v>
      </c>
      <c r="I5381" s="447">
        <v>45261</v>
      </c>
    </row>
    <row r="5382" spans="1:9" ht="15.75">
      <c r="A5382" s="675">
        <v>90441</v>
      </c>
      <c r="B5382" s="675" t="s">
        <v>8446</v>
      </c>
      <c r="C5382" s="675" t="s">
        <v>1986</v>
      </c>
      <c r="D5382" s="675" t="s">
        <v>37</v>
      </c>
      <c r="E5382" s="676">
        <v>26.05</v>
      </c>
      <c r="F5382" s="446"/>
      <c r="G5382" s="446"/>
      <c r="H5382" s="446" t="s">
        <v>14360</v>
      </c>
      <c r="I5382" s="447">
        <v>45261</v>
      </c>
    </row>
    <row r="5383" spans="1:9" ht="15.75">
      <c r="A5383" s="675">
        <v>90443</v>
      </c>
      <c r="B5383" s="675" t="s">
        <v>8447</v>
      </c>
      <c r="C5383" s="675" t="s">
        <v>1986</v>
      </c>
      <c r="D5383" s="675" t="s">
        <v>31</v>
      </c>
      <c r="E5383" s="676">
        <v>6.8</v>
      </c>
      <c r="F5383" s="446"/>
      <c r="G5383" s="446"/>
      <c r="H5383" s="446" t="s">
        <v>14360</v>
      </c>
      <c r="I5383" s="447">
        <v>45261</v>
      </c>
    </row>
    <row r="5384" spans="1:9" ht="15.75">
      <c r="A5384" s="675">
        <v>90444</v>
      </c>
      <c r="B5384" s="675" t="s">
        <v>8448</v>
      </c>
      <c r="C5384" s="675" t="s">
        <v>1986</v>
      </c>
      <c r="D5384" s="675" t="s">
        <v>31</v>
      </c>
      <c r="E5384" s="676">
        <v>8.81</v>
      </c>
      <c r="F5384" s="446"/>
      <c r="G5384" s="446"/>
      <c r="H5384" s="446" t="s">
        <v>14360</v>
      </c>
      <c r="I5384" s="447">
        <v>45261</v>
      </c>
    </row>
    <row r="5385" spans="1:9" ht="15.75">
      <c r="A5385" s="675">
        <v>90445</v>
      </c>
      <c r="B5385" s="675" t="s">
        <v>8449</v>
      </c>
      <c r="C5385" s="675" t="s">
        <v>1986</v>
      </c>
      <c r="D5385" s="675" t="s">
        <v>31</v>
      </c>
      <c r="E5385" s="676">
        <v>11.68</v>
      </c>
      <c r="F5385" s="446"/>
      <c r="G5385" s="446"/>
      <c r="H5385" s="446" t="s">
        <v>14360</v>
      </c>
      <c r="I5385" s="447">
        <v>45261</v>
      </c>
    </row>
    <row r="5386" spans="1:9" ht="15.75">
      <c r="A5386" s="675">
        <v>90446</v>
      </c>
      <c r="B5386" s="675" t="s">
        <v>8450</v>
      </c>
      <c r="C5386" s="675" t="s">
        <v>1986</v>
      </c>
      <c r="D5386" s="675" t="s">
        <v>31</v>
      </c>
      <c r="E5386" s="676">
        <v>15.52</v>
      </c>
      <c r="F5386" s="446"/>
      <c r="G5386" s="446"/>
      <c r="H5386" s="446" t="s">
        <v>14360</v>
      </c>
      <c r="I5386" s="447">
        <v>45261</v>
      </c>
    </row>
    <row r="5387" spans="1:9" ht="15.75">
      <c r="A5387" s="675">
        <v>90447</v>
      </c>
      <c r="B5387" s="675" t="s">
        <v>8451</v>
      </c>
      <c r="C5387" s="675" t="s">
        <v>1986</v>
      </c>
      <c r="D5387" s="675" t="s">
        <v>31</v>
      </c>
      <c r="E5387" s="676">
        <v>7.12</v>
      </c>
      <c r="F5387" s="446"/>
      <c r="G5387" s="446"/>
      <c r="H5387" s="446" t="s">
        <v>14360</v>
      </c>
      <c r="I5387" s="447">
        <v>45261</v>
      </c>
    </row>
    <row r="5388" spans="1:9" ht="15.75">
      <c r="A5388" s="675">
        <v>90451</v>
      </c>
      <c r="B5388" s="675" t="s">
        <v>8452</v>
      </c>
      <c r="C5388" s="675" t="s">
        <v>1986</v>
      </c>
      <c r="D5388" s="675" t="s">
        <v>37</v>
      </c>
      <c r="E5388" s="676">
        <v>6.35</v>
      </c>
      <c r="F5388" s="446"/>
      <c r="G5388" s="446"/>
      <c r="H5388" s="446" t="s">
        <v>14360</v>
      </c>
      <c r="I5388" s="447">
        <v>45261</v>
      </c>
    </row>
    <row r="5389" spans="1:9" ht="15.75">
      <c r="A5389" s="675">
        <v>90452</v>
      </c>
      <c r="B5389" s="675" t="s">
        <v>8453</v>
      </c>
      <c r="C5389" s="675" t="s">
        <v>1986</v>
      </c>
      <c r="D5389" s="675" t="s">
        <v>37</v>
      </c>
      <c r="E5389" s="676">
        <v>27.39</v>
      </c>
      <c r="F5389" s="446"/>
      <c r="G5389" s="446"/>
      <c r="H5389" s="446" t="s">
        <v>14360</v>
      </c>
      <c r="I5389" s="447">
        <v>45261</v>
      </c>
    </row>
    <row r="5390" spans="1:9" ht="15.75">
      <c r="A5390" s="675">
        <v>90453</v>
      </c>
      <c r="B5390" s="675" t="s">
        <v>8454</v>
      </c>
      <c r="C5390" s="675" t="s">
        <v>1986</v>
      </c>
      <c r="D5390" s="675" t="s">
        <v>37</v>
      </c>
      <c r="E5390" s="676">
        <v>3.68</v>
      </c>
      <c r="F5390" s="446"/>
      <c r="G5390" s="446"/>
      <c r="H5390" s="446" t="s">
        <v>14360</v>
      </c>
      <c r="I5390" s="447">
        <v>45261</v>
      </c>
    </row>
    <row r="5391" spans="1:9" ht="15.75">
      <c r="A5391" s="675">
        <v>90454</v>
      </c>
      <c r="B5391" s="675" t="s">
        <v>8455</v>
      </c>
      <c r="C5391" s="675" t="s">
        <v>1986</v>
      </c>
      <c r="D5391" s="675" t="s">
        <v>37</v>
      </c>
      <c r="E5391" s="676">
        <v>5.8</v>
      </c>
      <c r="F5391" s="446"/>
      <c r="G5391" s="446"/>
      <c r="H5391" s="446" t="s">
        <v>14360</v>
      </c>
      <c r="I5391" s="447">
        <v>45261</v>
      </c>
    </row>
    <row r="5392" spans="1:9" ht="15.75">
      <c r="A5392" s="675">
        <v>90455</v>
      </c>
      <c r="B5392" s="675" t="s">
        <v>8456</v>
      </c>
      <c r="C5392" s="675" t="s">
        <v>1986</v>
      </c>
      <c r="D5392" s="675" t="s">
        <v>37</v>
      </c>
      <c r="E5392" s="676">
        <v>7.31</v>
      </c>
      <c r="F5392" s="446"/>
      <c r="G5392" s="446"/>
      <c r="H5392" s="446" t="s">
        <v>14360</v>
      </c>
      <c r="I5392" s="447">
        <v>45261</v>
      </c>
    </row>
    <row r="5393" spans="1:9" ht="15.75">
      <c r="A5393" s="675">
        <v>90456</v>
      </c>
      <c r="B5393" s="675" t="s">
        <v>8457</v>
      </c>
      <c r="C5393" s="675" t="s">
        <v>1986</v>
      </c>
      <c r="D5393" s="675" t="s">
        <v>37</v>
      </c>
      <c r="E5393" s="676">
        <v>4.72</v>
      </c>
      <c r="F5393" s="446"/>
      <c r="G5393" s="446"/>
      <c r="H5393" s="446" t="s">
        <v>14360</v>
      </c>
      <c r="I5393" s="447">
        <v>45261</v>
      </c>
    </row>
    <row r="5394" spans="1:9" ht="15.75">
      <c r="A5394" s="675">
        <v>90457</v>
      </c>
      <c r="B5394" s="675" t="s">
        <v>8458</v>
      </c>
      <c r="C5394" s="675" t="s">
        <v>1986</v>
      </c>
      <c r="D5394" s="675" t="s">
        <v>37</v>
      </c>
      <c r="E5394" s="676">
        <v>10.78</v>
      </c>
      <c r="F5394" s="446"/>
      <c r="G5394" s="446"/>
      <c r="H5394" s="446" t="s">
        <v>14360</v>
      </c>
      <c r="I5394" s="447">
        <v>45261</v>
      </c>
    </row>
    <row r="5395" spans="1:9" ht="15.75">
      <c r="A5395" s="675">
        <v>90458</v>
      </c>
      <c r="B5395" s="675" t="s">
        <v>8459</v>
      </c>
      <c r="C5395" s="675" t="s">
        <v>1986</v>
      </c>
      <c r="D5395" s="675" t="s">
        <v>37</v>
      </c>
      <c r="E5395" s="676">
        <v>30.75</v>
      </c>
      <c r="F5395" s="446"/>
      <c r="G5395" s="446"/>
      <c r="H5395" s="446" t="s">
        <v>14360</v>
      </c>
      <c r="I5395" s="447">
        <v>45261</v>
      </c>
    </row>
    <row r="5396" spans="1:9" ht="15.75">
      <c r="A5396" s="675">
        <v>90459</v>
      </c>
      <c r="B5396" s="675" t="s">
        <v>8460</v>
      </c>
      <c r="C5396" s="675" t="s">
        <v>1986</v>
      </c>
      <c r="D5396" s="675" t="s">
        <v>37</v>
      </c>
      <c r="E5396" s="676">
        <v>41.56</v>
      </c>
      <c r="F5396" s="446"/>
      <c r="G5396" s="446"/>
      <c r="H5396" s="446" t="s">
        <v>14360</v>
      </c>
      <c r="I5396" s="447">
        <v>45261</v>
      </c>
    </row>
    <row r="5397" spans="1:9" ht="15.75">
      <c r="A5397" s="675">
        <v>90460</v>
      </c>
      <c r="B5397" s="675" t="s">
        <v>8461</v>
      </c>
      <c r="C5397" s="675" t="s">
        <v>1986</v>
      </c>
      <c r="D5397" s="675" t="s">
        <v>31</v>
      </c>
      <c r="E5397" s="676">
        <v>24.13</v>
      </c>
      <c r="F5397" s="446"/>
      <c r="G5397" s="446"/>
      <c r="H5397" s="446" t="s">
        <v>14360</v>
      </c>
      <c r="I5397" s="447">
        <v>45261</v>
      </c>
    </row>
    <row r="5398" spans="1:9" ht="15.75">
      <c r="A5398" s="675">
        <v>90461</v>
      </c>
      <c r="B5398" s="675" t="s">
        <v>8462</v>
      </c>
      <c r="C5398" s="675" t="s">
        <v>1986</v>
      </c>
      <c r="D5398" s="675" t="s">
        <v>31</v>
      </c>
      <c r="E5398" s="676">
        <v>17.420000000000002</v>
      </c>
      <c r="F5398" s="446"/>
      <c r="G5398" s="446"/>
      <c r="H5398" s="446" t="s">
        <v>14360</v>
      </c>
      <c r="I5398" s="447">
        <v>45261</v>
      </c>
    </row>
    <row r="5399" spans="1:9" ht="15.75">
      <c r="A5399" s="675">
        <v>90462</v>
      </c>
      <c r="B5399" s="675" t="s">
        <v>8463</v>
      </c>
      <c r="C5399" s="675" t="s">
        <v>1986</v>
      </c>
      <c r="D5399" s="675" t="s">
        <v>31</v>
      </c>
      <c r="E5399" s="676">
        <v>4.3</v>
      </c>
      <c r="F5399" s="446"/>
      <c r="G5399" s="446"/>
      <c r="H5399" s="446" t="s">
        <v>14360</v>
      </c>
      <c r="I5399" s="447">
        <v>45261</v>
      </c>
    </row>
    <row r="5400" spans="1:9" ht="15.75">
      <c r="A5400" s="675">
        <v>90463</v>
      </c>
      <c r="B5400" s="675" t="s">
        <v>8464</v>
      </c>
      <c r="C5400" s="675" t="s">
        <v>1986</v>
      </c>
      <c r="D5400" s="675" t="s">
        <v>31</v>
      </c>
      <c r="E5400" s="676">
        <v>3.55</v>
      </c>
      <c r="F5400" s="446"/>
      <c r="G5400" s="446"/>
      <c r="H5400" s="446" t="s">
        <v>14360</v>
      </c>
      <c r="I5400" s="447">
        <v>45261</v>
      </c>
    </row>
    <row r="5401" spans="1:9" ht="15.75">
      <c r="A5401" s="675">
        <v>90466</v>
      </c>
      <c r="B5401" s="675" t="s">
        <v>8465</v>
      </c>
      <c r="C5401" s="675" t="s">
        <v>1986</v>
      </c>
      <c r="D5401" s="675" t="s">
        <v>31</v>
      </c>
      <c r="E5401" s="676">
        <v>13.39</v>
      </c>
      <c r="F5401" s="446"/>
      <c r="G5401" s="446"/>
      <c r="H5401" s="446" t="s">
        <v>14360</v>
      </c>
      <c r="I5401" s="447">
        <v>45261</v>
      </c>
    </row>
    <row r="5402" spans="1:9" ht="15.75">
      <c r="A5402" s="675">
        <v>90467</v>
      </c>
      <c r="B5402" s="675" t="s">
        <v>8466</v>
      </c>
      <c r="C5402" s="675" t="s">
        <v>1986</v>
      </c>
      <c r="D5402" s="675" t="s">
        <v>31</v>
      </c>
      <c r="E5402" s="676">
        <v>20.14</v>
      </c>
      <c r="F5402" s="446"/>
      <c r="G5402" s="446"/>
      <c r="H5402" s="446" t="s">
        <v>14360</v>
      </c>
      <c r="I5402" s="447">
        <v>45261</v>
      </c>
    </row>
    <row r="5403" spans="1:9" ht="15.75">
      <c r="A5403" s="675">
        <v>90468</v>
      </c>
      <c r="B5403" s="675" t="s">
        <v>8467</v>
      </c>
      <c r="C5403" s="675" t="s">
        <v>1986</v>
      </c>
      <c r="D5403" s="675" t="s">
        <v>31</v>
      </c>
      <c r="E5403" s="676">
        <v>6.75</v>
      </c>
      <c r="F5403" s="446"/>
      <c r="G5403" s="446"/>
      <c r="H5403" s="446" t="s">
        <v>14360</v>
      </c>
      <c r="I5403" s="447">
        <v>45261</v>
      </c>
    </row>
    <row r="5404" spans="1:9" ht="15.75">
      <c r="A5404" s="675">
        <v>90469</v>
      </c>
      <c r="B5404" s="675" t="s">
        <v>8468</v>
      </c>
      <c r="C5404" s="675" t="s">
        <v>1986</v>
      </c>
      <c r="D5404" s="675" t="s">
        <v>31</v>
      </c>
      <c r="E5404" s="676">
        <v>10.26</v>
      </c>
      <c r="F5404" s="446"/>
      <c r="G5404" s="446"/>
      <c r="H5404" s="446" t="s">
        <v>14360</v>
      </c>
      <c r="I5404" s="447">
        <v>45261</v>
      </c>
    </row>
    <row r="5405" spans="1:9" ht="15.75">
      <c r="A5405" s="675">
        <v>90470</v>
      </c>
      <c r="B5405" s="675" t="s">
        <v>8469</v>
      </c>
      <c r="C5405" s="675" t="s">
        <v>1986</v>
      </c>
      <c r="D5405" s="675" t="s">
        <v>31</v>
      </c>
      <c r="E5405" s="676">
        <v>13.67</v>
      </c>
      <c r="F5405" s="446"/>
      <c r="G5405" s="446"/>
      <c r="H5405" s="446" t="s">
        <v>14360</v>
      </c>
      <c r="I5405" s="447">
        <v>45261</v>
      </c>
    </row>
    <row r="5406" spans="1:9" ht="15.75">
      <c r="A5406" s="675">
        <v>91166</v>
      </c>
      <c r="B5406" s="675" t="s">
        <v>8470</v>
      </c>
      <c r="C5406" s="675" t="s">
        <v>1986</v>
      </c>
      <c r="D5406" s="675" t="s">
        <v>31</v>
      </c>
      <c r="E5406" s="676">
        <v>3.57</v>
      </c>
      <c r="F5406" s="446"/>
      <c r="G5406" s="446"/>
      <c r="H5406" s="446" t="s">
        <v>14360</v>
      </c>
      <c r="I5406" s="447">
        <v>45261</v>
      </c>
    </row>
    <row r="5407" spans="1:9" ht="15.75">
      <c r="A5407" s="675">
        <v>91167</v>
      </c>
      <c r="B5407" s="675" t="s">
        <v>8471</v>
      </c>
      <c r="C5407" s="675" t="s">
        <v>1986</v>
      </c>
      <c r="D5407" s="675" t="s">
        <v>31</v>
      </c>
      <c r="E5407" s="676">
        <v>9.68</v>
      </c>
      <c r="F5407" s="446"/>
      <c r="G5407" s="446"/>
      <c r="H5407" s="446" t="s">
        <v>14360</v>
      </c>
      <c r="I5407" s="447">
        <v>45261</v>
      </c>
    </row>
    <row r="5408" spans="1:9" ht="15.75">
      <c r="A5408" s="675">
        <v>91170</v>
      </c>
      <c r="B5408" s="675" t="s">
        <v>8472</v>
      </c>
      <c r="C5408" s="675" t="s">
        <v>1986</v>
      </c>
      <c r="D5408" s="675" t="s">
        <v>31</v>
      </c>
      <c r="E5408" s="676">
        <v>9.68</v>
      </c>
      <c r="F5408" s="446"/>
      <c r="G5408" s="446"/>
      <c r="H5408" s="446" t="s">
        <v>14360</v>
      </c>
      <c r="I5408" s="447">
        <v>45261</v>
      </c>
    </row>
    <row r="5409" spans="1:9" ht="15.75">
      <c r="A5409" s="675">
        <v>91171</v>
      </c>
      <c r="B5409" s="675" t="s">
        <v>8473</v>
      </c>
      <c r="C5409" s="675" t="s">
        <v>1986</v>
      </c>
      <c r="D5409" s="675" t="s">
        <v>31</v>
      </c>
      <c r="E5409" s="676">
        <v>16.03</v>
      </c>
      <c r="F5409" s="446"/>
      <c r="G5409" s="446"/>
      <c r="H5409" s="446" t="s">
        <v>14360</v>
      </c>
      <c r="I5409" s="447">
        <v>45261</v>
      </c>
    </row>
    <row r="5410" spans="1:9" ht="15.75">
      <c r="A5410" s="675">
        <v>91172</v>
      </c>
      <c r="B5410" s="675" t="s">
        <v>8474</v>
      </c>
      <c r="C5410" s="675" t="s">
        <v>1986</v>
      </c>
      <c r="D5410" s="675" t="s">
        <v>31</v>
      </c>
      <c r="E5410" s="676">
        <v>18.52</v>
      </c>
      <c r="F5410" s="446"/>
      <c r="G5410" s="446"/>
      <c r="H5410" s="446" t="s">
        <v>14360</v>
      </c>
      <c r="I5410" s="447">
        <v>45261</v>
      </c>
    </row>
    <row r="5411" spans="1:9" ht="15.75">
      <c r="A5411" s="675">
        <v>91173</v>
      </c>
      <c r="B5411" s="675" t="s">
        <v>8475</v>
      </c>
      <c r="C5411" s="675" t="s">
        <v>1986</v>
      </c>
      <c r="D5411" s="675" t="s">
        <v>31</v>
      </c>
      <c r="E5411" s="676">
        <v>3.6</v>
      </c>
      <c r="F5411" s="446"/>
      <c r="G5411" s="446"/>
      <c r="H5411" s="446" t="s">
        <v>14360</v>
      </c>
      <c r="I5411" s="447">
        <v>45261</v>
      </c>
    </row>
    <row r="5412" spans="1:9" ht="15.75">
      <c r="A5412" s="675">
        <v>91174</v>
      </c>
      <c r="B5412" s="675" t="s">
        <v>8476</v>
      </c>
      <c r="C5412" s="675" t="s">
        <v>1986</v>
      </c>
      <c r="D5412" s="675" t="s">
        <v>31</v>
      </c>
      <c r="E5412" s="676">
        <v>6.4</v>
      </c>
      <c r="F5412" s="446"/>
      <c r="G5412" s="446"/>
      <c r="H5412" s="446" t="s">
        <v>14360</v>
      </c>
      <c r="I5412" s="447">
        <v>45261</v>
      </c>
    </row>
    <row r="5413" spans="1:9" ht="15.75">
      <c r="A5413" s="675">
        <v>91175</v>
      </c>
      <c r="B5413" s="675" t="s">
        <v>8477</v>
      </c>
      <c r="C5413" s="675" t="s">
        <v>1986</v>
      </c>
      <c r="D5413" s="675" t="s">
        <v>31</v>
      </c>
      <c r="E5413" s="676">
        <v>9.99</v>
      </c>
      <c r="F5413" s="446"/>
      <c r="G5413" s="446"/>
      <c r="H5413" s="446" t="s">
        <v>14360</v>
      </c>
      <c r="I5413" s="447">
        <v>45261</v>
      </c>
    </row>
    <row r="5414" spans="1:9" ht="15.75">
      <c r="A5414" s="675">
        <v>91176</v>
      </c>
      <c r="B5414" s="675" t="s">
        <v>8478</v>
      </c>
      <c r="C5414" s="675" t="s">
        <v>1986</v>
      </c>
      <c r="D5414" s="675" t="s">
        <v>31</v>
      </c>
      <c r="E5414" s="676">
        <v>16.420000000000002</v>
      </c>
      <c r="F5414" s="446"/>
      <c r="G5414" s="446"/>
      <c r="H5414" s="446" t="s">
        <v>14360</v>
      </c>
      <c r="I5414" s="447">
        <v>45261</v>
      </c>
    </row>
    <row r="5415" spans="1:9" ht="15.75">
      <c r="A5415" s="675">
        <v>91179</v>
      </c>
      <c r="B5415" s="675" t="s">
        <v>8479</v>
      </c>
      <c r="C5415" s="675" t="s">
        <v>1986</v>
      </c>
      <c r="D5415" s="675" t="s">
        <v>31</v>
      </c>
      <c r="E5415" s="676">
        <v>16.420000000000002</v>
      </c>
      <c r="F5415" s="446"/>
      <c r="G5415" s="446"/>
      <c r="H5415" s="446" t="s">
        <v>14360</v>
      </c>
      <c r="I5415" s="447">
        <v>45261</v>
      </c>
    </row>
    <row r="5416" spans="1:9" ht="15.75">
      <c r="A5416" s="675">
        <v>91180</v>
      </c>
      <c r="B5416" s="675" t="s">
        <v>8480</v>
      </c>
      <c r="C5416" s="675" t="s">
        <v>1986</v>
      </c>
      <c r="D5416" s="675" t="s">
        <v>31</v>
      </c>
      <c r="E5416" s="676">
        <v>22.02</v>
      </c>
      <c r="F5416" s="446"/>
      <c r="G5416" s="446"/>
      <c r="H5416" s="446" t="s">
        <v>14360</v>
      </c>
      <c r="I5416" s="447">
        <v>45261</v>
      </c>
    </row>
    <row r="5417" spans="1:9" ht="15.75">
      <c r="A5417" s="675">
        <v>91181</v>
      </c>
      <c r="B5417" s="675" t="s">
        <v>8481</v>
      </c>
      <c r="C5417" s="675" t="s">
        <v>1986</v>
      </c>
      <c r="D5417" s="675" t="s">
        <v>31</v>
      </c>
      <c r="E5417" s="676">
        <v>23.11</v>
      </c>
      <c r="F5417" s="446"/>
      <c r="G5417" s="446"/>
      <c r="H5417" s="446" t="s">
        <v>14360</v>
      </c>
      <c r="I5417" s="447">
        <v>45261</v>
      </c>
    </row>
    <row r="5418" spans="1:9" ht="15.75">
      <c r="A5418" s="675">
        <v>91182</v>
      </c>
      <c r="B5418" s="675" t="s">
        <v>8482</v>
      </c>
      <c r="C5418" s="675" t="s">
        <v>1986</v>
      </c>
      <c r="D5418" s="675" t="s">
        <v>31</v>
      </c>
      <c r="E5418" s="676">
        <v>21.45</v>
      </c>
      <c r="F5418" s="446"/>
      <c r="G5418" s="446"/>
      <c r="H5418" s="446" t="s">
        <v>14360</v>
      </c>
      <c r="I5418" s="447">
        <v>45261</v>
      </c>
    </row>
    <row r="5419" spans="1:9" ht="15.75">
      <c r="A5419" s="675">
        <v>91185</v>
      </c>
      <c r="B5419" s="675" t="s">
        <v>8483</v>
      </c>
      <c r="C5419" s="675" t="s">
        <v>1986</v>
      </c>
      <c r="D5419" s="675" t="s">
        <v>31</v>
      </c>
      <c r="E5419" s="676">
        <v>21.45</v>
      </c>
      <c r="F5419" s="446"/>
      <c r="G5419" s="446"/>
      <c r="H5419" s="446" t="s">
        <v>14360</v>
      </c>
      <c r="I5419" s="447">
        <v>45261</v>
      </c>
    </row>
    <row r="5420" spans="1:9" ht="15.75">
      <c r="A5420" s="675">
        <v>91186</v>
      </c>
      <c r="B5420" s="675" t="s">
        <v>8484</v>
      </c>
      <c r="C5420" s="675" t="s">
        <v>1986</v>
      </c>
      <c r="D5420" s="675" t="s">
        <v>31</v>
      </c>
      <c r="E5420" s="676">
        <v>23.6</v>
      </c>
      <c r="F5420" s="446"/>
      <c r="G5420" s="446"/>
      <c r="H5420" s="446" t="s">
        <v>14360</v>
      </c>
      <c r="I5420" s="447">
        <v>45261</v>
      </c>
    </row>
    <row r="5421" spans="1:9" ht="15.75">
      <c r="A5421" s="675">
        <v>91187</v>
      </c>
      <c r="B5421" s="675" t="s">
        <v>8485</v>
      </c>
      <c r="C5421" s="675" t="s">
        <v>1986</v>
      </c>
      <c r="D5421" s="675" t="s">
        <v>31</v>
      </c>
      <c r="E5421" s="676">
        <v>21.16</v>
      </c>
      <c r="F5421" s="446"/>
      <c r="G5421" s="446"/>
      <c r="H5421" s="446" t="s">
        <v>14360</v>
      </c>
      <c r="I5421" s="447">
        <v>45261</v>
      </c>
    </row>
    <row r="5422" spans="1:9" ht="15.75">
      <c r="A5422" s="675">
        <v>91188</v>
      </c>
      <c r="B5422" s="675" t="s">
        <v>8486</v>
      </c>
      <c r="C5422" s="675" t="s">
        <v>1986</v>
      </c>
      <c r="D5422" s="675" t="s">
        <v>37</v>
      </c>
      <c r="E5422" s="676">
        <v>11.3</v>
      </c>
      <c r="F5422" s="446"/>
      <c r="G5422" s="446"/>
      <c r="H5422" s="446" t="s">
        <v>14360</v>
      </c>
      <c r="I5422" s="447">
        <v>45261</v>
      </c>
    </row>
    <row r="5423" spans="1:9" ht="15.75">
      <c r="A5423" s="675">
        <v>91189</v>
      </c>
      <c r="B5423" s="675" t="s">
        <v>8487</v>
      </c>
      <c r="C5423" s="675" t="s">
        <v>1986</v>
      </c>
      <c r="D5423" s="675" t="s">
        <v>37</v>
      </c>
      <c r="E5423" s="676">
        <v>63.53</v>
      </c>
      <c r="F5423" s="446"/>
      <c r="G5423" s="446"/>
      <c r="H5423" s="446" t="s">
        <v>14360</v>
      </c>
      <c r="I5423" s="447">
        <v>45261</v>
      </c>
    </row>
    <row r="5424" spans="1:9" ht="15.75">
      <c r="A5424" s="675">
        <v>91190</v>
      </c>
      <c r="B5424" s="675" t="s">
        <v>8488</v>
      </c>
      <c r="C5424" s="675" t="s">
        <v>1986</v>
      </c>
      <c r="D5424" s="675" t="s">
        <v>37</v>
      </c>
      <c r="E5424" s="676">
        <v>9.34</v>
      </c>
      <c r="F5424" s="446"/>
      <c r="G5424" s="446"/>
      <c r="H5424" s="446" t="s">
        <v>14360</v>
      </c>
      <c r="I5424" s="447">
        <v>45261</v>
      </c>
    </row>
    <row r="5425" spans="1:9" ht="15.75">
      <c r="A5425" s="675">
        <v>91191</v>
      </c>
      <c r="B5425" s="675" t="s">
        <v>8489</v>
      </c>
      <c r="C5425" s="675" t="s">
        <v>1986</v>
      </c>
      <c r="D5425" s="675" t="s">
        <v>37</v>
      </c>
      <c r="E5425" s="676">
        <v>13.12</v>
      </c>
      <c r="F5425" s="446"/>
      <c r="G5425" s="446"/>
      <c r="H5425" s="446" t="s">
        <v>14360</v>
      </c>
      <c r="I5425" s="447">
        <v>45261</v>
      </c>
    </row>
    <row r="5426" spans="1:9" ht="15.75">
      <c r="A5426" s="675">
        <v>91192</v>
      </c>
      <c r="B5426" s="675" t="s">
        <v>8490</v>
      </c>
      <c r="C5426" s="675" t="s">
        <v>1986</v>
      </c>
      <c r="D5426" s="675" t="s">
        <v>37</v>
      </c>
      <c r="E5426" s="676">
        <v>19.87</v>
      </c>
      <c r="F5426" s="446"/>
      <c r="G5426" s="446"/>
      <c r="H5426" s="446" t="s">
        <v>14360</v>
      </c>
      <c r="I5426" s="447">
        <v>45261</v>
      </c>
    </row>
    <row r="5427" spans="1:9" ht="15.75">
      <c r="A5427" s="675">
        <v>91222</v>
      </c>
      <c r="B5427" s="675" t="s">
        <v>8491</v>
      </c>
      <c r="C5427" s="675" t="s">
        <v>1986</v>
      </c>
      <c r="D5427" s="675" t="s">
        <v>31</v>
      </c>
      <c r="E5427" s="676">
        <v>7.56</v>
      </c>
      <c r="F5427" s="446"/>
      <c r="G5427" s="446"/>
      <c r="H5427" s="446" t="s">
        <v>14360</v>
      </c>
      <c r="I5427" s="447">
        <v>45261</v>
      </c>
    </row>
    <row r="5428" spans="1:9" ht="15.75">
      <c r="A5428" s="675">
        <v>94480</v>
      </c>
      <c r="B5428" s="675" t="s">
        <v>1385</v>
      </c>
      <c r="C5428" s="675" t="s">
        <v>1986</v>
      </c>
      <c r="D5428" s="675" t="s">
        <v>37</v>
      </c>
      <c r="E5428" s="677">
        <v>2837.15</v>
      </c>
      <c r="F5428" s="446"/>
      <c r="G5428" s="446"/>
      <c r="H5428" s="446" t="s">
        <v>14360</v>
      </c>
      <c r="I5428" s="447">
        <v>45261</v>
      </c>
    </row>
    <row r="5429" spans="1:9" ht="15.75">
      <c r="A5429" s="675">
        <v>94481</v>
      </c>
      <c r="B5429" s="675" t="s">
        <v>1386</v>
      </c>
      <c r="C5429" s="675" t="s">
        <v>1986</v>
      </c>
      <c r="D5429" s="675" t="s">
        <v>37</v>
      </c>
      <c r="E5429" s="677">
        <v>1959.47</v>
      </c>
      <c r="F5429" s="446"/>
      <c r="G5429" s="446"/>
      <c r="H5429" s="446" t="s">
        <v>14360</v>
      </c>
      <c r="I5429" s="447">
        <v>45261</v>
      </c>
    </row>
    <row r="5430" spans="1:9" ht="15.75">
      <c r="A5430" s="675">
        <v>94482</v>
      </c>
      <c r="B5430" s="675" t="s">
        <v>1387</v>
      </c>
      <c r="C5430" s="675" t="s">
        <v>1986</v>
      </c>
      <c r="D5430" s="675" t="s">
        <v>37</v>
      </c>
      <c r="E5430" s="677">
        <v>1529.05</v>
      </c>
      <c r="F5430" s="446"/>
      <c r="G5430" s="446"/>
      <c r="H5430" s="446" t="s">
        <v>14360</v>
      </c>
      <c r="I5430" s="447">
        <v>45261</v>
      </c>
    </row>
    <row r="5431" spans="1:9" ht="15.75">
      <c r="A5431" s="675">
        <v>94483</v>
      </c>
      <c r="B5431" s="675" t="s">
        <v>1388</v>
      </c>
      <c r="C5431" s="675" t="s">
        <v>1986</v>
      </c>
      <c r="D5431" s="675" t="s">
        <v>37</v>
      </c>
      <c r="E5431" s="677">
        <v>1276.1300000000001</v>
      </c>
      <c r="F5431" s="446"/>
      <c r="G5431" s="446"/>
      <c r="H5431" s="446" t="s">
        <v>14360</v>
      </c>
      <c r="I5431" s="447">
        <v>45261</v>
      </c>
    </row>
    <row r="5432" spans="1:9" ht="15.75">
      <c r="A5432" s="675">
        <v>95541</v>
      </c>
      <c r="B5432" s="675" t="s">
        <v>8492</v>
      </c>
      <c r="C5432" s="675" t="s">
        <v>1986</v>
      </c>
      <c r="D5432" s="675" t="s">
        <v>37</v>
      </c>
      <c r="E5432" s="676">
        <v>19.98</v>
      </c>
      <c r="F5432" s="446"/>
      <c r="G5432" s="446"/>
      <c r="H5432" s="446" t="s">
        <v>14360</v>
      </c>
      <c r="I5432" s="447">
        <v>45261</v>
      </c>
    </row>
    <row r="5433" spans="1:9" ht="15.75">
      <c r="A5433" s="675">
        <v>96559</v>
      </c>
      <c r="B5433" s="675" t="s">
        <v>8493</v>
      </c>
      <c r="C5433" s="675" t="s">
        <v>1986</v>
      </c>
      <c r="D5433" s="675" t="s">
        <v>2</v>
      </c>
      <c r="E5433" s="676">
        <v>33.28</v>
      </c>
      <c r="F5433" s="446"/>
      <c r="G5433" s="446"/>
      <c r="H5433" s="446" t="s">
        <v>14360</v>
      </c>
      <c r="I5433" s="447">
        <v>45261</v>
      </c>
    </row>
    <row r="5434" spans="1:9" ht="15.75">
      <c r="A5434" s="675">
        <v>96560</v>
      </c>
      <c r="B5434" s="675" t="s">
        <v>8494</v>
      </c>
      <c r="C5434" s="675" t="s">
        <v>1986</v>
      </c>
      <c r="D5434" s="675" t="s">
        <v>2</v>
      </c>
      <c r="E5434" s="676">
        <v>30.31</v>
      </c>
      <c r="F5434" s="446"/>
      <c r="G5434" s="446"/>
      <c r="H5434" s="446" t="s">
        <v>14360</v>
      </c>
      <c r="I5434" s="447">
        <v>45261</v>
      </c>
    </row>
    <row r="5435" spans="1:9" ht="15.75">
      <c r="A5435" s="675">
        <v>96562</v>
      </c>
      <c r="B5435" s="675" t="s">
        <v>8495</v>
      </c>
      <c r="C5435" s="675" t="s">
        <v>1986</v>
      </c>
      <c r="D5435" s="675" t="s">
        <v>31</v>
      </c>
      <c r="E5435" s="676">
        <v>47.35</v>
      </c>
      <c r="F5435" s="446"/>
      <c r="G5435" s="446"/>
      <c r="H5435" s="446" t="s">
        <v>14360</v>
      </c>
      <c r="I5435" s="447">
        <v>45261</v>
      </c>
    </row>
    <row r="5436" spans="1:9" ht="15.75">
      <c r="A5436" s="675">
        <v>96563</v>
      </c>
      <c r="B5436" s="675" t="s">
        <v>8496</v>
      </c>
      <c r="C5436" s="675" t="s">
        <v>1986</v>
      </c>
      <c r="D5436" s="675" t="s">
        <v>31</v>
      </c>
      <c r="E5436" s="676">
        <v>53.07</v>
      </c>
      <c r="F5436" s="446"/>
      <c r="G5436" s="446"/>
      <c r="H5436" s="446" t="s">
        <v>14360</v>
      </c>
      <c r="I5436" s="447">
        <v>45261</v>
      </c>
    </row>
    <row r="5437" spans="1:9" ht="15.75">
      <c r="A5437" s="675">
        <v>100128</v>
      </c>
      <c r="B5437" s="675" t="s">
        <v>7320</v>
      </c>
      <c r="C5437" s="675" t="s">
        <v>1986</v>
      </c>
      <c r="D5437" s="675" t="s">
        <v>37</v>
      </c>
      <c r="E5437" s="677">
        <v>1473.97</v>
      </c>
      <c r="F5437" s="446"/>
      <c r="G5437" s="446"/>
      <c r="H5437" s="446" t="s">
        <v>14360</v>
      </c>
      <c r="I5437" s="447">
        <v>45261</v>
      </c>
    </row>
    <row r="5438" spans="1:9" ht="15.75">
      <c r="A5438" s="675">
        <v>101802</v>
      </c>
      <c r="B5438" s="675" t="s">
        <v>4606</v>
      </c>
      <c r="C5438" s="675" t="s">
        <v>1986</v>
      </c>
      <c r="D5438" s="675" t="s">
        <v>37</v>
      </c>
      <c r="E5438" s="677">
        <v>1554.63</v>
      </c>
      <c r="F5438" s="446"/>
      <c r="G5438" s="446"/>
      <c r="H5438" s="446" t="s">
        <v>14360</v>
      </c>
      <c r="I5438" s="447">
        <v>45261</v>
      </c>
    </row>
    <row r="5439" spans="1:9" ht="15.75">
      <c r="A5439" s="675">
        <v>101803</v>
      </c>
      <c r="B5439" s="675" t="s">
        <v>4607</v>
      </c>
      <c r="C5439" s="675" t="s">
        <v>1986</v>
      </c>
      <c r="D5439" s="675" t="s">
        <v>37</v>
      </c>
      <c r="E5439" s="676">
        <v>994.53</v>
      </c>
      <c r="F5439" s="446"/>
      <c r="G5439" s="446"/>
      <c r="H5439" s="446" t="s">
        <v>14360</v>
      </c>
      <c r="I5439" s="447">
        <v>45261</v>
      </c>
    </row>
    <row r="5440" spans="1:9" ht="15.75">
      <c r="A5440" s="675">
        <v>101804</v>
      </c>
      <c r="B5440" s="675" t="s">
        <v>4608</v>
      </c>
      <c r="C5440" s="675" t="s">
        <v>1986</v>
      </c>
      <c r="D5440" s="675" t="s">
        <v>37</v>
      </c>
      <c r="E5440" s="677">
        <v>1259.0999999999999</v>
      </c>
      <c r="F5440" s="446"/>
      <c r="G5440" s="446"/>
      <c r="H5440" s="446" t="s">
        <v>14360</v>
      </c>
      <c r="I5440" s="447">
        <v>45261</v>
      </c>
    </row>
    <row r="5441" spans="1:9" ht="15.75">
      <c r="A5441" s="675">
        <v>101805</v>
      </c>
      <c r="B5441" s="675" t="s">
        <v>4609</v>
      </c>
      <c r="C5441" s="675" t="s">
        <v>1986</v>
      </c>
      <c r="D5441" s="675" t="s">
        <v>37</v>
      </c>
      <c r="E5441" s="677">
        <v>1603.35</v>
      </c>
      <c r="F5441" s="446"/>
      <c r="G5441" s="446"/>
      <c r="H5441" s="446" t="s">
        <v>14360</v>
      </c>
      <c r="I5441" s="447">
        <v>45261</v>
      </c>
    </row>
    <row r="5442" spans="1:9" ht="15.75">
      <c r="A5442" s="675">
        <v>102111</v>
      </c>
      <c r="B5442" s="675" t="s">
        <v>4610</v>
      </c>
      <c r="C5442" s="675" t="s">
        <v>1986</v>
      </c>
      <c r="D5442" s="675" t="s">
        <v>37</v>
      </c>
      <c r="E5442" s="677">
        <v>1024.5899999999999</v>
      </c>
      <c r="F5442" s="446"/>
      <c r="G5442" s="446"/>
      <c r="H5442" s="446" t="s">
        <v>14360</v>
      </c>
      <c r="I5442" s="447">
        <v>45261</v>
      </c>
    </row>
    <row r="5443" spans="1:9" ht="15.75">
      <c r="A5443" s="675">
        <v>102112</v>
      </c>
      <c r="B5443" s="675" t="s">
        <v>4611</v>
      </c>
      <c r="C5443" s="675" t="s">
        <v>1986</v>
      </c>
      <c r="D5443" s="675" t="s">
        <v>37</v>
      </c>
      <c r="E5443" s="676">
        <v>124.34</v>
      </c>
      <c r="F5443" s="446"/>
      <c r="G5443" s="446"/>
      <c r="H5443" s="446" t="s">
        <v>14360</v>
      </c>
      <c r="I5443" s="447">
        <v>45261</v>
      </c>
    </row>
    <row r="5444" spans="1:9" ht="15.75">
      <c r="A5444" s="675">
        <v>102113</v>
      </c>
      <c r="B5444" s="675" t="s">
        <v>4612</v>
      </c>
      <c r="C5444" s="675" t="s">
        <v>1986</v>
      </c>
      <c r="D5444" s="675" t="s">
        <v>37</v>
      </c>
      <c r="E5444" s="677">
        <v>1644.96</v>
      </c>
      <c r="F5444" s="446"/>
      <c r="G5444" s="446"/>
      <c r="H5444" s="446" t="s">
        <v>14360</v>
      </c>
      <c r="I5444" s="447">
        <v>45261</v>
      </c>
    </row>
    <row r="5445" spans="1:9" ht="15.75">
      <c r="A5445" s="675">
        <v>102114</v>
      </c>
      <c r="B5445" s="675" t="s">
        <v>4613</v>
      </c>
      <c r="C5445" s="675" t="s">
        <v>1986</v>
      </c>
      <c r="D5445" s="675" t="s">
        <v>37</v>
      </c>
      <c r="E5445" s="676">
        <v>127.43</v>
      </c>
      <c r="F5445" s="446"/>
      <c r="G5445" s="446"/>
      <c r="H5445" s="446" t="s">
        <v>14360</v>
      </c>
      <c r="I5445" s="447">
        <v>45261</v>
      </c>
    </row>
    <row r="5446" spans="1:9" ht="15.75">
      <c r="A5446" s="675">
        <v>102115</v>
      </c>
      <c r="B5446" s="675" t="s">
        <v>4614</v>
      </c>
      <c r="C5446" s="675" t="s">
        <v>1986</v>
      </c>
      <c r="D5446" s="675" t="s">
        <v>37</v>
      </c>
      <c r="E5446" s="677">
        <v>2877.52</v>
      </c>
      <c r="F5446" s="446"/>
      <c r="G5446" s="446"/>
      <c r="H5446" s="446" t="s">
        <v>14360</v>
      </c>
      <c r="I5446" s="447">
        <v>45261</v>
      </c>
    </row>
    <row r="5447" spans="1:9" ht="15.75">
      <c r="A5447" s="675">
        <v>102116</v>
      </c>
      <c r="B5447" s="675" t="s">
        <v>4615</v>
      </c>
      <c r="C5447" s="675" t="s">
        <v>1986</v>
      </c>
      <c r="D5447" s="675" t="s">
        <v>37</v>
      </c>
      <c r="E5447" s="677">
        <v>1757.98</v>
      </c>
      <c r="F5447" s="446"/>
      <c r="G5447" s="446"/>
      <c r="H5447" s="446" t="s">
        <v>14360</v>
      </c>
      <c r="I5447" s="447">
        <v>45261</v>
      </c>
    </row>
    <row r="5448" spans="1:9" ht="15.75">
      <c r="A5448" s="675">
        <v>102117</v>
      </c>
      <c r="B5448" s="675" t="s">
        <v>4616</v>
      </c>
      <c r="C5448" s="675" t="s">
        <v>1986</v>
      </c>
      <c r="D5448" s="675" t="s">
        <v>37</v>
      </c>
      <c r="E5448" s="676">
        <v>131.19</v>
      </c>
      <c r="F5448" s="446"/>
      <c r="G5448" s="446"/>
      <c r="H5448" s="446" t="s">
        <v>14360</v>
      </c>
      <c r="I5448" s="447">
        <v>45261</v>
      </c>
    </row>
    <row r="5449" spans="1:9" ht="15.75">
      <c r="A5449" s="675">
        <v>102118</v>
      </c>
      <c r="B5449" s="675" t="s">
        <v>4617</v>
      </c>
      <c r="C5449" s="675" t="s">
        <v>1986</v>
      </c>
      <c r="D5449" s="675" t="s">
        <v>37</v>
      </c>
      <c r="E5449" s="677">
        <v>2404.3200000000002</v>
      </c>
      <c r="F5449" s="446"/>
      <c r="G5449" s="446"/>
      <c r="H5449" s="446" t="s">
        <v>14360</v>
      </c>
      <c r="I5449" s="447">
        <v>45261</v>
      </c>
    </row>
    <row r="5450" spans="1:9" ht="15.75">
      <c r="A5450" s="675">
        <v>102119</v>
      </c>
      <c r="B5450" s="675" t="s">
        <v>4618</v>
      </c>
      <c r="C5450" s="675" t="s">
        <v>1986</v>
      </c>
      <c r="D5450" s="675" t="s">
        <v>37</v>
      </c>
      <c r="E5450" s="676">
        <v>134.44</v>
      </c>
      <c r="F5450" s="446"/>
      <c r="G5450" s="446"/>
      <c r="H5450" s="446" t="s">
        <v>14360</v>
      </c>
      <c r="I5450" s="447">
        <v>45261</v>
      </c>
    </row>
    <row r="5451" spans="1:9" ht="15.75">
      <c r="A5451" s="675">
        <v>102121</v>
      </c>
      <c r="B5451" s="675" t="s">
        <v>4619</v>
      </c>
      <c r="C5451" s="675" t="s">
        <v>1986</v>
      </c>
      <c r="D5451" s="675" t="s">
        <v>37</v>
      </c>
      <c r="E5451" s="676">
        <v>168.28</v>
      </c>
      <c r="F5451" s="446"/>
      <c r="G5451" s="446"/>
      <c r="H5451" s="446" t="s">
        <v>14360</v>
      </c>
      <c r="I5451" s="447">
        <v>45261</v>
      </c>
    </row>
    <row r="5452" spans="1:9" ht="15.75">
      <c r="A5452" s="675">
        <v>102122</v>
      </c>
      <c r="B5452" s="675" t="s">
        <v>4620</v>
      </c>
      <c r="C5452" s="675" t="s">
        <v>1986</v>
      </c>
      <c r="D5452" s="675" t="s">
        <v>37</v>
      </c>
      <c r="E5452" s="677">
        <v>8183.45</v>
      </c>
      <c r="F5452" s="446"/>
      <c r="G5452" s="446"/>
      <c r="H5452" s="446" t="s">
        <v>14360</v>
      </c>
      <c r="I5452" s="447">
        <v>45261</v>
      </c>
    </row>
    <row r="5453" spans="1:9" ht="15.75">
      <c r="A5453" s="675">
        <v>102123</v>
      </c>
      <c r="B5453" s="675" t="s">
        <v>4621</v>
      </c>
      <c r="C5453" s="675" t="s">
        <v>1986</v>
      </c>
      <c r="D5453" s="675" t="s">
        <v>37</v>
      </c>
      <c r="E5453" s="676">
        <v>177.92</v>
      </c>
      <c r="F5453" s="446"/>
      <c r="G5453" s="446"/>
      <c r="H5453" s="446" t="s">
        <v>14360</v>
      </c>
      <c r="I5453" s="447">
        <v>45261</v>
      </c>
    </row>
    <row r="5454" spans="1:9" ht="15.75">
      <c r="A5454" s="675">
        <v>102136</v>
      </c>
      <c r="B5454" s="675" t="s">
        <v>4622</v>
      </c>
      <c r="C5454" s="675" t="s">
        <v>1986</v>
      </c>
      <c r="D5454" s="675" t="s">
        <v>37</v>
      </c>
      <c r="E5454" s="676">
        <v>64.25</v>
      </c>
      <c r="F5454" s="446"/>
      <c r="G5454" s="446"/>
      <c r="H5454" s="446" t="s">
        <v>14360</v>
      </c>
      <c r="I5454" s="447">
        <v>45261</v>
      </c>
    </row>
    <row r="5455" spans="1:9" ht="15.75">
      <c r="A5455" s="675">
        <v>102137</v>
      </c>
      <c r="B5455" s="675" t="s">
        <v>4623</v>
      </c>
      <c r="C5455" s="675" t="s">
        <v>1986</v>
      </c>
      <c r="D5455" s="675" t="s">
        <v>37</v>
      </c>
      <c r="E5455" s="676">
        <v>70.48</v>
      </c>
      <c r="F5455" s="446"/>
      <c r="G5455" s="446"/>
      <c r="H5455" s="446" t="s">
        <v>14360</v>
      </c>
      <c r="I5455" s="447">
        <v>45261</v>
      </c>
    </row>
    <row r="5456" spans="1:9" ht="15.75">
      <c r="A5456" s="675">
        <v>102138</v>
      </c>
      <c r="B5456" s="675" t="s">
        <v>4624</v>
      </c>
      <c r="C5456" s="675" t="s">
        <v>1986</v>
      </c>
      <c r="D5456" s="675" t="s">
        <v>37</v>
      </c>
      <c r="E5456" s="676">
        <v>193.62</v>
      </c>
      <c r="F5456" s="446"/>
      <c r="G5456" s="446"/>
      <c r="H5456" s="446" t="s">
        <v>14360</v>
      </c>
      <c r="I5456" s="447">
        <v>45261</v>
      </c>
    </row>
    <row r="5457" spans="1:9" ht="15.75">
      <c r="A5457" s="675">
        <v>103517</v>
      </c>
      <c r="B5457" s="675" t="s">
        <v>5546</v>
      </c>
      <c r="C5457" s="675" t="s">
        <v>1986</v>
      </c>
      <c r="D5457" s="675" t="s">
        <v>37</v>
      </c>
      <c r="E5457" s="677">
        <v>3577.04</v>
      </c>
      <c r="F5457" s="446"/>
      <c r="G5457" s="446"/>
      <c r="H5457" s="446" t="s">
        <v>14360</v>
      </c>
      <c r="I5457" s="447">
        <v>45261</v>
      </c>
    </row>
    <row r="5458" spans="1:9" ht="15.75">
      <c r="A5458" s="675">
        <v>103519</v>
      </c>
      <c r="B5458" s="675" t="s">
        <v>5547</v>
      </c>
      <c r="C5458" s="675" t="s">
        <v>1986</v>
      </c>
      <c r="D5458" s="675" t="s">
        <v>37</v>
      </c>
      <c r="E5458" s="676">
        <v>9.52</v>
      </c>
      <c r="F5458" s="446"/>
      <c r="G5458" s="446"/>
      <c r="H5458" s="446" t="s">
        <v>14360</v>
      </c>
      <c r="I5458" s="447">
        <v>45261</v>
      </c>
    </row>
    <row r="5459" spans="1:9" ht="15.75">
      <c r="A5459" s="675">
        <v>103520</v>
      </c>
      <c r="B5459" s="675" t="s">
        <v>5548</v>
      </c>
      <c r="C5459" s="675" t="s">
        <v>1986</v>
      </c>
      <c r="D5459" s="675" t="s">
        <v>37</v>
      </c>
      <c r="E5459" s="677">
        <v>5925.76</v>
      </c>
      <c r="F5459" s="446"/>
      <c r="G5459" s="446"/>
      <c r="H5459" s="446" t="s">
        <v>14360</v>
      </c>
      <c r="I5459" s="447">
        <v>45261</v>
      </c>
    </row>
    <row r="5460" spans="1:9" ht="15.75">
      <c r="A5460" s="675">
        <v>103521</v>
      </c>
      <c r="B5460" s="675" t="s">
        <v>5549</v>
      </c>
      <c r="C5460" s="675" t="s">
        <v>1986</v>
      </c>
      <c r="D5460" s="675" t="s">
        <v>37</v>
      </c>
      <c r="E5460" s="677">
        <v>7867.57</v>
      </c>
      <c r="F5460" s="446"/>
      <c r="G5460" s="446"/>
      <c r="H5460" s="446" t="s">
        <v>14360</v>
      </c>
      <c r="I5460" s="447">
        <v>45261</v>
      </c>
    </row>
    <row r="5461" spans="1:9" ht="15.75">
      <c r="A5461" s="675">
        <v>103522</v>
      </c>
      <c r="B5461" s="675" t="s">
        <v>5550</v>
      </c>
      <c r="C5461" s="675" t="s">
        <v>1986</v>
      </c>
      <c r="D5461" s="675" t="s">
        <v>37</v>
      </c>
      <c r="E5461" s="677">
        <v>7915.7</v>
      </c>
      <c r="F5461" s="446"/>
      <c r="G5461" s="446"/>
      <c r="H5461" s="446" t="s">
        <v>14360</v>
      </c>
      <c r="I5461" s="447">
        <v>45261</v>
      </c>
    </row>
    <row r="5462" spans="1:9" ht="15.75">
      <c r="A5462" s="675">
        <v>103523</v>
      </c>
      <c r="B5462" s="675" t="s">
        <v>5551</v>
      </c>
      <c r="C5462" s="675" t="s">
        <v>1986</v>
      </c>
      <c r="D5462" s="675" t="s">
        <v>37</v>
      </c>
      <c r="E5462" s="677">
        <v>11921.89</v>
      </c>
      <c r="F5462" s="446"/>
      <c r="G5462" s="446"/>
      <c r="H5462" s="446" t="s">
        <v>14360</v>
      </c>
      <c r="I5462" s="447">
        <v>45261</v>
      </c>
    </row>
    <row r="5463" spans="1:9" ht="15.75">
      <c r="A5463" s="675">
        <v>104660</v>
      </c>
      <c r="B5463" s="675" t="s">
        <v>8032</v>
      </c>
      <c r="C5463" s="675" t="s">
        <v>1986</v>
      </c>
      <c r="D5463" s="675" t="s">
        <v>37</v>
      </c>
      <c r="E5463" s="677">
        <v>1240.8599999999999</v>
      </c>
      <c r="F5463" s="446"/>
      <c r="G5463" s="446"/>
      <c r="H5463" s="446" t="s">
        <v>14360</v>
      </c>
      <c r="I5463" s="447">
        <v>45261</v>
      </c>
    </row>
    <row r="5464" spans="1:9" ht="15.75">
      <c r="A5464" s="675">
        <v>104661</v>
      </c>
      <c r="B5464" s="675" t="s">
        <v>8033</v>
      </c>
      <c r="C5464" s="675" t="s">
        <v>1986</v>
      </c>
      <c r="D5464" s="675" t="s">
        <v>37</v>
      </c>
      <c r="E5464" s="676">
        <v>543.53</v>
      </c>
      <c r="F5464" s="446"/>
      <c r="G5464" s="446"/>
      <c r="H5464" s="446" t="s">
        <v>14360</v>
      </c>
      <c r="I5464" s="447">
        <v>45261</v>
      </c>
    </row>
    <row r="5465" spans="1:9" ht="15.75">
      <c r="A5465" s="675">
        <v>104662</v>
      </c>
      <c r="B5465" s="675" t="s">
        <v>8034</v>
      </c>
      <c r="C5465" s="675" t="s">
        <v>1986</v>
      </c>
      <c r="D5465" s="675" t="s">
        <v>37</v>
      </c>
      <c r="E5465" s="676">
        <v>384.01</v>
      </c>
      <c r="F5465" s="446"/>
      <c r="G5465" s="446"/>
      <c r="H5465" s="446" t="s">
        <v>14360</v>
      </c>
      <c r="I5465" s="447">
        <v>45261</v>
      </c>
    </row>
    <row r="5466" spans="1:9" ht="15.75">
      <c r="A5466" s="675">
        <v>104663</v>
      </c>
      <c r="B5466" s="675" t="s">
        <v>8035</v>
      </c>
      <c r="C5466" s="675" t="s">
        <v>1986</v>
      </c>
      <c r="D5466" s="675" t="s">
        <v>37</v>
      </c>
      <c r="E5466" s="676">
        <v>490.36</v>
      </c>
      <c r="F5466" s="446"/>
      <c r="G5466" s="446"/>
      <c r="H5466" s="446" t="s">
        <v>14360</v>
      </c>
      <c r="I5466" s="447">
        <v>45261</v>
      </c>
    </row>
    <row r="5467" spans="1:9" ht="15.75">
      <c r="A5467" s="675">
        <v>104664</v>
      </c>
      <c r="B5467" s="675" t="s">
        <v>8036</v>
      </c>
      <c r="C5467" s="675" t="s">
        <v>1986</v>
      </c>
      <c r="D5467" s="675" t="s">
        <v>37</v>
      </c>
      <c r="E5467" s="676">
        <v>151.02000000000001</v>
      </c>
      <c r="F5467" s="446"/>
      <c r="G5467" s="446"/>
      <c r="H5467" s="446" t="s">
        <v>14360</v>
      </c>
      <c r="I5467" s="447">
        <v>45261</v>
      </c>
    </row>
    <row r="5468" spans="1:9" ht="15.75">
      <c r="A5468" s="675">
        <v>104665</v>
      </c>
      <c r="B5468" s="675" t="s">
        <v>8037</v>
      </c>
      <c r="C5468" s="675" t="s">
        <v>1986</v>
      </c>
      <c r="D5468" s="675" t="s">
        <v>37</v>
      </c>
      <c r="E5468" s="676">
        <v>625.94000000000005</v>
      </c>
      <c r="F5468" s="446"/>
      <c r="G5468" s="446"/>
      <c r="H5468" s="446" t="s">
        <v>14360</v>
      </c>
      <c r="I5468" s="447">
        <v>45261</v>
      </c>
    </row>
    <row r="5469" spans="1:9" ht="15.75">
      <c r="A5469" s="675">
        <v>104666</v>
      </c>
      <c r="B5469" s="675" t="s">
        <v>8038</v>
      </c>
      <c r="C5469" s="675" t="s">
        <v>1986</v>
      </c>
      <c r="D5469" s="675" t="s">
        <v>37</v>
      </c>
      <c r="E5469" s="676">
        <v>294.12</v>
      </c>
      <c r="F5469" s="446"/>
      <c r="G5469" s="446"/>
      <c r="H5469" s="446" t="s">
        <v>14360</v>
      </c>
      <c r="I5469" s="447">
        <v>45261</v>
      </c>
    </row>
    <row r="5470" spans="1:9" ht="15.75">
      <c r="A5470" s="675">
        <v>104667</v>
      </c>
      <c r="B5470" s="675" t="s">
        <v>8039</v>
      </c>
      <c r="C5470" s="675" t="s">
        <v>1986</v>
      </c>
      <c r="D5470" s="675" t="s">
        <v>37</v>
      </c>
      <c r="E5470" s="676">
        <v>120.19</v>
      </c>
      <c r="F5470" s="446"/>
      <c r="G5470" s="446"/>
      <c r="H5470" s="446" t="s">
        <v>14360</v>
      </c>
      <c r="I5470" s="447">
        <v>45261</v>
      </c>
    </row>
    <row r="5471" spans="1:9" ht="15.75">
      <c r="A5471" s="675">
        <v>104668</v>
      </c>
      <c r="B5471" s="675" t="s">
        <v>8305</v>
      </c>
      <c r="C5471" s="675" t="s">
        <v>1986</v>
      </c>
      <c r="D5471" s="675" t="s">
        <v>8306</v>
      </c>
      <c r="E5471" s="676">
        <v>132.97999999999999</v>
      </c>
      <c r="F5471" s="446"/>
      <c r="G5471" s="446"/>
      <c r="H5471" s="446" t="s">
        <v>14360</v>
      </c>
      <c r="I5471" s="447">
        <v>45261</v>
      </c>
    </row>
    <row r="5472" spans="1:9" ht="15.75">
      <c r="A5472" s="675">
        <v>104669</v>
      </c>
      <c r="B5472" s="675" t="s">
        <v>8307</v>
      </c>
      <c r="C5472" s="675" t="s">
        <v>1986</v>
      </c>
      <c r="D5472" s="675" t="s">
        <v>8306</v>
      </c>
      <c r="E5472" s="676">
        <v>156.44</v>
      </c>
      <c r="F5472" s="446"/>
      <c r="G5472" s="446"/>
      <c r="H5472" s="446" t="s">
        <v>14360</v>
      </c>
      <c r="I5472" s="447">
        <v>45261</v>
      </c>
    </row>
    <row r="5473" spans="1:9" ht="15.75">
      <c r="A5473" s="675">
        <v>104670</v>
      </c>
      <c r="B5473" s="675" t="s">
        <v>8308</v>
      </c>
      <c r="C5473" s="675" t="s">
        <v>1986</v>
      </c>
      <c r="D5473" s="675" t="s">
        <v>8306</v>
      </c>
      <c r="E5473" s="676">
        <v>229.49</v>
      </c>
      <c r="F5473" s="446"/>
      <c r="G5473" s="446"/>
      <c r="H5473" s="446" t="s">
        <v>14360</v>
      </c>
      <c r="I5473" s="447">
        <v>45261</v>
      </c>
    </row>
    <row r="5474" spans="1:9" ht="15.75">
      <c r="A5474" s="675">
        <v>104671</v>
      </c>
      <c r="B5474" s="675" t="s">
        <v>8040</v>
      </c>
      <c r="C5474" s="675" t="s">
        <v>1986</v>
      </c>
      <c r="D5474" s="675" t="s">
        <v>37</v>
      </c>
      <c r="E5474" s="677">
        <v>1185.79</v>
      </c>
      <c r="F5474" s="446"/>
      <c r="G5474" s="446"/>
      <c r="H5474" s="446" t="s">
        <v>14360</v>
      </c>
      <c r="I5474" s="447">
        <v>45261</v>
      </c>
    </row>
    <row r="5475" spans="1:9" ht="15.75">
      <c r="A5475" s="675">
        <v>104672</v>
      </c>
      <c r="B5475" s="675" t="s">
        <v>8041</v>
      </c>
      <c r="C5475" s="675" t="s">
        <v>1986</v>
      </c>
      <c r="D5475" s="675" t="s">
        <v>37</v>
      </c>
      <c r="E5475" s="676">
        <v>426.24</v>
      </c>
      <c r="F5475" s="446"/>
      <c r="G5475" s="446"/>
      <c r="H5475" s="446" t="s">
        <v>14360</v>
      </c>
      <c r="I5475" s="447">
        <v>45261</v>
      </c>
    </row>
    <row r="5476" spans="1:9" ht="15.75">
      <c r="A5476" s="675">
        <v>104673</v>
      </c>
      <c r="B5476" s="675" t="s">
        <v>8042</v>
      </c>
      <c r="C5476" s="675" t="s">
        <v>1986</v>
      </c>
      <c r="D5476" s="675" t="s">
        <v>37</v>
      </c>
      <c r="E5476" s="676">
        <v>729.15</v>
      </c>
      <c r="F5476" s="446"/>
      <c r="G5476" s="446"/>
      <c r="H5476" s="446" t="s">
        <v>14360</v>
      </c>
      <c r="I5476" s="447">
        <v>45261</v>
      </c>
    </row>
    <row r="5477" spans="1:9" ht="15.75">
      <c r="A5477" s="675">
        <v>104674</v>
      </c>
      <c r="B5477" s="675" t="s">
        <v>8043</v>
      </c>
      <c r="C5477" s="675" t="s">
        <v>1986</v>
      </c>
      <c r="D5477" s="675" t="s">
        <v>37</v>
      </c>
      <c r="E5477" s="676">
        <v>210.94</v>
      </c>
      <c r="F5477" s="446"/>
      <c r="G5477" s="446"/>
      <c r="H5477" s="446" t="s">
        <v>14360</v>
      </c>
      <c r="I5477" s="447">
        <v>45261</v>
      </c>
    </row>
    <row r="5478" spans="1:9" ht="15.75">
      <c r="A5478" s="675">
        <v>104675</v>
      </c>
      <c r="B5478" s="675" t="s">
        <v>8309</v>
      </c>
      <c r="C5478" s="675" t="s">
        <v>1986</v>
      </c>
      <c r="D5478" s="675" t="s">
        <v>8310</v>
      </c>
      <c r="E5478" s="676">
        <v>1.69</v>
      </c>
      <c r="F5478" s="446"/>
      <c r="G5478" s="446"/>
      <c r="H5478" s="446" t="s">
        <v>14360</v>
      </c>
      <c r="I5478" s="447">
        <v>45261</v>
      </c>
    </row>
    <row r="5479" spans="1:9" ht="15.75">
      <c r="A5479" s="675">
        <v>104676</v>
      </c>
      <c r="B5479" s="675" t="s">
        <v>8044</v>
      </c>
      <c r="C5479" s="675" t="s">
        <v>1986</v>
      </c>
      <c r="D5479" s="675" t="s">
        <v>37</v>
      </c>
      <c r="E5479" s="676">
        <v>355.73</v>
      </c>
      <c r="F5479" s="446"/>
      <c r="G5479" s="446"/>
      <c r="H5479" s="446" t="s">
        <v>14360</v>
      </c>
      <c r="I5479" s="447">
        <v>45261</v>
      </c>
    </row>
    <row r="5480" spans="1:9" ht="15.75">
      <c r="A5480" s="675">
        <v>104677</v>
      </c>
      <c r="B5480" s="675" t="s">
        <v>8045</v>
      </c>
      <c r="C5480" s="675" t="s">
        <v>1986</v>
      </c>
      <c r="D5480" s="675" t="s">
        <v>37</v>
      </c>
      <c r="E5480" s="676">
        <v>589.71</v>
      </c>
      <c r="F5480" s="446"/>
      <c r="G5480" s="446"/>
      <c r="H5480" s="446" t="s">
        <v>14360</v>
      </c>
      <c r="I5480" s="447">
        <v>45261</v>
      </c>
    </row>
    <row r="5481" spans="1:9" ht="15.75">
      <c r="A5481" s="675">
        <v>104678</v>
      </c>
      <c r="B5481" s="675" t="s">
        <v>8046</v>
      </c>
      <c r="C5481" s="675" t="s">
        <v>1986</v>
      </c>
      <c r="D5481" s="675" t="s">
        <v>37</v>
      </c>
      <c r="E5481" s="676">
        <v>138.09</v>
      </c>
      <c r="F5481" s="446"/>
      <c r="G5481" s="446"/>
      <c r="H5481" s="446" t="s">
        <v>14360</v>
      </c>
      <c r="I5481" s="447">
        <v>45261</v>
      </c>
    </row>
    <row r="5482" spans="1:9" ht="15.75">
      <c r="A5482" s="675">
        <v>104679</v>
      </c>
      <c r="B5482" s="675" t="s">
        <v>8047</v>
      </c>
      <c r="C5482" s="675" t="s">
        <v>1986</v>
      </c>
      <c r="D5482" s="675" t="s">
        <v>37</v>
      </c>
      <c r="E5482" s="676">
        <v>146.94999999999999</v>
      </c>
      <c r="F5482" s="446"/>
      <c r="G5482" s="446"/>
      <c r="H5482" s="446" t="s">
        <v>14360</v>
      </c>
      <c r="I5482" s="447">
        <v>45261</v>
      </c>
    </row>
    <row r="5483" spans="1:9" ht="15.75">
      <c r="A5483" s="675">
        <v>104680</v>
      </c>
      <c r="B5483" s="675" t="s">
        <v>8048</v>
      </c>
      <c r="C5483" s="675" t="s">
        <v>1986</v>
      </c>
      <c r="D5483" s="675" t="s">
        <v>37</v>
      </c>
      <c r="E5483" s="676">
        <v>143.85</v>
      </c>
      <c r="F5483" s="446"/>
      <c r="G5483" s="446"/>
      <c r="H5483" s="446" t="s">
        <v>14360</v>
      </c>
      <c r="I5483" s="447">
        <v>45261</v>
      </c>
    </row>
    <row r="5484" spans="1:9" ht="15.75">
      <c r="A5484" s="675">
        <v>104681</v>
      </c>
      <c r="B5484" s="675" t="s">
        <v>8049</v>
      </c>
      <c r="C5484" s="675" t="s">
        <v>1986</v>
      </c>
      <c r="D5484" s="675" t="s">
        <v>37</v>
      </c>
      <c r="E5484" s="676">
        <v>103.38</v>
      </c>
      <c r="F5484" s="446"/>
      <c r="G5484" s="446"/>
      <c r="H5484" s="446" t="s">
        <v>14360</v>
      </c>
      <c r="I5484" s="447">
        <v>45261</v>
      </c>
    </row>
    <row r="5485" spans="1:9" ht="15.75">
      <c r="A5485" s="675">
        <v>104682</v>
      </c>
      <c r="B5485" s="675" t="s">
        <v>8050</v>
      </c>
      <c r="C5485" s="675" t="s">
        <v>1986</v>
      </c>
      <c r="D5485" s="675" t="s">
        <v>37</v>
      </c>
      <c r="E5485" s="676">
        <v>551.21</v>
      </c>
      <c r="F5485" s="446"/>
      <c r="G5485" s="446"/>
      <c r="H5485" s="446" t="s">
        <v>14360</v>
      </c>
      <c r="I5485" s="447">
        <v>45261</v>
      </c>
    </row>
    <row r="5486" spans="1:9" ht="15.75">
      <c r="A5486" s="675">
        <v>104683</v>
      </c>
      <c r="B5486" s="675" t="s">
        <v>8051</v>
      </c>
      <c r="C5486" s="675" t="s">
        <v>1986</v>
      </c>
      <c r="D5486" s="675" t="s">
        <v>37</v>
      </c>
      <c r="E5486" s="676">
        <v>86.81</v>
      </c>
      <c r="F5486" s="446"/>
      <c r="G5486" s="446"/>
      <c r="H5486" s="446" t="s">
        <v>14360</v>
      </c>
      <c r="I5486" s="447">
        <v>45261</v>
      </c>
    </row>
    <row r="5487" spans="1:9" ht="15.75">
      <c r="A5487" s="675">
        <v>104767</v>
      </c>
      <c r="B5487" s="675" t="s">
        <v>8497</v>
      </c>
      <c r="C5487" s="675" t="s">
        <v>1986</v>
      </c>
      <c r="D5487" s="675" t="s">
        <v>37</v>
      </c>
      <c r="E5487" s="676">
        <v>0.53</v>
      </c>
      <c r="F5487" s="446"/>
      <c r="G5487" s="446"/>
      <c r="H5487" s="446" t="s">
        <v>14360</v>
      </c>
      <c r="I5487" s="447">
        <v>45261</v>
      </c>
    </row>
    <row r="5488" spans="1:9" ht="15.75">
      <c r="A5488" s="675">
        <v>104769</v>
      </c>
      <c r="B5488" s="675" t="s">
        <v>8498</v>
      </c>
      <c r="C5488" s="675" t="s">
        <v>1986</v>
      </c>
      <c r="D5488" s="675" t="s">
        <v>37</v>
      </c>
      <c r="E5488" s="676">
        <v>1.43</v>
      </c>
      <c r="F5488" s="446"/>
      <c r="G5488" s="446"/>
      <c r="H5488" s="446" t="s">
        <v>14360</v>
      </c>
      <c r="I5488" s="447">
        <v>45261</v>
      </c>
    </row>
    <row r="5489" spans="1:9" ht="15.75">
      <c r="A5489" s="675">
        <v>104771</v>
      </c>
      <c r="B5489" s="675" t="s">
        <v>8499</v>
      </c>
      <c r="C5489" s="675" t="s">
        <v>1986</v>
      </c>
      <c r="D5489" s="675" t="s">
        <v>37</v>
      </c>
      <c r="E5489" s="676">
        <v>2.09</v>
      </c>
      <c r="F5489" s="446"/>
      <c r="G5489" s="446"/>
      <c r="H5489" s="446" t="s">
        <v>14360</v>
      </c>
      <c r="I5489" s="447">
        <v>45261</v>
      </c>
    </row>
    <row r="5490" spans="1:9" ht="15.75">
      <c r="A5490" s="675">
        <v>104773</v>
      </c>
      <c r="B5490" s="675" t="s">
        <v>8500</v>
      </c>
      <c r="C5490" s="675" t="s">
        <v>1986</v>
      </c>
      <c r="D5490" s="675" t="s">
        <v>37</v>
      </c>
      <c r="E5490" s="676">
        <v>1.94</v>
      </c>
      <c r="F5490" s="446"/>
      <c r="G5490" s="446"/>
      <c r="H5490" s="446" t="s">
        <v>14360</v>
      </c>
      <c r="I5490" s="447">
        <v>45261</v>
      </c>
    </row>
    <row r="5491" spans="1:9" ht="15.75">
      <c r="A5491" s="675">
        <v>104775</v>
      </c>
      <c r="B5491" s="675" t="s">
        <v>8501</v>
      </c>
      <c r="C5491" s="675" t="s">
        <v>1986</v>
      </c>
      <c r="D5491" s="675" t="s">
        <v>37</v>
      </c>
      <c r="E5491" s="676">
        <v>5.19</v>
      </c>
      <c r="F5491" s="446"/>
      <c r="G5491" s="446"/>
      <c r="H5491" s="446" t="s">
        <v>14360</v>
      </c>
      <c r="I5491" s="447">
        <v>45261</v>
      </c>
    </row>
    <row r="5492" spans="1:9" ht="15.75">
      <c r="A5492" s="675">
        <v>104777</v>
      </c>
      <c r="B5492" s="675" t="s">
        <v>8502</v>
      </c>
      <c r="C5492" s="675" t="s">
        <v>1986</v>
      </c>
      <c r="D5492" s="675" t="s">
        <v>37</v>
      </c>
      <c r="E5492" s="676">
        <v>7.59</v>
      </c>
      <c r="F5492" s="446"/>
      <c r="G5492" s="446"/>
      <c r="H5492" s="446" t="s">
        <v>14360</v>
      </c>
      <c r="I5492" s="447">
        <v>45261</v>
      </c>
    </row>
    <row r="5493" spans="1:9" ht="15.75">
      <c r="A5493" s="675">
        <v>104779</v>
      </c>
      <c r="B5493" s="675" t="s">
        <v>8503</v>
      </c>
      <c r="C5493" s="675" t="s">
        <v>1986</v>
      </c>
      <c r="D5493" s="675" t="s">
        <v>31</v>
      </c>
      <c r="E5493" s="676">
        <v>4.8600000000000003</v>
      </c>
      <c r="F5493" s="446"/>
      <c r="G5493" s="446"/>
      <c r="H5493" s="446" t="s">
        <v>14360</v>
      </c>
      <c r="I5493" s="447">
        <v>45261</v>
      </c>
    </row>
    <row r="5494" spans="1:9" ht="15.75">
      <c r="A5494" s="675">
        <v>104781</v>
      </c>
      <c r="B5494" s="675" t="s">
        <v>8504</v>
      </c>
      <c r="C5494" s="675" t="s">
        <v>1986</v>
      </c>
      <c r="D5494" s="675" t="s">
        <v>31</v>
      </c>
      <c r="E5494" s="676">
        <v>5.61</v>
      </c>
      <c r="F5494" s="446"/>
      <c r="G5494" s="446"/>
      <c r="H5494" s="446" t="s">
        <v>14360</v>
      </c>
      <c r="I5494" s="447">
        <v>45261</v>
      </c>
    </row>
    <row r="5495" spans="1:9" ht="15.75">
      <c r="A5495" s="675">
        <v>104782</v>
      </c>
      <c r="B5495" s="675" t="s">
        <v>8505</v>
      </c>
      <c r="C5495" s="675" t="s">
        <v>1986</v>
      </c>
      <c r="D5495" s="675" t="s">
        <v>37</v>
      </c>
      <c r="E5495" s="676">
        <v>37.9</v>
      </c>
      <c r="F5495" s="446"/>
      <c r="G5495" s="446"/>
      <c r="H5495" s="446" t="s">
        <v>14360</v>
      </c>
      <c r="I5495" s="447">
        <v>45261</v>
      </c>
    </row>
    <row r="5496" spans="1:9" ht="15.75">
      <c r="A5496" s="675">
        <v>104783</v>
      </c>
      <c r="B5496" s="675" t="s">
        <v>8506</v>
      </c>
      <c r="C5496" s="675" t="s">
        <v>1986</v>
      </c>
      <c r="D5496" s="675" t="s">
        <v>37</v>
      </c>
      <c r="E5496" s="676">
        <v>4.6399999999999997</v>
      </c>
      <c r="F5496" s="446"/>
      <c r="G5496" s="446"/>
      <c r="H5496" s="446" t="s">
        <v>14360</v>
      </c>
      <c r="I5496" s="447">
        <v>45261</v>
      </c>
    </row>
    <row r="5497" spans="1:9" ht="15.75">
      <c r="A5497" s="675">
        <v>104784</v>
      </c>
      <c r="B5497" s="675" t="s">
        <v>8507</v>
      </c>
      <c r="C5497" s="675" t="s">
        <v>1986</v>
      </c>
      <c r="D5497" s="675" t="s">
        <v>37</v>
      </c>
      <c r="E5497" s="676">
        <v>12.48</v>
      </c>
      <c r="F5497" s="446"/>
      <c r="G5497" s="446"/>
      <c r="H5497" s="446" t="s">
        <v>14360</v>
      </c>
      <c r="I5497" s="447">
        <v>45261</v>
      </c>
    </row>
    <row r="5498" spans="1:9" ht="15.75">
      <c r="A5498" s="675">
        <v>104786</v>
      </c>
      <c r="B5498" s="675" t="s">
        <v>8508</v>
      </c>
      <c r="C5498" s="675" t="s">
        <v>1986</v>
      </c>
      <c r="D5498" s="675" t="s">
        <v>31</v>
      </c>
      <c r="E5498" s="676">
        <v>4.45</v>
      </c>
      <c r="F5498" s="446"/>
      <c r="G5498" s="446"/>
      <c r="H5498" s="446" t="s">
        <v>14360</v>
      </c>
      <c r="I5498" s="447">
        <v>45261</v>
      </c>
    </row>
    <row r="5499" spans="1:9" ht="15.75">
      <c r="A5499" s="675">
        <v>104787</v>
      </c>
      <c r="B5499" s="675" t="s">
        <v>8509</v>
      </c>
      <c r="C5499" s="675" t="s">
        <v>1986</v>
      </c>
      <c r="D5499" s="675" t="s">
        <v>31</v>
      </c>
      <c r="E5499" s="676">
        <v>5.9</v>
      </c>
      <c r="F5499" s="446"/>
      <c r="G5499" s="446"/>
      <c r="H5499" s="446" t="s">
        <v>14360</v>
      </c>
      <c r="I5499" s="447">
        <v>45261</v>
      </c>
    </row>
    <row r="5500" spans="1:9" ht="15.75">
      <c r="A5500" s="675">
        <v>104788</v>
      </c>
      <c r="B5500" s="675" t="s">
        <v>8510</v>
      </c>
      <c r="C5500" s="675" t="s">
        <v>1986</v>
      </c>
      <c r="D5500" s="675" t="s">
        <v>31</v>
      </c>
      <c r="E5500" s="676">
        <v>7.84</v>
      </c>
      <c r="F5500" s="446"/>
      <c r="G5500" s="446"/>
      <c r="H5500" s="446" t="s">
        <v>14360</v>
      </c>
      <c r="I5500" s="447">
        <v>45261</v>
      </c>
    </row>
    <row r="5501" spans="1:9" ht="15.75">
      <c r="A5501" s="675">
        <v>104031</v>
      </c>
      <c r="B5501" s="675" t="s">
        <v>7321</v>
      </c>
      <c r="C5501" s="675" t="s">
        <v>1987</v>
      </c>
      <c r="D5501" s="675" t="s">
        <v>37</v>
      </c>
      <c r="E5501" s="676">
        <v>15.1</v>
      </c>
      <c r="F5501" s="446"/>
      <c r="G5501" s="446"/>
      <c r="H5501" s="446" t="s">
        <v>14360</v>
      </c>
      <c r="I5501" s="447">
        <v>45261</v>
      </c>
    </row>
    <row r="5502" spans="1:9" ht="15.75">
      <c r="A5502" s="675">
        <v>104032</v>
      </c>
      <c r="B5502" s="675" t="s">
        <v>7322</v>
      </c>
      <c r="C5502" s="675" t="s">
        <v>1987</v>
      </c>
      <c r="D5502" s="675" t="s">
        <v>37</v>
      </c>
      <c r="E5502" s="676">
        <v>19.28</v>
      </c>
      <c r="F5502" s="446"/>
      <c r="G5502" s="446"/>
      <c r="H5502" s="446" t="s">
        <v>14360</v>
      </c>
      <c r="I5502" s="447">
        <v>45261</v>
      </c>
    </row>
    <row r="5503" spans="1:9" ht="15.75">
      <c r="A5503" s="675">
        <v>104033</v>
      </c>
      <c r="B5503" s="675" t="s">
        <v>7323</v>
      </c>
      <c r="C5503" s="675" t="s">
        <v>1987</v>
      </c>
      <c r="D5503" s="675" t="s">
        <v>37</v>
      </c>
      <c r="E5503" s="676">
        <v>17.45</v>
      </c>
      <c r="F5503" s="446"/>
      <c r="G5503" s="446"/>
      <c r="H5503" s="446" t="s">
        <v>14360</v>
      </c>
      <c r="I5503" s="447">
        <v>45261</v>
      </c>
    </row>
    <row r="5504" spans="1:9" ht="15.75">
      <c r="A5504" s="675">
        <v>104034</v>
      </c>
      <c r="B5504" s="675" t="s">
        <v>7324</v>
      </c>
      <c r="C5504" s="675" t="s">
        <v>1987</v>
      </c>
      <c r="D5504" s="675" t="s">
        <v>37</v>
      </c>
      <c r="E5504" s="676">
        <v>23.12</v>
      </c>
      <c r="F5504" s="446"/>
      <c r="G5504" s="446"/>
      <c r="H5504" s="446" t="s">
        <v>14360</v>
      </c>
      <c r="I5504" s="447">
        <v>45261</v>
      </c>
    </row>
    <row r="5505" spans="1:9" ht="15.75">
      <c r="A5505" s="675">
        <v>104035</v>
      </c>
      <c r="B5505" s="675" t="s">
        <v>7325</v>
      </c>
      <c r="C5505" s="675" t="s">
        <v>1987</v>
      </c>
      <c r="D5505" s="675" t="s">
        <v>37</v>
      </c>
      <c r="E5505" s="676">
        <v>31.44</v>
      </c>
      <c r="F5505" s="446"/>
      <c r="G5505" s="446"/>
      <c r="H5505" s="446" t="s">
        <v>14360</v>
      </c>
      <c r="I5505" s="447">
        <v>45261</v>
      </c>
    </row>
    <row r="5506" spans="1:9" ht="15.75">
      <c r="A5506" s="675">
        <v>104036</v>
      </c>
      <c r="B5506" s="675" t="s">
        <v>7326</v>
      </c>
      <c r="C5506" s="675" t="s">
        <v>1987</v>
      </c>
      <c r="D5506" s="675" t="s">
        <v>37</v>
      </c>
      <c r="E5506" s="676">
        <v>32.409999999999997</v>
      </c>
      <c r="F5506" s="446"/>
      <c r="G5506" s="446"/>
      <c r="H5506" s="446" t="s">
        <v>14360</v>
      </c>
      <c r="I5506" s="447">
        <v>45261</v>
      </c>
    </row>
    <row r="5507" spans="1:9" ht="15.75">
      <c r="A5507" s="675">
        <v>104039</v>
      </c>
      <c r="B5507" s="675" t="s">
        <v>7327</v>
      </c>
      <c r="C5507" s="675" t="s">
        <v>1987</v>
      </c>
      <c r="D5507" s="675" t="s">
        <v>37</v>
      </c>
      <c r="E5507" s="676">
        <v>66.150000000000006</v>
      </c>
      <c r="F5507" s="446"/>
      <c r="G5507" s="446"/>
      <c r="H5507" s="446" t="s">
        <v>14360</v>
      </c>
      <c r="I5507" s="447">
        <v>45261</v>
      </c>
    </row>
    <row r="5508" spans="1:9" ht="15.75">
      <c r="A5508" s="675">
        <v>104043</v>
      </c>
      <c r="B5508" s="675" t="s">
        <v>7328</v>
      </c>
      <c r="C5508" s="675" t="s">
        <v>1987</v>
      </c>
      <c r="D5508" s="675" t="s">
        <v>37</v>
      </c>
      <c r="E5508" s="676">
        <v>7.11</v>
      </c>
      <c r="F5508" s="446"/>
      <c r="G5508" s="446"/>
      <c r="H5508" s="446" t="s">
        <v>14360</v>
      </c>
      <c r="I5508" s="447">
        <v>45261</v>
      </c>
    </row>
    <row r="5509" spans="1:9" ht="15.75">
      <c r="A5509" s="675">
        <v>104044</v>
      </c>
      <c r="B5509" s="675" t="s">
        <v>7329</v>
      </c>
      <c r="C5509" s="675" t="s">
        <v>1987</v>
      </c>
      <c r="D5509" s="675" t="s">
        <v>37</v>
      </c>
      <c r="E5509" s="676">
        <v>7.41</v>
      </c>
      <c r="F5509" s="446"/>
      <c r="G5509" s="446"/>
      <c r="H5509" s="446" t="s">
        <v>14360</v>
      </c>
      <c r="I5509" s="447">
        <v>45261</v>
      </c>
    </row>
    <row r="5510" spans="1:9" ht="15.75">
      <c r="A5510" s="675">
        <v>104045</v>
      </c>
      <c r="B5510" s="675" t="s">
        <v>7330</v>
      </c>
      <c r="C5510" s="675" t="s">
        <v>1987</v>
      </c>
      <c r="D5510" s="675" t="s">
        <v>37</v>
      </c>
      <c r="E5510" s="676">
        <v>12.2</v>
      </c>
      <c r="F5510" s="446"/>
      <c r="G5510" s="446"/>
      <c r="H5510" s="446" t="s">
        <v>14360</v>
      </c>
      <c r="I5510" s="447">
        <v>45261</v>
      </c>
    </row>
    <row r="5511" spans="1:9" ht="15.75">
      <c r="A5511" s="675">
        <v>104046</v>
      </c>
      <c r="B5511" s="675" t="s">
        <v>7331</v>
      </c>
      <c r="C5511" s="675" t="s">
        <v>1987</v>
      </c>
      <c r="D5511" s="675" t="s">
        <v>37</v>
      </c>
      <c r="E5511" s="676">
        <v>6.74</v>
      </c>
      <c r="F5511" s="446"/>
      <c r="G5511" s="446"/>
      <c r="H5511" s="446" t="s">
        <v>14360</v>
      </c>
      <c r="I5511" s="447">
        <v>45261</v>
      </c>
    </row>
    <row r="5512" spans="1:9" ht="15.75">
      <c r="A5512" s="675">
        <v>104047</v>
      </c>
      <c r="B5512" s="675" t="s">
        <v>7332</v>
      </c>
      <c r="C5512" s="675" t="s">
        <v>1987</v>
      </c>
      <c r="D5512" s="675" t="s">
        <v>37</v>
      </c>
      <c r="E5512" s="676">
        <v>7.78</v>
      </c>
      <c r="F5512" s="446"/>
      <c r="G5512" s="446"/>
      <c r="H5512" s="446" t="s">
        <v>14360</v>
      </c>
      <c r="I5512" s="447">
        <v>45261</v>
      </c>
    </row>
    <row r="5513" spans="1:9" ht="15.75">
      <c r="A5513" s="675">
        <v>104048</v>
      </c>
      <c r="B5513" s="675" t="s">
        <v>7333</v>
      </c>
      <c r="C5513" s="675" t="s">
        <v>1987</v>
      </c>
      <c r="D5513" s="675" t="s">
        <v>37</v>
      </c>
      <c r="E5513" s="676">
        <v>11.87</v>
      </c>
      <c r="F5513" s="446"/>
      <c r="G5513" s="446"/>
      <c r="H5513" s="446" t="s">
        <v>14360</v>
      </c>
      <c r="I5513" s="447">
        <v>45261</v>
      </c>
    </row>
    <row r="5514" spans="1:9" ht="15.75">
      <c r="A5514" s="675">
        <v>104049</v>
      </c>
      <c r="B5514" s="675" t="s">
        <v>7334</v>
      </c>
      <c r="C5514" s="675" t="s">
        <v>1987</v>
      </c>
      <c r="D5514" s="675" t="s">
        <v>37</v>
      </c>
      <c r="E5514" s="676">
        <v>4.37</v>
      </c>
      <c r="F5514" s="446"/>
      <c r="G5514" s="446"/>
      <c r="H5514" s="446" t="s">
        <v>14360</v>
      </c>
      <c r="I5514" s="447">
        <v>45261</v>
      </c>
    </row>
    <row r="5515" spans="1:9" ht="15.75">
      <c r="A5515" s="675">
        <v>104050</v>
      </c>
      <c r="B5515" s="675" t="s">
        <v>7335</v>
      </c>
      <c r="C5515" s="675" t="s">
        <v>1987</v>
      </c>
      <c r="D5515" s="675" t="s">
        <v>37</v>
      </c>
      <c r="E5515" s="676">
        <v>6.76</v>
      </c>
      <c r="F5515" s="446"/>
      <c r="G5515" s="446"/>
      <c r="H5515" s="446" t="s">
        <v>14360</v>
      </c>
      <c r="I5515" s="447">
        <v>45261</v>
      </c>
    </row>
    <row r="5516" spans="1:9" ht="15.75">
      <c r="A5516" s="675">
        <v>104051</v>
      </c>
      <c r="B5516" s="675" t="s">
        <v>7336</v>
      </c>
      <c r="C5516" s="675" t="s">
        <v>1987</v>
      </c>
      <c r="D5516" s="675" t="s">
        <v>37</v>
      </c>
      <c r="E5516" s="676">
        <v>6.31</v>
      </c>
      <c r="F5516" s="446"/>
      <c r="G5516" s="446"/>
      <c r="H5516" s="446" t="s">
        <v>14360</v>
      </c>
      <c r="I5516" s="447">
        <v>45261</v>
      </c>
    </row>
    <row r="5517" spans="1:9" ht="15.75">
      <c r="A5517" s="675">
        <v>104052</v>
      </c>
      <c r="B5517" s="675" t="s">
        <v>7337</v>
      </c>
      <c r="C5517" s="675" t="s">
        <v>1987</v>
      </c>
      <c r="D5517" s="675" t="s">
        <v>37</v>
      </c>
      <c r="E5517" s="676">
        <v>8.8699999999999992</v>
      </c>
      <c r="F5517" s="446"/>
      <c r="G5517" s="446"/>
      <c r="H5517" s="446" t="s">
        <v>14360</v>
      </c>
      <c r="I5517" s="447">
        <v>45261</v>
      </c>
    </row>
    <row r="5518" spans="1:9" ht="15.75">
      <c r="A5518" s="675">
        <v>104053</v>
      </c>
      <c r="B5518" s="675" t="s">
        <v>7338</v>
      </c>
      <c r="C5518" s="675" t="s">
        <v>1987</v>
      </c>
      <c r="D5518" s="675" t="s">
        <v>37</v>
      </c>
      <c r="E5518" s="676">
        <v>7.52</v>
      </c>
      <c r="F5518" s="446"/>
      <c r="G5518" s="446"/>
      <c r="H5518" s="446" t="s">
        <v>14360</v>
      </c>
      <c r="I5518" s="447">
        <v>45261</v>
      </c>
    </row>
    <row r="5519" spans="1:9" ht="15.75">
      <c r="A5519" s="675">
        <v>104054</v>
      </c>
      <c r="B5519" s="675" t="s">
        <v>7339</v>
      </c>
      <c r="C5519" s="675" t="s">
        <v>1987</v>
      </c>
      <c r="D5519" s="675" t="s">
        <v>37</v>
      </c>
      <c r="E5519" s="676">
        <v>15.56</v>
      </c>
      <c r="F5519" s="446"/>
      <c r="G5519" s="446"/>
      <c r="H5519" s="446" t="s">
        <v>14360</v>
      </c>
      <c r="I5519" s="447">
        <v>45261</v>
      </c>
    </row>
    <row r="5520" spans="1:9" ht="15.75">
      <c r="A5520" s="675">
        <v>104055</v>
      </c>
      <c r="B5520" s="675" t="s">
        <v>7340</v>
      </c>
      <c r="C5520" s="675" t="s">
        <v>1987</v>
      </c>
      <c r="D5520" s="675" t="s">
        <v>37</v>
      </c>
      <c r="E5520" s="676">
        <v>10.24</v>
      </c>
      <c r="F5520" s="446"/>
      <c r="G5520" s="446"/>
      <c r="H5520" s="446" t="s">
        <v>14360</v>
      </c>
      <c r="I5520" s="447">
        <v>45261</v>
      </c>
    </row>
    <row r="5521" spans="1:9" ht="15.75">
      <c r="A5521" s="675">
        <v>104056</v>
      </c>
      <c r="B5521" s="675" t="s">
        <v>7341</v>
      </c>
      <c r="C5521" s="675" t="s">
        <v>1987</v>
      </c>
      <c r="D5521" s="675" t="s">
        <v>37</v>
      </c>
      <c r="E5521" s="676">
        <v>15.24</v>
      </c>
      <c r="F5521" s="446"/>
      <c r="G5521" s="446"/>
      <c r="H5521" s="446" t="s">
        <v>14360</v>
      </c>
      <c r="I5521" s="447">
        <v>45261</v>
      </c>
    </row>
    <row r="5522" spans="1:9" ht="15.75">
      <c r="A5522" s="675">
        <v>104058</v>
      </c>
      <c r="B5522" s="675" t="s">
        <v>7342</v>
      </c>
      <c r="C5522" s="675" t="s">
        <v>1987</v>
      </c>
      <c r="D5522" s="675" t="s">
        <v>37</v>
      </c>
      <c r="E5522" s="676">
        <v>5.93</v>
      </c>
      <c r="F5522" s="446"/>
      <c r="G5522" s="446"/>
      <c r="H5522" s="446" t="s">
        <v>14360</v>
      </c>
      <c r="I5522" s="447">
        <v>45261</v>
      </c>
    </row>
    <row r="5523" spans="1:9" ht="15.75">
      <c r="A5523" s="675">
        <v>104059</v>
      </c>
      <c r="B5523" s="675" t="s">
        <v>7343</v>
      </c>
      <c r="C5523" s="675" t="s">
        <v>1987</v>
      </c>
      <c r="D5523" s="675" t="s">
        <v>37</v>
      </c>
      <c r="E5523" s="676">
        <v>9.2799999999999994</v>
      </c>
      <c r="F5523" s="446"/>
      <c r="G5523" s="446"/>
      <c r="H5523" s="446" t="s">
        <v>14360</v>
      </c>
      <c r="I5523" s="447">
        <v>45261</v>
      </c>
    </row>
    <row r="5524" spans="1:9" ht="15.75">
      <c r="A5524" s="675">
        <v>104060</v>
      </c>
      <c r="B5524" s="675" t="s">
        <v>7344</v>
      </c>
      <c r="C5524" s="675" t="s">
        <v>1987</v>
      </c>
      <c r="D5524" s="675" t="s">
        <v>31</v>
      </c>
      <c r="E5524" s="676">
        <v>7.76</v>
      </c>
      <c r="F5524" s="446"/>
      <c r="G5524" s="446"/>
      <c r="H5524" s="446" t="s">
        <v>14360</v>
      </c>
      <c r="I5524" s="447">
        <v>45261</v>
      </c>
    </row>
    <row r="5525" spans="1:9" ht="15.75">
      <c r="A5525" s="675">
        <v>104061</v>
      </c>
      <c r="B5525" s="675" t="s">
        <v>7345</v>
      </c>
      <c r="C5525" s="675" t="s">
        <v>1987</v>
      </c>
      <c r="D5525" s="675" t="s">
        <v>31</v>
      </c>
      <c r="E5525" s="676">
        <v>14.21</v>
      </c>
      <c r="F5525" s="446"/>
      <c r="G5525" s="446"/>
      <c r="H5525" s="446" t="s">
        <v>14360</v>
      </c>
      <c r="I5525" s="447">
        <v>45261</v>
      </c>
    </row>
    <row r="5526" spans="1:9" ht="15.75">
      <c r="A5526" s="675">
        <v>104112</v>
      </c>
      <c r="B5526" s="675" t="s">
        <v>8311</v>
      </c>
      <c r="C5526" s="675" t="s">
        <v>1987</v>
      </c>
      <c r="D5526" s="675" t="s">
        <v>37</v>
      </c>
      <c r="E5526" s="676">
        <v>124.91</v>
      </c>
      <c r="F5526" s="446"/>
      <c r="G5526" s="446"/>
      <c r="H5526" s="446" t="s">
        <v>14360</v>
      </c>
      <c r="I5526" s="447">
        <v>45261</v>
      </c>
    </row>
    <row r="5527" spans="1:9" ht="15.75">
      <c r="A5527" s="675">
        <v>104114</v>
      </c>
      <c r="B5527" s="675" t="s">
        <v>8312</v>
      </c>
      <c r="C5527" s="675" t="s">
        <v>1987</v>
      </c>
      <c r="D5527" s="675" t="s">
        <v>37</v>
      </c>
      <c r="E5527" s="676">
        <v>190.03</v>
      </c>
      <c r="F5527" s="446"/>
      <c r="G5527" s="446"/>
      <c r="H5527" s="446" t="s">
        <v>14360</v>
      </c>
      <c r="I5527" s="447">
        <v>45261</v>
      </c>
    </row>
    <row r="5528" spans="1:9" ht="15.75">
      <c r="A5528" s="675">
        <v>104116</v>
      </c>
      <c r="B5528" s="675" t="s">
        <v>8313</v>
      </c>
      <c r="C5528" s="675" t="s">
        <v>1987</v>
      </c>
      <c r="D5528" s="675" t="s">
        <v>37</v>
      </c>
      <c r="E5528" s="676">
        <v>255.16</v>
      </c>
      <c r="F5528" s="446"/>
      <c r="G5528" s="446"/>
      <c r="H5528" s="446" t="s">
        <v>14360</v>
      </c>
      <c r="I5528" s="447">
        <v>45261</v>
      </c>
    </row>
    <row r="5529" spans="1:9" ht="15.75">
      <c r="A5529" s="675">
        <v>104118</v>
      </c>
      <c r="B5529" s="675" t="s">
        <v>8314</v>
      </c>
      <c r="C5529" s="675" t="s">
        <v>1987</v>
      </c>
      <c r="D5529" s="675" t="s">
        <v>37</v>
      </c>
      <c r="E5529" s="676">
        <v>216.33</v>
      </c>
      <c r="F5529" s="446"/>
      <c r="G5529" s="446"/>
      <c r="H5529" s="446" t="s">
        <v>14360</v>
      </c>
      <c r="I5529" s="447">
        <v>45261</v>
      </c>
    </row>
    <row r="5530" spans="1:9" ht="15.75">
      <c r="A5530" s="675">
        <v>104120</v>
      </c>
      <c r="B5530" s="675" t="s">
        <v>8315</v>
      </c>
      <c r="C5530" s="675" t="s">
        <v>1987</v>
      </c>
      <c r="D5530" s="675" t="s">
        <v>37</v>
      </c>
      <c r="E5530" s="676">
        <v>344.98</v>
      </c>
      <c r="F5530" s="446"/>
      <c r="G5530" s="446"/>
      <c r="H5530" s="446" t="s">
        <v>14360</v>
      </c>
      <c r="I5530" s="447">
        <v>45261</v>
      </c>
    </row>
    <row r="5531" spans="1:9" ht="15.75">
      <c r="A5531" s="675">
        <v>104122</v>
      </c>
      <c r="B5531" s="675" t="s">
        <v>8316</v>
      </c>
      <c r="C5531" s="675" t="s">
        <v>1987</v>
      </c>
      <c r="D5531" s="675" t="s">
        <v>37</v>
      </c>
      <c r="E5531" s="676">
        <v>473.65</v>
      </c>
      <c r="F5531" s="446"/>
      <c r="G5531" s="446"/>
      <c r="H5531" s="446" t="s">
        <v>14360</v>
      </c>
      <c r="I5531" s="447">
        <v>45261</v>
      </c>
    </row>
    <row r="5532" spans="1:9" ht="15.75">
      <c r="A5532" s="675">
        <v>104062</v>
      </c>
      <c r="B5532" s="675" t="s">
        <v>7346</v>
      </c>
      <c r="C5532" s="675" t="s">
        <v>1987</v>
      </c>
      <c r="D5532" s="675" t="s">
        <v>37</v>
      </c>
      <c r="E5532" s="676">
        <v>65.650000000000006</v>
      </c>
      <c r="F5532" s="446"/>
      <c r="G5532" s="446"/>
      <c r="H5532" s="446" t="s">
        <v>14360</v>
      </c>
      <c r="I5532" s="447">
        <v>45261</v>
      </c>
    </row>
    <row r="5533" spans="1:9" ht="15.75">
      <c r="A5533" s="675">
        <v>104063</v>
      </c>
      <c r="B5533" s="675" t="s">
        <v>7347</v>
      </c>
      <c r="C5533" s="675" t="s">
        <v>1987</v>
      </c>
      <c r="D5533" s="675" t="s">
        <v>37</v>
      </c>
      <c r="E5533" s="676">
        <v>62.32</v>
      </c>
      <c r="F5533" s="446"/>
      <c r="G5533" s="446"/>
      <c r="H5533" s="446" t="s">
        <v>14360</v>
      </c>
      <c r="I5533" s="447">
        <v>45261</v>
      </c>
    </row>
    <row r="5534" spans="1:9" ht="15.75">
      <c r="A5534" s="675">
        <v>104064</v>
      </c>
      <c r="B5534" s="675" t="s">
        <v>7348</v>
      </c>
      <c r="C5534" s="675" t="s">
        <v>1987</v>
      </c>
      <c r="D5534" s="675" t="s">
        <v>37</v>
      </c>
      <c r="E5534" s="676">
        <v>162.84</v>
      </c>
      <c r="F5534" s="446"/>
      <c r="G5534" s="446"/>
      <c r="H5534" s="446" t="s">
        <v>14360</v>
      </c>
      <c r="I5534" s="447">
        <v>45261</v>
      </c>
    </row>
    <row r="5535" spans="1:9" ht="15.75">
      <c r="A5535" s="675">
        <v>104065</v>
      </c>
      <c r="B5535" s="675" t="s">
        <v>7349</v>
      </c>
      <c r="C5535" s="675" t="s">
        <v>1987</v>
      </c>
      <c r="D5535" s="675" t="s">
        <v>37</v>
      </c>
      <c r="E5535" s="676">
        <v>137.85</v>
      </c>
      <c r="F5535" s="446"/>
      <c r="G5535" s="446"/>
      <c r="H5535" s="446" t="s">
        <v>14360</v>
      </c>
      <c r="I5535" s="447">
        <v>45261</v>
      </c>
    </row>
    <row r="5536" spans="1:9" ht="15.75">
      <c r="A5536" s="675">
        <v>104072</v>
      </c>
      <c r="B5536" s="675" t="s">
        <v>7350</v>
      </c>
      <c r="C5536" s="675" t="s">
        <v>1987</v>
      </c>
      <c r="D5536" s="675" t="s">
        <v>37</v>
      </c>
      <c r="E5536" s="676">
        <v>258.88</v>
      </c>
      <c r="F5536" s="446"/>
      <c r="G5536" s="446"/>
      <c r="H5536" s="446" t="s">
        <v>14360</v>
      </c>
      <c r="I5536" s="447">
        <v>45261</v>
      </c>
    </row>
    <row r="5537" spans="1:9" ht="15.75">
      <c r="A5537" s="675">
        <v>104076</v>
      </c>
      <c r="B5537" s="675" t="s">
        <v>7351</v>
      </c>
      <c r="C5537" s="675" t="s">
        <v>1987</v>
      </c>
      <c r="D5537" s="675" t="s">
        <v>37</v>
      </c>
      <c r="E5537" s="676">
        <v>39.71</v>
      </c>
      <c r="F5537" s="446"/>
      <c r="G5537" s="446"/>
      <c r="H5537" s="446" t="s">
        <v>14360</v>
      </c>
      <c r="I5537" s="447">
        <v>45261</v>
      </c>
    </row>
    <row r="5538" spans="1:9" ht="15.75">
      <c r="A5538" s="675">
        <v>104082</v>
      </c>
      <c r="B5538" s="675" t="s">
        <v>7352</v>
      </c>
      <c r="C5538" s="675" t="s">
        <v>1987</v>
      </c>
      <c r="D5538" s="675" t="s">
        <v>37</v>
      </c>
      <c r="E5538" s="676">
        <v>27.18</v>
      </c>
      <c r="F5538" s="446"/>
      <c r="G5538" s="446"/>
      <c r="H5538" s="446" t="s">
        <v>14360</v>
      </c>
      <c r="I5538" s="447">
        <v>45261</v>
      </c>
    </row>
    <row r="5539" spans="1:9" ht="15.75">
      <c r="A5539" s="675">
        <v>104083</v>
      </c>
      <c r="B5539" s="675" t="s">
        <v>7353</v>
      </c>
      <c r="C5539" s="675" t="s">
        <v>1987</v>
      </c>
      <c r="D5539" s="675" t="s">
        <v>37</v>
      </c>
      <c r="E5539" s="676">
        <v>67.5</v>
      </c>
      <c r="F5539" s="446"/>
      <c r="G5539" s="446"/>
      <c r="H5539" s="446" t="s">
        <v>14360</v>
      </c>
      <c r="I5539" s="447">
        <v>45261</v>
      </c>
    </row>
    <row r="5540" spans="1:9" ht="15.75">
      <c r="A5540" s="675">
        <v>104084</v>
      </c>
      <c r="B5540" s="675" t="s">
        <v>7354</v>
      </c>
      <c r="C5540" s="675" t="s">
        <v>1987</v>
      </c>
      <c r="D5540" s="675" t="s">
        <v>37</v>
      </c>
      <c r="E5540" s="676">
        <v>76.930000000000007</v>
      </c>
      <c r="F5540" s="446"/>
      <c r="G5540" s="446"/>
      <c r="H5540" s="446" t="s">
        <v>14360</v>
      </c>
      <c r="I5540" s="447">
        <v>45261</v>
      </c>
    </row>
    <row r="5541" spans="1:9" ht="15.75">
      <c r="A5541" s="675">
        <v>104085</v>
      </c>
      <c r="B5541" s="675" t="s">
        <v>7355</v>
      </c>
      <c r="C5541" s="675" t="s">
        <v>1987</v>
      </c>
      <c r="D5541" s="675" t="s">
        <v>31</v>
      </c>
      <c r="E5541" s="676">
        <v>47.8</v>
      </c>
      <c r="F5541" s="446"/>
      <c r="G5541" s="446"/>
      <c r="H5541" s="446" t="s">
        <v>14360</v>
      </c>
      <c r="I5541" s="447">
        <v>45261</v>
      </c>
    </row>
    <row r="5542" spans="1:9" ht="15.75">
      <c r="A5542" s="675">
        <v>104086</v>
      </c>
      <c r="B5542" s="675" t="s">
        <v>7356</v>
      </c>
      <c r="C5542" s="675" t="s">
        <v>1987</v>
      </c>
      <c r="D5542" s="675" t="s">
        <v>31</v>
      </c>
      <c r="E5542" s="676">
        <v>87.13</v>
      </c>
      <c r="F5542" s="446"/>
      <c r="G5542" s="446"/>
      <c r="H5542" s="446" t="s">
        <v>14360</v>
      </c>
      <c r="I5542" s="447">
        <v>45261</v>
      </c>
    </row>
    <row r="5543" spans="1:9" ht="15.75">
      <c r="A5543" s="675">
        <v>104124</v>
      </c>
      <c r="B5543" s="675" t="s">
        <v>8317</v>
      </c>
      <c r="C5543" s="675" t="s">
        <v>1987</v>
      </c>
      <c r="D5543" s="675" t="s">
        <v>37</v>
      </c>
      <c r="E5543" s="676">
        <v>302.01</v>
      </c>
      <c r="F5543" s="446"/>
      <c r="G5543" s="446"/>
      <c r="H5543" s="446" t="s">
        <v>14360</v>
      </c>
      <c r="I5543" s="447">
        <v>45261</v>
      </c>
    </row>
    <row r="5544" spans="1:9" ht="15.75">
      <c r="A5544" s="675">
        <v>104130</v>
      </c>
      <c r="B5544" s="675" t="s">
        <v>8318</v>
      </c>
      <c r="C5544" s="675" t="s">
        <v>1987</v>
      </c>
      <c r="D5544" s="675" t="s">
        <v>37</v>
      </c>
      <c r="E5544" s="676">
        <v>462.2</v>
      </c>
      <c r="F5544" s="446"/>
      <c r="G5544" s="446"/>
      <c r="H5544" s="446" t="s">
        <v>14360</v>
      </c>
      <c r="I5544" s="447">
        <v>45261</v>
      </c>
    </row>
    <row r="5545" spans="1:9" ht="15.75">
      <c r="A5545" s="675">
        <v>104136</v>
      </c>
      <c r="B5545" s="675" t="s">
        <v>8319</v>
      </c>
      <c r="C5545" s="675" t="s">
        <v>1987</v>
      </c>
      <c r="D5545" s="675" t="s">
        <v>37</v>
      </c>
      <c r="E5545" s="676">
        <v>623.34</v>
      </c>
      <c r="F5545" s="446"/>
      <c r="G5545" s="446"/>
      <c r="H5545" s="446" t="s">
        <v>14360</v>
      </c>
      <c r="I5545" s="447">
        <v>45261</v>
      </c>
    </row>
    <row r="5546" spans="1:9" ht="15.75">
      <c r="A5546" s="675">
        <v>104142</v>
      </c>
      <c r="B5546" s="675" t="s">
        <v>8320</v>
      </c>
      <c r="C5546" s="675" t="s">
        <v>1987</v>
      </c>
      <c r="D5546" s="675" t="s">
        <v>37</v>
      </c>
      <c r="E5546" s="676">
        <v>435.71</v>
      </c>
      <c r="F5546" s="446"/>
      <c r="G5546" s="446"/>
      <c r="H5546" s="446" t="s">
        <v>14360</v>
      </c>
      <c r="I5546" s="447">
        <v>45261</v>
      </c>
    </row>
    <row r="5547" spans="1:9" ht="15.75">
      <c r="A5547" s="675">
        <v>104148</v>
      </c>
      <c r="B5547" s="675" t="s">
        <v>8321</v>
      </c>
      <c r="C5547" s="675" t="s">
        <v>1987</v>
      </c>
      <c r="D5547" s="675" t="s">
        <v>37</v>
      </c>
      <c r="E5547" s="676">
        <v>684.87</v>
      </c>
      <c r="F5547" s="446"/>
      <c r="G5547" s="446"/>
      <c r="H5547" s="446" t="s">
        <v>14360</v>
      </c>
      <c r="I5547" s="447">
        <v>45261</v>
      </c>
    </row>
    <row r="5548" spans="1:9" ht="15.75">
      <c r="A5548" s="675">
        <v>104154</v>
      </c>
      <c r="B5548" s="675" t="s">
        <v>8322</v>
      </c>
      <c r="C5548" s="675" t="s">
        <v>1987</v>
      </c>
      <c r="D5548" s="675" t="s">
        <v>37</v>
      </c>
      <c r="E5548" s="676">
        <v>936.61</v>
      </c>
      <c r="F5548" s="446"/>
      <c r="G5548" s="446"/>
      <c r="H5548" s="446" t="s">
        <v>14360</v>
      </c>
      <c r="I5548" s="447">
        <v>45261</v>
      </c>
    </row>
    <row r="5549" spans="1:9" ht="15.75">
      <c r="A5549" s="675">
        <v>96520</v>
      </c>
      <c r="B5549" s="675" t="s">
        <v>5552</v>
      </c>
      <c r="C5549" s="675" t="s">
        <v>1988</v>
      </c>
      <c r="D5549" s="675" t="s">
        <v>326</v>
      </c>
      <c r="E5549" s="676">
        <v>93.85</v>
      </c>
      <c r="F5549" s="446"/>
      <c r="G5549" s="446"/>
      <c r="H5549" s="446" t="s">
        <v>14360</v>
      </c>
      <c r="I5549" s="447">
        <v>45261</v>
      </c>
    </row>
    <row r="5550" spans="1:9" ht="15.75">
      <c r="A5550" s="675">
        <v>96521</v>
      </c>
      <c r="B5550" s="675" t="s">
        <v>5553</v>
      </c>
      <c r="C5550" s="675" t="s">
        <v>1988</v>
      </c>
      <c r="D5550" s="675" t="s">
        <v>326</v>
      </c>
      <c r="E5550" s="676">
        <v>41.5</v>
      </c>
      <c r="F5550" s="446"/>
      <c r="G5550" s="446"/>
      <c r="H5550" s="446" t="s">
        <v>14360</v>
      </c>
      <c r="I5550" s="447">
        <v>45261</v>
      </c>
    </row>
    <row r="5551" spans="1:9" ht="15.75">
      <c r="A5551" s="675">
        <v>96522</v>
      </c>
      <c r="B5551" s="675" t="s">
        <v>5554</v>
      </c>
      <c r="C5551" s="675" t="s">
        <v>1988</v>
      </c>
      <c r="D5551" s="675" t="s">
        <v>326</v>
      </c>
      <c r="E5551" s="676">
        <v>137.30000000000001</v>
      </c>
      <c r="F5551" s="446"/>
      <c r="G5551" s="446"/>
      <c r="H5551" s="446" t="s">
        <v>14360</v>
      </c>
      <c r="I5551" s="447">
        <v>45261</v>
      </c>
    </row>
    <row r="5552" spans="1:9" ht="15.75">
      <c r="A5552" s="675">
        <v>96523</v>
      </c>
      <c r="B5552" s="675" t="s">
        <v>5555</v>
      </c>
      <c r="C5552" s="675" t="s">
        <v>1988</v>
      </c>
      <c r="D5552" s="675" t="s">
        <v>326</v>
      </c>
      <c r="E5552" s="676">
        <v>87.73</v>
      </c>
      <c r="F5552" s="446"/>
      <c r="G5552" s="446"/>
      <c r="H5552" s="446" t="s">
        <v>14360</v>
      </c>
      <c r="I5552" s="447">
        <v>45261</v>
      </c>
    </row>
    <row r="5553" spans="1:9" ht="15.75">
      <c r="A5553" s="675">
        <v>96524</v>
      </c>
      <c r="B5553" s="675" t="s">
        <v>5556</v>
      </c>
      <c r="C5553" s="675" t="s">
        <v>1988</v>
      </c>
      <c r="D5553" s="675" t="s">
        <v>326</v>
      </c>
      <c r="E5553" s="676">
        <v>175.69</v>
      </c>
      <c r="F5553" s="446"/>
      <c r="G5553" s="446"/>
      <c r="H5553" s="446" t="s">
        <v>14360</v>
      </c>
      <c r="I5553" s="447">
        <v>45261</v>
      </c>
    </row>
    <row r="5554" spans="1:9" ht="15.75">
      <c r="A5554" s="675">
        <v>96525</v>
      </c>
      <c r="B5554" s="675" t="s">
        <v>5557</v>
      </c>
      <c r="C5554" s="675" t="s">
        <v>1988</v>
      </c>
      <c r="D5554" s="675" t="s">
        <v>326</v>
      </c>
      <c r="E5554" s="676">
        <v>44.68</v>
      </c>
      <c r="F5554" s="446"/>
      <c r="G5554" s="446"/>
      <c r="H5554" s="446" t="s">
        <v>14360</v>
      </c>
      <c r="I5554" s="447">
        <v>45261</v>
      </c>
    </row>
    <row r="5555" spans="1:9" ht="15.75">
      <c r="A5555" s="675">
        <v>96526</v>
      </c>
      <c r="B5555" s="675" t="s">
        <v>5558</v>
      </c>
      <c r="C5555" s="675" t="s">
        <v>1988</v>
      </c>
      <c r="D5555" s="675" t="s">
        <v>326</v>
      </c>
      <c r="E5555" s="676">
        <v>277.13</v>
      </c>
      <c r="F5555" s="446"/>
      <c r="G5555" s="446"/>
      <c r="H5555" s="446" t="s">
        <v>14360</v>
      </c>
      <c r="I5555" s="447">
        <v>45261</v>
      </c>
    </row>
    <row r="5556" spans="1:9" ht="15.75">
      <c r="A5556" s="675">
        <v>96527</v>
      </c>
      <c r="B5556" s="675" t="s">
        <v>5559</v>
      </c>
      <c r="C5556" s="675" t="s">
        <v>1988</v>
      </c>
      <c r="D5556" s="675" t="s">
        <v>326</v>
      </c>
      <c r="E5556" s="676">
        <v>115.19</v>
      </c>
      <c r="F5556" s="446"/>
      <c r="G5556" s="446"/>
      <c r="H5556" s="446" t="s">
        <v>14360</v>
      </c>
      <c r="I5556" s="447">
        <v>45261</v>
      </c>
    </row>
    <row r="5557" spans="1:9" ht="15.75">
      <c r="A5557" s="675">
        <v>96528</v>
      </c>
      <c r="B5557" s="675" t="s">
        <v>1742</v>
      </c>
      <c r="C5557" s="675" t="s">
        <v>1988</v>
      </c>
      <c r="D5557" s="675" t="s">
        <v>2</v>
      </c>
      <c r="E5557" s="676">
        <v>197.61</v>
      </c>
      <c r="F5557" s="446"/>
      <c r="G5557" s="446"/>
      <c r="H5557" s="446" t="s">
        <v>14360</v>
      </c>
      <c r="I5557" s="447">
        <v>45261</v>
      </c>
    </row>
    <row r="5558" spans="1:9" ht="15.75">
      <c r="A5558" s="675">
        <v>101114</v>
      </c>
      <c r="B5558" s="675" t="s">
        <v>4070</v>
      </c>
      <c r="C5558" s="675" t="s">
        <v>1988</v>
      </c>
      <c r="D5558" s="675" t="s">
        <v>326</v>
      </c>
      <c r="E5558" s="676">
        <v>3.94</v>
      </c>
      <c r="F5558" s="446"/>
      <c r="G5558" s="446"/>
      <c r="H5558" s="446" t="s">
        <v>14360</v>
      </c>
      <c r="I5558" s="447">
        <v>45261</v>
      </c>
    </row>
    <row r="5559" spans="1:9" ht="15.75">
      <c r="A5559" s="675">
        <v>101115</v>
      </c>
      <c r="B5559" s="675" t="s">
        <v>4071</v>
      </c>
      <c r="C5559" s="675" t="s">
        <v>1988</v>
      </c>
      <c r="D5559" s="675" t="s">
        <v>326</v>
      </c>
      <c r="E5559" s="676">
        <v>3.35</v>
      </c>
      <c r="F5559" s="446"/>
      <c r="G5559" s="446"/>
      <c r="H5559" s="446" t="s">
        <v>14360</v>
      </c>
      <c r="I5559" s="447">
        <v>45261</v>
      </c>
    </row>
    <row r="5560" spans="1:9" ht="15.75">
      <c r="A5560" s="675">
        <v>101116</v>
      </c>
      <c r="B5560" s="675" t="s">
        <v>4072</v>
      </c>
      <c r="C5560" s="675" t="s">
        <v>1988</v>
      </c>
      <c r="D5560" s="675" t="s">
        <v>326</v>
      </c>
      <c r="E5560" s="676">
        <v>2.09</v>
      </c>
      <c r="F5560" s="446"/>
      <c r="G5560" s="446"/>
      <c r="H5560" s="446" t="s">
        <v>14360</v>
      </c>
      <c r="I5560" s="447">
        <v>45261</v>
      </c>
    </row>
    <row r="5561" spans="1:9" ht="15.75">
      <c r="A5561" s="675">
        <v>101117</v>
      </c>
      <c r="B5561" s="675" t="s">
        <v>4073</v>
      </c>
      <c r="C5561" s="675" t="s">
        <v>1988</v>
      </c>
      <c r="D5561" s="675" t="s">
        <v>326</v>
      </c>
      <c r="E5561" s="676">
        <v>3.01</v>
      </c>
      <c r="F5561" s="446"/>
      <c r="G5561" s="446"/>
      <c r="H5561" s="446" t="s">
        <v>14360</v>
      </c>
      <c r="I5561" s="447">
        <v>45261</v>
      </c>
    </row>
    <row r="5562" spans="1:9" ht="15.75">
      <c r="A5562" s="675">
        <v>101118</v>
      </c>
      <c r="B5562" s="675" t="s">
        <v>4074</v>
      </c>
      <c r="C5562" s="675" t="s">
        <v>1988</v>
      </c>
      <c r="D5562" s="675" t="s">
        <v>326</v>
      </c>
      <c r="E5562" s="676">
        <v>3.41</v>
      </c>
      <c r="F5562" s="446"/>
      <c r="G5562" s="446"/>
      <c r="H5562" s="446" t="s">
        <v>14360</v>
      </c>
      <c r="I5562" s="447">
        <v>45261</v>
      </c>
    </row>
    <row r="5563" spans="1:9" ht="15.75">
      <c r="A5563" s="675">
        <v>101119</v>
      </c>
      <c r="B5563" s="675" t="s">
        <v>4075</v>
      </c>
      <c r="C5563" s="675" t="s">
        <v>1988</v>
      </c>
      <c r="D5563" s="675" t="s">
        <v>326</v>
      </c>
      <c r="E5563" s="676">
        <v>7.51</v>
      </c>
      <c r="F5563" s="446"/>
      <c r="G5563" s="446"/>
      <c r="H5563" s="446" t="s">
        <v>14360</v>
      </c>
      <c r="I5563" s="447">
        <v>45261</v>
      </c>
    </row>
    <row r="5564" spans="1:9" ht="15.75">
      <c r="A5564" s="675">
        <v>101120</v>
      </c>
      <c r="B5564" s="675" t="s">
        <v>4076</v>
      </c>
      <c r="C5564" s="675" t="s">
        <v>1988</v>
      </c>
      <c r="D5564" s="675" t="s">
        <v>326</v>
      </c>
      <c r="E5564" s="676">
        <v>6.39</v>
      </c>
      <c r="F5564" s="446"/>
      <c r="G5564" s="446"/>
      <c r="H5564" s="446" t="s">
        <v>14360</v>
      </c>
      <c r="I5564" s="447">
        <v>45261</v>
      </c>
    </row>
    <row r="5565" spans="1:9" ht="15.75">
      <c r="A5565" s="675">
        <v>101121</v>
      </c>
      <c r="B5565" s="675" t="s">
        <v>4077</v>
      </c>
      <c r="C5565" s="675" t="s">
        <v>1988</v>
      </c>
      <c r="D5565" s="675" t="s">
        <v>326</v>
      </c>
      <c r="E5565" s="676">
        <v>4</v>
      </c>
      <c r="F5565" s="446"/>
      <c r="G5565" s="446"/>
      <c r="H5565" s="446" t="s">
        <v>14360</v>
      </c>
      <c r="I5565" s="447">
        <v>45261</v>
      </c>
    </row>
    <row r="5566" spans="1:9" ht="15.75">
      <c r="A5566" s="675">
        <v>101122</v>
      </c>
      <c r="B5566" s="675" t="s">
        <v>4078</v>
      </c>
      <c r="C5566" s="675" t="s">
        <v>1988</v>
      </c>
      <c r="D5566" s="675" t="s">
        <v>326</v>
      </c>
      <c r="E5566" s="676">
        <v>5.74</v>
      </c>
      <c r="F5566" s="446"/>
      <c r="G5566" s="446"/>
      <c r="H5566" s="446" t="s">
        <v>14360</v>
      </c>
      <c r="I5566" s="447">
        <v>45261</v>
      </c>
    </row>
    <row r="5567" spans="1:9" ht="15.75">
      <c r="A5567" s="675">
        <v>101123</v>
      </c>
      <c r="B5567" s="675" t="s">
        <v>4079</v>
      </c>
      <c r="C5567" s="675" t="s">
        <v>1988</v>
      </c>
      <c r="D5567" s="675" t="s">
        <v>326</v>
      </c>
      <c r="E5567" s="676">
        <v>6.5</v>
      </c>
      <c r="F5567" s="446"/>
      <c r="G5567" s="446"/>
      <c r="H5567" s="446" t="s">
        <v>14360</v>
      </c>
      <c r="I5567" s="447">
        <v>45261</v>
      </c>
    </row>
    <row r="5568" spans="1:9" ht="15.75">
      <c r="A5568" s="675">
        <v>101124</v>
      </c>
      <c r="B5568" s="675" t="s">
        <v>4080</v>
      </c>
      <c r="C5568" s="675" t="s">
        <v>1988</v>
      </c>
      <c r="D5568" s="675" t="s">
        <v>326</v>
      </c>
      <c r="E5568" s="676">
        <v>14.45</v>
      </c>
      <c r="F5568" s="446"/>
      <c r="G5568" s="446"/>
      <c r="H5568" s="446" t="s">
        <v>14360</v>
      </c>
      <c r="I5568" s="447">
        <v>45261</v>
      </c>
    </row>
    <row r="5569" spans="1:9" ht="15.75">
      <c r="A5569" s="675">
        <v>101125</v>
      </c>
      <c r="B5569" s="675" t="s">
        <v>4081</v>
      </c>
      <c r="C5569" s="675" t="s">
        <v>1988</v>
      </c>
      <c r="D5569" s="675" t="s">
        <v>326</v>
      </c>
      <c r="E5569" s="676">
        <v>13.86</v>
      </c>
      <c r="F5569" s="446"/>
      <c r="G5569" s="446"/>
      <c r="H5569" s="446" t="s">
        <v>14360</v>
      </c>
      <c r="I5569" s="447">
        <v>45261</v>
      </c>
    </row>
    <row r="5570" spans="1:9" ht="15.75">
      <c r="A5570" s="675">
        <v>101126</v>
      </c>
      <c r="B5570" s="675" t="s">
        <v>4082</v>
      </c>
      <c r="C5570" s="675" t="s">
        <v>1988</v>
      </c>
      <c r="D5570" s="675" t="s">
        <v>326</v>
      </c>
      <c r="E5570" s="676">
        <v>12.6</v>
      </c>
      <c r="F5570" s="446"/>
      <c r="G5570" s="446"/>
      <c r="H5570" s="446" t="s">
        <v>14360</v>
      </c>
      <c r="I5570" s="447">
        <v>45261</v>
      </c>
    </row>
    <row r="5571" spans="1:9" ht="15.75">
      <c r="A5571" s="675">
        <v>101127</v>
      </c>
      <c r="B5571" s="675" t="s">
        <v>4083</v>
      </c>
      <c r="C5571" s="675" t="s">
        <v>1988</v>
      </c>
      <c r="D5571" s="675" t="s">
        <v>326</v>
      </c>
      <c r="E5571" s="676">
        <v>13.52</v>
      </c>
      <c r="F5571" s="446"/>
      <c r="G5571" s="446"/>
      <c r="H5571" s="446" t="s">
        <v>14360</v>
      </c>
      <c r="I5571" s="447">
        <v>45261</v>
      </c>
    </row>
    <row r="5572" spans="1:9" ht="15.75">
      <c r="A5572" s="675">
        <v>101128</v>
      </c>
      <c r="B5572" s="675" t="s">
        <v>4084</v>
      </c>
      <c r="C5572" s="675" t="s">
        <v>1988</v>
      </c>
      <c r="D5572" s="675" t="s">
        <v>326</v>
      </c>
      <c r="E5572" s="676">
        <v>13.92</v>
      </c>
      <c r="F5572" s="446"/>
      <c r="G5572" s="446"/>
      <c r="H5572" s="446" t="s">
        <v>14360</v>
      </c>
      <c r="I5572" s="447">
        <v>45261</v>
      </c>
    </row>
    <row r="5573" spans="1:9" ht="15.75">
      <c r="A5573" s="675">
        <v>101129</v>
      </c>
      <c r="B5573" s="675" t="s">
        <v>4085</v>
      </c>
      <c r="C5573" s="675" t="s">
        <v>1988</v>
      </c>
      <c r="D5573" s="675" t="s">
        <v>326</v>
      </c>
      <c r="E5573" s="676">
        <v>18.440000000000001</v>
      </c>
      <c r="F5573" s="446"/>
      <c r="G5573" s="446"/>
      <c r="H5573" s="446" t="s">
        <v>14360</v>
      </c>
      <c r="I5573" s="447">
        <v>45261</v>
      </c>
    </row>
    <row r="5574" spans="1:9" ht="15.75">
      <c r="A5574" s="675">
        <v>101130</v>
      </c>
      <c r="B5574" s="675" t="s">
        <v>4086</v>
      </c>
      <c r="C5574" s="675" t="s">
        <v>1988</v>
      </c>
      <c r="D5574" s="675" t="s">
        <v>326</v>
      </c>
      <c r="E5574" s="676">
        <v>17.32</v>
      </c>
      <c r="F5574" s="446"/>
      <c r="G5574" s="446"/>
      <c r="H5574" s="446" t="s">
        <v>14360</v>
      </c>
      <c r="I5574" s="447">
        <v>45261</v>
      </c>
    </row>
    <row r="5575" spans="1:9" ht="15.75">
      <c r="A5575" s="675">
        <v>101131</v>
      </c>
      <c r="B5575" s="675" t="s">
        <v>4087</v>
      </c>
      <c r="C5575" s="675" t="s">
        <v>1988</v>
      </c>
      <c r="D5575" s="675" t="s">
        <v>326</v>
      </c>
      <c r="E5575" s="676">
        <v>14.93</v>
      </c>
      <c r="F5575" s="446"/>
      <c r="G5575" s="446"/>
      <c r="H5575" s="446" t="s">
        <v>14360</v>
      </c>
      <c r="I5575" s="447">
        <v>45261</v>
      </c>
    </row>
    <row r="5576" spans="1:9" ht="15.75">
      <c r="A5576" s="675">
        <v>101132</v>
      </c>
      <c r="B5576" s="675" t="s">
        <v>4088</v>
      </c>
      <c r="C5576" s="675" t="s">
        <v>1988</v>
      </c>
      <c r="D5576" s="675" t="s">
        <v>326</v>
      </c>
      <c r="E5576" s="676">
        <v>16.670000000000002</v>
      </c>
      <c r="F5576" s="446"/>
      <c r="G5576" s="446"/>
      <c r="H5576" s="446" t="s">
        <v>14360</v>
      </c>
      <c r="I5576" s="447">
        <v>45261</v>
      </c>
    </row>
    <row r="5577" spans="1:9" ht="15.75">
      <c r="A5577" s="675">
        <v>101133</v>
      </c>
      <c r="B5577" s="675" t="s">
        <v>4089</v>
      </c>
      <c r="C5577" s="675" t="s">
        <v>1988</v>
      </c>
      <c r="D5577" s="675" t="s">
        <v>326</v>
      </c>
      <c r="E5577" s="676">
        <v>17.43</v>
      </c>
      <c r="F5577" s="446"/>
      <c r="G5577" s="446"/>
      <c r="H5577" s="446" t="s">
        <v>14360</v>
      </c>
      <c r="I5577" s="447">
        <v>45261</v>
      </c>
    </row>
    <row r="5578" spans="1:9" ht="15.75">
      <c r="A5578" s="675">
        <v>101134</v>
      </c>
      <c r="B5578" s="675" t="s">
        <v>4090</v>
      </c>
      <c r="C5578" s="675" t="s">
        <v>1988</v>
      </c>
      <c r="D5578" s="675" t="s">
        <v>326</v>
      </c>
      <c r="E5578" s="676">
        <v>15.11</v>
      </c>
      <c r="F5578" s="446"/>
      <c r="G5578" s="446"/>
      <c r="H5578" s="446" t="s">
        <v>14360</v>
      </c>
      <c r="I5578" s="447">
        <v>45261</v>
      </c>
    </row>
    <row r="5579" spans="1:9" ht="15.75">
      <c r="A5579" s="675">
        <v>101135</v>
      </c>
      <c r="B5579" s="675" t="s">
        <v>4091</v>
      </c>
      <c r="C5579" s="675" t="s">
        <v>1988</v>
      </c>
      <c r="D5579" s="675" t="s">
        <v>326</v>
      </c>
      <c r="E5579" s="676">
        <v>14.52</v>
      </c>
      <c r="F5579" s="446"/>
      <c r="G5579" s="446"/>
      <c r="H5579" s="446" t="s">
        <v>14360</v>
      </c>
      <c r="I5579" s="447">
        <v>45261</v>
      </c>
    </row>
    <row r="5580" spans="1:9" ht="15.75">
      <c r="A5580" s="675">
        <v>101136</v>
      </c>
      <c r="B5580" s="675" t="s">
        <v>4092</v>
      </c>
      <c r="C5580" s="675" t="s">
        <v>1988</v>
      </c>
      <c r="D5580" s="675" t="s">
        <v>326</v>
      </c>
      <c r="E5580" s="676">
        <v>13.26</v>
      </c>
      <c r="F5580" s="446"/>
      <c r="G5580" s="446"/>
      <c r="H5580" s="446" t="s">
        <v>14360</v>
      </c>
      <c r="I5580" s="447">
        <v>45261</v>
      </c>
    </row>
    <row r="5581" spans="1:9" ht="15.75">
      <c r="A5581" s="675">
        <v>101137</v>
      </c>
      <c r="B5581" s="675" t="s">
        <v>4093</v>
      </c>
      <c r="C5581" s="675" t="s">
        <v>1988</v>
      </c>
      <c r="D5581" s="675" t="s">
        <v>326</v>
      </c>
      <c r="E5581" s="676">
        <v>14.18</v>
      </c>
      <c r="F5581" s="446"/>
      <c r="G5581" s="446"/>
      <c r="H5581" s="446" t="s">
        <v>14360</v>
      </c>
      <c r="I5581" s="447">
        <v>45261</v>
      </c>
    </row>
    <row r="5582" spans="1:9" ht="15.75">
      <c r="A5582" s="675">
        <v>101138</v>
      </c>
      <c r="B5582" s="675" t="s">
        <v>4094</v>
      </c>
      <c r="C5582" s="675" t="s">
        <v>1988</v>
      </c>
      <c r="D5582" s="675" t="s">
        <v>326</v>
      </c>
      <c r="E5582" s="676">
        <v>14.58</v>
      </c>
      <c r="F5582" s="446"/>
      <c r="G5582" s="446"/>
      <c r="H5582" s="446" t="s">
        <v>14360</v>
      </c>
      <c r="I5582" s="447">
        <v>45261</v>
      </c>
    </row>
    <row r="5583" spans="1:9" ht="15.75">
      <c r="A5583" s="675">
        <v>101139</v>
      </c>
      <c r="B5583" s="675" t="s">
        <v>4095</v>
      </c>
      <c r="C5583" s="675" t="s">
        <v>1988</v>
      </c>
      <c r="D5583" s="675" t="s">
        <v>326</v>
      </c>
      <c r="E5583" s="676">
        <v>19.13</v>
      </c>
      <c r="F5583" s="446"/>
      <c r="G5583" s="446"/>
      <c r="H5583" s="446" t="s">
        <v>14360</v>
      </c>
      <c r="I5583" s="447">
        <v>45261</v>
      </c>
    </row>
    <row r="5584" spans="1:9" ht="15.75">
      <c r="A5584" s="675">
        <v>101140</v>
      </c>
      <c r="B5584" s="675" t="s">
        <v>4096</v>
      </c>
      <c r="C5584" s="675" t="s">
        <v>1988</v>
      </c>
      <c r="D5584" s="675" t="s">
        <v>326</v>
      </c>
      <c r="E5584" s="676">
        <v>18.010000000000002</v>
      </c>
      <c r="F5584" s="446"/>
      <c r="G5584" s="446"/>
      <c r="H5584" s="446" t="s">
        <v>14360</v>
      </c>
      <c r="I5584" s="447">
        <v>45261</v>
      </c>
    </row>
    <row r="5585" spans="1:9" ht="15.75">
      <c r="A5585" s="675">
        <v>101141</v>
      </c>
      <c r="B5585" s="675" t="s">
        <v>4097</v>
      </c>
      <c r="C5585" s="675" t="s">
        <v>1988</v>
      </c>
      <c r="D5585" s="675" t="s">
        <v>326</v>
      </c>
      <c r="E5585" s="676">
        <v>15.62</v>
      </c>
      <c r="F5585" s="446"/>
      <c r="G5585" s="446"/>
      <c r="H5585" s="446" t="s">
        <v>14360</v>
      </c>
      <c r="I5585" s="447">
        <v>45261</v>
      </c>
    </row>
    <row r="5586" spans="1:9" ht="15.75">
      <c r="A5586" s="675">
        <v>101142</v>
      </c>
      <c r="B5586" s="675" t="s">
        <v>4098</v>
      </c>
      <c r="C5586" s="675" t="s">
        <v>1988</v>
      </c>
      <c r="D5586" s="675" t="s">
        <v>326</v>
      </c>
      <c r="E5586" s="676">
        <v>17.36</v>
      </c>
      <c r="F5586" s="446"/>
      <c r="G5586" s="446"/>
      <c r="H5586" s="446" t="s">
        <v>14360</v>
      </c>
      <c r="I5586" s="447">
        <v>45261</v>
      </c>
    </row>
    <row r="5587" spans="1:9" ht="15.75">
      <c r="A5587" s="675">
        <v>101143</v>
      </c>
      <c r="B5587" s="675" t="s">
        <v>4099</v>
      </c>
      <c r="C5587" s="675" t="s">
        <v>1988</v>
      </c>
      <c r="D5587" s="675" t="s">
        <v>326</v>
      </c>
      <c r="E5587" s="676">
        <v>18.12</v>
      </c>
      <c r="F5587" s="446"/>
      <c r="G5587" s="446"/>
      <c r="H5587" s="446" t="s">
        <v>14360</v>
      </c>
      <c r="I5587" s="447">
        <v>45261</v>
      </c>
    </row>
    <row r="5588" spans="1:9" ht="15.75">
      <c r="A5588" s="675">
        <v>101144</v>
      </c>
      <c r="B5588" s="675" t="s">
        <v>4100</v>
      </c>
      <c r="C5588" s="675" t="s">
        <v>1988</v>
      </c>
      <c r="D5588" s="675" t="s">
        <v>326</v>
      </c>
      <c r="E5588" s="676">
        <v>15</v>
      </c>
      <c r="F5588" s="446"/>
      <c r="G5588" s="446"/>
      <c r="H5588" s="446" t="s">
        <v>14360</v>
      </c>
      <c r="I5588" s="447">
        <v>45261</v>
      </c>
    </row>
    <row r="5589" spans="1:9" ht="15.75">
      <c r="A5589" s="675">
        <v>101145</v>
      </c>
      <c r="B5589" s="675" t="s">
        <v>4101</v>
      </c>
      <c r="C5589" s="675" t="s">
        <v>1988</v>
      </c>
      <c r="D5589" s="675" t="s">
        <v>326</v>
      </c>
      <c r="E5589" s="676">
        <v>14.41</v>
      </c>
      <c r="F5589" s="446"/>
      <c r="G5589" s="446"/>
      <c r="H5589" s="446" t="s">
        <v>14360</v>
      </c>
      <c r="I5589" s="447">
        <v>45261</v>
      </c>
    </row>
    <row r="5590" spans="1:9" ht="15.75">
      <c r="A5590" s="675">
        <v>101146</v>
      </c>
      <c r="B5590" s="675" t="s">
        <v>4102</v>
      </c>
      <c r="C5590" s="675" t="s">
        <v>1988</v>
      </c>
      <c r="D5590" s="675" t="s">
        <v>326</v>
      </c>
      <c r="E5590" s="676">
        <v>13.15</v>
      </c>
      <c r="F5590" s="446"/>
      <c r="G5590" s="446"/>
      <c r="H5590" s="446" t="s">
        <v>14360</v>
      </c>
      <c r="I5590" s="447">
        <v>45261</v>
      </c>
    </row>
    <row r="5591" spans="1:9" ht="15.75">
      <c r="A5591" s="675">
        <v>101147</v>
      </c>
      <c r="B5591" s="675" t="s">
        <v>4103</v>
      </c>
      <c r="C5591" s="675" t="s">
        <v>1988</v>
      </c>
      <c r="D5591" s="675" t="s">
        <v>326</v>
      </c>
      <c r="E5591" s="676">
        <v>14.07</v>
      </c>
      <c r="F5591" s="446"/>
      <c r="G5591" s="446"/>
      <c r="H5591" s="446" t="s">
        <v>14360</v>
      </c>
      <c r="I5591" s="447">
        <v>45261</v>
      </c>
    </row>
    <row r="5592" spans="1:9" ht="15.75">
      <c r="A5592" s="675">
        <v>101148</v>
      </c>
      <c r="B5592" s="675" t="s">
        <v>4104</v>
      </c>
      <c r="C5592" s="675" t="s">
        <v>1988</v>
      </c>
      <c r="D5592" s="675" t="s">
        <v>326</v>
      </c>
      <c r="E5592" s="676">
        <v>14.47</v>
      </c>
      <c r="F5592" s="446"/>
      <c r="G5592" s="446"/>
      <c r="H5592" s="446" t="s">
        <v>14360</v>
      </c>
      <c r="I5592" s="447">
        <v>45261</v>
      </c>
    </row>
    <row r="5593" spans="1:9" ht="15.75">
      <c r="A5593" s="675">
        <v>101149</v>
      </c>
      <c r="B5593" s="675" t="s">
        <v>4105</v>
      </c>
      <c r="C5593" s="675" t="s">
        <v>1988</v>
      </c>
      <c r="D5593" s="675" t="s">
        <v>326</v>
      </c>
      <c r="E5593" s="676">
        <v>19.010000000000002</v>
      </c>
      <c r="F5593" s="446"/>
      <c r="G5593" s="446"/>
      <c r="H5593" s="446" t="s">
        <v>14360</v>
      </c>
      <c r="I5593" s="447">
        <v>45261</v>
      </c>
    </row>
    <row r="5594" spans="1:9" ht="15.75">
      <c r="A5594" s="675">
        <v>101150</v>
      </c>
      <c r="B5594" s="675" t="s">
        <v>4106</v>
      </c>
      <c r="C5594" s="675" t="s">
        <v>1988</v>
      </c>
      <c r="D5594" s="675" t="s">
        <v>326</v>
      </c>
      <c r="E5594" s="676">
        <v>17.89</v>
      </c>
      <c r="F5594" s="446"/>
      <c r="G5594" s="446"/>
      <c r="H5594" s="446" t="s">
        <v>14360</v>
      </c>
      <c r="I5594" s="447">
        <v>45261</v>
      </c>
    </row>
    <row r="5595" spans="1:9" ht="15.75">
      <c r="A5595" s="675">
        <v>101151</v>
      </c>
      <c r="B5595" s="675" t="s">
        <v>4107</v>
      </c>
      <c r="C5595" s="675" t="s">
        <v>1988</v>
      </c>
      <c r="D5595" s="675" t="s">
        <v>326</v>
      </c>
      <c r="E5595" s="676">
        <v>15.5</v>
      </c>
      <c r="F5595" s="446"/>
      <c r="G5595" s="446"/>
      <c r="H5595" s="446" t="s">
        <v>14360</v>
      </c>
      <c r="I5595" s="447">
        <v>45261</v>
      </c>
    </row>
    <row r="5596" spans="1:9" ht="15.75">
      <c r="A5596" s="675">
        <v>101152</v>
      </c>
      <c r="B5596" s="675" t="s">
        <v>4108</v>
      </c>
      <c r="C5596" s="675" t="s">
        <v>1988</v>
      </c>
      <c r="D5596" s="675" t="s">
        <v>326</v>
      </c>
      <c r="E5596" s="676">
        <v>17.239999999999998</v>
      </c>
      <c r="F5596" s="446"/>
      <c r="G5596" s="446"/>
      <c r="H5596" s="446" t="s">
        <v>14360</v>
      </c>
      <c r="I5596" s="447">
        <v>45261</v>
      </c>
    </row>
    <row r="5597" spans="1:9" ht="15.75">
      <c r="A5597" s="675">
        <v>101153</v>
      </c>
      <c r="B5597" s="675" t="s">
        <v>4109</v>
      </c>
      <c r="C5597" s="675" t="s">
        <v>1988</v>
      </c>
      <c r="D5597" s="675" t="s">
        <v>326</v>
      </c>
      <c r="E5597" s="676">
        <v>18</v>
      </c>
      <c r="F5597" s="446"/>
      <c r="G5597" s="446"/>
      <c r="H5597" s="446" t="s">
        <v>14360</v>
      </c>
      <c r="I5597" s="447">
        <v>45261</v>
      </c>
    </row>
    <row r="5598" spans="1:9" ht="15.75">
      <c r="A5598" s="675">
        <v>101206</v>
      </c>
      <c r="B5598" s="675" t="s">
        <v>8052</v>
      </c>
      <c r="C5598" s="675" t="s">
        <v>1988</v>
      </c>
      <c r="D5598" s="675" t="s">
        <v>326</v>
      </c>
      <c r="E5598" s="676">
        <v>12.27</v>
      </c>
      <c r="F5598" s="446"/>
      <c r="G5598" s="446"/>
      <c r="H5598" s="446" t="s">
        <v>14360</v>
      </c>
      <c r="I5598" s="447">
        <v>45261</v>
      </c>
    </row>
    <row r="5599" spans="1:9" ht="15.75">
      <c r="A5599" s="675">
        <v>101207</v>
      </c>
      <c r="B5599" s="675" t="s">
        <v>8053</v>
      </c>
      <c r="C5599" s="675" t="s">
        <v>1988</v>
      </c>
      <c r="D5599" s="675" t="s">
        <v>326</v>
      </c>
      <c r="E5599" s="676">
        <v>10.6</v>
      </c>
      <c r="F5599" s="446"/>
      <c r="G5599" s="446"/>
      <c r="H5599" s="446" t="s">
        <v>14360</v>
      </c>
      <c r="I5599" s="447">
        <v>45261</v>
      </c>
    </row>
    <row r="5600" spans="1:9" ht="15.75">
      <c r="A5600" s="675">
        <v>101208</v>
      </c>
      <c r="B5600" s="675" t="s">
        <v>8054</v>
      </c>
      <c r="C5600" s="675" t="s">
        <v>1988</v>
      </c>
      <c r="D5600" s="675" t="s">
        <v>326</v>
      </c>
      <c r="E5600" s="676">
        <v>10.37</v>
      </c>
      <c r="F5600" s="446"/>
      <c r="G5600" s="446"/>
      <c r="H5600" s="446" t="s">
        <v>14360</v>
      </c>
      <c r="I5600" s="447">
        <v>45261</v>
      </c>
    </row>
    <row r="5601" spans="1:9" ht="15.75">
      <c r="A5601" s="675">
        <v>101209</v>
      </c>
      <c r="B5601" s="675" t="s">
        <v>8055</v>
      </c>
      <c r="C5601" s="675" t="s">
        <v>1988</v>
      </c>
      <c r="D5601" s="675" t="s">
        <v>326</v>
      </c>
      <c r="E5601" s="676">
        <v>9.6199999999999992</v>
      </c>
      <c r="F5601" s="446"/>
      <c r="G5601" s="446"/>
      <c r="H5601" s="446" t="s">
        <v>14360</v>
      </c>
      <c r="I5601" s="447">
        <v>45261</v>
      </c>
    </row>
    <row r="5602" spans="1:9" ht="15.75">
      <c r="A5602" s="675">
        <v>101210</v>
      </c>
      <c r="B5602" s="675" t="s">
        <v>8056</v>
      </c>
      <c r="C5602" s="675" t="s">
        <v>1988</v>
      </c>
      <c r="D5602" s="675" t="s">
        <v>326</v>
      </c>
      <c r="E5602" s="676">
        <v>17.2</v>
      </c>
      <c r="F5602" s="446"/>
      <c r="G5602" s="446"/>
      <c r="H5602" s="446" t="s">
        <v>14360</v>
      </c>
      <c r="I5602" s="447">
        <v>45261</v>
      </c>
    </row>
    <row r="5603" spans="1:9" ht="15.75">
      <c r="A5603" s="675">
        <v>101211</v>
      </c>
      <c r="B5603" s="675" t="s">
        <v>8057</v>
      </c>
      <c r="C5603" s="675" t="s">
        <v>1988</v>
      </c>
      <c r="D5603" s="675" t="s">
        <v>326</v>
      </c>
      <c r="E5603" s="676">
        <v>18.46</v>
      </c>
      <c r="F5603" s="446"/>
      <c r="G5603" s="446"/>
      <c r="H5603" s="446" t="s">
        <v>14360</v>
      </c>
      <c r="I5603" s="447">
        <v>45261</v>
      </c>
    </row>
    <row r="5604" spans="1:9" ht="15.75">
      <c r="A5604" s="675">
        <v>101212</v>
      </c>
      <c r="B5604" s="675" t="s">
        <v>8058</v>
      </c>
      <c r="C5604" s="675" t="s">
        <v>1988</v>
      </c>
      <c r="D5604" s="675" t="s">
        <v>326</v>
      </c>
      <c r="E5604" s="676">
        <v>21.57</v>
      </c>
      <c r="F5604" s="446"/>
      <c r="G5604" s="446"/>
      <c r="H5604" s="446" t="s">
        <v>14360</v>
      </c>
      <c r="I5604" s="447">
        <v>45261</v>
      </c>
    </row>
    <row r="5605" spans="1:9" ht="15.75">
      <c r="A5605" s="675">
        <v>101213</v>
      </c>
      <c r="B5605" s="675" t="s">
        <v>8059</v>
      </c>
      <c r="C5605" s="675" t="s">
        <v>1988</v>
      </c>
      <c r="D5605" s="675" t="s">
        <v>326</v>
      </c>
      <c r="E5605" s="676">
        <v>24.13</v>
      </c>
      <c r="F5605" s="446"/>
      <c r="G5605" s="446"/>
      <c r="H5605" s="446" t="s">
        <v>14360</v>
      </c>
      <c r="I5605" s="447">
        <v>45261</v>
      </c>
    </row>
    <row r="5606" spans="1:9" ht="15.75">
      <c r="A5606" s="675">
        <v>101214</v>
      </c>
      <c r="B5606" s="675" t="s">
        <v>8060</v>
      </c>
      <c r="C5606" s="675" t="s">
        <v>1988</v>
      </c>
      <c r="D5606" s="675" t="s">
        <v>326</v>
      </c>
      <c r="E5606" s="676">
        <v>29.2</v>
      </c>
      <c r="F5606" s="446"/>
      <c r="G5606" s="446"/>
      <c r="H5606" s="446" t="s">
        <v>14360</v>
      </c>
      <c r="I5606" s="447">
        <v>45261</v>
      </c>
    </row>
    <row r="5607" spans="1:9" ht="15.75">
      <c r="A5607" s="675">
        <v>101215</v>
      </c>
      <c r="B5607" s="675" t="s">
        <v>8061</v>
      </c>
      <c r="C5607" s="675" t="s">
        <v>1988</v>
      </c>
      <c r="D5607" s="675" t="s">
        <v>326</v>
      </c>
      <c r="E5607" s="676">
        <v>16.52</v>
      </c>
      <c r="F5607" s="446"/>
      <c r="G5607" s="446"/>
      <c r="H5607" s="446" t="s">
        <v>14360</v>
      </c>
      <c r="I5607" s="447">
        <v>45261</v>
      </c>
    </row>
    <row r="5608" spans="1:9" ht="15.75">
      <c r="A5608" s="675">
        <v>101216</v>
      </c>
      <c r="B5608" s="675" t="s">
        <v>8062</v>
      </c>
      <c r="C5608" s="675" t="s">
        <v>1988</v>
      </c>
      <c r="D5608" s="675" t="s">
        <v>326</v>
      </c>
      <c r="E5608" s="676">
        <v>17.329999999999998</v>
      </c>
      <c r="F5608" s="446"/>
      <c r="G5608" s="446"/>
      <c r="H5608" s="446" t="s">
        <v>14360</v>
      </c>
      <c r="I5608" s="447">
        <v>45261</v>
      </c>
    </row>
    <row r="5609" spans="1:9" ht="15.75">
      <c r="A5609" s="675">
        <v>101217</v>
      </c>
      <c r="B5609" s="675" t="s">
        <v>8063</v>
      </c>
      <c r="C5609" s="675" t="s">
        <v>1988</v>
      </c>
      <c r="D5609" s="675" t="s">
        <v>326</v>
      </c>
      <c r="E5609" s="676">
        <v>20.190000000000001</v>
      </c>
      <c r="F5609" s="446"/>
      <c r="G5609" s="446"/>
      <c r="H5609" s="446" t="s">
        <v>14360</v>
      </c>
      <c r="I5609" s="447">
        <v>45261</v>
      </c>
    </row>
    <row r="5610" spans="1:9" ht="15.75">
      <c r="A5610" s="675">
        <v>101218</v>
      </c>
      <c r="B5610" s="675" t="s">
        <v>8064</v>
      </c>
      <c r="C5610" s="675" t="s">
        <v>1988</v>
      </c>
      <c r="D5610" s="675" t="s">
        <v>326</v>
      </c>
      <c r="E5610" s="676">
        <v>21.38</v>
      </c>
      <c r="F5610" s="446"/>
      <c r="G5610" s="446"/>
      <c r="H5610" s="446" t="s">
        <v>14360</v>
      </c>
      <c r="I5610" s="447">
        <v>45261</v>
      </c>
    </row>
    <row r="5611" spans="1:9" ht="15.75">
      <c r="A5611" s="675">
        <v>101219</v>
      </c>
      <c r="B5611" s="675" t="s">
        <v>8065</v>
      </c>
      <c r="C5611" s="675" t="s">
        <v>1988</v>
      </c>
      <c r="D5611" s="675" t="s">
        <v>326</v>
      </c>
      <c r="E5611" s="676">
        <v>25.95</v>
      </c>
      <c r="F5611" s="446"/>
      <c r="G5611" s="446"/>
      <c r="H5611" s="446" t="s">
        <v>14360</v>
      </c>
      <c r="I5611" s="447">
        <v>45261</v>
      </c>
    </row>
    <row r="5612" spans="1:9" ht="15.75">
      <c r="A5612" s="675">
        <v>101220</v>
      </c>
      <c r="B5612" s="675" t="s">
        <v>8066</v>
      </c>
      <c r="C5612" s="675" t="s">
        <v>1988</v>
      </c>
      <c r="D5612" s="675" t="s">
        <v>326</v>
      </c>
      <c r="E5612" s="676">
        <v>16.239999999999998</v>
      </c>
      <c r="F5612" s="446"/>
      <c r="G5612" s="446"/>
      <c r="H5612" s="446" t="s">
        <v>14360</v>
      </c>
      <c r="I5612" s="447">
        <v>45261</v>
      </c>
    </row>
    <row r="5613" spans="1:9" ht="15.75">
      <c r="A5613" s="675">
        <v>101221</v>
      </c>
      <c r="B5613" s="675" t="s">
        <v>8067</v>
      </c>
      <c r="C5613" s="675" t="s">
        <v>1988</v>
      </c>
      <c r="D5613" s="675" t="s">
        <v>326</v>
      </c>
      <c r="E5613" s="676">
        <v>17.170000000000002</v>
      </c>
      <c r="F5613" s="446"/>
      <c r="G5613" s="446"/>
      <c r="H5613" s="446" t="s">
        <v>14360</v>
      </c>
      <c r="I5613" s="447">
        <v>45261</v>
      </c>
    </row>
    <row r="5614" spans="1:9" ht="15.75">
      <c r="A5614" s="675">
        <v>101222</v>
      </c>
      <c r="B5614" s="675" t="s">
        <v>8068</v>
      </c>
      <c r="C5614" s="675" t="s">
        <v>1988</v>
      </c>
      <c r="D5614" s="675" t="s">
        <v>326</v>
      </c>
      <c r="E5614" s="676">
        <v>19.98</v>
      </c>
      <c r="F5614" s="446"/>
      <c r="G5614" s="446"/>
      <c r="H5614" s="446" t="s">
        <v>14360</v>
      </c>
      <c r="I5614" s="447">
        <v>45261</v>
      </c>
    </row>
    <row r="5615" spans="1:9" ht="15.75">
      <c r="A5615" s="675">
        <v>101223</v>
      </c>
      <c r="B5615" s="675" t="s">
        <v>8069</v>
      </c>
      <c r="C5615" s="675" t="s">
        <v>1988</v>
      </c>
      <c r="D5615" s="675" t="s">
        <v>326</v>
      </c>
      <c r="E5615" s="676">
        <v>22.25</v>
      </c>
      <c r="F5615" s="446"/>
      <c r="G5615" s="446"/>
      <c r="H5615" s="446" t="s">
        <v>14360</v>
      </c>
      <c r="I5615" s="447">
        <v>45261</v>
      </c>
    </row>
    <row r="5616" spans="1:9" ht="15.75">
      <c r="A5616" s="675">
        <v>101224</v>
      </c>
      <c r="B5616" s="675" t="s">
        <v>8070</v>
      </c>
      <c r="C5616" s="675" t="s">
        <v>1988</v>
      </c>
      <c r="D5616" s="675" t="s">
        <v>326</v>
      </c>
      <c r="E5616" s="676">
        <v>27.93</v>
      </c>
      <c r="F5616" s="446"/>
      <c r="G5616" s="446"/>
      <c r="H5616" s="446" t="s">
        <v>14360</v>
      </c>
      <c r="I5616" s="447">
        <v>45261</v>
      </c>
    </row>
    <row r="5617" spans="1:9" ht="15.75">
      <c r="A5617" s="675">
        <v>101225</v>
      </c>
      <c r="B5617" s="675" t="s">
        <v>8071</v>
      </c>
      <c r="C5617" s="675" t="s">
        <v>1988</v>
      </c>
      <c r="D5617" s="675" t="s">
        <v>326</v>
      </c>
      <c r="E5617" s="676">
        <v>14.9</v>
      </c>
      <c r="F5617" s="446"/>
      <c r="G5617" s="446"/>
      <c r="H5617" s="446" t="s">
        <v>14360</v>
      </c>
      <c r="I5617" s="447">
        <v>45261</v>
      </c>
    </row>
    <row r="5618" spans="1:9" ht="15.75">
      <c r="A5618" s="675">
        <v>101226</v>
      </c>
      <c r="B5618" s="675" t="s">
        <v>8072</v>
      </c>
      <c r="C5618" s="675" t="s">
        <v>1988</v>
      </c>
      <c r="D5618" s="675" t="s">
        <v>326</v>
      </c>
      <c r="E5618" s="676">
        <v>15.71</v>
      </c>
      <c r="F5618" s="446"/>
      <c r="G5618" s="446"/>
      <c r="H5618" s="446" t="s">
        <v>14360</v>
      </c>
      <c r="I5618" s="447">
        <v>45261</v>
      </c>
    </row>
    <row r="5619" spans="1:9" ht="15.75">
      <c r="A5619" s="675">
        <v>101227</v>
      </c>
      <c r="B5619" s="675" t="s">
        <v>8073</v>
      </c>
      <c r="C5619" s="675" t="s">
        <v>1988</v>
      </c>
      <c r="D5619" s="675" t="s">
        <v>326</v>
      </c>
      <c r="E5619" s="676">
        <v>18.23</v>
      </c>
      <c r="F5619" s="446"/>
      <c r="G5619" s="446"/>
      <c r="H5619" s="446" t="s">
        <v>14360</v>
      </c>
      <c r="I5619" s="447">
        <v>45261</v>
      </c>
    </row>
    <row r="5620" spans="1:9" ht="15.75">
      <c r="A5620" s="675">
        <v>101228</v>
      </c>
      <c r="B5620" s="675" t="s">
        <v>8074</v>
      </c>
      <c r="C5620" s="675" t="s">
        <v>1988</v>
      </c>
      <c r="D5620" s="675" t="s">
        <v>326</v>
      </c>
      <c r="E5620" s="676">
        <v>19.45</v>
      </c>
      <c r="F5620" s="446"/>
      <c r="G5620" s="446"/>
      <c r="H5620" s="446" t="s">
        <v>14360</v>
      </c>
      <c r="I5620" s="447">
        <v>45261</v>
      </c>
    </row>
    <row r="5621" spans="1:9" ht="15.75">
      <c r="A5621" s="675">
        <v>101229</v>
      </c>
      <c r="B5621" s="675" t="s">
        <v>8075</v>
      </c>
      <c r="C5621" s="675" t="s">
        <v>1988</v>
      </c>
      <c r="D5621" s="675" t="s">
        <v>326</v>
      </c>
      <c r="E5621" s="676">
        <v>24.55</v>
      </c>
      <c r="F5621" s="446"/>
      <c r="G5621" s="446"/>
      <c r="H5621" s="446" t="s">
        <v>14360</v>
      </c>
      <c r="I5621" s="447">
        <v>45261</v>
      </c>
    </row>
    <row r="5622" spans="1:9" ht="15.75">
      <c r="A5622" s="675">
        <v>101230</v>
      </c>
      <c r="B5622" s="675" t="s">
        <v>8076</v>
      </c>
      <c r="C5622" s="675" t="s">
        <v>1988</v>
      </c>
      <c r="D5622" s="675" t="s">
        <v>326</v>
      </c>
      <c r="E5622" s="676">
        <v>10.82</v>
      </c>
      <c r="F5622" s="446"/>
      <c r="G5622" s="446"/>
      <c r="H5622" s="446" t="s">
        <v>14360</v>
      </c>
      <c r="I5622" s="447">
        <v>45261</v>
      </c>
    </row>
    <row r="5623" spans="1:9" ht="15.75">
      <c r="A5623" s="675">
        <v>101231</v>
      </c>
      <c r="B5623" s="675" t="s">
        <v>8077</v>
      </c>
      <c r="C5623" s="675" t="s">
        <v>1988</v>
      </c>
      <c r="D5623" s="675" t="s">
        <v>326</v>
      </c>
      <c r="E5623" s="676">
        <v>10.29</v>
      </c>
      <c r="F5623" s="446"/>
      <c r="G5623" s="446"/>
      <c r="H5623" s="446" t="s">
        <v>14360</v>
      </c>
      <c r="I5623" s="447">
        <v>45261</v>
      </c>
    </row>
    <row r="5624" spans="1:9" ht="15.75">
      <c r="A5624" s="675">
        <v>101232</v>
      </c>
      <c r="B5624" s="675" t="s">
        <v>8078</v>
      </c>
      <c r="C5624" s="675" t="s">
        <v>1988</v>
      </c>
      <c r="D5624" s="675" t="s">
        <v>326</v>
      </c>
      <c r="E5624" s="676">
        <v>9.27</v>
      </c>
      <c r="F5624" s="446"/>
      <c r="G5624" s="446"/>
      <c r="H5624" s="446" t="s">
        <v>14360</v>
      </c>
      <c r="I5624" s="447">
        <v>45261</v>
      </c>
    </row>
    <row r="5625" spans="1:9" ht="15.75">
      <c r="A5625" s="675">
        <v>101233</v>
      </c>
      <c r="B5625" s="675" t="s">
        <v>8079</v>
      </c>
      <c r="C5625" s="675" t="s">
        <v>1988</v>
      </c>
      <c r="D5625" s="675" t="s">
        <v>326</v>
      </c>
      <c r="E5625" s="676">
        <v>8.5399999999999991</v>
      </c>
      <c r="F5625" s="446"/>
      <c r="G5625" s="446"/>
      <c r="H5625" s="446" t="s">
        <v>14360</v>
      </c>
      <c r="I5625" s="447">
        <v>45261</v>
      </c>
    </row>
    <row r="5626" spans="1:9" ht="15.75">
      <c r="A5626" s="675">
        <v>101234</v>
      </c>
      <c r="B5626" s="675" t="s">
        <v>8080</v>
      </c>
      <c r="C5626" s="675" t="s">
        <v>1988</v>
      </c>
      <c r="D5626" s="675" t="s">
        <v>326</v>
      </c>
      <c r="E5626" s="676">
        <v>16.89</v>
      </c>
      <c r="F5626" s="446"/>
      <c r="G5626" s="446"/>
      <c r="H5626" s="446" t="s">
        <v>14360</v>
      </c>
      <c r="I5626" s="447">
        <v>45261</v>
      </c>
    </row>
    <row r="5627" spans="1:9" ht="15.75">
      <c r="A5627" s="675">
        <v>101235</v>
      </c>
      <c r="B5627" s="675" t="s">
        <v>8081</v>
      </c>
      <c r="C5627" s="675" t="s">
        <v>1988</v>
      </c>
      <c r="D5627" s="675" t="s">
        <v>326</v>
      </c>
      <c r="E5627" s="676">
        <v>17.79</v>
      </c>
      <c r="F5627" s="446"/>
      <c r="G5627" s="446"/>
      <c r="H5627" s="446" t="s">
        <v>14360</v>
      </c>
      <c r="I5627" s="447">
        <v>45261</v>
      </c>
    </row>
    <row r="5628" spans="1:9" ht="15.75">
      <c r="A5628" s="675">
        <v>101236</v>
      </c>
      <c r="B5628" s="675" t="s">
        <v>8082</v>
      </c>
      <c r="C5628" s="675" t="s">
        <v>1988</v>
      </c>
      <c r="D5628" s="675" t="s">
        <v>326</v>
      </c>
      <c r="E5628" s="676">
        <v>20.74</v>
      </c>
      <c r="F5628" s="446"/>
      <c r="G5628" s="446"/>
      <c r="H5628" s="446" t="s">
        <v>14360</v>
      </c>
      <c r="I5628" s="447">
        <v>45261</v>
      </c>
    </row>
    <row r="5629" spans="1:9" ht="15.75">
      <c r="A5629" s="675">
        <v>101237</v>
      </c>
      <c r="B5629" s="675" t="s">
        <v>8083</v>
      </c>
      <c r="C5629" s="675" t="s">
        <v>1988</v>
      </c>
      <c r="D5629" s="675" t="s">
        <v>326</v>
      </c>
      <c r="E5629" s="676">
        <v>22.11</v>
      </c>
      <c r="F5629" s="446"/>
      <c r="G5629" s="446"/>
      <c r="H5629" s="446" t="s">
        <v>14360</v>
      </c>
      <c r="I5629" s="447">
        <v>45261</v>
      </c>
    </row>
    <row r="5630" spans="1:9" ht="15.75">
      <c r="A5630" s="675">
        <v>101238</v>
      </c>
      <c r="B5630" s="675" t="s">
        <v>8084</v>
      </c>
      <c r="C5630" s="675" t="s">
        <v>1988</v>
      </c>
      <c r="D5630" s="675" t="s">
        <v>326</v>
      </c>
      <c r="E5630" s="676">
        <v>27.99</v>
      </c>
      <c r="F5630" s="446"/>
      <c r="G5630" s="446"/>
      <c r="H5630" s="446" t="s">
        <v>14360</v>
      </c>
      <c r="I5630" s="447">
        <v>45261</v>
      </c>
    </row>
    <row r="5631" spans="1:9" ht="15.75">
      <c r="A5631" s="675">
        <v>101239</v>
      </c>
      <c r="B5631" s="675" t="s">
        <v>8085</v>
      </c>
      <c r="C5631" s="675" t="s">
        <v>1988</v>
      </c>
      <c r="D5631" s="675" t="s">
        <v>326</v>
      </c>
      <c r="E5631" s="676">
        <v>14.82</v>
      </c>
      <c r="F5631" s="446"/>
      <c r="G5631" s="446"/>
      <c r="H5631" s="446" t="s">
        <v>14360</v>
      </c>
      <c r="I5631" s="447">
        <v>45261</v>
      </c>
    </row>
    <row r="5632" spans="1:9" ht="15.75">
      <c r="A5632" s="675">
        <v>101240</v>
      </c>
      <c r="B5632" s="675" t="s">
        <v>8086</v>
      </c>
      <c r="C5632" s="675" t="s">
        <v>1988</v>
      </c>
      <c r="D5632" s="675" t="s">
        <v>326</v>
      </c>
      <c r="E5632" s="676">
        <v>15.65</v>
      </c>
      <c r="F5632" s="446"/>
      <c r="G5632" s="446"/>
      <c r="H5632" s="446" t="s">
        <v>14360</v>
      </c>
      <c r="I5632" s="447">
        <v>45261</v>
      </c>
    </row>
    <row r="5633" spans="1:9" ht="15.75">
      <c r="A5633" s="675">
        <v>101241</v>
      </c>
      <c r="B5633" s="675" t="s">
        <v>8087</v>
      </c>
      <c r="C5633" s="675" t="s">
        <v>1988</v>
      </c>
      <c r="D5633" s="675" t="s">
        <v>326</v>
      </c>
      <c r="E5633" s="676">
        <v>18.3</v>
      </c>
      <c r="F5633" s="446"/>
      <c r="G5633" s="446"/>
      <c r="H5633" s="446" t="s">
        <v>14360</v>
      </c>
      <c r="I5633" s="447">
        <v>45261</v>
      </c>
    </row>
    <row r="5634" spans="1:9" ht="15.75">
      <c r="A5634" s="675">
        <v>101242</v>
      </c>
      <c r="B5634" s="675" t="s">
        <v>8088</v>
      </c>
      <c r="C5634" s="675" t="s">
        <v>1988</v>
      </c>
      <c r="D5634" s="675" t="s">
        <v>326</v>
      </c>
      <c r="E5634" s="676">
        <v>20.46</v>
      </c>
      <c r="F5634" s="446"/>
      <c r="G5634" s="446"/>
      <c r="H5634" s="446" t="s">
        <v>14360</v>
      </c>
      <c r="I5634" s="447">
        <v>45261</v>
      </c>
    </row>
    <row r="5635" spans="1:9" ht="15.75">
      <c r="A5635" s="675">
        <v>101243</v>
      </c>
      <c r="B5635" s="675" t="s">
        <v>8089</v>
      </c>
      <c r="C5635" s="675" t="s">
        <v>1988</v>
      </c>
      <c r="D5635" s="675" t="s">
        <v>326</v>
      </c>
      <c r="E5635" s="676">
        <v>24.83</v>
      </c>
      <c r="F5635" s="446"/>
      <c r="G5635" s="446"/>
      <c r="H5635" s="446" t="s">
        <v>14360</v>
      </c>
      <c r="I5635" s="447">
        <v>45261</v>
      </c>
    </row>
    <row r="5636" spans="1:9" ht="15.75">
      <c r="A5636" s="675">
        <v>101244</v>
      </c>
      <c r="B5636" s="675" t="s">
        <v>8090</v>
      </c>
      <c r="C5636" s="675" t="s">
        <v>1988</v>
      </c>
      <c r="D5636" s="675" t="s">
        <v>326</v>
      </c>
      <c r="E5636" s="676">
        <v>15.62</v>
      </c>
      <c r="F5636" s="446"/>
      <c r="G5636" s="446"/>
      <c r="H5636" s="446" t="s">
        <v>14360</v>
      </c>
      <c r="I5636" s="447">
        <v>45261</v>
      </c>
    </row>
    <row r="5637" spans="1:9" ht="15.75">
      <c r="A5637" s="675">
        <v>101245</v>
      </c>
      <c r="B5637" s="675" t="s">
        <v>8091</v>
      </c>
      <c r="C5637" s="675" t="s">
        <v>1988</v>
      </c>
      <c r="D5637" s="675" t="s">
        <v>326</v>
      </c>
      <c r="E5637" s="676">
        <v>16.54</v>
      </c>
      <c r="F5637" s="446"/>
      <c r="G5637" s="446"/>
      <c r="H5637" s="446" t="s">
        <v>14360</v>
      </c>
      <c r="I5637" s="447">
        <v>45261</v>
      </c>
    </row>
    <row r="5638" spans="1:9" ht="15.75">
      <c r="A5638" s="675">
        <v>101246</v>
      </c>
      <c r="B5638" s="675" t="s">
        <v>8092</v>
      </c>
      <c r="C5638" s="675" t="s">
        <v>1988</v>
      </c>
      <c r="D5638" s="675" t="s">
        <v>326</v>
      </c>
      <c r="E5638" s="676">
        <v>19.23</v>
      </c>
      <c r="F5638" s="446"/>
      <c r="G5638" s="446"/>
      <c r="H5638" s="446" t="s">
        <v>14360</v>
      </c>
      <c r="I5638" s="447">
        <v>45261</v>
      </c>
    </row>
    <row r="5639" spans="1:9" ht="15.75">
      <c r="A5639" s="675">
        <v>101247</v>
      </c>
      <c r="B5639" s="675" t="s">
        <v>8093</v>
      </c>
      <c r="C5639" s="675" t="s">
        <v>1988</v>
      </c>
      <c r="D5639" s="675" t="s">
        <v>326</v>
      </c>
      <c r="E5639" s="676">
        <v>21.35</v>
      </c>
      <c r="F5639" s="446"/>
      <c r="G5639" s="446"/>
      <c r="H5639" s="446" t="s">
        <v>14360</v>
      </c>
      <c r="I5639" s="447">
        <v>45261</v>
      </c>
    </row>
    <row r="5640" spans="1:9" ht="15.75">
      <c r="A5640" s="675">
        <v>101248</v>
      </c>
      <c r="B5640" s="675" t="s">
        <v>8094</v>
      </c>
      <c r="C5640" s="675" t="s">
        <v>1988</v>
      </c>
      <c r="D5640" s="675" t="s">
        <v>326</v>
      </c>
      <c r="E5640" s="676">
        <v>26.76</v>
      </c>
      <c r="F5640" s="446"/>
      <c r="G5640" s="446"/>
      <c r="H5640" s="446" t="s">
        <v>14360</v>
      </c>
      <c r="I5640" s="447">
        <v>45261</v>
      </c>
    </row>
    <row r="5641" spans="1:9" ht="15.75">
      <c r="A5641" s="675">
        <v>101249</v>
      </c>
      <c r="B5641" s="675" t="s">
        <v>8095</v>
      </c>
      <c r="C5641" s="675" t="s">
        <v>1988</v>
      </c>
      <c r="D5641" s="675" t="s">
        <v>326</v>
      </c>
      <c r="E5641" s="676">
        <v>13.57</v>
      </c>
      <c r="F5641" s="446"/>
      <c r="G5641" s="446"/>
      <c r="H5641" s="446" t="s">
        <v>14360</v>
      </c>
      <c r="I5641" s="447">
        <v>45261</v>
      </c>
    </row>
    <row r="5642" spans="1:9" ht="15.75">
      <c r="A5642" s="675">
        <v>101250</v>
      </c>
      <c r="B5642" s="675" t="s">
        <v>8096</v>
      </c>
      <c r="C5642" s="675" t="s">
        <v>1988</v>
      </c>
      <c r="D5642" s="675" t="s">
        <v>326</v>
      </c>
      <c r="E5642" s="676">
        <v>15.08</v>
      </c>
      <c r="F5642" s="446"/>
      <c r="G5642" s="446"/>
      <c r="H5642" s="446" t="s">
        <v>14360</v>
      </c>
      <c r="I5642" s="447">
        <v>45261</v>
      </c>
    </row>
    <row r="5643" spans="1:9" ht="15.75">
      <c r="A5643" s="675">
        <v>101251</v>
      </c>
      <c r="B5643" s="675" t="s">
        <v>8097</v>
      </c>
      <c r="C5643" s="675" t="s">
        <v>1988</v>
      </c>
      <c r="D5643" s="675" t="s">
        <v>326</v>
      </c>
      <c r="E5643" s="676">
        <v>17.149999999999999</v>
      </c>
      <c r="F5643" s="446"/>
      <c r="G5643" s="446"/>
      <c r="H5643" s="446" t="s">
        <v>14360</v>
      </c>
      <c r="I5643" s="447">
        <v>45261</v>
      </c>
    </row>
    <row r="5644" spans="1:9" ht="15.75">
      <c r="A5644" s="675">
        <v>101252</v>
      </c>
      <c r="B5644" s="675" t="s">
        <v>8098</v>
      </c>
      <c r="C5644" s="675" t="s">
        <v>1988</v>
      </c>
      <c r="D5644" s="675" t="s">
        <v>326</v>
      </c>
      <c r="E5644" s="676">
        <v>18.670000000000002</v>
      </c>
      <c r="F5644" s="446"/>
      <c r="G5644" s="446"/>
      <c r="H5644" s="446" t="s">
        <v>14360</v>
      </c>
      <c r="I5644" s="447">
        <v>45261</v>
      </c>
    </row>
    <row r="5645" spans="1:9" ht="15.75">
      <c r="A5645" s="675">
        <v>101253</v>
      </c>
      <c r="B5645" s="675" t="s">
        <v>8099</v>
      </c>
      <c r="C5645" s="675" t="s">
        <v>1988</v>
      </c>
      <c r="D5645" s="675" t="s">
        <v>326</v>
      </c>
      <c r="E5645" s="676">
        <v>23.53</v>
      </c>
      <c r="F5645" s="446"/>
      <c r="G5645" s="446"/>
      <c r="H5645" s="446" t="s">
        <v>14360</v>
      </c>
      <c r="I5645" s="447">
        <v>45261</v>
      </c>
    </row>
    <row r="5646" spans="1:9" ht="15.75">
      <c r="A5646" s="675">
        <v>101254</v>
      </c>
      <c r="B5646" s="675" t="s">
        <v>8100</v>
      </c>
      <c r="C5646" s="675" t="s">
        <v>1988</v>
      </c>
      <c r="D5646" s="675" t="s">
        <v>326</v>
      </c>
      <c r="E5646" s="676">
        <v>12.58</v>
      </c>
      <c r="F5646" s="446"/>
      <c r="G5646" s="446"/>
      <c r="H5646" s="446" t="s">
        <v>14360</v>
      </c>
      <c r="I5646" s="447">
        <v>45261</v>
      </c>
    </row>
    <row r="5647" spans="1:9" ht="15.75">
      <c r="A5647" s="675">
        <v>101255</v>
      </c>
      <c r="B5647" s="675" t="s">
        <v>8101</v>
      </c>
      <c r="C5647" s="675" t="s">
        <v>1988</v>
      </c>
      <c r="D5647" s="675" t="s">
        <v>326</v>
      </c>
      <c r="E5647" s="676">
        <v>11.13</v>
      </c>
      <c r="F5647" s="446"/>
      <c r="G5647" s="446"/>
      <c r="H5647" s="446" t="s">
        <v>14360</v>
      </c>
      <c r="I5647" s="447">
        <v>45261</v>
      </c>
    </row>
    <row r="5648" spans="1:9" ht="15.75">
      <c r="A5648" s="675">
        <v>101256</v>
      </c>
      <c r="B5648" s="675" t="s">
        <v>8102</v>
      </c>
      <c r="C5648" s="675" t="s">
        <v>1988</v>
      </c>
      <c r="D5648" s="675" t="s">
        <v>326</v>
      </c>
      <c r="E5648" s="676">
        <v>19.5</v>
      </c>
      <c r="F5648" s="446"/>
      <c r="G5648" s="446"/>
      <c r="H5648" s="446" t="s">
        <v>14360</v>
      </c>
      <c r="I5648" s="447">
        <v>45261</v>
      </c>
    </row>
    <row r="5649" spans="1:9" ht="15.75">
      <c r="A5649" s="675">
        <v>101257</v>
      </c>
      <c r="B5649" s="675" t="s">
        <v>8103</v>
      </c>
      <c r="C5649" s="675" t="s">
        <v>1988</v>
      </c>
      <c r="D5649" s="675" t="s">
        <v>326</v>
      </c>
      <c r="E5649" s="676">
        <v>20.56</v>
      </c>
      <c r="F5649" s="446"/>
      <c r="G5649" s="446"/>
      <c r="H5649" s="446" t="s">
        <v>14360</v>
      </c>
      <c r="I5649" s="447">
        <v>45261</v>
      </c>
    </row>
    <row r="5650" spans="1:9" ht="15.75">
      <c r="A5650" s="675">
        <v>101258</v>
      </c>
      <c r="B5650" s="675" t="s">
        <v>8104</v>
      </c>
      <c r="C5650" s="675" t="s">
        <v>1988</v>
      </c>
      <c r="D5650" s="675" t="s">
        <v>326</v>
      </c>
      <c r="E5650" s="676">
        <v>23.87</v>
      </c>
      <c r="F5650" s="446"/>
      <c r="G5650" s="446"/>
      <c r="H5650" s="446" t="s">
        <v>14360</v>
      </c>
      <c r="I5650" s="447">
        <v>45261</v>
      </c>
    </row>
    <row r="5651" spans="1:9" ht="15.75">
      <c r="A5651" s="675">
        <v>101259</v>
      </c>
      <c r="B5651" s="675" t="s">
        <v>8105</v>
      </c>
      <c r="C5651" s="675" t="s">
        <v>1988</v>
      </c>
      <c r="D5651" s="675" t="s">
        <v>326</v>
      </c>
      <c r="E5651" s="676">
        <v>26.54</v>
      </c>
      <c r="F5651" s="446"/>
      <c r="G5651" s="446"/>
      <c r="H5651" s="446" t="s">
        <v>14360</v>
      </c>
      <c r="I5651" s="447">
        <v>45261</v>
      </c>
    </row>
    <row r="5652" spans="1:9" ht="15.75">
      <c r="A5652" s="675">
        <v>101260</v>
      </c>
      <c r="B5652" s="675" t="s">
        <v>8106</v>
      </c>
      <c r="C5652" s="675" t="s">
        <v>1988</v>
      </c>
      <c r="D5652" s="675" t="s">
        <v>326</v>
      </c>
      <c r="E5652" s="676">
        <v>33.22</v>
      </c>
      <c r="F5652" s="446"/>
      <c r="G5652" s="446"/>
      <c r="H5652" s="446" t="s">
        <v>14360</v>
      </c>
      <c r="I5652" s="447">
        <v>45261</v>
      </c>
    </row>
    <row r="5653" spans="1:9" ht="15.75">
      <c r="A5653" s="675">
        <v>101261</v>
      </c>
      <c r="B5653" s="675" t="s">
        <v>8107</v>
      </c>
      <c r="C5653" s="675" t="s">
        <v>1988</v>
      </c>
      <c r="D5653" s="675" t="s">
        <v>326</v>
      </c>
      <c r="E5653" s="676">
        <v>18.48</v>
      </c>
      <c r="F5653" s="446"/>
      <c r="G5653" s="446"/>
      <c r="H5653" s="446" t="s">
        <v>14360</v>
      </c>
      <c r="I5653" s="447">
        <v>45261</v>
      </c>
    </row>
    <row r="5654" spans="1:9" ht="15.75">
      <c r="A5654" s="675">
        <v>101262</v>
      </c>
      <c r="B5654" s="675" t="s">
        <v>8108</v>
      </c>
      <c r="C5654" s="675" t="s">
        <v>1988</v>
      </c>
      <c r="D5654" s="675" t="s">
        <v>326</v>
      </c>
      <c r="E5654" s="676">
        <v>19.510000000000002</v>
      </c>
      <c r="F5654" s="446"/>
      <c r="G5654" s="446"/>
      <c r="H5654" s="446" t="s">
        <v>14360</v>
      </c>
      <c r="I5654" s="447">
        <v>45261</v>
      </c>
    </row>
    <row r="5655" spans="1:9" ht="15.75">
      <c r="A5655" s="675">
        <v>101263</v>
      </c>
      <c r="B5655" s="675" t="s">
        <v>8109</v>
      </c>
      <c r="C5655" s="675" t="s">
        <v>1988</v>
      </c>
      <c r="D5655" s="675" t="s">
        <v>326</v>
      </c>
      <c r="E5655" s="676">
        <v>22.59</v>
      </c>
      <c r="F5655" s="446"/>
      <c r="G5655" s="446"/>
      <c r="H5655" s="446" t="s">
        <v>14360</v>
      </c>
      <c r="I5655" s="447">
        <v>45261</v>
      </c>
    </row>
    <row r="5656" spans="1:9" ht="15.75">
      <c r="A5656" s="675">
        <v>101264</v>
      </c>
      <c r="B5656" s="675" t="s">
        <v>8110</v>
      </c>
      <c r="C5656" s="675" t="s">
        <v>1988</v>
      </c>
      <c r="D5656" s="675" t="s">
        <v>326</v>
      </c>
      <c r="E5656" s="676">
        <v>25.05</v>
      </c>
      <c r="F5656" s="446"/>
      <c r="G5656" s="446"/>
      <c r="H5656" s="446" t="s">
        <v>14360</v>
      </c>
      <c r="I5656" s="447">
        <v>45261</v>
      </c>
    </row>
    <row r="5657" spans="1:9" ht="15.75">
      <c r="A5657" s="675">
        <v>101265</v>
      </c>
      <c r="B5657" s="675" t="s">
        <v>8111</v>
      </c>
      <c r="C5657" s="675" t="s">
        <v>1988</v>
      </c>
      <c r="D5657" s="675" t="s">
        <v>326</v>
      </c>
      <c r="E5657" s="676">
        <v>31.26</v>
      </c>
      <c r="F5657" s="446"/>
      <c r="G5657" s="446"/>
      <c r="H5657" s="446" t="s">
        <v>14360</v>
      </c>
      <c r="I5657" s="447">
        <v>45261</v>
      </c>
    </row>
    <row r="5658" spans="1:9" ht="15.75">
      <c r="A5658" s="675">
        <v>101266</v>
      </c>
      <c r="B5658" s="675" t="s">
        <v>8112</v>
      </c>
      <c r="C5658" s="675" t="s">
        <v>1988</v>
      </c>
      <c r="D5658" s="675" t="s">
        <v>326</v>
      </c>
      <c r="E5658" s="676">
        <v>11.19</v>
      </c>
      <c r="F5658" s="446"/>
      <c r="G5658" s="446"/>
      <c r="H5658" s="446" t="s">
        <v>14360</v>
      </c>
      <c r="I5658" s="447">
        <v>45261</v>
      </c>
    </row>
    <row r="5659" spans="1:9" ht="15.75">
      <c r="A5659" s="675">
        <v>101267</v>
      </c>
      <c r="B5659" s="675" t="s">
        <v>8113</v>
      </c>
      <c r="C5659" s="675" t="s">
        <v>1988</v>
      </c>
      <c r="D5659" s="675" t="s">
        <v>326</v>
      </c>
      <c r="E5659" s="676">
        <v>10.77</v>
      </c>
      <c r="F5659" s="446"/>
      <c r="G5659" s="446"/>
      <c r="H5659" s="446" t="s">
        <v>14360</v>
      </c>
      <c r="I5659" s="447">
        <v>45261</v>
      </c>
    </row>
    <row r="5660" spans="1:9" ht="15.75">
      <c r="A5660" s="675">
        <v>101268</v>
      </c>
      <c r="B5660" s="675" t="s">
        <v>8114</v>
      </c>
      <c r="C5660" s="675" t="s">
        <v>1988</v>
      </c>
      <c r="D5660" s="675" t="s">
        <v>326</v>
      </c>
      <c r="E5660" s="676">
        <v>17.73</v>
      </c>
      <c r="F5660" s="446"/>
      <c r="G5660" s="446"/>
      <c r="H5660" s="446" t="s">
        <v>14360</v>
      </c>
      <c r="I5660" s="447">
        <v>45261</v>
      </c>
    </row>
    <row r="5661" spans="1:9" ht="15.75">
      <c r="A5661" s="675">
        <v>101269</v>
      </c>
      <c r="B5661" s="675" t="s">
        <v>8115</v>
      </c>
      <c r="C5661" s="675" t="s">
        <v>1988</v>
      </c>
      <c r="D5661" s="675" t="s">
        <v>326</v>
      </c>
      <c r="E5661" s="676">
        <v>19.760000000000002</v>
      </c>
      <c r="F5661" s="446"/>
      <c r="G5661" s="446"/>
      <c r="H5661" s="446" t="s">
        <v>14360</v>
      </c>
      <c r="I5661" s="447">
        <v>45261</v>
      </c>
    </row>
    <row r="5662" spans="1:9" ht="15.75">
      <c r="A5662" s="675">
        <v>101270</v>
      </c>
      <c r="B5662" s="675" t="s">
        <v>8116</v>
      </c>
      <c r="C5662" s="675" t="s">
        <v>1988</v>
      </c>
      <c r="D5662" s="675" t="s">
        <v>326</v>
      </c>
      <c r="E5662" s="676">
        <v>22.9</v>
      </c>
      <c r="F5662" s="446"/>
      <c r="G5662" s="446"/>
      <c r="H5662" s="446" t="s">
        <v>14360</v>
      </c>
      <c r="I5662" s="447">
        <v>45261</v>
      </c>
    </row>
    <row r="5663" spans="1:9" ht="15.75">
      <c r="A5663" s="675">
        <v>101271</v>
      </c>
      <c r="B5663" s="675" t="s">
        <v>8117</v>
      </c>
      <c r="C5663" s="675" t="s">
        <v>1988</v>
      </c>
      <c r="D5663" s="675" t="s">
        <v>326</v>
      </c>
      <c r="E5663" s="676">
        <v>25.42</v>
      </c>
      <c r="F5663" s="446"/>
      <c r="G5663" s="446"/>
      <c r="H5663" s="446" t="s">
        <v>14360</v>
      </c>
      <c r="I5663" s="447">
        <v>45261</v>
      </c>
    </row>
    <row r="5664" spans="1:9" ht="15.75">
      <c r="A5664" s="675">
        <v>101272</v>
      </c>
      <c r="B5664" s="675" t="s">
        <v>8118</v>
      </c>
      <c r="C5664" s="675" t="s">
        <v>1988</v>
      </c>
      <c r="D5664" s="675" t="s">
        <v>326</v>
      </c>
      <c r="E5664" s="676">
        <v>31.75</v>
      </c>
      <c r="F5664" s="446"/>
      <c r="G5664" s="446"/>
      <c r="H5664" s="446" t="s">
        <v>14360</v>
      </c>
      <c r="I5664" s="447">
        <v>45261</v>
      </c>
    </row>
    <row r="5665" spans="1:9" ht="15.75">
      <c r="A5665" s="675">
        <v>101273</v>
      </c>
      <c r="B5665" s="675" t="s">
        <v>8119</v>
      </c>
      <c r="C5665" s="675" t="s">
        <v>1988</v>
      </c>
      <c r="D5665" s="675" t="s">
        <v>326</v>
      </c>
      <c r="E5665" s="676">
        <v>16.96</v>
      </c>
      <c r="F5665" s="446"/>
      <c r="G5665" s="446"/>
      <c r="H5665" s="446" t="s">
        <v>14360</v>
      </c>
      <c r="I5665" s="447">
        <v>45261</v>
      </c>
    </row>
    <row r="5666" spans="1:9" ht="15.75">
      <c r="A5666" s="675">
        <v>101274</v>
      </c>
      <c r="B5666" s="675" t="s">
        <v>8120</v>
      </c>
      <c r="C5666" s="675" t="s">
        <v>1988</v>
      </c>
      <c r="D5666" s="675" t="s">
        <v>326</v>
      </c>
      <c r="E5666" s="676">
        <v>18.75</v>
      </c>
      <c r="F5666" s="446"/>
      <c r="G5666" s="446"/>
      <c r="H5666" s="446" t="s">
        <v>14360</v>
      </c>
      <c r="I5666" s="447">
        <v>45261</v>
      </c>
    </row>
    <row r="5667" spans="1:9" ht="15.75">
      <c r="A5667" s="675">
        <v>101275</v>
      </c>
      <c r="B5667" s="675" t="s">
        <v>8121</v>
      </c>
      <c r="C5667" s="675" t="s">
        <v>1988</v>
      </c>
      <c r="D5667" s="675" t="s">
        <v>326</v>
      </c>
      <c r="E5667" s="676">
        <v>21.73</v>
      </c>
      <c r="F5667" s="446"/>
      <c r="G5667" s="446"/>
      <c r="H5667" s="446" t="s">
        <v>14360</v>
      </c>
      <c r="I5667" s="447">
        <v>45261</v>
      </c>
    </row>
    <row r="5668" spans="1:9" ht="15.75">
      <c r="A5668" s="675">
        <v>101276</v>
      </c>
      <c r="B5668" s="675" t="s">
        <v>8122</v>
      </c>
      <c r="C5668" s="675" t="s">
        <v>1988</v>
      </c>
      <c r="D5668" s="675" t="s">
        <v>326</v>
      </c>
      <c r="E5668" s="676">
        <v>24.04</v>
      </c>
      <c r="F5668" s="446"/>
      <c r="G5668" s="446"/>
      <c r="H5668" s="446" t="s">
        <v>14360</v>
      </c>
      <c r="I5668" s="447">
        <v>45261</v>
      </c>
    </row>
    <row r="5669" spans="1:9" ht="15.75">
      <c r="A5669" s="675">
        <v>101277</v>
      </c>
      <c r="B5669" s="675" t="s">
        <v>8123</v>
      </c>
      <c r="C5669" s="675" t="s">
        <v>1988</v>
      </c>
      <c r="D5669" s="675" t="s">
        <v>326</v>
      </c>
      <c r="E5669" s="676">
        <v>30.75</v>
      </c>
      <c r="F5669" s="446"/>
      <c r="G5669" s="446"/>
      <c r="H5669" s="446" t="s">
        <v>14360</v>
      </c>
      <c r="I5669" s="447">
        <v>45261</v>
      </c>
    </row>
    <row r="5670" spans="1:9" ht="15.75">
      <c r="A5670" s="675">
        <v>102354</v>
      </c>
      <c r="B5670" s="675" t="s">
        <v>4625</v>
      </c>
      <c r="C5670" s="675" t="s">
        <v>1988</v>
      </c>
      <c r="D5670" s="675" t="s">
        <v>326</v>
      </c>
      <c r="E5670" s="676">
        <v>135.63999999999999</v>
      </c>
      <c r="F5670" s="446"/>
      <c r="G5670" s="446"/>
      <c r="H5670" s="446" t="s">
        <v>14360</v>
      </c>
      <c r="I5670" s="447">
        <v>45261</v>
      </c>
    </row>
    <row r="5671" spans="1:9" ht="15.75">
      <c r="A5671" s="675">
        <v>102355</v>
      </c>
      <c r="B5671" s="675" t="s">
        <v>4626</v>
      </c>
      <c r="C5671" s="675" t="s">
        <v>1988</v>
      </c>
      <c r="D5671" s="675" t="s">
        <v>326</v>
      </c>
      <c r="E5671" s="676">
        <v>156.24</v>
      </c>
      <c r="F5671" s="446"/>
      <c r="G5671" s="446"/>
      <c r="H5671" s="446" t="s">
        <v>14360</v>
      </c>
      <c r="I5671" s="447">
        <v>45261</v>
      </c>
    </row>
    <row r="5672" spans="1:9" ht="15.75">
      <c r="A5672" s="675">
        <v>102360</v>
      </c>
      <c r="B5672" s="675" t="s">
        <v>4627</v>
      </c>
      <c r="C5672" s="675" t="s">
        <v>1988</v>
      </c>
      <c r="D5672" s="675" t="s">
        <v>326</v>
      </c>
      <c r="E5672" s="676">
        <v>22.73</v>
      </c>
      <c r="F5672" s="446"/>
      <c r="G5672" s="446"/>
      <c r="H5672" s="446" t="s">
        <v>14360</v>
      </c>
      <c r="I5672" s="447">
        <v>45261</v>
      </c>
    </row>
    <row r="5673" spans="1:9" ht="15.75">
      <c r="A5673" s="675">
        <v>102361</v>
      </c>
      <c r="B5673" s="675" t="s">
        <v>4628</v>
      </c>
      <c r="C5673" s="675" t="s">
        <v>1988</v>
      </c>
      <c r="D5673" s="675" t="s">
        <v>326</v>
      </c>
      <c r="E5673" s="676">
        <v>32.43</v>
      </c>
      <c r="F5673" s="446"/>
      <c r="G5673" s="446"/>
      <c r="H5673" s="446" t="s">
        <v>14360</v>
      </c>
      <c r="I5673" s="447">
        <v>45261</v>
      </c>
    </row>
    <row r="5674" spans="1:9" ht="15.75">
      <c r="A5674" s="675">
        <v>90082</v>
      </c>
      <c r="B5674" s="675" t="s">
        <v>5560</v>
      </c>
      <c r="C5674" s="675" t="s">
        <v>1988</v>
      </c>
      <c r="D5674" s="675" t="s">
        <v>326</v>
      </c>
      <c r="E5674" s="676">
        <v>10.7</v>
      </c>
      <c r="F5674" s="446"/>
      <c r="G5674" s="446"/>
      <c r="H5674" s="446" t="s">
        <v>14360</v>
      </c>
      <c r="I5674" s="447">
        <v>45261</v>
      </c>
    </row>
    <row r="5675" spans="1:9" ht="15.75">
      <c r="A5675" s="675">
        <v>90084</v>
      </c>
      <c r="B5675" s="675" t="s">
        <v>5561</v>
      </c>
      <c r="C5675" s="675" t="s">
        <v>1988</v>
      </c>
      <c r="D5675" s="675" t="s">
        <v>326</v>
      </c>
      <c r="E5675" s="676">
        <v>10.37</v>
      </c>
      <c r="F5675" s="446"/>
      <c r="G5675" s="446"/>
      <c r="H5675" s="446" t="s">
        <v>14360</v>
      </c>
      <c r="I5675" s="447">
        <v>45261</v>
      </c>
    </row>
    <row r="5676" spans="1:9" ht="15.75">
      <c r="A5676" s="675">
        <v>90086</v>
      </c>
      <c r="B5676" s="675" t="s">
        <v>5562</v>
      </c>
      <c r="C5676" s="675" t="s">
        <v>1988</v>
      </c>
      <c r="D5676" s="675" t="s">
        <v>326</v>
      </c>
      <c r="E5676" s="676">
        <v>9.7899999999999991</v>
      </c>
      <c r="F5676" s="446"/>
      <c r="G5676" s="446"/>
      <c r="H5676" s="446" t="s">
        <v>14360</v>
      </c>
      <c r="I5676" s="447">
        <v>45261</v>
      </c>
    </row>
    <row r="5677" spans="1:9" ht="15.75">
      <c r="A5677" s="675">
        <v>90087</v>
      </c>
      <c r="B5677" s="675" t="s">
        <v>5563</v>
      </c>
      <c r="C5677" s="675" t="s">
        <v>1988</v>
      </c>
      <c r="D5677" s="675" t="s">
        <v>326</v>
      </c>
      <c r="E5677" s="676">
        <v>8.98</v>
      </c>
      <c r="F5677" s="446"/>
      <c r="G5677" s="446"/>
      <c r="H5677" s="446" t="s">
        <v>14360</v>
      </c>
      <c r="I5677" s="447">
        <v>45261</v>
      </c>
    </row>
    <row r="5678" spans="1:9" ht="15.75">
      <c r="A5678" s="675">
        <v>90090</v>
      </c>
      <c r="B5678" s="675" t="s">
        <v>5564</v>
      </c>
      <c r="C5678" s="675" t="s">
        <v>1988</v>
      </c>
      <c r="D5678" s="675" t="s">
        <v>326</v>
      </c>
      <c r="E5678" s="676">
        <v>8.7799999999999994</v>
      </c>
      <c r="F5678" s="446"/>
      <c r="G5678" s="446"/>
      <c r="H5678" s="446" t="s">
        <v>14360</v>
      </c>
      <c r="I5678" s="447">
        <v>45261</v>
      </c>
    </row>
    <row r="5679" spans="1:9" ht="15.75">
      <c r="A5679" s="675">
        <v>90091</v>
      </c>
      <c r="B5679" s="675" t="s">
        <v>5565</v>
      </c>
      <c r="C5679" s="675" t="s">
        <v>1988</v>
      </c>
      <c r="D5679" s="675" t="s">
        <v>326</v>
      </c>
      <c r="E5679" s="676">
        <v>5.78</v>
      </c>
      <c r="F5679" s="446"/>
      <c r="G5679" s="446"/>
      <c r="H5679" s="446" t="s">
        <v>14360</v>
      </c>
      <c r="I5679" s="447">
        <v>45261</v>
      </c>
    </row>
    <row r="5680" spans="1:9" ht="15.75">
      <c r="A5680" s="675">
        <v>90092</v>
      </c>
      <c r="B5680" s="675" t="s">
        <v>5566</v>
      </c>
      <c r="C5680" s="675" t="s">
        <v>1988</v>
      </c>
      <c r="D5680" s="675" t="s">
        <v>326</v>
      </c>
      <c r="E5680" s="676">
        <v>5.72</v>
      </c>
      <c r="F5680" s="446"/>
      <c r="G5680" s="446"/>
      <c r="H5680" s="446" t="s">
        <v>14360</v>
      </c>
      <c r="I5680" s="447">
        <v>45261</v>
      </c>
    </row>
    <row r="5681" spans="1:9" ht="15.75">
      <c r="A5681" s="675">
        <v>90094</v>
      </c>
      <c r="B5681" s="675" t="s">
        <v>5567</v>
      </c>
      <c r="C5681" s="675" t="s">
        <v>1988</v>
      </c>
      <c r="D5681" s="675" t="s">
        <v>326</v>
      </c>
      <c r="E5681" s="676">
        <v>5.4</v>
      </c>
      <c r="F5681" s="446"/>
      <c r="G5681" s="446"/>
      <c r="H5681" s="446" t="s">
        <v>14360</v>
      </c>
      <c r="I5681" s="447">
        <v>45261</v>
      </c>
    </row>
    <row r="5682" spans="1:9" ht="15.75">
      <c r="A5682" s="675">
        <v>90095</v>
      </c>
      <c r="B5682" s="675" t="s">
        <v>5568</v>
      </c>
      <c r="C5682" s="675" t="s">
        <v>1988</v>
      </c>
      <c r="D5682" s="675" t="s">
        <v>326</v>
      </c>
      <c r="E5682" s="676">
        <v>4.9400000000000004</v>
      </c>
      <c r="F5682" s="446"/>
      <c r="G5682" s="446"/>
      <c r="H5682" s="446" t="s">
        <v>14360</v>
      </c>
      <c r="I5682" s="447">
        <v>45261</v>
      </c>
    </row>
    <row r="5683" spans="1:9" ht="15.75">
      <c r="A5683" s="675">
        <v>90098</v>
      </c>
      <c r="B5683" s="675" t="s">
        <v>5569</v>
      </c>
      <c r="C5683" s="675" t="s">
        <v>1988</v>
      </c>
      <c r="D5683" s="675" t="s">
        <v>326</v>
      </c>
      <c r="E5683" s="676">
        <v>4.8499999999999996</v>
      </c>
      <c r="F5683" s="446"/>
      <c r="G5683" s="446"/>
      <c r="H5683" s="446" t="s">
        <v>14360</v>
      </c>
      <c r="I5683" s="447">
        <v>45261</v>
      </c>
    </row>
    <row r="5684" spans="1:9" ht="15.75">
      <c r="A5684" s="675">
        <v>90099</v>
      </c>
      <c r="B5684" s="675" t="s">
        <v>5570</v>
      </c>
      <c r="C5684" s="675" t="s">
        <v>1988</v>
      </c>
      <c r="D5684" s="675" t="s">
        <v>326</v>
      </c>
      <c r="E5684" s="676">
        <v>14.39</v>
      </c>
      <c r="F5684" s="446"/>
      <c r="G5684" s="446"/>
      <c r="H5684" s="446" t="s">
        <v>14360</v>
      </c>
      <c r="I5684" s="447">
        <v>45261</v>
      </c>
    </row>
    <row r="5685" spans="1:9" ht="15.75">
      <c r="A5685" s="675">
        <v>90100</v>
      </c>
      <c r="B5685" s="675" t="s">
        <v>5571</v>
      </c>
      <c r="C5685" s="675" t="s">
        <v>1988</v>
      </c>
      <c r="D5685" s="675" t="s">
        <v>326</v>
      </c>
      <c r="E5685" s="676">
        <v>12.21</v>
      </c>
      <c r="F5685" s="446"/>
      <c r="G5685" s="446"/>
      <c r="H5685" s="446" t="s">
        <v>14360</v>
      </c>
      <c r="I5685" s="447">
        <v>45261</v>
      </c>
    </row>
    <row r="5686" spans="1:9" ht="15.75">
      <c r="A5686" s="675">
        <v>90101</v>
      </c>
      <c r="B5686" s="675" t="s">
        <v>5572</v>
      </c>
      <c r="C5686" s="675" t="s">
        <v>1988</v>
      </c>
      <c r="D5686" s="675" t="s">
        <v>326</v>
      </c>
      <c r="E5686" s="676">
        <v>12.07</v>
      </c>
      <c r="F5686" s="446"/>
      <c r="G5686" s="446"/>
      <c r="H5686" s="446" t="s">
        <v>14360</v>
      </c>
      <c r="I5686" s="447">
        <v>45261</v>
      </c>
    </row>
    <row r="5687" spans="1:9" ht="15.75">
      <c r="A5687" s="675">
        <v>90102</v>
      </c>
      <c r="B5687" s="675" t="s">
        <v>5573</v>
      </c>
      <c r="C5687" s="675" t="s">
        <v>1988</v>
      </c>
      <c r="D5687" s="675" t="s">
        <v>326</v>
      </c>
      <c r="E5687" s="676">
        <v>10.98</v>
      </c>
      <c r="F5687" s="446"/>
      <c r="G5687" s="446"/>
      <c r="H5687" s="446" t="s">
        <v>14360</v>
      </c>
      <c r="I5687" s="447">
        <v>45261</v>
      </c>
    </row>
    <row r="5688" spans="1:9" ht="15.75">
      <c r="A5688" s="675">
        <v>90105</v>
      </c>
      <c r="B5688" s="675" t="s">
        <v>5574</v>
      </c>
      <c r="C5688" s="675" t="s">
        <v>1988</v>
      </c>
      <c r="D5688" s="675" t="s">
        <v>326</v>
      </c>
      <c r="E5688" s="676">
        <v>7.94</v>
      </c>
      <c r="F5688" s="446"/>
      <c r="G5688" s="446"/>
      <c r="H5688" s="446" t="s">
        <v>14360</v>
      </c>
      <c r="I5688" s="447">
        <v>45261</v>
      </c>
    </row>
    <row r="5689" spans="1:9" ht="15.75">
      <c r="A5689" s="675">
        <v>90106</v>
      </c>
      <c r="B5689" s="675" t="s">
        <v>5575</v>
      </c>
      <c r="C5689" s="675" t="s">
        <v>1988</v>
      </c>
      <c r="D5689" s="675" t="s">
        <v>326</v>
      </c>
      <c r="E5689" s="676">
        <v>6.74</v>
      </c>
      <c r="F5689" s="446"/>
      <c r="G5689" s="446"/>
      <c r="H5689" s="446" t="s">
        <v>14360</v>
      </c>
      <c r="I5689" s="447">
        <v>45261</v>
      </c>
    </row>
    <row r="5690" spans="1:9" ht="15.75">
      <c r="A5690" s="675">
        <v>90107</v>
      </c>
      <c r="B5690" s="675" t="s">
        <v>5576</v>
      </c>
      <c r="C5690" s="675" t="s">
        <v>1988</v>
      </c>
      <c r="D5690" s="675" t="s">
        <v>326</v>
      </c>
      <c r="E5690" s="676">
        <v>6.65</v>
      </c>
      <c r="F5690" s="446"/>
      <c r="G5690" s="446"/>
      <c r="H5690" s="446" t="s">
        <v>14360</v>
      </c>
      <c r="I5690" s="447">
        <v>45261</v>
      </c>
    </row>
    <row r="5691" spans="1:9" ht="15.75">
      <c r="A5691" s="675">
        <v>90108</v>
      </c>
      <c r="B5691" s="675" t="s">
        <v>5577</v>
      </c>
      <c r="C5691" s="675" t="s">
        <v>1988</v>
      </c>
      <c r="D5691" s="675" t="s">
        <v>326</v>
      </c>
      <c r="E5691" s="676">
        <v>6.06</v>
      </c>
      <c r="F5691" s="446"/>
      <c r="G5691" s="446"/>
      <c r="H5691" s="446" t="s">
        <v>14360</v>
      </c>
      <c r="I5691" s="447">
        <v>45261</v>
      </c>
    </row>
    <row r="5692" spans="1:9" ht="15.75">
      <c r="A5692" s="675">
        <v>93358</v>
      </c>
      <c r="B5692" s="675" t="s">
        <v>4629</v>
      </c>
      <c r="C5692" s="675" t="s">
        <v>1988</v>
      </c>
      <c r="D5692" s="675" t="s">
        <v>326</v>
      </c>
      <c r="E5692" s="676">
        <v>76.23</v>
      </c>
      <c r="F5692" s="446"/>
      <c r="G5692" s="446"/>
      <c r="H5692" s="446" t="s">
        <v>14360</v>
      </c>
      <c r="I5692" s="447">
        <v>45261</v>
      </c>
    </row>
    <row r="5693" spans="1:9" ht="15.75">
      <c r="A5693" s="675">
        <v>102276</v>
      </c>
      <c r="B5693" s="675" t="s">
        <v>5578</v>
      </c>
      <c r="C5693" s="675" t="s">
        <v>1988</v>
      </c>
      <c r="D5693" s="675" t="s">
        <v>326</v>
      </c>
      <c r="E5693" s="676">
        <v>12.04</v>
      </c>
      <c r="F5693" s="446"/>
      <c r="G5693" s="446"/>
      <c r="H5693" s="446" t="s">
        <v>14360</v>
      </c>
      <c r="I5693" s="447">
        <v>45261</v>
      </c>
    </row>
    <row r="5694" spans="1:9" ht="15.75">
      <c r="A5694" s="675">
        <v>102277</v>
      </c>
      <c r="B5694" s="675" t="s">
        <v>5579</v>
      </c>
      <c r="C5694" s="675" t="s">
        <v>1988</v>
      </c>
      <c r="D5694" s="675" t="s">
        <v>326</v>
      </c>
      <c r="E5694" s="676">
        <v>9.51</v>
      </c>
      <c r="F5694" s="446"/>
      <c r="G5694" s="446"/>
      <c r="H5694" s="446" t="s">
        <v>14360</v>
      </c>
      <c r="I5694" s="447">
        <v>45261</v>
      </c>
    </row>
    <row r="5695" spans="1:9" ht="15.75">
      <c r="A5695" s="675">
        <v>102278</v>
      </c>
      <c r="B5695" s="675" t="s">
        <v>5580</v>
      </c>
      <c r="C5695" s="675" t="s">
        <v>1988</v>
      </c>
      <c r="D5695" s="675" t="s">
        <v>326</v>
      </c>
      <c r="E5695" s="676">
        <v>9.36</v>
      </c>
      <c r="F5695" s="446"/>
      <c r="G5695" s="446"/>
      <c r="H5695" s="446" t="s">
        <v>14360</v>
      </c>
      <c r="I5695" s="447">
        <v>45261</v>
      </c>
    </row>
    <row r="5696" spans="1:9" ht="15.75">
      <c r="A5696" s="675">
        <v>102279</v>
      </c>
      <c r="B5696" s="675" t="s">
        <v>5581</v>
      </c>
      <c r="C5696" s="675" t="s">
        <v>1988</v>
      </c>
      <c r="D5696" s="675" t="s">
        <v>326</v>
      </c>
      <c r="E5696" s="676">
        <v>6.64</v>
      </c>
      <c r="F5696" s="446"/>
      <c r="G5696" s="446"/>
      <c r="H5696" s="446" t="s">
        <v>14360</v>
      </c>
      <c r="I5696" s="447">
        <v>45261</v>
      </c>
    </row>
    <row r="5697" spans="1:9" ht="15.75">
      <c r="A5697" s="675">
        <v>102280</v>
      </c>
      <c r="B5697" s="675" t="s">
        <v>5582</v>
      </c>
      <c r="C5697" s="675" t="s">
        <v>1988</v>
      </c>
      <c r="D5697" s="675" t="s">
        <v>326</v>
      </c>
      <c r="E5697" s="676">
        <v>5.24</v>
      </c>
      <c r="F5697" s="446"/>
      <c r="G5697" s="446"/>
      <c r="H5697" s="446" t="s">
        <v>14360</v>
      </c>
      <c r="I5697" s="447">
        <v>45261</v>
      </c>
    </row>
    <row r="5698" spans="1:9" ht="15.75">
      <c r="A5698" s="675">
        <v>102281</v>
      </c>
      <c r="B5698" s="675" t="s">
        <v>5583</v>
      </c>
      <c r="C5698" s="675" t="s">
        <v>1988</v>
      </c>
      <c r="D5698" s="675" t="s">
        <v>326</v>
      </c>
      <c r="E5698" s="676">
        <v>5.17</v>
      </c>
      <c r="F5698" s="446"/>
      <c r="G5698" s="446"/>
      <c r="H5698" s="446" t="s">
        <v>14360</v>
      </c>
      <c r="I5698" s="447">
        <v>45261</v>
      </c>
    </row>
    <row r="5699" spans="1:9" ht="15.75">
      <c r="A5699" s="675">
        <v>102282</v>
      </c>
      <c r="B5699" s="675" t="s">
        <v>5584</v>
      </c>
      <c r="C5699" s="675" t="s">
        <v>1988</v>
      </c>
      <c r="D5699" s="675" t="s">
        <v>326</v>
      </c>
      <c r="E5699" s="676">
        <v>13.37</v>
      </c>
      <c r="F5699" s="446"/>
      <c r="G5699" s="446"/>
      <c r="H5699" s="446" t="s">
        <v>14360</v>
      </c>
      <c r="I5699" s="447">
        <v>45261</v>
      </c>
    </row>
    <row r="5700" spans="1:9" ht="15.75">
      <c r="A5700" s="675">
        <v>102283</v>
      </c>
      <c r="B5700" s="675" t="s">
        <v>5585</v>
      </c>
      <c r="C5700" s="675" t="s">
        <v>1988</v>
      </c>
      <c r="D5700" s="675" t="s">
        <v>326</v>
      </c>
      <c r="E5700" s="676">
        <v>11.87</v>
      </c>
      <c r="F5700" s="446"/>
      <c r="G5700" s="446"/>
      <c r="H5700" s="446" t="s">
        <v>14360</v>
      </c>
      <c r="I5700" s="447">
        <v>45261</v>
      </c>
    </row>
    <row r="5701" spans="1:9" ht="15.75">
      <c r="A5701" s="675">
        <v>102284</v>
      </c>
      <c r="B5701" s="675" t="s">
        <v>5586</v>
      </c>
      <c r="C5701" s="675" t="s">
        <v>1988</v>
      </c>
      <c r="D5701" s="675" t="s">
        <v>326</v>
      </c>
      <c r="E5701" s="676">
        <v>11.5</v>
      </c>
      <c r="F5701" s="446"/>
      <c r="G5701" s="446"/>
      <c r="H5701" s="446" t="s">
        <v>14360</v>
      </c>
      <c r="I5701" s="447">
        <v>45261</v>
      </c>
    </row>
    <row r="5702" spans="1:9" ht="15.75">
      <c r="A5702" s="675">
        <v>102285</v>
      </c>
      <c r="B5702" s="675" t="s">
        <v>5587</v>
      </c>
      <c r="C5702" s="675" t="s">
        <v>1988</v>
      </c>
      <c r="D5702" s="675" t="s">
        <v>326</v>
      </c>
      <c r="E5702" s="676">
        <v>10.87</v>
      </c>
      <c r="F5702" s="446"/>
      <c r="G5702" s="446"/>
      <c r="H5702" s="446" t="s">
        <v>14360</v>
      </c>
      <c r="I5702" s="447">
        <v>45261</v>
      </c>
    </row>
    <row r="5703" spans="1:9" ht="15.75">
      <c r="A5703" s="675">
        <v>102286</v>
      </c>
      <c r="B5703" s="675" t="s">
        <v>5588</v>
      </c>
      <c r="C5703" s="675" t="s">
        <v>1988</v>
      </c>
      <c r="D5703" s="675" t="s">
        <v>326</v>
      </c>
      <c r="E5703" s="676">
        <v>10.57</v>
      </c>
      <c r="F5703" s="446"/>
      <c r="G5703" s="446"/>
      <c r="H5703" s="446" t="s">
        <v>14360</v>
      </c>
      <c r="I5703" s="447">
        <v>45261</v>
      </c>
    </row>
    <row r="5704" spans="1:9" ht="15.75">
      <c r="A5704" s="675">
        <v>102287</v>
      </c>
      <c r="B5704" s="675" t="s">
        <v>5589</v>
      </c>
      <c r="C5704" s="675" t="s">
        <v>1988</v>
      </c>
      <c r="D5704" s="675" t="s">
        <v>326</v>
      </c>
      <c r="E5704" s="676">
        <v>10.41</v>
      </c>
      <c r="F5704" s="446"/>
      <c r="G5704" s="446"/>
      <c r="H5704" s="446" t="s">
        <v>14360</v>
      </c>
      <c r="I5704" s="447">
        <v>45261</v>
      </c>
    </row>
    <row r="5705" spans="1:9" ht="15.75">
      <c r="A5705" s="675">
        <v>102288</v>
      </c>
      <c r="B5705" s="675" t="s">
        <v>5590</v>
      </c>
      <c r="C5705" s="675" t="s">
        <v>1988</v>
      </c>
      <c r="D5705" s="675" t="s">
        <v>326</v>
      </c>
      <c r="E5705" s="676">
        <v>10</v>
      </c>
      <c r="F5705" s="446"/>
      <c r="G5705" s="446"/>
      <c r="H5705" s="446" t="s">
        <v>14360</v>
      </c>
      <c r="I5705" s="447">
        <v>45261</v>
      </c>
    </row>
    <row r="5706" spans="1:9" ht="15.75">
      <c r="A5706" s="675">
        <v>102289</v>
      </c>
      <c r="B5706" s="675" t="s">
        <v>5591</v>
      </c>
      <c r="C5706" s="675" t="s">
        <v>1988</v>
      </c>
      <c r="D5706" s="675" t="s">
        <v>326</v>
      </c>
      <c r="E5706" s="676">
        <v>9.77</v>
      </c>
      <c r="F5706" s="446"/>
      <c r="G5706" s="446"/>
      <c r="H5706" s="446" t="s">
        <v>14360</v>
      </c>
      <c r="I5706" s="447">
        <v>45261</v>
      </c>
    </row>
    <row r="5707" spans="1:9" ht="15.75">
      <c r="A5707" s="675">
        <v>102290</v>
      </c>
      <c r="B5707" s="675" t="s">
        <v>5592</v>
      </c>
      <c r="C5707" s="675" t="s">
        <v>1988</v>
      </c>
      <c r="D5707" s="675" t="s">
        <v>326</v>
      </c>
      <c r="E5707" s="676">
        <v>7.37</v>
      </c>
      <c r="F5707" s="446"/>
      <c r="G5707" s="446"/>
      <c r="H5707" s="446" t="s">
        <v>14360</v>
      </c>
      <c r="I5707" s="447">
        <v>45261</v>
      </c>
    </row>
    <row r="5708" spans="1:9" ht="15.75">
      <c r="A5708" s="675">
        <v>102291</v>
      </c>
      <c r="B5708" s="675" t="s">
        <v>5593</v>
      </c>
      <c r="C5708" s="675" t="s">
        <v>1988</v>
      </c>
      <c r="D5708" s="675" t="s">
        <v>326</v>
      </c>
      <c r="E5708" s="676">
        <v>6.55</v>
      </c>
      <c r="F5708" s="446"/>
      <c r="G5708" s="446"/>
      <c r="H5708" s="446" t="s">
        <v>14360</v>
      </c>
      <c r="I5708" s="447">
        <v>45261</v>
      </c>
    </row>
    <row r="5709" spans="1:9" ht="15.75">
      <c r="A5709" s="675">
        <v>102292</v>
      </c>
      <c r="B5709" s="675" t="s">
        <v>5594</v>
      </c>
      <c r="C5709" s="675" t="s">
        <v>1988</v>
      </c>
      <c r="D5709" s="675" t="s">
        <v>326</v>
      </c>
      <c r="E5709" s="676">
        <v>6.34</v>
      </c>
      <c r="F5709" s="446"/>
      <c r="G5709" s="446"/>
      <c r="H5709" s="446" t="s">
        <v>14360</v>
      </c>
      <c r="I5709" s="447">
        <v>45261</v>
      </c>
    </row>
    <row r="5710" spans="1:9" ht="15.75">
      <c r="A5710" s="675">
        <v>102293</v>
      </c>
      <c r="B5710" s="675" t="s">
        <v>5595</v>
      </c>
      <c r="C5710" s="675" t="s">
        <v>1988</v>
      </c>
      <c r="D5710" s="675" t="s">
        <v>326</v>
      </c>
      <c r="E5710" s="676">
        <v>6.01</v>
      </c>
      <c r="F5710" s="446"/>
      <c r="G5710" s="446"/>
      <c r="H5710" s="446" t="s">
        <v>14360</v>
      </c>
      <c r="I5710" s="447">
        <v>45261</v>
      </c>
    </row>
    <row r="5711" spans="1:9" ht="15.75">
      <c r="A5711" s="675">
        <v>102294</v>
      </c>
      <c r="B5711" s="675" t="s">
        <v>5596</v>
      </c>
      <c r="C5711" s="675" t="s">
        <v>1988</v>
      </c>
      <c r="D5711" s="675" t="s">
        <v>326</v>
      </c>
      <c r="E5711" s="676">
        <v>5.84</v>
      </c>
      <c r="F5711" s="446"/>
      <c r="G5711" s="446"/>
      <c r="H5711" s="446" t="s">
        <v>14360</v>
      </c>
      <c r="I5711" s="447">
        <v>45261</v>
      </c>
    </row>
    <row r="5712" spans="1:9" ht="15.75">
      <c r="A5712" s="675">
        <v>102295</v>
      </c>
      <c r="B5712" s="675" t="s">
        <v>5597</v>
      </c>
      <c r="C5712" s="675" t="s">
        <v>1988</v>
      </c>
      <c r="D5712" s="675" t="s">
        <v>326</v>
      </c>
      <c r="E5712" s="676">
        <v>5.74</v>
      </c>
      <c r="F5712" s="446"/>
      <c r="G5712" s="446"/>
      <c r="H5712" s="446" t="s">
        <v>14360</v>
      </c>
      <c r="I5712" s="447">
        <v>45261</v>
      </c>
    </row>
    <row r="5713" spans="1:9" ht="15.75">
      <c r="A5713" s="675">
        <v>102296</v>
      </c>
      <c r="B5713" s="675" t="s">
        <v>5598</v>
      </c>
      <c r="C5713" s="675" t="s">
        <v>1988</v>
      </c>
      <c r="D5713" s="675" t="s">
        <v>326</v>
      </c>
      <c r="E5713" s="676">
        <v>5.5</v>
      </c>
      <c r="F5713" s="446"/>
      <c r="G5713" s="446"/>
      <c r="H5713" s="446" t="s">
        <v>14360</v>
      </c>
      <c r="I5713" s="447">
        <v>45261</v>
      </c>
    </row>
    <row r="5714" spans="1:9" ht="15.75">
      <c r="A5714" s="675">
        <v>102297</v>
      </c>
      <c r="B5714" s="675" t="s">
        <v>5599</v>
      </c>
      <c r="C5714" s="675" t="s">
        <v>1988</v>
      </c>
      <c r="D5714" s="675" t="s">
        <v>326</v>
      </c>
      <c r="E5714" s="676">
        <v>5.38</v>
      </c>
      <c r="F5714" s="446"/>
      <c r="G5714" s="446"/>
      <c r="H5714" s="446" t="s">
        <v>14360</v>
      </c>
      <c r="I5714" s="447">
        <v>45261</v>
      </c>
    </row>
    <row r="5715" spans="1:9" ht="15.75">
      <c r="A5715" s="675">
        <v>102298</v>
      </c>
      <c r="B5715" s="675" t="s">
        <v>5600</v>
      </c>
      <c r="C5715" s="675" t="s">
        <v>1988</v>
      </c>
      <c r="D5715" s="675" t="s">
        <v>326</v>
      </c>
      <c r="E5715" s="676">
        <v>15.98</v>
      </c>
      <c r="F5715" s="446"/>
      <c r="G5715" s="446"/>
      <c r="H5715" s="446" t="s">
        <v>14360</v>
      </c>
      <c r="I5715" s="447">
        <v>45261</v>
      </c>
    </row>
    <row r="5716" spans="1:9" ht="15.75">
      <c r="A5716" s="675">
        <v>102299</v>
      </c>
      <c r="B5716" s="675" t="s">
        <v>5601</v>
      </c>
      <c r="C5716" s="675" t="s">
        <v>1988</v>
      </c>
      <c r="D5716" s="675" t="s">
        <v>326</v>
      </c>
      <c r="E5716" s="676">
        <v>13.58</v>
      </c>
      <c r="F5716" s="446"/>
      <c r="G5716" s="446"/>
      <c r="H5716" s="446" t="s">
        <v>14360</v>
      </c>
      <c r="I5716" s="447">
        <v>45261</v>
      </c>
    </row>
    <row r="5717" spans="1:9" ht="15.75">
      <c r="A5717" s="675">
        <v>102300</v>
      </c>
      <c r="B5717" s="675" t="s">
        <v>5602</v>
      </c>
      <c r="C5717" s="675" t="s">
        <v>1988</v>
      </c>
      <c r="D5717" s="675" t="s">
        <v>326</v>
      </c>
      <c r="E5717" s="676">
        <v>13.41</v>
      </c>
      <c r="F5717" s="446"/>
      <c r="G5717" s="446"/>
      <c r="H5717" s="446" t="s">
        <v>14360</v>
      </c>
      <c r="I5717" s="447">
        <v>45261</v>
      </c>
    </row>
    <row r="5718" spans="1:9" ht="15.75">
      <c r="A5718" s="675">
        <v>102301</v>
      </c>
      <c r="B5718" s="675" t="s">
        <v>5603</v>
      </c>
      <c r="C5718" s="675" t="s">
        <v>1988</v>
      </c>
      <c r="D5718" s="675" t="s">
        <v>326</v>
      </c>
      <c r="E5718" s="676">
        <v>12.2</v>
      </c>
      <c r="F5718" s="446"/>
      <c r="G5718" s="446"/>
      <c r="H5718" s="446" t="s">
        <v>14360</v>
      </c>
      <c r="I5718" s="447">
        <v>45261</v>
      </c>
    </row>
    <row r="5719" spans="1:9" ht="15.75">
      <c r="A5719" s="675">
        <v>102302</v>
      </c>
      <c r="B5719" s="675" t="s">
        <v>5604</v>
      </c>
      <c r="C5719" s="675" t="s">
        <v>1988</v>
      </c>
      <c r="D5719" s="675" t="s">
        <v>326</v>
      </c>
      <c r="E5719" s="676">
        <v>8.81</v>
      </c>
      <c r="F5719" s="446"/>
      <c r="G5719" s="446"/>
      <c r="H5719" s="446" t="s">
        <v>14360</v>
      </c>
      <c r="I5719" s="447">
        <v>45261</v>
      </c>
    </row>
    <row r="5720" spans="1:9" ht="15.75">
      <c r="A5720" s="675">
        <v>102303</v>
      </c>
      <c r="B5720" s="675" t="s">
        <v>5605</v>
      </c>
      <c r="C5720" s="675" t="s">
        <v>1988</v>
      </c>
      <c r="D5720" s="675" t="s">
        <v>326</v>
      </c>
      <c r="E5720" s="676">
        <v>7.49</v>
      </c>
      <c r="F5720" s="446"/>
      <c r="G5720" s="446"/>
      <c r="H5720" s="446" t="s">
        <v>14360</v>
      </c>
      <c r="I5720" s="447">
        <v>45261</v>
      </c>
    </row>
    <row r="5721" spans="1:9" ht="15.75">
      <c r="A5721" s="675">
        <v>102304</v>
      </c>
      <c r="B5721" s="675" t="s">
        <v>5606</v>
      </c>
      <c r="C5721" s="675" t="s">
        <v>1988</v>
      </c>
      <c r="D5721" s="675" t="s">
        <v>326</v>
      </c>
      <c r="E5721" s="676">
        <v>7.39</v>
      </c>
      <c r="F5721" s="446"/>
      <c r="G5721" s="446"/>
      <c r="H5721" s="446" t="s">
        <v>14360</v>
      </c>
      <c r="I5721" s="447">
        <v>45261</v>
      </c>
    </row>
    <row r="5722" spans="1:9" ht="15.75">
      <c r="A5722" s="675">
        <v>102305</v>
      </c>
      <c r="B5722" s="675" t="s">
        <v>5607</v>
      </c>
      <c r="C5722" s="675" t="s">
        <v>1988</v>
      </c>
      <c r="D5722" s="675" t="s">
        <v>326</v>
      </c>
      <c r="E5722" s="676">
        <v>6.73</v>
      </c>
      <c r="F5722" s="446"/>
      <c r="G5722" s="446"/>
      <c r="H5722" s="446" t="s">
        <v>14360</v>
      </c>
      <c r="I5722" s="447">
        <v>45261</v>
      </c>
    </row>
    <row r="5723" spans="1:9" ht="15.75">
      <c r="A5723" s="675">
        <v>102306</v>
      </c>
      <c r="B5723" s="675" t="s">
        <v>5608</v>
      </c>
      <c r="C5723" s="675" t="s">
        <v>1988</v>
      </c>
      <c r="D5723" s="675" t="s">
        <v>326</v>
      </c>
      <c r="E5723" s="676">
        <v>15.06</v>
      </c>
      <c r="F5723" s="446"/>
      <c r="G5723" s="446"/>
      <c r="H5723" s="446" t="s">
        <v>14360</v>
      </c>
      <c r="I5723" s="447">
        <v>45261</v>
      </c>
    </row>
    <row r="5724" spans="1:9" ht="15.75">
      <c r="A5724" s="675">
        <v>102307</v>
      </c>
      <c r="B5724" s="675" t="s">
        <v>5609</v>
      </c>
      <c r="C5724" s="675" t="s">
        <v>1988</v>
      </c>
      <c r="D5724" s="675" t="s">
        <v>326</v>
      </c>
      <c r="E5724" s="676">
        <v>13.37</v>
      </c>
      <c r="F5724" s="446"/>
      <c r="G5724" s="446"/>
      <c r="H5724" s="446" t="s">
        <v>14360</v>
      </c>
      <c r="I5724" s="447">
        <v>45261</v>
      </c>
    </row>
    <row r="5725" spans="1:9" ht="15.75">
      <c r="A5725" s="675">
        <v>102308</v>
      </c>
      <c r="B5725" s="675" t="s">
        <v>5610</v>
      </c>
      <c r="C5725" s="675" t="s">
        <v>1988</v>
      </c>
      <c r="D5725" s="675" t="s">
        <v>326</v>
      </c>
      <c r="E5725" s="676">
        <v>12.95</v>
      </c>
      <c r="F5725" s="446"/>
      <c r="G5725" s="446"/>
      <c r="H5725" s="446" t="s">
        <v>14360</v>
      </c>
      <c r="I5725" s="447">
        <v>45261</v>
      </c>
    </row>
    <row r="5726" spans="1:9" ht="15.75">
      <c r="A5726" s="675">
        <v>102309</v>
      </c>
      <c r="B5726" s="675" t="s">
        <v>5611</v>
      </c>
      <c r="C5726" s="675" t="s">
        <v>1988</v>
      </c>
      <c r="D5726" s="675" t="s">
        <v>326</v>
      </c>
      <c r="E5726" s="676">
        <v>12.27</v>
      </c>
      <c r="F5726" s="446"/>
      <c r="G5726" s="446"/>
      <c r="H5726" s="446" t="s">
        <v>14360</v>
      </c>
      <c r="I5726" s="447">
        <v>45261</v>
      </c>
    </row>
    <row r="5727" spans="1:9" ht="15.75">
      <c r="A5727" s="675">
        <v>102310</v>
      </c>
      <c r="B5727" s="675" t="s">
        <v>5612</v>
      </c>
      <c r="C5727" s="675" t="s">
        <v>1988</v>
      </c>
      <c r="D5727" s="675" t="s">
        <v>326</v>
      </c>
      <c r="E5727" s="676">
        <v>11.89</v>
      </c>
      <c r="F5727" s="446"/>
      <c r="G5727" s="446"/>
      <c r="H5727" s="446" t="s">
        <v>14360</v>
      </c>
      <c r="I5727" s="447">
        <v>45261</v>
      </c>
    </row>
    <row r="5728" spans="1:9" ht="15.75">
      <c r="A5728" s="675">
        <v>102311</v>
      </c>
      <c r="B5728" s="675" t="s">
        <v>5613</v>
      </c>
      <c r="C5728" s="675" t="s">
        <v>1988</v>
      </c>
      <c r="D5728" s="675" t="s">
        <v>326</v>
      </c>
      <c r="E5728" s="676">
        <v>11.7</v>
      </c>
      <c r="F5728" s="446"/>
      <c r="G5728" s="446"/>
      <c r="H5728" s="446" t="s">
        <v>14360</v>
      </c>
      <c r="I5728" s="447">
        <v>45261</v>
      </c>
    </row>
    <row r="5729" spans="1:9" ht="15.75">
      <c r="A5729" s="675">
        <v>102312</v>
      </c>
      <c r="B5729" s="675" t="s">
        <v>5614</v>
      </c>
      <c r="C5729" s="675" t="s">
        <v>1988</v>
      </c>
      <c r="D5729" s="675" t="s">
        <v>326</v>
      </c>
      <c r="E5729" s="676">
        <v>11.25</v>
      </c>
      <c r="F5729" s="446"/>
      <c r="G5729" s="446"/>
      <c r="H5729" s="446" t="s">
        <v>14360</v>
      </c>
      <c r="I5729" s="447">
        <v>45261</v>
      </c>
    </row>
    <row r="5730" spans="1:9" ht="15.75">
      <c r="A5730" s="675">
        <v>102313</v>
      </c>
      <c r="B5730" s="675" t="s">
        <v>5615</v>
      </c>
      <c r="C5730" s="675" t="s">
        <v>1988</v>
      </c>
      <c r="D5730" s="675" t="s">
        <v>326</v>
      </c>
      <c r="E5730" s="676">
        <v>10.99</v>
      </c>
      <c r="F5730" s="446"/>
      <c r="G5730" s="446"/>
      <c r="H5730" s="446" t="s">
        <v>14360</v>
      </c>
      <c r="I5730" s="447">
        <v>45261</v>
      </c>
    </row>
    <row r="5731" spans="1:9" ht="15.75">
      <c r="A5731" s="675">
        <v>102314</v>
      </c>
      <c r="B5731" s="675" t="s">
        <v>5616</v>
      </c>
      <c r="C5731" s="675" t="s">
        <v>1988</v>
      </c>
      <c r="D5731" s="675" t="s">
        <v>326</v>
      </c>
      <c r="E5731" s="676">
        <v>8.31</v>
      </c>
      <c r="F5731" s="446"/>
      <c r="G5731" s="446"/>
      <c r="H5731" s="446" t="s">
        <v>14360</v>
      </c>
      <c r="I5731" s="447">
        <v>45261</v>
      </c>
    </row>
    <row r="5732" spans="1:9" ht="15.75">
      <c r="A5732" s="675">
        <v>102315</v>
      </c>
      <c r="B5732" s="675" t="s">
        <v>5617</v>
      </c>
      <c r="C5732" s="675" t="s">
        <v>1988</v>
      </c>
      <c r="D5732" s="675" t="s">
        <v>326</v>
      </c>
      <c r="E5732" s="676">
        <v>7.37</v>
      </c>
      <c r="F5732" s="446"/>
      <c r="G5732" s="446"/>
      <c r="H5732" s="446" t="s">
        <v>14360</v>
      </c>
      <c r="I5732" s="447">
        <v>45261</v>
      </c>
    </row>
    <row r="5733" spans="1:9" ht="15.75">
      <c r="A5733" s="675">
        <v>102316</v>
      </c>
      <c r="B5733" s="675" t="s">
        <v>5618</v>
      </c>
      <c r="C5733" s="675" t="s">
        <v>1988</v>
      </c>
      <c r="D5733" s="675" t="s">
        <v>326</v>
      </c>
      <c r="E5733" s="676">
        <v>7.14</v>
      </c>
      <c r="F5733" s="446"/>
      <c r="G5733" s="446"/>
      <c r="H5733" s="446" t="s">
        <v>14360</v>
      </c>
      <c r="I5733" s="447">
        <v>45261</v>
      </c>
    </row>
    <row r="5734" spans="1:9" ht="15.75">
      <c r="A5734" s="675">
        <v>102317</v>
      </c>
      <c r="B5734" s="675" t="s">
        <v>5619</v>
      </c>
      <c r="C5734" s="675" t="s">
        <v>1988</v>
      </c>
      <c r="D5734" s="675" t="s">
        <v>326</v>
      </c>
      <c r="E5734" s="676">
        <v>6.75</v>
      </c>
      <c r="F5734" s="446"/>
      <c r="G5734" s="446"/>
      <c r="H5734" s="446" t="s">
        <v>14360</v>
      </c>
      <c r="I5734" s="447">
        <v>45261</v>
      </c>
    </row>
    <row r="5735" spans="1:9" ht="15.75">
      <c r="A5735" s="675">
        <v>102318</v>
      </c>
      <c r="B5735" s="675" t="s">
        <v>5620</v>
      </c>
      <c r="C5735" s="675" t="s">
        <v>1988</v>
      </c>
      <c r="D5735" s="675" t="s">
        <v>326</v>
      </c>
      <c r="E5735" s="676">
        <v>6.58</v>
      </c>
      <c r="F5735" s="446"/>
      <c r="G5735" s="446"/>
      <c r="H5735" s="446" t="s">
        <v>14360</v>
      </c>
      <c r="I5735" s="447">
        <v>45261</v>
      </c>
    </row>
    <row r="5736" spans="1:9" ht="15.75">
      <c r="A5736" s="675">
        <v>102319</v>
      </c>
      <c r="B5736" s="675" t="s">
        <v>5621</v>
      </c>
      <c r="C5736" s="675" t="s">
        <v>1988</v>
      </c>
      <c r="D5736" s="675" t="s">
        <v>326</v>
      </c>
      <c r="E5736" s="676">
        <v>6.45</v>
      </c>
      <c r="F5736" s="446"/>
      <c r="G5736" s="446"/>
      <c r="H5736" s="446" t="s">
        <v>14360</v>
      </c>
      <c r="I5736" s="447">
        <v>45261</v>
      </c>
    </row>
    <row r="5737" spans="1:9" ht="15.75">
      <c r="A5737" s="675">
        <v>102320</v>
      </c>
      <c r="B5737" s="675" t="s">
        <v>5622</v>
      </c>
      <c r="C5737" s="675" t="s">
        <v>1988</v>
      </c>
      <c r="D5737" s="675" t="s">
        <v>326</v>
      </c>
      <c r="E5737" s="676">
        <v>6.2</v>
      </c>
      <c r="F5737" s="446"/>
      <c r="G5737" s="446"/>
      <c r="H5737" s="446" t="s">
        <v>14360</v>
      </c>
      <c r="I5737" s="447">
        <v>45261</v>
      </c>
    </row>
    <row r="5738" spans="1:9" ht="15.75">
      <c r="A5738" s="675">
        <v>102321</v>
      </c>
      <c r="B5738" s="675" t="s">
        <v>5623</v>
      </c>
      <c r="C5738" s="675" t="s">
        <v>1988</v>
      </c>
      <c r="D5738" s="675" t="s">
        <v>326</v>
      </c>
      <c r="E5738" s="676">
        <v>6.07</v>
      </c>
      <c r="F5738" s="446"/>
      <c r="G5738" s="446"/>
      <c r="H5738" s="446" t="s">
        <v>14360</v>
      </c>
      <c r="I5738" s="447">
        <v>45261</v>
      </c>
    </row>
    <row r="5739" spans="1:9" ht="15.75">
      <c r="A5739" s="675">
        <v>102322</v>
      </c>
      <c r="B5739" s="675" t="s">
        <v>5624</v>
      </c>
      <c r="C5739" s="675" t="s">
        <v>1988</v>
      </c>
      <c r="D5739" s="675" t="s">
        <v>326</v>
      </c>
      <c r="E5739" s="676">
        <v>18</v>
      </c>
      <c r="F5739" s="446"/>
      <c r="G5739" s="446"/>
      <c r="H5739" s="446" t="s">
        <v>14360</v>
      </c>
      <c r="I5739" s="447">
        <v>45261</v>
      </c>
    </row>
    <row r="5740" spans="1:9" ht="15.75">
      <c r="A5740" s="675">
        <v>102323</v>
      </c>
      <c r="B5740" s="675" t="s">
        <v>5625</v>
      </c>
      <c r="C5740" s="675" t="s">
        <v>1988</v>
      </c>
      <c r="D5740" s="675" t="s">
        <v>326</v>
      </c>
      <c r="E5740" s="676">
        <v>15.28</v>
      </c>
      <c r="F5740" s="446"/>
      <c r="G5740" s="446"/>
      <c r="H5740" s="446" t="s">
        <v>14360</v>
      </c>
      <c r="I5740" s="447">
        <v>45261</v>
      </c>
    </row>
    <row r="5741" spans="1:9" ht="15.75">
      <c r="A5741" s="675">
        <v>102324</v>
      </c>
      <c r="B5741" s="675" t="s">
        <v>5626</v>
      </c>
      <c r="C5741" s="675" t="s">
        <v>1988</v>
      </c>
      <c r="D5741" s="675" t="s">
        <v>326</v>
      </c>
      <c r="E5741" s="676">
        <v>15.09</v>
      </c>
      <c r="F5741" s="446"/>
      <c r="G5741" s="446"/>
      <c r="H5741" s="446" t="s">
        <v>14360</v>
      </c>
      <c r="I5741" s="447">
        <v>45261</v>
      </c>
    </row>
    <row r="5742" spans="1:9" ht="15.75">
      <c r="A5742" s="675">
        <v>102325</v>
      </c>
      <c r="B5742" s="675" t="s">
        <v>5627</v>
      </c>
      <c r="C5742" s="675" t="s">
        <v>1988</v>
      </c>
      <c r="D5742" s="675" t="s">
        <v>326</v>
      </c>
      <c r="E5742" s="676">
        <v>13.74</v>
      </c>
      <c r="F5742" s="446"/>
      <c r="G5742" s="446"/>
      <c r="H5742" s="446" t="s">
        <v>14360</v>
      </c>
      <c r="I5742" s="447">
        <v>45261</v>
      </c>
    </row>
    <row r="5743" spans="1:9" ht="15.75">
      <c r="A5743" s="675">
        <v>102326</v>
      </c>
      <c r="B5743" s="675" t="s">
        <v>5628</v>
      </c>
      <c r="C5743" s="675" t="s">
        <v>1988</v>
      </c>
      <c r="D5743" s="675" t="s">
        <v>326</v>
      </c>
      <c r="E5743" s="676">
        <v>9.93</v>
      </c>
      <c r="F5743" s="446"/>
      <c r="G5743" s="446"/>
      <c r="H5743" s="446" t="s">
        <v>14360</v>
      </c>
      <c r="I5743" s="447">
        <v>45261</v>
      </c>
    </row>
    <row r="5744" spans="1:9" ht="15.75">
      <c r="A5744" s="675">
        <v>102327</v>
      </c>
      <c r="B5744" s="675" t="s">
        <v>5629</v>
      </c>
      <c r="C5744" s="675" t="s">
        <v>1988</v>
      </c>
      <c r="D5744" s="675" t="s">
        <v>326</v>
      </c>
      <c r="E5744" s="676">
        <v>8.43</v>
      </c>
      <c r="F5744" s="446"/>
      <c r="G5744" s="446"/>
      <c r="H5744" s="446" t="s">
        <v>14360</v>
      </c>
      <c r="I5744" s="447">
        <v>45261</v>
      </c>
    </row>
    <row r="5745" spans="1:9" ht="15.75">
      <c r="A5745" s="675">
        <v>102328</v>
      </c>
      <c r="B5745" s="675" t="s">
        <v>5630</v>
      </c>
      <c r="C5745" s="675" t="s">
        <v>1988</v>
      </c>
      <c r="D5745" s="675" t="s">
        <v>326</v>
      </c>
      <c r="E5745" s="676">
        <v>8.31</v>
      </c>
      <c r="F5745" s="446"/>
      <c r="G5745" s="446"/>
      <c r="H5745" s="446" t="s">
        <v>14360</v>
      </c>
      <c r="I5745" s="447">
        <v>45261</v>
      </c>
    </row>
    <row r="5746" spans="1:9" ht="15.75">
      <c r="A5746" s="675">
        <v>102329</v>
      </c>
      <c r="B5746" s="675" t="s">
        <v>5631</v>
      </c>
      <c r="C5746" s="675" t="s">
        <v>1988</v>
      </c>
      <c r="D5746" s="675" t="s">
        <v>326</v>
      </c>
      <c r="E5746" s="676">
        <v>7.58</v>
      </c>
      <c r="F5746" s="446"/>
      <c r="G5746" s="446"/>
      <c r="H5746" s="446" t="s">
        <v>14360</v>
      </c>
      <c r="I5746" s="447">
        <v>45261</v>
      </c>
    </row>
    <row r="5747" spans="1:9" ht="15.75">
      <c r="A5747" s="675">
        <v>94304</v>
      </c>
      <c r="B5747" s="675" t="s">
        <v>8323</v>
      </c>
      <c r="C5747" s="675" t="s">
        <v>1988</v>
      </c>
      <c r="D5747" s="675" t="s">
        <v>326</v>
      </c>
      <c r="E5747" s="676">
        <v>71.95</v>
      </c>
      <c r="F5747" s="446"/>
      <c r="G5747" s="446"/>
      <c r="H5747" s="446" t="s">
        <v>14360</v>
      </c>
      <c r="I5747" s="447">
        <v>45261</v>
      </c>
    </row>
    <row r="5748" spans="1:9" ht="15.75">
      <c r="A5748" s="675">
        <v>94306</v>
      </c>
      <c r="B5748" s="675" t="s">
        <v>8324</v>
      </c>
      <c r="C5748" s="675" t="s">
        <v>1988</v>
      </c>
      <c r="D5748" s="675" t="s">
        <v>326</v>
      </c>
      <c r="E5748" s="676">
        <v>65.92</v>
      </c>
      <c r="F5748" s="446"/>
      <c r="G5748" s="446"/>
      <c r="H5748" s="446" t="s">
        <v>14360</v>
      </c>
      <c r="I5748" s="447">
        <v>45261</v>
      </c>
    </row>
    <row r="5749" spans="1:9" ht="15.75">
      <c r="A5749" s="675">
        <v>94310</v>
      </c>
      <c r="B5749" s="675" t="s">
        <v>8325</v>
      </c>
      <c r="C5749" s="675" t="s">
        <v>1988</v>
      </c>
      <c r="D5749" s="675" t="s">
        <v>326</v>
      </c>
      <c r="E5749" s="676">
        <v>63.17</v>
      </c>
      <c r="F5749" s="446"/>
      <c r="G5749" s="446"/>
      <c r="H5749" s="446" t="s">
        <v>14360</v>
      </c>
      <c r="I5749" s="447">
        <v>45261</v>
      </c>
    </row>
    <row r="5750" spans="1:9" ht="15.75">
      <c r="A5750" s="675">
        <v>94316</v>
      </c>
      <c r="B5750" s="675" t="s">
        <v>8326</v>
      </c>
      <c r="C5750" s="675" t="s">
        <v>1988</v>
      </c>
      <c r="D5750" s="675" t="s">
        <v>326</v>
      </c>
      <c r="E5750" s="676">
        <v>66.62</v>
      </c>
      <c r="F5750" s="446"/>
      <c r="G5750" s="446"/>
      <c r="H5750" s="446" t="s">
        <v>14360</v>
      </c>
      <c r="I5750" s="447">
        <v>45261</v>
      </c>
    </row>
    <row r="5751" spans="1:9" ht="15.75">
      <c r="A5751" s="675">
        <v>94318</v>
      </c>
      <c r="B5751" s="675" t="s">
        <v>8327</v>
      </c>
      <c r="C5751" s="675" t="s">
        <v>1988</v>
      </c>
      <c r="D5751" s="675" t="s">
        <v>326</v>
      </c>
      <c r="E5751" s="676">
        <v>61.7</v>
      </c>
      <c r="F5751" s="446"/>
      <c r="G5751" s="446"/>
      <c r="H5751" s="446" t="s">
        <v>14360</v>
      </c>
      <c r="I5751" s="447">
        <v>45261</v>
      </c>
    </row>
    <row r="5752" spans="1:9" ht="15.75">
      <c r="A5752" s="675">
        <v>94319</v>
      </c>
      <c r="B5752" s="675" t="s">
        <v>8328</v>
      </c>
      <c r="C5752" s="675" t="s">
        <v>1988</v>
      </c>
      <c r="D5752" s="675" t="s">
        <v>326</v>
      </c>
      <c r="E5752" s="676">
        <v>73.55</v>
      </c>
      <c r="F5752" s="446"/>
      <c r="G5752" s="446"/>
      <c r="H5752" s="446" t="s">
        <v>14360</v>
      </c>
      <c r="I5752" s="447">
        <v>45261</v>
      </c>
    </row>
    <row r="5753" spans="1:9" ht="15.75">
      <c r="A5753" s="675">
        <v>94327</v>
      </c>
      <c r="B5753" s="675" t="s">
        <v>8329</v>
      </c>
      <c r="C5753" s="675" t="s">
        <v>1988</v>
      </c>
      <c r="D5753" s="675" t="s">
        <v>326</v>
      </c>
      <c r="E5753" s="676">
        <v>101.11</v>
      </c>
      <c r="F5753" s="446"/>
      <c r="G5753" s="446"/>
      <c r="H5753" s="446" t="s">
        <v>14360</v>
      </c>
      <c r="I5753" s="447">
        <v>45261</v>
      </c>
    </row>
    <row r="5754" spans="1:9" ht="15.75">
      <c r="A5754" s="675">
        <v>94329</v>
      </c>
      <c r="B5754" s="675" t="s">
        <v>8330</v>
      </c>
      <c r="C5754" s="675" t="s">
        <v>1988</v>
      </c>
      <c r="D5754" s="675" t="s">
        <v>326</v>
      </c>
      <c r="E5754" s="676">
        <v>95.08</v>
      </c>
      <c r="F5754" s="446"/>
      <c r="G5754" s="446"/>
      <c r="H5754" s="446" t="s">
        <v>14360</v>
      </c>
      <c r="I5754" s="447">
        <v>45261</v>
      </c>
    </row>
    <row r="5755" spans="1:9" ht="15.75">
      <c r="A5755" s="675">
        <v>94333</v>
      </c>
      <c r="B5755" s="675" t="s">
        <v>8331</v>
      </c>
      <c r="C5755" s="675" t="s">
        <v>1988</v>
      </c>
      <c r="D5755" s="675" t="s">
        <v>326</v>
      </c>
      <c r="E5755" s="676">
        <v>92.33</v>
      </c>
      <c r="F5755" s="446"/>
      <c r="G5755" s="446"/>
      <c r="H5755" s="446" t="s">
        <v>14360</v>
      </c>
      <c r="I5755" s="447">
        <v>45261</v>
      </c>
    </row>
    <row r="5756" spans="1:9" ht="15.75">
      <c r="A5756" s="675">
        <v>94339</v>
      </c>
      <c r="B5756" s="675" t="s">
        <v>8332</v>
      </c>
      <c r="C5756" s="675" t="s">
        <v>1988</v>
      </c>
      <c r="D5756" s="675" t="s">
        <v>326</v>
      </c>
      <c r="E5756" s="676">
        <v>95.78</v>
      </c>
      <c r="F5756" s="446"/>
      <c r="G5756" s="446"/>
      <c r="H5756" s="446" t="s">
        <v>14360</v>
      </c>
      <c r="I5756" s="447">
        <v>45261</v>
      </c>
    </row>
    <row r="5757" spans="1:9" ht="15.75">
      <c r="A5757" s="675">
        <v>94341</v>
      </c>
      <c r="B5757" s="675" t="s">
        <v>8333</v>
      </c>
      <c r="C5757" s="675" t="s">
        <v>1988</v>
      </c>
      <c r="D5757" s="675" t="s">
        <v>326</v>
      </c>
      <c r="E5757" s="676">
        <v>90.86</v>
      </c>
      <c r="F5757" s="446"/>
      <c r="G5757" s="446"/>
      <c r="H5757" s="446" t="s">
        <v>14360</v>
      </c>
      <c r="I5757" s="447">
        <v>45261</v>
      </c>
    </row>
    <row r="5758" spans="1:9" ht="15.75">
      <c r="A5758" s="675">
        <v>94342</v>
      </c>
      <c r="B5758" s="675" t="s">
        <v>8334</v>
      </c>
      <c r="C5758" s="675" t="s">
        <v>1988</v>
      </c>
      <c r="D5758" s="675" t="s">
        <v>326</v>
      </c>
      <c r="E5758" s="676">
        <v>102.71</v>
      </c>
      <c r="F5758" s="446"/>
      <c r="G5758" s="446"/>
      <c r="H5758" s="446" t="s">
        <v>14360</v>
      </c>
      <c r="I5758" s="447">
        <v>45261</v>
      </c>
    </row>
    <row r="5759" spans="1:9" ht="15.75">
      <c r="A5759" s="675">
        <v>96385</v>
      </c>
      <c r="B5759" s="675" t="s">
        <v>2562</v>
      </c>
      <c r="C5759" s="675" t="s">
        <v>1988</v>
      </c>
      <c r="D5759" s="675" t="s">
        <v>326</v>
      </c>
      <c r="E5759" s="676">
        <v>11.18</v>
      </c>
      <c r="F5759" s="446"/>
      <c r="G5759" s="446"/>
      <c r="H5759" s="446" t="s">
        <v>14360</v>
      </c>
      <c r="I5759" s="447">
        <v>45261</v>
      </c>
    </row>
    <row r="5760" spans="1:9" ht="15.75">
      <c r="A5760" s="675">
        <v>96386</v>
      </c>
      <c r="B5760" s="675" t="s">
        <v>2563</v>
      </c>
      <c r="C5760" s="675" t="s">
        <v>1988</v>
      </c>
      <c r="D5760" s="675" t="s">
        <v>326</v>
      </c>
      <c r="E5760" s="676">
        <v>8.42</v>
      </c>
      <c r="F5760" s="446"/>
      <c r="G5760" s="446"/>
      <c r="H5760" s="446" t="s">
        <v>14360</v>
      </c>
      <c r="I5760" s="447">
        <v>45261</v>
      </c>
    </row>
    <row r="5761" spans="1:9" ht="15.75">
      <c r="A5761" s="675">
        <v>93367</v>
      </c>
      <c r="B5761" s="675" t="s">
        <v>8335</v>
      </c>
      <c r="C5761" s="675" t="s">
        <v>1988</v>
      </c>
      <c r="D5761" s="675" t="s">
        <v>326</v>
      </c>
      <c r="E5761" s="676">
        <v>21.25</v>
      </c>
      <c r="F5761" s="446"/>
      <c r="G5761" s="446"/>
      <c r="H5761" s="446" t="s">
        <v>14360</v>
      </c>
      <c r="I5761" s="447">
        <v>45261</v>
      </c>
    </row>
    <row r="5762" spans="1:9" ht="15.75">
      <c r="A5762" s="675">
        <v>93368</v>
      </c>
      <c r="B5762" s="675" t="s">
        <v>8336</v>
      </c>
      <c r="C5762" s="675" t="s">
        <v>1988</v>
      </c>
      <c r="D5762" s="675" t="s">
        <v>326</v>
      </c>
      <c r="E5762" s="676">
        <v>18.579999999999998</v>
      </c>
      <c r="F5762" s="446"/>
      <c r="G5762" s="446"/>
      <c r="H5762" s="446" t="s">
        <v>14360</v>
      </c>
      <c r="I5762" s="447">
        <v>45261</v>
      </c>
    </row>
    <row r="5763" spans="1:9" ht="15.75">
      <c r="A5763" s="675">
        <v>93369</v>
      </c>
      <c r="B5763" s="675" t="s">
        <v>8337</v>
      </c>
      <c r="C5763" s="675" t="s">
        <v>1988</v>
      </c>
      <c r="D5763" s="675" t="s">
        <v>326</v>
      </c>
      <c r="E5763" s="676">
        <v>15.22</v>
      </c>
      <c r="F5763" s="446"/>
      <c r="G5763" s="446"/>
      <c r="H5763" s="446" t="s">
        <v>14360</v>
      </c>
      <c r="I5763" s="447">
        <v>45261</v>
      </c>
    </row>
    <row r="5764" spans="1:9" ht="15.75">
      <c r="A5764" s="675">
        <v>93372</v>
      </c>
      <c r="B5764" s="675" t="s">
        <v>8338</v>
      </c>
      <c r="C5764" s="675" t="s">
        <v>1988</v>
      </c>
      <c r="D5764" s="675" t="s">
        <v>326</v>
      </c>
      <c r="E5764" s="676">
        <v>14.6</v>
      </c>
      <c r="F5764" s="446"/>
      <c r="G5764" s="446"/>
      <c r="H5764" s="446" t="s">
        <v>14360</v>
      </c>
      <c r="I5764" s="447">
        <v>45261</v>
      </c>
    </row>
    <row r="5765" spans="1:9" ht="15.75">
      <c r="A5765" s="675">
        <v>93373</v>
      </c>
      <c r="B5765" s="675" t="s">
        <v>8339</v>
      </c>
      <c r="C5765" s="675" t="s">
        <v>1988</v>
      </c>
      <c r="D5765" s="675" t="s">
        <v>326</v>
      </c>
      <c r="E5765" s="676">
        <v>12.47</v>
      </c>
      <c r="F5765" s="446"/>
      <c r="G5765" s="446"/>
      <c r="H5765" s="446" t="s">
        <v>14360</v>
      </c>
      <c r="I5765" s="447">
        <v>45261</v>
      </c>
    </row>
    <row r="5766" spans="1:9" ht="15.75">
      <c r="A5766" s="675">
        <v>93378</v>
      </c>
      <c r="B5766" s="675" t="s">
        <v>8340</v>
      </c>
      <c r="C5766" s="675" t="s">
        <v>1988</v>
      </c>
      <c r="D5766" s="675" t="s">
        <v>326</v>
      </c>
      <c r="E5766" s="676">
        <v>20.69</v>
      </c>
      <c r="F5766" s="446"/>
      <c r="G5766" s="446"/>
      <c r="H5766" s="446" t="s">
        <v>14360</v>
      </c>
      <c r="I5766" s="447">
        <v>45261</v>
      </c>
    </row>
    <row r="5767" spans="1:9" ht="15.75">
      <c r="A5767" s="675">
        <v>93379</v>
      </c>
      <c r="B5767" s="675" t="s">
        <v>8341</v>
      </c>
      <c r="C5767" s="675" t="s">
        <v>1988</v>
      </c>
      <c r="D5767" s="675" t="s">
        <v>326</v>
      </c>
      <c r="E5767" s="676">
        <v>15.92</v>
      </c>
      <c r="F5767" s="446"/>
      <c r="G5767" s="446"/>
      <c r="H5767" s="446" t="s">
        <v>14360</v>
      </c>
      <c r="I5767" s="447">
        <v>45261</v>
      </c>
    </row>
    <row r="5768" spans="1:9" ht="15.75">
      <c r="A5768" s="675">
        <v>93380</v>
      </c>
      <c r="B5768" s="675" t="s">
        <v>8342</v>
      </c>
      <c r="C5768" s="675" t="s">
        <v>1988</v>
      </c>
      <c r="D5768" s="675" t="s">
        <v>326</v>
      </c>
      <c r="E5768" s="676">
        <v>13.57</v>
      </c>
      <c r="F5768" s="446"/>
      <c r="G5768" s="446"/>
      <c r="H5768" s="446" t="s">
        <v>14360</v>
      </c>
      <c r="I5768" s="447">
        <v>45261</v>
      </c>
    </row>
    <row r="5769" spans="1:9" ht="15.75">
      <c r="A5769" s="675">
        <v>93381</v>
      </c>
      <c r="B5769" s="675" t="s">
        <v>8343</v>
      </c>
      <c r="C5769" s="675" t="s">
        <v>1988</v>
      </c>
      <c r="D5769" s="675" t="s">
        <v>326</v>
      </c>
      <c r="E5769" s="676">
        <v>11</v>
      </c>
      <c r="F5769" s="446"/>
      <c r="G5769" s="446"/>
      <c r="H5769" s="446" t="s">
        <v>14360</v>
      </c>
      <c r="I5769" s="447">
        <v>45261</v>
      </c>
    </row>
    <row r="5770" spans="1:9" ht="15.75">
      <c r="A5770" s="675">
        <v>93382</v>
      </c>
      <c r="B5770" s="675" t="s">
        <v>8344</v>
      </c>
      <c r="C5770" s="675" t="s">
        <v>1988</v>
      </c>
      <c r="D5770" s="675" t="s">
        <v>326</v>
      </c>
      <c r="E5770" s="676">
        <v>22.85</v>
      </c>
      <c r="F5770" s="446"/>
      <c r="G5770" s="446"/>
      <c r="H5770" s="446" t="s">
        <v>14360</v>
      </c>
      <c r="I5770" s="447">
        <v>45261</v>
      </c>
    </row>
    <row r="5771" spans="1:9" ht="15.75">
      <c r="A5771" s="675">
        <v>104728</v>
      </c>
      <c r="B5771" s="675" t="s">
        <v>8345</v>
      </c>
      <c r="C5771" s="675" t="s">
        <v>1988</v>
      </c>
      <c r="D5771" s="675" t="s">
        <v>326</v>
      </c>
      <c r="E5771" s="676">
        <v>18.09</v>
      </c>
      <c r="F5771" s="446"/>
      <c r="G5771" s="446"/>
      <c r="H5771" s="446" t="s">
        <v>14360</v>
      </c>
      <c r="I5771" s="447">
        <v>45261</v>
      </c>
    </row>
    <row r="5772" spans="1:9" ht="15.75">
      <c r="A5772" s="675">
        <v>104729</v>
      </c>
      <c r="B5772" s="675" t="s">
        <v>8346</v>
      </c>
      <c r="C5772" s="675" t="s">
        <v>1988</v>
      </c>
      <c r="D5772" s="675" t="s">
        <v>326</v>
      </c>
      <c r="E5772" s="676">
        <v>15.42</v>
      </c>
      <c r="F5772" s="446"/>
      <c r="G5772" s="446"/>
      <c r="H5772" s="446" t="s">
        <v>14360</v>
      </c>
      <c r="I5772" s="447">
        <v>45261</v>
      </c>
    </row>
    <row r="5773" spans="1:9" ht="15.75">
      <c r="A5773" s="675">
        <v>104730</v>
      </c>
      <c r="B5773" s="675" t="s">
        <v>8347</v>
      </c>
      <c r="C5773" s="675" t="s">
        <v>1988</v>
      </c>
      <c r="D5773" s="675" t="s">
        <v>326</v>
      </c>
      <c r="E5773" s="676">
        <v>12.06</v>
      </c>
      <c r="F5773" s="446"/>
      <c r="G5773" s="446"/>
      <c r="H5773" s="446" t="s">
        <v>14360</v>
      </c>
      <c r="I5773" s="447">
        <v>45261</v>
      </c>
    </row>
    <row r="5774" spans="1:9" ht="15.75">
      <c r="A5774" s="675">
        <v>104731</v>
      </c>
      <c r="B5774" s="675" t="s">
        <v>8348</v>
      </c>
      <c r="C5774" s="675" t="s">
        <v>1988</v>
      </c>
      <c r="D5774" s="675" t="s">
        <v>326</v>
      </c>
      <c r="E5774" s="676">
        <v>11.44</v>
      </c>
      <c r="F5774" s="446"/>
      <c r="G5774" s="446"/>
      <c r="H5774" s="446" t="s">
        <v>14360</v>
      </c>
      <c r="I5774" s="447">
        <v>45261</v>
      </c>
    </row>
    <row r="5775" spans="1:9" ht="15.75">
      <c r="A5775" s="675">
        <v>104732</v>
      </c>
      <c r="B5775" s="675" t="s">
        <v>8349</v>
      </c>
      <c r="C5775" s="675" t="s">
        <v>1988</v>
      </c>
      <c r="D5775" s="675" t="s">
        <v>326</v>
      </c>
      <c r="E5775" s="676">
        <v>9.32</v>
      </c>
      <c r="F5775" s="446"/>
      <c r="G5775" s="446"/>
      <c r="H5775" s="446" t="s">
        <v>14360</v>
      </c>
      <c r="I5775" s="447">
        <v>45261</v>
      </c>
    </row>
    <row r="5776" spans="1:9" ht="15.75">
      <c r="A5776" s="675">
        <v>104733</v>
      </c>
      <c r="B5776" s="675" t="s">
        <v>8350</v>
      </c>
      <c r="C5776" s="675" t="s">
        <v>1988</v>
      </c>
      <c r="D5776" s="675" t="s">
        <v>326</v>
      </c>
      <c r="E5776" s="676">
        <v>17.39</v>
      </c>
      <c r="F5776" s="446"/>
      <c r="G5776" s="446"/>
      <c r="H5776" s="446" t="s">
        <v>14360</v>
      </c>
      <c r="I5776" s="447">
        <v>45261</v>
      </c>
    </row>
    <row r="5777" spans="1:9" ht="15.75">
      <c r="A5777" s="675">
        <v>104734</v>
      </c>
      <c r="B5777" s="675" t="s">
        <v>8351</v>
      </c>
      <c r="C5777" s="675" t="s">
        <v>1988</v>
      </c>
      <c r="D5777" s="675" t="s">
        <v>326</v>
      </c>
      <c r="E5777" s="676">
        <v>12.69</v>
      </c>
      <c r="F5777" s="446"/>
      <c r="G5777" s="446"/>
      <c r="H5777" s="446" t="s">
        <v>14360</v>
      </c>
      <c r="I5777" s="447">
        <v>45261</v>
      </c>
    </row>
    <row r="5778" spans="1:9" ht="15.75">
      <c r="A5778" s="675">
        <v>104735</v>
      </c>
      <c r="B5778" s="675" t="s">
        <v>8352</v>
      </c>
      <c r="C5778" s="675" t="s">
        <v>1988</v>
      </c>
      <c r="D5778" s="675" t="s">
        <v>326</v>
      </c>
      <c r="E5778" s="676">
        <v>10.38</v>
      </c>
      <c r="F5778" s="446"/>
      <c r="G5778" s="446"/>
      <c r="H5778" s="446" t="s">
        <v>14360</v>
      </c>
      <c r="I5778" s="447">
        <v>45261</v>
      </c>
    </row>
    <row r="5779" spans="1:9" ht="15.75">
      <c r="A5779" s="675">
        <v>104736</v>
      </c>
      <c r="B5779" s="675" t="s">
        <v>8353</v>
      </c>
      <c r="C5779" s="675" t="s">
        <v>1988</v>
      </c>
      <c r="D5779" s="675" t="s">
        <v>326</v>
      </c>
      <c r="E5779" s="676">
        <v>7.84</v>
      </c>
      <c r="F5779" s="446"/>
      <c r="G5779" s="446"/>
      <c r="H5779" s="446" t="s">
        <v>14360</v>
      </c>
      <c r="I5779" s="447">
        <v>45261</v>
      </c>
    </row>
    <row r="5780" spans="1:9" ht="15.75">
      <c r="A5780" s="675">
        <v>104737</v>
      </c>
      <c r="B5780" s="675" t="s">
        <v>8354</v>
      </c>
      <c r="C5780" s="675" t="s">
        <v>1988</v>
      </c>
      <c r="D5780" s="675" t="s">
        <v>326</v>
      </c>
      <c r="E5780" s="676">
        <v>19.559999999999999</v>
      </c>
      <c r="F5780" s="446"/>
      <c r="G5780" s="446"/>
      <c r="H5780" s="446" t="s">
        <v>14360</v>
      </c>
      <c r="I5780" s="447">
        <v>45261</v>
      </c>
    </row>
    <row r="5781" spans="1:9" ht="15.75">
      <c r="A5781" s="675">
        <v>104738</v>
      </c>
      <c r="B5781" s="675" t="s">
        <v>8355</v>
      </c>
      <c r="C5781" s="675" t="s">
        <v>1988</v>
      </c>
      <c r="D5781" s="675" t="s">
        <v>326</v>
      </c>
      <c r="E5781" s="676">
        <v>75.22</v>
      </c>
      <c r="F5781" s="446"/>
      <c r="G5781" s="446"/>
      <c r="H5781" s="446" t="s">
        <v>14360</v>
      </c>
      <c r="I5781" s="447">
        <v>45261</v>
      </c>
    </row>
    <row r="5782" spans="1:9" ht="15.75">
      <c r="A5782" s="675">
        <v>104739</v>
      </c>
      <c r="B5782" s="675" t="s">
        <v>8356</v>
      </c>
      <c r="C5782" s="675" t="s">
        <v>1988</v>
      </c>
      <c r="D5782" s="675" t="s">
        <v>326</v>
      </c>
      <c r="E5782" s="676">
        <v>104.38</v>
      </c>
      <c r="F5782" s="446"/>
      <c r="G5782" s="446"/>
      <c r="H5782" s="446" t="s">
        <v>14360</v>
      </c>
      <c r="I5782" s="447">
        <v>45261</v>
      </c>
    </row>
    <row r="5783" spans="1:9" ht="15.75">
      <c r="A5783" s="675">
        <v>104740</v>
      </c>
      <c r="B5783" s="675" t="s">
        <v>8357</v>
      </c>
      <c r="C5783" s="675" t="s">
        <v>1988</v>
      </c>
      <c r="D5783" s="675" t="s">
        <v>326</v>
      </c>
      <c r="E5783" s="676">
        <v>24.52</v>
      </c>
      <c r="F5783" s="446"/>
      <c r="G5783" s="446"/>
      <c r="H5783" s="446" t="s">
        <v>14360</v>
      </c>
      <c r="I5783" s="447">
        <v>45261</v>
      </c>
    </row>
    <row r="5784" spans="1:9" ht="15.75">
      <c r="A5784" s="675">
        <v>104741</v>
      </c>
      <c r="B5784" s="675" t="s">
        <v>8358</v>
      </c>
      <c r="C5784" s="675" t="s">
        <v>1988</v>
      </c>
      <c r="D5784" s="675" t="s">
        <v>326</v>
      </c>
      <c r="E5784" s="676">
        <v>21.22</v>
      </c>
      <c r="F5784" s="446"/>
      <c r="G5784" s="446"/>
      <c r="H5784" s="446" t="s">
        <v>14360</v>
      </c>
      <c r="I5784" s="447">
        <v>45261</v>
      </c>
    </row>
    <row r="5785" spans="1:9" ht="15.75">
      <c r="A5785" s="675">
        <v>104742</v>
      </c>
      <c r="B5785" s="675" t="s">
        <v>8359</v>
      </c>
      <c r="C5785" s="675" t="s">
        <v>1988</v>
      </c>
      <c r="D5785" s="675" t="s">
        <v>2</v>
      </c>
      <c r="E5785" s="676">
        <v>8.15</v>
      </c>
      <c r="F5785" s="446"/>
      <c r="G5785" s="446"/>
      <c r="H5785" s="446" t="s">
        <v>14360</v>
      </c>
      <c r="I5785" s="447">
        <v>45261</v>
      </c>
    </row>
    <row r="5786" spans="1:9" ht="15.75">
      <c r="A5786" s="675">
        <v>97916</v>
      </c>
      <c r="B5786" s="675" t="s">
        <v>3156</v>
      </c>
      <c r="C5786" s="675" t="s">
        <v>1988</v>
      </c>
      <c r="D5786" s="675" t="s">
        <v>125</v>
      </c>
      <c r="E5786" s="676">
        <v>2.4700000000000002</v>
      </c>
      <c r="F5786" s="446"/>
      <c r="G5786" s="446"/>
      <c r="H5786" s="446" t="s">
        <v>14360</v>
      </c>
      <c r="I5786" s="447">
        <v>45261</v>
      </c>
    </row>
    <row r="5787" spans="1:9" ht="15.75">
      <c r="A5787" s="675">
        <v>97917</v>
      </c>
      <c r="B5787" s="675" t="s">
        <v>3157</v>
      </c>
      <c r="C5787" s="675" t="s">
        <v>1988</v>
      </c>
      <c r="D5787" s="675" t="s">
        <v>125</v>
      </c>
      <c r="E5787" s="676">
        <v>2.13</v>
      </c>
      <c r="F5787" s="446"/>
      <c r="G5787" s="446"/>
      <c r="H5787" s="446" t="s">
        <v>14360</v>
      </c>
      <c r="I5787" s="447">
        <v>45261</v>
      </c>
    </row>
    <row r="5788" spans="1:9" ht="15.75">
      <c r="A5788" s="675">
        <v>97918</v>
      </c>
      <c r="B5788" s="675" t="s">
        <v>3158</v>
      </c>
      <c r="C5788" s="675" t="s">
        <v>1988</v>
      </c>
      <c r="D5788" s="675" t="s">
        <v>125</v>
      </c>
      <c r="E5788" s="676">
        <v>1.96</v>
      </c>
      <c r="F5788" s="446"/>
      <c r="G5788" s="446"/>
      <c r="H5788" s="446" t="s">
        <v>14360</v>
      </c>
      <c r="I5788" s="447">
        <v>45261</v>
      </c>
    </row>
    <row r="5789" spans="1:9" ht="15.75">
      <c r="A5789" s="675">
        <v>97919</v>
      </c>
      <c r="B5789" s="675" t="s">
        <v>3159</v>
      </c>
      <c r="C5789" s="675" t="s">
        <v>1988</v>
      </c>
      <c r="D5789" s="675" t="s">
        <v>125</v>
      </c>
      <c r="E5789" s="676">
        <v>0.77</v>
      </c>
      <c r="F5789" s="446"/>
      <c r="G5789" s="446"/>
      <c r="H5789" s="446" t="s">
        <v>14360</v>
      </c>
      <c r="I5789" s="447">
        <v>45261</v>
      </c>
    </row>
    <row r="5790" spans="1:9" ht="15.75">
      <c r="A5790" s="675">
        <v>101616</v>
      </c>
      <c r="B5790" s="675" t="s">
        <v>4110</v>
      </c>
      <c r="C5790" s="675" t="s">
        <v>1988</v>
      </c>
      <c r="D5790" s="675" t="s">
        <v>2</v>
      </c>
      <c r="E5790" s="676">
        <v>5.6</v>
      </c>
      <c r="F5790" s="446"/>
      <c r="G5790" s="446"/>
      <c r="H5790" s="446" t="s">
        <v>14360</v>
      </c>
      <c r="I5790" s="447">
        <v>45261</v>
      </c>
    </row>
    <row r="5791" spans="1:9" ht="15.75">
      <c r="A5791" s="675">
        <v>101617</v>
      </c>
      <c r="B5791" s="675" t="s">
        <v>4111</v>
      </c>
      <c r="C5791" s="675" t="s">
        <v>1988</v>
      </c>
      <c r="D5791" s="675" t="s">
        <v>2</v>
      </c>
      <c r="E5791" s="676">
        <v>2.76</v>
      </c>
      <c r="F5791" s="446"/>
      <c r="G5791" s="446"/>
      <c r="H5791" s="446" t="s">
        <v>14360</v>
      </c>
      <c r="I5791" s="447">
        <v>45261</v>
      </c>
    </row>
    <row r="5792" spans="1:9" ht="15.75">
      <c r="A5792" s="675">
        <v>101618</v>
      </c>
      <c r="B5792" s="675" t="s">
        <v>4112</v>
      </c>
      <c r="C5792" s="675" t="s">
        <v>1988</v>
      </c>
      <c r="D5792" s="675" t="s">
        <v>326</v>
      </c>
      <c r="E5792" s="676">
        <v>237.85</v>
      </c>
      <c r="F5792" s="446"/>
      <c r="G5792" s="446"/>
      <c r="H5792" s="446" t="s">
        <v>14360</v>
      </c>
      <c r="I5792" s="447">
        <v>45261</v>
      </c>
    </row>
    <row r="5793" spans="1:9" ht="15.75">
      <c r="A5793" s="675">
        <v>101619</v>
      </c>
      <c r="B5793" s="675" t="s">
        <v>4113</v>
      </c>
      <c r="C5793" s="675" t="s">
        <v>1988</v>
      </c>
      <c r="D5793" s="675" t="s">
        <v>326</v>
      </c>
      <c r="E5793" s="676">
        <v>256.47000000000003</v>
      </c>
      <c r="F5793" s="446"/>
      <c r="G5793" s="446"/>
      <c r="H5793" s="446" t="s">
        <v>14360</v>
      </c>
      <c r="I5793" s="447">
        <v>45261</v>
      </c>
    </row>
    <row r="5794" spans="1:9" ht="15.75">
      <c r="A5794" s="675">
        <v>101620</v>
      </c>
      <c r="B5794" s="675" t="s">
        <v>4114</v>
      </c>
      <c r="C5794" s="675" t="s">
        <v>1988</v>
      </c>
      <c r="D5794" s="675" t="s">
        <v>326</v>
      </c>
      <c r="E5794" s="676">
        <v>215.32</v>
      </c>
      <c r="F5794" s="446"/>
      <c r="G5794" s="446"/>
      <c r="H5794" s="446" t="s">
        <v>14360</v>
      </c>
      <c r="I5794" s="447">
        <v>45261</v>
      </c>
    </row>
    <row r="5795" spans="1:9" ht="15.75">
      <c r="A5795" s="675">
        <v>101621</v>
      </c>
      <c r="B5795" s="675" t="s">
        <v>4115</v>
      </c>
      <c r="C5795" s="675" t="s">
        <v>1988</v>
      </c>
      <c r="D5795" s="675" t="s">
        <v>326</v>
      </c>
      <c r="E5795" s="676">
        <v>233.94</v>
      </c>
      <c r="F5795" s="446"/>
      <c r="G5795" s="446"/>
      <c r="H5795" s="446" t="s">
        <v>14360</v>
      </c>
      <c r="I5795" s="447">
        <v>45261</v>
      </c>
    </row>
    <row r="5796" spans="1:9" ht="15.75">
      <c r="A5796" s="675">
        <v>101622</v>
      </c>
      <c r="B5796" s="675" t="s">
        <v>4116</v>
      </c>
      <c r="C5796" s="675" t="s">
        <v>1988</v>
      </c>
      <c r="D5796" s="675" t="s">
        <v>326</v>
      </c>
      <c r="E5796" s="676">
        <v>212.71</v>
      </c>
      <c r="F5796" s="446"/>
      <c r="G5796" s="446"/>
      <c r="H5796" s="446" t="s">
        <v>14360</v>
      </c>
      <c r="I5796" s="447">
        <v>45261</v>
      </c>
    </row>
    <row r="5797" spans="1:9" ht="15.75">
      <c r="A5797" s="675">
        <v>101623</v>
      </c>
      <c r="B5797" s="675" t="s">
        <v>4117</v>
      </c>
      <c r="C5797" s="675" t="s">
        <v>1988</v>
      </c>
      <c r="D5797" s="675" t="s">
        <v>326</v>
      </c>
      <c r="E5797" s="676">
        <v>225.48</v>
      </c>
      <c r="F5797" s="446"/>
      <c r="G5797" s="446"/>
      <c r="H5797" s="446" t="s">
        <v>14360</v>
      </c>
      <c r="I5797" s="447">
        <v>45261</v>
      </c>
    </row>
    <row r="5798" spans="1:9" ht="15.75">
      <c r="A5798" s="675">
        <v>101624</v>
      </c>
      <c r="B5798" s="675" t="s">
        <v>4118</v>
      </c>
      <c r="C5798" s="675" t="s">
        <v>1988</v>
      </c>
      <c r="D5798" s="675" t="s">
        <v>326</v>
      </c>
      <c r="E5798" s="676">
        <v>184.84</v>
      </c>
      <c r="F5798" s="446"/>
      <c r="G5798" s="446"/>
      <c r="H5798" s="446" t="s">
        <v>14360</v>
      </c>
      <c r="I5798" s="447">
        <v>45261</v>
      </c>
    </row>
    <row r="5799" spans="1:9" ht="15.75">
      <c r="A5799" s="675">
        <v>101625</v>
      </c>
      <c r="B5799" s="675" t="s">
        <v>4119</v>
      </c>
      <c r="C5799" s="675" t="s">
        <v>1988</v>
      </c>
      <c r="D5799" s="675" t="s">
        <v>326</v>
      </c>
      <c r="E5799" s="676">
        <v>177.22</v>
      </c>
      <c r="F5799" s="446"/>
      <c r="G5799" s="446"/>
      <c r="H5799" s="446" t="s">
        <v>14360</v>
      </c>
      <c r="I5799" s="447">
        <v>45261</v>
      </c>
    </row>
    <row r="5800" spans="1:9" ht="15.75">
      <c r="A5800" s="675">
        <v>101159</v>
      </c>
      <c r="B5800" s="675" t="s">
        <v>3160</v>
      </c>
      <c r="C5800" s="675" t="s">
        <v>1989</v>
      </c>
      <c r="D5800" s="675" t="s">
        <v>2</v>
      </c>
      <c r="E5800" s="676">
        <v>124.87</v>
      </c>
      <c r="F5800" s="446"/>
      <c r="G5800" s="446"/>
      <c r="H5800" s="446" t="s">
        <v>14360</v>
      </c>
      <c r="I5800" s="447">
        <v>45261</v>
      </c>
    </row>
    <row r="5801" spans="1:9" ht="15.75">
      <c r="A5801" s="675">
        <v>103322</v>
      </c>
      <c r="B5801" s="675" t="s">
        <v>5632</v>
      </c>
      <c r="C5801" s="675" t="s">
        <v>1989</v>
      </c>
      <c r="D5801" s="675" t="s">
        <v>2</v>
      </c>
      <c r="E5801" s="676">
        <v>51.25</v>
      </c>
      <c r="F5801" s="446"/>
      <c r="G5801" s="446"/>
      <c r="H5801" s="446" t="s">
        <v>14360</v>
      </c>
      <c r="I5801" s="447">
        <v>45261</v>
      </c>
    </row>
    <row r="5802" spans="1:9" ht="15.75">
      <c r="A5802" s="675">
        <v>103323</v>
      </c>
      <c r="B5802" s="675" t="s">
        <v>5633</v>
      </c>
      <c r="C5802" s="675" t="s">
        <v>1989</v>
      </c>
      <c r="D5802" s="675" t="s">
        <v>2</v>
      </c>
      <c r="E5802" s="676">
        <v>52.61</v>
      </c>
      <c r="F5802" s="446"/>
      <c r="G5802" s="446"/>
      <c r="H5802" s="446" t="s">
        <v>14360</v>
      </c>
      <c r="I5802" s="447">
        <v>45261</v>
      </c>
    </row>
    <row r="5803" spans="1:9" ht="15.75">
      <c r="A5803" s="675">
        <v>103324</v>
      </c>
      <c r="B5803" s="675" t="s">
        <v>5634</v>
      </c>
      <c r="C5803" s="675" t="s">
        <v>1989</v>
      </c>
      <c r="D5803" s="675" t="s">
        <v>2</v>
      </c>
      <c r="E5803" s="676">
        <v>68.540000000000006</v>
      </c>
      <c r="F5803" s="446"/>
      <c r="G5803" s="446"/>
      <c r="H5803" s="446" t="s">
        <v>14360</v>
      </c>
      <c r="I5803" s="447">
        <v>45261</v>
      </c>
    </row>
    <row r="5804" spans="1:9" ht="15.75">
      <c r="A5804" s="675">
        <v>103325</v>
      </c>
      <c r="B5804" s="675" t="s">
        <v>5635</v>
      </c>
      <c r="C5804" s="675" t="s">
        <v>1989</v>
      </c>
      <c r="D5804" s="675" t="s">
        <v>2</v>
      </c>
      <c r="E5804" s="676">
        <v>70.08</v>
      </c>
      <c r="F5804" s="446"/>
      <c r="G5804" s="446"/>
      <c r="H5804" s="446" t="s">
        <v>14360</v>
      </c>
      <c r="I5804" s="447">
        <v>45261</v>
      </c>
    </row>
    <row r="5805" spans="1:9" ht="15.75">
      <c r="A5805" s="675">
        <v>103326</v>
      </c>
      <c r="B5805" s="675" t="s">
        <v>5636</v>
      </c>
      <c r="C5805" s="675" t="s">
        <v>1989</v>
      </c>
      <c r="D5805" s="675" t="s">
        <v>2</v>
      </c>
      <c r="E5805" s="676">
        <v>82.51</v>
      </c>
      <c r="F5805" s="446"/>
      <c r="G5805" s="446"/>
      <c r="H5805" s="446" t="s">
        <v>14360</v>
      </c>
      <c r="I5805" s="447">
        <v>45261</v>
      </c>
    </row>
    <row r="5806" spans="1:9" ht="15.75">
      <c r="A5806" s="675">
        <v>103327</v>
      </c>
      <c r="B5806" s="675" t="s">
        <v>5637</v>
      </c>
      <c r="C5806" s="675" t="s">
        <v>1989</v>
      </c>
      <c r="D5806" s="675" t="s">
        <v>2</v>
      </c>
      <c r="E5806" s="676">
        <v>84.31</v>
      </c>
      <c r="F5806" s="446"/>
      <c r="G5806" s="446"/>
      <c r="H5806" s="446" t="s">
        <v>14360</v>
      </c>
      <c r="I5806" s="447">
        <v>45261</v>
      </c>
    </row>
    <row r="5807" spans="1:9" ht="15.75">
      <c r="A5807" s="675">
        <v>103328</v>
      </c>
      <c r="B5807" s="675" t="s">
        <v>5638</v>
      </c>
      <c r="C5807" s="675" t="s">
        <v>1989</v>
      </c>
      <c r="D5807" s="675" t="s">
        <v>2</v>
      </c>
      <c r="E5807" s="676">
        <v>80.38</v>
      </c>
      <c r="F5807" s="446"/>
      <c r="G5807" s="446"/>
      <c r="H5807" s="446" t="s">
        <v>14360</v>
      </c>
      <c r="I5807" s="447">
        <v>45261</v>
      </c>
    </row>
    <row r="5808" spans="1:9" ht="15.75">
      <c r="A5808" s="675">
        <v>103329</v>
      </c>
      <c r="B5808" s="675" t="s">
        <v>5639</v>
      </c>
      <c r="C5808" s="675" t="s">
        <v>1989</v>
      </c>
      <c r="D5808" s="675" t="s">
        <v>2</v>
      </c>
      <c r="E5808" s="676">
        <v>81.56</v>
      </c>
      <c r="F5808" s="446"/>
      <c r="G5808" s="446"/>
      <c r="H5808" s="446" t="s">
        <v>14360</v>
      </c>
      <c r="I5808" s="447">
        <v>45261</v>
      </c>
    </row>
    <row r="5809" spans="1:9" ht="15.75">
      <c r="A5809" s="675">
        <v>103330</v>
      </c>
      <c r="B5809" s="675" t="s">
        <v>5640</v>
      </c>
      <c r="C5809" s="675" t="s">
        <v>1989</v>
      </c>
      <c r="D5809" s="675" t="s">
        <v>2</v>
      </c>
      <c r="E5809" s="676">
        <v>73.8</v>
      </c>
      <c r="F5809" s="446"/>
      <c r="G5809" s="446"/>
      <c r="H5809" s="446" t="s">
        <v>14360</v>
      </c>
      <c r="I5809" s="447">
        <v>45261</v>
      </c>
    </row>
    <row r="5810" spans="1:9" ht="15.75">
      <c r="A5810" s="675">
        <v>103331</v>
      </c>
      <c r="B5810" s="675" t="s">
        <v>5641</v>
      </c>
      <c r="C5810" s="675" t="s">
        <v>1989</v>
      </c>
      <c r="D5810" s="675" t="s">
        <v>2</v>
      </c>
      <c r="E5810" s="676">
        <v>75.08</v>
      </c>
      <c r="F5810" s="446"/>
      <c r="G5810" s="446"/>
      <c r="H5810" s="446" t="s">
        <v>14360</v>
      </c>
      <c r="I5810" s="447">
        <v>45261</v>
      </c>
    </row>
    <row r="5811" spans="1:9" ht="15.75">
      <c r="A5811" s="675">
        <v>103332</v>
      </c>
      <c r="B5811" s="675" t="s">
        <v>5642</v>
      </c>
      <c r="C5811" s="675" t="s">
        <v>1989</v>
      </c>
      <c r="D5811" s="675" t="s">
        <v>2</v>
      </c>
      <c r="E5811" s="676">
        <v>105.52</v>
      </c>
      <c r="F5811" s="446"/>
      <c r="G5811" s="446"/>
      <c r="H5811" s="446" t="s">
        <v>14360</v>
      </c>
      <c r="I5811" s="447">
        <v>45261</v>
      </c>
    </row>
    <row r="5812" spans="1:9" ht="15.75">
      <c r="A5812" s="675">
        <v>103333</v>
      </c>
      <c r="B5812" s="675" t="s">
        <v>5643</v>
      </c>
      <c r="C5812" s="675" t="s">
        <v>1989</v>
      </c>
      <c r="D5812" s="675" t="s">
        <v>2</v>
      </c>
      <c r="E5812" s="676">
        <v>106.88</v>
      </c>
      <c r="F5812" s="446"/>
      <c r="G5812" s="446"/>
      <c r="H5812" s="446" t="s">
        <v>14360</v>
      </c>
      <c r="I5812" s="447">
        <v>45261</v>
      </c>
    </row>
    <row r="5813" spans="1:9" ht="15.75">
      <c r="A5813" s="675">
        <v>103334</v>
      </c>
      <c r="B5813" s="675" t="s">
        <v>5644</v>
      </c>
      <c r="C5813" s="675" t="s">
        <v>1989</v>
      </c>
      <c r="D5813" s="675" t="s">
        <v>2</v>
      </c>
      <c r="E5813" s="676">
        <v>127.59</v>
      </c>
      <c r="F5813" s="446"/>
      <c r="G5813" s="446"/>
      <c r="H5813" s="446" t="s">
        <v>14360</v>
      </c>
      <c r="I5813" s="447">
        <v>45261</v>
      </c>
    </row>
    <row r="5814" spans="1:9" ht="15.75">
      <c r="A5814" s="675">
        <v>103335</v>
      </c>
      <c r="B5814" s="675" t="s">
        <v>5645</v>
      </c>
      <c r="C5814" s="675" t="s">
        <v>1989</v>
      </c>
      <c r="D5814" s="675" t="s">
        <v>2</v>
      </c>
      <c r="E5814" s="676">
        <v>129.97999999999999</v>
      </c>
      <c r="F5814" s="446"/>
      <c r="G5814" s="446"/>
      <c r="H5814" s="446" t="s">
        <v>14360</v>
      </c>
      <c r="I5814" s="447">
        <v>45261</v>
      </c>
    </row>
    <row r="5815" spans="1:9" ht="15.75">
      <c r="A5815" s="675">
        <v>103350</v>
      </c>
      <c r="B5815" s="675" t="s">
        <v>5646</v>
      </c>
      <c r="C5815" s="675" t="s">
        <v>1989</v>
      </c>
      <c r="D5815" s="675" t="s">
        <v>2</v>
      </c>
      <c r="E5815" s="676">
        <v>157.91999999999999</v>
      </c>
      <c r="F5815" s="446"/>
      <c r="G5815" s="446"/>
      <c r="H5815" s="446" t="s">
        <v>14360</v>
      </c>
      <c r="I5815" s="447">
        <v>45261</v>
      </c>
    </row>
    <row r="5816" spans="1:9" ht="15.75">
      <c r="A5816" s="675">
        <v>103351</v>
      </c>
      <c r="B5816" s="675" t="s">
        <v>5647</v>
      </c>
      <c r="C5816" s="675" t="s">
        <v>1989</v>
      </c>
      <c r="D5816" s="675" t="s">
        <v>2</v>
      </c>
      <c r="E5816" s="676">
        <v>159.66</v>
      </c>
      <c r="F5816" s="446"/>
      <c r="G5816" s="446"/>
      <c r="H5816" s="446" t="s">
        <v>14360</v>
      </c>
      <c r="I5816" s="447">
        <v>45261</v>
      </c>
    </row>
    <row r="5817" spans="1:9" ht="15.75">
      <c r="A5817" s="675">
        <v>103356</v>
      </c>
      <c r="B5817" s="675" t="s">
        <v>5648</v>
      </c>
      <c r="C5817" s="675" t="s">
        <v>1989</v>
      </c>
      <c r="D5817" s="675" t="s">
        <v>2</v>
      </c>
      <c r="E5817" s="676">
        <v>49.6</v>
      </c>
      <c r="F5817" s="446"/>
      <c r="G5817" s="446"/>
      <c r="H5817" s="446" t="s">
        <v>14360</v>
      </c>
      <c r="I5817" s="447">
        <v>45261</v>
      </c>
    </row>
    <row r="5818" spans="1:9" ht="15.75">
      <c r="A5818" s="675">
        <v>103357</v>
      </c>
      <c r="B5818" s="675" t="s">
        <v>5649</v>
      </c>
      <c r="C5818" s="675" t="s">
        <v>1989</v>
      </c>
      <c r="D5818" s="675" t="s">
        <v>2</v>
      </c>
      <c r="E5818" s="676">
        <v>50.6</v>
      </c>
      <c r="F5818" s="446"/>
      <c r="G5818" s="446"/>
      <c r="H5818" s="446" t="s">
        <v>14360</v>
      </c>
      <c r="I5818" s="447">
        <v>45261</v>
      </c>
    </row>
    <row r="5819" spans="1:9" ht="15.75">
      <c r="A5819" s="675">
        <v>89282</v>
      </c>
      <c r="B5819" s="675" t="s">
        <v>7357</v>
      </c>
      <c r="C5819" s="675" t="s">
        <v>1989</v>
      </c>
      <c r="D5819" s="675" t="s">
        <v>2</v>
      </c>
      <c r="E5819" s="676">
        <v>63.23</v>
      </c>
      <c r="F5819" s="446"/>
      <c r="G5819" s="446"/>
      <c r="H5819" s="446" t="s">
        <v>14360</v>
      </c>
      <c r="I5819" s="447">
        <v>45261</v>
      </c>
    </row>
    <row r="5820" spans="1:9" ht="15.75">
      <c r="A5820" s="675">
        <v>89283</v>
      </c>
      <c r="B5820" s="675" t="s">
        <v>7358</v>
      </c>
      <c r="C5820" s="675" t="s">
        <v>1989</v>
      </c>
      <c r="D5820" s="675" t="s">
        <v>2</v>
      </c>
      <c r="E5820" s="676">
        <v>64.849999999999994</v>
      </c>
      <c r="F5820" s="446"/>
      <c r="G5820" s="446"/>
      <c r="H5820" s="446" t="s">
        <v>14360</v>
      </c>
      <c r="I5820" s="447">
        <v>45261</v>
      </c>
    </row>
    <row r="5821" spans="1:9" ht="15.75">
      <c r="A5821" s="675">
        <v>89290</v>
      </c>
      <c r="B5821" s="675" t="s">
        <v>7359</v>
      </c>
      <c r="C5821" s="675" t="s">
        <v>1989</v>
      </c>
      <c r="D5821" s="675" t="s">
        <v>2</v>
      </c>
      <c r="E5821" s="676">
        <v>71.650000000000006</v>
      </c>
      <c r="F5821" s="446"/>
      <c r="G5821" s="446"/>
      <c r="H5821" s="446" t="s">
        <v>14360</v>
      </c>
      <c r="I5821" s="447">
        <v>45261</v>
      </c>
    </row>
    <row r="5822" spans="1:9" ht="15.75">
      <c r="A5822" s="675">
        <v>89291</v>
      </c>
      <c r="B5822" s="675" t="s">
        <v>7360</v>
      </c>
      <c r="C5822" s="675" t="s">
        <v>1989</v>
      </c>
      <c r="D5822" s="675" t="s">
        <v>2</v>
      </c>
      <c r="E5822" s="676">
        <v>73.459999999999994</v>
      </c>
      <c r="F5822" s="446"/>
      <c r="G5822" s="446"/>
      <c r="H5822" s="446" t="s">
        <v>14360</v>
      </c>
      <c r="I5822" s="447">
        <v>45261</v>
      </c>
    </row>
    <row r="5823" spans="1:9" ht="15.75">
      <c r="A5823" s="675">
        <v>89298</v>
      </c>
      <c r="B5823" s="675" t="s">
        <v>7361</v>
      </c>
      <c r="C5823" s="675" t="s">
        <v>1989</v>
      </c>
      <c r="D5823" s="675" t="s">
        <v>2</v>
      </c>
      <c r="E5823" s="676">
        <v>73.23</v>
      </c>
      <c r="F5823" s="446"/>
      <c r="G5823" s="446"/>
      <c r="H5823" s="446" t="s">
        <v>14360</v>
      </c>
      <c r="I5823" s="447">
        <v>45261</v>
      </c>
    </row>
    <row r="5824" spans="1:9" ht="15.75">
      <c r="A5824" s="675">
        <v>89299</v>
      </c>
      <c r="B5824" s="675" t="s">
        <v>7362</v>
      </c>
      <c r="C5824" s="675" t="s">
        <v>1989</v>
      </c>
      <c r="D5824" s="675" t="s">
        <v>2</v>
      </c>
      <c r="E5824" s="676">
        <v>75.400000000000006</v>
      </c>
      <c r="F5824" s="446"/>
      <c r="G5824" s="446"/>
      <c r="H5824" s="446" t="s">
        <v>14360</v>
      </c>
      <c r="I5824" s="447">
        <v>45261</v>
      </c>
    </row>
    <row r="5825" spans="1:9" ht="15.75">
      <c r="A5825" s="675">
        <v>89306</v>
      </c>
      <c r="B5825" s="675" t="s">
        <v>7363</v>
      </c>
      <c r="C5825" s="675" t="s">
        <v>1989</v>
      </c>
      <c r="D5825" s="675" t="s">
        <v>2</v>
      </c>
      <c r="E5825" s="676">
        <v>85.81</v>
      </c>
      <c r="F5825" s="446"/>
      <c r="G5825" s="446"/>
      <c r="H5825" s="446" t="s">
        <v>14360</v>
      </c>
      <c r="I5825" s="447">
        <v>45261</v>
      </c>
    </row>
    <row r="5826" spans="1:9" ht="15.75">
      <c r="A5826" s="675">
        <v>89307</v>
      </c>
      <c r="B5826" s="675" t="s">
        <v>7364</v>
      </c>
      <c r="C5826" s="675" t="s">
        <v>1989</v>
      </c>
      <c r="D5826" s="675" t="s">
        <v>2</v>
      </c>
      <c r="E5826" s="676">
        <v>88.23</v>
      </c>
      <c r="F5826" s="446"/>
      <c r="G5826" s="446"/>
      <c r="H5826" s="446" t="s">
        <v>14360</v>
      </c>
      <c r="I5826" s="447">
        <v>45261</v>
      </c>
    </row>
    <row r="5827" spans="1:9" ht="15.75">
      <c r="A5827" s="675">
        <v>101157</v>
      </c>
      <c r="B5827" s="675" t="s">
        <v>5650</v>
      </c>
      <c r="C5827" s="675" t="s">
        <v>1989</v>
      </c>
      <c r="D5827" s="675" t="s">
        <v>2</v>
      </c>
      <c r="E5827" s="676">
        <v>59.2</v>
      </c>
      <c r="F5827" s="446"/>
      <c r="G5827" s="446"/>
      <c r="H5827" s="446" t="s">
        <v>14360</v>
      </c>
      <c r="I5827" s="447">
        <v>45261</v>
      </c>
    </row>
    <row r="5828" spans="1:9" ht="15.75">
      <c r="A5828" s="675">
        <v>101158</v>
      </c>
      <c r="B5828" s="675" t="s">
        <v>5651</v>
      </c>
      <c r="C5828" s="675" t="s">
        <v>1989</v>
      </c>
      <c r="D5828" s="675" t="s">
        <v>2</v>
      </c>
      <c r="E5828" s="676">
        <v>77.58</v>
      </c>
      <c r="F5828" s="446"/>
      <c r="G5828" s="446"/>
      <c r="H5828" s="446" t="s">
        <v>14360</v>
      </c>
      <c r="I5828" s="447">
        <v>45261</v>
      </c>
    </row>
    <row r="5829" spans="1:9" ht="15.75">
      <c r="A5829" s="675">
        <v>101162</v>
      </c>
      <c r="B5829" s="675" t="s">
        <v>3161</v>
      </c>
      <c r="C5829" s="675" t="s">
        <v>1989</v>
      </c>
      <c r="D5829" s="675" t="s">
        <v>2</v>
      </c>
      <c r="E5829" s="676">
        <v>138.57</v>
      </c>
      <c r="F5829" s="446"/>
      <c r="G5829" s="446"/>
      <c r="H5829" s="446" t="s">
        <v>14360</v>
      </c>
      <c r="I5829" s="447">
        <v>45261</v>
      </c>
    </row>
    <row r="5830" spans="1:9" ht="15.75">
      <c r="A5830" s="675">
        <v>103316</v>
      </c>
      <c r="B5830" s="675" t="s">
        <v>5652</v>
      </c>
      <c r="C5830" s="675" t="s">
        <v>1989</v>
      </c>
      <c r="D5830" s="675" t="s">
        <v>2</v>
      </c>
      <c r="E5830" s="676">
        <v>69.239999999999995</v>
      </c>
      <c r="F5830" s="446"/>
      <c r="G5830" s="446"/>
      <c r="H5830" s="446" t="s">
        <v>14360</v>
      </c>
      <c r="I5830" s="447">
        <v>45261</v>
      </c>
    </row>
    <row r="5831" spans="1:9" ht="15.75">
      <c r="A5831" s="675">
        <v>103317</v>
      </c>
      <c r="B5831" s="675" t="s">
        <v>5653</v>
      </c>
      <c r="C5831" s="675" t="s">
        <v>1989</v>
      </c>
      <c r="D5831" s="675" t="s">
        <v>2</v>
      </c>
      <c r="E5831" s="676">
        <v>70.38</v>
      </c>
      <c r="F5831" s="446"/>
      <c r="G5831" s="446"/>
      <c r="H5831" s="446" t="s">
        <v>14360</v>
      </c>
      <c r="I5831" s="447">
        <v>45261</v>
      </c>
    </row>
    <row r="5832" spans="1:9" ht="15.75">
      <c r="A5832" s="675">
        <v>103318</v>
      </c>
      <c r="B5832" s="675" t="s">
        <v>5654</v>
      </c>
      <c r="C5832" s="675" t="s">
        <v>1989</v>
      </c>
      <c r="D5832" s="675" t="s">
        <v>2</v>
      </c>
      <c r="E5832" s="676">
        <v>89.58</v>
      </c>
      <c r="F5832" s="446"/>
      <c r="G5832" s="446"/>
      <c r="H5832" s="446" t="s">
        <v>14360</v>
      </c>
      <c r="I5832" s="447">
        <v>45261</v>
      </c>
    </row>
    <row r="5833" spans="1:9" ht="15.75">
      <c r="A5833" s="675">
        <v>103319</v>
      </c>
      <c r="B5833" s="675" t="s">
        <v>5655</v>
      </c>
      <c r="C5833" s="675" t="s">
        <v>1989</v>
      </c>
      <c r="D5833" s="675" t="s">
        <v>2</v>
      </c>
      <c r="E5833" s="676">
        <v>90.9</v>
      </c>
      <c r="F5833" s="446"/>
      <c r="G5833" s="446"/>
      <c r="H5833" s="446" t="s">
        <v>14360</v>
      </c>
      <c r="I5833" s="447">
        <v>45261</v>
      </c>
    </row>
    <row r="5834" spans="1:9" ht="15.75">
      <c r="A5834" s="675">
        <v>103320</v>
      </c>
      <c r="B5834" s="675" t="s">
        <v>5656</v>
      </c>
      <c r="C5834" s="675" t="s">
        <v>1989</v>
      </c>
      <c r="D5834" s="675" t="s">
        <v>2</v>
      </c>
      <c r="E5834" s="676">
        <v>107.95</v>
      </c>
      <c r="F5834" s="446"/>
      <c r="G5834" s="446"/>
      <c r="H5834" s="446" t="s">
        <v>14360</v>
      </c>
      <c r="I5834" s="447">
        <v>45261</v>
      </c>
    </row>
    <row r="5835" spans="1:9" ht="15.75">
      <c r="A5835" s="675">
        <v>103321</v>
      </c>
      <c r="B5835" s="675" t="s">
        <v>5657</v>
      </c>
      <c r="C5835" s="675" t="s">
        <v>1989</v>
      </c>
      <c r="D5835" s="675" t="s">
        <v>2</v>
      </c>
      <c r="E5835" s="676">
        <v>109.62</v>
      </c>
      <c r="F5835" s="446"/>
      <c r="G5835" s="446"/>
      <c r="H5835" s="446" t="s">
        <v>14360</v>
      </c>
      <c r="I5835" s="447">
        <v>45261</v>
      </c>
    </row>
    <row r="5836" spans="1:9" ht="15.75">
      <c r="A5836" s="675">
        <v>103336</v>
      </c>
      <c r="B5836" s="675" t="s">
        <v>5658</v>
      </c>
      <c r="C5836" s="675" t="s">
        <v>1989</v>
      </c>
      <c r="D5836" s="675" t="s">
        <v>2</v>
      </c>
      <c r="E5836" s="676">
        <v>77.39</v>
      </c>
      <c r="F5836" s="446"/>
      <c r="G5836" s="446"/>
      <c r="H5836" s="446" t="s">
        <v>14360</v>
      </c>
      <c r="I5836" s="447">
        <v>45261</v>
      </c>
    </row>
    <row r="5837" spans="1:9" ht="15.75">
      <c r="A5837" s="675">
        <v>103337</v>
      </c>
      <c r="B5837" s="675" t="s">
        <v>5659</v>
      </c>
      <c r="C5837" s="675" t="s">
        <v>1989</v>
      </c>
      <c r="D5837" s="675" t="s">
        <v>2</v>
      </c>
      <c r="E5837" s="676">
        <v>78.53</v>
      </c>
      <c r="F5837" s="446"/>
      <c r="G5837" s="446"/>
      <c r="H5837" s="446" t="s">
        <v>14360</v>
      </c>
      <c r="I5837" s="447">
        <v>45261</v>
      </c>
    </row>
    <row r="5838" spans="1:9" ht="15.75">
      <c r="A5838" s="675">
        <v>103338</v>
      </c>
      <c r="B5838" s="675" t="s">
        <v>5660</v>
      </c>
      <c r="C5838" s="675" t="s">
        <v>1989</v>
      </c>
      <c r="D5838" s="675" t="s">
        <v>2</v>
      </c>
      <c r="E5838" s="676">
        <v>101.67</v>
      </c>
      <c r="F5838" s="446"/>
      <c r="G5838" s="446"/>
      <c r="H5838" s="446" t="s">
        <v>14360</v>
      </c>
      <c r="I5838" s="447">
        <v>45261</v>
      </c>
    </row>
    <row r="5839" spans="1:9" ht="15.75">
      <c r="A5839" s="675">
        <v>103339</v>
      </c>
      <c r="B5839" s="675" t="s">
        <v>5661</v>
      </c>
      <c r="C5839" s="675" t="s">
        <v>1989</v>
      </c>
      <c r="D5839" s="675" t="s">
        <v>2</v>
      </c>
      <c r="E5839" s="676">
        <v>102.99</v>
      </c>
      <c r="F5839" s="446"/>
      <c r="G5839" s="446"/>
      <c r="H5839" s="446" t="s">
        <v>14360</v>
      </c>
      <c r="I5839" s="447">
        <v>45261</v>
      </c>
    </row>
    <row r="5840" spans="1:9" ht="15.75">
      <c r="A5840" s="675">
        <v>103340</v>
      </c>
      <c r="B5840" s="675" t="s">
        <v>5662</v>
      </c>
      <c r="C5840" s="675" t="s">
        <v>1989</v>
      </c>
      <c r="D5840" s="675" t="s">
        <v>2</v>
      </c>
      <c r="E5840" s="676">
        <v>123.3</v>
      </c>
      <c r="F5840" s="446"/>
      <c r="G5840" s="446"/>
      <c r="H5840" s="446" t="s">
        <v>14360</v>
      </c>
      <c r="I5840" s="447">
        <v>45261</v>
      </c>
    </row>
    <row r="5841" spans="1:9" ht="15.75">
      <c r="A5841" s="675">
        <v>103341</v>
      </c>
      <c r="B5841" s="675" t="s">
        <v>5663</v>
      </c>
      <c r="C5841" s="675" t="s">
        <v>1989</v>
      </c>
      <c r="D5841" s="675" t="s">
        <v>2</v>
      </c>
      <c r="E5841" s="676">
        <v>124.97</v>
      </c>
      <c r="F5841" s="446"/>
      <c r="G5841" s="446"/>
      <c r="H5841" s="446" t="s">
        <v>14360</v>
      </c>
      <c r="I5841" s="447">
        <v>45261</v>
      </c>
    </row>
    <row r="5842" spans="1:9" ht="15.75">
      <c r="A5842" s="675">
        <v>103342</v>
      </c>
      <c r="B5842" s="675" t="s">
        <v>5664</v>
      </c>
      <c r="C5842" s="675" t="s">
        <v>1989</v>
      </c>
      <c r="D5842" s="675" t="s">
        <v>2</v>
      </c>
      <c r="E5842" s="676">
        <v>104.75</v>
      </c>
      <c r="F5842" s="446"/>
      <c r="G5842" s="446"/>
      <c r="H5842" s="446" t="s">
        <v>14360</v>
      </c>
      <c r="I5842" s="447">
        <v>45261</v>
      </c>
    </row>
    <row r="5843" spans="1:9" ht="15.75">
      <c r="A5843" s="675">
        <v>103343</v>
      </c>
      <c r="B5843" s="675" t="s">
        <v>5665</v>
      </c>
      <c r="C5843" s="675" t="s">
        <v>1989</v>
      </c>
      <c r="D5843" s="675" t="s">
        <v>2</v>
      </c>
      <c r="E5843" s="676">
        <v>106.22</v>
      </c>
      <c r="F5843" s="446"/>
      <c r="G5843" s="446"/>
      <c r="H5843" s="446" t="s">
        <v>14360</v>
      </c>
      <c r="I5843" s="447">
        <v>45261</v>
      </c>
    </row>
    <row r="5844" spans="1:9" ht="15.75">
      <c r="A5844" s="675">
        <v>89453</v>
      </c>
      <c r="B5844" s="675" t="s">
        <v>7365</v>
      </c>
      <c r="C5844" s="675" t="s">
        <v>1989</v>
      </c>
      <c r="D5844" s="675" t="s">
        <v>2</v>
      </c>
      <c r="E5844" s="676">
        <v>80.09</v>
      </c>
      <c r="F5844" s="446"/>
      <c r="G5844" s="446"/>
      <c r="H5844" s="446" t="s">
        <v>14360</v>
      </c>
      <c r="I5844" s="447">
        <v>45261</v>
      </c>
    </row>
    <row r="5845" spans="1:9" ht="15.75">
      <c r="A5845" s="675">
        <v>89455</v>
      </c>
      <c r="B5845" s="675" t="s">
        <v>7366</v>
      </c>
      <c r="C5845" s="675" t="s">
        <v>1989</v>
      </c>
      <c r="D5845" s="675" t="s">
        <v>2</v>
      </c>
      <c r="E5845" s="676">
        <v>97.42</v>
      </c>
      <c r="F5845" s="446"/>
      <c r="G5845" s="446"/>
      <c r="H5845" s="446" t="s">
        <v>14360</v>
      </c>
      <c r="I5845" s="447">
        <v>45261</v>
      </c>
    </row>
    <row r="5846" spans="1:9" ht="15.75">
      <c r="A5846" s="675">
        <v>89462</v>
      </c>
      <c r="B5846" s="675" t="s">
        <v>7367</v>
      </c>
      <c r="C5846" s="675" t="s">
        <v>1989</v>
      </c>
      <c r="D5846" s="675" t="s">
        <v>2</v>
      </c>
      <c r="E5846" s="676">
        <v>104.89</v>
      </c>
      <c r="F5846" s="446"/>
      <c r="G5846" s="446"/>
      <c r="H5846" s="446" t="s">
        <v>14360</v>
      </c>
      <c r="I5846" s="447">
        <v>45261</v>
      </c>
    </row>
    <row r="5847" spans="1:9" ht="15.75">
      <c r="A5847" s="675">
        <v>89464</v>
      </c>
      <c r="B5847" s="675" t="s">
        <v>8124</v>
      </c>
      <c r="C5847" s="675" t="s">
        <v>1989</v>
      </c>
      <c r="D5847" s="675" t="s">
        <v>2</v>
      </c>
      <c r="E5847" s="676">
        <v>123.98</v>
      </c>
      <c r="F5847" s="446"/>
      <c r="G5847" s="446"/>
      <c r="H5847" s="446" t="s">
        <v>14360</v>
      </c>
      <c r="I5847" s="447">
        <v>45261</v>
      </c>
    </row>
    <row r="5848" spans="1:9" ht="15.75">
      <c r="A5848" s="675">
        <v>89470</v>
      </c>
      <c r="B5848" s="675" t="s">
        <v>7368</v>
      </c>
      <c r="C5848" s="675" t="s">
        <v>1989</v>
      </c>
      <c r="D5848" s="675" t="s">
        <v>2</v>
      </c>
      <c r="E5848" s="676">
        <v>90.28</v>
      </c>
      <c r="F5848" s="446"/>
      <c r="G5848" s="446"/>
      <c r="H5848" s="446" t="s">
        <v>14360</v>
      </c>
      <c r="I5848" s="447">
        <v>45261</v>
      </c>
    </row>
    <row r="5849" spans="1:9" ht="15.75">
      <c r="A5849" s="675">
        <v>89472</v>
      </c>
      <c r="B5849" s="675" t="s">
        <v>7369</v>
      </c>
      <c r="C5849" s="675" t="s">
        <v>1989</v>
      </c>
      <c r="D5849" s="675" t="s">
        <v>2</v>
      </c>
      <c r="E5849" s="676">
        <v>108.54</v>
      </c>
      <c r="F5849" s="446"/>
      <c r="G5849" s="446"/>
      <c r="H5849" s="446" t="s">
        <v>14360</v>
      </c>
      <c r="I5849" s="447">
        <v>45261</v>
      </c>
    </row>
    <row r="5850" spans="1:9" ht="15.75">
      <c r="A5850" s="675">
        <v>89478</v>
      </c>
      <c r="B5850" s="675" t="s">
        <v>7370</v>
      </c>
      <c r="C5850" s="675" t="s">
        <v>1989</v>
      </c>
      <c r="D5850" s="675" t="s">
        <v>2</v>
      </c>
      <c r="E5850" s="676">
        <v>121.55</v>
      </c>
      <c r="F5850" s="446"/>
      <c r="G5850" s="446"/>
      <c r="H5850" s="446" t="s">
        <v>14360</v>
      </c>
      <c r="I5850" s="447">
        <v>45261</v>
      </c>
    </row>
    <row r="5851" spans="1:9" ht="15.75">
      <c r="A5851" s="675">
        <v>89480</v>
      </c>
      <c r="B5851" s="675" t="s">
        <v>7371</v>
      </c>
      <c r="C5851" s="675" t="s">
        <v>1989</v>
      </c>
      <c r="D5851" s="675" t="s">
        <v>2</v>
      </c>
      <c r="E5851" s="676">
        <v>141.56</v>
      </c>
      <c r="F5851" s="446"/>
      <c r="G5851" s="446"/>
      <c r="H5851" s="446" t="s">
        <v>14360</v>
      </c>
      <c r="I5851" s="447">
        <v>45261</v>
      </c>
    </row>
    <row r="5852" spans="1:9" ht="15.75">
      <c r="A5852" s="675">
        <v>101161</v>
      </c>
      <c r="B5852" s="675" t="s">
        <v>3162</v>
      </c>
      <c r="C5852" s="675" t="s">
        <v>1989</v>
      </c>
      <c r="D5852" s="675" t="s">
        <v>2</v>
      </c>
      <c r="E5852" s="676">
        <v>207.05</v>
      </c>
      <c r="F5852" s="446"/>
      <c r="G5852" s="446"/>
      <c r="H5852" s="446" t="s">
        <v>14360</v>
      </c>
      <c r="I5852" s="447">
        <v>45261</v>
      </c>
    </row>
    <row r="5853" spans="1:9" ht="15.75">
      <c r="A5853" s="675">
        <v>101163</v>
      </c>
      <c r="B5853" s="675" t="s">
        <v>3163</v>
      </c>
      <c r="C5853" s="675" t="s">
        <v>1989</v>
      </c>
      <c r="D5853" s="675" t="s">
        <v>2</v>
      </c>
      <c r="E5853" s="676">
        <v>551.89</v>
      </c>
      <c r="F5853" s="446"/>
      <c r="G5853" s="446"/>
      <c r="H5853" s="446" t="s">
        <v>14360</v>
      </c>
      <c r="I5853" s="447">
        <v>45261</v>
      </c>
    </row>
    <row r="5854" spans="1:9" ht="15.75">
      <c r="A5854" s="675">
        <v>101164</v>
      </c>
      <c r="B5854" s="675" t="s">
        <v>3164</v>
      </c>
      <c r="C5854" s="675" t="s">
        <v>1989</v>
      </c>
      <c r="D5854" s="675" t="s">
        <v>2</v>
      </c>
      <c r="E5854" s="676">
        <v>560.51</v>
      </c>
      <c r="F5854" s="446"/>
      <c r="G5854" s="446"/>
      <c r="H5854" s="446" t="s">
        <v>14360</v>
      </c>
      <c r="I5854" s="447">
        <v>45261</v>
      </c>
    </row>
    <row r="5855" spans="1:9" ht="15.75">
      <c r="A5855" s="675">
        <v>96358</v>
      </c>
      <c r="B5855" s="675" t="s">
        <v>8360</v>
      </c>
      <c r="C5855" s="675" t="s">
        <v>1989</v>
      </c>
      <c r="D5855" s="675" t="s">
        <v>2</v>
      </c>
      <c r="E5855" s="676">
        <v>83.26</v>
      </c>
      <c r="F5855" s="446"/>
      <c r="G5855" s="446"/>
      <c r="H5855" s="446" t="s">
        <v>14360</v>
      </c>
      <c r="I5855" s="447">
        <v>45261</v>
      </c>
    </row>
    <row r="5856" spans="1:9" ht="15.75">
      <c r="A5856" s="675">
        <v>96359</v>
      </c>
      <c r="B5856" s="675" t="s">
        <v>8361</v>
      </c>
      <c r="C5856" s="675" t="s">
        <v>1989</v>
      </c>
      <c r="D5856" s="675" t="s">
        <v>2</v>
      </c>
      <c r="E5856" s="676">
        <v>92.74</v>
      </c>
      <c r="F5856" s="446"/>
      <c r="G5856" s="446"/>
      <c r="H5856" s="446" t="s">
        <v>14360</v>
      </c>
      <c r="I5856" s="447">
        <v>45261</v>
      </c>
    </row>
    <row r="5857" spans="1:9" ht="15.75">
      <c r="A5857" s="675">
        <v>96360</v>
      </c>
      <c r="B5857" s="675" t="s">
        <v>8362</v>
      </c>
      <c r="C5857" s="675" t="s">
        <v>1989</v>
      </c>
      <c r="D5857" s="675" t="s">
        <v>2</v>
      </c>
      <c r="E5857" s="676">
        <v>107.43</v>
      </c>
      <c r="F5857" s="446"/>
      <c r="G5857" s="446"/>
      <c r="H5857" s="446" t="s">
        <v>14360</v>
      </c>
      <c r="I5857" s="447">
        <v>45261</v>
      </c>
    </row>
    <row r="5858" spans="1:9" ht="15.75">
      <c r="A5858" s="675">
        <v>96361</v>
      </c>
      <c r="B5858" s="675" t="s">
        <v>8363</v>
      </c>
      <c r="C5858" s="675" t="s">
        <v>1989</v>
      </c>
      <c r="D5858" s="675" t="s">
        <v>2</v>
      </c>
      <c r="E5858" s="676">
        <v>125.52</v>
      </c>
      <c r="F5858" s="446"/>
      <c r="G5858" s="446"/>
      <c r="H5858" s="446" t="s">
        <v>14360</v>
      </c>
      <c r="I5858" s="447">
        <v>45261</v>
      </c>
    </row>
    <row r="5859" spans="1:9" ht="15.75">
      <c r="A5859" s="675">
        <v>96362</v>
      </c>
      <c r="B5859" s="675" t="s">
        <v>8364</v>
      </c>
      <c r="C5859" s="675" t="s">
        <v>1989</v>
      </c>
      <c r="D5859" s="675" t="s">
        <v>2</v>
      </c>
      <c r="E5859" s="676">
        <v>108.79</v>
      </c>
      <c r="F5859" s="446"/>
      <c r="G5859" s="446"/>
      <c r="H5859" s="446" t="s">
        <v>14360</v>
      </c>
      <c r="I5859" s="447">
        <v>45261</v>
      </c>
    </row>
    <row r="5860" spans="1:9" ht="15.75">
      <c r="A5860" s="675">
        <v>96363</v>
      </c>
      <c r="B5860" s="675" t="s">
        <v>8365</v>
      </c>
      <c r="C5860" s="675" t="s">
        <v>1989</v>
      </c>
      <c r="D5860" s="675" t="s">
        <v>2</v>
      </c>
      <c r="E5860" s="676">
        <v>118.72</v>
      </c>
      <c r="F5860" s="446"/>
      <c r="G5860" s="446"/>
      <c r="H5860" s="446" t="s">
        <v>14360</v>
      </c>
      <c r="I5860" s="447">
        <v>45261</v>
      </c>
    </row>
    <row r="5861" spans="1:9" ht="15.75">
      <c r="A5861" s="675">
        <v>96364</v>
      </c>
      <c r="B5861" s="675" t="s">
        <v>8366</v>
      </c>
      <c r="C5861" s="675" t="s">
        <v>1989</v>
      </c>
      <c r="D5861" s="675" t="s">
        <v>2</v>
      </c>
      <c r="E5861" s="676">
        <v>132.96</v>
      </c>
      <c r="F5861" s="446"/>
      <c r="G5861" s="446"/>
      <c r="H5861" s="446" t="s">
        <v>14360</v>
      </c>
      <c r="I5861" s="447">
        <v>45261</v>
      </c>
    </row>
    <row r="5862" spans="1:9" ht="15.75">
      <c r="A5862" s="675">
        <v>96365</v>
      </c>
      <c r="B5862" s="675" t="s">
        <v>8367</v>
      </c>
      <c r="C5862" s="675" t="s">
        <v>1989</v>
      </c>
      <c r="D5862" s="675" t="s">
        <v>2</v>
      </c>
      <c r="E5862" s="676">
        <v>151.51</v>
      </c>
      <c r="F5862" s="446"/>
      <c r="G5862" s="446"/>
      <c r="H5862" s="446" t="s">
        <v>14360</v>
      </c>
      <c r="I5862" s="447">
        <v>45261</v>
      </c>
    </row>
    <row r="5863" spans="1:9" ht="15.75">
      <c r="A5863" s="675">
        <v>96366</v>
      </c>
      <c r="B5863" s="675" t="s">
        <v>8368</v>
      </c>
      <c r="C5863" s="675" t="s">
        <v>1989</v>
      </c>
      <c r="D5863" s="675" t="s">
        <v>2</v>
      </c>
      <c r="E5863" s="676">
        <v>134.33000000000001</v>
      </c>
      <c r="F5863" s="446"/>
      <c r="G5863" s="446"/>
      <c r="H5863" s="446" t="s">
        <v>14360</v>
      </c>
      <c r="I5863" s="447">
        <v>45261</v>
      </c>
    </row>
    <row r="5864" spans="1:9" ht="15.75">
      <c r="A5864" s="675">
        <v>96367</v>
      </c>
      <c r="B5864" s="675" t="s">
        <v>8369</v>
      </c>
      <c r="C5864" s="675" t="s">
        <v>1989</v>
      </c>
      <c r="D5864" s="675" t="s">
        <v>2</v>
      </c>
      <c r="E5864" s="676">
        <v>144.71</v>
      </c>
      <c r="F5864" s="446"/>
      <c r="G5864" s="446"/>
      <c r="H5864" s="446" t="s">
        <v>14360</v>
      </c>
      <c r="I5864" s="447">
        <v>45261</v>
      </c>
    </row>
    <row r="5865" spans="1:9" ht="15.75">
      <c r="A5865" s="675">
        <v>96368</v>
      </c>
      <c r="B5865" s="675" t="s">
        <v>8370</v>
      </c>
      <c r="C5865" s="675" t="s">
        <v>1989</v>
      </c>
      <c r="D5865" s="675" t="s">
        <v>2</v>
      </c>
      <c r="E5865" s="676">
        <v>158.51</v>
      </c>
      <c r="F5865" s="446"/>
      <c r="G5865" s="446"/>
      <c r="H5865" s="446" t="s">
        <v>14360</v>
      </c>
      <c r="I5865" s="447">
        <v>45261</v>
      </c>
    </row>
    <row r="5866" spans="1:9" ht="15.75">
      <c r="A5866" s="675">
        <v>96369</v>
      </c>
      <c r="B5866" s="675" t="s">
        <v>8371</v>
      </c>
      <c r="C5866" s="675" t="s">
        <v>1989</v>
      </c>
      <c r="D5866" s="675" t="s">
        <v>2</v>
      </c>
      <c r="E5866" s="676">
        <v>177.51</v>
      </c>
      <c r="F5866" s="446"/>
      <c r="G5866" s="446"/>
      <c r="H5866" s="446" t="s">
        <v>14360</v>
      </c>
      <c r="I5866" s="447">
        <v>45261</v>
      </c>
    </row>
    <row r="5867" spans="1:9" ht="15.75">
      <c r="A5867" s="675">
        <v>96370</v>
      </c>
      <c r="B5867" s="675" t="s">
        <v>8372</v>
      </c>
      <c r="C5867" s="675" t="s">
        <v>1989</v>
      </c>
      <c r="D5867" s="675" t="s">
        <v>2</v>
      </c>
      <c r="E5867" s="676">
        <v>54.63</v>
      </c>
      <c r="F5867" s="446"/>
      <c r="G5867" s="446"/>
      <c r="H5867" s="446" t="s">
        <v>14360</v>
      </c>
      <c r="I5867" s="447">
        <v>45261</v>
      </c>
    </row>
    <row r="5868" spans="1:9" ht="15.75">
      <c r="A5868" s="675">
        <v>96371</v>
      </c>
      <c r="B5868" s="675" t="s">
        <v>8373</v>
      </c>
      <c r="C5868" s="675" t="s">
        <v>1989</v>
      </c>
      <c r="D5868" s="675" t="s">
        <v>2</v>
      </c>
      <c r="E5868" s="676">
        <v>63.65</v>
      </c>
      <c r="F5868" s="446"/>
      <c r="G5868" s="446"/>
      <c r="H5868" s="446" t="s">
        <v>14360</v>
      </c>
      <c r="I5868" s="447">
        <v>45261</v>
      </c>
    </row>
    <row r="5869" spans="1:9" ht="15.75">
      <c r="A5869" s="675">
        <v>96373</v>
      </c>
      <c r="B5869" s="675" t="s">
        <v>8374</v>
      </c>
      <c r="C5869" s="675" t="s">
        <v>1989</v>
      </c>
      <c r="D5869" s="675" t="s">
        <v>31</v>
      </c>
      <c r="E5869" s="676">
        <v>9.8000000000000007</v>
      </c>
      <c r="F5869" s="446"/>
      <c r="G5869" s="446"/>
      <c r="H5869" s="446" t="s">
        <v>14360</v>
      </c>
      <c r="I5869" s="447">
        <v>45261</v>
      </c>
    </row>
    <row r="5870" spans="1:9" ht="15.75">
      <c r="A5870" s="675">
        <v>96374</v>
      </c>
      <c r="B5870" s="675" t="s">
        <v>8375</v>
      </c>
      <c r="C5870" s="675" t="s">
        <v>1989</v>
      </c>
      <c r="D5870" s="675" t="s">
        <v>31</v>
      </c>
      <c r="E5870" s="676">
        <v>23.69</v>
      </c>
      <c r="F5870" s="446"/>
      <c r="G5870" s="446"/>
      <c r="H5870" s="446" t="s">
        <v>14360</v>
      </c>
      <c r="I5870" s="447">
        <v>45261</v>
      </c>
    </row>
    <row r="5871" spans="1:9" ht="15.75">
      <c r="A5871" s="675">
        <v>102235</v>
      </c>
      <c r="B5871" s="675" t="s">
        <v>8125</v>
      </c>
      <c r="C5871" s="675" t="s">
        <v>1989</v>
      </c>
      <c r="D5871" s="675" t="s">
        <v>2</v>
      </c>
      <c r="E5871" s="676">
        <v>536.41999999999996</v>
      </c>
      <c r="F5871" s="446"/>
      <c r="G5871" s="446"/>
      <c r="H5871" s="446" t="s">
        <v>14360</v>
      </c>
      <c r="I5871" s="447">
        <v>45261</v>
      </c>
    </row>
    <row r="5872" spans="1:9" ht="15.75">
      <c r="A5872" s="675">
        <v>102253</v>
      </c>
      <c r="B5872" s="675" t="s">
        <v>4630</v>
      </c>
      <c r="C5872" s="675" t="s">
        <v>1989</v>
      </c>
      <c r="D5872" s="675" t="s">
        <v>2</v>
      </c>
      <c r="E5872" s="676">
        <v>731.84</v>
      </c>
      <c r="F5872" s="446"/>
      <c r="G5872" s="446"/>
      <c r="H5872" s="446" t="s">
        <v>14360</v>
      </c>
      <c r="I5872" s="447">
        <v>45261</v>
      </c>
    </row>
    <row r="5873" spans="1:9" ht="15.75">
      <c r="A5873" s="675">
        <v>102254</v>
      </c>
      <c r="B5873" s="675" t="s">
        <v>4631</v>
      </c>
      <c r="C5873" s="675" t="s">
        <v>1989</v>
      </c>
      <c r="D5873" s="675" t="s">
        <v>2</v>
      </c>
      <c r="E5873" s="676">
        <v>789.25</v>
      </c>
      <c r="F5873" s="446"/>
      <c r="G5873" s="446"/>
      <c r="H5873" s="446" t="s">
        <v>14360</v>
      </c>
      <c r="I5873" s="447">
        <v>45261</v>
      </c>
    </row>
    <row r="5874" spans="1:9" ht="15.75">
      <c r="A5874" s="675">
        <v>102255</v>
      </c>
      <c r="B5874" s="675" t="s">
        <v>4632</v>
      </c>
      <c r="C5874" s="675" t="s">
        <v>1989</v>
      </c>
      <c r="D5874" s="675" t="s">
        <v>2</v>
      </c>
      <c r="E5874" s="676">
        <v>742.78</v>
      </c>
      <c r="F5874" s="446"/>
      <c r="G5874" s="446"/>
      <c r="H5874" s="446" t="s">
        <v>14360</v>
      </c>
      <c r="I5874" s="447">
        <v>45261</v>
      </c>
    </row>
    <row r="5875" spans="1:9" ht="15.75">
      <c r="A5875" s="675">
        <v>102256</v>
      </c>
      <c r="B5875" s="675" t="s">
        <v>4633</v>
      </c>
      <c r="C5875" s="675" t="s">
        <v>1989</v>
      </c>
      <c r="D5875" s="675" t="s">
        <v>2</v>
      </c>
      <c r="E5875" s="676">
        <v>797.45</v>
      </c>
      <c r="F5875" s="446"/>
      <c r="G5875" s="446"/>
      <c r="H5875" s="446" t="s">
        <v>14360</v>
      </c>
      <c r="I5875" s="447">
        <v>45261</v>
      </c>
    </row>
    <row r="5876" spans="1:9" ht="15.75">
      <c r="A5876" s="675">
        <v>102257</v>
      </c>
      <c r="B5876" s="675" t="s">
        <v>4634</v>
      </c>
      <c r="C5876" s="675" t="s">
        <v>1989</v>
      </c>
      <c r="D5876" s="675" t="s">
        <v>2</v>
      </c>
      <c r="E5876" s="676">
        <v>326.98</v>
      </c>
      <c r="F5876" s="446"/>
      <c r="G5876" s="446"/>
      <c r="H5876" s="446" t="s">
        <v>14360</v>
      </c>
      <c r="I5876" s="447">
        <v>45261</v>
      </c>
    </row>
    <row r="5877" spans="1:9" ht="15.75">
      <c r="A5877" s="675">
        <v>102258</v>
      </c>
      <c r="B5877" s="675" t="s">
        <v>4635</v>
      </c>
      <c r="C5877" s="675" t="s">
        <v>1989</v>
      </c>
      <c r="D5877" s="675" t="s">
        <v>2</v>
      </c>
      <c r="E5877" s="676">
        <v>350.59</v>
      </c>
      <c r="F5877" s="446"/>
      <c r="G5877" s="446"/>
      <c r="H5877" s="446" t="s">
        <v>14360</v>
      </c>
      <c r="I5877" s="447">
        <v>45261</v>
      </c>
    </row>
    <row r="5878" spans="1:9" ht="15.75">
      <c r="A5878" s="675">
        <v>104718</v>
      </c>
      <c r="B5878" s="675" t="s">
        <v>8376</v>
      </c>
      <c r="C5878" s="675" t="s">
        <v>1989</v>
      </c>
      <c r="D5878" s="675" t="s">
        <v>2</v>
      </c>
      <c r="E5878" s="676">
        <v>109.67</v>
      </c>
      <c r="F5878" s="446"/>
      <c r="G5878" s="446"/>
      <c r="H5878" s="446" t="s">
        <v>14360</v>
      </c>
      <c r="I5878" s="447">
        <v>45261</v>
      </c>
    </row>
    <row r="5879" spans="1:9" ht="15.75">
      <c r="A5879" s="675">
        <v>104719</v>
      </c>
      <c r="B5879" s="675" t="s">
        <v>8377</v>
      </c>
      <c r="C5879" s="675" t="s">
        <v>1989</v>
      </c>
      <c r="D5879" s="675" t="s">
        <v>2</v>
      </c>
      <c r="E5879" s="676">
        <v>157.07</v>
      </c>
      <c r="F5879" s="446"/>
      <c r="G5879" s="446"/>
      <c r="H5879" s="446" t="s">
        <v>14360</v>
      </c>
      <c r="I5879" s="447">
        <v>45261</v>
      </c>
    </row>
    <row r="5880" spans="1:9" ht="15.75">
      <c r="A5880" s="675">
        <v>104720</v>
      </c>
      <c r="B5880" s="675" t="s">
        <v>8378</v>
      </c>
      <c r="C5880" s="675" t="s">
        <v>1989</v>
      </c>
      <c r="D5880" s="675" t="s">
        <v>2</v>
      </c>
      <c r="E5880" s="676">
        <v>136.54</v>
      </c>
      <c r="F5880" s="446"/>
      <c r="G5880" s="446"/>
      <c r="H5880" s="446" t="s">
        <v>14360</v>
      </c>
      <c r="I5880" s="447">
        <v>45261</v>
      </c>
    </row>
    <row r="5881" spans="1:9" ht="15.75">
      <c r="A5881" s="675">
        <v>104721</v>
      </c>
      <c r="B5881" s="675" t="s">
        <v>8379</v>
      </c>
      <c r="C5881" s="675" t="s">
        <v>1989</v>
      </c>
      <c r="D5881" s="675" t="s">
        <v>2</v>
      </c>
      <c r="E5881" s="676">
        <v>183.94</v>
      </c>
      <c r="F5881" s="446"/>
      <c r="G5881" s="446"/>
      <c r="H5881" s="446" t="s">
        <v>14360</v>
      </c>
      <c r="I5881" s="447">
        <v>45261</v>
      </c>
    </row>
    <row r="5882" spans="1:9" ht="15.75">
      <c r="A5882" s="675">
        <v>104722</v>
      </c>
      <c r="B5882" s="675" t="s">
        <v>8380</v>
      </c>
      <c r="C5882" s="675" t="s">
        <v>1989</v>
      </c>
      <c r="D5882" s="675" t="s">
        <v>2</v>
      </c>
      <c r="E5882" s="676">
        <v>163.41999999999999</v>
      </c>
      <c r="F5882" s="446"/>
      <c r="G5882" s="446"/>
      <c r="H5882" s="446" t="s">
        <v>14360</v>
      </c>
      <c r="I5882" s="447">
        <v>45261</v>
      </c>
    </row>
    <row r="5883" spans="1:9" ht="15.75">
      <c r="A5883" s="675">
        <v>104723</v>
      </c>
      <c r="B5883" s="675" t="s">
        <v>8381</v>
      </c>
      <c r="C5883" s="675" t="s">
        <v>1989</v>
      </c>
      <c r="D5883" s="675" t="s">
        <v>2</v>
      </c>
      <c r="E5883" s="676">
        <v>210.82</v>
      </c>
      <c r="F5883" s="446"/>
      <c r="G5883" s="446"/>
      <c r="H5883" s="446" t="s">
        <v>14360</v>
      </c>
      <c r="I5883" s="447">
        <v>45261</v>
      </c>
    </row>
    <row r="5884" spans="1:9" ht="15.75">
      <c r="A5884" s="675">
        <v>104724</v>
      </c>
      <c r="B5884" s="675" t="s">
        <v>8382</v>
      </c>
      <c r="C5884" s="675" t="s">
        <v>1989</v>
      </c>
      <c r="D5884" s="675" t="s">
        <v>2</v>
      </c>
      <c r="E5884" s="676">
        <v>79.69</v>
      </c>
      <c r="F5884" s="446"/>
      <c r="G5884" s="446"/>
      <c r="H5884" s="446" t="s">
        <v>14360</v>
      </c>
      <c r="I5884" s="447">
        <v>45261</v>
      </c>
    </row>
    <row r="5885" spans="1:9" ht="15.75">
      <c r="A5885" s="675">
        <v>101154</v>
      </c>
      <c r="B5885" s="675" t="s">
        <v>3165</v>
      </c>
      <c r="C5885" s="675" t="s">
        <v>1989</v>
      </c>
      <c r="D5885" s="675" t="s">
        <v>2</v>
      </c>
      <c r="E5885" s="676">
        <v>124.04</v>
      </c>
      <c r="F5885" s="446"/>
      <c r="G5885" s="446"/>
      <c r="H5885" s="446" t="s">
        <v>14360</v>
      </c>
      <c r="I5885" s="447">
        <v>45261</v>
      </c>
    </row>
    <row r="5886" spans="1:9" ht="15.75">
      <c r="A5886" s="675">
        <v>101155</v>
      </c>
      <c r="B5886" s="675" t="s">
        <v>3166</v>
      </c>
      <c r="C5886" s="675" t="s">
        <v>1989</v>
      </c>
      <c r="D5886" s="675" t="s">
        <v>2</v>
      </c>
      <c r="E5886" s="676">
        <v>174.76</v>
      </c>
      <c r="F5886" s="446"/>
      <c r="G5886" s="446"/>
      <c r="H5886" s="446" t="s">
        <v>14360</v>
      </c>
      <c r="I5886" s="447">
        <v>45261</v>
      </c>
    </row>
    <row r="5887" spans="1:9" ht="15.75">
      <c r="A5887" s="675">
        <v>101156</v>
      </c>
      <c r="B5887" s="675" t="s">
        <v>3167</v>
      </c>
      <c r="C5887" s="675" t="s">
        <v>1989</v>
      </c>
      <c r="D5887" s="675" t="s">
        <v>2</v>
      </c>
      <c r="E5887" s="676">
        <v>257.33999999999997</v>
      </c>
      <c r="F5887" s="446"/>
      <c r="G5887" s="446"/>
      <c r="H5887" s="446" t="s">
        <v>14360</v>
      </c>
      <c r="I5887" s="447">
        <v>45261</v>
      </c>
    </row>
    <row r="5888" spans="1:9" ht="15.75">
      <c r="A5888" s="675">
        <v>101814</v>
      </c>
      <c r="B5888" s="675" t="s">
        <v>4636</v>
      </c>
      <c r="C5888" s="675" t="s">
        <v>1990</v>
      </c>
      <c r="D5888" s="675" t="s">
        <v>2</v>
      </c>
      <c r="E5888" s="676">
        <v>44.38</v>
      </c>
      <c r="F5888" s="446"/>
      <c r="G5888" s="446"/>
      <c r="H5888" s="446" t="s">
        <v>14360</v>
      </c>
      <c r="I5888" s="447">
        <v>45261</v>
      </c>
    </row>
    <row r="5889" spans="1:9" ht="15.75">
      <c r="A5889" s="675">
        <v>101816</v>
      </c>
      <c r="B5889" s="675" t="s">
        <v>4637</v>
      </c>
      <c r="C5889" s="675" t="s">
        <v>1990</v>
      </c>
      <c r="D5889" s="675" t="s">
        <v>2</v>
      </c>
      <c r="E5889" s="676">
        <v>67.25</v>
      </c>
      <c r="F5889" s="446"/>
      <c r="G5889" s="446"/>
      <c r="H5889" s="446" t="s">
        <v>14360</v>
      </c>
      <c r="I5889" s="447">
        <v>45261</v>
      </c>
    </row>
    <row r="5890" spans="1:9" ht="15.75">
      <c r="A5890" s="675">
        <v>101817</v>
      </c>
      <c r="B5890" s="675" t="s">
        <v>4638</v>
      </c>
      <c r="C5890" s="675" t="s">
        <v>1990</v>
      </c>
      <c r="D5890" s="675" t="s">
        <v>2</v>
      </c>
      <c r="E5890" s="676">
        <v>48.16</v>
      </c>
      <c r="F5890" s="446"/>
      <c r="G5890" s="446"/>
      <c r="H5890" s="446" t="s">
        <v>14360</v>
      </c>
      <c r="I5890" s="447">
        <v>45261</v>
      </c>
    </row>
    <row r="5891" spans="1:9" ht="15.75">
      <c r="A5891" s="675">
        <v>101819</v>
      </c>
      <c r="B5891" s="675" t="s">
        <v>4639</v>
      </c>
      <c r="C5891" s="675" t="s">
        <v>1990</v>
      </c>
      <c r="D5891" s="675" t="s">
        <v>2</v>
      </c>
      <c r="E5891" s="676">
        <v>60.88</v>
      </c>
      <c r="F5891" s="446"/>
      <c r="G5891" s="446"/>
      <c r="H5891" s="446" t="s">
        <v>14360</v>
      </c>
      <c r="I5891" s="447">
        <v>45261</v>
      </c>
    </row>
    <row r="5892" spans="1:9" ht="15.75">
      <c r="A5892" s="675">
        <v>101820</v>
      </c>
      <c r="B5892" s="675" t="s">
        <v>4640</v>
      </c>
      <c r="C5892" s="675" t="s">
        <v>1990</v>
      </c>
      <c r="D5892" s="675" t="s">
        <v>2</v>
      </c>
      <c r="E5892" s="676">
        <v>40.42</v>
      </c>
      <c r="F5892" s="446"/>
      <c r="G5892" s="446"/>
      <c r="H5892" s="446" t="s">
        <v>14360</v>
      </c>
      <c r="I5892" s="447">
        <v>45261</v>
      </c>
    </row>
    <row r="5893" spans="1:9" ht="15.75">
      <c r="A5893" s="675">
        <v>101822</v>
      </c>
      <c r="B5893" s="675" t="s">
        <v>4641</v>
      </c>
      <c r="C5893" s="675" t="s">
        <v>1990</v>
      </c>
      <c r="D5893" s="675" t="s">
        <v>326</v>
      </c>
      <c r="E5893" s="676">
        <v>107.34</v>
      </c>
      <c r="F5893" s="446"/>
      <c r="G5893" s="446"/>
      <c r="H5893" s="446" t="s">
        <v>14360</v>
      </c>
      <c r="I5893" s="447">
        <v>45261</v>
      </c>
    </row>
    <row r="5894" spans="1:9" ht="15.75">
      <c r="A5894" s="675">
        <v>101823</v>
      </c>
      <c r="B5894" s="675" t="s">
        <v>4642</v>
      </c>
      <c r="C5894" s="675" t="s">
        <v>1990</v>
      </c>
      <c r="D5894" s="675" t="s">
        <v>326</v>
      </c>
      <c r="E5894" s="676">
        <v>141.06</v>
      </c>
      <c r="F5894" s="446"/>
      <c r="G5894" s="446"/>
      <c r="H5894" s="446" t="s">
        <v>14360</v>
      </c>
      <c r="I5894" s="447">
        <v>45261</v>
      </c>
    </row>
    <row r="5895" spans="1:9" ht="15.75">
      <c r="A5895" s="675">
        <v>101824</v>
      </c>
      <c r="B5895" s="675" t="s">
        <v>4643</v>
      </c>
      <c r="C5895" s="675" t="s">
        <v>1990</v>
      </c>
      <c r="D5895" s="675" t="s">
        <v>326</v>
      </c>
      <c r="E5895" s="676">
        <v>172.45</v>
      </c>
      <c r="F5895" s="446"/>
      <c r="G5895" s="446"/>
      <c r="H5895" s="446" t="s">
        <v>14360</v>
      </c>
      <c r="I5895" s="447">
        <v>45261</v>
      </c>
    </row>
    <row r="5896" spans="1:9" ht="15.75">
      <c r="A5896" s="675">
        <v>101825</v>
      </c>
      <c r="B5896" s="675" t="s">
        <v>4644</v>
      </c>
      <c r="C5896" s="675" t="s">
        <v>1990</v>
      </c>
      <c r="D5896" s="675" t="s">
        <v>326</v>
      </c>
      <c r="E5896" s="676">
        <v>203</v>
      </c>
      <c r="F5896" s="446"/>
      <c r="G5896" s="446"/>
      <c r="H5896" s="446" t="s">
        <v>14360</v>
      </c>
      <c r="I5896" s="447">
        <v>45261</v>
      </c>
    </row>
    <row r="5897" spans="1:9" ht="15.75">
      <c r="A5897" s="675">
        <v>101826</v>
      </c>
      <c r="B5897" s="675" t="s">
        <v>4645</v>
      </c>
      <c r="C5897" s="675" t="s">
        <v>1990</v>
      </c>
      <c r="D5897" s="675" t="s">
        <v>326</v>
      </c>
      <c r="E5897" s="676">
        <v>233.15</v>
      </c>
      <c r="F5897" s="446"/>
      <c r="G5897" s="446"/>
      <c r="H5897" s="446" t="s">
        <v>14360</v>
      </c>
      <c r="I5897" s="447">
        <v>45261</v>
      </c>
    </row>
    <row r="5898" spans="1:9" ht="15.75">
      <c r="A5898" s="675">
        <v>101827</v>
      </c>
      <c r="B5898" s="675" t="s">
        <v>4646</v>
      </c>
      <c r="C5898" s="675" t="s">
        <v>1990</v>
      </c>
      <c r="D5898" s="675" t="s">
        <v>326</v>
      </c>
      <c r="E5898" s="676">
        <v>185.32</v>
      </c>
      <c r="F5898" s="446"/>
      <c r="G5898" s="446"/>
      <c r="H5898" s="446" t="s">
        <v>14360</v>
      </c>
      <c r="I5898" s="447">
        <v>45261</v>
      </c>
    </row>
    <row r="5899" spans="1:9" ht="15.75">
      <c r="A5899" s="675">
        <v>101828</v>
      </c>
      <c r="B5899" s="675" t="s">
        <v>4647</v>
      </c>
      <c r="C5899" s="675" t="s">
        <v>1990</v>
      </c>
      <c r="D5899" s="675" t="s">
        <v>326</v>
      </c>
      <c r="E5899" s="676">
        <v>172.32</v>
      </c>
      <c r="F5899" s="446"/>
      <c r="G5899" s="446"/>
      <c r="H5899" s="446" t="s">
        <v>14360</v>
      </c>
      <c r="I5899" s="447">
        <v>45261</v>
      </c>
    </row>
    <row r="5900" spans="1:9" ht="15.75">
      <c r="A5900" s="675">
        <v>101829</v>
      </c>
      <c r="B5900" s="675" t="s">
        <v>5666</v>
      </c>
      <c r="C5900" s="675" t="s">
        <v>1990</v>
      </c>
      <c r="D5900" s="675" t="s">
        <v>326</v>
      </c>
      <c r="E5900" s="676">
        <v>247.31</v>
      </c>
      <c r="F5900" s="446"/>
      <c r="G5900" s="446"/>
      <c r="H5900" s="446" t="s">
        <v>14360</v>
      </c>
      <c r="I5900" s="447">
        <v>45261</v>
      </c>
    </row>
    <row r="5901" spans="1:9" ht="15.75">
      <c r="A5901" s="675">
        <v>101830</v>
      </c>
      <c r="B5901" s="675" t="s">
        <v>5667</v>
      </c>
      <c r="C5901" s="675" t="s">
        <v>1990</v>
      </c>
      <c r="D5901" s="675" t="s">
        <v>326</v>
      </c>
      <c r="E5901" s="676">
        <v>276.3</v>
      </c>
      <c r="F5901" s="446"/>
      <c r="G5901" s="446"/>
      <c r="H5901" s="446" t="s">
        <v>14360</v>
      </c>
      <c r="I5901" s="447">
        <v>45261</v>
      </c>
    </row>
    <row r="5902" spans="1:9" ht="15.75">
      <c r="A5902" s="675">
        <v>101831</v>
      </c>
      <c r="B5902" s="675" t="s">
        <v>5668</v>
      </c>
      <c r="C5902" s="675" t="s">
        <v>1990</v>
      </c>
      <c r="D5902" s="675" t="s">
        <v>326</v>
      </c>
      <c r="E5902" s="676">
        <v>304.89</v>
      </c>
      <c r="F5902" s="446"/>
      <c r="G5902" s="446"/>
      <c r="H5902" s="446" t="s">
        <v>14360</v>
      </c>
      <c r="I5902" s="447">
        <v>45261</v>
      </c>
    </row>
    <row r="5903" spans="1:9" ht="15.75">
      <c r="A5903" s="675">
        <v>101832</v>
      </c>
      <c r="B5903" s="675" t="s">
        <v>4648</v>
      </c>
      <c r="C5903" s="675" t="s">
        <v>1990</v>
      </c>
      <c r="D5903" s="675" t="s">
        <v>326</v>
      </c>
      <c r="E5903" s="676">
        <v>234.83</v>
      </c>
      <c r="F5903" s="446"/>
      <c r="G5903" s="446"/>
      <c r="H5903" s="446" t="s">
        <v>14360</v>
      </c>
      <c r="I5903" s="447">
        <v>45261</v>
      </c>
    </row>
    <row r="5904" spans="1:9" ht="15.75">
      <c r="A5904" s="675">
        <v>101833</v>
      </c>
      <c r="B5904" s="675" t="s">
        <v>4649</v>
      </c>
      <c r="C5904" s="675" t="s">
        <v>1990</v>
      </c>
      <c r="D5904" s="675" t="s">
        <v>326</v>
      </c>
      <c r="E5904" s="676">
        <v>264.08</v>
      </c>
      <c r="F5904" s="446"/>
      <c r="G5904" s="446"/>
      <c r="H5904" s="446" t="s">
        <v>14360</v>
      </c>
      <c r="I5904" s="447">
        <v>45261</v>
      </c>
    </row>
    <row r="5905" spans="1:9" ht="15.75">
      <c r="A5905" s="675">
        <v>101834</v>
      </c>
      <c r="B5905" s="675" t="s">
        <v>4650</v>
      </c>
      <c r="C5905" s="675" t="s">
        <v>1990</v>
      </c>
      <c r="D5905" s="675" t="s">
        <v>326</v>
      </c>
      <c r="E5905" s="676">
        <v>292.94</v>
      </c>
      <c r="F5905" s="446"/>
      <c r="G5905" s="446"/>
      <c r="H5905" s="446" t="s">
        <v>14360</v>
      </c>
      <c r="I5905" s="447">
        <v>45261</v>
      </c>
    </row>
    <row r="5906" spans="1:9" ht="15.75">
      <c r="A5906" s="675">
        <v>101835</v>
      </c>
      <c r="B5906" s="675" t="s">
        <v>4651</v>
      </c>
      <c r="C5906" s="675" t="s">
        <v>1990</v>
      </c>
      <c r="D5906" s="675" t="s">
        <v>326</v>
      </c>
      <c r="E5906" s="676">
        <v>257.12</v>
      </c>
      <c r="F5906" s="446"/>
      <c r="G5906" s="446"/>
      <c r="H5906" s="446" t="s">
        <v>14360</v>
      </c>
      <c r="I5906" s="447">
        <v>45261</v>
      </c>
    </row>
    <row r="5907" spans="1:9" ht="15.75">
      <c r="A5907" s="675">
        <v>101836</v>
      </c>
      <c r="B5907" s="675" t="s">
        <v>4652</v>
      </c>
      <c r="C5907" s="675" t="s">
        <v>1990</v>
      </c>
      <c r="D5907" s="675" t="s">
        <v>326</v>
      </c>
      <c r="E5907" s="676">
        <v>24.91</v>
      </c>
      <c r="F5907" s="446"/>
      <c r="G5907" s="446"/>
      <c r="H5907" s="446" t="s">
        <v>14360</v>
      </c>
      <c r="I5907" s="447">
        <v>45261</v>
      </c>
    </row>
    <row r="5908" spans="1:9" ht="15.75">
      <c r="A5908" s="675">
        <v>101837</v>
      </c>
      <c r="B5908" s="675" t="s">
        <v>4653</v>
      </c>
      <c r="C5908" s="675" t="s">
        <v>1990</v>
      </c>
      <c r="D5908" s="675" t="s">
        <v>326</v>
      </c>
      <c r="E5908" s="676">
        <v>58.63</v>
      </c>
      <c r="F5908" s="446"/>
      <c r="G5908" s="446"/>
      <c r="H5908" s="446" t="s">
        <v>14360</v>
      </c>
      <c r="I5908" s="447">
        <v>45261</v>
      </c>
    </row>
    <row r="5909" spans="1:9" ht="15.75">
      <c r="A5909" s="675">
        <v>101838</v>
      </c>
      <c r="B5909" s="675" t="s">
        <v>4654</v>
      </c>
      <c r="C5909" s="675" t="s">
        <v>1990</v>
      </c>
      <c r="D5909" s="675" t="s">
        <v>326</v>
      </c>
      <c r="E5909" s="676">
        <v>90.02</v>
      </c>
      <c r="F5909" s="446"/>
      <c r="G5909" s="446"/>
      <c r="H5909" s="446" t="s">
        <v>14360</v>
      </c>
      <c r="I5909" s="447">
        <v>45261</v>
      </c>
    </row>
    <row r="5910" spans="1:9" ht="15.75">
      <c r="A5910" s="675">
        <v>101839</v>
      </c>
      <c r="B5910" s="675" t="s">
        <v>4655</v>
      </c>
      <c r="C5910" s="675" t="s">
        <v>1990</v>
      </c>
      <c r="D5910" s="675" t="s">
        <v>326</v>
      </c>
      <c r="E5910" s="676">
        <v>120.57</v>
      </c>
      <c r="F5910" s="446"/>
      <c r="G5910" s="446"/>
      <c r="H5910" s="446" t="s">
        <v>14360</v>
      </c>
      <c r="I5910" s="447">
        <v>45261</v>
      </c>
    </row>
    <row r="5911" spans="1:9" ht="15.75">
      <c r="A5911" s="675">
        <v>101840</v>
      </c>
      <c r="B5911" s="675" t="s">
        <v>4656</v>
      </c>
      <c r="C5911" s="675" t="s">
        <v>1990</v>
      </c>
      <c r="D5911" s="675" t="s">
        <v>326</v>
      </c>
      <c r="E5911" s="676">
        <v>193.11</v>
      </c>
      <c r="F5911" s="446"/>
      <c r="G5911" s="446"/>
      <c r="H5911" s="446" t="s">
        <v>14360</v>
      </c>
      <c r="I5911" s="447">
        <v>45261</v>
      </c>
    </row>
    <row r="5912" spans="1:9" ht="15.75">
      <c r="A5912" s="675">
        <v>101841</v>
      </c>
      <c r="B5912" s="675" t="s">
        <v>4657</v>
      </c>
      <c r="C5912" s="675" t="s">
        <v>1990</v>
      </c>
      <c r="D5912" s="675" t="s">
        <v>326</v>
      </c>
      <c r="E5912" s="676">
        <v>102.89</v>
      </c>
      <c r="F5912" s="446"/>
      <c r="G5912" s="446"/>
      <c r="H5912" s="446" t="s">
        <v>14360</v>
      </c>
      <c r="I5912" s="447">
        <v>45261</v>
      </c>
    </row>
    <row r="5913" spans="1:9" ht="15.75">
      <c r="A5913" s="675">
        <v>101842</v>
      </c>
      <c r="B5913" s="675" t="s">
        <v>4658</v>
      </c>
      <c r="C5913" s="675" t="s">
        <v>1990</v>
      </c>
      <c r="D5913" s="675" t="s">
        <v>326</v>
      </c>
      <c r="E5913" s="676">
        <v>89.89</v>
      </c>
      <c r="F5913" s="446"/>
      <c r="G5913" s="446"/>
      <c r="H5913" s="446" t="s">
        <v>14360</v>
      </c>
      <c r="I5913" s="447">
        <v>45261</v>
      </c>
    </row>
    <row r="5914" spans="1:9" ht="15.75">
      <c r="A5914" s="675">
        <v>101843</v>
      </c>
      <c r="B5914" s="675" t="s">
        <v>5669</v>
      </c>
      <c r="C5914" s="675" t="s">
        <v>1990</v>
      </c>
      <c r="D5914" s="675" t="s">
        <v>326</v>
      </c>
      <c r="E5914" s="676">
        <v>164.88</v>
      </c>
      <c r="F5914" s="446"/>
      <c r="G5914" s="446"/>
      <c r="H5914" s="446" t="s">
        <v>14360</v>
      </c>
      <c r="I5914" s="447">
        <v>45261</v>
      </c>
    </row>
    <row r="5915" spans="1:9" ht="15.75">
      <c r="A5915" s="675">
        <v>101844</v>
      </c>
      <c r="B5915" s="675" t="s">
        <v>5670</v>
      </c>
      <c r="C5915" s="675" t="s">
        <v>1990</v>
      </c>
      <c r="D5915" s="675" t="s">
        <v>326</v>
      </c>
      <c r="E5915" s="676">
        <v>193.87</v>
      </c>
      <c r="F5915" s="446"/>
      <c r="G5915" s="446"/>
      <c r="H5915" s="446" t="s">
        <v>14360</v>
      </c>
      <c r="I5915" s="447">
        <v>45261</v>
      </c>
    </row>
    <row r="5916" spans="1:9" ht="15.75">
      <c r="A5916" s="675">
        <v>101845</v>
      </c>
      <c r="B5916" s="675" t="s">
        <v>5671</v>
      </c>
      <c r="C5916" s="675" t="s">
        <v>1990</v>
      </c>
      <c r="D5916" s="675" t="s">
        <v>326</v>
      </c>
      <c r="E5916" s="676">
        <v>222.46</v>
      </c>
      <c r="F5916" s="446"/>
      <c r="G5916" s="446"/>
      <c r="H5916" s="446" t="s">
        <v>14360</v>
      </c>
      <c r="I5916" s="447">
        <v>45261</v>
      </c>
    </row>
    <row r="5917" spans="1:9" ht="15.75">
      <c r="A5917" s="675">
        <v>101846</v>
      </c>
      <c r="B5917" s="675" t="s">
        <v>4659</v>
      </c>
      <c r="C5917" s="675" t="s">
        <v>1990</v>
      </c>
      <c r="D5917" s="675" t="s">
        <v>326</v>
      </c>
      <c r="E5917" s="676">
        <v>152.4</v>
      </c>
      <c r="F5917" s="446"/>
      <c r="G5917" s="446"/>
      <c r="H5917" s="446" t="s">
        <v>14360</v>
      </c>
      <c r="I5917" s="447">
        <v>45261</v>
      </c>
    </row>
    <row r="5918" spans="1:9" ht="15.75">
      <c r="A5918" s="675">
        <v>101847</v>
      </c>
      <c r="B5918" s="675" t="s">
        <v>4660</v>
      </c>
      <c r="C5918" s="675" t="s">
        <v>1990</v>
      </c>
      <c r="D5918" s="675" t="s">
        <v>326</v>
      </c>
      <c r="E5918" s="676">
        <v>181.65</v>
      </c>
      <c r="F5918" s="446"/>
      <c r="G5918" s="446"/>
      <c r="H5918" s="446" t="s">
        <v>14360</v>
      </c>
      <c r="I5918" s="447">
        <v>45261</v>
      </c>
    </row>
    <row r="5919" spans="1:9" ht="15.75">
      <c r="A5919" s="675">
        <v>101848</v>
      </c>
      <c r="B5919" s="675" t="s">
        <v>4661</v>
      </c>
      <c r="C5919" s="675" t="s">
        <v>1990</v>
      </c>
      <c r="D5919" s="675" t="s">
        <v>326</v>
      </c>
      <c r="E5919" s="676">
        <v>210.51</v>
      </c>
      <c r="F5919" s="446"/>
      <c r="G5919" s="446"/>
      <c r="H5919" s="446" t="s">
        <v>14360</v>
      </c>
      <c r="I5919" s="447">
        <v>45261</v>
      </c>
    </row>
    <row r="5920" spans="1:9" ht="15.75">
      <c r="A5920" s="675">
        <v>101849</v>
      </c>
      <c r="B5920" s="675" t="s">
        <v>4662</v>
      </c>
      <c r="C5920" s="675" t="s">
        <v>1990</v>
      </c>
      <c r="D5920" s="675" t="s">
        <v>326</v>
      </c>
      <c r="E5920" s="676">
        <v>174.69</v>
      </c>
      <c r="F5920" s="446"/>
      <c r="G5920" s="446"/>
      <c r="H5920" s="446" t="s">
        <v>14360</v>
      </c>
      <c r="I5920" s="447">
        <v>45261</v>
      </c>
    </row>
    <row r="5921" spans="1:9" ht="15.75">
      <c r="A5921" s="675">
        <v>101850</v>
      </c>
      <c r="B5921" s="675" t="s">
        <v>4663</v>
      </c>
      <c r="C5921" s="675" t="s">
        <v>1990</v>
      </c>
      <c r="D5921" s="675" t="s">
        <v>2</v>
      </c>
      <c r="E5921" s="676">
        <v>58.99</v>
      </c>
      <c r="F5921" s="446"/>
      <c r="G5921" s="446"/>
      <c r="H5921" s="446" t="s">
        <v>14360</v>
      </c>
      <c r="I5921" s="447">
        <v>45261</v>
      </c>
    </row>
    <row r="5922" spans="1:9" ht="15.75">
      <c r="A5922" s="675">
        <v>101852</v>
      </c>
      <c r="B5922" s="675" t="s">
        <v>4664</v>
      </c>
      <c r="C5922" s="675" t="s">
        <v>1990</v>
      </c>
      <c r="D5922" s="675" t="s">
        <v>2</v>
      </c>
      <c r="E5922" s="676">
        <v>72.36</v>
      </c>
      <c r="F5922" s="446"/>
      <c r="G5922" s="446"/>
      <c r="H5922" s="446" t="s">
        <v>14360</v>
      </c>
      <c r="I5922" s="447">
        <v>45261</v>
      </c>
    </row>
    <row r="5923" spans="1:9" ht="15.75">
      <c r="A5923" s="675">
        <v>101853</v>
      </c>
      <c r="B5923" s="675" t="s">
        <v>4665</v>
      </c>
      <c r="C5923" s="675" t="s">
        <v>1990</v>
      </c>
      <c r="D5923" s="675" t="s">
        <v>2</v>
      </c>
      <c r="E5923" s="676">
        <v>53.06</v>
      </c>
      <c r="F5923" s="446"/>
      <c r="G5923" s="446"/>
      <c r="H5923" s="446" t="s">
        <v>14360</v>
      </c>
      <c r="I5923" s="447">
        <v>45261</v>
      </c>
    </row>
    <row r="5924" spans="1:9" ht="15.75">
      <c r="A5924" s="675">
        <v>101855</v>
      </c>
      <c r="B5924" s="675" t="s">
        <v>4666</v>
      </c>
      <c r="C5924" s="675" t="s">
        <v>1990</v>
      </c>
      <c r="D5924" s="675" t="s">
        <v>2</v>
      </c>
      <c r="E5924" s="676">
        <v>76.48</v>
      </c>
      <c r="F5924" s="446"/>
      <c r="G5924" s="446"/>
      <c r="H5924" s="446" t="s">
        <v>14360</v>
      </c>
      <c r="I5924" s="447">
        <v>45261</v>
      </c>
    </row>
    <row r="5925" spans="1:9" ht="15.75">
      <c r="A5925" s="675">
        <v>101856</v>
      </c>
      <c r="B5925" s="675" t="s">
        <v>4667</v>
      </c>
      <c r="C5925" s="675" t="s">
        <v>1990</v>
      </c>
      <c r="D5925" s="675" t="s">
        <v>2</v>
      </c>
      <c r="E5925" s="676">
        <v>26.73</v>
      </c>
      <c r="F5925" s="446"/>
      <c r="G5925" s="446"/>
      <c r="H5925" s="446" t="s">
        <v>14360</v>
      </c>
      <c r="I5925" s="447">
        <v>45261</v>
      </c>
    </row>
    <row r="5926" spans="1:9" ht="15.75">
      <c r="A5926" s="675">
        <v>101857</v>
      </c>
      <c r="B5926" s="675" t="s">
        <v>4668</v>
      </c>
      <c r="C5926" s="675" t="s">
        <v>1990</v>
      </c>
      <c r="D5926" s="675" t="s">
        <v>2</v>
      </c>
      <c r="E5926" s="676">
        <v>32.799999999999997</v>
      </c>
      <c r="F5926" s="446"/>
      <c r="G5926" s="446"/>
      <c r="H5926" s="446" t="s">
        <v>14360</v>
      </c>
      <c r="I5926" s="447">
        <v>45261</v>
      </c>
    </row>
    <row r="5927" spans="1:9" ht="15.75">
      <c r="A5927" s="675">
        <v>101858</v>
      </c>
      <c r="B5927" s="675" t="s">
        <v>4669</v>
      </c>
      <c r="C5927" s="675" t="s">
        <v>1990</v>
      </c>
      <c r="D5927" s="675" t="s">
        <v>2</v>
      </c>
      <c r="E5927" s="676">
        <v>27.24</v>
      </c>
      <c r="F5927" s="446"/>
      <c r="G5927" s="446"/>
      <c r="H5927" s="446" t="s">
        <v>14360</v>
      </c>
      <c r="I5927" s="447">
        <v>45261</v>
      </c>
    </row>
    <row r="5928" spans="1:9" ht="15.75">
      <c r="A5928" s="675">
        <v>101859</v>
      </c>
      <c r="B5928" s="675" t="s">
        <v>4670</v>
      </c>
      <c r="C5928" s="675" t="s">
        <v>1990</v>
      </c>
      <c r="D5928" s="675" t="s">
        <v>2</v>
      </c>
      <c r="E5928" s="676">
        <v>29.86</v>
      </c>
      <c r="F5928" s="446"/>
      <c r="G5928" s="446"/>
      <c r="H5928" s="446" t="s">
        <v>14360</v>
      </c>
      <c r="I5928" s="447">
        <v>45261</v>
      </c>
    </row>
    <row r="5929" spans="1:9" ht="15.75">
      <c r="A5929" s="675">
        <v>101860</v>
      </c>
      <c r="B5929" s="675" t="s">
        <v>4671</v>
      </c>
      <c r="C5929" s="675" t="s">
        <v>1990</v>
      </c>
      <c r="D5929" s="675" t="s">
        <v>2</v>
      </c>
      <c r="E5929" s="676">
        <v>33.96</v>
      </c>
      <c r="F5929" s="446"/>
      <c r="G5929" s="446"/>
      <c r="H5929" s="446" t="s">
        <v>14360</v>
      </c>
      <c r="I5929" s="447">
        <v>45261</v>
      </c>
    </row>
    <row r="5930" spans="1:9" ht="15.75">
      <c r="A5930" s="675">
        <v>101861</v>
      </c>
      <c r="B5930" s="675" t="s">
        <v>4672</v>
      </c>
      <c r="C5930" s="675" t="s">
        <v>1990</v>
      </c>
      <c r="D5930" s="675" t="s">
        <v>2</v>
      </c>
      <c r="E5930" s="676">
        <v>31.92</v>
      </c>
      <c r="F5930" s="446"/>
      <c r="G5930" s="446"/>
      <c r="H5930" s="446" t="s">
        <v>14360</v>
      </c>
      <c r="I5930" s="447">
        <v>45261</v>
      </c>
    </row>
    <row r="5931" spans="1:9" ht="15.75">
      <c r="A5931" s="675">
        <v>101862</v>
      </c>
      <c r="B5931" s="675" t="s">
        <v>4673</v>
      </c>
      <c r="C5931" s="675" t="s">
        <v>1990</v>
      </c>
      <c r="D5931" s="675" t="s">
        <v>2</v>
      </c>
      <c r="E5931" s="676">
        <v>34.57</v>
      </c>
      <c r="F5931" s="446"/>
      <c r="G5931" s="446"/>
      <c r="H5931" s="446" t="s">
        <v>14360</v>
      </c>
      <c r="I5931" s="447">
        <v>45261</v>
      </c>
    </row>
    <row r="5932" spans="1:9" ht="15.75">
      <c r="A5932" s="675">
        <v>101863</v>
      </c>
      <c r="B5932" s="675" t="s">
        <v>4674</v>
      </c>
      <c r="C5932" s="675" t="s">
        <v>1990</v>
      </c>
      <c r="D5932" s="675" t="s">
        <v>2</v>
      </c>
      <c r="E5932" s="676">
        <v>27.61</v>
      </c>
      <c r="F5932" s="446"/>
      <c r="G5932" s="446"/>
      <c r="H5932" s="446" t="s">
        <v>14360</v>
      </c>
      <c r="I5932" s="447">
        <v>45261</v>
      </c>
    </row>
    <row r="5933" spans="1:9" ht="15.75">
      <c r="A5933" s="675">
        <v>101864</v>
      </c>
      <c r="B5933" s="675" t="s">
        <v>4675</v>
      </c>
      <c r="C5933" s="675" t="s">
        <v>1990</v>
      </c>
      <c r="D5933" s="675" t="s">
        <v>2</v>
      </c>
      <c r="E5933" s="676">
        <v>31.71</v>
      </c>
      <c r="F5933" s="446"/>
      <c r="G5933" s="446"/>
      <c r="H5933" s="446" t="s">
        <v>14360</v>
      </c>
      <c r="I5933" s="447">
        <v>45261</v>
      </c>
    </row>
    <row r="5934" spans="1:9" ht="15.75">
      <c r="A5934" s="675">
        <v>101865</v>
      </c>
      <c r="B5934" s="675" t="s">
        <v>4676</v>
      </c>
      <c r="C5934" s="675" t="s">
        <v>1990</v>
      </c>
      <c r="D5934" s="675" t="s">
        <v>2</v>
      </c>
      <c r="E5934" s="676">
        <v>35.81</v>
      </c>
      <c r="F5934" s="446"/>
      <c r="G5934" s="446"/>
      <c r="H5934" s="446" t="s">
        <v>14360</v>
      </c>
      <c r="I5934" s="447">
        <v>45261</v>
      </c>
    </row>
    <row r="5935" spans="1:9" ht="15.75">
      <c r="A5935" s="675">
        <v>101866</v>
      </c>
      <c r="B5935" s="675" t="s">
        <v>4677</v>
      </c>
      <c r="C5935" s="675" t="s">
        <v>1990</v>
      </c>
      <c r="D5935" s="675" t="s">
        <v>2</v>
      </c>
      <c r="E5935" s="676">
        <v>32.119999999999997</v>
      </c>
      <c r="F5935" s="446"/>
      <c r="G5935" s="446"/>
      <c r="H5935" s="446" t="s">
        <v>14360</v>
      </c>
      <c r="I5935" s="447">
        <v>45261</v>
      </c>
    </row>
    <row r="5936" spans="1:9" ht="15.75">
      <c r="A5936" s="675">
        <v>101867</v>
      </c>
      <c r="B5936" s="675" t="s">
        <v>4678</v>
      </c>
      <c r="C5936" s="675" t="s">
        <v>1990</v>
      </c>
      <c r="D5936" s="675" t="s">
        <v>2</v>
      </c>
      <c r="E5936" s="676">
        <v>36.22</v>
      </c>
      <c r="F5936" s="446"/>
      <c r="G5936" s="446"/>
      <c r="H5936" s="446" t="s">
        <v>14360</v>
      </c>
      <c r="I5936" s="447">
        <v>45261</v>
      </c>
    </row>
    <row r="5937" spans="1:9" ht="15.75">
      <c r="A5937" s="675">
        <v>101868</v>
      </c>
      <c r="B5937" s="675" t="s">
        <v>4679</v>
      </c>
      <c r="C5937" s="675" t="s">
        <v>1990</v>
      </c>
      <c r="D5937" s="675" t="s">
        <v>2</v>
      </c>
      <c r="E5937" s="676">
        <v>29.26</v>
      </c>
      <c r="F5937" s="446"/>
      <c r="G5937" s="446"/>
      <c r="H5937" s="446" t="s">
        <v>14360</v>
      </c>
      <c r="I5937" s="447">
        <v>45261</v>
      </c>
    </row>
    <row r="5938" spans="1:9" ht="15.75">
      <c r="A5938" s="675">
        <v>101869</v>
      </c>
      <c r="B5938" s="675" t="s">
        <v>4680</v>
      </c>
      <c r="C5938" s="675" t="s">
        <v>1990</v>
      </c>
      <c r="D5938" s="675" t="s">
        <v>2</v>
      </c>
      <c r="E5938" s="676">
        <v>33.36</v>
      </c>
      <c r="F5938" s="446"/>
      <c r="G5938" s="446"/>
      <c r="H5938" s="446" t="s">
        <v>14360</v>
      </c>
      <c r="I5938" s="447">
        <v>45261</v>
      </c>
    </row>
    <row r="5939" spans="1:9" ht="15.75">
      <c r="A5939" s="675">
        <v>101870</v>
      </c>
      <c r="B5939" s="675" t="s">
        <v>4681</v>
      </c>
      <c r="C5939" s="675" t="s">
        <v>1990</v>
      </c>
      <c r="D5939" s="675" t="s">
        <v>2</v>
      </c>
      <c r="E5939" s="676">
        <v>37.46</v>
      </c>
      <c r="F5939" s="446"/>
      <c r="G5939" s="446"/>
      <c r="H5939" s="446" t="s">
        <v>14360</v>
      </c>
      <c r="I5939" s="447">
        <v>45261</v>
      </c>
    </row>
    <row r="5940" spans="1:9" ht="15.75">
      <c r="A5940" s="675">
        <v>102098</v>
      </c>
      <c r="B5940" s="675" t="s">
        <v>4682</v>
      </c>
      <c r="C5940" s="675" t="s">
        <v>1990</v>
      </c>
      <c r="D5940" s="675" t="s">
        <v>326</v>
      </c>
      <c r="E5940" s="677">
        <v>1847.94</v>
      </c>
      <c r="F5940" s="446"/>
      <c r="G5940" s="446"/>
      <c r="H5940" s="446" t="s">
        <v>14360</v>
      </c>
      <c r="I5940" s="447">
        <v>45261</v>
      </c>
    </row>
    <row r="5941" spans="1:9" ht="15.75">
      <c r="A5941" s="675">
        <v>102988</v>
      </c>
      <c r="B5941" s="675" t="s">
        <v>5672</v>
      </c>
      <c r="C5941" s="675" t="s">
        <v>1990</v>
      </c>
      <c r="D5941" s="675" t="s">
        <v>2</v>
      </c>
      <c r="E5941" s="676">
        <v>52.83</v>
      </c>
      <c r="F5941" s="446"/>
      <c r="G5941" s="446"/>
      <c r="H5941" s="446" t="s">
        <v>14360</v>
      </c>
      <c r="I5941" s="447">
        <v>45261</v>
      </c>
    </row>
    <row r="5942" spans="1:9" ht="15.75">
      <c r="A5942" s="675">
        <v>100576</v>
      </c>
      <c r="B5942" s="675" t="s">
        <v>2564</v>
      </c>
      <c r="C5942" s="675" t="s">
        <v>1990</v>
      </c>
      <c r="D5942" s="675" t="s">
        <v>2</v>
      </c>
      <c r="E5942" s="676">
        <v>2.4300000000000002</v>
      </c>
      <c r="F5942" s="446"/>
      <c r="G5942" s="446"/>
      <c r="H5942" s="446" t="s">
        <v>14360</v>
      </c>
      <c r="I5942" s="447">
        <v>45261</v>
      </c>
    </row>
    <row r="5943" spans="1:9" ht="15.75">
      <c r="A5943" s="675">
        <v>100577</v>
      </c>
      <c r="B5943" s="675" t="s">
        <v>2565</v>
      </c>
      <c r="C5943" s="675" t="s">
        <v>1990</v>
      </c>
      <c r="D5943" s="675" t="s">
        <v>2</v>
      </c>
      <c r="E5943" s="676">
        <v>1.2</v>
      </c>
      <c r="F5943" s="446"/>
      <c r="G5943" s="446"/>
      <c r="H5943" s="446" t="s">
        <v>14360</v>
      </c>
      <c r="I5943" s="447">
        <v>45261</v>
      </c>
    </row>
    <row r="5944" spans="1:9" ht="15.75">
      <c r="A5944" s="675">
        <v>96388</v>
      </c>
      <c r="B5944" s="675" t="s">
        <v>2566</v>
      </c>
      <c r="C5944" s="675" t="s">
        <v>1990</v>
      </c>
      <c r="D5944" s="675" t="s">
        <v>326</v>
      </c>
      <c r="E5944" s="676">
        <v>11.9</v>
      </c>
      <c r="F5944" s="446"/>
      <c r="G5944" s="446"/>
      <c r="H5944" s="446" t="s">
        <v>14360</v>
      </c>
      <c r="I5944" s="447">
        <v>45261</v>
      </c>
    </row>
    <row r="5945" spans="1:9" ht="15.75">
      <c r="A5945" s="675">
        <v>96389</v>
      </c>
      <c r="B5945" s="675" t="s">
        <v>3019</v>
      </c>
      <c r="C5945" s="675" t="s">
        <v>1990</v>
      </c>
      <c r="D5945" s="675" t="s">
        <v>326</v>
      </c>
      <c r="E5945" s="676">
        <v>50.16</v>
      </c>
      <c r="F5945" s="446"/>
      <c r="G5945" s="446"/>
      <c r="H5945" s="446" t="s">
        <v>14360</v>
      </c>
      <c r="I5945" s="447">
        <v>45261</v>
      </c>
    </row>
    <row r="5946" spans="1:9" ht="15.75">
      <c r="A5946" s="675">
        <v>96390</v>
      </c>
      <c r="B5946" s="675" t="s">
        <v>3020</v>
      </c>
      <c r="C5946" s="675" t="s">
        <v>1990</v>
      </c>
      <c r="D5946" s="675" t="s">
        <v>326</v>
      </c>
      <c r="E5946" s="676">
        <v>79.84</v>
      </c>
      <c r="F5946" s="446"/>
      <c r="G5946" s="446"/>
      <c r="H5946" s="446" t="s">
        <v>14360</v>
      </c>
      <c r="I5946" s="447">
        <v>45261</v>
      </c>
    </row>
    <row r="5947" spans="1:9" ht="15.75">
      <c r="A5947" s="675">
        <v>96391</v>
      </c>
      <c r="B5947" s="675" t="s">
        <v>2567</v>
      </c>
      <c r="C5947" s="675" t="s">
        <v>1990</v>
      </c>
      <c r="D5947" s="675" t="s">
        <v>326</v>
      </c>
      <c r="E5947" s="676">
        <v>111.11</v>
      </c>
      <c r="F5947" s="446"/>
      <c r="G5947" s="446"/>
      <c r="H5947" s="446" t="s">
        <v>14360</v>
      </c>
      <c r="I5947" s="447">
        <v>45261</v>
      </c>
    </row>
    <row r="5948" spans="1:9" ht="15.75">
      <c r="A5948" s="675">
        <v>96392</v>
      </c>
      <c r="B5948" s="675" t="s">
        <v>2568</v>
      </c>
      <c r="C5948" s="675" t="s">
        <v>1990</v>
      </c>
      <c r="D5948" s="675" t="s">
        <v>326</v>
      </c>
      <c r="E5948" s="676">
        <v>141.26</v>
      </c>
      <c r="F5948" s="446"/>
      <c r="G5948" s="446"/>
      <c r="H5948" s="446" t="s">
        <v>14360</v>
      </c>
      <c r="I5948" s="447">
        <v>45261</v>
      </c>
    </row>
    <row r="5949" spans="1:9" ht="15.75">
      <c r="A5949" s="675">
        <v>96396</v>
      </c>
      <c r="B5949" s="675" t="s">
        <v>2569</v>
      </c>
      <c r="C5949" s="675" t="s">
        <v>1990</v>
      </c>
      <c r="D5949" s="675" t="s">
        <v>326</v>
      </c>
      <c r="E5949" s="676">
        <v>163.03</v>
      </c>
      <c r="F5949" s="446"/>
      <c r="G5949" s="446"/>
      <c r="H5949" s="446" t="s">
        <v>14360</v>
      </c>
      <c r="I5949" s="447">
        <v>45261</v>
      </c>
    </row>
    <row r="5950" spans="1:9" ht="15.75">
      <c r="A5950" s="675">
        <v>96397</v>
      </c>
      <c r="B5950" s="675" t="s">
        <v>2570</v>
      </c>
      <c r="C5950" s="675" t="s">
        <v>1990</v>
      </c>
      <c r="D5950" s="675" t="s">
        <v>326</v>
      </c>
      <c r="E5950" s="676">
        <v>223.34</v>
      </c>
      <c r="F5950" s="446"/>
      <c r="G5950" s="446"/>
      <c r="H5950" s="446" t="s">
        <v>14360</v>
      </c>
      <c r="I5950" s="447">
        <v>45261</v>
      </c>
    </row>
    <row r="5951" spans="1:9" ht="15.75">
      <c r="A5951" s="675">
        <v>96398</v>
      </c>
      <c r="B5951" s="675" t="s">
        <v>2571</v>
      </c>
      <c r="C5951" s="675" t="s">
        <v>1990</v>
      </c>
      <c r="D5951" s="675" t="s">
        <v>326</v>
      </c>
      <c r="E5951" s="676">
        <v>303.01</v>
      </c>
      <c r="F5951" s="446"/>
      <c r="G5951" s="446"/>
      <c r="H5951" s="446" t="s">
        <v>14360</v>
      </c>
      <c r="I5951" s="447">
        <v>45261</v>
      </c>
    </row>
    <row r="5952" spans="1:9" ht="15.75">
      <c r="A5952" s="675">
        <v>96399</v>
      </c>
      <c r="B5952" s="675" t="s">
        <v>3021</v>
      </c>
      <c r="C5952" s="675" t="s">
        <v>1990</v>
      </c>
      <c r="D5952" s="675" t="s">
        <v>326</v>
      </c>
      <c r="E5952" s="676">
        <v>111.96</v>
      </c>
      <c r="F5952" s="446"/>
      <c r="G5952" s="446"/>
      <c r="H5952" s="446" t="s">
        <v>14360</v>
      </c>
      <c r="I5952" s="447">
        <v>45261</v>
      </c>
    </row>
    <row r="5953" spans="1:9" ht="15.75">
      <c r="A5953" s="675">
        <v>96400</v>
      </c>
      <c r="B5953" s="675" t="s">
        <v>2572</v>
      </c>
      <c r="C5953" s="675" t="s">
        <v>1990</v>
      </c>
      <c r="D5953" s="675" t="s">
        <v>326</v>
      </c>
      <c r="E5953" s="676">
        <v>145.91</v>
      </c>
      <c r="F5953" s="446"/>
      <c r="G5953" s="446"/>
      <c r="H5953" s="446" t="s">
        <v>14360</v>
      </c>
      <c r="I5953" s="447">
        <v>45261</v>
      </c>
    </row>
    <row r="5954" spans="1:9" ht="15.75">
      <c r="A5954" s="675">
        <v>100564</v>
      </c>
      <c r="B5954" s="675" t="s">
        <v>2573</v>
      </c>
      <c r="C5954" s="675" t="s">
        <v>1990</v>
      </c>
      <c r="D5954" s="675" t="s">
        <v>326</v>
      </c>
      <c r="E5954" s="676">
        <v>100.22</v>
      </c>
      <c r="F5954" s="446"/>
      <c r="G5954" s="446"/>
      <c r="H5954" s="446" t="s">
        <v>14360</v>
      </c>
      <c r="I5954" s="447">
        <v>45261</v>
      </c>
    </row>
    <row r="5955" spans="1:9" ht="15.75">
      <c r="A5955" s="675">
        <v>100565</v>
      </c>
      <c r="B5955" s="675" t="s">
        <v>2574</v>
      </c>
      <c r="C5955" s="675" t="s">
        <v>1990</v>
      </c>
      <c r="D5955" s="675" t="s">
        <v>326</v>
      </c>
      <c r="E5955" s="676">
        <v>87.27</v>
      </c>
      <c r="F5955" s="446"/>
      <c r="G5955" s="446"/>
      <c r="H5955" s="446" t="s">
        <v>14360</v>
      </c>
      <c r="I5955" s="447">
        <v>45261</v>
      </c>
    </row>
    <row r="5956" spans="1:9" ht="15.75">
      <c r="A5956" s="675">
        <v>100566</v>
      </c>
      <c r="B5956" s="675" t="s">
        <v>2575</v>
      </c>
      <c r="C5956" s="675" t="s">
        <v>1990</v>
      </c>
      <c r="D5956" s="675" t="s">
        <v>326</v>
      </c>
      <c r="E5956" s="676">
        <v>162.21</v>
      </c>
      <c r="F5956" s="446"/>
      <c r="G5956" s="446"/>
      <c r="H5956" s="446" t="s">
        <v>14360</v>
      </c>
      <c r="I5956" s="447">
        <v>45261</v>
      </c>
    </row>
    <row r="5957" spans="1:9" ht="15.75">
      <c r="A5957" s="675">
        <v>100567</v>
      </c>
      <c r="B5957" s="675" t="s">
        <v>2576</v>
      </c>
      <c r="C5957" s="675" t="s">
        <v>1990</v>
      </c>
      <c r="D5957" s="675" t="s">
        <v>326</v>
      </c>
      <c r="E5957" s="676">
        <v>191.25</v>
      </c>
      <c r="F5957" s="446"/>
      <c r="G5957" s="446"/>
      <c r="H5957" s="446" t="s">
        <v>14360</v>
      </c>
      <c r="I5957" s="447">
        <v>45261</v>
      </c>
    </row>
    <row r="5958" spans="1:9" ht="15.75">
      <c r="A5958" s="675">
        <v>100568</v>
      </c>
      <c r="B5958" s="675" t="s">
        <v>2577</v>
      </c>
      <c r="C5958" s="675" t="s">
        <v>1990</v>
      </c>
      <c r="D5958" s="675" t="s">
        <v>326</v>
      </c>
      <c r="E5958" s="676">
        <v>219.79</v>
      </c>
      <c r="F5958" s="446"/>
      <c r="G5958" s="446"/>
      <c r="H5958" s="446" t="s">
        <v>14360</v>
      </c>
      <c r="I5958" s="447">
        <v>45261</v>
      </c>
    </row>
    <row r="5959" spans="1:9" ht="15.75">
      <c r="A5959" s="675">
        <v>100569</v>
      </c>
      <c r="B5959" s="675" t="s">
        <v>2578</v>
      </c>
      <c r="C5959" s="675" t="s">
        <v>1990</v>
      </c>
      <c r="D5959" s="675" t="s">
        <v>326</v>
      </c>
      <c r="E5959" s="676">
        <v>149.74</v>
      </c>
      <c r="F5959" s="446"/>
      <c r="G5959" s="446"/>
      <c r="H5959" s="446" t="s">
        <v>14360</v>
      </c>
      <c r="I5959" s="447">
        <v>45261</v>
      </c>
    </row>
    <row r="5960" spans="1:9" ht="15.75">
      <c r="A5960" s="675">
        <v>100570</v>
      </c>
      <c r="B5960" s="675" t="s">
        <v>2579</v>
      </c>
      <c r="C5960" s="675" t="s">
        <v>1990</v>
      </c>
      <c r="D5960" s="675" t="s">
        <v>326</v>
      </c>
      <c r="E5960" s="676">
        <v>181.23</v>
      </c>
      <c r="F5960" s="446"/>
      <c r="G5960" s="446"/>
      <c r="H5960" s="446" t="s">
        <v>14360</v>
      </c>
      <c r="I5960" s="447">
        <v>45261</v>
      </c>
    </row>
    <row r="5961" spans="1:9" ht="15.75">
      <c r="A5961" s="675">
        <v>100571</v>
      </c>
      <c r="B5961" s="675" t="s">
        <v>2580</v>
      </c>
      <c r="C5961" s="675" t="s">
        <v>1990</v>
      </c>
      <c r="D5961" s="675" t="s">
        <v>326</v>
      </c>
      <c r="E5961" s="676">
        <v>207.88</v>
      </c>
      <c r="F5961" s="446"/>
      <c r="G5961" s="446"/>
      <c r="H5961" s="446" t="s">
        <v>14360</v>
      </c>
      <c r="I5961" s="447">
        <v>45261</v>
      </c>
    </row>
    <row r="5962" spans="1:9" ht="15.75">
      <c r="A5962" s="675">
        <v>100572</v>
      </c>
      <c r="B5962" s="675" t="s">
        <v>2581</v>
      </c>
      <c r="C5962" s="675" t="s">
        <v>1990</v>
      </c>
      <c r="D5962" s="675" t="s">
        <v>326</v>
      </c>
      <c r="E5962" s="676">
        <v>104.91</v>
      </c>
      <c r="F5962" s="446"/>
      <c r="G5962" s="446"/>
      <c r="H5962" s="446" t="s">
        <v>14360</v>
      </c>
      <c r="I5962" s="447">
        <v>45261</v>
      </c>
    </row>
    <row r="5963" spans="1:9" ht="15.75">
      <c r="A5963" s="675">
        <v>100573</v>
      </c>
      <c r="B5963" s="675" t="s">
        <v>2582</v>
      </c>
      <c r="C5963" s="675" t="s">
        <v>1990</v>
      </c>
      <c r="D5963" s="675" t="s">
        <v>326</v>
      </c>
      <c r="E5963" s="676">
        <v>91.96</v>
      </c>
      <c r="F5963" s="446"/>
      <c r="G5963" s="446"/>
      <c r="H5963" s="446" t="s">
        <v>14360</v>
      </c>
      <c r="I5963" s="447">
        <v>45261</v>
      </c>
    </row>
    <row r="5964" spans="1:9" ht="15.75">
      <c r="A5964" s="675">
        <v>100574</v>
      </c>
      <c r="B5964" s="675" t="s">
        <v>2583</v>
      </c>
      <c r="C5964" s="675" t="s">
        <v>1990</v>
      </c>
      <c r="D5964" s="675" t="s">
        <v>326</v>
      </c>
      <c r="E5964" s="676">
        <v>1.35</v>
      </c>
      <c r="F5964" s="446"/>
      <c r="G5964" s="446"/>
      <c r="H5964" s="446" t="s">
        <v>14360</v>
      </c>
      <c r="I5964" s="447">
        <v>45261</v>
      </c>
    </row>
    <row r="5965" spans="1:9" ht="15.75">
      <c r="A5965" s="675">
        <v>100575</v>
      </c>
      <c r="B5965" s="675" t="s">
        <v>2584</v>
      </c>
      <c r="C5965" s="675" t="s">
        <v>1990</v>
      </c>
      <c r="D5965" s="675" t="s">
        <v>2</v>
      </c>
      <c r="E5965" s="676">
        <v>0.12</v>
      </c>
      <c r="F5965" s="446"/>
      <c r="G5965" s="446"/>
      <c r="H5965" s="446" t="s">
        <v>14360</v>
      </c>
      <c r="I5965" s="447">
        <v>45261</v>
      </c>
    </row>
    <row r="5966" spans="1:9" ht="15.75">
      <c r="A5966" s="675">
        <v>101767</v>
      </c>
      <c r="B5966" s="675" t="s">
        <v>4120</v>
      </c>
      <c r="C5966" s="675" t="s">
        <v>1990</v>
      </c>
      <c r="D5966" s="675" t="s">
        <v>326</v>
      </c>
      <c r="E5966" s="676">
        <v>26.91</v>
      </c>
      <c r="F5966" s="446"/>
      <c r="G5966" s="446"/>
      <c r="H5966" s="446" t="s">
        <v>14360</v>
      </c>
      <c r="I5966" s="447">
        <v>45261</v>
      </c>
    </row>
    <row r="5967" spans="1:9" ht="15.75">
      <c r="A5967" s="675">
        <v>101768</v>
      </c>
      <c r="B5967" s="675" t="s">
        <v>14412</v>
      </c>
      <c r="C5967" s="675" t="s">
        <v>1990</v>
      </c>
      <c r="D5967" s="675" t="s">
        <v>326</v>
      </c>
      <c r="E5967" s="676">
        <v>23.37</v>
      </c>
      <c r="F5967" s="446"/>
      <c r="G5967" s="446"/>
      <c r="H5967" s="446" t="s">
        <v>14360</v>
      </c>
      <c r="I5967" s="447">
        <v>45261</v>
      </c>
    </row>
    <row r="5968" spans="1:9" ht="15.75">
      <c r="A5968" s="675">
        <v>92391</v>
      </c>
      <c r="B5968" s="675" t="s">
        <v>7372</v>
      </c>
      <c r="C5968" s="675" t="s">
        <v>1990</v>
      </c>
      <c r="D5968" s="675" t="s">
        <v>2</v>
      </c>
      <c r="E5968" s="676">
        <v>48.38</v>
      </c>
      <c r="F5968" s="446"/>
      <c r="G5968" s="446"/>
      <c r="H5968" s="446" t="s">
        <v>14360</v>
      </c>
      <c r="I5968" s="447">
        <v>45261</v>
      </c>
    </row>
    <row r="5969" spans="1:9" ht="15.75">
      <c r="A5969" s="675">
        <v>92392</v>
      </c>
      <c r="B5969" s="675" t="s">
        <v>7373</v>
      </c>
      <c r="C5969" s="675" t="s">
        <v>1990</v>
      </c>
      <c r="D5969" s="675" t="s">
        <v>2</v>
      </c>
      <c r="E5969" s="676">
        <v>95.77</v>
      </c>
      <c r="F5969" s="446"/>
      <c r="G5969" s="446"/>
      <c r="H5969" s="446" t="s">
        <v>14360</v>
      </c>
      <c r="I5969" s="447">
        <v>45261</v>
      </c>
    </row>
    <row r="5970" spans="1:9" ht="15.75">
      <c r="A5970" s="675">
        <v>92393</v>
      </c>
      <c r="B5970" s="675" t="s">
        <v>7374</v>
      </c>
      <c r="C5970" s="675" t="s">
        <v>1990</v>
      </c>
      <c r="D5970" s="675" t="s">
        <v>2</v>
      </c>
      <c r="E5970" s="676">
        <v>48.23</v>
      </c>
      <c r="F5970" s="446"/>
      <c r="G5970" s="446"/>
      <c r="H5970" s="446" t="s">
        <v>14360</v>
      </c>
      <c r="I5970" s="447">
        <v>45261</v>
      </c>
    </row>
    <row r="5971" spans="1:9" ht="15.75">
      <c r="A5971" s="675">
        <v>92394</v>
      </c>
      <c r="B5971" s="675" t="s">
        <v>7375</v>
      </c>
      <c r="C5971" s="675" t="s">
        <v>1990</v>
      </c>
      <c r="D5971" s="675" t="s">
        <v>2</v>
      </c>
      <c r="E5971" s="676">
        <v>59.45</v>
      </c>
      <c r="F5971" s="446"/>
      <c r="G5971" s="446"/>
      <c r="H5971" s="446" t="s">
        <v>14360</v>
      </c>
      <c r="I5971" s="447">
        <v>45261</v>
      </c>
    </row>
    <row r="5972" spans="1:9" ht="15.75">
      <c r="A5972" s="675">
        <v>92395</v>
      </c>
      <c r="B5972" s="675" t="s">
        <v>7376</v>
      </c>
      <c r="C5972" s="675" t="s">
        <v>1990</v>
      </c>
      <c r="D5972" s="675" t="s">
        <v>2</v>
      </c>
      <c r="E5972" s="676">
        <v>71.17</v>
      </c>
      <c r="F5972" s="446"/>
      <c r="G5972" s="446"/>
      <c r="H5972" s="446" t="s">
        <v>14360</v>
      </c>
      <c r="I5972" s="447">
        <v>45261</v>
      </c>
    </row>
    <row r="5973" spans="1:9" ht="15.75">
      <c r="A5973" s="675">
        <v>92396</v>
      </c>
      <c r="B5973" s="675" t="s">
        <v>7377</v>
      </c>
      <c r="C5973" s="675" t="s">
        <v>1990</v>
      </c>
      <c r="D5973" s="675" t="s">
        <v>2</v>
      </c>
      <c r="E5973" s="676">
        <v>60.59</v>
      </c>
      <c r="F5973" s="446"/>
      <c r="G5973" s="446"/>
      <c r="H5973" s="446" t="s">
        <v>14360</v>
      </c>
      <c r="I5973" s="447">
        <v>45261</v>
      </c>
    </row>
    <row r="5974" spans="1:9" ht="15.75">
      <c r="A5974" s="675">
        <v>92397</v>
      </c>
      <c r="B5974" s="675" t="s">
        <v>7378</v>
      </c>
      <c r="C5974" s="675" t="s">
        <v>1990</v>
      </c>
      <c r="D5974" s="675" t="s">
        <v>2</v>
      </c>
      <c r="E5974" s="676">
        <v>51.71</v>
      </c>
      <c r="F5974" s="446"/>
      <c r="G5974" s="446"/>
      <c r="H5974" s="446" t="s">
        <v>14360</v>
      </c>
      <c r="I5974" s="447">
        <v>45261</v>
      </c>
    </row>
    <row r="5975" spans="1:9" ht="15.75">
      <c r="A5975" s="675">
        <v>92398</v>
      </c>
      <c r="B5975" s="675" t="s">
        <v>7379</v>
      </c>
      <c r="C5975" s="675" t="s">
        <v>1990</v>
      </c>
      <c r="D5975" s="675" t="s">
        <v>2</v>
      </c>
      <c r="E5975" s="676">
        <v>63.77</v>
      </c>
      <c r="F5975" s="446"/>
      <c r="G5975" s="446"/>
      <c r="H5975" s="446" t="s">
        <v>14360</v>
      </c>
      <c r="I5975" s="447">
        <v>45261</v>
      </c>
    </row>
    <row r="5976" spans="1:9" ht="15.75">
      <c r="A5976" s="675">
        <v>92400</v>
      </c>
      <c r="B5976" s="675" t="s">
        <v>7380</v>
      </c>
      <c r="C5976" s="675" t="s">
        <v>1990</v>
      </c>
      <c r="D5976" s="675" t="s">
        <v>2</v>
      </c>
      <c r="E5976" s="676">
        <v>74.5</v>
      </c>
      <c r="F5976" s="446"/>
      <c r="G5976" s="446"/>
      <c r="H5976" s="446" t="s">
        <v>14360</v>
      </c>
      <c r="I5976" s="447">
        <v>45261</v>
      </c>
    </row>
    <row r="5977" spans="1:9" ht="15.75">
      <c r="A5977" s="675">
        <v>92402</v>
      </c>
      <c r="B5977" s="675" t="s">
        <v>7381</v>
      </c>
      <c r="C5977" s="675" t="s">
        <v>1990</v>
      </c>
      <c r="D5977" s="675" t="s">
        <v>2</v>
      </c>
      <c r="E5977" s="676">
        <v>58.57</v>
      </c>
      <c r="F5977" s="446"/>
      <c r="G5977" s="446"/>
      <c r="H5977" s="446" t="s">
        <v>14360</v>
      </c>
      <c r="I5977" s="447">
        <v>45261</v>
      </c>
    </row>
    <row r="5978" spans="1:9" ht="15.75">
      <c r="A5978" s="675">
        <v>92403</v>
      </c>
      <c r="B5978" s="675" t="s">
        <v>7382</v>
      </c>
      <c r="C5978" s="675" t="s">
        <v>1990</v>
      </c>
      <c r="D5978" s="675" t="s">
        <v>2</v>
      </c>
      <c r="E5978" s="676">
        <v>49.49</v>
      </c>
      <c r="F5978" s="446"/>
      <c r="G5978" s="446"/>
      <c r="H5978" s="446" t="s">
        <v>14360</v>
      </c>
      <c r="I5978" s="447">
        <v>45261</v>
      </c>
    </row>
    <row r="5979" spans="1:9" ht="15.75">
      <c r="A5979" s="675">
        <v>92404</v>
      </c>
      <c r="B5979" s="675" t="s">
        <v>7383</v>
      </c>
      <c r="C5979" s="675" t="s">
        <v>1990</v>
      </c>
      <c r="D5979" s="675" t="s">
        <v>2</v>
      </c>
      <c r="E5979" s="676">
        <v>61.54</v>
      </c>
      <c r="F5979" s="446"/>
      <c r="G5979" s="446"/>
      <c r="H5979" s="446" t="s">
        <v>14360</v>
      </c>
      <c r="I5979" s="447">
        <v>45261</v>
      </c>
    </row>
    <row r="5980" spans="1:9" ht="15.75">
      <c r="A5980" s="675">
        <v>92406</v>
      </c>
      <c r="B5980" s="675" t="s">
        <v>7384</v>
      </c>
      <c r="C5980" s="675" t="s">
        <v>1990</v>
      </c>
      <c r="D5980" s="675" t="s">
        <v>2</v>
      </c>
      <c r="E5980" s="676">
        <v>73.430000000000007</v>
      </c>
      <c r="F5980" s="446"/>
      <c r="G5980" s="446"/>
      <c r="H5980" s="446" t="s">
        <v>14360</v>
      </c>
      <c r="I5980" s="447">
        <v>45261</v>
      </c>
    </row>
    <row r="5981" spans="1:9" ht="15.75">
      <c r="A5981" s="675">
        <v>93679</v>
      </c>
      <c r="B5981" s="675" t="s">
        <v>7385</v>
      </c>
      <c r="C5981" s="675" t="s">
        <v>1990</v>
      </c>
      <c r="D5981" s="675" t="s">
        <v>2</v>
      </c>
      <c r="E5981" s="676">
        <v>66.33</v>
      </c>
      <c r="F5981" s="446"/>
      <c r="G5981" s="446"/>
      <c r="H5981" s="446" t="s">
        <v>14360</v>
      </c>
      <c r="I5981" s="447">
        <v>45261</v>
      </c>
    </row>
    <row r="5982" spans="1:9" ht="15.75">
      <c r="A5982" s="675">
        <v>93680</v>
      </c>
      <c r="B5982" s="675" t="s">
        <v>7386</v>
      </c>
      <c r="C5982" s="675" t="s">
        <v>1990</v>
      </c>
      <c r="D5982" s="675" t="s">
        <v>2</v>
      </c>
      <c r="E5982" s="676">
        <v>57.3</v>
      </c>
      <c r="F5982" s="446"/>
      <c r="G5982" s="446"/>
      <c r="H5982" s="446" t="s">
        <v>14360</v>
      </c>
      <c r="I5982" s="447">
        <v>45261</v>
      </c>
    </row>
    <row r="5983" spans="1:9" ht="15.75">
      <c r="A5983" s="675">
        <v>93681</v>
      </c>
      <c r="B5983" s="675" t="s">
        <v>7387</v>
      </c>
      <c r="C5983" s="675" t="s">
        <v>1990</v>
      </c>
      <c r="D5983" s="675" t="s">
        <v>2</v>
      </c>
      <c r="E5983" s="676">
        <v>68.260000000000005</v>
      </c>
      <c r="F5983" s="446"/>
      <c r="G5983" s="446"/>
      <c r="H5983" s="446" t="s">
        <v>14360</v>
      </c>
      <c r="I5983" s="447">
        <v>45261</v>
      </c>
    </row>
    <row r="5984" spans="1:9" ht="15.75">
      <c r="A5984" s="675">
        <v>97104</v>
      </c>
      <c r="B5984" s="675" t="s">
        <v>5673</v>
      </c>
      <c r="C5984" s="675" t="s">
        <v>1990</v>
      </c>
      <c r="D5984" s="675" t="s">
        <v>2</v>
      </c>
      <c r="E5984" s="676">
        <v>137.84</v>
      </c>
      <c r="F5984" s="446"/>
      <c r="G5984" s="446"/>
      <c r="H5984" s="446" t="s">
        <v>14360</v>
      </c>
      <c r="I5984" s="447">
        <v>45261</v>
      </c>
    </row>
    <row r="5985" spans="1:9" ht="15.75">
      <c r="A5985" s="675">
        <v>97105</v>
      </c>
      <c r="B5985" s="675" t="s">
        <v>5674</v>
      </c>
      <c r="C5985" s="675" t="s">
        <v>1990</v>
      </c>
      <c r="D5985" s="675" t="s">
        <v>2</v>
      </c>
      <c r="E5985" s="676">
        <v>155.96</v>
      </c>
      <c r="F5985" s="446"/>
      <c r="G5985" s="446"/>
      <c r="H5985" s="446" t="s">
        <v>14360</v>
      </c>
      <c r="I5985" s="447">
        <v>45261</v>
      </c>
    </row>
    <row r="5986" spans="1:9" ht="15.75">
      <c r="A5986" s="675">
        <v>97106</v>
      </c>
      <c r="B5986" s="675" t="s">
        <v>5675</v>
      </c>
      <c r="C5986" s="675" t="s">
        <v>1990</v>
      </c>
      <c r="D5986" s="675" t="s">
        <v>2</v>
      </c>
      <c r="E5986" s="676">
        <v>173.42</v>
      </c>
      <c r="F5986" s="446"/>
      <c r="G5986" s="446"/>
      <c r="H5986" s="446" t="s">
        <v>14360</v>
      </c>
      <c r="I5986" s="447">
        <v>45261</v>
      </c>
    </row>
    <row r="5987" spans="1:9" ht="15.75">
      <c r="A5987" s="675">
        <v>97107</v>
      </c>
      <c r="B5987" s="675" t="s">
        <v>5676</v>
      </c>
      <c r="C5987" s="675" t="s">
        <v>1990</v>
      </c>
      <c r="D5987" s="675" t="s">
        <v>2</v>
      </c>
      <c r="E5987" s="676">
        <v>196.81</v>
      </c>
      <c r="F5987" s="446"/>
      <c r="G5987" s="446"/>
      <c r="H5987" s="446" t="s">
        <v>14360</v>
      </c>
      <c r="I5987" s="447">
        <v>45261</v>
      </c>
    </row>
    <row r="5988" spans="1:9" ht="15.75">
      <c r="A5988" s="675">
        <v>97108</v>
      </c>
      <c r="B5988" s="675" t="s">
        <v>5677</v>
      </c>
      <c r="C5988" s="675" t="s">
        <v>1990</v>
      </c>
      <c r="D5988" s="675" t="s">
        <v>2</v>
      </c>
      <c r="E5988" s="676">
        <v>223.69</v>
      </c>
      <c r="F5988" s="446"/>
      <c r="G5988" s="446"/>
      <c r="H5988" s="446" t="s">
        <v>14360</v>
      </c>
      <c r="I5988" s="447">
        <v>45261</v>
      </c>
    </row>
    <row r="5989" spans="1:9" ht="15.75">
      <c r="A5989" s="675">
        <v>97109</v>
      </c>
      <c r="B5989" s="675" t="s">
        <v>5678</v>
      </c>
      <c r="C5989" s="675" t="s">
        <v>1990</v>
      </c>
      <c r="D5989" s="675" t="s">
        <v>2</v>
      </c>
      <c r="E5989" s="676">
        <v>246.87</v>
      </c>
      <c r="F5989" s="446"/>
      <c r="G5989" s="446"/>
      <c r="H5989" s="446" t="s">
        <v>14360</v>
      </c>
      <c r="I5989" s="447">
        <v>45261</v>
      </c>
    </row>
    <row r="5990" spans="1:9" ht="15.75">
      <c r="A5990" s="675">
        <v>97111</v>
      </c>
      <c r="B5990" s="675" t="s">
        <v>5679</v>
      </c>
      <c r="C5990" s="675" t="s">
        <v>1990</v>
      </c>
      <c r="D5990" s="675" t="s">
        <v>2</v>
      </c>
      <c r="E5990" s="676">
        <v>237.44</v>
      </c>
      <c r="F5990" s="446"/>
      <c r="G5990" s="446"/>
      <c r="H5990" s="446" t="s">
        <v>14360</v>
      </c>
      <c r="I5990" s="447">
        <v>45261</v>
      </c>
    </row>
    <row r="5991" spans="1:9" ht="15.75">
      <c r="A5991" s="675">
        <v>97112</v>
      </c>
      <c r="B5991" s="675" t="s">
        <v>5680</v>
      </c>
      <c r="C5991" s="675" t="s">
        <v>1990</v>
      </c>
      <c r="D5991" s="675" t="s">
        <v>2</v>
      </c>
      <c r="E5991" s="676">
        <v>214.77</v>
      </c>
      <c r="F5991" s="446"/>
      <c r="G5991" s="446"/>
      <c r="H5991" s="446" t="s">
        <v>14360</v>
      </c>
      <c r="I5991" s="447">
        <v>45261</v>
      </c>
    </row>
    <row r="5992" spans="1:9" ht="15.75">
      <c r="A5992" s="675">
        <v>97113</v>
      </c>
      <c r="B5992" s="675" t="s">
        <v>5681</v>
      </c>
      <c r="C5992" s="675" t="s">
        <v>1990</v>
      </c>
      <c r="D5992" s="675" t="s">
        <v>2</v>
      </c>
      <c r="E5992" s="676">
        <v>2.98</v>
      </c>
      <c r="F5992" s="446"/>
      <c r="G5992" s="446"/>
      <c r="H5992" s="446" t="s">
        <v>14360</v>
      </c>
      <c r="I5992" s="447">
        <v>45261</v>
      </c>
    </row>
    <row r="5993" spans="1:9" ht="15.75">
      <c r="A5993" s="675">
        <v>97114</v>
      </c>
      <c r="B5993" s="675" t="s">
        <v>5682</v>
      </c>
      <c r="C5993" s="675" t="s">
        <v>1990</v>
      </c>
      <c r="D5993" s="675" t="s">
        <v>31</v>
      </c>
      <c r="E5993" s="676">
        <v>0.34</v>
      </c>
      <c r="F5993" s="446"/>
      <c r="G5993" s="446"/>
      <c r="H5993" s="446" t="s">
        <v>14360</v>
      </c>
      <c r="I5993" s="447">
        <v>45261</v>
      </c>
    </row>
    <row r="5994" spans="1:9" ht="15.75">
      <c r="A5994" s="675">
        <v>97115</v>
      </c>
      <c r="B5994" s="675" t="s">
        <v>5683</v>
      </c>
      <c r="C5994" s="675" t="s">
        <v>1990</v>
      </c>
      <c r="D5994" s="675" t="s">
        <v>40</v>
      </c>
      <c r="E5994" s="676">
        <v>56.24</v>
      </c>
      <c r="F5994" s="446"/>
      <c r="G5994" s="446"/>
      <c r="H5994" s="446" t="s">
        <v>14360</v>
      </c>
      <c r="I5994" s="447">
        <v>45261</v>
      </c>
    </row>
    <row r="5995" spans="1:9" ht="15.75">
      <c r="A5995" s="675">
        <v>97116</v>
      </c>
      <c r="B5995" s="675" t="s">
        <v>5684</v>
      </c>
      <c r="C5995" s="675" t="s">
        <v>1990</v>
      </c>
      <c r="D5995" s="675" t="s">
        <v>40</v>
      </c>
      <c r="E5995" s="676">
        <v>20.36</v>
      </c>
      <c r="F5995" s="446"/>
      <c r="G5995" s="446"/>
      <c r="H5995" s="446" t="s">
        <v>14360</v>
      </c>
      <c r="I5995" s="447">
        <v>45261</v>
      </c>
    </row>
    <row r="5996" spans="1:9" ht="15.75">
      <c r="A5996" s="675">
        <v>97117</v>
      </c>
      <c r="B5996" s="675" t="s">
        <v>5685</v>
      </c>
      <c r="C5996" s="675" t="s">
        <v>1990</v>
      </c>
      <c r="D5996" s="675" t="s">
        <v>40</v>
      </c>
      <c r="E5996" s="676">
        <v>18.059999999999999</v>
      </c>
      <c r="F5996" s="446"/>
      <c r="G5996" s="446"/>
      <c r="H5996" s="446" t="s">
        <v>14360</v>
      </c>
      <c r="I5996" s="447">
        <v>45261</v>
      </c>
    </row>
    <row r="5997" spans="1:9" ht="15.75">
      <c r="A5997" s="675">
        <v>97118</v>
      </c>
      <c r="B5997" s="675" t="s">
        <v>5686</v>
      </c>
      <c r="C5997" s="675" t="s">
        <v>1990</v>
      </c>
      <c r="D5997" s="675" t="s">
        <v>40</v>
      </c>
      <c r="E5997" s="676">
        <v>15.11</v>
      </c>
      <c r="F5997" s="446"/>
      <c r="G5997" s="446"/>
      <c r="H5997" s="446" t="s">
        <v>14360</v>
      </c>
      <c r="I5997" s="447">
        <v>45261</v>
      </c>
    </row>
    <row r="5998" spans="1:9" ht="15.75">
      <c r="A5998" s="675">
        <v>97119</v>
      </c>
      <c r="B5998" s="675" t="s">
        <v>5687</v>
      </c>
      <c r="C5998" s="675" t="s">
        <v>1990</v>
      </c>
      <c r="D5998" s="675" t="s">
        <v>40</v>
      </c>
      <c r="E5998" s="676">
        <v>13.77</v>
      </c>
      <c r="F5998" s="446"/>
      <c r="G5998" s="446"/>
      <c r="H5998" s="446" t="s">
        <v>14360</v>
      </c>
      <c r="I5998" s="447">
        <v>45261</v>
      </c>
    </row>
    <row r="5999" spans="1:9" ht="15.75">
      <c r="A5999" s="675">
        <v>97120</v>
      </c>
      <c r="B5999" s="675" t="s">
        <v>5688</v>
      </c>
      <c r="C5999" s="675" t="s">
        <v>1990</v>
      </c>
      <c r="D5999" s="675" t="s">
        <v>40</v>
      </c>
      <c r="E5999" s="676">
        <v>9.02</v>
      </c>
      <c r="F5999" s="446"/>
      <c r="G5999" s="446"/>
      <c r="H5999" s="446" t="s">
        <v>14360</v>
      </c>
      <c r="I5999" s="447">
        <v>45261</v>
      </c>
    </row>
    <row r="6000" spans="1:9" ht="15.75">
      <c r="A6000" s="675">
        <v>101167</v>
      </c>
      <c r="B6000" s="675" t="s">
        <v>3168</v>
      </c>
      <c r="C6000" s="675" t="s">
        <v>1990</v>
      </c>
      <c r="D6000" s="675" t="s">
        <v>2</v>
      </c>
      <c r="E6000" s="676">
        <v>65.849999999999994</v>
      </c>
      <c r="F6000" s="446"/>
      <c r="G6000" s="446"/>
      <c r="H6000" s="446" t="s">
        <v>14360</v>
      </c>
      <c r="I6000" s="447">
        <v>45261</v>
      </c>
    </row>
    <row r="6001" spans="1:9" ht="15.75">
      <c r="A6001" s="675">
        <v>101169</v>
      </c>
      <c r="B6001" s="675" t="s">
        <v>3169</v>
      </c>
      <c r="C6001" s="675" t="s">
        <v>1990</v>
      </c>
      <c r="D6001" s="675" t="s">
        <v>2</v>
      </c>
      <c r="E6001" s="676">
        <v>79.260000000000005</v>
      </c>
      <c r="F6001" s="446"/>
      <c r="G6001" s="446"/>
      <c r="H6001" s="446" t="s">
        <v>14360</v>
      </c>
      <c r="I6001" s="447">
        <v>45261</v>
      </c>
    </row>
    <row r="6002" spans="1:9" ht="15.75">
      <c r="A6002" s="675">
        <v>101170</v>
      </c>
      <c r="B6002" s="675" t="s">
        <v>3170</v>
      </c>
      <c r="C6002" s="675" t="s">
        <v>1990</v>
      </c>
      <c r="D6002" s="675" t="s">
        <v>2</v>
      </c>
      <c r="E6002" s="676">
        <v>46.55</v>
      </c>
      <c r="F6002" s="446"/>
      <c r="G6002" s="446"/>
      <c r="H6002" s="446" t="s">
        <v>14360</v>
      </c>
      <c r="I6002" s="447">
        <v>45261</v>
      </c>
    </row>
    <row r="6003" spans="1:9" ht="15.75">
      <c r="A6003" s="675">
        <v>101172</v>
      </c>
      <c r="B6003" s="675" t="s">
        <v>3171</v>
      </c>
      <c r="C6003" s="675" t="s">
        <v>1990</v>
      </c>
      <c r="D6003" s="675" t="s">
        <v>2</v>
      </c>
      <c r="E6003" s="676">
        <v>70.099999999999994</v>
      </c>
      <c r="F6003" s="446"/>
      <c r="G6003" s="446"/>
      <c r="H6003" s="446" t="s">
        <v>14360</v>
      </c>
      <c r="I6003" s="447">
        <v>45261</v>
      </c>
    </row>
    <row r="6004" spans="1:9" ht="15.75">
      <c r="A6004" s="675">
        <v>103904</v>
      </c>
      <c r="B6004" s="675" t="s">
        <v>5689</v>
      </c>
      <c r="C6004" s="675" t="s">
        <v>1990</v>
      </c>
      <c r="D6004" s="675" t="s">
        <v>2</v>
      </c>
      <c r="E6004" s="676">
        <v>133.84</v>
      </c>
      <c r="F6004" s="446"/>
      <c r="G6004" s="446"/>
      <c r="H6004" s="446" t="s">
        <v>14360</v>
      </c>
      <c r="I6004" s="447">
        <v>45261</v>
      </c>
    </row>
    <row r="6005" spans="1:9" ht="15.75">
      <c r="A6005" s="675">
        <v>103905</v>
      </c>
      <c r="B6005" s="675" t="s">
        <v>5690</v>
      </c>
      <c r="C6005" s="675" t="s">
        <v>1990</v>
      </c>
      <c r="D6005" s="675" t="s">
        <v>2</v>
      </c>
      <c r="E6005" s="676">
        <v>141.18</v>
      </c>
      <c r="F6005" s="446"/>
      <c r="G6005" s="446"/>
      <c r="H6005" s="446" t="s">
        <v>14360</v>
      </c>
      <c r="I6005" s="447">
        <v>45261</v>
      </c>
    </row>
    <row r="6006" spans="1:9" ht="15.75">
      <c r="A6006" s="675">
        <v>103906</v>
      </c>
      <c r="B6006" s="675" t="s">
        <v>5691</v>
      </c>
      <c r="C6006" s="675" t="s">
        <v>1990</v>
      </c>
      <c r="D6006" s="675" t="s">
        <v>2</v>
      </c>
      <c r="E6006" s="676">
        <v>169.53</v>
      </c>
      <c r="F6006" s="446"/>
      <c r="G6006" s="446"/>
      <c r="H6006" s="446" t="s">
        <v>14360</v>
      </c>
      <c r="I6006" s="447">
        <v>45261</v>
      </c>
    </row>
    <row r="6007" spans="1:9" ht="15.75">
      <c r="A6007" s="675">
        <v>103907</v>
      </c>
      <c r="B6007" s="675" t="s">
        <v>5692</v>
      </c>
      <c r="C6007" s="675" t="s">
        <v>1990</v>
      </c>
      <c r="D6007" s="675" t="s">
        <v>2</v>
      </c>
      <c r="E6007" s="676">
        <v>148.46</v>
      </c>
      <c r="F6007" s="446"/>
      <c r="G6007" s="446"/>
      <c r="H6007" s="446" t="s">
        <v>14360</v>
      </c>
      <c r="I6007" s="447">
        <v>45261</v>
      </c>
    </row>
    <row r="6008" spans="1:9" ht="15.75">
      <c r="A6008" s="675">
        <v>103908</v>
      </c>
      <c r="B6008" s="675" t="s">
        <v>5693</v>
      </c>
      <c r="C6008" s="675" t="s">
        <v>1990</v>
      </c>
      <c r="D6008" s="675" t="s">
        <v>2</v>
      </c>
      <c r="E6008" s="676">
        <v>168.1</v>
      </c>
      <c r="F6008" s="446"/>
      <c r="G6008" s="446"/>
      <c r="H6008" s="446" t="s">
        <v>14360</v>
      </c>
      <c r="I6008" s="447">
        <v>45261</v>
      </c>
    </row>
    <row r="6009" spans="1:9" ht="15.75">
      <c r="A6009" s="675">
        <v>103909</v>
      </c>
      <c r="B6009" s="675" t="s">
        <v>5694</v>
      </c>
      <c r="C6009" s="675" t="s">
        <v>1990</v>
      </c>
      <c r="D6009" s="675" t="s">
        <v>2</v>
      </c>
      <c r="E6009" s="676">
        <v>190.83</v>
      </c>
      <c r="F6009" s="446"/>
      <c r="G6009" s="446"/>
      <c r="H6009" s="446" t="s">
        <v>14360</v>
      </c>
      <c r="I6009" s="447">
        <v>45261</v>
      </c>
    </row>
    <row r="6010" spans="1:9" ht="15.75">
      <c r="A6010" s="675">
        <v>103911</v>
      </c>
      <c r="B6010" s="675" t="s">
        <v>5695</v>
      </c>
      <c r="C6010" s="675" t="s">
        <v>1990</v>
      </c>
      <c r="D6010" s="675" t="s">
        <v>2</v>
      </c>
      <c r="E6010" s="676">
        <v>217.04</v>
      </c>
      <c r="F6010" s="446"/>
      <c r="G6010" s="446"/>
      <c r="H6010" s="446" t="s">
        <v>14360</v>
      </c>
      <c r="I6010" s="447">
        <v>45261</v>
      </c>
    </row>
    <row r="6011" spans="1:9" ht="15.75">
      <c r="A6011" s="675">
        <v>103912</v>
      </c>
      <c r="B6011" s="675" t="s">
        <v>5696</v>
      </c>
      <c r="C6011" s="675" t="s">
        <v>1990</v>
      </c>
      <c r="D6011" s="675" t="s">
        <v>2</v>
      </c>
      <c r="E6011" s="676">
        <v>239.55</v>
      </c>
      <c r="F6011" s="446"/>
      <c r="G6011" s="446"/>
      <c r="H6011" s="446" t="s">
        <v>14360</v>
      </c>
      <c r="I6011" s="447">
        <v>45261</v>
      </c>
    </row>
    <row r="6012" spans="1:9" ht="15.75">
      <c r="A6012" s="675">
        <v>103913</v>
      </c>
      <c r="B6012" s="675" t="s">
        <v>5697</v>
      </c>
      <c r="C6012" s="675" t="s">
        <v>1990</v>
      </c>
      <c r="D6012" s="675" t="s">
        <v>2</v>
      </c>
      <c r="E6012" s="676">
        <v>122.46</v>
      </c>
      <c r="F6012" s="446"/>
      <c r="G6012" s="446"/>
      <c r="H6012" s="446" t="s">
        <v>14360</v>
      </c>
      <c r="I6012" s="447">
        <v>45261</v>
      </c>
    </row>
    <row r="6013" spans="1:9" ht="15.75">
      <c r="A6013" s="675">
        <v>103914</v>
      </c>
      <c r="B6013" s="675" t="s">
        <v>5698</v>
      </c>
      <c r="C6013" s="675" t="s">
        <v>1990</v>
      </c>
      <c r="D6013" s="675" t="s">
        <v>2</v>
      </c>
      <c r="E6013" s="676">
        <v>142.47999999999999</v>
      </c>
      <c r="F6013" s="446"/>
      <c r="G6013" s="446"/>
      <c r="H6013" s="446" t="s">
        <v>14360</v>
      </c>
      <c r="I6013" s="447">
        <v>45261</v>
      </c>
    </row>
    <row r="6014" spans="1:9" ht="15.75">
      <c r="A6014" s="675">
        <v>103915</v>
      </c>
      <c r="B6014" s="675" t="s">
        <v>5699</v>
      </c>
      <c r="C6014" s="675" t="s">
        <v>1990</v>
      </c>
      <c r="D6014" s="675" t="s">
        <v>2</v>
      </c>
      <c r="E6014" s="676">
        <v>154.66999999999999</v>
      </c>
      <c r="F6014" s="446"/>
      <c r="G6014" s="446"/>
      <c r="H6014" s="446" t="s">
        <v>14360</v>
      </c>
      <c r="I6014" s="447">
        <v>45261</v>
      </c>
    </row>
    <row r="6015" spans="1:9" ht="15.75">
      <c r="A6015" s="675">
        <v>103916</v>
      </c>
      <c r="B6015" s="675" t="s">
        <v>5700</v>
      </c>
      <c r="C6015" s="675" t="s">
        <v>1990</v>
      </c>
      <c r="D6015" s="675" t="s">
        <v>2</v>
      </c>
      <c r="E6015" s="676">
        <v>178.12</v>
      </c>
      <c r="F6015" s="446"/>
      <c r="G6015" s="446"/>
      <c r="H6015" s="446" t="s">
        <v>14360</v>
      </c>
      <c r="I6015" s="447">
        <v>45261</v>
      </c>
    </row>
    <row r="6016" spans="1:9" ht="15.75">
      <c r="A6016" s="675">
        <v>103917</v>
      </c>
      <c r="B6016" s="675" t="s">
        <v>5701</v>
      </c>
      <c r="C6016" s="675" t="s">
        <v>1990</v>
      </c>
      <c r="D6016" s="675" t="s">
        <v>2</v>
      </c>
      <c r="E6016" s="676">
        <v>203.23</v>
      </c>
      <c r="F6016" s="446"/>
      <c r="G6016" s="446"/>
      <c r="H6016" s="446" t="s">
        <v>14360</v>
      </c>
      <c r="I6016" s="447">
        <v>45261</v>
      </c>
    </row>
    <row r="6017" spans="1:9" ht="15.75">
      <c r="A6017" s="675">
        <v>103918</v>
      </c>
      <c r="B6017" s="675" t="s">
        <v>5702</v>
      </c>
      <c r="C6017" s="675" t="s">
        <v>1990</v>
      </c>
      <c r="D6017" s="675" t="s">
        <v>2</v>
      </c>
      <c r="E6017" s="676">
        <v>215.67</v>
      </c>
      <c r="F6017" s="446"/>
      <c r="G6017" s="446"/>
      <c r="H6017" s="446" t="s">
        <v>14360</v>
      </c>
      <c r="I6017" s="447">
        <v>45261</v>
      </c>
    </row>
    <row r="6018" spans="1:9" ht="15.75">
      <c r="A6018" s="675">
        <v>104432</v>
      </c>
      <c r="B6018" s="675" t="s">
        <v>7388</v>
      </c>
      <c r="C6018" s="675" t="s">
        <v>1990</v>
      </c>
      <c r="D6018" s="675" t="s">
        <v>2</v>
      </c>
      <c r="E6018" s="676">
        <v>64.23</v>
      </c>
      <c r="F6018" s="446"/>
      <c r="G6018" s="446"/>
      <c r="H6018" s="446" t="s">
        <v>14360</v>
      </c>
      <c r="I6018" s="447">
        <v>45261</v>
      </c>
    </row>
    <row r="6019" spans="1:9" ht="15.75">
      <c r="A6019" s="675">
        <v>104433</v>
      </c>
      <c r="B6019" s="675" t="s">
        <v>7389</v>
      </c>
      <c r="C6019" s="675" t="s">
        <v>1990</v>
      </c>
      <c r="D6019" s="675" t="s">
        <v>2</v>
      </c>
      <c r="E6019" s="676">
        <v>54.32</v>
      </c>
      <c r="F6019" s="446"/>
      <c r="G6019" s="446"/>
      <c r="H6019" s="446" t="s">
        <v>14360</v>
      </c>
      <c r="I6019" s="447">
        <v>45261</v>
      </c>
    </row>
    <row r="6020" spans="1:9" ht="15.75">
      <c r="A6020" s="675">
        <v>103689</v>
      </c>
      <c r="B6020" s="675" t="s">
        <v>8126</v>
      </c>
      <c r="C6020" s="675" t="s">
        <v>1990</v>
      </c>
      <c r="D6020" s="675" t="s">
        <v>2</v>
      </c>
      <c r="E6020" s="676">
        <v>315.76</v>
      </c>
      <c r="F6020" s="446"/>
      <c r="G6020" s="446"/>
      <c r="H6020" s="446" t="s">
        <v>14360</v>
      </c>
      <c r="I6020" s="447">
        <v>45261</v>
      </c>
    </row>
    <row r="6021" spans="1:9" ht="15.75">
      <c r="A6021" s="675">
        <v>103694</v>
      </c>
      <c r="B6021" s="675" t="s">
        <v>5703</v>
      </c>
      <c r="C6021" s="675" t="s">
        <v>1990</v>
      </c>
      <c r="D6021" s="675" t="s">
        <v>37</v>
      </c>
      <c r="E6021" s="676">
        <v>118.58</v>
      </c>
      <c r="F6021" s="446"/>
      <c r="G6021" s="446"/>
      <c r="H6021" s="446" t="s">
        <v>14360</v>
      </c>
      <c r="I6021" s="447">
        <v>45261</v>
      </c>
    </row>
    <row r="6022" spans="1:9" ht="15.75">
      <c r="A6022" s="675">
        <v>103695</v>
      </c>
      <c r="B6022" s="675" t="s">
        <v>5704</v>
      </c>
      <c r="C6022" s="675" t="s">
        <v>1990</v>
      </c>
      <c r="D6022" s="675" t="s">
        <v>37</v>
      </c>
      <c r="E6022" s="676">
        <v>105.29</v>
      </c>
      <c r="F6022" s="446"/>
      <c r="G6022" s="446"/>
      <c r="H6022" s="446" t="s">
        <v>14360</v>
      </c>
      <c r="I6022" s="447">
        <v>45261</v>
      </c>
    </row>
    <row r="6023" spans="1:9" ht="15.75">
      <c r="A6023" s="675">
        <v>103696</v>
      </c>
      <c r="B6023" s="675" t="s">
        <v>5705</v>
      </c>
      <c r="C6023" s="675" t="s">
        <v>1990</v>
      </c>
      <c r="D6023" s="675" t="s">
        <v>37</v>
      </c>
      <c r="E6023" s="676">
        <v>143.22999999999999</v>
      </c>
      <c r="F6023" s="446"/>
      <c r="G6023" s="446"/>
      <c r="H6023" s="446" t="s">
        <v>14360</v>
      </c>
      <c r="I6023" s="447">
        <v>45261</v>
      </c>
    </row>
    <row r="6024" spans="1:9" ht="15.75">
      <c r="A6024" s="675">
        <v>103697</v>
      </c>
      <c r="B6024" s="675" t="s">
        <v>5706</v>
      </c>
      <c r="C6024" s="675" t="s">
        <v>1990</v>
      </c>
      <c r="D6024" s="675" t="s">
        <v>37</v>
      </c>
      <c r="E6024" s="676">
        <v>129.94</v>
      </c>
      <c r="F6024" s="446"/>
      <c r="G6024" s="446"/>
      <c r="H6024" s="446" t="s">
        <v>14360</v>
      </c>
      <c r="I6024" s="447">
        <v>45261</v>
      </c>
    </row>
    <row r="6025" spans="1:9" ht="15.75">
      <c r="A6025" s="675">
        <v>95995</v>
      </c>
      <c r="B6025" s="675" t="s">
        <v>2585</v>
      </c>
      <c r="C6025" s="675" t="s">
        <v>1990</v>
      </c>
      <c r="D6025" s="675" t="s">
        <v>326</v>
      </c>
      <c r="E6025" s="677">
        <v>1426.07</v>
      </c>
      <c r="F6025" s="446"/>
      <c r="G6025" s="446"/>
      <c r="H6025" s="446" t="s">
        <v>14360</v>
      </c>
      <c r="I6025" s="447">
        <v>45261</v>
      </c>
    </row>
    <row r="6026" spans="1:9" ht="15.75">
      <c r="A6026" s="675">
        <v>95996</v>
      </c>
      <c r="B6026" s="675" t="s">
        <v>2586</v>
      </c>
      <c r="C6026" s="675" t="s">
        <v>1990</v>
      </c>
      <c r="D6026" s="675" t="s">
        <v>326</v>
      </c>
      <c r="E6026" s="677">
        <v>1232.27</v>
      </c>
      <c r="F6026" s="446"/>
      <c r="G6026" s="446"/>
      <c r="H6026" s="446" t="s">
        <v>14360</v>
      </c>
      <c r="I6026" s="447">
        <v>45261</v>
      </c>
    </row>
    <row r="6027" spans="1:9" ht="15.75">
      <c r="A6027" s="675">
        <v>96001</v>
      </c>
      <c r="B6027" s="675" t="s">
        <v>2587</v>
      </c>
      <c r="C6027" s="675" t="s">
        <v>1990</v>
      </c>
      <c r="D6027" s="675" t="s">
        <v>2</v>
      </c>
      <c r="E6027" s="676">
        <v>6.71</v>
      </c>
      <c r="F6027" s="446"/>
      <c r="G6027" s="446"/>
      <c r="H6027" s="446" t="s">
        <v>14360</v>
      </c>
      <c r="I6027" s="447">
        <v>45261</v>
      </c>
    </row>
    <row r="6028" spans="1:9" ht="15.75">
      <c r="A6028" s="675">
        <v>96393</v>
      </c>
      <c r="B6028" s="675" t="s">
        <v>3022</v>
      </c>
      <c r="C6028" s="675" t="s">
        <v>1990</v>
      </c>
      <c r="D6028" s="675" t="s">
        <v>326</v>
      </c>
      <c r="E6028" s="676">
        <v>149.78</v>
      </c>
      <c r="F6028" s="446"/>
      <c r="G6028" s="446"/>
      <c r="H6028" s="446" t="s">
        <v>14360</v>
      </c>
      <c r="I6028" s="447">
        <v>45261</v>
      </c>
    </row>
    <row r="6029" spans="1:9" ht="15.75">
      <c r="A6029" s="675">
        <v>96394</v>
      </c>
      <c r="B6029" s="675" t="s">
        <v>3023</v>
      </c>
      <c r="C6029" s="675" t="s">
        <v>1990</v>
      </c>
      <c r="D6029" s="675" t="s">
        <v>326</v>
      </c>
      <c r="E6029" s="676">
        <v>208.29</v>
      </c>
      <c r="F6029" s="446"/>
      <c r="G6029" s="446"/>
      <c r="H6029" s="446" t="s">
        <v>14360</v>
      </c>
      <c r="I6029" s="447">
        <v>45261</v>
      </c>
    </row>
    <row r="6030" spans="1:9" ht="15.75">
      <c r="A6030" s="675">
        <v>96395</v>
      </c>
      <c r="B6030" s="675" t="s">
        <v>3024</v>
      </c>
      <c r="C6030" s="675" t="s">
        <v>1990</v>
      </c>
      <c r="D6030" s="675" t="s">
        <v>326</v>
      </c>
      <c r="E6030" s="676">
        <v>289.76</v>
      </c>
      <c r="F6030" s="446"/>
      <c r="G6030" s="446"/>
      <c r="H6030" s="446" t="s">
        <v>14360</v>
      </c>
      <c r="I6030" s="447">
        <v>45261</v>
      </c>
    </row>
    <row r="6031" spans="1:9" ht="15.75">
      <c r="A6031" s="675">
        <v>88411</v>
      </c>
      <c r="B6031" s="675" t="s">
        <v>1389</v>
      </c>
      <c r="C6031" s="675" t="s">
        <v>41</v>
      </c>
      <c r="D6031" s="675" t="s">
        <v>2</v>
      </c>
      <c r="E6031" s="676">
        <v>3.02</v>
      </c>
      <c r="F6031" s="446"/>
      <c r="G6031" s="446"/>
      <c r="H6031" s="446" t="s">
        <v>14360</v>
      </c>
      <c r="I6031" s="447">
        <v>45261</v>
      </c>
    </row>
    <row r="6032" spans="1:9" ht="15.75">
      <c r="A6032" s="675">
        <v>88412</v>
      </c>
      <c r="B6032" s="675" t="s">
        <v>1390</v>
      </c>
      <c r="C6032" s="675" t="s">
        <v>41</v>
      </c>
      <c r="D6032" s="675" t="s">
        <v>2</v>
      </c>
      <c r="E6032" s="676">
        <v>2.34</v>
      </c>
      <c r="F6032" s="446"/>
      <c r="G6032" s="446"/>
      <c r="H6032" s="446" t="s">
        <v>14360</v>
      </c>
      <c r="I6032" s="447">
        <v>45261</v>
      </c>
    </row>
    <row r="6033" spans="1:9" ht="15.75">
      <c r="A6033" s="675">
        <v>88413</v>
      </c>
      <c r="B6033" s="675" t="s">
        <v>185</v>
      </c>
      <c r="C6033" s="675" t="s">
        <v>41</v>
      </c>
      <c r="D6033" s="675" t="s">
        <v>2</v>
      </c>
      <c r="E6033" s="676">
        <v>4.38</v>
      </c>
      <c r="F6033" s="446"/>
      <c r="G6033" s="446"/>
      <c r="H6033" s="446" t="s">
        <v>14360</v>
      </c>
      <c r="I6033" s="447">
        <v>45261</v>
      </c>
    </row>
    <row r="6034" spans="1:9" ht="15.75">
      <c r="A6034" s="675">
        <v>88414</v>
      </c>
      <c r="B6034" s="675" t="s">
        <v>186</v>
      </c>
      <c r="C6034" s="675" t="s">
        <v>41</v>
      </c>
      <c r="D6034" s="675" t="s">
        <v>2</v>
      </c>
      <c r="E6034" s="676">
        <v>4.82</v>
      </c>
      <c r="F6034" s="446"/>
      <c r="G6034" s="446"/>
      <c r="H6034" s="446" t="s">
        <v>14360</v>
      </c>
      <c r="I6034" s="447">
        <v>45261</v>
      </c>
    </row>
    <row r="6035" spans="1:9" ht="15.75">
      <c r="A6035" s="675">
        <v>88415</v>
      </c>
      <c r="B6035" s="675" t="s">
        <v>1391</v>
      </c>
      <c r="C6035" s="675" t="s">
        <v>41</v>
      </c>
      <c r="D6035" s="675" t="s">
        <v>2</v>
      </c>
      <c r="E6035" s="676">
        <v>3.23</v>
      </c>
      <c r="F6035" s="446"/>
      <c r="G6035" s="446"/>
      <c r="H6035" s="446" t="s">
        <v>14360</v>
      </c>
      <c r="I6035" s="447">
        <v>45261</v>
      </c>
    </row>
    <row r="6036" spans="1:9" ht="15.75">
      <c r="A6036" s="675">
        <v>88416</v>
      </c>
      <c r="B6036" s="675" t="s">
        <v>1392</v>
      </c>
      <c r="C6036" s="675" t="s">
        <v>41</v>
      </c>
      <c r="D6036" s="675" t="s">
        <v>2</v>
      </c>
      <c r="E6036" s="676">
        <v>15.54</v>
      </c>
      <c r="F6036" s="446"/>
      <c r="G6036" s="446"/>
      <c r="H6036" s="446" t="s">
        <v>14360</v>
      </c>
      <c r="I6036" s="447">
        <v>45261</v>
      </c>
    </row>
    <row r="6037" spans="1:9" ht="15.75">
      <c r="A6037" s="675">
        <v>88417</v>
      </c>
      <c r="B6037" s="675" t="s">
        <v>1393</v>
      </c>
      <c r="C6037" s="675" t="s">
        <v>41</v>
      </c>
      <c r="D6037" s="675" t="s">
        <v>2</v>
      </c>
      <c r="E6037" s="676">
        <v>13.13</v>
      </c>
      <c r="F6037" s="446"/>
      <c r="G6037" s="446"/>
      <c r="H6037" s="446" t="s">
        <v>14360</v>
      </c>
      <c r="I6037" s="447">
        <v>45261</v>
      </c>
    </row>
    <row r="6038" spans="1:9" ht="15.75">
      <c r="A6038" s="675">
        <v>88420</v>
      </c>
      <c r="B6038" s="675" t="s">
        <v>1394</v>
      </c>
      <c r="C6038" s="675" t="s">
        <v>41</v>
      </c>
      <c r="D6038" s="675" t="s">
        <v>2</v>
      </c>
      <c r="E6038" s="676">
        <v>20.39</v>
      </c>
      <c r="F6038" s="446"/>
      <c r="G6038" s="446"/>
      <c r="H6038" s="446" t="s">
        <v>14360</v>
      </c>
      <c r="I6038" s="447">
        <v>45261</v>
      </c>
    </row>
    <row r="6039" spans="1:9" ht="15.75">
      <c r="A6039" s="675">
        <v>88421</v>
      </c>
      <c r="B6039" s="675" t="s">
        <v>1395</v>
      </c>
      <c r="C6039" s="675" t="s">
        <v>41</v>
      </c>
      <c r="D6039" s="675" t="s">
        <v>2</v>
      </c>
      <c r="E6039" s="676">
        <v>21.92</v>
      </c>
      <c r="F6039" s="446"/>
      <c r="G6039" s="446"/>
      <c r="H6039" s="446" t="s">
        <v>14360</v>
      </c>
      <c r="I6039" s="447">
        <v>45261</v>
      </c>
    </row>
    <row r="6040" spans="1:9" ht="15.75">
      <c r="A6040" s="675">
        <v>88423</v>
      </c>
      <c r="B6040" s="675" t="s">
        <v>189</v>
      </c>
      <c r="C6040" s="675" t="s">
        <v>41</v>
      </c>
      <c r="D6040" s="675" t="s">
        <v>2</v>
      </c>
      <c r="E6040" s="676">
        <v>16.28</v>
      </c>
      <c r="F6040" s="446"/>
      <c r="G6040" s="446"/>
      <c r="H6040" s="446" t="s">
        <v>14360</v>
      </c>
      <c r="I6040" s="447">
        <v>45261</v>
      </c>
    </row>
    <row r="6041" spans="1:9" ht="15.75">
      <c r="A6041" s="675">
        <v>88424</v>
      </c>
      <c r="B6041" s="675" t="s">
        <v>1396</v>
      </c>
      <c r="C6041" s="675" t="s">
        <v>41</v>
      </c>
      <c r="D6041" s="675" t="s">
        <v>2</v>
      </c>
      <c r="E6041" s="676">
        <v>18.84</v>
      </c>
      <c r="F6041" s="446"/>
      <c r="G6041" s="446"/>
      <c r="H6041" s="446" t="s">
        <v>14360</v>
      </c>
      <c r="I6041" s="447">
        <v>45261</v>
      </c>
    </row>
    <row r="6042" spans="1:9" ht="15.75">
      <c r="A6042" s="675">
        <v>88426</v>
      </c>
      <c r="B6042" s="675" t="s">
        <v>1397</v>
      </c>
      <c r="C6042" s="675" t="s">
        <v>41</v>
      </c>
      <c r="D6042" s="675" t="s">
        <v>2</v>
      </c>
      <c r="E6042" s="676">
        <v>14.68</v>
      </c>
      <c r="F6042" s="446"/>
      <c r="G6042" s="446"/>
      <c r="H6042" s="446" t="s">
        <v>14360</v>
      </c>
      <c r="I6042" s="447">
        <v>45261</v>
      </c>
    </row>
    <row r="6043" spans="1:9" ht="15.75">
      <c r="A6043" s="675">
        <v>88428</v>
      </c>
      <c r="B6043" s="675" t="s">
        <v>1398</v>
      </c>
      <c r="C6043" s="675" t="s">
        <v>41</v>
      </c>
      <c r="D6043" s="675" t="s">
        <v>2</v>
      </c>
      <c r="E6043" s="676">
        <v>27.18</v>
      </c>
      <c r="F6043" s="446"/>
      <c r="G6043" s="446"/>
      <c r="H6043" s="446" t="s">
        <v>14360</v>
      </c>
      <c r="I6043" s="447">
        <v>45261</v>
      </c>
    </row>
    <row r="6044" spans="1:9" ht="15.75">
      <c r="A6044" s="675">
        <v>88429</v>
      </c>
      <c r="B6044" s="675" t="s">
        <v>1399</v>
      </c>
      <c r="C6044" s="675" t="s">
        <v>41</v>
      </c>
      <c r="D6044" s="675" t="s">
        <v>2</v>
      </c>
      <c r="E6044" s="676">
        <v>29.85</v>
      </c>
      <c r="F6044" s="446"/>
      <c r="G6044" s="446"/>
      <c r="H6044" s="446" t="s">
        <v>14360</v>
      </c>
      <c r="I6044" s="447">
        <v>45261</v>
      </c>
    </row>
    <row r="6045" spans="1:9" ht="15.75">
      <c r="A6045" s="675">
        <v>88431</v>
      </c>
      <c r="B6045" s="675" t="s">
        <v>188</v>
      </c>
      <c r="C6045" s="675" t="s">
        <v>41</v>
      </c>
      <c r="D6045" s="675" t="s">
        <v>2</v>
      </c>
      <c r="E6045" s="676">
        <v>20.14</v>
      </c>
      <c r="F6045" s="446"/>
      <c r="G6045" s="446"/>
      <c r="H6045" s="446" t="s">
        <v>14360</v>
      </c>
      <c r="I6045" s="447">
        <v>45261</v>
      </c>
    </row>
    <row r="6046" spans="1:9" ht="15.75">
      <c r="A6046" s="675">
        <v>88432</v>
      </c>
      <c r="B6046" s="675" t="s">
        <v>187</v>
      </c>
      <c r="C6046" s="675" t="s">
        <v>41</v>
      </c>
      <c r="D6046" s="675" t="s">
        <v>2</v>
      </c>
      <c r="E6046" s="676">
        <v>15.75</v>
      </c>
      <c r="F6046" s="446"/>
      <c r="G6046" s="446"/>
      <c r="H6046" s="446" t="s">
        <v>14360</v>
      </c>
      <c r="I6046" s="447">
        <v>45261</v>
      </c>
    </row>
    <row r="6047" spans="1:9" ht="15.75">
      <c r="A6047" s="675">
        <v>88484</v>
      </c>
      <c r="B6047" s="675" t="s">
        <v>8127</v>
      </c>
      <c r="C6047" s="675" t="s">
        <v>41</v>
      </c>
      <c r="D6047" s="675" t="s">
        <v>2</v>
      </c>
      <c r="E6047" s="676">
        <v>4.62</v>
      </c>
      <c r="F6047" s="446"/>
      <c r="G6047" s="446"/>
      <c r="H6047" s="446" t="s">
        <v>14360</v>
      </c>
      <c r="I6047" s="447">
        <v>45261</v>
      </c>
    </row>
    <row r="6048" spans="1:9" ht="15.75">
      <c r="A6048" s="675">
        <v>88485</v>
      </c>
      <c r="B6048" s="675" t="s">
        <v>8128</v>
      </c>
      <c r="C6048" s="675" t="s">
        <v>41</v>
      </c>
      <c r="D6048" s="675" t="s">
        <v>2</v>
      </c>
      <c r="E6048" s="676">
        <v>3.78</v>
      </c>
      <c r="F6048" s="446"/>
      <c r="G6048" s="446"/>
      <c r="H6048" s="446" t="s">
        <v>14360</v>
      </c>
      <c r="I6048" s="447">
        <v>45261</v>
      </c>
    </row>
    <row r="6049" spans="1:9" ht="15.75">
      <c r="A6049" s="675">
        <v>88488</v>
      </c>
      <c r="B6049" s="675" t="s">
        <v>8129</v>
      </c>
      <c r="C6049" s="675" t="s">
        <v>41</v>
      </c>
      <c r="D6049" s="675" t="s">
        <v>2</v>
      </c>
      <c r="E6049" s="676">
        <v>12.66</v>
      </c>
      <c r="F6049" s="446"/>
      <c r="G6049" s="446"/>
      <c r="H6049" s="446" t="s">
        <v>14360</v>
      </c>
      <c r="I6049" s="447">
        <v>45261</v>
      </c>
    </row>
    <row r="6050" spans="1:9" ht="15.75">
      <c r="A6050" s="675">
        <v>88489</v>
      </c>
      <c r="B6050" s="675" t="s">
        <v>8130</v>
      </c>
      <c r="C6050" s="675" t="s">
        <v>41</v>
      </c>
      <c r="D6050" s="675" t="s">
        <v>2</v>
      </c>
      <c r="E6050" s="676">
        <v>10.62</v>
      </c>
      <c r="F6050" s="446"/>
      <c r="G6050" s="446"/>
      <c r="H6050" s="446" t="s">
        <v>14360</v>
      </c>
      <c r="I6050" s="447">
        <v>45261</v>
      </c>
    </row>
    <row r="6051" spans="1:9" ht="15.75">
      <c r="A6051" s="675">
        <v>88494</v>
      </c>
      <c r="B6051" s="675" t="s">
        <v>8131</v>
      </c>
      <c r="C6051" s="675" t="s">
        <v>41</v>
      </c>
      <c r="D6051" s="675" t="s">
        <v>2</v>
      </c>
      <c r="E6051" s="676">
        <v>18.350000000000001</v>
      </c>
      <c r="F6051" s="446"/>
      <c r="G6051" s="446"/>
      <c r="H6051" s="446" t="s">
        <v>14360</v>
      </c>
      <c r="I6051" s="447">
        <v>45261</v>
      </c>
    </row>
    <row r="6052" spans="1:9" ht="15.75">
      <c r="A6052" s="675">
        <v>88495</v>
      </c>
      <c r="B6052" s="675" t="s">
        <v>8132</v>
      </c>
      <c r="C6052" s="675" t="s">
        <v>41</v>
      </c>
      <c r="D6052" s="675" t="s">
        <v>2</v>
      </c>
      <c r="E6052" s="676">
        <v>10.07</v>
      </c>
      <c r="F6052" s="446"/>
      <c r="G6052" s="446"/>
      <c r="H6052" s="446" t="s">
        <v>14360</v>
      </c>
      <c r="I6052" s="447">
        <v>45261</v>
      </c>
    </row>
    <row r="6053" spans="1:9" ht="15.75">
      <c r="A6053" s="675">
        <v>88496</v>
      </c>
      <c r="B6053" s="675" t="s">
        <v>8133</v>
      </c>
      <c r="C6053" s="675" t="s">
        <v>41</v>
      </c>
      <c r="D6053" s="675" t="s">
        <v>2</v>
      </c>
      <c r="E6053" s="676">
        <v>27.77</v>
      </c>
      <c r="F6053" s="446"/>
      <c r="G6053" s="446"/>
      <c r="H6053" s="446" t="s">
        <v>14360</v>
      </c>
      <c r="I6053" s="447">
        <v>45261</v>
      </c>
    </row>
    <row r="6054" spans="1:9" ht="15.75">
      <c r="A6054" s="675">
        <v>88497</v>
      </c>
      <c r="B6054" s="675" t="s">
        <v>8134</v>
      </c>
      <c r="C6054" s="675" t="s">
        <v>41</v>
      </c>
      <c r="D6054" s="675" t="s">
        <v>2</v>
      </c>
      <c r="E6054" s="676">
        <v>15.6</v>
      </c>
      <c r="F6054" s="446"/>
      <c r="G6054" s="446"/>
      <c r="H6054" s="446" t="s">
        <v>14360</v>
      </c>
      <c r="I6054" s="447">
        <v>45261</v>
      </c>
    </row>
    <row r="6055" spans="1:9" ht="15.75">
      <c r="A6055" s="675">
        <v>95305</v>
      </c>
      <c r="B6055" s="675" t="s">
        <v>8135</v>
      </c>
      <c r="C6055" s="675" t="s">
        <v>41</v>
      </c>
      <c r="D6055" s="675" t="s">
        <v>2</v>
      </c>
      <c r="E6055" s="676">
        <v>11.18</v>
      </c>
      <c r="F6055" s="446"/>
      <c r="G6055" s="446"/>
      <c r="H6055" s="446" t="s">
        <v>14360</v>
      </c>
      <c r="I6055" s="447">
        <v>45261</v>
      </c>
    </row>
    <row r="6056" spans="1:9" ht="15.75">
      <c r="A6056" s="675">
        <v>95306</v>
      </c>
      <c r="B6056" s="675" t="s">
        <v>8136</v>
      </c>
      <c r="C6056" s="675" t="s">
        <v>41</v>
      </c>
      <c r="D6056" s="675" t="s">
        <v>2</v>
      </c>
      <c r="E6056" s="676">
        <v>13.09</v>
      </c>
      <c r="F6056" s="446"/>
      <c r="G6056" s="446"/>
      <c r="H6056" s="446" t="s">
        <v>14360</v>
      </c>
      <c r="I6056" s="447">
        <v>45261</v>
      </c>
    </row>
    <row r="6057" spans="1:9" ht="15.75">
      <c r="A6057" s="675">
        <v>95622</v>
      </c>
      <c r="B6057" s="675" t="s">
        <v>474</v>
      </c>
      <c r="C6057" s="675" t="s">
        <v>41</v>
      </c>
      <c r="D6057" s="675" t="s">
        <v>2</v>
      </c>
      <c r="E6057" s="676">
        <v>14.1</v>
      </c>
      <c r="F6057" s="446"/>
      <c r="G6057" s="446"/>
      <c r="H6057" s="446" t="s">
        <v>14360</v>
      </c>
      <c r="I6057" s="447">
        <v>45261</v>
      </c>
    </row>
    <row r="6058" spans="1:9" ht="15.75">
      <c r="A6058" s="675">
        <v>95623</v>
      </c>
      <c r="B6058" s="675" t="s">
        <v>475</v>
      </c>
      <c r="C6058" s="675" t="s">
        <v>41</v>
      </c>
      <c r="D6058" s="675" t="s">
        <v>2</v>
      </c>
      <c r="E6058" s="676">
        <v>10.82</v>
      </c>
      <c r="F6058" s="446"/>
      <c r="G6058" s="446"/>
      <c r="H6058" s="446" t="s">
        <v>14360</v>
      </c>
      <c r="I6058" s="447">
        <v>45261</v>
      </c>
    </row>
    <row r="6059" spans="1:9" ht="15.75">
      <c r="A6059" s="675">
        <v>95624</v>
      </c>
      <c r="B6059" s="675" t="s">
        <v>1400</v>
      </c>
      <c r="C6059" s="675" t="s">
        <v>41</v>
      </c>
      <c r="D6059" s="675" t="s">
        <v>2</v>
      </c>
      <c r="E6059" s="676">
        <v>20.77</v>
      </c>
      <c r="F6059" s="446"/>
      <c r="G6059" s="446"/>
      <c r="H6059" s="446" t="s">
        <v>14360</v>
      </c>
      <c r="I6059" s="447">
        <v>45261</v>
      </c>
    </row>
    <row r="6060" spans="1:9" ht="15.75">
      <c r="A6060" s="675">
        <v>95625</v>
      </c>
      <c r="B6060" s="675" t="s">
        <v>1401</v>
      </c>
      <c r="C6060" s="675" t="s">
        <v>41</v>
      </c>
      <c r="D6060" s="675" t="s">
        <v>2</v>
      </c>
      <c r="E6060" s="676">
        <v>22.88</v>
      </c>
      <c r="F6060" s="446"/>
      <c r="G6060" s="446"/>
      <c r="H6060" s="446" t="s">
        <v>14360</v>
      </c>
      <c r="I6060" s="447">
        <v>45261</v>
      </c>
    </row>
    <row r="6061" spans="1:9" ht="15.75">
      <c r="A6061" s="675">
        <v>95626</v>
      </c>
      <c r="B6061" s="675" t="s">
        <v>476</v>
      </c>
      <c r="C6061" s="675" t="s">
        <v>41</v>
      </c>
      <c r="D6061" s="675" t="s">
        <v>2</v>
      </c>
      <c r="E6061" s="676">
        <v>15.16</v>
      </c>
      <c r="F6061" s="446"/>
      <c r="G6061" s="446"/>
      <c r="H6061" s="446" t="s">
        <v>14360</v>
      </c>
      <c r="I6061" s="447">
        <v>45261</v>
      </c>
    </row>
    <row r="6062" spans="1:9" ht="15.75">
      <c r="A6062" s="675">
        <v>96126</v>
      </c>
      <c r="B6062" s="675" t="s">
        <v>1743</v>
      </c>
      <c r="C6062" s="675" t="s">
        <v>41</v>
      </c>
      <c r="D6062" s="675" t="s">
        <v>2</v>
      </c>
      <c r="E6062" s="676">
        <v>17.38</v>
      </c>
      <c r="F6062" s="446"/>
      <c r="G6062" s="446"/>
      <c r="H6062" s="446" t="s">
        <v>14360</v>
      </c>
      <c r="I6062" s="447">
        <v>45261</v>
      </c>
    </row>
    <row r="6063" spans="1:9" ht="15.75">
      <c r="A6063" s="675">
        <v>96127</v>
      </c>
      <c r="B6063" s="675" t="s">
        <v>1744</v>
      </c>
      <c r="C6063" s="675" t="s">
        <v>41</v>
      </c>
      <c r="D6063" s="675" t="s">
        <v>2</v>
      </c>
      <c r="E6063" s="676">
        <v>13.29</v>
      </c>
      <c r="F6063" s="446"/>
      <c r="G6063" s="446"/>
      <c r="H6063" s="446" t="s">
        <v>14360</v>
      </c>
      <c r="I6063" s="447">
        <v>45261</v>
      </c>
    </row>
    <row r="6064" spans="1:9" ht="15.75">
      <c r="A6064" s="675">
        <v>96128</v>
      </c>
      <c r="B6064" s="675" t="s">
        <v>1745</v>
      </c>
      <c r="C6064" s="675" t="s">
        <v>41</v>
      </c>
      <c r="D6064" s="675" t="s">
        <v>2</v>
      </c>
      <c r="E6064" s="676">
        <v>25.68</v>
      </c>
      <c r="F6064" s="446"/>
      <c r="G6064" s="446"/>
      <c r="H6064" s="446" t="s">
        <v>14360</v>
      </c>
      <c r="I6064" s="447">
        <v>45261</v>
      </c>
    </row>
    <row r="6065" spans="1:9" ht="15.75">
      <c r="A6065" s="675">
        <v>96129</v>
      </c>
      <c r="B6065" s="675" t="s">
        <v>1746</v>
      </c>
      <c r="C6065" s="675" t="s">
        <v>41</v>
      </c>
      <c r="D6065" s="675" t="s">
        <v>2</v>
      </c>
      <c r="E6065" s="676">
        <v>28.33</v>
      </c>
      <c r="F6065" s="446"/>
      <c r="G6065" s="446"/>
      <c r="H6065" s="446" t="s">
        <v>14360</v>
      </c>
      <c r="I6065" s="447">
        <v>45261</v>
      </c>
    </row>
    <row r="6066" spans="1:9" ht="15.75">
      <c r="A6066" s="675">
        <v>96130</v>
      </c>
      <c r="B6066" s="675" t="s">
        <v>1747</v>
      </c>
      <c r="C6066" s="675" t="s">
        <v>41</v>
      </c>
      <c r="D6066" s="675" t="s">
        <v>2</v>
      </c>
      <c r="E6066" s="676">
        <v>18.68</v>
      </c>
      <c r="F6066" s="446"/>
      <c r="G6066" s="446"/>
      <c r="H6066" s="446" t="s">
        <v>14360</v>
      </c>
      <c r="I6066" s="447">
        <v>45261</v>
      </c>
    </row>
    <row r="6067" spans="1:9" ht="15.75">
      <c r="A6067" s="675">
        <v>96131</v>
      </c>
      <c r="B6067" s="675" t="s">
        <v>1748</v>
      </c>
      <c r="C6067" s="675" t="s">
        <v>41</v>
      </c>
      <c r="D6067" s="675" t="s">
        <v>2</v>
      </c>
      <c r="E6067" s="676">
        <v>24.03</v>
      </c>
      <c r="F6067" s="446"/>
      <c r="G6067" s="446"/>
      <c r="H6067" s="446" t="s">
        <v>14360</v>
      </c>
      <c r="I6067" s="447">
        <v>45261</v>
      </c>
    </row>
    <row r="6068" spans="1:9" ht="15.75">
      <c r="A6068" s="675">
        <v>96132</v>
      </c>
      <c r="B6068" s="675" t="s">
        <v>1749</v>
      </c>
      <c r="C6068" s="675" t="s">
        <v>41</v>
      </c>
      <c r="D6068" s="675" t="s">
        <v>2</v>
      </c>
      <c r="E6068" s="676">
        <v>18.57</v>
      </c>
      <c r="F6068" s="446"/>
      <c r="G6068" s="446"/>
      <c r="H6068" s="446" t="s">
        <v>14360</v>
      </c>
      <c r="I6068" s="447">
        <v>45261</v>
      </c>
    </row>
    <row r="6069" spans="1:9" ht="15.75">
      <c r="A6069" s="675">
        <v>96133</v>
      </c>
      <c r="B6069" s="675" t="s">
        <v>1750</v>
      </c>
      <c r="C6069" s="675" t="s">
        <v>41</v>
      </c>
      <c r="D6069" s="675" t="s">
        <v>2</v>
      </c>
      <c r="E6069" s="676">
        <v>35.07</v>
      </c>
      <c r="F6069" s="446"/>
      <c r="G6069" s="446"/>
      <c r="H6069" s="446" t="s">
        <v>14360</v>
      </c>
      <c r="I6069" s="447">
        <v>45261</v>
      </c>
    </row>
    <row r="6070" spans="1:9" ht="15.75">
      <c r="A6070" s="675">
        <v>96134</v>
      </c>
      <c r="B6070" s="675" t="s">
        <v>1751</v>
      </c>
      <c r="C6070" s="675" t="s">
        <v>41</v>
      </c>
      <c r="D6070" s="675" t="s">
        <v>2</v>
      </c>
      <c r="E6070" s="676">
        <v>38.58</v>
      </c>
      <c r="F6070" s="446"/>
      <c r="G6070" s="446"/>
      <c r="H6070" s="446" t="s">
        <v>14360</v>
      </c>
      <c r="I6070" s="447">
        <v>45261</v>
      </c>
    </row>
    <row r="6071" spans="1:9" ht="15.75">
      <c r="A6071" s="675">
        <v>96135</v>
      </c>
      <c r="B6071" s="675" t="s">
        <v>1752</v>
      </c>
      <c r="C6071" s="675" t="s">
        <v>41</v>
      </c>
      <c r="D6071" s="675" t="s">
        <v>2</v>
      </c>
      <c r="E6071" s="676">
        <v>25.77</v>
      </c>
      <c r="F6071" s="446"/>
      <c r="G6071" s="446"/>
      <c r="H6071" s="446" t="s">
        <v>14360</v>
      </c>
      <c r="I6071" s="447">
        <v>45261</v>
      </c>
    </row>
    <row r="6072" spans="1:9" ht="15.75">
      <c r="A6072" s="675">
        <v>104639</v>
      </c>
      <c r="B6072" s="675" t="s">
        <v>8137</v>
      </c>
      <c r="C6072" s="675" t="s">
        <v>41</v>
      </c>
      <c r="D6072" s="675" t="s">
        <v>2</v>
      </c>
      <c r="E6072" s="676">
        <v>9.89</v>
      </c>
      <c r="F6072" s="446"/>
      <c r="G6072" s="446"/>
      <c r="H6072" s="446" t="s">
        <v>14360</v>
      </c>
      <c r="I6072" s="447">
        <v>45261</v>
      </c>
    </row>
    <row r="6073" spans="1:9" ht="15.75">
      <c r="A6073" s="675">
        <v>104640</v>
      </c>
      <c r="B6073" s="675" t="s">
        <v>8138</v>
      </c>
      <c r="C6073" s="675" t="s">
        <v>41</v>
      </c>
      <c r="D6073" s="675" t="s">
        <v>2</v>
      </c>
      <c r="E6073" s="676">
        <v>10.91</v>
      </c>
      <c r="F6073" s="446"/>
      <c r="G6073" s="446"/>
      <c r="H6073" s="446" t="s">
        <v>14360</v>
      </c>
      <c r="I6073" s="447">
        <v>45261</v>
      </c>
    </row>
    <row r="6074" spans="1:9" ht="15.75">
      <c r="A6074" s="675">
        <v>104641</v>
      </c>
      <c r="B6074" s="675" t="s">
        <v>8139</v>
      </c>
      <c r="C6074" s="675" t="s">
        <v>41</v>
      </c>
      <c r="D6074" s="675" t="s">
        <v>2</v>
      </c>
      <c r="E6074" s="676">
        <v>7.85</v>
      </c>
      <c r="F6074" s="446"/>
      <c r="G6074" s="446"/>
      <c r="H6074" s="446" t="s">
        <v>14360</v>
      </c>
      <c r="I6074" s="447">
        <v>45261</v>
      </c>
    </row>
    <row r="6075" spans="1:9" ht="15.75">
      <c r="A6075" s="675">
        <v>104642</v>
      </c>
      <c r="B6075" s="675" t="s">
        <v>8140</v>
      </c>
      <c r="C6075" s="675" t="s">
        <v>41</v>
      </c>
      <c r="D6075" s="675" t="s">
        <v>2</v>
      </c>
      <c r="E6075" s="676">
        <v>8.8699999999999992</v>
      </c>
      <c r="F6075" s="446"/>
      <c r="G6075" s="446"/>
      <c r="H6075" s="446" t="s">
        <v>14360</v>
      </c>
      <c r="I6075" s="447">
        <v>45261</v>
      </c>
    </row>
    <row r="6076" spans="1:9" ht="15.75">
      <c r="A6076" s="675">
        <v>102193</v>
      </c>
      <c r="B6076" s="675" t="s">
        <v>4683</v>
      </c>
      <c r="C6076" s="675" t="s">
        <v>41</v>
      </c>
      <c r="D6076" s="675" t="s">
        <v>2</v>
      </c>
      <c r="E6076" s="676">
        <v>1.78</v>
      </c>
      <c r="F6076" s="446"/>
      <c r="G6076" s="446"/>
      <c r="H6076" s="446" t="s">
        <v>14360</v>
      </c>
      <c r="I6076" s="447">
        <v>45261</v>
      </c>
    </row>
    <row r="6077" spans="1:9" ht="15.75">
      <c r="A6077" s="675">
        <v>102194</v>
      </c>
      <c r="B6077" s="675" t="s">
        <v>4684</v>
      </c>
      <c r="C6077" s="675" t="s">
        <v>41</v>
      </c>
      <c r="D6077" s="675" t="s">
        <v>2</v>
      </c>
      <c r="E6077" s="676">
        <v>7.14</v>
      </c>
      <c r="F6077" s="446"/>
      <c r="G6077" s="446"/>
      <c r="H6077" s="446" t="s">
        <v>14360</v>
      </c>
      <c r="I6077" s="447">
        <v>45261</v>
      </c>
    </row>
    <row r="6078" spans="1:9" ht="15.75">
      <c r="A6078" s="675">
        <v>102197</v>
      </c>
      <c r="B6078" s="675" t="s">
        <v>4685</v>
      </c>
      <c r="C6078" s="675" t="s">
        <v>41</v>
      </c>
      <c r="D6078" s="675" t="s">
        <v>2</v>
      </c>
      <c r="E6078" s="676">
        <v>22.73</v>
      </c>
      <c r="F6078" s="446"/>
      <c r="G6078" s="446"/>
      <c r="H6078" s="446" t="s">
        <v>14360</v>
      </c>
      <c r="I6078" s="447">
        <v>45261</v>
      </c>
    </row>
    <row r="6079" spans="1:9" ht="15.75">
      <c r="A6079" s="675">
        <v>102200</v>
      </c>
      <c r="B6079" s="675" t="s">
        <v>4686</v>
      </c>
      <c r="C6079" s="675" t="s">
        <v>41</v>
      </c>
      <c r="D6079" s="675" t="s">
        <v>2</v>
      </c>
      <c r="E6079" s="676">
        <v>17.89</v>
      </c>
      <c r="F6079" s="446"/>
      <c r="G6079" s="446"/>
      <c r="H6079" s="446" t="s">
        <v>14360</v>
      </c>
      <c r="I6079" s="447">
        <v>45261</v>
      </c>
    </row>
    <row r="6080" spans="1:9" ht="15.75">
      <c r="A6080" s="675">
        <v>102201</v>
      </c>
      <c r="B6080" s="675" t="s">
        <v>5707</v>
      </c>
      <c r="C6080" s="675" t="s">
        <v>41</v>
      </c>
      <c r="D6080" s="675" t="s">
        <v>2</v>
      </c>
      <c r="E6080" s="676">
        <v>16.559999999999999</v>
      </c>
      <c r="F6080" s="446"/>
      <c r="G6080" s="446"/>
      <c r="H6080" s="446" t="s">
        <v>14360</v>
      </c>
      <c r="I6080" s="447">
        <v>45261</v>
      </c>
    </row>
    <row r="6081" spans="1:9" ht="15.75">
      <c r="A6081" s="675">
        <v>102202</v>
      </c>
      <c r="B6081" s="675" t="s">
        <v>4687</v>
      </c>
      <c r="C6081" s="675" t="s">
        <v>41</v>
      </c>
      <c r="D6081" s="675" t="s">
        <v>2</v>
      </c>
      <c r="E6081" s="676">
        <v>43.05</v>
      </c>
      <c r="F6081" s="446"/>
      <c r="G6081" s="446"/>
      <c r="H6081" s="446" t="s">
        <v>14360</v>
      </c>
      <c r="I6081" s="447">
        <v>45261</v>
      </c>
    </row>
    <row r="6082" spans="1:9" ht="15.75">
      <c r="A6082" s="675">
        <v>102203</v>
      </c>
      <c r="B6082" s="675" t="s">
        <v>4688</v>
      </c>
      <c r="C6082" s="675" t="s">
        <v>41</v>
      </c>
      <c r="D6082" s="675" t="s">
        <v>2</v>
      </c>
      <c r="E6082" s="676">
        <v>9.19</v>
      </c>
      <c r="F6082" s="446"/>
      <c r="G6082" s="446"/>
      <c r="H6082" s="446" t="s">
        <v>14360</v>
      </c>
      <c r="I6082" s="447">
        <v>45261</v>
      </c>
    </row>
    <row r="6083" spans="1:9" ht="15.75">
      <c r="A6083" s="675">
        <v>102204</v>
      </c>
      <c r="B6083" s="675" t="s">
        <v>4689</v>
      </c>
      <c r="C6083" s="675" t="s">
        <v>41</v>
      </c>
      <c r="D6083" s="675" t="s">
        <v>2</v>
      </c>
      <c r="E6083" s="676">
        <v>9.48</v>
      </c>
      <c r="F6083" s="446"/>
      <c r="G6083" s="446"/>
      <c r="H6083" s="446" t="s">
        <v>14360</v>
      </c>
      <c r="I6083" s="447">
        <v>45261</v>
      </c>
    </row>
    <row r="6084" spans="1:9" ht="15.75">
      <c r="A6084" s="675">
        <v>102205</v>
      </c>
      <c r="B6084" s="675" t="s">
        <v>4690</v>
      </c>
      <c r="C6084" s="675" t="s">
        <v>41</v>
      </c>
      <c r="D6084" s="675" t="s">
        <v>2</v>
      </c>
      <c r="E6084" s="676">
        <v>8.5500000000000007</v>
      </c>
      <c r="F6084" s="446"/>
      <c r="G6084" s="446"/>
      <c r="H6084" s="446" t="s">
        <v>14360</v>
      </c>
      <c r="I6084" s="447">
        <v>45261</v>
      </c>
    </row>
    <row r="6085" spans="1:9" ht="15.75">
      <c r="A6085" s="675">
        <v>102207</v>
      </c>
      <c r="B6085" s="675" t="s">
        <v>4691</v>
      </c>
      <c r="C6085" s="675" t="s">
        <v>41</v>
      </c>
      <c r="D6085" s="675" t="s">
        <v>2</v>
      </c>
      <c r="E6085" s="676">
        <v>7.29</v>
      </c>
      <c r="F6085" s="446"/>
      <c r="G6085" s="446"/>
      <c r="H6085" s="446" t="s">
        <v>14360</v>
      </c>
      <c r="I6085" s="447">
        <v>45261</v>
      </c>
    </row>
    <row r="6086" spans="1:9" ht="15.75">
      <c r="A6086" s="675">
        <v>102208</v>
      </c>
      <c r="B6086" s="675" t="s">
        <v>4692</v>
      </c>
      <c r="C6086" s="675" t="s">
        <v>41</v>
      </c>
      <c r="D6086" s="675" t="s">
        <v>2</v>
      </c>
      <c r="E6086" s="676">
        <v>6.97</v>
      </c>
      <c r="F6086" s="446"/>
      <c r="G6086" s="446"/>
      <c r="H6086" s="446" t="s">
        <v>14360</v>
      </c>
      <c r="I6086" s="447">
        <v>45261</v>
      </c>
    </row>
    <row r="6087" spans="1:9" ht="15.75">
      <c r="A6087" s="675">
        <v>102209</v>
      </c>
      <c r="B6087" s="675" t="s">
        <v>4693</v>
      </c>
      <c r="C6087" s="675" t="s">
        <v>41</v>
      </c>
      <c r="D6087" s="675" t="s">
        <v>2</v>
      </c>
      <c r="E6087" s="676">
        <v>7.17</v>
      </c>
      <c r="F6087" s="446"/>
      <c r="G6087" s="446"/>
      <c r="H6087" s="446" t="s">
        <v>14360</v>
      </c>
      <c r="I6087" s="447">
        <v>45261</v>
      </c>
    </row>
    <row r="6088" spans="1:9" ht="15.75">
      <c r="A6088" s="675">
        <v>102210</v>
      </c>
      <c r="B6088" s="675" t="s">
        <v>4694</v>
      </c>
      <c r="C6088" s="675" t="s">
        <v>41</v>
      </c>
      <c r="D6088" s="675" t="s">
        <v>2</v>
      </c>
      <c r="E6088" s="676">
        <v>6.85</v>
      </c>
      <c r="F6088" s="446"/>
      <c r="G6088" s="446"/>
      <c r="H6088" s="446" t="s">
        <v>14360</v>
      </c>
      <c r="I6088" s="447">
        <v>45261</v>
      </c>
    </row>
    <row r="6089" spans="1:9" ht="15.75">
      <c r="A6089" s="675">
        <v>102213</v>
      </c>
      <c r="B6089" s="675" t="s">
        <v>4695</v>
      </c>
      <c r="C6089" s="675" t="s">
        <v>41</v>
      </c>
      <c r="D6089" s="675" t="s">
        <v>2</v>
      </c>
      <c r="E6089" s="676">
        <v>18.399999999999999</v>
      </c>
      <c r="F6089" s="446"/>
      <c r="G6089" s="446"/>
      <c r="H6089" s="446" t="s">
        <v>14360</v>
      </c>
      <c r="I6089" s="447">
        <v>45261</v>
      </c>
    </row>
    <row r="6090" spans="1:9" ht="15.75">
      <c r="A6090" s="675">
        <v>102214</v>
      </c>
      <c r="B6090" s="675" t="s">
        <v>4696</v>
      </c>
      <c r="C6090" s="675" t="s">
        <v>41</v>
      </c>
      <c r="D6090" s="675" t="s">
        <v>2</v>
      </c>
      <c r="E6090" s="676">
        <v>18.98</v>
      </c>
      <c r="F6090" s="446"/>
      <c r="G6090" s="446"/>
      <c r="H6090" s="446" t="s">
        <v>14360</v>
      </c>
      <c r="I6090" s="447">
        <v>45261</v>
      </c>
    </row>
    <row r="6091" spans="1:9" ht="15.75">
      <c r="A6091" s="675">
        <v>102215</v>
      </c>
      <c r="B6091" s="675" t="s">
        <v>4697</v>
      </c>
      <c r="C6091" s="675" t="s">
        <v>41</v>
      </c>
      <c r="D6091" s="675" t="s">
        <v>2</v>
      </c>
      <c r="E6091" s="676">
        <v>17.12</v>
      </c>
      <c r="F6091" s="446"/>
      <c r="G6091" s="446"/>
      <c r="H6091" s="446" t="s">
        <v>14360</v>
      </c>
      <c r="I6091" s="447">
        <v>45261</v>
      </c>
    </row>
    <row r="6092" spans="1:9" ht="15.75">
      <c r="A6092" s="675">
        <v>102217</v>
      </c>
      <c r="B6092" s="675" t="s">
        <v>4698</v>
      </c>
      <c r="C6092" s="675" t="s">
        <v>41</v>
      </c>
      <c r="D6092" s="675" t="s">
        <v>2</v>
      </c>
      <c r="E6092" s="676">
        <v>14.59</v>
      </c>
      <c r="F6092" s="446"/>
      <c r="G6092" s="446"/>
      <c r="H6092" s="446" t="s">
        <v>14360</v>
      </c>
      <c r="I6092" s="447">
        <v>45261</v>
      </c>
    </row>
    <row r="6093" spans="1:9" ht="15.75">
      <c r="A6093" s="675">
        <v>102218</v>
      </c>
      <c r="B6093" s="675" t="s">
        <v>4699</v>
      </c>
      <c r="C6093" s="675" t="s">
        <v>41</v>
      </c>
      <c r="D6093" s="675" t="s">
        <v>2</v>
      </c>
      <c r="E6093" s="676">
        <v>13.93</v>
      </c>
      <c r="F6093" s="446"/>
      <c r="G6093" s="446"/>
      <c r="H6093" s="446" t="s">
        <v>14360</v>
      </c>
      <c r="I6093" s="447">
        <v>45261</v>
      </c>
    </row>
    <row r="6094" spans="1:9" ht="15.75">
      <c r="A6094" s="675">
        <v>102219</v>
      </c>
      <c r="B6094" s="675" t="s">
        <v>4700</v>
      </c>
      <c r="C6094" s="675" t="s">
        <v>41</v>
      </c>
      <c r="D6094" s="675" t="s">
        <v>2</v>
      </c>
      <c r="E6094" s="676">
        <v>14.35</v>
      </c>
      <c r="F6094" s="446"/>
      <c r="G6094" s="446"/>
      <c r="H6094" s="446" t="s">
        <v>14360</v>
      </c>
      <c r="I6094" s="447">
        <v>45261</v>
      </c>
    </row>
    <row r="6095" spans="1:9" ht="15.75">
      <c r="A6095" s="675">
        <v>102220</v>
      </c>
      <c r="B6095" s="675" t="s">
        <v>4701</v>
      </c>
      <c r="C6095" s="675" t="s">
        <v>41</v>
      </c>
      <c r="D6095" s="675" t="s">
        <v>2</v>
      </c>
      <c r="E6095" s="676">
        <v>13.73</v>
      </c>
      <c r="F6095" s="446"/>
      <c r="G6095" s="446"/>
      <c r="H6095" s="446" t="s">
        <v>14360</v>
      </c>
      <c r="I6095" s="447">
        <v>45261</v>
      </c>
    </row>
    <row r="6096" spans="1:9" ht="15.75">
      <c r="A6096" s="675">
        <v>102223</v>
      </c>
      <c r="B6096" s="675" t="s">
        <v>4702</v>
      </c>
      <c r="C6096" s="675" t="s">
        <v>41</v>
      </c>
      <c r="D6096" s="675" t="s">
        <v>2</v>
      </c>
      <c r="E6096" s="676">
        <v>27.61</v>
      </c>
      <c r="F6096" s="446"/>
      <c r="G6096" s="446"/>
      <c r="H6096" s="446" t="s">
        <v>14360</v>
      </c>
      <c r="I6096" s="447">
        <v>45261</v>
      </c>
    </row>
    <row r="6097" spans="1:9" ht="15.75">
      <c r="A6097" s="675">
        <v>102224</v>
      </c>
      <c r="B6097" s="675" t="s">
        <v>4703</v>
      </c>
      <c r="C6097" s="675" t="s">
        <v>41</v>
      </c>
      <c r="D6097" s="675" t="s">
        <v>2</v>
      </c>
      <c r="E6097" s="676">
        <v>28.49</v>
      </c>
      <c r="F6097" s="446"/>
      <c r="G6097" s="446"/>
      <c r="H6097" s="446" t="s">
        <v>14360</v>
      </c>
      <c r="I6097" s="447">
        <v>45261</v>
      </c>
    </row>
    <row r="6098" spans="1:9" ht="15.75">
      <c r="A6098" s="675">
        <v>102225</v>
      </c>
      <c r="B6098" s="675" t="s">
        <v>4704</v>
      </c>
      <c r="C6098" s="675" t="s">
        <v>41</v>
      </c>
      <c r="D6098" s="675" t="s">
        <v>2</v>
      </c>
      <c r="E6098" s="676">
        <v>25.69</v>
      </c>
      <c r="F6098" s="446"/>
      <c r="G6098" s="446"/>
      <c r="H6098" s="446" t="s">
        <v>14360</v>
      </c>
      <c r="I6098" s="447">
        <v>45261</v>
      </c>
    </row>
    <row r="6099" spans="1:9" ht="15.75">
      <c r="A6099" s="675">
        <v>102227</v>
      </c>
      <c r="B6099" s="675" t="s">
        <v>4705</v>
      </c>
      <c r="C6099" s="675" t="s">
        <v>41</v>
      </c>
      <c r="D6099" s="675" t="s">
        <v>2</v>
      </c>
      <c r="E6099" s="676">
        <v>21.89</v>
      </c>
      <c r="F6099" s="446"/>
      <c r="G6099" s="446"/>
      <c r="H6099" s="446" t="s">
        <v>14360</v>
      </c>
      <c r="I6099" s="447">
        <v>45261</v>
      </c>
    </row>
    <row r="6100" spans="1:9" ht="15.75">
      <c r="A6100" s="675">
        <v>102228</v>
      </c>
      <c r="B6100" s="675" t="s">
        <v>4706</v>
      </c>
      <c r="C6100" s="675" t="s">
        <v>41</v>
      </c>
      <c r="D6100" s="675" t="s">
        <v>2</v>
      </c>
      <c r="E6100" s="676">
        <v>20.92</v>
      </c>
      <c r="F6100" s="446"/>
      <c r="G6100" s="446"/>
      <c r="H6100" s="446" t="s">
        <v>14360</v>
      </c>
      <c r="I6100" s="447">
        <v>45261</v>
      </c>
    </row>
    <row r="6101" spans="1:9" ht="15.75">
      <c r="A6101" s="675">
        <v>102229</v>
      </c>
      <c r="B6101" s="675" t="s">
        <v>4707</v>
      </c>
      <c r="C6101" s="675" t="s">
        <v>41</v>
      </c>
      <c r="D6101" s="675" t="s">
        <v>2</v>
      </c>
      <c r="E6101" s="676">
        <v>21.53</v>
      </c>
      <c r="F6101" s="446"/>
      <c r="G6101" s="446"/>
      <c r="H6101" s="446" t="s">
        <v>14360</v>
      </c>
      <c r="I6101" s="447">
        <v>45261</v>
      </c>
    </row>
    <row r="6102" spans="1:9" ht="15.75">
      <c r="A6102" s="675">
        <v>102230</v>
      </c>
      <c r="B6102" s="675" t="s">
        <v>4708</v>
      </c>
      <c r="C6102" s="675" t="s">
        <v>41</v>
      </c>
      <c r="D6102" s="675" t="s">
        <v>2</v>
      </c>
      <c r="E6102" s="676">
        <v>20.59</v>
      </c>
      <c r="F6102" s="446"/>
      <c r="G6102" s="446"/>
      <c r="H6102" s="446" t="s">
        <v>14360</v>
      </c>
      <c r="I6102" s="447">
        <v>45261</v>
      </c>
    </row>
    <row r="6103" spans="1:9" ht="15.75">
      <c r="A6103" s="675">
        <v>102233</v>
      </c>
      <c r="B6103" s="675" t="s">
        <v>4709</v>
      </c>
      <c r="C6103" s="675" t="s">
        <v>41</v>
      </c>
      <c r="D6103" s="675" t="s">
        <v>2</v>
      </c>
      <c r="E6103" s="676">
        <v>11.55</v>
      </c>
      <c r="F6103" s="446"/>
      <c r="G6103" s="446"/>
      <c r="H6103" s="446" t="s">
        <v>14360</v>
      </c>
      <c r="I6103" s="447">
        <v>45261</v>
      </c>
    </row>
    <row r="6104" spans="1:9" ht="15.75">
      <c r="A6104" s="675">
        <v>102234</v>
      </c>
      <c r="B6104" s="675" t="s">
        <v>4710</v>
      </c>
      <c r="C6104" s="675" t="s">
        <v>41</v>
      </c>
      <c r="D6104" s="675" t="s">
        <v>2</v>
      </c>
      <c r="E6104" s="676">
        <v>23.11</v>
      </c>
      <c r="F6104" s="446"/>
      <c r="G6104" s="446"/>
      <c r="H6104" s="446" t="s">
        <v>14360</v>
      </c>
      <c r="I6104" s="447">
        <v>45261</v>
      </c>
    </row>
    <row r="6105" spans="1:9" ht="15.75">
      <c r="A6105" s="675">
        <v>100716</v>
      </c>
      <c r="B6105" s="675" t="s">
        <v>3025</v>
      </c>
      <c r="C6105" s="675" t="s">
        <v>41</v>
      </c>
      <c r="D6105" s="675" t="s">
        <v>2</v>
      </c>
      <c r="E6105" s="676">
        <v>26.67</v>
      </c>
      <c r="F6105" s="446"/>
      <c r="G6105" s="446"/>
      <c r="H6105" s="446" t="s">
        <v>14360</v>
      </c>
      <c r="I6105" s="447">
        <v>45261</v>
      </c>
    </row>
    <row r="6106" spans="1:9" ht="15.75">
      <c r="A6106" s="675">
        <v>100717</v>
      </c>
      <c r="B6106" s="675" t="s">
        <v>3026</v>
      </c>
      <c r="C6106" s="675" t="s">
        <v>41</v>
      </c>
      <c r="D6106" s="675" t="s">
        <v>2</v>
      </c>
      <c r="E6106" s="676">
        <v>8.51</v>
      </c>
      <c r="F6106" s="446"/>
      <c r="G6106" s="446"/>
      <c r="H6106" s="446" t="s">
        <v>14360</v>
      </c>
      <c r="I6106" s="447">
        <v>45261</v>
      </c>
    </row>
    <row r="6107" spans="1:9" ht="15.75">
      <c r="A6107" s="675">
        <v>100718</v>
      </c>
      <c r="B6107" s="675" t="s">
        <v>3027</v>
      </c>
      <c r="C6107" s="675" t="s">
        <v>41</v>
      </c>
      <c r="D6107" s="675" t="s">
        <v>31</v>
      </c>
      <c r="E6107" s="676">
        <v>1.2</v>
      </c>
      <c r="F6107" s="446"/>
      <c r="G6107" s="446"/>
      <c r="H6107" s="446" t="s">
        <v>14360</v>
      </c>
      <c r="I6107" s="447">
        <v>45261</v>
      </c>
    </row>
    <row r="6108" spans="1:9" ht="15.75">
      <c r="A6108" s="675">
        <v>100719</v>
      </c>
      <c r="B6108" s="675" t="s">
        <v>7390</v>
      </c>
      <c r="C6108" s="675" t="s">
        <v>41</v>
      </c>
      <c r="D6108" s="675" t="s">
        <v>2</v>
      </c>
      <c r="E6108" s="676">
        <v>8.9600000000000009</v>
      </c>
      <c r="F6108" s="446"/>
      <c r="G6108" s="446"/>
      <c r="H6108" s="446" t="s">
        <v>14360</v>
      </c>
      <c r="I6108" s="447">
        <v>45261</v>
      </c>
    </row>
    <row r="6109" spans="1:9" ht="15.75">
      <c r="A6109" s="675">
        <v>100720</v>
      </c>
      <c r="B6109" s="675" t="s">
        <v>3028</v>
      </c>
      <c r="C6109" s="675" t="s">
        <v>41</v>
      </c>
      <c r="D6109" s="675" t="s">
        <v>2</v>
      </c>
      <c r="E6109" s="676">
        <v>9.14</v>
      </c>
      <c r="F6109" s="446"/>
      <c r="G6109" s="446"/>
      <c r="H6109" s="446" t="s">
        <v>14360</v>
      </c>
      <c r="I6109" s="447">
        <v>45261</v>
      </c>
    </row>
    <row r="6110" spans="1:9" ht="15.75">
      <c r="A6110" s="675">
        <v>100721</v>
      </c>
      <c r="B6110" s="675" t="s">
        <v>7391</v>
      </c>
      <c r="C6110" s="675" t="s">
        <v>41</v>
      </c>
      <c r="D6110" s="675" t="s">
        <v>2</v>
      </c>
      <c r="E6110" s="676">
        <v>21.4</v>
      </c>
      <c r="F6110" s="446"/>
      <c r="G6110" s="446"/>
      <c r="H6110" s="446" t="s">
        <v>14360</v>
      </c>
      <c r="I6110" s="447">
        <v>45261</v>
      </c>
    </row>
    <row r="6111" spans="1:9" ht="15.75">
      <c r="A6111" s="675">
        <v>100722</v>
      </c>
      <c r="B6111" s="675" t="s">
        <v>3029</v>
      </c>
      <c r="C6111" s="675" t="s">
        <v>41</v>
      </c>
      <c r="D6111" s="675" t="s">
        <v>2</v>
      </c>
      <c r="E6111" s="676">
        <v>21.08</v>
      </c>
      <c r="F6111" s="446"/>
      <c r="G6111" s="446"/>
      <c r="H6111" s="446" t="s">
        <v>14360</v>
      </c>
      <c r="I6111" s="447">
        <v>45261</v>
      </c>
    </row>
    <row r="6112" spans="1:9" ht="15.75">
      <c r="A6112" s="675">
        <v>100723</v>
      </c>
      <c r="B6112" s="675" t="s">
        <v>7392</v>
      </c>
      <c r="C6112" s="675" t="s">
        <v>41</v>
      </c>
      <c r="D6112" s="675" t="s">
        <v>2</v>
      </c>
      <c r="E6112" s="676">
        <v>9.61</v>
      </c>
      <c r="F6112" s="446"/>
      <c r="G6112" s="446"/>
      <c r="H6112" s="446" t="s">
        <v>14360</v>
      </c>
      <c r="I6112" s="447">
        <v>45261</v>
      </c>
    </row>
    <row r="6113" spans="1:9" ht="15.75">
      <c r="A6113" s="675">
        <v>100724</v>
      </c>
      <c r="B6113" s="675" t="s">
        <v>3030</v>
      </c>
      <c r="C6113" s="675" t="s">
        <v>41</v>
      </c>
      <c r="D6113" s="675" t="s">
        <v>2</v>
      </c>
      <c r="E6113" s="676">
        <v>11.71</v>
      </c>
      <c r="F6113" s="446"/>
      <c r="G6113" s="446"/>
      <c r="H6113" s="446" t="s">
        <v>14360</v>
      </c>
      <c r="I6113" s="447">
        <v>45261</v>
      </c>
    </row>
    <row r="6114" spans="1:9" ht="15.75">
      <c r="A6114" s="675">
        <v>100725</v>
      </c>
      <c r="B6114" s="675" t="s">
        <v>7393</v>
      </c>
      <c r="C6114" s="675" t="s">
        <v>41</v>
      </c>
      <c r="D6114" s="675" t="s">
        <v>2</v>
      </c>
      <c r="E6114" s="676">
        <v>21.61</v>
      </c>
      <c r="F6114" s="446"/>
      <c r="G6114" s="446"/>
      <c r="H6114" s="446" t="s">
        <v>14360</v>
      </c>
      <c r="I6114" s="447">
        <v>45261</v>
      </c>
    </row>
    <row r="6115" spans="1:9" ht="15.75">
      <c r="A6115" s="675">
        <v>100726</v>
      </c>
      <c r="B6115" s="675" t="s">
        <v>3031</v>
      </c>
      <c r="C6115" s="675" t="s">
        <v>41</v>
      </c>
      <c r="D6115" s="675" t="s">
        <v>2</v>
      </c>
      <c r="E6115" s="676">
        <v>23.56</v>
      </c>
      <c r="F6115" s="446"/>
      <c r="G6115" s="446"/>
      <c r="H6115" s="446" t="s">
        <v>14360</v>
      </c>
      <c r="I6115" s="447">
        <v>45261</v>
      </c>
    </row>
    <row r="6116" spans="1:9" ht="15.75">
      <c r="A6116" s="675">
        <v>100727</v>
      </c>
      <c r="B6116" s="675" t="s">
        <v>7394</v>
      </c>
      <c r="C6116" s="675" t="s">
        <v>41</v>
      </c>
      <c r="D6116" s="675" t="s">
        <v>2</v>
      </c>
      <c r="E6116" s="676">
        <v>21.44</v>
      </c>
      <c r="F6116" s="446"/>
      <c r="G6116" s="446"/>
      <c r="H6116" s="446" t="s">
        <v>14360</v>
      </c>
      <c r="I6116" s="447">
        <v>45261</v>
      </c>
    </row>
    <row r="6117" spans="1:9" ht="15.75">
      <c r="A6117" s="675">
        <v>100728</v>
      </c>
      <c r="B6117" s="675" t="s">
        <v>3032</v>
      </c>
      <c r="C6117" s="675" t="s">
        <v>41</v>
      </c>
      <c r="D6117" s="675" t="s">
        <v>2</v>
      </c>
      <c r="E6117" s="676">
        <v>19.66</v>
      </c>
      <c r="F6117" s="446"/>
      <c r="G6117" s="446"/>
      <c r="H6117" s="446" t="s">
        <v>14360</v>
      </c>
      <c r="I6117" s="447">
        <v>45261</v>
      </c>
    </row>
    <row r="6118" spans="1:9" ht="15.75">
      <c r="A6118" s="675">
        <v>100729</v>
      </c>
      <c r="B6118" s="675" t="s">
        <v>7395</v>
      </c>
      <c r="C6118" s="675" t="s">
        <v>41</v>
      </c>
      <c r="D6118" s="675" t="s">
        <v>2</v>
      </c>
      <c r="E6118" s="676">
        <v>16.41</v>
      </c>
      <c r="F6118" s="446"/>
      <c r="G6118" s="446"/>
      <c r="H6118" s="446" t="s">
        <v>14360</v>
      </c>
      <c r="I6118" s="447">
        <v>45261</v>
      </c>
    </row>
    <row r="6119" spans="1:9" ht="15.75">
      <c r="A6119" s="675">
        <v>100730</v>
      </c>
      <c r="B6119" s="675" t="s">
        <v>3033</v>
      </c>
      <c r="C6119" s="675" t="s">
        <v>41</v>
      </c>
      <c r="D6119" s="675" t="s">
        <v>2</v>
      </c>
      <c r="E6119" s="676">
        <v>19.43</v>
      </c>
      <c r="F6119" s="446"/>
      <c r="G6119" s="446"/>
      <c r="H6119" s="446" t="s">
        <v>14360</v>
      </c>
      <c r="I6119" s="447">
        <v>45261</v>
      </c>
    </row>
    <row r="6120" spans="1:9" ht="15.75">
      <c r="A6120" s="675">
        <v>100733</v>
      </c>
      <c r="B6120" s="675" t="s">
        <v>7396</v>
      </c>
      <c r="C6120" s="675" t="s">
        <v>41</v>
      </c>
      <c r="D6120" s="675" t="s">
        <v>2</v>
      </c>
      <c r="E6120" s="676">
        <v>11.45</v>
      </c>
      <c r="F6120" s="446"/>
      <c r="G6120" s="446"/>
      <c r="H6120" s="446" t="s">
        <v>14360</v>
      </c>
      <c r="I6120" s="447">
        <v>45261</v>
      </c>
    </row>
    <row r="6121" spans="1:9" ht="15.75">
      <c r="A6121" s="675">
        <v>100734</v>
      </c>
      <c r="B6121" s="675" t="s">
        <v>3034</v>
      </c>
      <c r="C6121" s="675" t="s">
        <v>41</v>
      </c>
      <c r="D6121" s="675" t="s">
        <v>2</v>
      </c>
      <c r="E6121" s="676">
        <v>14.38</v>
      </c>
      <c r="F6121" s="446"/>
      <c r="G6121" s="446"/>
      <c r="H6121" s="446" t="s">
        <v>14360</v>
      </c>
      <c r="I6121" s="447">
        <v>45261</v>
      </c>
    </row>
    <row r="6122" spans="1:9" ht="15.75">
      <c r="A6122" s="675">
        <v>100735</v>
      </c>
      <c r="B6122" s="675" t="s">
        <v>7397</v>
      </c>
      <c r="C6122" s="675" t="s">
        <v>41</v>
      </c>
      <c r="D6122" s="675" t="s">
        <v>2</v>
      </c>
      <c r="E6122" s="676">
        <v>9.58</v>
      </c>
      <c r="F6122" s="446"/>
      <c r="G6122" s="446"/>
      <c r="H6122" s="446" t="s">
        <v>14360</v>
      </c>
      <c r="I6122" s="447">
        <v>45261</v>
      </c>
    </row>
    <row r="6123" spans="1:9" ht="15.75">
      <c r="A6123" s="675">
        <v>100736</v>
      </c>
      <c r="B6123" s="675" t="s">
        <v>3035</v>
      </c>
      <c r="C6123" s="675" t="s">
        <v>41</v>
      </c>
      <c r="D6123" s="675" t="s">
        <v>2</v>
      </c>
      <c r="E6123" s="676">
        <v>12.87</v>
      </c>
      <c r="F6123" s="446"/>
      <c r="G6123" s="446"/>
      <c r="H6123" s="446" t="s">
        <v>14360</v>
      </c>
      <c r="I6123" s="447">
        <v>45261</v>
      </c>
    </row>
    <row r="6124" spans="1:9" ht="15.75">
      <c r="A6124" s="675">
        <v>100739</v>
      </c>
      <c r="B6124" s="675" t="s">
        <v>7398</v>
      </c>
      <c r="C6124" s="675" t="s">
        <v>41</v>
      </c>
      <c r="D6124" s="675" t="s">
        <v>2</v>
      </c>
      <c r="E6124" s="676">
        <v>8.84</v>
      </c>
      <c r="F6124" s="446"/>
      <c r="G6124" s="446"/>
      <c r="H6124" s="446" t="s">
        <v>14360</v>
      </c>
      <c r="I6124" s="447">
        <v>45261</v>
      </c>
    </row>
    <row r="6125" spans="1:9" ht="15.75">
      <c r="A6125" s="675">
        <v>100740</v>
      </c>
      <c r="B6125" s="675" t="s">
        <v>3036</v>
      </c>
      <c r="C6125" s="675" t="s">
        <v>41</v>
      </c>
      <c r="D6125" s="675" t="s">
        <v>2</v>
      </c>
      <c r="E6125" s="676">
        <v>9.59</v>
      </c>
      <c r="F6125" s="446"/>
      <c r="G6125" s="446"/>
      <c r="H6125" s="446" t="s">
        <v>14360</v>
      </c>
      <c r="I6125" s="447">
        <v>45261</v>
      </c>
    </row>
    <row r="6126" spans="1:9" ht="15.75">
      <c r="A6126" s="675">
        <v>100741</v>
      </c>
      <c r="B6126" s="675" t="s">
        <v>7399</v>
      </c>
      <c r="C6126" s="675" t="s">
        <v>41</v>
      </c>
      <c r="D6126" s="675" t="s">
        <v>2</v>
      </c>
      <c r="E6126" s="676">
        <v>21.11</v>
      </c>
      <c r="F6126" s="446"/>
      <c r="G6126" s="446"/>
      <c r="H6126" s="446" t="s">
        <v>14360</v>
      </c>
      <c r="I6126" s="447">
        <v>45261</v>
      </c>
    </row>
    <row r="6127" spans="1:9" ht="15.75">
      <c r="A6127" s="675">
        <v>100742</v>
      </c>
      <c r="B6127" s="675" t="s">
        <v>3037</v>
      </c>
      <c r="C6127" s="675" t="s">
        <v>41</v>
      </c>
      <c r="D6127" s="675" t="s">
        <v>2</v>
      </c>
      <c r="E6127" s="676">
        <v>21.5</v>
      </c>
      <c r="F6127" s="446"/>
      <c r="G6127" s="446"/>
      <c r="H6127" s="446" t="s">
        <v>14360</v>
      </c>
      <c r="I6127" s="447">
        <v>45261</v>
      </c>
    </row>
    <row r="6128" spans="1:9" ht="15.75">
      <c r="A6128" s="675">
        <v>100743</v>
      </c>
      <c r="B6128" s="675" t="s">
        <v>7400</v>
      </c>
      <c r="C6128" s="675" t="s">
        <v>41</v>
      </c>
      <c r="D6128" s="675" t="s">
        <v>2</v>
      </c>
      <c r="E6128" s="676">
        <v>8.64</v>
      </c>
      <c r="F6128" s="446"/>
      <c r="G6128" s="446"/>
      <c r="H6128" s="446" t="s">
        <v>14360</v>
      </c>
      <c r="I6128" s="447">
        <v>45261</v>
      </c>
    </row>
    <row r="6129" spans="1:9" ht="15.75">
      <c r="A6129" s="675">
        <v>100744</v>
      </c>
      <c r="B6129" s="675" t="s">
        <v>3038</v>
      </c>
      <c r="C6129" s="675" t="s">
        <v>41</v>
      </c>
      <c r="D6129" s="675" t="s">
        <v>2</v>
      </c>
      <c r="E6129" s="676">
        <v>9.4600000000000009</v>
      </c>
      <c r="F6129" s="446"/>
      <c r="G6129" s="446"/>
      <c r="H6129" s="446" t="s">
        <v>14360</v>
      </c>
      <c r="I6129" s="447">
        <v>45261</v>
      </c>
    </row>
    <row r="6130" spans="1:9" ht="15.75">
      <c r="A6130" s="675">
        <v>100745</v>
      </c>
      <c r="B6130" s="675" t="s">
        <v>7401</v>
      </c>
      <c r="C6130" s="675" t="s">
        <v>41</v>
      </c>
      <c r="D6130" s="675" t="s">
        <v>2</v>
      </c>
      <c r="E6130" s="676">
        <v>20.9</v>
      </c>
      <c r="F6130" s="446"/>
      <c r="G6130" s="446"/>
      <c r="H6130" s="446" t="s">
        <v>14360</v>
      </c>
      <c r="I6130" s="447">
        <v>45261</v>
      </c>
    </row>
    <row r="6131" spans="1:9" ht="15.75">
      <c r="A6131" s="675">
        <v>100746</v>
      </c>
      <c r="B6131" s="675" t="s">
        <v>3039</v>
      </c>
      <c r="C6131" s="675" t="s">
        <v>41</v>
      </c>
      <c r="D6131" s="675" t="s">
        <v>2</v>
      </c>
      <c r="E6131" s="676">
        <v>21.38</v>
      </c>
      <c r="F6131" s="446"/>
      <c r="G6131" s="446"/>
      <c r="H6131" s="446" t="s">
        <v>14360</v>
      </c>
      <c r="I6131" s="447">
        <v>45261</v>
      </c>
    </row>
    <row r="6132" spans="1:9" ht="15.75">
      <c r="A6132" s="675">
        <v>100747</v>
      </c>
      <c r="B6132" s="675" t="s">
        <v>7402</v>
      </c>
      <c r="C6132" s="675" t="s">
        <v>41</v>
      </c>
      <c r="D6132" s="675" t="s">
        <v>2</v>
      </c>
      <c r="E6132" s="676">
        <v>8.7200000000000006</v>
      </c>
      <c r="F6132" s="446"/>
      <c r="G6132" s="446"/>
      <c r="H6132" s="446" t="s">
        <v>14360</v>
      </c>
      <c r="I6132" s="447">
        <v>45261</v>
      </c>
    </row>
    <row r="6133" spans="1:9" ht="15.75">
      <c r="A6133" s="675">
        <v>100748</v>
      </c>
      <c r="B6133" s="675" t="s">
        <v>3040</v>
      </c>
      <c r="C6133" s="675" t="s">
        <v>41</v>
      </c>
      <c r="D6133" s="675" t="s">
        <v>2</v>
      </c>
      <c r="E6133" s="676">
        <v>9.51</v>
      </c>
      <c r="F6133" s="446"/>
      <c r="G6133" s="446"/>
      <c r="H6133" s="446" t="s">
        <v>14360</v>
      </c>
      <c r="I6133" s="447">
        <v>45261</v>
      </c>
    </row>
    <row r="6134" spans="1:9" ht="15.75">
      <c r="A6134" s="675">
        <v>100749</v>
      </c>
      <c r="B6134" s="675" t="s">
        <v>7403</v>
      </c>
      <c r="C6134" s="675" t="s">
        <v>41</v>
      </c>
      <c r="D6134" s="675" t="s">
        <v>2</v>
      </c>
      <c r="E6134" s="676">
        <v>20.99</v>
      </c>
      <c r="F6134" s="446"/>
      <c r="G6134" s="446"/>
      <c r="H6134" s="446" t="s">
        <v>14360</v>
      </c>
      <c r="I6134" s="447">
        <v>45261</v>
      </c>
    </row>
    <row r="6135" spans="1:9" ht="15.75">
      <c r="A6135" s="675">
        <v>100750</v>
      </c>
      <c r="B6135" s="675" t="s">
        <v>3041</v>
      </c>
      <c r="C6135" s="675" t="s">
        <v>41</v>
      </c>
      <c r="D6135" s="675" t="s">
        <v>2</v>
      </c>
      <c r="E6135" s="676">
        <v>21.43</v>
      </c>
      <c r="F6135" s="446"/>
      <c r="G6135" s="446"/>
      <c r="H6135" s="446" t="s">
        <v>14360</v>
      </c>
      <c r="I6135" s="447">
        <v>45261</v>
      </c>
    </row>
    <row r="6136" spans="1:9" ht="15.75">
      <c r="A6136" s="675">
        <v>100751</v>
      </c>
      <c r="B6136" s="675" t="s">
        <v>7404</v>
      </c>
      <c r="C6136" s="675" t="s">
        <v>41</v>
      </c>
      <c r="D6136" s="675" t="s">
        <v>2</v>
      </c>
      <c r="E6136" s="676">
        <v>32.840000000000003</v>
      </c>
      <c r="F6136" s="446"/>
      <c r="G6136" s="446"/>
      <c r="H6136" s="446" t="s">
        <v>14360</v>
      </c>
      <c r="I6136" s="447">
        <v>45261</v>
      </c>
    </row>
    <row r="6137" spans="1:9" ht="15.75">
      <c r="A6137" s="675">
        <v>100752</v>
      </c>
      <c r="B6137" s="675" t="s">
        <v>3042</v>
      </c>
      <c r="C6137" s="675" t="s">
        <v>41</v>
      </c>
      <c r="D6137" s="675" t="s">
        <v>2</v>
      </c>
      <c r="E6137" s="676">
        <v>38.85</v>
      </c>
      <c r="F6137" s="446"/>
      <c r="G6137" s="446"/>
      <c r="H6137" s="446" t="s">
        <v>14360</v>
      </c>
      <c r="I6137" s="447">
        <v>45261</v>
      </c>
    </row>
    <row r="6138" spans="1:9" ht="15.75">
      <c r="A6138" s="675">
        <v>100753</v>
      </c>
      <c r="B6138" s="675" t="s">
        <v>7405</v>
      </c>
      <c r="C6138" s="675" t="s">
        <v>41</v>
      </c>
      <c r="D6138" s="675" t="s">
        <v>2</v>
      </c>
      <c r="E6138" s="676">
        <v>19.18</v>
      </c>
      <c r="F6138" s="446"/>
      <c r="G6138" s="446"/>
      <c r="H6138" s="446" t="s">
        <v>14360</v>
      </c>
      <c r="I6138" s="447">
        <v>45261</v>
      </c>
    </row>
    <row r="6139" spans="1:9" ht="15.75">
      <c r="A6139" s="675">
        <v>100754</v>
      </c>
      <c r="B6139" s="675" t="s">
        <v>3043</v>
      </c>
      <c r="C6139" s="675" t="s">
        <v>41</v>
      </c>
      <c r="D6139" s="675" t="s">
        <v>2</v>
      </c>
      <c r="E6139" s="676">
        <v>25.74</v>
      </c>
      <c r="F6139" s="446"/>
      <c r="G6139" s="446"/>
      <c r="H6139" s="446" t="s">
        <v>14360</v>
      </c>
      <c r="I6139" s="447">
        <v>45261</v>
      </c>
    </row>
    <row r="6140" spans="1:9" ht="15.75">
      <c r="A6140" s="675">
        <v>100757</v>
      </c>
      <c r="B6140" s="675" t="s">
        <v>7406</v>
      </c>
      <c r="C6140" s="675" t="s">
        <v>41</v>
      </c>
      <c r="D6140" s="675" t="s">
        <v>2</v>
      </c>
      <c r="E6140" s="676">
        <v>42.22</v>
      </c>
      <c r="F6140" s="446"/>
      <c r="G6140" s="446"/>
      <c r="H6140" s="446" t="s">
        <v>14360</v>
      </c>
      <c r="I6140" s="447">
        <v>45261</v>
      </c>
    </row>
    <row r="6141" spans="1:9" ht="15.75">
      <c r="A6141" s="675">
        <v>100758</v>
      </c>
      <c r="B6141" s="675" t="s">
        <v>3044</v>
      </c>
      <c r="C6141" s="675" t="s">
        <v>41</v>
      </c>
      <c r="D6141" s="675" t="s">
        <v>2</v>
      </c>
      <c r="E6141" s="676">
        <v>43.03</v>
      </c>
      <c r="F6141" s="446"/>
      <c r="G6141" s="446"/>
      <c r="H6141" s="446" t="s">
        <v>14360</v>
      </c>
      <c r="I6141" s="447">
        <v>45261</v>
      </c>
    </row>
    <row r="6142" spans="1:9" ht="15.75">
      <c r="A6142" s="675">
        <v>100759</v>
      </c>
      <c r="B6142" s="675" t="s">
        <v>7407</v>
      </c>
      <c r="C6142" s="675" t="s">
        <v>41</v>
      </c>
      <c r="D6142" s="675" t="s">
        <v>2</v>
      </c>
      <c r="E6142" s="676">
        <v>41.81</v>
      </c>
      <c r="F6142" s="446"/>
      <c r="G6142" s="446"/>
      <c r="H6142" s="446" t="s">
        <v>14360</v>
      </c>
      <c r="I6142" s="447">
        <v>45261</v>
      </c>
    </row>
    <row r="6143" spans="1:9" ht="15.75">
      <c r="A6143" s="675">
        <v>100760</v>
      </c>
      <c r="B6143" s="675" t="s">
        <v>3045</v>
      </c>
      <c r="C6143" s="675" t="s">
        <v>41</v>
      </c>
      <c r="D6143" s="675" t="s">
        <v>2</v>
      </c>
      <c r="E6143" s="676">
        <v>42.78</v>
      </c>
      <c r="F6143" s="446"/>
      <c r="G6143" s="446"/>
      <c r="H6143" s="446" t="s">
        <v>14360</v>
      </c>
      <c r="I6143" s="447">
        <v>45261</v>
      </c>
    </row>
    <row r="6144" spans="1:9" ht="15.75">
      <c r="A6144" s="675">
        <v>100761</v>
      </c>
      <c r="B6144" s="675" t="s">
        <v>7408</v>
      </c>
      <c r="C6144" s="675" t="s">
        <v>41</v>
      </c>
      <c r="D6144" s="675" t="s">
        <v>2</v>
      </c>
      <c r="E6144" s="676">
        <v>41.98</v>
      </c>
      <c r="F6144" s="446"/>
      <c r="G6144" s="446"/>
      <c r="H6144" s="446" t="s">
        <v>14360</v>
      </c>
      <c r="I6144" s="447">
        <v>45261</v>
      </c>
    </row>
    <row r="6145" spans="1:9" ht="15.75">
      <c r="A6145" s="675">
        <v>100762</v>
      </c>
      <c r="B6145" s="675" t="s">
        <v>3046</v>
      </c>
      <c r="C6145" s="675" t="s">
        <v>41</v>
      </c>
      <c r="D6145" s="675" t="s">
        <v>2</v>
      </c>
      <c r="E6145" s="676">
        <v>42.88</v>
      </c>
      <c r="F6145" s="446"/>
      <c r="G6145" s="446"/>
      <c r="H6145" s="446" t="s">
        <v>14360</v>
      </c>
      <c r="I6145" s="447">
        <v>45261</v>
      </c>
    </row>
    <row r="6146" spans="1:9" ht="15.75">
      <c r="A6146" s="675">
        <v>102488</v>
      </c>
      <c r="B6146" s="675" t="s">
        <v>4711</v>
      </c>
      <c r="C6146" s="675" t="s">
        <v>41</v>
      </c>
      <c r="D6146" s="675" t="s">
        <v>2</v>
      </c>
      <c r="E6146" s="676">
        <v>3.17</v>
      </c>
      <c r="F6146" s="446"/>
      <c r="G6146" s="446"/>
      <c r="H6146" s="446" t="s">
        <v>14360</v>
      </c>
      <c r="I6146" s="447">
        <v>45261</v>
      </c>
    </row>
    <row r="6147" spans="1:9" ht="15.75">
      <c r="A6147" s="675">
        <v>102489</v>
      </c>
      <c r="B6147" s="675" t="s">
        <v>4712</v>
      </c>
      <c r="C6147" s="675" t="s">
        <v>41</v>
      </c>
      <c r="D6147" s="675" t="s">
        <v>2</v>
      </c>
      <c r="E6147" s="676">
        <v>31.99</v>
      </c>
      <c r="F6147" s="446"/>
      <c r="G6147" s="446"/>
      <c r="H6147" s="446" t="s">
        <v>14360</v>
      </c>
      <c r="I6147" s="447">
        <v>45261</v>
      </c>
    </row>
    <row r="6148" spans="1:9" ht="15.75">
      <c r="A6148" s="675">
        <v>102491</v>
      </c>
      <c r="B6148" s="675" t="s">
        <v>4713</v>
      </c>
      <c r="C6148" s="675" t="s">
        <v>41</v>
      </c>
      <c r="D6148" s="675" t="s">
        <v>2</v>
      </c>
      <c r="E6148" s="676">
        <v>17.68</v>
      </c>
      <c r="F6148" s="446"/>
      <c r="G6148" s="446"/>
      <c r="H6148" s="446" t="s">
        <v>14360</v>
      </c>
      <c r="I6148" s="447">
        <v>45261</v>
      </c>
    </row>
    <row r="6149" spans="1:9" ht="15.75">
      <c r="A6149" s="675">
        <v>102492</v>
      </c>
      <c r="B6149" s="675" t="s">
        <v>4714</v>
      </c>
      <c r="C6149" s="675" t="s">
        <v>41</v>
      </c>
      <c r="D6149" s="675" t="s">
        <v>2</v>
      </c>
      <c r="E6149" s="676">
        <v>22.4</v>
      </c>
      <c r="F6149" s="446"/>
      <c r="G6149" s="446"/>
      <c r="H6149" s="446" t="s">
        <v>14360</v>
      </c>
      <c r="I6149" s="447">
        <v>45261</v>
      </c>
    </row>
    <row r="6150" spans="1:9" ht="15.75">
      <c r="A6150" s="675">
        <v>102494</v>
      </c>
      <c r="B6150" s="675" t="s">
        <v>4715</v>
      </c>
      <c r="C6150" s="675" t="s">
        <v>41</v>
      </c>
      <c r="D6150" s="675" t="s">
        <v>2</v>
      </c>
      <c r="E6150" s="676">
        <v>51.14</v>
      </c>
      <c r="F6150" s="446"/>
      <c r="G6150" s="446"/>
      <c r="H6150" s="446" t="s">
        <v>14360</v>
      </c>
      <c r="I6150" s="447">
        <v>45261</v>
      </c>
    </row>
    <row r="6151" spans="1:9" ht="15.75">
      <c r="A6151" s="675">
        <v>102496</v>
      </c>
      <c r="B6151" s="675" t="s">
        <v>4716</v>
      </c>
      <c r="C6151" s="675" t="s">
        <v>41</v>
      </c>
      <c r="D6151" s="675" t="s">
        <v>31</v>
      </c>
      <c r="E6151" s="676">
        <v>10.98</v>
      </c>
      <c r="F6151" s="446"/>
      <c r="G6151" s="446"/>
      <c r="H6151" s="446" t="s">
        <v>14360</v>
      </c>
      <c r="I6151" s="447">
        <v>45261</v>
      </c>
    </row>
    <row r="6152" spans="1:9" ht="15.75">
      <c r="A6152" s="675">
        <v>102497</v>
      </c>
      <c r="B6152" s="675" t="s">
        <v>4717</v>
      </c>
      <c r="C6152" s="675" t="s">
        <v>41</v>
      </c>
      <c r="D6152" s="675" t="s">
        <v>31</v>
      </c>
      <c r="E6152" s="676">
        <v>4.41</v>
      </c>
      <c r="F6152" s="446"/>
      <c r="G6152" s="446"/>
      <c r="H6152" s="446" t="s">
        <v>14360</v>
      </c>
      <c r="I6152" s="447">
        <v>45261</v>
      </c>
    </row>
    <row r="6153" spans="1:9" ht="15.75">
      <c r="A6153" s="675">
        <v>102498</v>
      </c>
      <c r="B6153" s="675" t="s">
        <v>4718</v>
      </c>
      <c r="C6153" s="675" t="s">
        <v>41</v>
      </c>
      <c r="D6153" s="675" t="s">
        <v>31</v>
      </c>
      <c r="E6153" s="676">
        <v>1.43</v>
      </c>
      <c r="F6153" s="446"/>
      <c r="G6153" s="446"/>
      <c r="H6153" s="446" t="s">
        <v>14360</v>
      </c>
      <c r="I6153" s="447">
        <v>45261</v>
      </c>
    </row>
    <row r="6154" spans="1:9" ht="15.75">
      <c r="A6154" s="675">
        <v>102499</v>
      </c>
      <c r="B6154" s="675" t="s">
        <v>4719</v>
      </c>
      <c r="C6154" s="675" t="s">
        <v>41</v>
      </c>
      <c r="D6154" s="675" t="s">
        <v>2</v>
      </c>
      <c r="E6154" s="676">
        <v>3.01</v>
      </c>
      <c r="F6154" s="446"/>
      <c r="G6154" s="446"/>
      <c r="H6154" s="446" t="s">
        <v>14360</v>
      </c>
      <c r="I6154" s="447">
        <v>45261</v>
      </c>
    </row>
    <row r="6155" spans="1:9" ht="15.75">
      <c r="A6155" s="675">
        <v>102500</v>
      </c>
      <c r="B6155" s="675" t="s">
        <v>4720</v>
      </c>
      <c r="C6155" s="675" t="s">
        <v>41</v>
      </c>
      <c r="D6155" s="675" t="s">
        <v>31</v>
      </c>
      <c r="E6155" s="676">
        <v>3.77</v>
      </c>
      <c r="F6155" s="446"/>
      <c r="G6155" s="446"/>
      <c r="H6155" s="446" t="s">
        <v>14360</v>
      </c>
      <c r="I6155" s="447">
        <v>45261</v>
      </c>
    </row>
    <row r="6156" spans="1:9" ht="15.75">
      <c r="A6156" s="675">
        <v>102501</v>
      </c>
      <c r="B6156" s="675" t="s">
        <v>4721</v>
      </c>
      <c r="C6156" s="675" t="s">
        <v>41</v>
      </c>
      <c r="D6156" s="675" t="s">
        <v>2</v>
      </c>
      <c r="E6156" s="676">
        <v>21.36</v>
      </c>
      <c r="F6156" s="446"/>
      <c r="G6156" s="446"/>
      <c r="H6156" s="446" t="s">
        <v>14360</v>
      </c>
      <c r="I6156" s="447">
        <v>45261</v>
      </c>
    </row>
    <row r="6157" spans="1:9" ht="15.75">
      <c r="A6157" s="675">
        <v>102504</v>
      </c>
      <c r="B6157" s="675" t="s">
        <v>4722</v>
      </c>
      <c r="C6157" s="675" t="s">
        <v>41</v>
      </c>
      <c r="D6157" s="675" t="s">
        <v>31</v>
      </c>
      <c r="E6157" s="676">
        <v>8.65</v>
      </c>
      <c r="F6157" s="446"/>
      <c r="G6157" s="446"/>
      <c r="H6157" s="446" t="s">
        <v>14360</v>
      </c>
      <c r="I6157" s="447">
        <v>45261</v>
      </c>
    </row>
    <row r="6158" spans="1:9" ht="15.75">
      <c r="A6158" s="675">
        <v>102505</v>
      </c>
      <c r="B6158" s="675" t="s">
        <v>4723</v>
      </c>
      <c r="C6158" s="675" t="s">
        <v>41</v>
      </c>
      <c r="D6158" s="675" t="s">
        <v>31</v>
      </c>
      <c r="E6158" s="676">
        <v>9.1999999999999993</v>
      </c>
      <c r="F6158" s="446"/>
      <c r="G6158" s="446"/>
      <c r="H6158" s="446" t="s">
        <v>14360</v>
      </c>
      <c r="I6158" s="447">
        <v>45261</v>
      </c>
    </row>
    <row r="6159" spans="1:9" ht="15.75">
      <c r="A6159" s="675">
        <v>102506</v>
      </c>
      <c r="B6159" s="675" t="s">
        <v>4724</v>
      </c>
      <c r="C6159" s="675" t="s">
        <v>41</v>
      </c>
      <c r="D6159" s="675" t="s">
        <v>31</v>
      </c>
      <c r="E6159" s="676">
        <v>9.44</v>
      </c>
      <c r="F6159" s="446"/>
      <c r="G6159" s="446"/>
      <c r="H6159" s="446" t="s">
        <v>14360</v>
      </c>
      <c r="I6159" s="447">
        <v>45261</v>
      </c>
    </row>
    <row r="6160" spans="1:9" ht="15.75">
      <c r="A6160" s="675">
        <v>102507</v>
      </c>
      <c r="B6160" s="675" t="s">
        <v>4725</v>
      </c>
      <c r="C6160" s="675" t="s">
        <v>41</v>
      </c>
      <c r="D6160" s="675" t="s">
        <v>31</v>
      </c>
      <c r="E6160" s="676">
        <v>5.35</v>
      </c>
      <c r="F6160" s="446"/>
      <c r="G6160" s="446"/>
      <c r="H6160" s="446" t="s">
        <v>14360</v>
      </c>
      <c r="I6160" s="447">
        <v>45261</v>
      </c>
    </row>
    <row r="6161" spans="1:9" ht="15.75">
      <c r="A6161" s="675">
        <v>102508</v>
      </c>
      <c r="B6161" s="675" t="s">
        <v>4726</v>
      </c>
      <c r="C6161" s="675" t="s">
        <v>41</v>
      </c>
      <c r="D6161" s="675" t="s">
        <v>2</v>
      </c>
      <c r="E6161" s="676">
        <v>37.53</v>
      </c>
      <c r="F6161" s="446"/>
      <c r="G6161" s="446"/>
      <c r="H6161" s="446" t="s">
        <v>14360</v>
      </c>
      <c r="I6161" s="447">
        <v>45261</v>
      </c>
    </row>
    <row r="6162" spans="1:9" ht="15.75">
      <c r="A6162" s="675">
        <v>102509</v>
      </c>
      <c r="B6162" s="675" t="s">
        <v>4727</v>
      </c>
      <c r="C6162" s="675" t="s">
        <v>41</v>
      </c>
      <c r="D6162" s="675" t="s">
        <v>2</v>
      </c>
      <c r="E6162" s="676">
        <v>25.07</v>
      </c>
      <c r="F6162" s="446"/>
      <c r="G6162" s="446"/>
      <c r="H6162" s="446" t="s">
        <v>14360</v>
      </c>
      <c r="I6162" s="447">
        <v>45261</v>
      </c>
    </row>
    <row r="6163" spans="1:9" ht="15.75">
      <c r="A6163" s="675">
        <v>102512</v>
      </c>
      <c r="B6163" s="675" t="s">
        <v>4728</v>
      </c>
      <c r="C6163" s="675" t="s">
        <v>41</v>
      </c>
      <c r="D6163" s="675" t="s">
        <v>31</v>
      </c>
      <c r="E6163" s="676">
        <v>5.36</v>
      </c>
      <c r="F6163" s="446"/>
      <c r="G6163" s="446"/>
      <c r="H6163" s="446" t="s">
        <v>14360</v>
      </c>
      <c r="I6163" s="447">
        <v>45261</v>
      </c>
    </row>
    <row r="6164" spans="1:9" ht="15.75">
      <c r="A6164" s="675">
        <v>102513</v>
      </c>
      <c r="B6164" s="675" t="s">
        <v>4729</v>
      </c>
      <c r="C6164" s="675" t="s">
        <v>41</v>
      </c>
      <c r="D6164" s="675" t="s">
        <v>2</v>
      </c>
      <c r="E6164" s="676">
        <v>40.76</v>
      </c>
      <c r="F6164" s="446"/>
      <c r="G6164" s="446"/>
      <c r="H6164" s="446" t="s">
        <v>14360</v>
      </c>
      <c r="I6164" s="447">
        <v>45261</v>
      </c>
    </row>
    <row r="6165" spans="1:9" ht="15.75">
      <c r="A6165" s="675">
        <v>102520</v>
      </c>
      <c r="B6165" s="675" t="s">
        <v>4730</v>
      </c>
      <c r="C6165" s="675" t="s">
        <v>41</v>
      </c>
      <c r="D6165" s="675" t="s">
        <v>2</v>
      </c>
      <c r="E6165" s="676">
        <v>71.069999999999993</v>
      </c>
      <c r="F6165" s="446"/>
      <c r="G6165" s="446"/>
      <c r="H6165" s="446" t="s">
        <v>14360</v>
      </c>
      <c r="I6165" s="447">
        <v>45261</v>
      </c>
    </row>
    <row r="6166" spans="1:9" ht="15.75">
      <c r="A6166" s="675">
        <v>101749</v>
      </c>
      <c r="B6166" s="675" t="s">
        <v>4121</v>
      </c>
      <c r="C6166" s="675" t="s">
        <v>1991</v>
      </c>
      <c r="D6166" s="675" t="s">
        <v>2</v>
      </c>
      <c r="E6166" s="676">
        <v>49.64</v>
      </c>
      <c r="F6166" s="446"/>
      <c r="G6166" s="446"/>
      <c r="H6166" s="446" t="s">
        <v>14360</v>
      </c>
      <c r="I6166" s="447">
        <v>45261</v>
      </c>
    </row>
    <row r="6167" spans="1:9" ht="15.75">
      <c r="A6167" s="675">
        <v>101750</v>
      </c>
      <c r="B6167" s="675" t="s">
        <v>4122</v>
      </c>
      <c r="C6167" s="675" t="s">
        <v>1991</v>
      </c>
      <c r="D6167" s="675" t="s">
        <v>2</v>
      </c>
      <c r="E6167" s="676">
        <v>47.39</v>
      </c>
      <c r="F6167" s="446"/>
      <c r="G6167" s="446"/>
      <c r="H6167" s="446" t="s">
        <v>14360</v>
      </c>
      <c r="I6167" s="447">
        <v>45261</v>
      </c>
    </row>
    <row r="6168" spans="1:9" ht="15.75">
      <c r="A6168" s="675">
        <v>101729</v>
      </c>
      <c r="B6168" s="675" t="s">
        <v>4123</v>
      </c>
      <c r="C6168" s="675" t="s">
        <v>1991</v>
      </c>
      <c r="D6168" s="675" t="s">
        <v>2</v>
      </c>
      <c r="E6168" s="676">
        <v>233.23</v>
      </c>
      <c r="F6168" s="446"/>
      <c r="G6168" s="446"/>
      <c r="H6168" s="446" t="s">
        <v>14360</v>
      </c>
      <c r="I6168" s="447">
        <v>45261</v>
      </c>
    </row>
    <row r="6169" spans="1:9" ht="15.75">
      <c r="A6169" s="675">
        <v>101746</v>
      </c>
      <c r="B6169" s="675" t="s">
        <v>4124</v>
      </c>
      <c r="C6169" s="675" t="s">
        <v>1991</v>
      </c>
      <c r="D6169" s="675" t="s">
        <v>2</v>
      </c>
      <c r="E6169" s="676">
        <v>361.3</v>
      </c>
      <c r="F6169" s="446"/>
      <c r="G6169" s="446"/>
      <c r="H6169" s="446" t="s">
        <v>14360</v>
      </c>
      <c r="I6169" s="447">
        <v>45261</v>
      </c>
    </row>
    <row r="6170" spans="1:9" ht="15.75">
      <c r="A6170" s="675">
        <v>101751</v>
      </c>
      <c r="B6170" s="675" t="s">
        <v>4125</v>
      </c>
      <c r="C6170" s="675" t="s">
        <v>1991</v>
      </c>
      <c r="D6170" s="675" t="s">
        <v>2</v>
      </c>
      <c r="E6170" s="676">
        <v>238.96</v>
      </c>
      <c r="F6170" s="446"/>
      <c r="G6170" s="446"/>
      <c r="H6170" s="446" t="s">
        <v>14360</v>
      </c>
      <c r="I6170" s="447">
        <v>45261</v>
      </c>
    </row>
    <row r="6171" spans="1:9" ht="15.75">
      <c r="A6171" s="675">
        <v>87246</v>
      </c>
      <c r="B6171" s="675" t="s">
        <v>7409</v>
      </c>
      <c r="C6171" s="675" t="s">
        <v>1991</v>
      </c>
      <c r="D6171" s="675" t="s">
        <v>2</v>
      </c>
      <c r="E6171" s="676">
        <v>68.89</v>
      </c>
      <c r="F6171" s="446"/>
      <c r="G6171" s="446"/>
      <c r="H6171" s="446" t="s">
        <v>14360</v>
      </c>
      <c r="I6171" s="447">
        <v>45261</v>
      </c>
    </row>
    <row r="6172" spans="1:9" ht="15.75">
      <c r="A6172" s="675">
        <v>87247</v>
      </c>
      <c r="B6172" s="675" t="s">
        <v>7410</v>
      </c>
      <c r="C6172" s="675" t="s">
        <v>1991</v>
      </c>
      <c r="D6172" s="675" t="s">
        <v>2</v>
      </c>
      <c r="E6172" s="676">
        <v>62.66</v>
      </c>
      <c r="F6172" s="446"/>
      <c r="G6172" s="446"/>
      <c r="H6172" s="446" t="s">
        <v>14360</v>
      </c>
      <c r="I6172" s="447">
        <v>45261</v>
      </c>
    </row>
    <row r="6173" spans="1:9" ht="15.75">
      <c r="A6173" s="675">
        <v>87248</v>
      </c>
      <c r="B6173" s="675" t="s">
        <v>7411</v>
      </c>
      <c r="C6173" s="675" t="s">
        <v>1991</v>
      </c>
      <c r="D6173" s="675" t="s">
        <v>2</v>
      </c>
      <c r="E6173" s="676">
        <v>56.24</v>
      </c>
      <c r="F6173" s="446"/>
      <c r="G6173" s="446"/>
      <c r="H6173" s="446" t="s">
        <v>14360</v>
      </c>
      <c r="I6173" s="447">
        <v>45261</v>
      </c>
    </row>
    <row r="6174" spans="1:9" ht="15.75">
      <c r="A6174" s="675">
        <v>87249</v>
      </c>
      <c r="B6174" s="675" t="s">
        <v>7412</v>
      </c>
      <c r="C6174" s="675" t="s">
        <v>1991</v>
      </c>
      <c r="D6174" s="675" t="s">
        <v>2</v>
      </c>
      <c r="E6174" s="676">
        <v>73.27</v>
      </c>
      <c r="F6174" s="446"/>
      <c r="G6174" s="446"/>
      <c r="H6174" s="446" t="s">
        <v>14360</v>
      </c>
      <c r="I6174" s="447">
        <v>45261</v>
      </c>
    </row>
    <row r="6175" spans="1:9" ht="15.75">
      <c r="A6175" s="675">
        <v>87250</v>
      </c>
      <c r="B6175" s="675" t="s">
        <v>7413</v>
      </c>
      <c r="C6175" s="675" t="s">
        <v>1991</v>
      </c>
      <c r="D6175" s="675" t="s">
        <v>2</v>
      </c>
      <c r="E6175" s="676">
        <v>63.85</v>
      </c>
      <c r="F6175" s="446"/>
      <c r="G6175" s="446"/>
      <c r="H6175" s="446" t="s">
        <v>14360</v>
      </c>
      <c r="I6175" s="447">
        <v>45261</v>
      </c>
    </row>
    <row r="6176" spans="1:9" ht="15.75">
      <c r="A6176" s="675">
        <v>87251</v>
      </c>
      <c r="B6176" s="675" t="s">
        <v>7414</v>
      </c>
      <c r="C6176" s="675" t="s">
        <v>1991</v>
      </c>
      <c r="D6176" s="675" t="s">
        <v>2</v>
      </c>
      <c r="E6176" s="676">
        <v>56.45</v>
      </c>
      <c r="F6176" s="446"/>
      <c r="G6176" s="446"/>
      <c r="H6176" s="446" t="s">
        <v>14360</v>
      </c>
      <c r="I6176" s="447">
        <v>45261</v>
      </c>
    </row>
    <row r="6177" spans="1:9" ht="15.75">
      <c r="A6177" s="675">
        <v>87255</v>
      </c>
      <c r="B6177" s="675" t="s">
        <v>7415</v>
      </c>
      <c r="C6177" s="675" t="s">
        <v>1991</v>
      </c>
      <c r="D6177" s="675" t="s">
        <v>2</v>
      </c>
      <c r="E6177" s="676">
        <v>119.77</v>
      </c>
      <c r="F6177" s="446"/>
      <c r="G6177" s="446"/>
      <c r="H6177" s="446" t="s">
        <v>14360</v>
      </c>
      <c r="I6177" s="447">
        <v>45261</v>
      </c>
    </row>
    <row r="6178" spans="1:9" ht="15.75">
      <c r="A6178" s="675">
        <v>87256</v>
      </c>
      <c r="B6178" s="675" t="s">
        <v>7416</v>
      </c>
      <c r="C6178" s="675" t="s">
        <v>1991</v>
      </c>
      <c r="D6178" s="675" t="s">
        <v>2</v>
      </c>
      <c r="E6178" s="676">
        <v>107.93</v>
      </c>
      <c r="F6178" s="446"/>
      <c r="G6178" s="446"/>
      <c r="H6178" s="446" t="s">
        <v>14360</v>
      </c>
      <c r="I6178" s="447">
        <v>45261</v>
      </c>
    </row>
    <row r="6179" spans="1:9" ht="15.75">
      <c r="A6179" s="675">
        <v>87257</v>
      </c>
      <c r="B6179" s="675" t="s">
        <v>7417</v>
      </c>
      <c r="C6179" s="675" t="s">
        <v>1991</v>
      </c>
      <c r="D6179" s="675" t="s">
        <v>2</v>
      </c>
      <c r="E6179" s="676">
        <v>99.01</v>
      </c>
      <c r="F6179" s="446"/>
      <c r="G6179" s="446"/>
      <c r="H6179" s="446" t="s">
        <v>14360</v>
      </c>
      <c r="I6179" s="447">
        <v>45261</v>
      </c>
    </row>
    <row r="6180" spans="1:9" ht="15.75">
      <c r="A6180" s="675">
        <v>87258</v>
      </c>
      <c r="B6180" s="675" t="s">
        <v>7418</v>
      </c>
      <c r="C6180" s="675" t="s">
        <v>1991</v>
      </c>
      <c r="D6180" s="675" t="s">
        <v>2</v>
      </c>
      <c r="E6180" s="676">
        <v>166.08</v>
      </c>
      <c r="F6180" s="446"/>
      <c r="G6180" s="446"/>
      <c r="H6180" s="446" t="s">
        <v>14360</v>
      </c>
      <c r="I6180" s="447">
        <v>45261</v>
      </c>
    </row>
    <row r="6181" spans="1:9" ht="15.75">
      <c r="A6181" s="675">
        <v>87259</v>
      </c>
      <c r="B6181" s="675" t="s">
        <v>7419</v>
      </c>
      <c r="C6181" s="675" t="s">
        <v>1991</v>
      </c>
      <c r="D6181" s="675" t="s">
        <v>2</v>
      </c>
      <c r="E6181" s="676">
        <v>154</v>
      </c>
      <c r="F6181" s="446"/>
      <c r="G6181" s="446"/>
      <c r="H6181" s="446" t="s">
        <v>14360</v>
      </c>
      <c r="I6181" s="447">
        <v>45261</v>
      </c>
    </row>
    <row r="6182" spans="1:9" ht="15.75">
      <c r="A6182" s="675">
        <v>87260</v>
      </c>
      <c r="B6182" s="675" t="s">
        <v>7420</v>
      </c>
      <c r="C6182" s="675" t="s">
        <v>1991</v>
      </c>
      <c r="D6182" s="675" t="s">
        <v>2</v>
      </c>
      <c r="E6182" s="676">
        <v>145.84</v>
      </c>
      <c r="F6182" s="446"/>
      <c r="G6182" s="446"/>
      <c r="H6182" s="446" t="s">
        <v>14360</v>
      </c>
      <c r="I6182" s="447">
        <v>45261</v>
      </c>
    </row>
    <row r="6183" spans="1:9" ht="15.75">
      <c r="A6183" s="675">
        <v>87261</v>
      </c>
      <c r="B6183" s="675" t="s">
        <v>7421</v>
      </c>
      <c r="C6183" s="675" t="s">
        <v>1991</v>
      </c>
      <c r="D6183" s="675" t="s">
        <v>2</v>
      </c>
      <c r="E6183" s="676">
        <v>190.67</v>
      </c>
      <c r="F6183" s="446"/>
      <c r="G6183" s="446"/>
      <c r="H6183" s="446" t="s">
        <v>14360</v>
      </c>
      <c r="I6183" s="447">
        <v>45261</v>
      </c>
    </row>
    <row r="6184" spans="1:9" ht="15.75">
      <c r="A6184" s="675">
        <v>87262</v>
      </c>
      <c r="B6184" s="675" t="s">
        <v>7422</v>
      </c>
      <c r="C6184" s="675" t="s">
        <v>1991</v>
      </c>
      <c r="D6184" s="675" t="s">
        <v>2</v>
      </c>
      <c r="E6184" s="676">
        <v>176.81</v>
      </c>
      <c r="F6184" s="446"/>
      <c r="G6184" s="446"/>
      <c r="H6184" s="446" t="s">
        <v>14360</v>
      </c>
      <c r="I6184" s="447">
        <v>45261</v>
      </c>
    </row>
    <row r="6185" spans="1:9" ht="15.75">
      <c r="A6185" s="675">
        <v>87263</v>
      </c>
      <c r="B6185" s="675" t="s">
        <v>7423</v>
      </c>
      <c r="C6185" s="675" t="s">
        <v>1991</v>
      </c>
      <c r="D6185" s="675" t="s">
        <v>2</v>
      </c>
      <c r="E6185" s="676">
        <v>167.12</v>
      </c>
      <c r="F6185" s="446"/>
      <c r="G6185" s="446"/>
      <c r="H6185" s="446" t="s">
        <v>14360</v>
      </c>
      <c r="I6185" s="447">
        <v>45261</v>
      </c>
    </row>
    <row r="6186" spans="1:9" ht="15.75">
      <c r="A6186" s="675">
        <v>89046</v>
      </c>
      <c r="B6186" s="675" t="s">
        <v>4126</v>
      </c>
      <c r="C6186" s="675" t="s">
        <v>1991</v>
      </c>
      <c r="D6186" s="675" t="s">
        <v>2</v>
      </c>
      <c r="E6186" s="676">
        <v>61.97</v>
      </c>
      <c r="F6186" s="446"/>
      <c r="G6186" s="446"/>
      <c r="H6186" s="446" t="s">
        <v>14360</v>
      </c>
      <c r="I6186" s="447">
        <v>45261</v>
      </c>
    </row>
    <row r="6187" spans="1:9" ht="15.75">
      <c r="A6187" s="675">
        <v>89171</v>
      </c>
      <c r="B6187" s="675" t="s">
        <v>4127</v>
      </c>
      <c r="C6187" s="675" t="s">
        <v>1991</v>
      </c>
      <c r="D6187" s="675" t="s">
        <v>2</v>
      </c>
      <c r="E6187" s="676">
        <v>59.08</v>
      </c>
      <c r="F6187" s="446"/>
      <c r="G6187" s="446"/>
      <c r="H6187" s="446" t="s">
        <v>14360</v>
      </c>
      <c r="I6187" s="447">
        <v>45261</v>
      </c>
    </row>
    <row r="6188" spans="1:9" ht="15.75">
      <c r="A6188" s="675">
        <v>93389</v>
      </c>
      <c r="B6188" s="675" t="s">
        <v>7424</v>
      </c>
      <c r="C6188" s="675" t="s">
        <v>1991</v>
      </c>
      <c r="D6188" s="675" t="s">
        <v>2</v>
      </c>
      <c r="E6188" s="676">
        <v>62.02</v>
      </c>
      <c r="F6188" s="446"/>
      <c r="G6188" s="446"/>
      <c r="H6188" s="446" t="s">
        <v>14360</v>
      </c>
      <c r="I6188" s="447">
        <v>45261</v>
      </c>
    </row>
    <row r="6189" spans="1:9" ht="15.75">
      <c r="A6189" s="675">
        <v>93390</v>
      </c>
      <c r="B6189" s="675" t="s">
        <v>7425</v>
      </c>
      <c r="C6189" s="675" t="s">
        <v>1991</v>
      </c>
      <c r="D6189" s="675" t="s">
        <v>2</v>
      </c>
      <c r="E6189" s="676">
        <v>55.88</v>
      </c>
      <c r="F6189" s="446"/>
      <c r="G6189" s="446"/>
      <c r="H6189" s="446" t="s">
        <v>14360</v>
      </c>
      <c r="I6189" s="447">
        <v>45261</v>
      </c>
    </row>
    <row r="6190" spans="1:9" ht="15.75">
      <c r="A6190" s="675">
        <v>93391</v>
      </c>
      <c r="B6190" s="675" t="s">
        <v>7426</v>
      </c>
      <c r="C6190" s="675" t="s">
        <v>1991</v>
      </c>
      <c r="D6190" s="675" t="s">
        <v>2</v>
      </c>
      <c r="E6190" s="676">
        <v>49.5</v>
      </c>
      <c r="F6190" s="446"/>
      <c r="G6190" s="446"/>
      <c r="H6190" s="446" t="s">
        <v>14360</v>
      </c>
      <c r="I6190" s="447">
        <v>45261</v>
      </c>
    </row>
    <row r="6191" spans="1:9" ht="15.75">
      <c r="A6191" s="675">
        <v>104593</v>
      </c>
      <c r="B6191" s="675" t="s">
        <v>7427</v>
      </c>
      <c r="C6191" s="675" t="s">
        <v>1991</v>
      </c>
      <c r="D6191" s="675" t="s">
        <v>2</v>
      </c>
      <c r="E6191" s="676">
        <v>123.59</v>
      </c>
      <c r="F6191" s="446"/>
      <c r="G6191" s="446"/>
      <c r="H6191" s="446" t="s">
        <v>14360</v>
      </c>
      <c r="I6191" s="447">
        <v>45261</v>
      </c>
    </row>
    <row r="6192" spans="1:9" ht="15.75">
      <c r="A6192" s="675">
        <v>104594</v>
      </c>
      <c r="B6192" s="675" t="s">
        <v>7428</v>
      </c>
      <c r="C6192" s="675" t="s">
        <v>1991</v>
      </c>
      <c r="D6192" s="675" t="s">
        <v>2</v>
      </c>
      <c r="E6192" s="676">
        <v>110.26</v>
      </c>
      <c r="F6192" s="446"/>
      <c r="G6192" s="446"/>
      <c r="H6192" s="446" t="s">
        <v>14360</v>
      </c>
      <c r="I6192" s="447">
        <v>45261</v>
      </c>
    </row>
    <row r="6193" spans="1:9" ht="15.75">
      <c r="A6193" s="675">
        <v>104595</v>
      </c>
      <c r="B6193" s="675" t="s">
        <v>7429</v>
      </c>
      <c r="C6193" s="675" t="s">
        <v>1991</v>
      </c>
      <c r="D6193" s="675" t="s">
        <v>2</v>
      </c>
      <c r="E6193" s="676">
        <v>99.52</v>
      </c>
      <c r="F6193" s="446"/>
      <c r="G6193" s="446"/>
      <c r="H6193" s="446" t="s">
        <v>14360</v>
      </c>
      <c r="I6193" s="447">
        <v>45261</v>
      </c>
    </row>
    <row r="6194" spans="1:9" ht="15.75">
      <c r="A6194" s="675">
        <v>104596</v>
      </c>
      <c r="B6194" s="675" t="s">
        <v>7430</v>
      </c>
      <c r="C6194" s="675" t="s">
        <v>1991</v>
      </c>
      <c r="D6194" s="675" t="s">
        <v>2</v>
      </c>
      <c r="E6194" s="676">
        <v>195.44</v>
      </c>
      <c r="F6194" s="446"/>
      <c r="G6194" s="446"/>
      <c r="H6194" s="446" t="s">
        <v>14360</v>
      </c>
      <c r="I6194" s="447">
        <v>45261</v>
      </c>
    </row>
    <row r="6195" spans="1:9" ht="15.75">
      <c r="A6195" s="675">
        <v>104597</v>
      </c>
      <c r="B6195" s="675" t="s">
        <v>7431</v>
      </c>
      <c r="C6195" s="675" t="s">
        <v>1991</v>
      </c>
      <c r="D6195" s="675" t="s">
        <v>2</v>
      </c>
      <c r="E6195" s="676">
        <v>179.74</v>
      </c>
      <c r="F6195" s="446"/>
      <c r="G6195" s="446"/>
      <c r="H6195" s="446" t="s">
        <v>14360</v>
      </c>
      <c r="I6195" s="447">
        <v>45261</v>
      </c>
    </row>
    <row r="6196" spans="1:9" ht="15.75">
      <c r="A6196" s="675">
        <v>104598</v>
      </c>
      <c r="B6196" s="675" t="s">
        <v>7432</v>
      </c>
      <c r="C6196" s="675" t="s">
        <v>1991</v>
      </c>
      <c r="D6196" s="675" t="s">
        <v>2</v>
      </c>
      <c r="E6196" s="676">
        <v>167.8</v>
      </c>
      <c r="F6196" s="446"/>
      <c r="G6196" s="446"/>
      <c r="H6196" s="446" t="s">
        <v>14360</v>
      </c>
      <c r="I6196" s="447">
        <v>45261</v>
      </c>
    </row>
    <row r="6197" spans="1:9" ht="15.75">
      <c r="A6197" s="675">
        <v>104599</v>
      </c>
      <c r="B6197" s="675" t="s">
        <v>7433</v>
      </c>
      <c r="C6197" s="675" t="s">
        <v>1991</v>
      </c>
      <c r="D6197" s="675" t="s">
        <v>2</v>
      </c>
      <c r="E6197" s="676">
        <v>80.98</v>
      </c>
      <c r="F6197" s="446"/>
      <c r="G6197" s="446"/>
      <c r="H6197" s="446" t="s">
        <v>14360</v>
      </c>
      <c r="I6197" s="447">
        <v>45261</v>
      </c>
    </row>
    <row r="6198" spans="1:9" ht="15.75">
      <c r="A6198" s="675">
        <v>104600</v>
      </c>
      <c r="B6198" s="675" t="s">
        <v>7434</v>
      </c>
      <c r="C6198" s="675" t="s">
        <v>1991</v>
      </c>
      <c r="D6198" s="675" t="s">
        <v>2</v>
      </c>
      <c r="E6198" s="676">
        <v>73.55</v>
      </c>
      <c r="F6198" s="446"/>
      <c r="G6198" s="446"/>
      <c r="H6198" s="446" t="s">
        <v>14360</v>
      </c>
      <c r="I6198" s="447">
        <v>45261</v>
      </c>
    </row>
    <row r="6199" spans="1:9" ht="15.75">
      <c r="A6199" s="675">
        <v>104601</v>
      </c>
      <c r="B6199" s="675" t="s">
        <v>7435</v>
      </c>
      <c r="C6199" s="675" t="s">
        <v>1991</v>
      </c>
      <c r="D6199" s="675" t="s">
        <v>2</v>
      </c>
      <c r="E6199" s="676">
        <v>67.209999999999994</v>
      </c>
      <c r="F6199" s="446"/>
      <c r="G6199" s="446"/>
      <c r="H6199" s="446" t="s">
        <v>14360</v>
      </c>
      <c r="I6199" s="447">
        <v>45261</v>
      </c>
    </row>
    <row r="6200" spans="1:9" ht="15.75">
      <c r="A6200" s="675">
        <v>104602</v>
      </c>
      <c r="B6200" s="675" t="s">
        <v>7436</v>
      </c>
      <c r="C6200" s="675" t="s">
        <v>1991</v>
      </c>
      <c r="D6200" s="675" t="s">
        <v>2</v>
      </c>
      <c r="E6200" s="676">
        <v>60.23</v>
      </c>
      <c r="F6200" s="446"/>
      <c r="G6200" s="446"/>
      <c r="H6200" s="446" t="s">
        <v>14360</v>
      </c>
      <c r="I6200" s="447">
        <v>45261</v>
      </c>
    </row>
    <row r="6201" spans="1:9" ht="15.75">
      <c r="A6201" s="675">
        <v>104603</v>
      </c>
      <c r="B6201" s="675" t="s">
        <v>7437</v>
      </c>
      <c r="C6201" s="675" t="s">
        <v>1991</v>
      </c>
      <c r="D6201" s="675" t="s">
        <v>2</v>
      </c>
      <c r="E6201" s="676">
        <v>58.52</v>
      </c>
      <c r="F6201" s="446"/>
      <c r="G6201" s="446"/>
      <c r="H6201" s="446" t="s">
        <v>14360</v>
      </c>
      <c r="I6201" s="447">
        <v>45261</v>
      </c>
    </row>
    <row r="6202" spans="1:9" ht="15.75">
      <c r="A6202" s="675">
        <v>104604</v>
      </c>
      <c r="B6202" s="675" t="s">
        <v>7438</v>
      </c>
      <c r="C6202" s="675" t="s">
        <v>1991</v>
      </c>
      <c r="D6202" s="675" t="s">
        <v>2</v>
      </c>
      <c r="E6202" s="676">
        <v>51.67</v>
      </c>
      <c r="F6202" s="446"/>
      <c r="G6202" s="446"/>
      <c r="H6202" s="446" t="s">
        <v>14360</v>
      </c>
      <c r="I6202" s="447">
        <v>45261</v>
      </c>
    </row>
    <row r="6203" spans="1:9" ht="15.75">
      <c r="A6203" s="675">
        <v>104605</v>
      </c>
      <c r="B6203" s="675" t="s">
        <v>7439</v>
      </c>
      <c r="C6203" s="675" t="s">
        <v>1991</v>
      </c>
      <c r="D6203" s="675" t="s">
        <v>2</v>
      </c>
      <c r="E6203" s="676">
        <v>98.81</v>
      </c>
      <c r="F6203" s="446"/>
      <c r="G6203" s="446"/>
      <c r="H6203" s="446" t="s">
        <v>14360</v>
      </c>
      <c r="I6203" s="447">
        <v>45261</v>
      </c>
    </row>
    <row r="6204" spans="1:9" ht="15.75">
      <c r="A6204" s="675">
        <v>104606</v>
      </c>
      <c r="B6204" s="675" t="s">
        <v>7440</v>
      </c>
      <c r="C6204" s="675" t="s">
        <v>1991</v>
      </c>
      <c r="D6204" s="675" t="s">
        <v>2</v>
      </c>
      <c r="E6204" s="676">
        <v>71.09</v>
      </c>
      <c r="F6204" s="446"/>
      <c r="G6204" s="446"/>
      <c r="H6204" s="446" t="s">
        <v>14360</v>
      </c>
      <c r="I6204" s="447">
        <v>45261</v>
      </c>
    </row>
    <row r="6205" spans="1:9" ht="15.75">
      <c r="A6205" s="675">
        <v>104607</v>
      </c>
      <c r="B6205" s="675" t="s">
        <v>7441</v>
      </c>
      <c r="C6205" s="675" t="s">
        <v>1991</v>
      </c>
      <c r="D6205" s="675" t="s">
        <v>2</v>
      </c>
      <c r="E6205" s="676">
        <v>59.67</v>
      </c>
      <c r="F6205" s="446"/>
      <c r="G6205" s="446"/>
      <c r="H6205" s="446" t="s">
        <v>14360</v>
      </c>
      <c r="I6205" s="447">
        <v>45261</v>
      </c>
    </row>
    <row r="6206" spans="1:9" ht="15.75">
      <c r="A6206" s="675">
        <v>104608</v>
      </c>
      <c r="B6206" s="675" t="s">
        <v>7442</v>
      </c>
      <c r="C6206" s="675" t="s">
        <v>1991</v>
      </c>
      <c r="D6206" s="675" t="s">
        <v>2</v>
      </c>
      <c r="E6206" s="676">
        <v>202.98</v>
      </c>
      <c r="F6206" s="446"/>
      <c r="G6206" s="446"/>
      <c r="H6206" s="446" t="s">
        <v>14360</v>
      </c>
      <c r="I6206" s="447">
        <v>45261</v>
      </c>
    </row>
    <row r="6207" spans="1:9" ht="15.75">
      <c r="A6207" s="675">
        <v>104609</v>
      </c>
      <c r="B6207" s="675" t="s">
        <v>7443</v>
      </c>
      <c r="C6207" s="675" t="s">
        <v>1991</v>
      </c>
      <c r="D6207" s="675" t="s">
        <v>2</v>
      </c>
      <c r="E6207" s="676">
        <v>164.44</v>
      </c>
      <c r="F6207" s="446"/>
      <c r="G6207" s="446"/>
      <c r="H6207" s="446" t="s">
        <v>14360</v>
      </c>
      <c r="I6207" s="447">
        <v>45261</v>
      </c>
    </row>
    <row r="6208" spans="1:9" ht="15.75">
      <c r="A6208" s="675">
        <v>104610</v>
      </c>
      <c r="B6208" s="675" t="s">
        <v>7444</v>
      </c>
      <c r="C6208" s="675" t="s">
        <v>1991</v>
      </c>
      <c r="D6208" s="675" t="s">
        <v>2</v>
      </c>
      <c r="E6208" s="676">
        <v>150.49</v>
      </c>
      <c r="F6208" s="446"/>
      <c r="G6208" s="446"/>
      <c r="H6208" s="446" t="s">
        <v>14360</v>
      </c>
      <c r="I6208" s="447">
        <v>45261</v>
      </c>
    </row>
    <row r="6209" spans="1:9" ht="15.75">
      <c r="A6209" s="675">
        <v>98671</v>
      </c>
      <c r="B6209" s="675" t="s">
        <v>4128</v>
      </c>
      <c r="C6209" s="675" t="s">
        <v>1991</v>
      </c>
      <c r="D6209" s="675" t="s">
        <v>2</v>
      </c>
      <c r="E6209" s="676">
        <v>368.41</v>
      </c>
      <c r="F6209" s="446"/>
      <c r="G6209" s="446"/>
      <c r="H6209" s="446" t="s">
        <v>14360</v>
      </c>
      <c r="I6209" s="447">
        <v>45261</v>
      </c>
    </row>
    <row r="6210" spans="1:9" ht="15.75">
      <c r="A6210" s="675">
        <v>98672</v>
      </c>
      <c r="B6210" s="675" t="s">
        <v>4129</v>
      </c>
      <c r="C6210" s="675" t="s">
        <v>1991</v>
      </c>
      <c r="D6210" s="675" t="s">
        <v>2</v>
      </c>
      <c r="E6210" s="676">
        <v>549.20000000000005</v>
      </c>
      <c r="F6210" s="446"/>
      <c r="G6210" s="446"/>
      <c r="H6210" s="446" t="s">
        <v>14360</v>
      </c>
      <c r="I6210" s="447">
        <v>45261</v>
      </c>
    </row>
    <row r="6211" spans="1:9" ht="15.75">
      <c r="A6211" s="675">
        <v>98678</v>
      </c>
      <c r="B6211" s="675" t="s">
        <v>4130</v>
      </c>
      <c r="C6211" s="675" t="s">
        <v>1991</v>
      </c>
      <c r="D6211" s="675" t="s">
        <v>2</v>
      </c>
      <c r="E6211" s="676">
        <v>305.38</v>
      </c>
      <c r="F6211" s="446"/>
      <c r="G6211" s="446"/>
      <c r="H6211" s="446" t="s">
        <v>14360</v>
      </c>
      <c r="I6211" s="447">
        <v>45261</v>
      </c>
    </row>
    <row r="6212" spans="1:9" ht="15.75">
      <c r="A6212" s="675">
        <v>98679</v>
      </c>
      <c r="B6212" s="675" t="s">
        <v>4131</v>
      </c>
      <c r="C6212" s="675" t="s">
        <v>1991</v>
      </c>
      <c r="D6212" s="675" t="s">
        <v>2</v>
      </c>
      <c r="E6212" s="676">
        <v>33.79</v>
      </c>
      <c r="F6212" s="446"/>
      <c r="G6212" s="446"/>
      <c r="H6212" s="446" t="s">
        <v>14360</v>
      </c>
      <c r="I6212" s="447">
        <v>45261</v>
      </c>
    </row>
    <row r="6213" spans="1:9" ht="15.75">
      <c r="A6213" s="675">
        <v>98680</v>
      </c>
      <c r="B6213" s="675" t="s">
        <v>4132</v>
      </c>
      <c r="C6213" s="675" t="s">
        <v>1991</v>
      </c>
      <c r="D6213" s="675" t="s">
        <v>2</v>
      </c>
      <c r="E6213" s="676">
        <v>42.51</v>
      </c>
      <c r="F6213" s="446"/>
      <c r="G6213" s="446"/>
      <c r="H6213" s="446" t="s">
        <v>14360</v>
      </c>
      <c r="I6213" s="447">
        <v>45261</v>
      </c>
    </row>
    <row r="6214" spans="1:9" ht="15.75">
      <c r="A6214" s="675">
        <v>98681</v>
      </c>
      <c r="B6214" s="675" t="s">
        <v>4133</v>
      </c>
      <c r="C6214" s="675" t="s">
        <v>1991</v>
      </c>
      <c r="D6214" s="675" t="s">
        <v>2</v>
      </c>
      <c r="E6214" s="676">
        <v>31.54</v>
      </c>
      <c r="F6214" s="446"/>
      <c r="G6214" s="446"/>
      <c r="H6214" s="446" t="s">
        <v>14360</v>
      </c>
      <c r="I6214" s="447">
        <v>45261</v>
      </c>
    </row>
    <row r="6215" spans="1:9" ht="15.75">
      <c r="A6215" s="675">
        <v>98682</v>
      </c>
      <c r="B6215" s="675" t="s">
        <v>4134</v>
      </c>
      <c r="C6215" s="675" t="s">
        <v>1991</v>
      </c>
      <c r="D6215" s="675" t="s">
        <v>2</v>
      </c>
      <c r="E6215" s="676">
        <v>40.26</v>
      </c>
      <c r="F6215" s="446"/>
      <c r="G6215" s="446"/>
      <c r="H6215" s="446" t="s">
        <v>14360</v>
      </c>
      <c r="I6215" s="447">
        <v>45261</v>
      </c>
    </row>
    <row r="6216" spans="1:9" ht="15.75">
      <c r="A6216" s="675">
        <v>98685</v>
      </c>
      <c r="B6216" s="675" t="s">
        <v>4135</v>
      </c>
      <c r="C6216" s="675" t="s">
        <v>1991</v>
      </c>
      <c r="D6216" s="675" t="s">
        <v>31</v>
      </c>
      <c r="E6216" s="676">
        <v>66.95</v>
      </c>
      <c r="F6216" s="446"/>
      <c r="G6216" s="446"/>
      <c r="H6216" s="446" t="s">
        <v>14360</v>
      </c>
      <c r="I6216" s="447">
        <v>45261</v>
      </c>
    </row>
    <row r="6217" spans="1:9" ht="15.75">
      <c r="A6217" s="675">
        <v>98686</v>
      </c>
      <c r="B6217" s="675" t="s">
        <v>4136</v>
      </c>
      <c r="C6217" s="675" t="s">
        <v>1991</v>
      </c>
      <c r="D6217" s="675" t="s">
        <v>31</v>
      </c>
      <c r="E6217" s="676">
        <v>38.44</v>
      </c>
      <c r="F6217" s="446"/>
      <c r="G6217" s="446"/>
      <c r="H6217" s="446" t="s">
        <v>14360</v>
      </c>
      <c r="I6217" s="447">
        <v>45261</v>
      </c>
    </row>
    <row r="6218" spans="1:9" ht="15.75">
      <c r="A6218" s="675">
        <v>98688</v>
      </c>
      <c r="B6218" s="675" t="s">
        <v>4137</v>
      </c>
      <c r="C6218" s="675" t="s">
        <v>1991</v>
      </c>
      <c r="D6218" s="675" t="s">
        <v>31</v>
      </c>
      <c r="E6218" s="676">
        <v>71.239999999999995</v>
      </c>
      <c r="F6218" s="446"/>
      <c r="G6218" s="446"/>
      <c r="H6218" s="446" t="s">
        <v>14360</v>
      </c>
      <c r="I6218" s="447">
        <v>45261</v>
      </c>
    </row>
    <row r="6219" spans="1:9" ht="15.75">
      <c r="A6219" s="675">
        <v>98689</v>
      </c>
      <c r="B6219" s="675" t="s">
        <v>4138</v>
      </c>
      <c r="C6219" s="675" t="s">
        <v>1991</v>
      </c>
      <c r="D6219" s="675" t="s">
        <v>31</v>
      </c>
      <c r="E6219" s="676">
        <v>95.39</v>
      </c>
      <c r="F6219" s="446"/>
      <c r="G6219" s="446"/>
      <c r="H6219" s="446" t="s">
        <v>14360</v>
      </c>
      <c r="I6219" s="447">
        <v>45261</v>
      </c>
    </row>
    <row r="6220" spans="1:9" ht="15.75">
      <c r="A6220" s="675">
        <v>101090</v>
      </c>
      <c r="B6220" s="675" t="s">
        <v>3172</v>
      </c>
      <c r="C6220" s="675" t="s">
        <v>1991</v>
      </c>
      <c r="D6220" s="675" t="s">
        <v>2</v>
      </c>
      <c r="E6220" s="676">
        <v>190.81</v>
      </c>
      <c r="F6220" s="446"/>
      <c r="G6220" s="446"/>
      <c r="H6220" s="446" t="s">
        <v>14360</v>
      </c>
      <c r="I6220" s="447">
        <v>45261</v>
      </c>
    </row>
    <row r="6221" spans="1:9" ht="15.75">
      <c r="A6221" s="675">
        <v>101091</v>
      </c>
      <c r="B6221" s="675" t="s">
        <v>3173</v>
      </c>
      <c r="C6221" s="675" t="s">
        <v>1991</v>
      </c>
      <c r="D6221" s="675" t="s">
        <v>2</v>
      </c>
      <c r="E6221" s="676">
        <v>135.25</v>
      </c>
      <c r="F6221" s="446"/>
      <c r="G6221" s="446"/>
      <c r="H6221" s="446" t="s">
        <v>14360</v>
      </c>
      <c r="I6221" s="447">
        <v>45261</v>
      </c>
    </row>
    <row r="6222" spans="1:9" ht="15.75">
      <c r="A6222" s="675">
        <v>101725</v>
      </c>
      <c r="B6222" s="675" t="s">
        <v>4139</v>
      </c>
      <c r="C6222" s="675" t="s">
        <v>1991</v>
      </c>
      <c r="D6222" s="675" t="s">
        <v>2</v>
      </c>
      <c r="E6222" s="676">
        <v>252.88</v>
      </c>
      <c r="F6222" s="446"/>
      <c r="G6222" s="446"/>
      <c r="H6222" s="446" t="s">
        <v>14360</v>
      </c>
      <c r="I6222" s="447">
        <v>45261</v>
      </c>
    </row>
    <row r="6223" spans="1:9" ht="15.75">
      <c r="A6223" s="675">
        <v>101726</v>
      </c>
      <c r="B6223" s="675" t="s">
        <v>4140</v>
      </c>
      <c r="C6223" s="675" t="s">
        <v>1991</v>
      </c>
      <c r="D6223" s="675" t="s">
        <v>2</v>
      </c>
      <c r="E6223" s="676">
        <v>171.92</v>
      </c>
      <c r="F6223" s="446"/>
      <c r="G6223" s="446"/>
      <c r="H6223" s="446" t="s">
        <v>14360</v>
      </c>
      <c r="I6223" s="447">
        <v>45261</v>
      </c>
    </row>
    <row r="6224" spans="1:9" ht="15.75">
      <c r="A6224" s="675">
        <v>101731</v>
      </c>
      <c r="B6224" s="675" t="s">
        <v>4141</v>
      </c>
      <c r="C6224" s="675" t="s">
        <v>1991</v>
      </c>
      <c r="D6224" s="675" t="s">
        <v>2</v>
      </c>
      <c r="E6224" s="676">
        <v>275.02999999999997</v>
      </c>
      <c r="F6224" s="446"/>
      <c r="G6224" s="446"/>
      <c r="H6224" s="446" t="s">
        <v>14360</v>
      </c>
      <c r="I6224" s="447">
        <v>45261</v>
      </c>
    </row>
    <row r="6225" spans="1:9" ht="15.75">
      <c r="A6225" s="675">
        <v>101732</v>
      </c>
      <c r="B6225" s="675" t="s">
        <v>4142</v>
      </c>
      <c r="C6225" s="675" t="s">
        <v>1991</v>
      </c>
      <c r="D6225" s="675" t="s">
        <v>2</v>
      </c>
      <c r="E6225" s="676">
        <v>85.71</v>
      </c>
      <c r="F6225" s="446"/>
      <c r="G6225" s="446"/>
      <c r="H6225" s="446" t="s">
        <v>14360</v>
      </c>
      <c r="I6225" s="447">
        <v>45261</v>
      </c>
    </row>
    <row r="6226" spans="1:9" ht="15.75">
      <c r="A6226" s="675">
        <v>101094</v>
      </c>
      <c r="B6226" s="675" t="s">
        <v>7445</v>
      </c>
      <c r="C6226" s="675" t="s">
        <v>1991</v>
      </c>
      <c r="D6226" s="675" t="s">
        <v>31</v>
      </c>
      <c r="E6226" s="676">
        <v>193.5</v>
      </c>
      <c r="F6226" s="446"/>
      <c r="G6226" s="446"/>
      <c r="H6226" s="446" t="s">
        <v>14360</v>
      </c>
      <c r="I6226" s="447">
        <v>45261</v>
      </c>
    </row>
    <row r="6227" spans="1:9" ht="15.75">
      <c r="A6227" s="675">
        <v>101727</v>
      </c>
      <c r="B6227" s="675" t="s">
        <v>4143</v>
      </c>
      <c r="C6227" s="675" t="s">
        <v>1991</v>
      </c>
      <c r="D6227" s="675" t="s">
        <v>2</v>
      </c>
      <c r="E6227" s="676">
        <v>231.24</v>
      </c>
      <c r="F6227" s="446"/>
      <c r="G6227" s="446"/>
      <c r="H6227" s="446" t="s">
        <v>14360</v>
      </c>
      <c r="I6227" s="447">
        <v>45261</v>
      </c>
    </row>
    <row r="6228" spans="1:9" ht="15.75">
      <c r="A6228" s="675">
        <v>101733</v>
      </c>
      <c r="B6228" s="675" t="s">
        <v>4144</v>
      </c>
      <c r="C6228" s="675" t="s">
        <v>1991</v>
      </c>
      <c r="D6228" s="675" t="s">
        <v>2</v>
      </c>
      <c r="E6228" s="676">
        <v>309.02999999999997</v>
      </c>
      <c r="F6228" s="446"/>
      <c r="G6228" s="446"/>
      <c r="H6228" s="446" t="s">
        <v>14360</v>
      </c>
      <c r="I6228" s="447">
        <v>45261</v>
      </c>
    </row>
    <row r="6229" spans="1:9" ht="15.75">
      <c r="A6229" s="675">
        <v>101734</v>
      </c>
      <c r="B6229" s="675" t="s">
        <v>4145</v>
      </c>
      <c r="C6229" s="675" t="s">
        <v>1991</v>
      </c>
      <c r="D6229" s="675" t="s">
        <v>2</v>
      </c>
      <c r="E6229" s="676">
        <v>473.87</v>
      </c>
      <c r="F6229" s="446"/>
      <c r="G6229" s="446"/>
      <c r="H6229" s="446" t="s">
        <v>14360</v>
      </c>
      <c r="I6229" s="447">
        <v>45261</v>
      </c>
    </row>
    <row r="6230" spans="1:9" ht="15.75">
      <c r="A6230" s="675">
        <v>101735</v>
      </c>
      <c r="B6230" s="675" t="s">
        <v>4146</v>
      </c>
      <c r="C6230" s="675" t="s">
        <v>1991</v>
      </c>
      <c r="D6230" s="675" t="s">
        <v>2</v>
      </c>
      <c r="E6230" s="676">
        <v>485.82</v>
      </c>
      <c r="F6230" s="446"/>
      <c r="G6230" s="446"/>
      <c r="H6230" s="446" t="s">
        <v>14360</v>
      </c>
      <c r="I6230" s="447">
        <v>45261</v>
      </c>
    </row>
    <row r="6231" spans="1:9" ht="15.75">
      <c r="A6231" s="675">
        <v>101736</v>
      </c>
      <c r="B6231" s="675" t="s">
        <v>4147</v>
      </c>
      <c r="C6231" s="675" t="s">
        <v>1991</v>
      </c>
      <c r="D6231" s="675" t="s">
        <v>2</v>
      </c>
      <c r="E6231" s="676">
        <v>115.24</v>
      </c>
      <c r="F6231" s="446"/>
      <c r="G6231" s="446"/>
      <c r="H6231" s="446" t="s">
        <v>14360</v>
      </c>
      <c r="I6231" s="447">
        <v>45261</v>
      </c>
    </row>
    <row r="6232" spans="1:9" ht="15.75">
      <c r="A6232" s="675">
        <v>101737</v>
      </c>
      <c r="B6232" s="675" t="s">
        <v>4148</v>
      </c>
      <c r="C6232" s="675" t="s">
        <v>1991</v>
      </c>
      <c r="D6232" s="675" t="s">
        <v>2</v>
      </c>
      <c r="E6232" s="676">
        <v>138.88999999999999</v>
      </c>
      <c r="F6232" s="446"/>
      <c r="G6232" s="446"/>
      <c r="H6232" s="446" t="s">
        <v>14360</v>
      </c>
      <c r="I6232" s="447">
        <v>45261</v>
      </c>
    </row>
    <row r="6233" spans="1:9" ht="15.75">
      <c r="A6233" s="675">
        <v>101748</v>
      </c>
      <c r="B6233" s="675" t="s">
        <v>4149</v>
      </c>
      <c r="C6233" s="675" t="s">
        <v>1991</v>
      </c>
      <c r="D6233" s="675" t="s">
        <v>2</v>
      </c>
      <c r="E6233" s="676">
        <v>3.16</v>
      </c>
      <c r="F6233" s="446"/>
      <c r="G6233" s="446"/>
      <c r="H6233" s="446" t="s">
        <v>14360</v>
      </c>
      <c r="I6233" s="447">
        <v>45261</v>
      </c>
    </row>
    <row r="6234" spans="1:9" ht="15.75">
      <c r="A6234" s="675">
        <v>104162</v>
      </c>
      <c r="B6234" s="675" t="s">
        <v>7446</v>
      </c>
      <c r="C6234" s="675" t="s">
        <v>1991</v>
      </c>
      <c r="D6234" s="675" t="s">
        <v>2</v>
      </c>
      <c r="E6234" s="676">
        <v>88.59</v>
      </c>
      <c r="F6234" s="446"/>
      <c r="G6234" s="446"/>
      <c r="H6234" s="446" t="s">
        <v>14360</v>
      </c>
      <c r="I6234" s="447">
        <v>45261</v>
      </c>
    </row>
    <row r="6235" spans="1:9" ht="15.75">
      <c r="A6235" s="675">
        <v>101092</v>
      </c>
      <c r="B6235" s="675" t="s">
        <v>3174</v>
      </c>
      <c r="C6235" s="675" t="s">
        <v>1991</v>
      </c>
      <c r="D6235" s="675" t="s">
        <v>2</v>
      </c>
      <c r="E6235" s="676">
        <v>378.13</v>
      </c>
      <c r="F6235" s="446"/>
      <c r="G6235" s="446"/>
      <c r="H6235" s="446" t="s">
        <v>14360</v>
      </c>
      <c r="I6235" s="447">
        <v>45261</v>
      </c>
    </row>
    <row r="6236" spans="1:9" ht="15.75">
      <c r="A6236" s="675">
        <v>101093</v>
      </c>
      <c r="B6236" s="675" t="s">
        <v>3175</v>
      </c>
      <c r="C6236" s="675" t="s">
        <v>1991</v>
      </c>
      <c r="D6236" s="675" t="s">
        <v>2</v>
      </c>
      <c r="E6236" s="676">
        <v>558.91999999999996</v>
      </c>
      <c r="F6236" s="446"/>
      <c r="G6236" s="446"/>
      <c r="H6236" s="446" t="s">
        <v>14360</v>
      </c>
      <c r="I6236" s="447">
        <v>45261</v>
      </c>
    </row>
    <row r="6237" spans="1:9" ht="15.75">
      <c r="A6237" s="675">
        <v>98695</v>
      </c>
      <c r="B6237" s="675" t="s">
        <v>4150</v>
      </c>
      <c r="C6237" s="675" t="s">
        <v>1991</v>
      </c>
      <c r="D6237" s="675" t="s">
        <v>31</v>
      </c>
      <c r="E6237" s="676">
        <v>96.28</v>
      </c>
      <c r="F6237" s="446"/>
      <c r="G6237" s="446"/>
      <c r="H6237" s="446" t="s">
        <v>14360</v>
      </c>
      <c r="I6237" s="447">
        <v>45261</v>
      </c>
    </row>
    <row r="6238" spans="1:9" ht="15.75">
      <c r="A6238" s="675">
        <v>98697</v>
      </c>
      <c r="B6238" s="675" t="s">
        <v>4151</v>
      </c>
      <c r="C6238" s="675" t="s">
        <v>1991</v>
      </c>
      <c r="D6238" s="675" t="s">
        <v>31</v>
      </c>
      <c r="E6238" s="676">
        <v>63.98</v>
      </c>
      <c r="F6238" s="446"/>
      <c r="G6238" s="446"/>
      <c r="H6238" s="446" t="s">
        <v>14360</v>
      </c>
      <c r="I6238" s="447">
        <v>45261</v>
      </c>
    </row>
    <row r="6239" spans="1:9" ht="15.75">
      <c r="A6239" s="675">
        <v>101738</v>
      </c>
      <c r="B6239" s="675" t="s">
        <v>4152</v>
      </c>
      <c r="C6239" s="675" t="s">
        <v>1991</v>
      </c>
      <c r="D6239" s="675" t="s">
        <v>31</v>
      </c>
      <c r="E6239" s="676">
        <v>31.86</v>
      </c>
      <c r="F6239" s="446"/>
      <c r="G6239" s="446"/>
      <c r="H6239" s="446" t="s">
        <v>14360</v>
      </c>
      <c r="I6239" s="447">
        <v>45261</v>
      </c>
    </row>
    <row r="6240" spans="1:9" ht="15.75">
      <c r="A6240" s="675">
        <v>101739</v>
      </c>
      <c r="B6240" s="675" t="s">
        <v>4153</v>
      </c>
      <c r="C6240" s="675" t="s">
        <v>1991</v>
      </c>
      <c r="D6240" s="675" t="s">
        <v>31</v>
      </c>
      <c r="E6240" s="676">
        <v>34.630000000000003</v>
      </c>
      <c r="F6240" s="446"/>
      <c r="G6240" s="446"/>
      <c r="H6240" s="446" t="s">
        <v>14360</v>
      </c>
      <c r="I6240" s="447">
        <v>45261</v>
      </c>
    </row>
    <row r="6241" spans="1:9" ht="15.75">
      <c r="A6241" s="675">
        <v>88648</v>
      </c>
      <c r="B6241" s="675" t="s">
        <v>7447</v>
      </c>
      <c r="C6241" s="675" t="s">
        <v>1991</v>
      </c>
      <c r="D6241" s="675" t="s">
        <v>31</v>
      </c>
      <c r="E6241" s="676">
        <v>7.81</v>
      </c>
      <c r="F6241" s="446"/>
      <c r="G6241" s="446"/>
      <c r="H6241" s="446" t="s">
        <v>14360</v>
      </c>
      <c r="I6241" s="447">
        <v>45261</v>
      </c>
    </row>
    <row r="6242" spans="1:9" ht="15.75">
      <c r="A6242" s="675">
        <v>88649</v>
      </c>
      <c r="B6242" s="675" t="s">
        <v>7448</v>
      </c>
      <c r="C6242" s="675" t="s">
        <v>1991</v>
      </c>
      <c r="D6242" s="675" t="s">
        <v>31</v>
      </c>
      <c r="E6242" s="676">
        <v>8.94</v>
      </c>
      <c r="F6242" s="446"/>
      <c r="G6242" s="446"/>
      <c r="H6242" s="446" t="s">
        <v>14360</v>
      </c>
      <c r="I6242" s="447">
        <v>45261</v>
      </c>
    </row>
    <row r="6243" spans="1:9" ht="15.75">
      <c r="A6243" s="675">
        <v>88650</v>
      </c>
      <c r="B6243" s="675" t="s">
        <v>7449</v>
      </c>
      <c r="C6243" s="675" t="s">
        <v>1991</v>
      </c>
      <c r="D6243" s="675" t="s">
        <v>31</v>
      </c>
      <c r="E6243" s="676">
        <v>17.920000000000002</v>
      </c>
      <c r="F6243" s="446"/>
      <c r="G6243" s="446"/>
      <c r="H6243" s="446" t="s">
        <v>14360</v>
      </c>
      <c r="I6243" s="447">
        <v>45261</v>
      </c>
    </row>
    <row r="6244" spans="1:9" ht="15.75">
      <c r="A6244" s="675">
        <v>96467</v>
      </c>
      <c r="B6244" s="675" t="s">
        <v>7450</v>
      </c>
      <c r="C6244" s="675" t="s">
        <v>1991</v>
      </c>
      <c r="D6244" s="675" t="s">
        <v>31</v>
      </c>
      <c r="E6244" s="676">
        <v>7.03</v>
      </c>
      <c r="F6244" s="446"/>
      <c r="G6244" s="446"/>
      <c r="H6244" s="446" t="s">
        <v>14360</v>
      </c>
      <c r="I6244" s="447">
        <v>45261</v>
      </c>
    </row>
    <row r="6245" spans="1:9" ht="15.75">
      <c r="A6245" s="675">
        <v>101740</v>
      </c>
      <c r="B6245" s="675" t="s">
        <v>4154</v>
      </c>
      <c r="C6245" s="675" t="s">
        <v>1991</v>
      </c>
      <c r="D6245" s="675" t="s">
        <v>31</v>
      </c>
      <c r="E6245" s="676">
        <v>43.14</v>
      </c>
      <c r="F6245" s="446"/>
      <c r="G6245" s="446"/>
      <c r="H6245" s="446" t="s">
        <v>14360</v>
      </c>
      <c r="I6245" s="447">
        <v>45261</v>
      </c>
    </row>
    <row r="6246" spans="1:9" ht="15.75">
      <c r="A6246" s="675">
        <v>101741</v>
      </c>
      <c r="B6246" s="675" t="s">
        <v>4155</v>
      </c>
      <c r="C6246" s="675" t="s">
        <v>1991</v>
      </c>
      <c r="D6246" s="675" t="s">
        <v>31</v>
      </c>
      <c r="E6246" s="676">
        <v>21.28</v>
      </c>
      <c r="F6246" s="446"/>
      <c r="G6246" s="446"/>
      <c r="H6246" s="446" t="s">
        <v>14360</v>
      </c>
      <c r="I6246" s="447">
        <v>45261</v>
      </c>
    </row>
    <row r="6247" spans="1:9" ht="15.75">
      <c r="A6247" s="675">
        <v>94990</v>
      </c>
      <c r="B6247" s="675" t="s">
        <v>7451</v>
      </c>
      <c r="C6247" s="675" t="s">
        <v>1991</v>
      </c>
      <c r="D6247" s="675" t="s">
        <v>326</v>
      </c>
      <c r="E6247" s="676">
        <v>720.99</v>
      </c>
      <c r="F6247" s="446"/>
      <c r="G6247" s="446"/>
      <c r="H6247" s="446" t="s">
        <v>14360</v>
      </c>
      <c r="I6247" s="447">
        <v>45261</v>
      </c>
    </row>
    <row r="6248" spans="1:9" ht="15.75">
      <c r="A6248" s="675">
        <v>94991</v>
      </c>
      <c r="B6248" s="675" t="s">
        <v>7452</v>
      </c>
      <c r="C6248" s="675" t="s">
        <v>1991</v>
      </c>
      <c r="D6248" s="675" t="s">
        <v>326</v>
      </c>
      <c r="E6248" s="676">
        <v>770.88</v>
      </c>
      <c r="F6248" s="446"/>
      <c r="G6248" s="446"/>
      <c r="H6248" s="446" t="s">
        <v>14360</v>
      </c>
      <c r="I6248" s="447">
        <v>45261</v>
      </c>
    </row>
    <row r="6249" spans="1:9" ht="15.75">
      <c r="A6249" s="675">
        <v>94992</v>
      </c>
      <c r="B6249" s="675" t="s">
        <v>7453</v>
      </c>
      <c r="C6249" s="675" t="s">
        <v>1991</v>
      </c>
      <c r="D6249" s="675" t="s">
        <v>2</v>
      </c>
      <c r="E6249" s="676">
        <v>71.709999999999994</v>
      </c>
      <c r="F6249" s="446"/>
      <c r="G6249" s="446"/>
      <c r="H6249" s="446" t="s">
        <v>14360</v>
      </c>
      <c r="I6249" s="447">
        <v>45261</v>
      </c>
    </row>
    <row r="6250" spans="1:9" ht="15.75">
      <c r="A6250" s="675">
        <v>94993</v>
      </c>
      <c r="B6250" s="675" t="s">
        <v>7454</v>
      </c>
      <c r="C6250" s="675" t="s">
        <v>1991</v>
      </c>
      <c r="D6250" s="675" t="s">
        <v>2</v>
      </c>
      <c r="E6250" s="676">
        <v>74.7</v>
      </c>
      <c r="F6250" s="446"/>
      <c r="G6250" s="446"/>
      <c r="H6250" s="446" t="s">
        <v>14360</v>
      </c>
      <c r="I6250" s="447">
        <v>45261</v>
      </c>
    </row>
    <row r="6251" spans="1:9" ht="15.75">
      <c r="A6251" s="675">
        <v>94994</v>
      </c>
      <c r="B6251" s="675" t="s">
        <v>7455</v>
      </c>
      <c r="C6251" s="675" t="s">
        <v>1991</v>
      </c>
      <c r="D6251" s="675" t="s">
        <v>2</v>
      </c>
      <c r="E6251" s="676">
        <v>86.37</v>
      </c>
      <c r="F6251" s="446"/>
      <c r="G6251" s="446"/>
      <c r="H6251" s="446" t="s">
        <v>14360</v>
      </c>
      <c r="I6251" s="447">
        <v>45261</v>
      </c>
    </row>
    <row r="6252" spans="1:9" ht="15.75">
      <c r="A6252" s="675">
        <v>94995</v>
      </c>
      <c r="B6252" s="675" t="s">
        <v>7456</v>
      </c>
      <c r="C6252" s="675" t="s">
        <v>1991</v>
      </c>
      <c r="D6252" s="675" t="s">
        <v>2</v>
      </c>
      <c r="E6252" s="676">
        <v>90.36</v>
      </c>
      <c r="F6252" s="446"/>
      <c r="G6252" s="446"/>
      <c r="H6252" s="446" t="s">
        <v>14360</v>
      </c>
      <c r="I6252" s="447">
        <v>45261</v>
      </c>
    </row>
    <row r="6253" spans="1:9" ht="15.75">
      <c r="A6253" s="675">
        <v>101747</v>
      </c>
      <c r="B6253" s="675" t="s">
        <v>4156</v>
      </c>
      <c r="C6253" s="675" t="s">
        <v>1991</v>
      </c>
      <c r="D6253" s="675" t="s">
        <v>2</v>
      </c>
      <c r="E6253" s="676">
        <v>97.13</v>
      </c>
      <c r="F6253" s="446"/>
      <c r="G6253" s="446"/>
      <c r="H6253" s="446" t="s">
        <v>14360</v>
      </c>
      <c r="I6253" s="447">
        <v>45261</v>
      </c>
    </row>
    <row r="6254" spans="1:9" ht="15.75">
      <c r="A6254" s="675">
        <v>104626</v>
      </c>
      <c r="B6254" s="675" t="s">
        <v>7457</v>
      </c>
      <c r="C6254" s="675" t="s">
        <v>1991</v>
      </c>
      <c r="D6254" s="675" t="s">
        <v>326</v>
      </c>
      <c r="E6254" s="676">
        <v>789.27</v>
      </c>
      <c r="F6254" s="446"/>
      <c r="G6254" s="446"/>
      <c r="H6254" s="446" t="s">
        <v>14360</v>
      </c>
      <c r="I6254" s="447">
        <v>45261</v>
      </c>
    </row>
    <row r="6255" spans="1:9" ht="15.75">
      <c r="A6255" s="675">
        <v>104658</v>
      </c>
      <c r="B6255" s="675" t="s">
        <v>8141</v>
      </c>
      <c r="C6255" s="675" t="s">
        <v>1991</v>
      </c>
      <c r="D6255" s="675" t="s">
        <v>2</v>
      </c>
      <c r="E6255" s="676">
        <v>113.32</v>
      </c>
      <c r="F6255" s="446"/>
      <c r="G6255" s="446"/>
      <c r="H6255" s="446" t="s">
        <v>14360</v>
      </c>
      <c r="I6255" s="447">
        <v>45261</v>
      </c>
    </row>
    <row r="6256" spans="1:9" ht="15.75">
      <c r="A6256" s="675">
        <v>87620</v>
      </c>
      <c r="B6256" s="675" t="s">
        <v>4731</v>
      </c>
      <c r="C6256" s="675" t="s">
        <v>1991</v>
      </c>
      <c r="D6256" s="675" t="s">
        <v>2</v>
      </c>
      <c r="E6256" s="676">
        <v>28.96</v>
      </c>
      <c r="F6256" s="446"/>
      <c r="G6256" s="446"/>
      <c r="H6256" s="446" t="s">
        <v>14360</v>
      </c>
      <c r="I6256" s="447">
        <v>45261</v>
      </c>
    </row>
    <row r="6257" spans="1:9" ht="15.75">
      <c r="A6257" s="675">
        <v>87622</v>
      </c>
      <c r="B6257" s="675" t="s">
        <v>4732</v>
      </c>
      <c r="C6257" s="675" t="s">
        <v>1991</v>
      </c>
      <c r="D6257" s="675" t="s">
        <v>2</v>
      </c>
      <c r="E6257" s="676">
        <v>32.85</v>
      </c>
      <c r="F6257" s="446"/>
      <c r="G6257" s="446"/>
      <c r="H6257" s="446" t="s">
        <v>14360</v>
      </c>
      <c r="I6257" s="447">
        <v>45261</v>
      </c>
    </row>
    <row r="6258" spans="1:9" ht="15.75">
      <c r="A6258" s="675">
        <v>87623</v>
      </c>
      <c r="B6258" s="675" t="s">
        <v>4733</v>
      </c>
      <c r="C6258" s="675" t="s">
        <v>1991</v>
      </c>
      <c r="D6258" s="675" t="s">
        <v>2</v>
      </c>
      <c r="E6258" s="676">
        <v>72.42</v>
      </c>
      <c r="F6258" s="446"/>
      <c r="G6258" s="446"/>
      <c r="H6258" s="446" t="s">
        <v>14360</v>
      </c>
      <c r="I6258" s="447">
        <v>45261</v>
      </c>
    </row>
    <row r="6259" spans="1:9" ht="15.75">
      <c r="A6259" s="675">
        <v>87624</v>
      </c>
      <c r="B6259" s="675" t="s">
        <v>14413</v>
      </c>
      <c r="C6259" s="675" t="s">
        <v>1991</v>
      </c>
      <c r="D6259" s="675" t="s">
        <v>2</v>
      </c>
      <c r="E6259" s="676">
        <v>79.11</v>
      </c>
      <c r="F6259" s="446"/>
      <c r="G6259" s="446"/>
      <c r="H6259" s="446" t="s">
        <v>14360</v>
      </c>
      <c r="I6259" s="447">
        <v>45261</v>
      </c>
    </row>
    <row r="6260" spans="1:9" ht="15.75">
      <c r="A6260" s="675">
        <v>87630</v>
      </c>
      <c r="B6260" s="675" t="s">
        <v>4734</v>
      </c>
      <c r="C6260" s="675" t="s">
        <v>1991</v>
      </c>
      <c r="D6260" s="675" t="s">
        <v>2</v>
      </c>
      <c r="E6260" s="676">
        <v>36.79</v>
      </c>
      <c r="F6260" s="446"/>
      <c r="G6260" s="446"/>
      <c r="H6260" s="446" t="s">
        <v>14360</v>
      </c>
      <c r="I6260" s="447">
        <v>45261</v>
      </c>
    </row>
    <row r="6261" spans="1:9" ht="15.75">
      <c r="A6261" s="675">
        <v>87632</v>
      </c>
      <c r="B6261" s="675" t="s">
        <v>4735</v>
      </c>
      <c r="C6261" s="675" t="s">
        <v>1991</v>
      </c>
      <c r="D6261" s="675" t="s">
        <v>2</v>
      </c>
      <c r="E6261" s="676">
        <v>42.21</v>
      </c>
      <c r="F6261" s="446"/>
      <c r="G6261" s="446"/>
      <c r="H6261" s="446" t="s">
        <v>14360</v>
      </c>
      <c r="I6261" s="447">
        <v>45261</v>
      </c>
    </row>
    <row r="6262" spans="1:9" ht="15.75">
      <c r="A6262" s="675">
        <v>87633</v>
      </c>
      <c r="B6262" s="675" t="s">
        <v>4736</v>
      </c>
      <c r="C6262" s="675" t="s">
        <v>1991</v>
      </c>
      <c r="D6262" s="675" t="s">
        <v>2</v>
      </c>
      <c r="E6262" s="676">
        <v>97.22</v>
      </c>
      <c r="F6262" s="446"/>
      <c r="G6262" s="446"/>
      <c r="H6262" s="446" t="s">
        <v>14360</v>
      </c>
      <c r="I6262" s="447">
        <v>45261</v>
      </c>
    </row>
    <row r="6263" spans="1:9" ht="15.75">
      <c r="A6263" s="675">
        <v>87634</v>
      </c>
      <c r="B6263" s="675" t="s">
        <v>4737</v>
      </c>
      <c r="C6263" s="675" t="s">
        <v>1991</v>
      </c>
      <c r="D6263" s="675" t="s">
        <v>2</v>
      </c>
      <c r="E6263" s="676">
        <v>106.53</v>
      </c>
      <c r="F6263" s="446"/>
      <c r="G6263" s="446"/>
      <c r="H6263" s="446" t="s">
        <v>14360</v>
      </c>
      <c r="I6263" s="447">
        <v>45261</v>
      </c>
    </row>
    <row r="6264" spans="1:9" ht="15.75">
      <c r="A6264" s="675">
        <v>87640</v>
      </c>
      <c r="B6264" s="675" t="s">
        <v>4738</v>
      </c>
      <c r="C6264" s="675" t="s">
        <v>1991</v>
      </c>
      <c r="D6264" s="675" t="s">
        <v>2</v>
      </c>
      <c r="E6264" s="676">
        <v>43.22</v>
      </c>
      <c r="F6264" s="446"/>
      <c r="G6264" s="446"/>
      <c r="H6264" s="446" t="s">
        <v>14360</v>
      </c>
      <c r="I6264" s="447">
        <v>45261</v>
      </c>
    </row>
    <row r="6265" spans="1:9" ht="15.75">
      <c r="A6265" s="675">
        <v>87642</v>
      </c>
      <c r="B6265" s="675" t="s">
        <v>4739</v>
      </c>
      <c r="C6265" s="675" t="s">
        <v>1991</v>
      </c>
      <c r="D6265" s="675" t="s">
        <v>2</v>
      </c>
      <c r="E6265" s="676">
        <v>49.88</v>
      </c>
      <c r="F6265" s="446"/>
      <c r="G6265" s="446"/>
      <c r="H6265" s="446" t="s">
        <v>14360</v>
      </c>
      <c r="I6265" s="447">
        <v>45261</v>
      </c>
    </row>
    <row r="6266" spans="1:9" ht="15.75">
      <c r="A6266" s="675">
        <v>87643</v>
      </c>
      <c r="B6266" s="675" t="s">
        <v>4740</v>
      </c>
      <c r="C6266" s="675" t="s">
        <v>1991</v>
      </c>
      <c r="D6266" s="675" t="s">
        <v>2</v>
      </c>
      <c r="E6266" s="676">
        <v>117.52</v>
      </c>
      <c r="F6266" s="446"/>
      <c r="G6266" s="446"/>
      <c r="H6266" s="446" t="s">
        <v>14360</v>
      </c>
      <c r="I6266" s="447">
        <v>45261</v>
      </c>
    </row>
    <row r="6267" spans="1:9" ht="15.75">
      <c r="A6267" s="675">
        <v>87644</v>
      </c>
      <c r="B6267" s="675" t="s">
        <v>4741</v>
      </c>
      <c r="C6267" s="675" t="s">
        <v>1991</v>
      </c>
      <c r="D6267" s="675" t="s">
        <v>2</v>
      </c>
      <c r="E6267" s="676">
        <v>128.97</v>
      </c>
      <c r="F6267" s="446"/>
      <c r="G6267" s="446"/>
      <c r="H6267" s="446" t="s">
        <v>14360</v>
      </c>
      <c r="I6267" s="447">
        <v>45261</v>
      </c>
    </row>
    <row r="6268" spans="1:9" ht="15.75">
      <c r="A6268" s="675">
        <v>87680</v>
      </c>
      <c r="B6268" s="675" t="s">
        <v>4742</v>
      </c>
      <c r="C6268" s="675" t="s">
        <v>1991</v>
      </c>
      <c r="D6268" s="675" t="s">
        <v>2</v>
      </c>
      <c r="E6268" s="676">
        <v>38.08</v>
      </c>
      <c r="F6268" s="446"/>
      <c r="G6268" s="446"/>
      <c r="H6268" s="446" t="s">
        <v>14360</v>
      </c>
      <c r="I6268" s="447">
        <v>45261</v>
      </c>
    </row>
    <row r="6269" spans="1:9" ht="15.75">
      <c r="A6269" s="675">
        <v>87682</v>
      </c>
      <c r="B6269" s="675" t="s">
        <v>4743</v>
      </c>
      <c r="C6269" s="675" t="s">
        <v>1991</v>
      </c>
      <c r="D6269" s="675" t="s">
        <v>2</v>
      </c>
      <c r="E6269" s="676">
        <v>44.74</v>
      </c>
      <c r="F6269" s="446"/>
      <c r="G6269" s="446"/>
      <c r="H6269" s="446" t="s">
        <v>14360</v>
      </c>
      <c r="I6269" s="447">
        <v>45261</v>
      </c>
    </row>
    <row r="6270" spans="1:9" ht="15.75">
      <c r="A6270" s="675">
        <v>87683</v>
      </c>
      <c r="B6270" s="675" t="s">
        <v>4744</v>
      </c>
      <c r="C6270" s="675" t="s">
        <v>1991</v>
      </c>
      <c r="D6270" s="675" t="s">
        <v>2</v>
      </c>
      <c r="E6270" s="676">
        <v>112.38</v>
      </c>
      <c r="F6270" s="446"/>
      <c r="G6270" s="446"/>
      <c r="H6270" s="446" t="s">
        <v>14360</v>
      </c>
      <c r="I6270" s="447">
        <v>45261</v>
      </c>
    </row>
    <row r="6271" spans="1:9" ht="15.75">
      <c r="A6271" s="675">
        <v>87684</v>
      </c>
      <c r="B6271" s="675" t="s">
        <v>4745</v>
      </c>
      <c r="C6271" s="675" t="s">
        <v>1991</v>
      </c>
      <c r="D6271" s="675" t="s">
        <v>2</v>
      </c>
      <c r="E6271" s="676">
        <v>123.83</v>
      </c>
      <c r="F6271" s="446"/>
      <c r="G6271" s="446"/>
      <c r="H6271" s="446" t="s">
        <v>14360</v>
      </c>
      <c r="I6271" s="447">
        <v>45261</v>
      </c>
    </row>
    <row r="6272" spans="1:9" ht="15.75">
      <c r="A6272" s="675">
        <v>87690</v>
      </c>
      <c r="B6272" s="675" t="s">
        <v>4746</v>
      </c>
      <c r="C6272" s="675" t="s">
        <v>1991</v>
      </c>
      <c r="D6272" s="675" t="s">
        <v>2</v>
      </c>
      <c r="E6272" s="676">
        <v>43.64</v>
      </c>
      <c r="F6272" s="446"/>
      <c r="G6272" s="446"/>
      <c r="H6272" s="446" t="s">
        <v>14360</v>
      </c>
      <c r="I6272" s="447">
        <v>45261</v>
      </c>
    </row>
    <row r="6273" spans="1:9" ht="15.75">
      <c r="A6273" s="675">
        <v>87692</v>
      </c>
      <c r="B6273" s="675" t="s">
        <v>4747</v>
      </c>
      <c r="C6273" s="675" t="s">
        <v>1991</v>
      </c>
      <c r="D6273" s="675" t="s">
        <v>2</v>
      </c>
      <c r="E6273" s="676">
        <v>51.27</v>
      </c>
      <c r="F6273" s="446"/>
      <c r="G6273" s="446"/>
      <c r="H6273" s="446" t="s">
        <v>14360</v>
      </c>
      <c r="I6273" s="447">
        <v>45261</v>
      </c>
    </row>
    <row r="6274" spans="1:9" ht="15.75">
      <c r="A6274" s="675">
        <v>87693</v>
      </c>
      <c r="B6274" s="675" t="s">
        <v>4748</v>
      </c>
      <c r="C6274" s="675" t="s">
        <v>1991</v>
      </c>
      <c r="D6274" s="675" t="s">
        <v>2</v>
      </c>
      <c r="E6274" s="676">
        <v>128.74</v>
      </c>
      <c r="F6274" s="446"/>
      <c r="G6274" s="446"/>
      <c r="H6274" s="446" t="s">
        <v>14360</v>
      </c>
      <c r="I6274" s="447">
        <v>45261</v>
      </c>
    </row>
    <row r="6275" spans="1:9" ht="15.75">
      <c r="A6275" s="675">
        <v>87694</v>
      </c>
      <c r="B6275" s="675" t="s">
        <v>4749</v>
      </c>
      <c r="C6275" s="675" t="s">
        <v>1991</v>
      </c>
      <c r="D6275" s="675" t="s">
        <v>2</v>
      </c>
      <c r="E6275" s="676">
        <v>141.85</v>
      </c>
      <c r="F6275" s="446"/>
      <c r="G6275" s="446"/>
      <c r="H6275" s="446" t="s">
        <v>14360</v>
      </c>
      <c r="I6275" s="447">
        <v>45261</v>
      </c>
    </row>
    <row r="6276" spans="1:9" ht="15.75">
      <c r="A6276" s="675">
        <v>87700</v>
      </c>
      <c r="B6276" s="675" t="s">
        <v>4750</v>
      </c>
      <c r="C6276" s="675" t="s">
        <v>1991</v>
      </c>
      <c r="D6276" s="675" t="s">
        <v>2</v>
      </c>
      <c r="E6276" s="676">
        <v>47.14</v>
      </c>
      <c r="F6276" s="446"/>
      <c r="G6276" s="446"/>
      <c r="H6276" s="446" t="s">
        <v>14360</v>
      </c>
      <c r="I6276" s="447">
        <v>45261</v>
      </c>
    </row>
    <row r="6277" spans="1:9" ht="15.75">
      <c r="A6277" s="675">
        <v>87702</v>
      </c>
      <c r="B6277" s="675" t="s">
        <v>4751</v>
      </c>
      <c r="C6277" s="675" t="s">
        <v>1991</v>
      </c>
      <c r="D6277" s="675" t="s">
        <v>2</v>
      </c>
      <c r="E6277" s="676">
        <v>55.46</v>
      </c>
      <c r="F6277" s="446"/>
      <c r="G6277" s="446"/>
      <c r="H6277" s="446" t="s">
        <v>14360</v>
      </c>
      <c r="I6277" s="447">
        <v>45261</v>
      </c>
    </row>
    <row r="6278" spans="1:9" ht="15.75">
      <c r="A6278" s="675">
        <v>87703</v>
      </c>
      <c r="B6278" s="675" t="s">
        <v>4752</v>
      </c>
      <c r="C6278" s="675" t="s">
        <v>1991</v>
      </c>
      <c r="D6278" s="675" t="s">
        <v>2</v>
      </c>
      <c r="E6278" s="676">
        <v>139.81</v>
      </c>
      <c r="F6278" s="446"/>
      <c r="G6278" s="446"/>
      <c r="H6278" s="446" t="s">
        <v>14360</v>
      </c>
      <c r="I6278" s="447">
        <v>45261</v>
      </c>
    </row>
    <row r="6279" spans="1:9" ht="15.75">
      <c r="A6279" s="675">
        <v>87704</v>
      </c>
      <c r="B6279" s="675" t="s">
        <v>4753</v>
      </c>
      <c r="C6279" s="675" t="s">
        <v>1991</v>
      </c>
      <c r="D6279" s="675" t="s">
        <v>2</v>
      </c>
      <c r="E6279" s="676">
        <v>154.09</v>
      </c>
      <c r="F6279" s="446"/>
      <c r="G6279" s="446"/>
      <c r="H6279" s="446" t="s">
        <v>14360</v>
      </c>
      <c r="I6279" s="447">
        <v>45261</v>
      </c>
    </row>
    <row r="6280" spans="1:9" ht="15.75">
      <c r="A6280" s="675">
        <v>87735</v>
      </c>
      <c r="B6280" s="675" t="s">
        <v>4754</v>
      </c>
      <c r="C6280" s="675" t="s">
        <v>1991</v>
      </c>
      <c r="D6280" s="675" t="s">
        <v>2</v>
      </c>
      <c r="E6280" s="676">
        <v>39.65</v>
      </c>
      <c r="F6280" s="446"/>
      <c r="G6280" s="446"/>
      <c r="H6280" s="446" t="s">
        <v>14360</v>
      </c>
      <c r="I6280" s="447">
        <v>45261</v>
      </c>
    </row>
    <row r="6281" spans="1:9" ht="15.75">
      <c r="A6281" s="675">
        <v>87737</v>
      </c>
      <c r="B6281" s="675" t="s">
        <v>4755</v>
      </c>
      <c r="C6281" s="675" t="s">
        <v>1991</v>
      </c>
      <c r="D6281" s="675" t="s">
        <v>2</v>
      </c>
      <c r="E6281" s="676">
        <v>43.54</v>
      </c>
      <c r="F6281" s="446"/>
      <c r="G6281" s="446"/>
      <c r="H6281" s="446" t="s">
        <v>14360</v>
      </c>
      <c r="I6281" s="447">
        <v>45261</v>
      </c>
    </row>
    <row r="6282" spans="1:9" ht="15.75">
      <c r="A6282" s="675">
        <v>87738</v>
      </c>
      <c r="B6282" s="675" t="s">
        <v>4756</v>
      </c>
      <c r="C6282" s="675" t="s">
        <v>1991</v>
      </c>
      <c r="D6282" s="675" t="s">
        <v>2</v>
      </c>
      <c r="E6282" s="676">
        <v>83.11</v>
      </c>
      <c r="F6282" s="446"/>
      <c r="G6282" s="446"/>
      <c r="H6282" s="446" t="s">
        <v>14360</v>
      </c>
      <c r="I6282" s="447">
        <v>45261</v>
      </c>
    </row>
    <row r="6283" spans="1:9" ht="15.75">
      <c r="A6283" s="675">
        <v>87739</v>
      </c>
      <c r="B6283" s="675" t="s">
        <v>4757</v>
      </c>
      <c r="C6283" s="675" t="s">
        <v>1991</v>
      </c>
      <c r="D6283" s="675" t="s">
        <v>2</v>
      </c>
      <c r="E6283" s="676">
        <v>89.8</v>
      </c>
      <c r="F6283" s="446"/>
      <c r="G6283" s="446"/>
      <c r="H6283" s="446" t="s">
        <v>14360</v>
      </c>
      <c r="I6283" s="447">
        <v>45261</v>
      </c>
    </row>
    <row r="6284" spans="1:9" ht="15.75">
      <c r="A6284" s="675">
        <v>87745</v>
      </c>
      <c r="B6284" s="675" t="s">
        <v>4758</v>
      </c>
      <c r="C6284" s="675" t="s">
        <v>1991</v>
      </c>
      <c r="D6284" s="675" t="s">
        <v>2</v>
      </c>
      <c r="E6284" s="676">
        <v>47.49</v>
      </c>
      <c r="F6284" s="446"/>
      <c r="G6284" s="446"/>
      <c r="H6284" s="446" t="s">
        <v>14360</v>
      </c>
      <c r="I6284" s="447">
        <v>45261</v>
      </c>
    </row>
    <row r="6285" spans="1:9" ht="15.75">
      <c r="A6285" s="675">
        <v>87747</v>
      </c>
      <c r="B6285" s="675" t="s">
        <v>4759</v>
      </c>
      <c r="C6285" s="675" t="s">
        <v>1991</v>
      </c>
      <c r="D6285" s="675" t="s">
        <v>2</v>
      </c>
      <c r="E6285" s="676">
        <v>52.91</v>
      </c>
      <c r="F6285" s="446"/>
      <c r="G6285" s="446"/>
      <c r="H6285" s="446" t="s">
        <v>14360</v>
      </c>
      <c r="I6285" s="447">
        <v>45261</v>
      </c>
    </row>
    <row r="6286" spans="1:9" ht="15.75">
      <c r="A6286" s="675">
        <v>87748</v>
      </c>
      <c r="B6286" s="675" t="s">
        <v>4760</v>
      </c>
      <c r="C6286" s="675" t="s">
        <v>1991</v>
      </c>
      <c r="D6286" s="675" t="s">
        <v>2</v>
      </c>
      <c r="E6286" s="676">
        <v>107.92</v>
      </c>
      <c r="F6286" s="446"/>
      <c r="G6286" s="446"/>
      <c r="H6286" s="446" t="s">
        <v>14360</v>
      </c>
      <c r="I6286" s="447">
        <v>45261</v>
      </c>
    </row>
    <row r="6287" spans="1:9" ht="15.75">
      <c r="A6287" s="675">
        <v>87749</v>
      </c>
      <c r="B6287" s="675" t="s">
        <v>4761</v>
      </c>
      <c r="C6287" s="675" t="s">
        <v>1991</v>
      </c>
      <c r="D6287" s="675" t="s">
        <v>2</v>
      </c>
      <c r="E6287" s="676">
        <v>117.23</v>
      </c>
      <c r="F6287" s="446"/>
      <c r="G6287" s="446"/>
      <c r="H6287" s="446" t="s">
        <v>14360</v>
      </c>
      <c r="I6287" s="447">
        <v>45261</v>
      </c>
    </row>
    <row r="6288" spans="1:9" ht="15.75">
      <c r="A6288" s="675">
        <v>87755</v>
      </c>
      <c r="B6288" s="675" t="s">
        <v>4762</v>
      </c>
      <c r="C6288" s="675" t="s">
        <v>1991</v>
      </c>
      <c r="D6288" s="675" t="s">
        <v>2</v>
      </c>
      <c r="E6288" s="676">
        <v>44.45</v>
      </c>
      <c r="F6288" s="446"/>
      <c r="G6288" s="446"/>
      <c r="H6288" s="446" t="s">
        <v>14360</v>
      </c>
      <c r="I6288" s="447">
        <v>45261</v>
      </c>
    </row>
    <row r="6289" spans="1:9" ht="15.75">
      <c r="A6289" s="675">
        <v>87757</v>
      </c>
      <c r="B6289" s="675" t="s">
        <v>4763</v>
      </c>
      <c r="C6289" s="675" t="s">
        <v>1991</v>
      </c>
      <c r="D6289" s="675" t="s">
        <v>2</v>
      </c>
      <c r="E6289" s="676">
        <v>49.87</v>
      </c>
      <c r="F6289" s="446"/>
      <c r="G6289" s="446"/>
      <c r="H6289" s="446" t="s">
        <v>14360</v>
      </c>
      <c r="I6289" s="447">
        <v>45261</v>
      </c>
    </row>
    <row r="6290" spans="1:9" ht="15.75">
      <c r="A6290" s="675">
        <v>87758</v>
      </c>
      <c r="B6290" s="675" t="s">
        <v>4764</v>
      </c>
      <c r="C6290" s="675" t="s">
        <v>1991</v>
      </c>
      <c r="D6290" s="675" t="s">
        <v>2</v>
      </c>
      <c r="E6290" s="676">
        <v>104.88</v>
      </c>
      <c r="F6290" s="446"/>
      <c r="G6290" s="446"/>
      <c r="H6290" s="446" t="s">
        <v>14360</v>
      </c>
      <c r="I6290" s="447">
        <v>45261</v>
      </c>
    </row>
    <row r="6291" spans="1:9" ht="15.75">
      <c r="A6291" s="675">
        <v>87759</v>
      </c>
      <c r="B6291" s="675" t="s">
        <v>4765</v>
      </c>
      <c r="C6291" s="675" t="s">
        <v>1991</v>
      </c>
      <c r="D6291" s="675" t="s">
        <v>2</v>
      </c>
      <c r="E6291" s="676">
        <v>114.19</v>
      </c>
      <c r="F6291" s="446"/>
      <c r="G6291" s="446"/>
      <c r="H6291" s="446" t="s">
        <v>14360</v>
      </c>
      <c r="I6291" s="447">
        <v>45261</v>
      </c>
    </row>
    <row r="6292" spans="1:9" ht="15.75">
      <c r="A6292" s="675">
        <v>87765</v>
      </c>
      <c r="B6292" s="675" t="s">
        <v>4766</v>
      </c>
      <c r="C6292" s="675" t="s">
        <v>1991</v>
      </c>
      <c r="D6292" s="675" t="s">
        <v>2</v>
      </c>
      <c r="E6292" s="676">
        <v>50.93</v>
      </c>
      <c r="F6292" s="446"/>
      <c r="G6292" s="446"/>
      <c r="H6292" s="446" t="s">
        <v>14360</v>
      </c>
      <c r="I6292" s="447">
        <v>45261</v>
      </c>
    </row>
    <row r="6293" spans="1:9" ht="15.75">
      <c r="A6293" s="675">
        <v>87767</v>
      </c>
      <c r="B6293" s="675" t="s">
        <v>4767</v>
      </c>
      <c r="C6293" s="675" t="s">
        <v>1991</v>
      </c>
      <c r="D6293" s="675" t="s">
        <v>2</v>
      </c>
      <c r="E6293" s="676">
        <v>57.59</v>
      </c>
      <c r="F6293" s="446"/>
      <c r="G6293" s="446"/>
      <c r="H6293" s="446" t="s">
        <v>14360</v>
      </c>
      <c r="I6293" s="447">
        <v>45261</v>
      </c>
    </row>
    <row r="6294" spans="1:9" ht="15.75">
      <c r="A6294" s="675">
        <v>87768</v>
      </c>
      <c r="B6294" s="675" t="s">
        <v>4768</v>
      </c>
      <c r="C6294" s="675" t="s">
        <v>1991</v>
      </c>
      <c r="D6294" s="675" t="s">
        <v>2</v>
      </c>
      <c r="E6294" s="676">
        <v>125.23</v>
      </c>
      <c r="F6294" s="446"/>
      <c r="G6294" s="446"/>
      <c r="H6294" s="446" t="s">
        <v>14360</v>
      </c>
      <c r="I6294" s="447">
        <v>45261</v>
      </c>
    </row>
    <row r="6295" spans="1:9" ht="15.75">
      <c r="A6295" s="675">
        <v>87769</v>
      </c>
      <c r="B6295" s="675" t="s">
        <v>4769</v>
      </c>
      <c r="C6295" s="675" t="s">
        <v>1991</v>
      </c>
      <c r="D6295" s="675" t="s">
        <v>2</v>
      </c>
      <c r="E6295" s="676">
        <v>136.68</v>
      </c>
      <c r="F6295" s="446"/>
      <c r="G6295" s="446"/>
      <c r="H6295" s="446" t="s">
        <v>14360</v>
      </c>
      <c r="I6295" s="447">
        <v>45261</v>
      </c>
    </row>
    <row r="6296" spans="1:9" ht="15.75">
      <c r="A6296" s="675">
        <v>88470</v>
      </c>
      <c r="B6296" s="675" t="s">
        <v>4770</v>
      </c>
      <c r="C6296" s="675" t="s">
        <v>1991</v>
      </c>
      <c r="D6296" s="675" t="s">
        <v>2</v>
      </c>
      <c r="E6296" s="676">
        <v>27.67</v>
      </c>
      <c r="F6296" s="446"/>
      <c r="G6296" s="446"/>
      <c r="H6296" s="446" t="s">
        <v>14360</v>
      </c>
      <c r="I6296" s="447">
        <v>45261</v>
      </c>
    </row>
    <row r="6297" spans="1:9" ht="15.75">
      <c r="A6297" s="675">
        <v>88471</v>
      </c>
      <c r="B6297" s="675" t="s">
        <v>4771</v>
      </c>
      <c r="C6297" s="675" t="s">
        <v>1991</v>
      </c>
      <c r="D6297" s="675" t="s">
        <v>2</v>
      </c>
      <c r="E6297" s="676">
        <v>34.54</v>
      </c>
      <c r="F6297" s="446"/>
      <c r="G6297" s="446"/>
      <c r="H6297" s="446" t="s">
        <v>14360</v>
      </c>
      <c r="I6297" s="447">
        <v>45261</v>
      </c>
    </row>
    <row r="6298" spans="1:9" ht="15.75">
      <c r="A6298" s="675">
        <v>88472</v>
      </c>
      <c r="B6298" s="675" t="s">
        <v>4772</v>
      </c>
      <c r="C6298" s="675" t="s">
        <v>1991</v>
      </c>
      <c r="D6298" s="675" t="s">
        <v>2</v>
      </c>
      <c r="E6298" s="676">
        <v>40.01</v>
      </c>
      <c r="F6298" s="446"/>
      <c r="G6298" s="446"/>
      <c r="H6298" s="446" t="s">
        <v>14360</v>
      </c>
      <c r="I6298" s="447">
        <v>45261</v>
      </c>
    </row>
    <row r="6299" spans="1:9" ht="15.75">
      <c r="A6299" s="675">
        <v>88476</v>
      </c>
      <c r="B6299" s="675" t="s">
        <v>4773</v>
      </c>
      <c r="C6299" s="675" t="s">
        <v>1991</v>
      </c>
      <c r="D6299" s="675" t="s">
        <v>2</v>
      </c>
      <c r="E6299" s="676">
        <v>23.69</v>
      </c>
      <c r="F6299" s="446"/>
      <c r="G6299" s="446"/>
      <c r="H6299" s="446" t="s">
        <v>14360</v>
      </c>
      <c r="I6299" s="447">
        <v>45261</v>
      </c>
    </row>
    <row r="6300" spans="1:9" ht="15.75">
      <c r="A6300" s="675">
        <v>88477</v>
      </c>
      <c r="B6300" s="675" t="s">
        <v>4774</v>
      </c>
      <c r="C6300" s="675" t="s">
        <v>1991</v>
      </c>
      <c r="D6300" s="675" t="s">
        <v>2</v>
      </c>
      <c r="E6300" s="676">
        <v>32.24</v>
      </c>
      <c r="F6300" s="446"/>
      <c r="G6300" s="446"/>
      <c r="H6300" s="446" t="s">
        <v>14360</v>
      </c>
      <c r="I6300" s="447">
        <v>45261</v>
      </c>
    </row>
    <row r="6301" spans="1:9" ht="15.75">
      <c r="A6301" s="675">
        <v>88478</v>
      </c>
      <c r="B6301" s="675" t="s">
        <v>4775</v>
      </c>
      <c r="C6301" s="675" t="s">
        <v>1991</v>
      </c>
      <c r="D6301" s="675" t="s">
        <v>2</v>
      </c>
      <c r="E6301" s="676">
        <v>39.299999999999997</v>
      </c>
      <c r="F6301" s="446"/>
      <c r="G6301" s="446"/>
      <c r="H6301" s="446" t="s">
        <v>14360</v>
      </c>
      <c r="I6301" s="447">
        <v>45261</v>
      </c>
    </row>
    <row r="6302" spans="1:9" ht="15.75">
      <c r="A6302" s="675">
        <v>90930</v>
      </c>
      <c r="B6302" s="675" t="s">
        <v>4776</v>
      </c>
      <c r="C6302" s="675" t="s">
        <v>1991</v>
      </c>
      <c r="D6302" s="675" t="s">
        <v>2</v>
      </c>
      <c r="E6302" s="676">
        <v>73.819999999999993</v>
      </c>
      <c r="F6302" s="446"/>
      <c r="G6302" s="446"/>
      <c r="H6302" s="446" t="s">
        <v>14360</v>
      </c>
      <c r="I6302" s="447">
        <v>45261</v>
      </c>
    </row>
    <row r="6303" spans="1:9" ht="15.75">
      <c r="A6303" s="675">
        <v>90932</v>
      </c>
      <c r="B6303" s="675" t="s">
        <v>4777</v>
      </c>
      <c r="C6303" s="675" t="s">
        <v>1991</v>
      </c>
      <c r="D6303" s="675" t="s">
        <v>2</v>
      </c>
      <c r="E6303" s="676">
        <v>81.45</v>
      </c>
      <c r="F6303" s="446"/>
      <c r="G6303" s="446"/>
      <c r="H6303" s="446" t="s">
        <v>14360</v>
      </c>
      <c r="I6303" s="447">
        <v>45261</v>
      </c>
    </row>
    <row r="6304" spans="1:9" ht="15.75">
      <c r="A6304" s="675">
        <v>90933</v>
      </c>
      <c r="B6304" s="675" t="s">
        <v>4778</v>
      </c>
      <c r="C6304" s="675" t="s">
        <v>1991</v>
      </c>
      <c r="D6304" s="675" t="s">
        <v>2</v>
      </c>
      <c r="E6304" s="676">
        <v>158.91999999999999</v>
      </c>
      <c r="F6304" s="446"/>
      <c r="G6304" s="446"/>
      <c r="H6304" s="446" t="s">
        <v>14360</v>
      </c>
      <c r="I6304" s="447">
        <v>45261</v>
      </c>
    </row>
    <row r="6305" spans="1:9" ht="15.75">
      <c r="A6305" s="675">
        <v>90934</v>
      </c>
      <c r="B6305" s="675" t="s">
        <v>4779</v>
      </c>
      <c r="C6305" s="675" t="s">
        <v>1991</v>
      </c>
      <c r="D6305" s="675" t="s">
        <v>2</v>
      </c>
      <c r="E6305" s="676">
        <v>172.03</v>
      </c>
      <c r="F6305" s="446"/>
      <c r="G6305" s="446"/>
      <c r="H6305" s="446" t="s">
        <v>14360</v>
      </c>
      <c r="I6305" s="447">
        <v>45261</v>
      </c>
    </row>
    <row r="6306" spans="1:9" ht="15.75">
      <c r="A6306" s="675">
        <v>90940</v>
      </c>
      <c r="B6306" s="675" t="s">
        <v>4780</v>
      </c>
      <c r="C6306" s="675" t="s">
        <v>1991</v>
      </c>
      <c r="D6306" s="675" t="s">
        <v>2</v>
      </c>
      <c r="E6306" s="676">
        <v>78.47</v>
      </c>
      <c r="F6306" s="446"/>
      <c r="G6306" s="446"/>
      <c r="H6306" s="446" t="s">
        <v>14360</v>
      </c>
      <c r="I6306" s="447">
        <v>45261</v>
      </c>
    </row>
    <row r="6307" spans="1:9" ht="15.75">
      <c r="A6307" s="675">
        <v>90942</v>
      </c>
      <c r="B6307" s="675" t="s">
        <v>4781</v>
      </c>
      <c r="C6307" s="675" t="s">
        <v>1991</v>
      </c>
      <c r="D6307" s="675" t="s">
        <v>2</v>
      </c>
      <c r="E6307" s="676">
        <v>86.79</v>
      </c>
      <c r="F6307" s="446"/>
      <c r="G6307" s="446"/>
      <c r="H6307" s="446" t="s">
        <v>14360</v>
      </c>
      <c r="I6307" s="447">
        <v>45261</v>
      </c>
    </row>
    <row r="6308" spans="1:9" ht="15.75">
      <c r="A6308" s="675">
        <v>90943</v>
      </c>
      <c r="B6308" s="675" t="s">
        <v>4782</v>
      </c>
      <c r="C6308" s="675" t="s">
        <v>1991</v>
      </c>
      <c r="D6308" s="675" t="s">
        <v>2</v>
      </c>
      <c r="E6308" s="676">
        <v>171.14</v>
      </c>
      <c r="F6308" s="446"/>
      <c r="G6308" s="446"/>
      <c r="H6308" s="446" t="s">
        <v>14360</v>
      </c>
      <c r="I6308" s="447">
        <v>45261</v>
      </c>
    </row>
    <row r="6309" spans="1:9" ht="15.75">
      <c r="A6309" s="675">
        <v>90944</v>
      </c>
      <c r="B6309" s="675" t="s">
        <v>4783</v>
      </c>
      <c r="C6309" s="675" t="s">
        <v>1991</v>
      </c>
      <c r="D6309" s="675" t="s">
        <v>2</v>
      </c>
      <c r="E6309" s="676">
        <v>185.42</v>
      </c>
      <c r="F6309" s="446"/>
      <c r="G6309" s="446"/>
      <c r="H6309" s="446" t="s">
        <v>14360</v>
      </c>
      <c r="I6309" s="447">
        <v>45261</v>
      </c>
    </row>
    <row r="6310" spans="1:9" ht="15.75">
      <c r="A6310" s="675">
        <v>90950</v>
      </c>
      <c r="B6310" s="675" t="s">
        <v>4784</v>
      </c>
      <c r="C6310" s="675" t="s">
        <v>1991</v>
      </c>
      <c r="D6310" s="675" t="s">
        <v>2</v>
      </c>
      <c r="E6310" s="676">
        <v>86.98</v>
      </c>
      <c r="F6310" s="446"/>
      <c r="G6310" s="446"/>
      <c r="H6310" s="446" t="s">
        <v>14360</v>
      </c>
      <c r="I6310" s="447">
        <v>45261</v>
      </c>
    </row>
    <row r="6311" spans="1:9" ht="15.75">
      <c r="A6311" s="675">
        <v>90952</v>
      </c>
      <c r="B6311" s="675" t="s">
        <v>4785</v>
      </c>
      <c r="C6311" s="675" t="s">
        <v>1991</v>
      </c>
      <c r="D6311" s="675" t="s">
        <v>2</v>
      </c>
      <c r="E6311" s="676">
        <v>96.54</v>
      </c>
      <c r="F6311" s="446"/>
      <c r="G6311" s="446"/>
      <c r="H6311" s="446" t="s">
        <v>14360</v>
      </c>
      <c r="I6311" s="447">
        <v>45261</v>
      </c>
    </row>
    <row r="6312" spans="1:9" ht="15.75">
      <c r="A6312" s="675">
        <v>90953</v>
      </c>
      <c r="B6312" s="675" t="s">
        <v>4786</v>
      </c>
      <c r="C6312" s="675" t="s">
        <v>1991</v>
      </c>
      <c r="D6312" s="675" t="s">
        <v>2</v>
      </c>
      <c r="E6312" s="676">
        <v>193.53</v>
      </c>
      <c r="F6312" s="446"/>
      <c r="G6312" s="446"/>
      <c r="H6312" s="446" t="s">
        <v>14360</v>
      </c>
      <c r="I6312" s="447">
        <v>45261</v>
      </c>
    </row>
    <row r="6313" spans="1:9" ht="15.75">
      <c r="A6313" s="675">
        <v>90954</v>
      </c>
      <c r="B6313" s="675" t="s">
        <v>4787</v>
      </c>
      <c r="C6313" s="675" t="s">
        <v>1991</v>
      </c>
      <c r="D6313" s="675" t="s">
        <v>2</v>
      </c>
      <c r="E6313" s="676">
        <v>209.94</v>
      </c>
      <c r="F6313" s="446"/>
      <c r="G6313" s="446"/>
      <c r="H6313" s="446" t="s">
        <v>14360</v>
      </c>
      <c r="I6313" s="447">
        <v>45261</v>
      </c>
    </row>
    <row r="6314" spans="1:9" ht="15.75">
      <c r="A6314" s="675">
        <v>94438</v>
      </c>
      <c r="B6314" s="675" t="s">
        <v>1402</v>
      </c>
      <c r="C6314" s="675" t="s">
        <v>1991</v>
      </c>
      <c r="D6314" s="675" t="s">
        <v>2</v>
      </c>
      <c r="E6314" s="676">
        <v>40.15</v>
      </c>
      <c r="F6314" s="446"/>
      <c r="G6314" s="446"/>
      <c r="H6314" s="446" t="s">
        <v>14360</v>
      </c>
      <c r="I6314" s="447">
        <v>45261</v>
      </c>
    </row>
    <row r="6315" spans="1:9" ht="15.75">
      <c r="A6315" s="675">
        <v>94439</v>
      </c>
      <c r="B6315" s="675" t="s">
        <v>5708</v>
      </c>
      <c r="C6315" s="675" t="s">
        <v>1991</v>
      </c>
      <c r="D6315" s="675" t="s">
        <v>2</v>
      </c>
      <c r="E6315" s="676">
        <v>45.3</v>
      </c>
      <c r="F6315" s="446"/>
      <c r="G6315" s="446"/>
      <c r="H6315" s="446" t="s">
        <v>14360</v>
      </c>
      <c r="I6315" s="447">
        <v>45261</v>
      </c>
    </row>
    <row r="6316" spans="1:9" ht="15.75">
      <c r="A6316" s="675">
        <v>94779</v>
      </c>
      <c r="B6316" s="675" t="s">
        <v>1403</v>
      </c>
      <c r="C6316" s="675" t="s">
        <v>1991</v>
      </c>
      <c r="D6316" s="675" t="s">
        <v>2</v>
      </c>
      <c r="E6316" s="676">
        <v>38.85</v>
      </c>
      <c r="F6316" s="446"/>
      <c r="G6316" s="446"/>
      <c r="H6316" s="446" t="s">
        <v>14360</v>
      </c>
      <c r="I6316" s="447">
        <v>45261</v>
      </c>
    </row>
    <row r="6317" spans="1:9" ht="15.75">
      <c r="A6317" s="675">
        <v>94782</v>
      </c>
      <c r="B6317" s="675" t="s">
        <v>5709</v>
      </c>
      <c r="C6317" s="675" t="s">
        <v>1991</v>
      </c>
      <c r="D6317" s="675" t="s">
        <v>2</v>
      </c>
      <c r="E6317" s="676">
        <v>44.56</v>
      </c>
      <c r="F6317" s="446"/>
      <c r="G6317" s="446"/>
      <c r="H6317" s="446" t="s">
        <v>14360</v>
      </c>
      <c r="I6317" s="447">
        <v>45261</v>
      </c>
    </row>
    <row r="6318" spans="1:9" ht="15.75">
      <c r="A6318" s="675">
        <v>102803</v>
      </c>
      <c r="B6318" s="675" t="s">
        <v>4788</v>
      </c>
      <c r="C6318" s="675" t="s">
        <v>1991</v>
      </c>
      <c r="D6318" s="675" t="s">
        <v>2</v>
      </c>
      <c r="E6318" s="676">
        <v>2.11</v>
      </c>
      <c r="F6318" s="446"/>
      <c r="G6318" s="446"/>
      <c r="H6318" s="446" t="s">
        <v>14360</v>
      </c>
      <c r="I6318" s="447">
        <v>45261</v>
      </c>
    </row>
    <row r="6319" spans="1:9" ht="15.75">
      <c r="A6319" s="675">
        <v>101742</v>
      </c>
      <c r="B6319" s="675" t="s">
        <v>4157</v>
      </c>
      <c r="C6319" s="675" t="s">
        <v>1991</v>
      </c>
      <c r="D6319" s="675" t="s">
        <v>31</v>
      </c>
      <c r="E6319" s="676">
        <v>63.02</v>
      </c>
      <c r="F6319" s="446"/>
      <c r="G6319" s="446"/>
      <c r="H6319" s="446" t="s">
        <v>14360</v>
      </c>
      <c r="I6319" s="447">
        <v>45261</v>
      </c>
    </row>
    <row r="6320" spans="1:9" ht="15.75">
      <c r="A6320" s="675">
        <v>87878</v>
      </c>
      <c r="B6320" s="675" t="s">
        <v>7458</v>
      </c>
      <c r="C6320" s="675" t="s">
        <v>1992</v>
      </c>
      <c r="D6320" s="675" t="s">
        <v>2</v>
      </c>
      <c r="E6320" s="676">
        <v>4.42</v>
      </c>
      <c r="F6320" s="446"/>
      <c r="G6320" s="446"/>
      <c r="H6320" s="446" t="s">
        <v>14360</v>
      </c>
      <c r="I6320" s="447">
        <v>45261</v>
      </c>
    </row>
    <row r="6321" spans="1:9" ht="15.75">
      <c r="A6321" s="675">
        <v>87879</v>
      </c>
      <c r="B6321" s="675" t="s">
        <v>7459</v>
      </c>
      <c r="C6321" s="675" t="s">
        <v>1992</v>
      </c>
      <c r="D6321" s="675" t="s">
        <v>2</v>
      </c>
      <c r="E6321" s="676">
        <v>3.92</v>
      </c>
      <c r="F6321" s="449"/>
      <c r="G6321" s="446"/>
      <c r="H6321" s="446" t="s">
        <v>14360</v>
      </c>
      <c r="I6321" s="447">
        <v>45261</v>
      </c>
    </row>
    <row r="6322" spans="1:9" ht="15.75">
      <c r="A6322" s="675">
        <v>87881</v>
      </c>
      <c r="B6322" s="675" t="s">
        <v>7460</v>
      </c>
      <c r="C6322" s="675" t="s">
        <v>1992</v>
      </c>
      <c r="D6322" s="675" t="s">
        <v>2</v>
      </c>
      <c r="E6322" s="676">
        <v>7.33</v>
      </c>
      <c r="F6322" s="449"/>
      <c r="G6322" s="446"/>
      <c r="H6322" s="446" t="s">
        <v>14360</v>
      </c>
      <c r="I6322" s="447">
        <v>45261</v>
      </c>
    </row>
    <row r="6323" spans="1:9" ht="15.75">
      <c r="A6323" s="675">
        <v>87882</v>
      </c>
      <c r="B6323" s="675" t="s">
        <v>7461</v>
      </c>
      <c r="C6323" s="675" t="s">
        <v>1992</v>
      </c>
      <c r="D6323" s="675" t="s">
        <v>2</v>
      </c>
      <c r="E6323" s="676">
        <v>7.15</v>
      </c>
      <c r="F6323" s="449"/>
      <c r="G6323" s="446"/>
      <c r="H6323" s="446" t="s">
        <v>14360</v>
      </c>
      <c r="I6323" s="447">
        <v>45261</v>
      </c>
    </row>
    <row r="6324" spans="1:9" ht="15.75">
      <c r="A6324" s="675">
        <v>87884</v>
      </c>
      <c r="B6324" s="675" t="s">
        <v>7462</v>
      </c>
      <c r="C6324" s="675" t="s">
        <v>1992</v>
      </c>
      <c r="D6324" s="675" t="s">
        <v>2</v>
      </c>
      <c r="E6324" s="676">
        <v>9.5399999999999991</v>
      </c>
      <c r="F6324" s="449"/>
      <c r="G6324" s="446"/>
      <c r="H6324" s="446" t="s">
        <v>14360</v>
      </c>
      <c r="I6324" s="447">
        <v>45261</v>
      </c>
    </row>
    <row r="6325" spans="1:9" ht="15.75">
      <c r="A6325" s="675">
        <v>87885</v>
      </c>
      <c r="B6325" s="675" t="s">
        <v>7463</v>
      </c>
      <c r="C6325" s="675" t="s">
        <v>1992</v>
      </c>
      <c r="D6325" s="675" t="s">
        <v>2</v>
      </c>
      <c r="E6325" s="676">
        <v>9.16</v>
      </c>
      <c r="F6325" s="449"/>
      <c r="G6325" s="446"/>
      <c r="H6325" s="446" t="s">
        <v>14360</v>
      </c>
      <c r="I6325" s="447">
        <v>45261</v>
      </c>
    </row>
    <row r="6326" spans="1:9" ht="15.75">
      <c r="A6326" s="675">
        <v>87886</v>
      </c>
      <c r="B6326" s="675" t="s">
        <v>7464</v>
      </c>
      <c r="C6326" s="675" t="s">
        <v>1992</v>
      </c>
      <c r="D6326" s="675" t="s">
        <v>2</v>
      </c>
      <c r="E6326" s="676">
        <v>16.16</v>
      </c>
      <c r="F6326" s="449"/>
      <c r="G6326" s="446"/>
      <c r="H6326" s="446" t="s">
        <v>14360</v>
      </c>
      <c r="I6326" s="447">
        <v>45261</v>
      </c>
    </row>
    <row r="6327" spans="1:9" ht="15.75">
      <c r="A6327" s="675">
        <v>87887</v>
      </c>
      <c r="B6327" s="675" t="s">
        <v>7465</v>
      </c>
      <c r="C6327" s="675" t="s">
        <v>1992</v>
      </c>
      <c r="D6327" s="675" t="s">
        <v>2</v>
      </c>
      <c r="E6327" s="676">
        <v>15.34</v>
      </c>
      <c r="F6327" s="449"/>
      <c r="G6327" s="446"/>
      <c r="H6327" s="446" t="s">
        <v>14360</v>
      </c>
      <c r="I6327" s="447">
        <v>45261</v>
      </c>
    </row>
    <row r="6328" spans="1:9" ht="15.75">
      <c r="A6328" s="675">
        <v>87888</v>
      </c>
      <c r="B6328" s="675" t="s">
        <v>7466</v>
      </c>
      <c r="C6328" s="675" t="s">
        <v>1992</v>
      </c>
      <c r="D6328" s="675" t="s">
        <v>2</v>
      </c>
      <c r="E6328" s="676">
        <v>8.77</v>
      </c>
      <c r="F6328" s="449"/>
      <c r="G6328" s="446"/>
      <c r="H6328" s="446" t="s">
        <v>14360</v>
      </c>
      <c r="I6328" s="447">
        <v>45261</v>
      </c>
    </row>
    <row r="6329" spans="1:9" ht="15.75">
      <c r="A6329" s="675">
        <v>87889</v>
      </c>
      <c r="B6329" s="675" t="s">
        <v>7467</v>
      </c>
      <c r="C6329" s="675" t="s">
        <v>1992</v>
      </c>
      <c r="D6329" s="675" t="s">
        <v>2</v>
      </c>
      <c r="E6329" s="676">
        <v>8.59</v>
      </c>
      <c r="F6329" s="449"/>
      <c r="G6329" s="446"/>
      <c r="H6329" s="446" t="s">
        <v>14360</v>
      </c>
      <c r="I6329" s="447">
        <v>45261</v>
      </c>
    </row>
    <row r="6330" spans="1:9" ht="15.75">
      <c r="A6330" s="675">
        <v>87891</v>
      </c>
      <c r="B6330" s="675" t="s">
        <v>7468</v>
      </c>
      <c r="C6330" s="675" t="s">
        <v>1992</v>
      </c>
      <c r="D6330" s="675" t="s">
        <v>2</v>
      </c>
      <c r="E6330" s="676">
        <v>10.98</v>
      </c>
      <c r="F6330" s="449"/>
      <c r="G6330" s="446"/>
      <c r="H6330" s="446" t="s">
        <v>14360</v>
      </c>
      <c r="I6330" s="447">
        <v>45261</v>
      </c>
    </row>
    <row r="6331" spans="1:9" ht="15.75">
      <c r="A6331" s="675">
        <v>87892</v>
      </c>
      <c r="B6331" s="675" t="s">
        <v>7469</v>
      </c>
      <c r="C6331" s="675" t="s">
        <v>1992</v>
      </c>
      <c r="D6331" s="675" t="s">
        <v>2</v>
      </c>
      <c r="E6331" s="676">
        <v>10.6</v>
      </c>
      <c r="F6331" s="449"/>
      <c r="G6331" s="446"/>
      <c r="H6331" s="446" t="s">
        <v>14360</v>
      </c>
      <c r="I6331" s="447">
        <v>45261</v>
      </c>
    </row>
    <row r="6332" spans="1:9" ht="15.75">
      <c r="A6332" s="675">
        <v>87893</v>
      </c>
      <c r="B6332" s="675" t="s">
        <v>7470</v>
      </c>
      <c r="C6332" s="675" t="s">
        <v>1992</v>
      </c>
      <c r="D6332" s="675" t="s">
        <v>2</v>
      </c>
      <c r="E6332" s="676">
        <v>6.55</v>
      </c>
      <c r="F6332" s="449"/>
      <c r="G6332" s="446"/>
      <c r="H6332" s="446" t="s">
        <v>14360</v>
      </c>
      <c r="I6332" s="447">
        <v>45261</v>
      </c>
    </row>
    <row r="6333" spans="1:9" ht="15.75">
      <c r="A6333" s="675">
        <v>87894</v>
      </c>
      <c r="B6333" s="675" t="s">
        <v>7471</v>
      </c>
      <c r="C6333" s="675" t="s">
        <v>1992</v>
      </c>
      <c r="D6333" s="675" t="s">
        <v>2</v>
      </c>
      <c r="E6333" s="676">
        <v>6.05</v>
      </c>
      <c r="F6333" s="449"/>
      <c r="G6333" s="446"/>
      <c r="H6333" s="446" t="s">
        <v>14360</v>
      </c>
      <c r="I6333" s="447">
        <v>45261</v>
      </c>
    </row>
    <row r="6334" spans="1:9" ht="15.75">
      <c r="A6334" s="675">
        <v>87896</v>
      </c>
      <c r="B6334" s="675" t="s">
        <v>7472</v>
      </c>
      <c r="C6334" s="675" t="s">
        <v>1992</v>
      </c>
      <c r="D6334" s="675" t="s">
        <v>2</v>
      </c>
      <c r="E6334" s="676">
        <v>5.08</v>
      </c>
      <c r="F6334" s="449"/>
      <c r="G6334" s="446"/>
      <c r="H6334" s="446" t="s">
        <v>14360</v>
      </c>
      <c r="I6334" s="447">
        <v>45261</v>
      </c>
    </row>
    <row r="6335" spans="1:9" ht="15.75">
      <c r="A6335" s="675">
        <v>87897</v>
      </c>
      <c r="B6335" s="675" t="s">
        <v>7473</v>
      </c>
      <c r="C6335" s="675" t="s">
        <v>1992</v>
      </c>
      <c r="D6335" s="675" t="s">
        <v>2</v>
      </c>
      <c r="E6335" s="676">
        <v>4.58</v>
      </c>
      <c r="F6335" s="449"/>
      <c r="G6335" s="446"/>
      <c r="H6335" s="446" t="s">
        <v>14360</v>
      </c>
      <c r="I6335" s="447">
        <v>45261</v>
      </c>
    </row>
    <row r="6336" spans="1:9" ht="15.75">
      <c r="A6336" s="675">
        <v>87899</v>
      </c>
      <c r="B6336" s="675" t="s">
        <v>7474</v>
      </c>
      <c r="C6336" s="675" t="s">
        <v>1992</v>
      </c>
      <c r="D6336" s="675" t="s">
        <v>2</v>
      </c>
      <c r="E6336" s="676">
        <v>9.4</v>
      </c>
      <c r="F6336" s="449"/>
      <c r="G6336" s="446"/>
      <c r="H6336" s="446" t="s">
        <v>14360</v>
      </c>
      <c r="I6336" s="447">
        <v>45261</v>
      </c>
    </row>
    <row r="6337" spans="1:9" ht="15.75">
      <c r="A6337" s="675">
        <v>87900</v>
      </c>
      <c r="B6337" s="675" t="s">
        <v>7475</v>
      </c>
      <c r="C6337" s="675" t="s">
        <v>1992</v>
      </c>
      <c r="D6337" s="675" t="s">
        <v>2</v>
      </c>
      <c r="E6337" s="676">
        <v>9.2200000000000006</v>
      </c>
      <c r="F6337" s="449"/>
      <c r="G6337" s="446"/>
      <c r="H6337" s="446" t="s">
        <v>14360</v>
      </c>
      <c r="I6337" s="447">
        <v>45261</v>
      </c>
    </row>
    <row r="6338" spans="1:9" ht="15.75">
      <c r="A6338" s="675">
        <v>87902</v>
      </c>
      <c r="B6338" s="675" t="s">
        <v>7476</v>
      </c>
      <c r="C6338" s="675" t="s">
        <v>1992</v>
      </c>
      <c r="D6338" s="675" t="s">
        <v>2</v>
      </c>
      <c r="E6338" s="676">
        <v>11.61</v>
      </c>
      <c r="F6338" s="446"/>
      <c r="G6338" s="446"/>
      <c r="H6338" s="446" t="s">
        <v>14360</v>
      </c>
      <c r="I6338" s="447">
        <v>45261</v>
      </c>
    </row>
    <row r="6339" spans="1:9" ht="15.75">
      <c r="A6339" s="675">
        <v>87903</v>
      </c>
      <c r="B6339" s="675" t="s">
        <v>7477</v>
      </c>
      <c r="C6339" s="675" t="s">
        <v>1992</v>
      </c>
      <c r="D6339" s="675" t="s">
        <v>2</v>
      </c>
      <c r="E6339" s="676">
        <v>11.23</v>
      </c>
      <c r="F6339" s="446"/>
      <c r="G6339" s="446"/>
      <c r="H6339" s="446" t="s">
        <v>14360</v>
      </c>
      <c r="I6339" s="447">
        <v>45261</v>
      </c>
    </row>
    <row r="6340" spans="1:9" ht="15.75">
      <c r="A6340" s="675">
        <v>87904</v>
      </c>
      <c r="B6340" s="675" t="s">
        <v>7478</v>
      </c>
      <c r="C6340" s="675" t="s">
        <v>1992</v>
      </c>
      <c r="D6340" s="675" t="s">
        <v>2</v>
      </c>
      <c r="E6340" s="676">
        <v>7.57</v>
      </c>
      <c r="F6340" s="446"/>
      <c r="G6340" s="446"/>
      <c r="H6340" s="446" t="s">
        <v>14360</v>
      </c>
      <c r="I6340" s="447">
        <v>45261</v>
      </c>
    </row>
    <row r="6341" spans="1:9" ht="15.75">
      <c r="A6341" s="675">
        <v>87905</v>
      </c>
      <c r="B6341" s="675" t="s">
        <v>7479</v>
      </c>
      <c r="C6341" s="675" t="s">
        <v>1992</v>
      </c>
      <c r="D6341" s="675" t="s">
        <v>2</v>
      </c>
      <c r="E6341" s="676">
        <v>7.07</v>
      </c>
      <c r="F6341" s="446"/>
      <c r="G6341" s="446"/>
      <c r="H6341" s="446" t="s">
        <v>14360</v>
      </c>
      <c r="I6341" s="447">
        <v>45261</v>
      </c>
    </row>
    <row r="6342" spans="1:9" ht="15.75">
      <c r="A6342" s="675">
        <v>87907</v>
      </c>
      <c r="B6342" s="675" t="s">
        <v>7480</v>
      </c>
      <c r="C6342" s="675" t="s">
        <v>1992</v>
      </c>
      <c r="D6342" s="675" t="s">
        <v>2</v>
      </c>
      <c r="E6342" s="676">
        <v>6.08</v>
      </c>
      <c r="F6342" s="446"/>
      <c r="G6342" s="446"/>
      <c r="H6342" s="446" t="s">
        <v>14360</v>
      </c>
      <c r="I6342" s="447">
        <v>45261</v>
      </c>
    </row>
    <row r="6343" spans="1:9" ht="15.75">
      <c r="A6343" s="675">
        <v>87908</v>
      </c>
      <c r="B6343" s="675" t="s">
        <v>7481</v>
      </c>
      <c r="C6343" s="675" t="s">
        <v>1992</v>
      </c>
      <c r="D6343" s="675" t="s">
        <v>2</v>
      </c>
      <c r="E6343" s="676">
        <v>5.58</v>
      </c>
      <c r="F6343" s="446"/>
      <c r="G6343" s="446"/>
      <c r="H6343" s="446" t="s">
        <v>14360</v>
      </c>
      <c r="I6343" s="447">
        <v>45261</v>
      </c>
    </row>
    <row r="6344" spans="1:9" ht="15.75">
      <c r="A6344" s="675">
        <v>87910</v>
      </c>
      <c r="B6344" s="675" t="s">
        <v>7482</v>
      </c>
      <c r="C6344" s="675" t="s">
        <v>1992</v>
      </c>
      <c r="D6344" s="675" t="s">
        <v>2</v>
      </c>
      <c r="E6344" s="676">
        <v>20.97</v>
      </c>
      <c r="F6344" s="446"/>
      <c r="G6344" s="446"/>
      <c r="H6344" s="446" t="s">
        <v>14360</v>
      </c>
      <c r="I6344" s="447">
        <v>45261</v>
      </c>
    </row>
    <row r="6345" spans="1:9" ht="15.75">
      <c r="A6345" s="675">
        <v>87911</v>
      </c>
      <c r="B6345" s="675" t="s">
        <v>7483</v>
      </c>
      <c r="C6345" s="675" t="s">
        <v>1992</v>
      </c>
      <c r="D6345" s="675" t="s">
        <v>2</v>
      </c>
      <c r="E6345" s="676">
        <v>20.149999999999999</v>
      </c>
      <c r="F6345" s="446"/>
      <c r="G6345" s="446"/>
      <c r="H6345" s="446" t="s">
        <v>14360</v>
      </c>
      <c r="I6345" s="447">
        <v>45261</v>
      </c>
    </row>
    <row r="6346" spans="1:9" ht="15.75">
      <c r="A6346" s="675">
        <v>104410</v>
      </c>
      <c r="B6346" s="675" t="s">
        <v>7484</v>
      </c>
      <c r="C6346" s="675" t="s">
        <v>1992</v>
      </c>
      <c r="D6346" s="675" t="s">
        <v>2</v>
      </c>
      <c r="E6346" s="676">
        <v>4.67</v>
      </c>
      <c r="F6346" s="446"/>
      <c r="G6346" s="446"/>
      <c r="H6346" s="446" t="s">
        <v>14360</v>
      </c>
      <c r="I6346" s="447">
        <v>45261</v>
      </c>
    </row>
    <row r="6347" spans="1:9" ht="15.75">
      <c r="A6347" s="675">
        <v>104411</v>
      </c>
      <c r="B6347" s="675" t="s">
        <v>7485</v>
      </c>
      <c r="C6347" s="675" t="s">
        <v>1992</v>
      </c>
      <c r="D6347" s="675" t="s">
        <v>2</v>
      </c>
      <c r="E6347" s="676">
        <v>4.67</v>
      </c>
      <c r="F6347" s="446"/>
      <c r="G6347" s="446"/>
      <c r="H6347" s="446" t="s">
        <v>14360</v>
      </c>
      <c r="I6347" s="447">
        <v>45261</v>
      </c>
    </row>
    <row r="6348" spans="1:9" ht="15.75">
      <c r="A6348" s="675">
        <v>87411</v>
      </c>
      <c r="B6348" s="675" t="s">
        <v>7486</v>
      </c>
      <c r="C6348" s="675" t="s">
        <v>1992</v>
      </c>
      <c r="D6348" s="675" t="s">
        <v>2</v>
      </c>
      <c r="E6348" s="676">
        <v>15.28</v>
      </c>
      <c r="F6348" s="446"/>
      <c r="G6348" s="446"/>
      <c r="H6348" s="446" t="s">
        <v>14360</v>
      </c>
      <c r="I6348" s="447">
        <v>45261</v>
      </c>
    </row>
    <row r="6349" spans="1:9" ht="15.75">
      <c r="A6349" s="675">
        <v>87412</v>
      </c>
      <c r="B6349" s="675" t="s">
        <v>7487</v>
      </c>
      <c r="C6349" s="675" t="s">
        <v>1992</v>
      </c>
      <c r="D6349" s="675" t="s">
        <v>2</v>
      </c>
      <c r="E6349" s="676">
        <v>22.53</v>
      </c>
      <c r="F6349" s="446"/>
      <c r="G6349" s="446"/>
      <c r="H6349" s="446" t="s">
        <v>14360</v>
      </c>
      <c r="I6349" s="447">
        <v>45261</v>
      </c>
    </row>
    <row r="6350" spans="1:9" ht="15.75">
      <c r="A6350" s="675">
        <v>87413</v>
      </c>
      <c r="B6350" s="675" t="s">
        <v>7488</v>
      </c>
      <c r="C6350" s="675" t="s">
        <v>1992</v>
      </c>
      <c r="D6350" s="675" t="s">
        <v>2</v>
      </c>
      <c r="E6350" s="676">
        <v>26.69</v>
      </c>
      <c r="F6350" s="446"/>
      <c r="G6350" s="446"/>
      <c r="H6350" s="446" t="s">
        <v>14360</v>
      </c>
      <c r="I6350" s="447">
        <v>45261</v>
      </c>
    </row>
    <row r="6351" spans="1:9" ht="15.75">
      <c r="A6351" s="675">
        <v>87414</v>
      </c>
      <c r="B6351" s="675" t="s">
        <v>7489</v>
      </c>
      <c r="C6351" s="675" t="s">
        <v>1992</v>
      </c>
      <c r="D6351" s="675" t="s">
        <v>2</v>
      </c>
      <c r="E6351" s="676">
        <v>24.47</v>
      </c>
      <c r="F6351" s="446"/>
      <c r="G6351" s="446"/>
      <c r="H6351" s="446" t="s">
        <v>14360</v>
      </c>
      <c r="I6351" s="447">
        <v>45261</v>
      </c>
    </row>
    <row r="6352" spans="1:9" ht="15.75">
      <c r="A6352" s="675">
        <v>87415</v>
      </c>
      <c r="B6352" s="675" t="s">
        <v>7490</v>
      </c>
      <c r="C6352" s="675" t="s">
        <v>1992</v>
      </c>
      <c r="D6352" s="675" t="s">
        <v>2</v>
      </c>
      <c r="E6352" s="676">
        <v>31.7</v>
      </c>
      <c r="F6352" s="446"/>
      <c r="G6352" s="446"/>
      <c r="H6352" s="446" t="s">
        <v>14360</v>
      </c>
      <c r="I6352" s="447">
        <v>45261</v>
      </c>
    </row>
    <row r="6353" spans="1:9" ht="15.75">
      <c r="A6353" s="675">
        <v>87416</v>
      </c>
      <c r="B6353" s="675" t="s">
        <v>7491</v>
      </c>
      <c r="C6353" s="675" t="s">
        <v>1992</v>
      </c>
      <c r="D6353" s="675" t="s">
        <v>2</v>
      </c>
      <c r="E6353" s="676">
        <v>35.86</v>
      </c>
      <c r="F6353" s="446"/>
      <c r="G6353" s="446"/>
      <c r="H6353" s="446" t="s">
        <v>14360</v>
      </c>
      <c r="I6353" s="447">
        <v>45261</v>
      </c>
    </row>
    <row r="6354" spans="1:9" ht="15.75">
      <c r="A6354" s="675">
        <v>87418</v>
      </c>
      <c r="B6354" s="675" t="s">
        <v>7492</v>
      </c>
      <c r="C6354" s="675" t="s">
        <v>1992</v>
      </c>
      <c r="D6354" s="675" t="s">
        <v>2</v>
      </c>
      <c r="E6354" s="676">
        <v>17.579999999999998</v>
      </c>
      <c r="F6354" s="446"/>
      <c r="G6354" s="446"/>
      <c r="H6354" s="446" t="s">
        <v>14360</v>
      </c>
      <c r="I6354" s="447">
        <v>45261</v>
      </c>
    </row>
    <row r="6355" spans="1:9" ht="15.75">
      <c r="A6355" s="675">
        <v>87421</v>
      </c>
      <c r="B6355" s="675" t="s">
        <v>7493</v>
      </c>
      <c r="C6355" s="675" t="s">
        <v>1992</v>
      </c>
      <c r="D6355" s="675" t="s">
        <v>2</v>
      </c>
      <c r="E6355" s="676">
        <v>27.09</v>
      </c>
      <c r="F6355" s="446"/>
      <c r="G6355" s="446"/>
      <c r="H6355" s="446" t="s">
        <v>14360</v>
      </c>
      <c r="I6355" s="447">
        <v>45261</v>
      </c>
    </row>
    <row r="6356" spans="1:9" ht="15.75">
      <c r="A6356" s="675">
        <v>87424</v>
      </c>
      <c r="B6356" s="675" t="s">
        <v>7494</v>
      </c>
      <c r="C6356" s="675" t="s">
        <v>1992</v>
      </c>
      <c r="D6356" s="675" t="s">
        <v>2</v>
      </c>
      <c r="E6356" s="676">
        <v>35.17</v>
      </c>
      <c r="F6356" s="446"/>
      <c r="G6356" s="446"/>
      <c r="H6356" s="446" t="s">
        <v>14360</v>
      </c>
      <c r="I6356" s="447">
        <v>45261</v>
      </c>
    </row>
    <row r="6357" spans="1:9" ht="15.75">
      <c r="A6357" s="675">
        <v>87427</v>
      </c>
      <c r="B6357" s="675" t="s">
        <v>7495</v>
      </c>
      <c r="C6357" s="675" t="s">
        <v>1992</v>
      </c>
      <c r="D6357" s="675" t="s">
        <v>2</v>
      </c>
      <c r="E6357" s="676">
        <v>41.81</v>
      </c>
      <c r="F6357" s="446"/>
      <c r="G6357" s="446"/>
      <c r="H6357" s="446" t="s">
        <v>14360</v>
      </c>
      <c r="I6357" s="447">
        <v>45261</v>
      </c>
    </row>
    <row r="6358" spans="1:9" ht="15.75">
      <c r="A6358" s="675">
        <v>87430</v>
      </c>
      <c r="B6358" s="675" t="s">
        <v>7496</v>
      </c>
      <c r="C6358" s="675" t="s">
        <v>1992</v>
      </c>
      <c r="D6358" s="675" t="s">
        <v>2</v>
      </c>
      <c r="E6358" s="676">
        <v>17.239999999999998</v>
      </c>
      <c r="F6358" s="446"/>
      <c r="G6358" s="446"/>
      <c r="H6358" s="446" t="s">
        <v>14360</v>
      </c>
      <c r="I6358" s="447">
        <v>45261</v>
      </c>
    </row>
    <row r="6359" spans="1:9" ht="15.75">
      <c r="A6359" s="675">
        <v>87433</v>
      </c>
      <c r="B6359" s="675" t="s">
        <v>7497</v>
      </c>
      <c r="C6359" s="675" t="s">
        <v>1992</v>
      </c>
      <c r="D6359" s="675" t="s">
        <v>2</v>
      </c>
      <c r="E6359" s="676">
        <v>25.17</v>
      </c>
      <c r="F6359" s="446"/>
      <c r="G6359" s="446"/>
      <c r="H6359" s="446" t="s">
        <v>14360</v>
      </c>
      <c r="I6359" s="447">
        <v>45261</v>
      </c>
    </row>
    <row r="6360" spans="1:9" ht="15.75">
      <c r="A6360" s="675">
        <v>87436</v>
      </c>
      <c r="B6360" s="675" t="s">
        <v>7498</v>
      </c>
      <c r="C6360" s="675" t="s">
        <v>1992</v>
      </c>
      <c r="D6360" s="675" t="s">
        <v>2</v>
      </c>
      <c r="E6360" s="676">
        <v>28.45</v>
      </c>
      <c r="F6360" s="446"/>
      <c r="G6360" s="446"/>
      <c r="H6360" s="446" t="s">
        <v>14360</v>
      </c>
      <c r="I6360" s="447">
        <v>45261</v>
      </c>
    </row>
    <row r="6361" spans="1:9" ht="15.75">
      <c r="A6361" s="675">
        <v>87439</v>
      </c>
      <c r="B6361" s="675" t="s">
        <v>7499</v>
      </c>
      <c r="C6361" s="675" t="s">
        <v>1992</v>
      </c>
      <c r="D6361" s="675" t="s">
        <v>2</v>
      </c>
      <c r="E6361" s="676">
        <v>34.94</v>
      </c>
      <c r="F6361" s="446"/>
      <c r="G6361" s="446"/>
      <c r="H6361" s="446" t="s">
        <v>14360</v>
      </c>
      <c r="I6361" s="447">
        <v>45261</v>
      </c>
    </row>
    <row r="6362" spans="1:9" ht="15.75">
      <c r="A6362" s="675">
        <v>87527</v>
      </c>
      <c r="B6362" s="675" t="s">
        <v>1404</v>
      </c>
      <c r="C6362" s="675" t="s">
        <v>1992</v>
      </c>
      <c r="D6362" s="675" t="s">
        <v>2</v>
      </c>
      <c r="E6362" s="676">
        <v>38.24</v>
      </c>
      <c r="F6362" s="446"/>
      <c r="G6362" s="446"/>
      <c r="H6362" s="446" t="s">
        <v>14360</v>
      </c>
      <c r="I6362" s="447">
        <v>45261</v>
      </c>
    </row>
    <row r="6363" spans="1:9" ht="15.75">
      <c r="A6363" s="675">
        <v>87528</v>
      </c>
      <c r="B6363" s="675" t="s">
        <v>1405</v>
      </c>
      <c r="C6363" s="675" t="s">
        <v>1992</v>
      </c>
      <c r="D6363" s="675" t="s">
        <v>2</v>
      </c>
      <c r="E6363" s="676">
        <v>43.13</v>
      </c>
      <c r="F6363" s="446"/>
      <c r="G6363" s="446"/>
      <c r="H6363" s="446" t="s">
        <v>14360</v>
      </c>
      <c r="I6363" s="447">
        <v>45261</v>
      </c>
    </row>
    <row r="6364" spans="1:9" ht="15.75">
      <c r="A6364" s="675">
        <v>87529</v>
      </c>
      <c r="B6364" s="675" t="s">
        <v>1406</v>
      </c>
      <c r="C6364" s="675" t="s">
        <v>1992</v>
      </c>
      <c r="D6364" s="675" t="s">
        <v>2</v>
      </c>
      <c r="E6364" s="676">
        <v>34.799999999999997</v>
      </c>
      <c r="F6364" s="446"/>
      <c r="G6364" s="446"/>
      <c r="H6364" s="446" t="s">
        <v>14360</v>
      </c>
      <c r="I6364" s="447">
        <v>45261</v>
      </c>
    </row>
    <row r="6365" spans="1:9" ht="15.75">
      <c r="A6365" s="675">
        <v>87530</v>
      </c>
      <c r="B6365" s="675" t="s">
        <v>1407</v>
      </c>
      <c r="C6365" s="675" t="s">
        <v>1992</v>
      </c>
      <c r="D6365" s="675" t="s">
        <v>2</v>
      </c>
      <c r="E6365" s="676">
        <v>39.69</v>
      </c>
      <c r="F6365" s="446"/>
      <c r="G6365" s="446"/>
      <c r="H6365" s="446" t="s">
        <v>14360</v>
      </c>
      <c r="I6365" s="447">
        <v>45261</v>
      </c>
    </row>
    <row r="6366" spans="1:9" ht="15.75">
      <c r="A6366" s="675">
        <v>87531</v>
      </c>
      <c r="B6366" s="675" t="s">
        <v>1408</v>
      </c>
      <c r="C6366" s="675" t="s">
        <v>1992</v>
      </c>
      <c r="D6366" s="675" t="s">
        <v>2</v>
      </c>
      <c r="E6366" s="676">
        <v>33.58</v>
      </c>
      <c r="F6366" s="446"/>
      <c r="G6366" s="446"/>
      <c r="H6366" s="446" t="s">
        <v>14360</v>
      </c>
      <c r="I6366" s="447">
        <v>45261</v>
      </c>
    </row>
    <row r="6367" spans="1:9" ht="15.75">
      <c r="A6367" s="675">
        <v>87532</v>
      </c>
      <c r="B6367" s="675" t="s">
        <v>1409</v>
      </c>
      <c r="C6367" s="675" t="s">
        <v>1992</v>
      </c>
      <c r="D6367" s="675" t="s">
        <v>2</v>
      </c>
      <c r="E6367" s="676">
        <v>38.47</v>
      </c>
      <c r="F6367" s="446"/>
      <c r="G6367" s="446"/>
      <c r="H6367" s="446" t="s">
        <v>14360</v>
      </c>
      <c r="I6367" s="447">
        <v>45261</v>
      </c>
    </row>
    <row r="6368" spans="1:9" ht="15.75">
      <c r="A6368" s="675">
        <v>87535</v>
      </c>
      <c r="B6368" s="675" t="s">
        <v>1410</v>
      </c>
      <c r="C6368" s="675" t="s">
        <v>1992</v>
      </c>
      <c r="D6368" s="675" t="s">
        <v>2</v>
      </c>
      <c r="E6368" s="676">
        <v>30.13</v>
      </c>
      <c r="F6368" s="446"/>
      <c r="G6368" s="446"/>
      <c r="H6368" s="446" t="s">
        <v>14360</v>
      </c>
      <c r="I6368" s="447">
        <v>45261</v>
      </c>
    </row>
    <row r="6369" spans="1:9" ht="15.75">
      <c r="A6369" s="675">
        <v>87536</v>
      </c>
      <c r="B6369" s="675" t="s">
        <v>1411</v>
      </c>
      <c r="C6369" s="675" t="s">
        <v>1992</v>
      </c>
      <c r="D6369" s="675" t="s">
        <v>2</v>
      </c>
      <c r="E6369" s="676">
        <v>35.020000000000003</v>
      </c>
      <c r="F6369" s="446"/>
      <c r="G6369" s="446"/>
      <c r="H6369" s="446" t="s">
        <v>14360</v>
      </c>
      <c r="I6369" s="447">
        <v>45261</v>
      </c>
    </row>
    <row r="6370" spans="1:9" ht="15.75">
      <c r="A6370" s="675">
        <v>87537</v>
      </c>
      <c r="B6370" s="675" t="s">
        <v>1412</v>
      </c>
      <c r="C6370" s="675" t="s">
        <v>1992</v>
      </c>
      <c r="D6370" s="675" t="s">
        <v>2</v>
      </c>
      <c r="E6370" s="676">
        <v>79.25</v>
      </c>
      <c r="F6370" s="446"/>
      <c r="G6370" s="446"/>
      <c r="H6370" s="446" t="s">
        <v>14360</v>
      </c>
      <c r="I6370" s="447">
        <v>45261</v>
      </c>
    </row>
    <row r="6371" spans="1:9" ht="15.75">
      <c r="A6371" s="675">
        <v>87538</v>
      </c>
      <c r="B6371" s="675" t="s">
        <v>1413</v>
      </c>
      <c r="C6371" s="675" t="s">
        <v>1992</v>
      </c>
      <c r="D6371" s="675" t="s">
        <v>2</v>
      </c>
      <c r="E6371" s="676">
        <v>76.31</v>
      </c>
      <c r="F6371" s="446"/>
      <c r="G6371" s="446"/>
      <c r="H6371" s="446" t="s">
        <v>14360</v>
      </c>
      <c r="I6371" s="447">
        <v>45261</v>
      </c>
    </row>
    <row r="6372" spans="1:9" ht="15.75">
      <c r="A6372" s="675">
        <v>87539</v>
      </c>
      <c r="B6372" s="675" t="s">
        <v>1414</v>
      </c>
      <c r="C6372" s="675" t="s">
        <v>1992</v>
      </c>
      <c r="D6372" s="675" t="s">
        <v>2</v>
      </c>
      <c r="E6372" s="676">
        <v>75.260000000000005</v>
      </c>
      <c r="F6372" s="446"/>
      <c r="G6372" s="446"/>
      <c r="H6372" s="446" t="s">
        <v>14360</v>
      </c>
      <c r="I6372" s="447">
        <v>45261</v>
      </c>
    </row>
    <row r="6373" spans="1:9" ht="15.75">
      <c r="A6373" s="675">
        <v>87541</v>
      </c>
      <c r="B6373" s="675" t="s">
        <v>1415</v>
      </c>
      <c r="C6373" s="675" t="s">
        <v>1992</v>
      </c>
      <c r="D6373" s="675" t="s">
        <v>2</v>
      </c>
      <c r="E6373" s="676">
        <v>72.31</v>
      </c>
      <c r="F6373" s="446"/>
      <c r="G6373" s="446"/>
      <c r="H6373" s="446" t="s">
        <v>14360</v>
      </c>
      <c r="I6373" s="447">
        <v>45261</v>
      </c>
    </row>
    <row r="6374" spans="1:9" ht="15.75">
      <c r="A6374" s="675">
        <v>87543</v>
      </c>
      <c r="B6374" s="675" t="s">
        <v>1753</v>
      </c>
      <c r="C6374" s="675" t="s">
        <v>1992</v>
      </c>
      <c r="D6374" s="675" t="s">
        <v>2</v>
      </c>
      <c r="E6374" s="676">
        <v>24.82</v>
      </c>
      <c r="F6374" s="446"/>
      <c r="G6374" s="446"/>
      <c r="H6374" s="446" t="s">
        <v>14360</v>
      </c>
      <c r="I6374" s="447">
        <v>45261</v>
      </c>
    </row>
    <row r="6375" spans="1:9" ht="15.75">
      <c r="A6375" s="675">
        <v>87545</v>
      </c>
      <c r="B6375" s="675" t="s">
        <v>1416</v>
      </c>
      <c r="C6375" s="675" t="s">
        <v>1992</v>
      </c>
      <c r="D6375" s="675" t="s">
        <v>2</v>
      </c>
      <c r="E6375" s="676">
        <v>25.77</v>
      </c>
      <c r="F6375" s="446"/>
      <c r="G6375" s="446"/>
      <c r="H6375" s="446" t="s">
        <v>14360</v>
      </c>
      <c r="I6375" s="447">
        <v>45261</v>
      </c>
    </row>
    <row r="6376" spans="1:9" ht="15.75">
      <c r="A6376" s="675">
        <v>87546</v>
      </c>
      <c r="B6376" s="675" t="s">
        <v>1417</v>
      </c>
      <c r="C6376" s="675" t="s">
        <v>1992</v>
      </c>
      <c r="D6376" s="675" t="s">
        <v>2</v>
      </c>
      <c r="E6376" s="676">
        <v>28.54</v>
      </c>
      <c r="F6376" s="446"/>
      <c r="G6376" s="446"/>
      <c r="H6376" s="446" t="s">
        <v>14360</v>
      </c>
      <c r="I6376" s="447">
        <v>45261</v>
      </c>
    </row>
    <row r="6377" spans="1:9" ht="15.75">
      <c r="A6377" s="675">
        <v>87547</v>
      </c>
      <c r="B6377" s="675" t="s">
        <v>1418</v>
      </c>
      <c r="C6377" s="675" t="s">
        <v>1992</v>
      </c>
      <c r="D6377" s="675" t="s">
        <v>2</v>
      </c>
      <c r="E6377" s="676">
        <v>22.34</v>
      </c>
      <c r="F6377" s="446"/>
      <c r="G6377" s="446"/>
      <c r="H6377" s="446" t="s">
        <v>14360</v>
      </c>
      <c r="I6377" s="447">
        <v>45261</v>
      </c>
    </row>
    <row r="6378" spans="1:9" ht="15.75">
      <c r="A6378" s="675">
        <v>87548</v>
      </c>
      <c r="B6378" s="675" t="s">
        <v>1419</v>
      </c>
      <c r="C6378" s="675" t="s">
        <v>1992</v>
      </c>
      <c r="D6378" s="675" t="s">
        <v>2</v>
      </c>
      <c r="E6378" s="676">
        <v>25.11</v>
      </c>
      <c r="F6378" s="446"/>
      <c r="G6378" s="446"/>
      <c r="H6378" s="446" t="s">
        <v>14360</v>
      </c>
      <c r="I6378" s="447">
        <v>45261</v>
      </c>
    </row>
    <row r="6379" spans="1:9" ht="15.75">
      <c r="A6379" s="675">
        <v>87549</v>
      </c>
      <c r="B6379" s="675" t="s">
        <v>1420</v>
      </c>
      <c r="C6379" s="675" t="s">
        <v>1992</v>
      </c>
      <c r="D6379" s="675" t="s">
        <v>2</v>
      </c>
      <c r="E6379" s="676">
        <v>21.1</v>
      </c>
      <c r="F6379" s="446"/>
      <c r="G6379" s="446"/>
      <c r="H6379" s="446" t="s">
        <v>14360</v>
      </c>
      <c r="I6379" s="447">
        <v>45261</v>
      </c>
    </row>
    <row r="6380" spans="1:9" ht="15.75">
      <c r="A6380" s="675">
        <v>87550</v>
      </c>
      <c r="B6380" s="675" t="s">
        <v>1421</v>
      </c>
      <c r="C6380" s="675" t="s">
        <v>1992</v>
      </c>
      <c r="D6380" s="675" t="s">
        <v>2</v>
      </c>
      <c r="E6380" s="676">
        <v>23.87</v>
      </c>
      <c r="F6380" s="446"/>
      <c r="G6380" s="446"/>
      <c r="H6380" s="446" t="s">
        <v>14360</v>
      </c>
      <c r="I6380" s="447">
        <v>45261</v>
      </c>
    </row>
    <row r="6381" spans="1:9" ht="15.75">
      <c r="A6381" s="675">
        <v>87553</v>
      </c>
      <c r="B6381" s="675" t="s">
        <v>1422</v>
      </c>
      <c r="C6381" s="675" t="s">
        <v>1992</v>
      </c>
      <c r="D6381" s="675" t="s">
        <v>2</v>
      </c>
      <c r="E6381" s="676">
        <v>17.66</v>
      </c>
      <c r="F6381" s="446"/>
      <c r="G6381" s="446"/>
      <c r="H6381" s="446" t="s">
        <v>14360</v>
      </c>
      <c r="I6381" s="447">
        <v>45261</v>
      </c>
    </row>
    <row r="6382" spans="1:9" ht="15.75">
      <c r="A6382" s="675">
        <v>87554</v>
      </c>
      <c r="B6382" s="675" t="s">
        <v>1423</v>
      </c>
      <c r="C6382" s="675" t="s">
        <v>1992</v>
      </c>
      <c r="D6382" s="675" t="s">
        <v>2</v>
      </c>
      <c r="E6382" s="676">
        <v>20.43</v>
      </c>
      <c r="F6382" s="446"/>
      <c r="G6382" s="446"/>
      <c r="H6382" s="446" t="s">
        <v>14360</v>
      </c>
      <c r="I6382" s="447">
        <v>45261</v>
      </c>
    </row>
    <row r="6383" spans="1:9" ht="15.75">
      <c r="A6383" s="675">
        <v>87555</v>
      </c>
      <c r="B6383" s="675" t="s">
        <v>1424</v>
      </c>
      <c r="C6383" s="675" t="s">
        <v>1992</v>
      </c>
      <c r="D6383" s="675" t="s">
        <v>2</v>
      </c>
      <c r="E6383" s="676">
        <v>47.94</v>
      </c>
      <c r="F6383" s="446"/>
      <c r="G6383" s="446"/>
      <c r="H6383" s="446" t="s">
        <v>14360</v>
      </c>
      <c r="I6383" s="447">
        <v>45261</v>
      </c>
    </row>
    <row r="6384" spans="1:9" ht="15.75">
      <c r="A6384" s="675">
        <v>87556</v>
      </c>
      <c r="B6384" s="675" t="s">
        <v>1425</v>
      </c>
      <c r="C6384" s="675" t="s">
        <v>1992</v>
      </c>
      <c r="D6384" s="675" t="s">
        <v>2</v>
      </c>
      <c r="E6384" s="676">
        <v>45.01</v>
      </c>
      <c r="F6384" s="446"/>
      <c r="G6384" s="446"/>
      <c r="H6384" s="446" t="s">
        <v>14360</v>
      </c>
      <c r="I6384" s="447">
        <v>45261</v>
      </c>
    </row>
    <row r="6385" spans="1:9" ht="15.75">
      <c r="A6385" s="675">
        <v>87557</v>
      </c>
      <c r="B6385" s="675" t="s">
        <v>1426</v>
      </c>
      <c r="C6385" s="675" t="s">
        <v>1992</v>
      </c>
      <c r="D6385" s="675" t="s">
        <v>2</v>
      </c>
      <c r="E6385" s="676">
        <v>43.94</v>
      </c>
      <c r="F6385" s="446"/>
      <c r="G6385" s="446"/>
      <c r="H6385" s="446" t="s">
        <v>14360</v>
      </c>
      <c r="I6385" s="447">
        <v>45261</v>
      </c>
    </row>
    <row r="6386" spans="1:9" ht="15.75">
      <c r="A6386" s="675">
        <v>87559</v>
      </c>
      <c r="B6386" s="675" t="s">
        <v>1427</v>
      </c>
      <c r="C6386" s="675" t="s">
        <v>1992</v>
      </c>
      <c r="D6386" s="675" t="s">
        <v>2</v>
      </c>
      <c r="E6386" s="676">
        <v>40.99</v>
      </c>
      <c r="F6386" s="446"/>
      <c r="G6386" s="446"/>
      <c r="H6386" s="446" t="s">
        <v>14360</v>
      </c>
      <c r="I6386" s="447">
        <v>45261</v>
      </c>
    </row>
    <row r="6387" spans="1:9" ht="15.75">
      <c r="A6387" s="675">
        <v>87561</v>
      </c>
      <c r="B6387" s="675" t="s">
        <v>1428</v>
      </c>
      <c r="C6387" s="675" t="s">
        <v>1992</v>
      </c>
      <c r="D6387" s="675" t="s">
        <v>2</v>
      </c>
      <c r="E6387" s="676">
        <v>44.2</v>
      </c>
      <c r="F6387" s="446"/>
      <c r="G6387" s="446"/>
      <c r="H6387" s="446" t="s">
        <v>14360</v>
      </c>
      <c r="I6387" s="447">
        <v>45261</v>
      </c>
    </row>
    <row r="6388" spans="1:9" ht="15.75">
      <c r="A6388" s="675">
        <v>87775</v>
      </c>
      <c r="B6388" s="675" t="s">
        <v>7500</v>
      </c>
      <c r="C6388" s="675" t="s">
        <v>1992</v>
      </c>
      <c r="D6388" s="675" t="s">
        <v>2</v>
      </c>
      <c r="E6388" s="676">
        <v>48.46</v>
      </c>
      <c r="F6388" s="446"/>
      <c r="G6388" s="446"/>
      <c r="H6388" s="446" t="s">
        <v>14360</v>
      </c>
      <c r="I6388" s="447">
        <v>45261</v>
      </c>
    </row>
    <row r="6389" spans="1:9" ht="15.75">
      <c r="A6389" s="675">
        <v>87777</v>
      </c>
      <c r="B6389" s="675" t="s">
        <v>7501</v>
      </c>
      <c r="C6389" s="675" t="s">
        <v>1992</v>
      </c>
      <c r="D6389" s="675" t="s">
        <v>2</v>
      </c>
      <c r="E6389" s="676">
        <v>52.55</v>
      </c>
      <c r="F6389" s="446"/>
      <c r="G6389" s="446"/>
      <c r="H6389" s="446" t="s">
        <v>14360</v>
      </c>
      <c r="I6389" s="447">
        <v>45261</v>
      </c>
    </row>
    <row r="6390" spans="1:9" ht="15.75">
      <c r="A6390" s="675">
        <v>87778</v>
      </c>
      <c r="B6390" s="675" t="s">
        <v>7502</v>
      </c>
      <c r="C6390" s="675" t="s">
        <v>1992</v>
      </c>
      <c r="D6390" s="675" t="s">
        <v>2</v>
      </c>
      <c r="E6390" s="676">
        <v>83.13</v>
      </c>
      <c r="F6390" s="446"/>
      <c r="G6390" s="446"/>
      <c r="H6390" s="446" t="s">
        <v>14360</v>
      </c>
      <c r="I6390" s="447">
        <v>45261</v>
      </c>
    </row>
    <row r="6391" spans="1:9" ht="15.75">
      <c r="A6391" s="675">
        <v>87779</v>
      </c>
      <c r="B6391" s="675" t="s">
        <v>7503</v>
      </c>
      <c r="C6391" s="675" t="s">
        <v>1992</v>
      </c>
      <c r="D6391" s="675" t="s">
        <v>2</v>
      </c>
      <c r="E6391" s="676">
        <v>62.46</v>
      </c>
      <c r="F6391" s="446"/>
      <c r="G6391" s="446"/>
      <c r="H6391" s="446" t="s">
        <v>14360</v>
      </c>
      <c r="I6391" s="447">
        <v>45261</v>
      </c>
    </row>
    <row r="6392" spans="1:9" ht="15.75">
      <c r="A6392" s="675">
        <v>87781</v>
      </c>
      <c r="B6392" s="675" t="s">
        <v>7504</v>
      </c>
      <c r="C6392" s="675" t="s">
        <v>1992</v>
      </c>
      <c r="D6392" s="675" t="s">
        <v>2</v>
      </c>
      <c r="E6392" s="676">
        <v>67.94</v>
      </c>
      <c r="F6392" s="446"/>
      <c r="G6392" s="446"/>
      <c r="H6392" s="446" t="s">
        <v>14360</v>
      </c>
      <c r="I6392" s="447">
        <v>45261</v>
      </c>
    </row>
    <row r="6393" spans="1:9" ht="15.75">
      <c r="A6393" s="675">
        <v>87783</v>
      </c>
      <c r="B6393" s="675" t="s">
        <v>7505</v>
      </c>
      <c r="C6393" s="675" t="s">
        <v>1992</v>
      </c>
      <c r="D6393" s="675" t="s">
        <v>2</v>
      </c>
      <c r="E6393" s="676">
        <v>109.17</v>
      </c>
      <c r="F6393" s="446"/>
      <c r="G6393" s="446"/>
      <c r="H6393" s="446" t="s">
        <v>14360</v>
      </c>
      <c r="I6393" s="447">
        <v>45261</v>
      </c>
    </row>
    <row r="6394" spans="1:9" ht="15.75">
      <c r="A6394" s="675">
        <v>87784</v>
      </c>
      <c r="B6394" s="675" t="s">
        <v>7506</v>
      </c>
      <c r="C6394" s="675" t="s">
        <v>1992</v>
      </c>
      <c r="D6394" s="675" t="s">
        <v>2</v>
      </c>
      <c r="E6394" s="676">
        <v>68.180000000000007</v>
      </c>
      <c r="F6394" s="446"/>
      <c r="G6394" s="446"/>
      <c r="H6394" s="446" t="s">
        <v>14360</v>
      </c>
      <c r="I6394" s="447">
        <v>45261</v>
      </c>
    </row>
    <row r="6395" spans="1:9" ht="15.75">
      <c r="A6395" s="675">
        <v>87786</v>
      </c>
      <c r="B6395" s="675" t="s">
        <v>7507</v>
      </c>
      <c r="C6395" s="675" t="s">
        <v>1992</v>
      </c>
      <c r="D6395" s="675" t="s">
        <v>2</v>
      </c>
      <c r="E6395" s="676">
        <v>75.05</v>
      </c>
      <c r="F6395" s="446"/>
      <c r="G6395" s="446"/>
      <c r="H6395" s="446" t="s">
        <v>14360</v>
      </c>
      <c r="I6395" s="447">
        <v>45261</v>
      </c>
    </row>
    <row r="6396" spans="1:9" ht="15.75">
      <c r="A6396" s="675">
        <v>87787</v>
      </c>
      <c r="B6396" s="675" t="s">
        <v>7508</v>
      </c>
      <c r="C6396" s="675" t="s">
        <v>1992</v>
      </c>
      <c r="D6396" s="675" t="s">
        <v>2</v>
      </c>
      <c r="E6396" s="676">
        <v>127.63</v>
      </c>
      <c r="F6396" s="446"/>
      <c r="G6396" s="446"/>
      <c r="H6396" s="446" t="s">
        <v>14360</v>
      </c>
      <c r="I6396" s="447">
        <v>45261</v>
      </c>
    </row>
    <row r="6397" spans="1:9" ht="15.75">
      <c r="A6397" s="675">
        <v>87788</v>
      </c>
      <c r="B6397" s="675" t="s">
        <v>7509</v>
      </c>
      <c r="C6397" s="675" t="s">
        <v>1992</v>
      </c>
      <c r="D6397" s="675" t="s">
        <v>2</v>
      </c>
      <c r="E6397" s="676">
        <v>80.42</v>
      </c>
      <c r="F6397" s="446"/>
      <c r="G6397" s="446"/>
      <c r="H6397" s="446" t="s">
        <v>14360</v>
      </c>
      <c r="I6397" s="447">
        <v>45261</v>
      </c>
    </row>
    <row r="6398" spans="1:9" ht="15.75">
      <c r="A6398" s="675">
        <v>87790</v>
      </c>
      <c r="B6398" s="675" t="s">
        <v>1429</v>
      </c>
      <c r="C6398" s="675" t="s">
        <v>1992</v>
      </c>
      <c r="D6398" s="675" t="s">
        <v>2</v>
      </c>
      <c r="E6398" s="676">
        <v>87.99</v>
      </c>
      <c r="F6398" s="446"/>
      <c r="G6398" s="446"/>
      <c r="H6398" s="446" t="s">
        <v>14360</v>
      </c>
      <c r="I6398" s="447">
        <v>45261</v>
      </c>
    </row>
    <row r="6399" spans="1:9" ht="15.75">
      <c r="A6399" s="675">
        <v>87791</v>
      </c>
      <c r="B6399" s="675" t="s">
        <v>7510</v>
      </c>
      <c r="C6399" s="675" t="s">
        <v>1992</v>
      </c>
      <c r="D6399" s="675" t="s">
        <v>2</v>
      </c>
      <c r="E6399" s="676">
        <v>140.65</v>
      </c>
      <c r="F6399" s="446"/>
      <c r="G6399" s="446"/>
      <c r="H6399" s="446" t="s">
        <v>14360</v>
      </c>
      <c r="I6399" s="447">
        <v>45261</v>
      </c>
    </row>
    <row r="6400" spans="1:9" ht="15.75">
      <c r="A6400" s="675">
        <v>87792</v>
      </c>
      <c r="B6400" s="675" t="s">
        <v>7511</v>
      </c>
      <c r="C6400" s="675" t="s">
        <v>1992</v>
      </c>
      <c r="D6400" s="675" t="s">
        <v>2</v>
      </c>
      <c r="E6400" s="676">
        <v>35.880000000000003</v>
      </c>
      <c r="F6400" s="446"/>
      <c r="G6400" s="446"/>
      <c r="H6400" s="446" t="s">
        <v>14360</v>
      </c>
      <c r="I6400" s="447">
        <v>45261</v>
      </c>
    </row>
    <row r="6401" spans="1:9" ht="15.75">
      <c r="A6401" s="675">
        <v>87794</v>
      </c>
      <c r="B6401" s="675" t="s">
        <v>7512</v>
      </c>
      <c r="C6401" s="675" t="s">
        <v>1992</v>
      </c>
      <c r="D6401" s="675" t="s">
        <v>2</v>
      </c>
      <c r="E6401" s="676">
        <v>39.700000000000003</v>
      </c>
      <c r="H6401" s="446" t="s">
        <v>14360</v>
      </c>
      <c r="I6401" s="447">
        <v>45261</v>
      </c>
    </row>
    <row r="6402" spans="1:9" ht="15.75">
      <c r="A6402" s="675">
        <v>87795</v>
      </c>
      <c r="B6402" s="675" t="s">
        <v>7513</v>
      </c>
      <c r="C6402" s="675" t="s">
        <v>1992</v>
      </c>
      <c r="D6402" s="675" t="s">
        <v>2</v>
      </c>
      <c r="E6402" s="676">
        <v>69.14</v>
      </c>
      <c r="H6402" s="446" t="s">
        <v>14360</v>
      </c>
      <c r="I6402" s="447">
        <v>45261</v>
      </c>
    </row>
    <row r="6403" spans="1:9" ht="15.75">
      <c r="A6403" s="675">
        <v>87797</v>
      </c>
      <c r="B6403" s="675" t="s">
        <v>7514</v>
      </c>
      <c r="C6403" s="675" t="s">
        <v>1992</v>
      </c>
      <c r="D6403" s="675" t="s">
        <v>2</v>
      </c>
      <c r="E6403" s="676">
        <v>49.55</v>
      </c>
      <c r="H6403" s="446" t="s">
        <v>14360</v>
      </c>
      <c r="I6403" s="447">
        <v>45261</v>
      </c>
    </row>
    <row r="6404" spans="1:9" ht="15.75">
      <c r="A6404" s="675">
        <v>87799</v>
      </c>
      <c r="B6404" s="675" t="s">
        <v>7515</v>
      </c>
      <c r="C6404" s="675" t="s">
        <v>1992</v>
      </c>
      <c r="D6404" s="675" t="s">
        <v>2</v>
      </c>
      <c r="E6404" s="676">
        <v>54.66</v>
      </c>
      <c r="H6404" s="446" t="s">
        <v>14360</v>
      </c>
      <c r="I6404" s="447">
        <v>45261</v>
      </c>
    </row>
    <row r="6405" spans="1:9" ht="15.75">
      <c r="A6405" s="675">
        <v>87800</v>
      </c>
      <c r="B6405" s="675" t="s">
        <v>7516</v>
      </c>
      <c r="C6405" s="675" t="s">
        <v>1992</v>
      </c>
      <c r="D6405" s="675" t="s">
        <v>2</v>
      </c>
      <c r="E6405" s="676">
        <v>93.92</v>
      </c>
      <c r="H6405" s="446" t="s">
        <v>14360</v>
      </c>
      <c r="I6405" s="447">
        <v>45261</v>
      </c>
    </row>
    <row r="6406" spans="1:9" ht="15.75">
      <c r="A6406" s="675">
        <v>87801</v>
      </c>
      <c r="B6406" s="675" t="s">
        <v>7517</v>
      </c>
      <c r="C6406" s="675" t="s">
        <v>1992</v>
      </c>
      <c r="D6406" s="675" t="s">
        <v>2</v>
      </c>
      <c r="E6406" s="676">
        <v>54.89</v>
      </c>
      <c r="H6406" s="446" t="s">
        <v>14360</v>
      </c>
      <c r="I6406" s="447">
        <v>45261</v>
      </c>
    </row>
    <row r="6407" spans="1:9" ht="15.75">
      <c r="A6407" s="675">
        <v>87803</v>
      </c>
      <c r="B6407" s="675" t="s">
        <v>7518</v>
      </c>
      <c r="C6407" s="675" t="s">
        <v>1992</v>
      </c>
      <c r="D6407" s="675" t="s">
        <v>2</v>
      </c>
      <c r="E6407" s="676">
        <v>61.31</v>
      </c>
      <c r="H6407" s="446" t="s">
        <v>14360</v>
      </c>
      <c r="I6407" s="447">
        <v>45261</v>
      </c>
    </row>
    <row r="6408" spans="1:9" ht="15.75">
      <c r="A6408" s="675">
        <v>87804</v>
      </c>
      <c r="B6408" s="675" t="s">
        <v>7519</v>
      </c>
      <c r="C6408" s="675" t="s">
        <v>1992</v>
      </c>
      <c r="D6408" s="675" t="s">
        <v>2</v>
      </c>
      <c r="E6408" s="676">
        <v>111.17</v>
      </c>
      <c r="H6408" s="446" t="s">
        <v>14360</v>
      </c>
      <c r="I6408" s="447">
        <v>45261</v>
      </c>
    </row>
    <row r="6409" spans="1:9" ht="15.75">
      <c r="A6409" s="675">
        <v>87805</v>
      </c>
      <c r="B6409" s="675" t="s">
        <v>7520</v>
      </c>
      <c r="C6409" s="675" t="s">
        <v>1992</v>
      </c>
      <c r="D6409" s="675" t="s">
        <v>2</v>
      </c>
      <c r="E6409" s="676">
        <v>59.96</v>
      </c>
      <c r="H6409" s="446" t="s">
        <v>14360</v>
      </c>
      <c r="I6409" s="447">
        <v>45261</v>
      </c>
    </row>
    <row r="6410" spans="1:9" ht="15.75">
      <c r="A6410" s="675">
        <v>87807</v>
      </c>
      <c r="B6410" s="675" t="s">
        <v>7521</v>
      </c>
      <c r="C6410" s="675" t="s">
        <v>1992</v>
      </c>
      <c r="D6410" s="675" t="s">
        <v>2</v>
      </c>
      <c r="E6410" s="676">
        <v>67.03</v>
      </c>
      <c r="H6410" s="446" t="s">
        <v>14360</v>
      </c>
      <c r="I6410" s="447">
        <v>45261</v>
      </c>
    </row>
    <row r="6411" spans="1:9" ht="15.75">
      <c r="A6411" s="675">
        <v>87808</v>
      </c>
      <c r="B6411" s="675" t="s">
        <v>7522</v>
      </c>
      <c r="C6411" s="675" t="s">
        <v>1992</v>
      </c>
      <c r="D6411" s="675" t="s">
        <v>2</v>
      </c>
      <c r="E6411" s="676">
        <v>119.19</v>
      </c>
      <c r="H6411" s="446" t="s">
        <v>14360</v>
      </c>
      <c r="I6411" s="447">
        <v>45261</v>
      </c>
    </row>
    <row r="6412" spans="1:9" ht="15.75">
      <c r="A6412" s="675">
        <v>87809</v>
      </c>
      <c r="B6412" s="675" t="s">
        <v>7523</v>
      </c>
      <c r="C6412" s="675" t="s">
        <v>1992</v>
      </c>
      <c r="D6412" s="675" t="s">
        <v>2</v>
      </c>
      <c r="E6412" s="676">
        <v>68.64</v>
      </c>
      <c r="H6412" s="446" t="s">
        <v>14360</v>
      </c>
      <c r="I6412" s="447">
        <v>45261</v>
      </c>
    </row>
    <row r="6413" spans="1:9" ht="15.75">
      <c r="A6413" s="675">
        <v>87811</v>
      </c>
      <c r="B6413" s="675" t="s">
        <v>7524</v>
      </c>
      <c r="C6413" s="675" t="s">
        <v>1992</v>
      </c>
      <c r="D6413" s="675" t="s">
        <v>2</v>
      </c>
      <c r="E6413" s="676">
        <v>72.459999999999994</v>
      </c>
      <c r="H6413" s="446" t="s">
        <v>14360</v>
      </c>
      <c r="I6413" s="447">
        <v>45261</v>
      </c>
    </row>
    <row r="6414" spans="1:9" ht="15.75">
      <c r="A6414" s="675">
        <v>87812</v>
      </c>
      <c r="B6414" s="675" t="s">
        <v>7525</v>
      </c>
      <c r="C6414" s="675" t="s">
        <v>1992</v>
      </c>
      <c r="D6414" s="675" t="s">
        <v>2</v>
      </c>
      <c r="E6414" s="676">
        <v>98.68</v>
      </c>
      <c r="H6414" s="446" t="s">
        <v>14360</v>
      </c>
      <c r="I6414" s="447">
        <v>45261</v>
      </c>
    </row>
    <row r="6415" spans="1:9" ht="15.75">
      <c r="A6415" s="675">
        <v>87813</v>
      </c>
      <c r="B6415" s="675" t="s">
        <v>7526</v>
      </c>
      <c r="C6415" s="675" t="s">
        <v>1992</v>
      </c>
      <c r="D6415" s="675" t="s">
        <v>2</v>
      </c>
      <c r="E6415" s="676">
        <v>82.31</v>
      </c>
      <c r="H6415" s="446" t="s">
        <v>14360</v>
      </c>
      <c r="I6415" s="447">
        <v>45261</v>
      </c>
    </row>
    <row r="6416" spans="1:9" ht="15.75">
      <c r="A6416" s="675">
        <v>87815</v>
      </c>
      <c r="B6416" s="675" t="s">
        <v>7527</v>
      </c>
      <c r="C6416" s="675" t="s">
        <v>1992</v>
      </c>
      <c r="D6416" s="675" t="s">
        <v>2</v>
      </c>
      <c r="E6416" s="676">
        <v>87.42</v>
      </c>
      <c r="H6416" s="446" t="s">
        <v>14360</v>
      </c>
      <c r="I6416" s="447">
        <v>45261</v>
      </c>
    </row>
    <row r="6417" spans="1:9" ht="15.75">
      <c r="A6417" s="675">
        <v>87816</v>
      </c>
      <c r="B6417" s="675" t="s">
        <v>7528</v>
      </c>
      <c r="C6417" s="675" t="s">
        <v>1992</v>
      </c>
      <c r="D6417" s="675" t="s">
        <v>2</v>
      </c>
      <c r="E6417" s="676">
        <v>123.5</v>
      </c>
      <c r="H6417" s="446" t="s">
        <v>14360</v>
      </c>
      <c r="I6417" s="447">
        <v>45261</v>
      </c>
    </row>
    <row r="6418" spans="1:9" ht="15.75">
      <c r="A6418" s="675">
        <v>87817</v>
      </c>
      <c r="B6418" s="675" t="s">
        <v>7529</v>
      </c>
      <c r="C6418" s="675" t="s">
        <v>1992</v>
      </c>
      <c r="D6418" s="675" t="s">
        <v>2</v>
      </c>
      <c r="E6418" s="676">
        <v>87.65</v>
      </c>
      <c r="H6418" s="446" t="s">
        <v>14360</v>
      </c>
      <c r="I6418" s="447">
        <v>45261</v>
      </c>
    </row>
    <row r="6419" spans="1:9" ht="15.75">
      <c r="A6419" s="675">
        <v>87819</v>
      </c>
      <c r="B6419" s="675" t="s">
        <v>7530</v>
      </c>
      <c r="C6419" s="675" t="s">
        <v>1992</v>
      </c>
      <c r="D6419" s="675" t="s">
        <v>2</v>
      </c>
      <c r="E6419" s="676">
        <v>94.07</v>
      </c>
      <c r="H6419" s="446" t="s">
        <v>14360</v>
      </c>
      <c r="I6419" s="447">
        <v>45261</v>
      </c>
    </row>
    <row r="6420" spans="1:9" ht="15.75">
      <c r="A6420" s="675">
        <v>87820</v>
      </c>
      <c r="B6420" s="675" t="s">
        <v>7531</v>
      </c>
      <c r="C6420" s="675" t="s">
        <v>1992</v>
      </c>
      <c r="D6420" s="675" t="s">
        <v>2</v>
      </c>
      <c r="E6420" s="676">
        <v>140.75</v>
      </c>
      <c r="H6420" s="446" t="s">
        <v>14360</v>
      </c>
      <c r="I6420" s="447">
        <v>45261</v>
      </c>
    </row>
    <row r="6421" spans="1:9" ht="15.75">
      <c r="A6421" s="675">
        <v>87821</v>
      </c>
      <c r="B6421" s="675" t="s">
        <v>7532</v>
      </c>
      <c r="C6421" s="675" t="s">
        <v>1992</v>
      </c>
      <c r="D6421" s="675" t="s">
        <v>2</v>
      </c>
      <c r="E6421" s="676">
        <v>113.72</v>
      </c>
      <c r="H6421" s="446" t="s">
        <v>14360</v>
      </c>
      <c r="I6421" s="447">
        <v>45261</v>
      </c>
    </row>
    <row r="6422" spans="1:9" ht="15.75">
      <c r="A6422" s="675">
        <v>87823</v>
      </c>
      <c r="B6422" s="675" t="s">
        <v>8383</v>
      </c>
      <c r="C6422" s="675" t="s">
        <v>1992</v>
      </c>
      <c r="D6422" s="675" t="s">
        <v>2</v>
      </c>
      <c r="E6422" s="676">
        <v>120.79</v>
      </c>
      <c r="H6422" s="446" t="s">
        <v>14360</v>
      </c>
      <c r="I6422" s="447">
        <v>45261</v>
      </c>
    </row>
    <row r="6423" spans="1:9" ht="15.75">
      <c r="A6423" s="675">
        <v>87824</v>
      </c>
      <c r="B6423" s="675" t="s">
        <v>7533</v>
      </c>
      <c r="C6423" s="675" t="s">
        <v>1992</v>
      </c>
      <c r="D6423" s="675" t="s">
        <v>2</v>
      </c>
      <c r="E6423" s="676">
        <v>162.36000000000001</v>
      </c>
      <c r="H6423" s="446" t="s">
        <v>14360</v>
      </c>
      <c r="I6423" s="447">
        <v>45261</v>
      </c>
    </row>
    <row r="6424" spans="1:9" ht="15.75">
      <c r="A6424" s="675">
        <v>87825</v>
      </c>
      <c r="B6424" s="675" t="s">
        <v>7534</v>
      </c>
      <c r="C6424" s="675" t="s">
        <v>1992</v>
      </c>
      <c r="D6424" s="675" t="s">
        <v>2</v>
      </c>
      <c r="E6424" s="676">
        <v>64.36</v>
      </c>
      <c r="H6424" s="446" t="s">
        <v>14360</v>
      </c>
      <c r="I6424" s="447">
        <v>45261</v>
      </c>
    </row>
    <row r="6425" spans="1:9" ht="15.75">
      <c r="A6425" s="675">
        <v>87827</v>
      </c>
      <c r="B6425" s="675" t="s">
        <v>7535</v>
      </c>
      <c r="C6425" s="675" t="s">
        <v>1992</v>
      </c>
      <c r="D6425" s="675" t="s">
        <v>2</v>
      </c>
      <c r="E6425" s="676">
        <v>69.03</v>
      </c>
      <c r="H6425" s="446" t="s">
        <v>14360</v>
      </c>
      <c r="I6425" s="447">
        <v>45261</v>
      </c>
    </row>
    <row r="6426" spans="1:9" ht="15.75">
      <c r="A6426" s="675">
        <v>87828</v>
      </c>
      <c r="B6426" s="675" t="s">
        <v>7536</v>
      </c>
      <c r="C6426" s="675" t="s">
        <v>1992</v>
      </c>
      <c r="D6426" s="675" t="s">
        <v>2</v>
      </c>
      <c r="E6426" s="676">
        <v>103.04</v>
      </c>
      <c r="H6426" s="446" t="s">
        <v>14360</v>
      </c>
      <c r="I6426" s="447">
        <v>45261</v>
      </c>
    </row>
    <row r="6427" spans="1:9" ht="15.75">
      <c r="A6427" s="675">
        <v>87829</v>
      </c>
      <c r="B6427" s="675" t="s">
        <v>7537</v>
      </c>
      <c r="C6427" s="675" t="s">
        <v>1992</v>
      </c>
      <c r="D6427" s="675" t="s">
        <v>2</v>
      </c>
      <c r="E6427" s="676">
        <v>77.989999999999995</v>
      </c>
      <c r="H6427" s="446" t="s">
        <v>14360</v>
      </c>
      <c r="I6427" s="447">
        <v>45261</v>
      </c>
    </row>
    <row r="6428" spans="1:9" ht="15.75">
      <c r="A6428" s="675">
        <v>87831</v>
      </c>
      <c r="B6428" s="675" t="s">
        <v>7538</v>
      </c>
      <c r="C6428" s="675" t="s">
        <v>1992</v>
      </c>
      <c r="D6428" s="675" t="s">
        <v>2</v>
      </c>
      <c r="E6428" s="676">
        <v>84.25</v>
      </c>
      <c r="H6428" s="446" t="s">
        <v>14360</v>
      </c>
      <c r="I6428" s="447">
        <v>45261</v>
      </c>
    </row>
    <row r="6429" spans="1:9" ht="15.75">
      <c r="A6429" s="675">
        <v>87832</v>
      </c>
      <c r="B6429" s="675" t="s">
        <v>7539</v>
      </c>
      <c r="C6429" s="675" t="s">
        <v>1992</v>
      </c>
      <c r="D6429" s="675" t="s">
        <v>2</v>
      </c>
      <c r="E6429" s="676">
        <v>130.53</v>
      </c>
      <c r="H6429" s="446" t="s">
        <v>14360</v>
      </c>
      <c r="I6429" s="447">
        <v>45261</v>
      </c>
    </row>
    <row r="6430" spans="1:9" ht="15.75">
      <c r="A6430" s="675">
        <v>87834</v>
      </c>
      <c r="B6430" s="675" t="s">
        <v>1430</v>
      </c>
      <c r="C6430" s="675" t="s">
        <v>1992</v>
      </c>
      <c r="D6430" s="675" t="s">
        <v>2</v>
      </c>
      <c r="E6430" s="676">
        <v>193.04</v>
      </c>
      <c r="H6430" s="446" t="s">
        <v>14360</v>
      </c>
      <c r="I6430" s="447">
        <v>45261</v>
      </c>
    </row>
    <row r="6431" spans="1:9" ht="15.75">
      <c r="A6431" s="675">
        <v>87835</v>
      </c>
      <c r="B6431" s="675" t="s">
        <v>1431</v>
      </c>
      <c r="C6431" s="675" t="s">
        <v>1992</v>
      </c>
      <c r="D6431" s="675" t="s">
        <v>2</v>
      </c>
      <c r="E6431" s="676">
        <v>132.9</v>
      </c>
      <c r="H6431" s="446" t="s">
        <v>14360</v>
      </c>
      <c r="I6431" s="447">
        <v>45261</v>
      </c>
    </row>
    <row r="6432" spans="1:9" ht="15.75">
      <c r="A6432" s="675">
        <v>87836</v>
      </c>
      <c r="B6432" s="675" t="s">
        <v>1432</v>
      </c>
      <c r="C6432" s="675" t="s">
        <v>1992</v>
      </c>
      <c r="D6432" s="675" t="s">
        <v>2</v>
      </c>
      <c r="E6432" s="676">
        <v>185.64</v>
      </c>
      <c r="H6432" s="446" t="s">
        <v>14360</v>
      </c>
      <c r="I6432" s="447">
        <v>45261</v>
      </c>
    </row>
    <row r="6433" spans="1:9" ht="15.75">
      <c r="A6433" s="675">
        <v>87837</v>
      </c>
      <c r="B6433" s="675" t="s">
        <v>1433</v>
      </c>
      <c r="C6433" s="675" t="s">
        <v>1992</v>
      </c>
      <c r="D6433" s="675" t="s">
        <v>2</v>
      </c>
      <c r="E6433" s="676">
        <v>126.35</v>
      </c>
      <c r="H6433" s="446" t="s">
        <v>14360</v>
      </c>
      <c r="I6433" s="447">
        <v>45261</v>
      </c>
    </row>
    <row r="6434" spans="1:9" ht="15.75">
      <c r="A6434" s="675">
        <v>87838</v>
      </c>
      <c r="B6434" s="675" t="s">
        <v>1434</v>
      </c>
      <c r="C6434" s="675" t="s">
        <v>1992</v>
      </c>
      <c r="D6434" s="675" t="s">
        <v>2</v>
      </c>
      <c r="E6434" s="676">
        <v>200.73</v>
      </c>
      <c r="H6434" s="446" t="s">
        <v>14360</v>
      </c>
      <c r="I6434" s="447">
        <v>45261</v>
      </c>
    </row>
    <row r="6435" spans="1:9" ht="15.75">
      <c r="A6435" s="675">
        <v>87839</v>
      </c>
      <c r="B6435" s="675" t="s">
        <v>1435</v>
      </c>
      <c r="C6435" s="675" t="s">
        <v>1992</v>
      </c>
      <c r="D6435" s="675" t="s">
        <v>2</v>
      </c>
      <c r="E6435" s="676">
        <v>138.32</v>
      </c>
      <c r="H6435" s="446" t="s">
        <v>14360</v>
      </c>
      <c r="I6435" s="447">
        <v>45261</v>
      </c>
    </row>
    <row r="6436" spans="1:9" ht="15.75">
      <c r="A6436" s="675">
        <v>87840</v>
      </c>
      <c r="B6436" s="675" t="s">
        <v>1436</v>
      </c>
      <c r="C6436" s="675" t="s">
        <v>1992</v>
      </c>
      <c r="D6436" s="675" t="s">
        <v>2</v>
      </c>
      <c r="E6436" s="676">
        <v>191.56</v>
      </c>
      <c r="H6436" s="446" t="s">
        <v>14360</v>
      </c>
      <c r="I6436" s="447">
        <v>45261</v>
      </c>
    </row>
    <row r="6437" spans="1:9" ht="15.75">
      <c r="A6437" s="675">
        <v>87841</v>
      </c>
      <c r="B6437" s="675" t="s">
        <v>1437</v>
      </c>
      <c r="C6437" s="675" t="s">
        <v>1992</v>
      </c>
      <c r="D6437" s="675" t="s">
        <v>2</v>
      </c>
      <c r="E6437" s="676">
        <v>129.99</v>
      </c>
      <c r="H6437" s="446" t="s">
        <v>14360</v>
      </c>
      <c r="I6437" s="447">
        <v>45261</v>
      </c>
    </row>
    <row r="6438" spans="1:9" ht="15.75">
      <c r="A6438" s="675">
        <v>87842</v>
      </c>
      <c r="B6438" s="675" t="s">
        <v>1438</v>
      </c>
      <c r="C6438" s="675" t="s">
        <v>1992</v>
      </c>
      <c r="D6438" s="675" t="s">
        <v>2</v>
      </c>
      <c r="E6438" s="676">
        <v>200.2</v>
      </c>
      <c r="H6438" s="446" t="s">
        <v>14360</v>
      </c>
      <c r="I6438" s="447">
        <v>45261</v>
      </c>
    </row>
    <row r="6439" spans="1:9" ht="15.75">
      <c r="A6439" s="675">
        <v>87843</v>
      </c>
      <c r="B6439" s="675" t="s">
        <v>1439</v>
      </c>
      <c r="C6439" s="675" t="s">
        <v>1992</v>
      </c>
      <c r="D6439" s="675" t="s">
        <v>2</v>
      </c>
      <c r="E6439" s="676">
        <v>147.32</v>
      </c>
      <c r="H6439" s="446" t="s">
        <v>14360</v>
      </c>
      <c r="I6439" s="447">
        <v>45261</v>
      </c>
    </row>
    <row r="6440" spans="1:9" ht="15.75">
      <c r="A6440" s="675">
        <v>87844</v>
      </c>
      <c r="B6440" s="675" t="s">
        <v>1440</v>
      </c>
      <c r="C6440" s="675" t="s">
        <v>1992</v>
      </c>
      <c r="D6440" s="675" t="s">
        <v>2</v>
      </c>
      <c r="E6440" s="676">
        <v>186.36</v>
      </c>
      <c r="H6440" s="446" t="s">
        <v>14360</v>
      </c>
      <c r="I6440" s="447">
        <v>45261</v>
      </c>
    </row>
    <row r="6441" spans="1:9" ht="15.75">
      <c r="A6441" s="675">
        <v>87845</v>
      </c>
      <c r="B6441" s="675" t="s">
        <v>1441</v>
      </c>
      <c r="C6441" s="675" t="s">
        <v>1992</v>
      </c>
      <c r="D6441" s="675" t="s">
        <v>2</v>
      </c>
      <c r="E6441" s="676">
        <v>134.35</v>
      </c>
      <c r="H6441" s="446" t="s">
        <v>14360</v>
      </c>
      <c r="I6441" s="447">
        <v>45261</v>
      </c>
    </row>
    <row r="6442" spans="1:9" ht="15.75">
      <c r="A6442" s="675">
        <v>87846</v>
      </c>
      <c r="B6442" s="675" t="s">
        <v>1442</v>
      </c>
      <c r="C6442" s="675" t="s">
        <v>1992</v>
      </c>
      <c r="D6442" s="675" t="s">
        <v>2</v>
      </c>
      <c r="E6442" s="676">
        <v>208.96</v>
      </c>
      <c r="H6442" s="446" t="s">
        <v>14360</v>
      </c>
      <c r="I6442" s="447">
        <v>45261</v>
      </c>
    </row>
    <row r="6443" spans="1:9" ht="15.75">
      <c r="A6443" s="675">
        <v>87847</v>
      </c>
      <c r="B6443" s="675" t="s">
        <v>1443</v>
      </c>
      <c r="C6443" s="675" t="s">
        <v>1992</v>
      </c>
      <c r="D6443" s="675" t="s">
        <v>2</v>
      </c>
      <c r="E6443" s="676">
        <v>148.81</v>
      </c>
      <c r="H6443" s="446" t="s">
        <v>14360</v>
      </c>
      <c r="I6443" s="447">
        <v>45261</v>
      </c>
    </row>
    <row r="6444" spans="1:9" ht="15.75">
      <c r="A6444" s="675">
        <v>87848</v>
      </c>
      <c r="B6444" s="675" t="s">
        <v>1444</v>
      </c>
      <c r="C6444" s="675" t="s">
        <v>1992</v>
      </c>
      <c r="D6444" s="675" t="s">
        <v>2</v>
      </c>
      <c r="E6444" s="676">
        <v>200.3</v>
      </c>
      <c r="H6444" s="446" t="s">
        <v>14360</v>
      </c>
      <c r="I6444" s="447">
        <v>45261</v>
      </c>
    </row>
    <row r="6445" spans="1:9" ht="15.75">
      <c r="A6445" s="675">
        <v>87849</v>
      </c>
      <c r="B6445" s="675" t="s">
        <v>1445</v>
      </c>
      <c r="C6445" s="675" t="s">
        <v>1992</v>
      </c>
      <c r="D6445" s="675" t="s">
        <v>2</v>
      </c>
      <c r="E6445" s="676">
        <v>141</v>
      </c>
      <c r="H6445" s="446" t="s">
        <v>14360</v>
      </c>
      <c r="I6445" s="447">
        <v>45261</v>
      </c>
    </row>
    <row r="6446" spans="1:9" ht="15.75">
      <c r="A6446" s="675">
        <v>87850</v>
      </c>
      <c r="B6446" s="675" t="s">
        <v>1446</v>
      </c>
      <c r="C6446" s="675" t="s">
        <v>1992</v>
      </c>
      <c r="D6446" s="675" t="s">
        <v>2</v>
      </c>
      <c r="E6446" s="676">
        <v>216.67</v>
      </c>
      <c r="H6446" s="446" t="s">
        <v>14360</v>
      </c>
      <c r="I6446" s="447">
        <v>45261</v>
      </c>
    </row>
    <row r="6447" spans="1:9" ht="15.75">
      <c r="A6447" s="675">
        <v>87851</v>
      </c>
      <c r="B6447" s="675" t="s">
        <v>1447</v>
      </c>
      <c r="C6447" s="675" t="s">
        <v>1992</v>
      </c>
      <c r="D6447" s="675" t="s">
        <v>2</v>
      </c>
      <c r="E6447" s="676">
        <v>154.27000000000001</v>
      </c>
      <c r="H6447" s="446" t="s">
        <v>14360</v>
      </c>
      <c r="I6447" s="447">
        <v>45261</v>
      </c>
    </row>
    <row r="6448" spans="1:9" ht="15.75">
      <c r="A6448" s="675">
        <v>87852</v>
      </c>
      <c r="B6448" s="675" t="s">
        <v>1448</v>
      </c>
      <c r="C6448" s="675" t="s">
        <v>1992</v>
      </c>
      <c r="D6448" s="675" t="s">
        <v>2</v>
      </c>
      <c r="E6448" s="676">
        <v>206.2</v>
      </c>
      <c r="H6448" s="446" t="s">
        <v>14360</v>
      </c>
      <c r="I6448" s="447">
        <v>45261</v>
      </c>
    </row>
    <row r="6449" spans="1:9" ht="15.75">
      <c r="A6449" s="675">
        <v>87853</v>
      </c>
      <c r="B6449" s="675" t="s">
        <v>1449</v>
      </c>
      <c r="C6449" s="675" t="s">
        <v>1992</v>
      </c>
      <c r="D6449" s="675" t="s">
        <v>2</v>
      </c>
      <c r="E6449" s="676">
        <v>144.61000000000001</v>
      </c>
      <c r="H6449" s="446" t="s">
        <v>14360</v>
      </c>
      <c r="I6449" s="447">
        <v>45261</v>
      </c>
    </row>
    <row r="6450" spans="1:9" ht="15.75">
      <c r="A6450" s="675">
        <v>87854</v>
      </c>
      <c r="B6450" s="675" t="s">
        <v>1450</v>
      </c>
      <c r="C6450" s="675" t="s">
        <v>1992</v>
      </c>
      <c r="D6450" s="675" t="s">
        <v>2</v>
      </c>
      <c r="E6450" s="676">
        <v>216.13</v>
      </c>
      <c r="H6450" s="446" t="s">
        <v>14360</v>
      </c>
      <c r="I6450" s="447">
        <v>45261</v>
      </c>
    </row>
    <row r="6451" spans="1:9" ht="15.75">
      <c r="A6451" s="675">
        <v>87855</v>
      </c>
      <c r="B6451" s="675" t="s">
        <v>1451</v>
      </c>
      <c r="C6451" s="675" t="s">
        <v>1992</v>
      </c>
      <c r="D6451" s="675" t="s">
        <v>2</v>
      </c>
      <c r="E6451" s="676">
        <v>163.27000000000001</v>
      </c>
      <c r="H6451" s="446" t="s">
        <v>14360</v>
      </c>
      <c r="I6451" s="447">
        <v>45261</v>
      </c>
    </row>
    <row r="6452" spans="1:9" ht="15.75">
      <c r="A6452" s="675">
        <v>87856</v>
      </c>
      <c r="B6452" s="675" t="s">
        <v>1452</v>
      </c>
      <c r="C6452" s="675" t="s">
        <v>1992</v>
      </c>
      <c r="D6452" s="675" t="s">
        <v>2</v>
      </c>
      <c r="E6452" s="676">
        <v>201.02</v>
      </c>
      <c r="H6452" s="446" t="s">
        <v>14360</v>
      </c>
      <c r="I6452" s="447">
        <v>45261</v>
      </c>
    </row>
    <row r="6453" spans="1:9" ht="15.75">
      <c r="A6453" s="675">
        <v>87857</v>
      </c>
      <c r="B6453" s="675" t="s">
        <v>1453</v>
      </c>
      <c r="C6453" s="675" t="s">
        <v>1992</v>
      </c>
      <c r="D6453" s="675" t="s">
        <v>2</v>
      </c>
      <c r="E6453" s="676">
        <v>148.97</v>
      </c>
      <c r="H6453" s="446" t="s">
        <v>14360</v>
      </c>
      <c r="I6453" s="447">
        <v>45261</v>
      </c>
    </row>
    <row r="6454" spans="1:9" ht="15.75">
      <c r="A6454" s="675">
        <v>87858</v>
      </c>
      <c r="B6454" s="675" t="s">
        <v>1454</v>
      </c>
      <c r="C6454" s="675" t="s">
        <v>1992</v>
      </c>
      <c r="D6454" s="675" t="s">
        <v>2</v>
      </c>
      <c r="E6454" s="676">
        <v>142.37</v>
      </c>
      <c r="H6454" s="446" t="s">
        <v>14360</v>
      </c>
      <c r="I6454" s="447">
        <v>45261</v>
      </c>
    </row>
    <row r="6455" spans="1:9" ht="15.75">
      <c r="A6455" s="675">
        <v>87859</v>
      </c>
      <c r="B6455" s="675" t="s">
        <v>1455</v>
      </c>
      <c r="C6455" s="675" t="s">
        <v>1992</v>
      </c>
      <c r="D6455" s="675" t="s">
        <v>2</v>
      </c>
      <c r="E6455" s="676">
        <v>163.99</v>
      </c>
      <c r="H6455" s="446" t="s">
        <v>14360</v>
      </c>
      <c r="I6455" s="447">
        <v>45261</v>
      </c>
    </row>
    <row r="6456" spans="1:9" ht="15.75">
      <c r="A6456" s="675">
        <v>89048</v>
      </c>
      <c r="B6456" s="675" t="s">
        <v>1456</v>
      </c>
      <c r="C6456" s="675" t="s">
        <v>1992</v>
      </c>
      <c r="D6456" s="675" t="s">
        <v>2</v>
      </c>
      <c r="E6456" s="676">
        <v>35.53</v>
      </c>
      <c r="H6456" s="446" t="s">
        <v>14360</v>
      </c>
      <c r="I6456" s="447">
        <v>45261</v>
      </c>
    </row>
    <row r="6457" spans="1:9" ht="15.75">
      <c r="A6457" s="675">
        <v>89049</v>
      </c>
      <c r="B6457" s="675" t="s">
        <v>1457</v>
      </c>
      <c r="C6457" s="675" t="s">
        <v>1992</v>
      </c>
      <c r="D6457" s="675" t="s">
        <v>2</v>
      </c>
      <c r="E6457" s="676">
        <v>21.91</v>
      </c>
      <c r="H6457" s="446" t="s">
        <v>14360</v>
      </c>
      <c r="I6457" s="447">
        <v>45261</v>
      </c>
    </row>
    <row r="6458" spans="1:9" ht="15.75">
      <c r="A6458" s="675">
        <v>89173</v>
      </c>
      <c r="B6458" s="675" t="s">
        <v>1876</v>
      </c>
      <c r="C6458" s="675" t="s">
        <v>1992</v>
      </c>
      <c r="D6458" s="675" t="s">
        <v>2</v>
      </c>
      <c r="E6458" s="676">
        <v>34.979999999999997</v>
      </c>
      <c r="H6458" s="446" t="s">
        <v>14360</v>
      </c>
      <c r="I6458" s="447">
        <v>45261</v>
      </c>
    </row>
    <row r="6459" spans="1:9" ht="15.75">
      <c r="A6459" s="675">
        <v>90406</v>
      </c>
      <c r="B6459" s="675" t="s">
        <v>1458</v>
      </c>
      <c r="C6459" s="675" t="s">
        <v>1992</v>
      </c>
      <c r="D6459" s="675" t="s">
        <v>2</v>
      </c>
      <c r="E6459" s="676">
        <v>44.85</v>
      </c>
      <c r="H6459" s="446" t="s">
        <v>14360</v>
      </c>
      <c r="I6459" s="447">
        <v>45261</v>
      </c>
    </row>
    <row r="6460" spans="1:9" ht="15.75">
      <c r="A6460" s="675">
        <v>90407</v>
      </c>
      <c r="B6460" s="675" t="s">
        <v>1459</v>
      </c>
      <c r="C6460" s="675" t="s">
        <v>1992</v>
      </c>
      <c r="D6460" s="675" t="s">
        <v>2</v>
      </c>
      <c r="E6460" s="676">
        <v>49.74</v>
      </c>
      <c r="H6460" s="446" t="s">
        <v>14360</v>
      </c>
      <c r="I6460" s="447">
        <v>45261</v>
      </c>
    </row>
    <row r="6461" spans="1:9" ht="15.75">
      <c r="A6461" s="675">
        <v>90408</v>
      </c>
      <c r="B6461" s="675" t="s">
        <v>1460</v>
      </c>
      <c r="C6461" s="675" t="s">
        <v>1992</v>
      </c>
      <c r="D6461" s="675" t="s">
        <v>2</v>
      </c>
      <c r="E6461" s="676">
        <v>32.1</v>
      </c>
      <c r="H6461" s="446" t="s">
        <v>14360</v>
      </c>
      <c r="I6461" s="447">
        <v>45261</v>
      </c>
    </row>
    <row r="6462" spans="1:9" ht="15.75">
      <c r="A6462" s="675">
        <v>90409</v>
      </c>
      <c r="B6462" s="675" t="s">
        <v>1461</v>
      </c>
      <c r="C6462" s="675" t="s">
        <v>1992</v>
      </c>
      <c r="D6462" s="675" t="s">
        <v>2</v>
      </c>
      <c r="E6462" s="676">
        <v>34.869999999999997</v>
      </c>
      <c r="H6462" s="446" t="s">
        <v>14360</v>
      </c>
      <c r="I6462" s="447">
        <v>45261</v>
      </c>
    </row>
    <row r="6463" spans="1:9" ht="15.75">
      <c r="A6463" s="675">
        <v>104203</v>
      </c>
      <c r="B6463" s="675" t="s">
        <v>7540</v>
      </c>
      <c r="C6463" s="675" t="s">
        <v>1992</v>
      </c>
      <c r="D6463" s="675" t="s">
        <v>2</v>
      </c>
      <c r="E6463" s="676">
        <v>52.79</v>
      </c>
      <c r="H6463" s="446" t="s">
        <v>14360</v>
      </c>
      <c r="I6463" s="447">
        <v>45261</v>
      </c>
    </row>
    <row r="6464" spans="1:9" ht="15.75">
      <c r="A6464" s="675">
        <v>104204</v>
      </c>
      <c r="B6464" s="675" t="s">
        <v>7541</v>
      </c>
      <c r="C6464" s="675" t="s">
        <v>1992</v>
      </c>
      <c r="D6464" s="675" t="s">
        <v>2</v>
      </c>
      <c r="E6464" s="676">
        <v>68.28</v>
      </c>
      <c r="H6464" s="446" t="s">
        <v>14360</v>
      </c>
      <c r="I6464" s="447">
        <v>45261</v>
      </c>
    </row>
    <row r="6465" spans="1:9" ht="15.75">
      <c r="A6465" s="675">
        <v>104205</v>
      </c>
      <c r="B6465" s="675" t="s">
        <v>7542</v>
      </c>
      <c r="C6465" s="675" t="s">
        <v>1992</v>
      </c>
      <c r="D6465" s="675" t="s">
        <v>2</v>
      </c>
      <c r="E6465" s="676">
        <v>74.69</v>
      </c>
      <c r="H6465" s="446" t="s">
        <v>14360</v>
      </c>
      <c r="I6465" s="447">
        <v>45261</v>
      </c>
    </row>
    <row r="6466" spans="1:9" ht="15.75">
      <c r="A6466" s="675">
        <v>104206</v>
      </c>
      <c r="B6466" s="675" t="s">
        <v>7543</v>
      </c>
      <c r="C6466" s="675" t="s">
        <v>1992</v>
      </c>
      <c r="D6466" s="675" t="s">
        <v>2</v>
      </c>
      <c r="E6466" s="676">
        <v>82.5</v>
      </c>
      <c r="H6466" s="446" t="s">
        <v>14360</v>
      </c>
      <c r="I6466" s="447">
        <v>45261</v>
      </c>
    </row>
    <row r="6467" spans="1:9" ht="15.75">
      <c r="A6467" s="675">
        <v>104207</v>
      </c>
      <c r="B6467" s="675" t="s">
        <v>7544</v>
      </c>
      <c r="C6467" s="675" t="s">
        <v>1992</v>
      </c>
      <c r="D6467" s="675" t="s">
        <v>2</v>
      </c>
      <c r="E6467" s="676">
        <v>39.18</v>
      </c>
      <c r="H6467" s="446" t="s">
        <v>14360</v>
      </c>
      <c r="I6467" s="447">
        <v>45261</v>
      </c>
    </row>
    <row r="6468" spans="1:9" ht="15.75">
      <c r="A6468" s="675">
        <v>104208</v>
      </c>
      <c r="B6468" s="675" t="s">
        <v>7545</v>
      </c>
      <c r="C6468" s="675" t="s">
        <v>1992</v>
      </c>
      <c r="D6468" s="675" t="s">
        <v>2</v>
      </c>
      <c r="E6468" s="676">
        <v>54.25</v>
      </c>
      <c r="H6468" s="446" t="s">
        <v>14360</v>
      </c>
      <c r="I6468" s="447">
        <v>45261</v>
      </c>
    </row>
    <row r="6469" spans="1:9" ht="15.75">
      <c r="A6469" s="675">
        <v>104209</v>
      </c>
      <c r="B6469" s="675" t="s">
        <v>7546</v>
      </c>
      <c r="C6469" s="675" t="s">
        <v>1992</v>
      </c>
      <c r="D6469" s="675" t="s">
        <v>2</v>
      </c>
      <c r="E6469" s="676">
        <v>60.27</v>
      </c>
      <c r="H6469" s="446" t="s">
        <v>14360</v>
      </c>
      <c r="I6469" s="447">
        <v>45261</v>
      </c>
    </row>
    <row r="6470" spans="1:9" ht="15.75">
      <c r="A6470" s="675">
        <v>104210</v>
      </c>
      <c r="B6470" s="675" t="s">
        <v>7547</v>
      </c>
      <c r="C6470" s="675" t="s">
        <v>1992</v>
      </c>
      <c r="D6470" s="675" t="s">
        <v>2</v>
      </c>
      <c r="E6470" s="676">
        <v>62.54</v>
      </c>
      <c r="H6470" s="446" t="s">
        <v>14360</v>
      </c>
      <c r="I6470" s="447">
        <v>45261</v>
      </c>
    </row>
    <row r="6471" spans="1:9" ht="15.75">
      <c r="A6471" s="675">
        <v>104211</v>
      </c>
      <c r="B6471" s="675" t="s">
        <v>7548</v>
      </c>
      <c r="C6471" s="675" t="s">
        <v>1992</v>
      </c>
      <c r="D6471" s="675" t="s">
        <v>2</v>
      </c>
      <c r="E6471" s="676">
        <v>75.06</v>
      </c>
      <c r="H6471" s="446" t="s">
        <v>14360</v>
      </c>
      <c r="I6471" s="447">
        <v>45261</v>
      </c>
    </row>
    <row r="6472" spans="1:9" ht="15.75">
      <c r="A6472" s="675">
        <v>104212</v>
      </c>
      <c r="B6472" s="675" t="s">
        <v>7549</v>
      </c>
      <c r="C6472" s="675" t="s">
        <v>1992</v>
      </c>
      <c r="D6472" s="675" t="s">
        <v>2</v>
      </c>
      <c r="E6472" s="676">
        <v>90.18</v>
      </c>
      <c r="H6472" s="446" t="s">
        <v>14360</v>
      </c>
      <c r="I6472" s="447">
        <v>45261</v>
      </c>
    </row>
    <row r="6473" spans="1:9" ht="15.75">
      <c r="A6473" s="675">
        <v>104213</v>
      </c>
      <c r="B6473" s="675" t="s">
        <v>7550</v>
      </c>
      <c r="C6473" s="675" t="s">
        <v>1992</v>
      </c>
      <c r="D6473" s="675" t="s">
        <v>2</v>
      </c>
      <c r="E6473" s="676">
        <v>96.2</v>
      </c>
      <c r="H6473" s="446" t="s">
        <v>14360</v>
      </c>
      <c r="I6473" s="447">
        <v>45261</v>
      </c>
    </row>
    <row r="6474" spans="1:9" ht="15.75">
      <c r="A6474" s="675">
        <v>104214</v>
      </c>
      <c r="B6474" s="675" t="s">
        <v>7551</v>
      </c>
      <c r="C6474" s="675" t="s">
        <v>1992</v>
      </c>
      <c r="D6474" s="675" t="s">
        <v>2</v>
      </c>
      <c r="E6474" s="676">
        <v>114.76</v>
      </c>
      <c r="H6474" s="446" t="s">
        <v>14360</v>
      </c>
      <c r="I6474" s="447">
        <v>45261</v>
      </c>
    </row>
    <row r="6475" spans="1:9" ht="15.75">
      <c r="A6475" s="675">
        <v>104215</v>
      </c>
      <c r="B6475" s="675" t="s">
        <v>7552</v>
      </c>
      <c r="C6475" s="675" t="s">
        <v>1992</v>
      </c>
      <c r="D6475" s="675" t="s">
        <v>2</v>
      </c>
      <c r="E6475" s="676">
        <v>70.180000000000007</v>
      </c>
      <c r="H6475" s="446" t="s">
        <v>14360</v>
      </c>
      <c r="I6475" s="447">
        <v>45261</v>
      </c>
    </row>
    <row r="6476" spans="1:9" ht="15.75">
      <c r="A6476" s="675">
        <v>104216</v>
      </c>
      <c r="B6476" s="675" t="s">
        <v>7553</v>
      </c>
      <c r="C6476" s="675" t="s">
        <v>1992</v>
      </c>
      <c r="D6476" s="675" t="s">
        <v>2</v>
      </c>
      <c r="E6476" s="676">
        <v>85.11</v>
      </c>
      <c r="H6476" s="446" t="s">
        <v>14360</v>
      </c>
      <c r="I6476" s="447">
        <v>45261</v>
      </c>
    </row>
    <row r="6477" spans="1:9" ht="15.75">
      <c r="A6477" s="675">
        <v>104217</v>
      </c>
      <c r="B6477" s="675" t="s">
        <v>7554</v>
      </c>
      <c r="C6477" s="675" t="s">
        <v>1992</v>
      </c>
      <c r="D6477" s="675" t="s">
        <v>2</v>
      </c>
      <c r="E6477" s="676">
        <v>45.07</v>
      </c>
      <c r="H6477" s="446" t="s">
        <v>14360</v>
      </c>
      <c r="I6477" s="447">
        <v>45261</v>
      </c>
    </row>
    <row r="6478" spans="1:9" ht="15.75">
      <c r="A6478" s="675">
        <v>104218</v>
      </c>
      <c r="B6478" s="675" t="s">
        <v>7555</v>
      </c>
      <c r="C6478" s="675" t="s">
        <v>1992</v>
      </c>
      <c r="D6478" s="675" t="s">
        <v>2</v>
      </c>
      <c r="E6478" s="676">
        <v>49.16</v>
      </c>
      <c r="H6478" s="446" t="s">
        <v>14360</v>
      </c>
      <c r="I6478" s="447">
        <v>45261</v>
      </c>
    </row>
    <row r="6479" spans="1:9" ht="15.75">
      <c r="A6479" s="675">
        <v>104219</v>
      </c>
      <c r="B6479" s="675" t="s">
        <v>7556</v>
      </c>
      <c r="C6479" s="675" t="s">
        <v>1992</v>
      </c>
      <c r="D6479" s="675" t="s">
        <v>2</v>
      </c>
      <c r="E6479" s="676">
        <v>80.09</v>
      </c>
      <c r="H6479" s="446" t="s">
        <v>14360</v>
      </c>
      <c r="I6479" s="447">
        <v>45261</v>
      </c>
    </row>
    <row r="6480" spans="1:9" ht="15.75">
      <c r="A6480" s="675">
        <v>104220</v>
      </c>
      <c r="B6480" s="675" t="s">
        <v>7557</v>
      </c>
      <c r="C6480" s="675" t="s">
        <v>1992</v>
      </c>
      <c r="D6480" s="675" t="s">
        <v>2</v>
      </c>
      <c r="E6480" s="676">
        <v>49.14</v>
      </c>
      <c r="H6480" s="446" t="s">
        <v>14360</v>
      </c>
      <c r="I6480" s="447">
        <v>45261</v>
      </c>
    </row>
    <row r="6481" spans="1:9" ht="15.75">
      <c r="A6481" s="675">
        <v>104221</v>
      </c>
      <c r="B6481" s="675" t="s">
        <v>7558</v>
      </c>
      <c r="C6481" s="675" t="s">
        <v>1992</v>
      </c>
      <c r="D6481" s="675" t="s">
        <v>2</v>
      </c>
      <c r="E6481" s="676">
        <v>58.1</v>
      </c>
      <c r="H6481" s="446" t="s">
        <v>14360</v>
      </c>
      <c r="I6481" s="447">
        <v>45261</v>
      </c>
    </row>
    <row r="6482" spans="1:9" ht="15.75">
      <c r="A6482" s="675">
        <v>104222</v>
      </c>
      <c r="B6482" s="675" t="s">
        <v>7559</v>
      </c>
      <c r="C6482" s="675" t="s">
        <v>1992</v>
      </c>
      <c r="D6482" s="675" t="s">
        <v>2</v>
      </c>
      <c r="E6482" s="676">
        <v>63.58</v>
      </c>
      <c r="H6482" s="446" t="s">
        <v>14360</v>
      </c>
      <c r="I6482" s="447">
        <v>45261</v>
      </c>
    </row>
    <row r="6483" spans="1:9" ht="15.75">
      <c r="A6483" s="675">
        <v>104223</v>
      </c>
      <c r="B6483" s="675" t="s">
        <v>7560</v>
      </c>
      <c r="C6483" s="675" t="s">
        <v>1992</v>
      </c>
      <c r="D6483" s="675" t="s">
        <v>2</v>
      </c>
      <c r="E6483" s="676">
        <v>105.2</v>
      </c>
      <c r="H6483" s="446" t="s">
        <v>14360</v>
      </c>
      <c r="I6483" s="447">
        <v>45261</v>
      </c>
    </row>
    <row r="6484" spans="1:9" ht="15.75">
      <c r="A6484" s="675">
        <v>104224</v>
      </c>
      <c r="B6484" s="675" t="s">
        <v>7561</v>
      </c>
      <c r="C6484" s="675" t="s">
        <v>1992</v>
      </c>
      <c r="D6484" s="675" t="s">
        <v>2</v>
      </c>
      <c r="E6484" s="676">
        <v>63.53</v>
      </c>
      <c r="H6484" s="446" t="s">
        <v>14360</v>
      </c>
      <c r="I6484" s="447">
        <v>45261</v>
      </c>
    </row>
    <row r="6485" spans="1:9" ht="15.75">
      <c r="A6485" s="675">
        <v>104225</v>
      </c>
      <c r="B6485" s="675" t="s">
        <v>7562</v>
      </c>
      <c r="C6485" s="675" t="s">
        <v>1992</v>
      </c>
      <c r="D6485" s="675" t="s">
        <v>2</v>
      </c>
      <c r="E6485" s="676">
        <v>63.82</v>
      </c>
      <c r="H6485" s="446" t="s">
        <v>14360</v>
      </c>
      <c r="I6485" s="447">
        <v>45261</v>
      </c>
    </row>
    <row r="6486" spans="1:9" ht="15.75">
      <c r="A6486" s="675">
        <v>104226</v>
      </c>
      <c r="B6486" s="675" t="s">
        <v>7563</v>
      </c>
      <c r="C6486" s="675" t="s">
        <v>1992</v>
      </c>
      <c r="D6486" s="675" t="s">
        <v>2</v>
      </c>
      <c r="E6486" s="676">
        <v>70.69</v>
      </c>
      <c r="H6486" s="446" t="s">
        <v>14360</v>
      </c>
      <c r="I6486" s="447">
        <v>45261</v>
      </c>
    </row>
    <row r="6487" spans="1:9" ht="15.75">
      <c r="A6487" s="675">
        <v>104227</v>
      </c>
      <c r="B6487" s="675" t="s">
        <v>7564</v>
      </c>
      <c r="C6487" s="675" t="s">
        <v>1992</v>
      </c>
      <c r="D6487" s="675" t="s">
        <v>2</v>
      </c>
      <c r="E6487" s="676">
        <v>123.66</v>
      </c>
      <c r="H6487" s="446" t="s">
        <v>14360</v>
      </c>
      <c r="I6487" s="447">
        <v>45261</v>
      </c>
    </row>
    <row r="6488" spans="1:9" ht="15.75">
      <c r="A6488" s="675">
        <v>104228</v>
      </c>
      <c r="B6488" s="675" t="s">
        <v>7565</v>
      </c>
      <c r="C6488" s="675" t="s">
        <v>1992</v>
      </c>
      <c r="D6488" s="675" t="s">
        <v>2</v>
      </c>
      <c r="E6488" s="676">
        <v>69.930000000000007</v>
      </c>
      <c r="H6488" s="446" t="s">
        <v>14360</v>
      </c>
      <c r="I6488" s="447">
        <v>45261</v>
      </c>
    </row>
    <row r="6489" spans="1:9" ht="15.75">
      <c r="A6489" s="675">
        <v>104229</v>
      </c>
      <c r="B6489" s="675" t="s">
        <v>7566</v>
      </c>
      <c r="C6489" s="675" t="s">
        <v>1992</v>
      </c>
      <c r="D6489" s="675" t="s">
        <v>2</v>
      </c>
      <c r="E6489" s="676">
        <v>75.02</v>
      </c>
      <c r="H6489" s="446" t="s">
        <v>14360</v>
      </c>
      <c r="I6489" s="447">
        <v>45261</v>
      </c>
    </row>
    <row r="6490" spans="1:9" ht="15.75">
      <c r="A6490" s="675">
        <v>104230</v>
      </c>
      <c r="B6490" s="675" t="s">
        <v>7567</v>
      </c>
      <c r="C6490" s="675" t="s">
        <v>1992</v>
      </c>
      <c r="D6490" s="675" t="s">
        <v>2</v>
      </c>
      <c r="E6490" s="676">
        <v>82.59</v>
      </c>
      <c r="H6490" s="446" t="s">
        <v>14360</v>
      </c>
      <c r="I6490" s="447">
        <v>45261</v>
      </c>
    </row>
    <row r="6491" spans="1:9" ht="15.75">
      <c r="A6491" s="675">
        <v>104231</v>
      </c>
      <c r="B6491" s="675" t="s">
        <v>7568</v>
      </c>
      <c r="C6491" s="675" t="s">
        <v>1992</v>
      </c>
      <c r="D6491" s="675" t="s">
        <v>2</v>
      </c>
      <c r="E6491" s="676">
        <v>136.30000000000001</v>
      </c>
      <c r="H6491" s="446" t="s">
        <v>14360</v>
      </c>
      <c r="I6491" s="447">
        <v>45261</v>
      </c>
    </row>
    <row r="6492" spans="1:9" ht="15.75">
      <c r="A6492" s="675">
        <v>104232</v>
      </c>
      <c r="B6492" s="675" t="s">
        <v>7569</v>
      </c>
      <c r="C6492" s="675" t="s">
        <v>1992</v>
      </c>
      <c r="D6492" s="675" t="s">
        <v>2</v>
      </c>
      <c r="E6492" s="676">
        <v>77.290000000000006</v>
      </c>
      <c r="H6492" s="446" t="s">
        <v>14360</v>
      </c>
      <c r="I6492" s="447">
        <v>45261</v>
      </c>
    </row>
    <row r="6493" spans="1:9" ht="15.75">
      <c r="A6493" s="675">
        <v>104233</v>
      </c>
      <c r="B6493" s="675" t="s">
        <v>7570</v>
      </c>
      <c r="C6493" s="675" t="s">
        <v>1992</v>
      </c>
      <c r="D6493" s="675" t="s">
        <v>2</v>
      </c>
      <c r="E6493" s="676">
        <v>33.869999999999997</v>
      </c>
      <c r="H6493" s="446" t="s">
        <v>14360</v>
      </c>
      <c r="I6493" s="447">
        <v>45261</v>
      </c>
    </row>
    <row r="6494" spans="1:9" ht="15.75">
      <c r="A6494" s="675">
        <v>104234</v>
      </c>
      <c r="B6494" s="675" t="s">
        <v>7571</v>
      </c>
      <c r="C6494" s="675" t="s">
        <v>1992</v>
      </c>
      <c r="D6494" s="675" t="s">
        <v>2</v>
      </c>
      <c r="E6494" s="676">
        <v>37.69</v>
      </c>
      <c r="H6494" s="446" t="s">
        <v>14360</v>
      </c>
      <c r="I6494" s="447">
        <v>45261</v>
      </c>
    </row>
    <row r="6495" spans="1:9" ht="15.75">
      <c r="A6495" s="675">
        <v>104235</v>
      </c>
      <c r="B6495" s="675" t="s">
        <v>7572</v>
      </c>
      <c r="C6495" s="675" t="s">
        <v>1992</v>
      </c>
      <c r="D6495" s="675" t="s">
        <v>2</v>
      </c>
      <c r="E6495" s="676">
        <v>67.260000000000005</v>
      </c>
      <c r="H6495" s="446" t="s">
        <v>14360</v>
      </c>
      <c r="I6495" s="447">
        <v>45261</v>
      </c>
    </row>
    <row r="6496" spans="1:9" ht="15.75">
      <c r="A6496" s="675">
        <v>104236</v>
      </c>
      <c r="B6496" s="675" t="s">
        <v>7573</v>
      </c>
      <c r="C6496" s="675" t="s">
        <v>1992</v>
      </c>
      <c r="D6496" s="675" t="s">
        <v>2</v>
      </c>
      <c r="E6496" s="676">
        <v>36.93</v>
      </c>
      <c r="H6496" s="446" t="s">
        <v>14360</v>
      </c>
      <c r="I6496" s="447">
        <v>45261</v>
      </c>
    </row>
    <row r="6497" spans="1:9" ht="15.75">
      <c r="A6497" s="675">
        <v>104237</v>
      </c>
      <c r="B6497" s="675" t="s">
        <v>7574</v>
      </c>
      <c r="C6497" s="675" t="s">
        <v>1992</v>
      </c>
      <c r="D6497" s="675" t="s">
        <v>2</v>
      </c>
      <c r="E6497" s="676">
        <v>46.59</v>
      </c>
      <c r="H6497" s="446" t="s">
        <v>14360</v>
      </c>
      <c r="I6497" s="447">
        <v>45261</v>
      </c>
    </row>
    <row r="6498" spans="1:9" ht="15.75">
      <c r="A6498" s="675">
        <v>104238</v>
      </c>
      <c r="B6498" s="675" t="s">
        <v>7575</v>
      </c>
      <c r="C6498" s="675" t="s">
        <v>1992</v>
      </c>
      <c r="D6498" s="675" t="s">
        <v>2</v>
      </c>
      <c r="E6498" s="676">
        <v>51.7</v>
      </c>
      <c r="H6498" s="446" t="s">
        <v>14360</v>
      </c>
      <c r="I6498" s="447">
        <v>45261</v>
      </c>
    </row>
    <row r="6499" spans="1:9" ht="15.75">
      <c r="A6499" s="675">
        <v>104239</v>
      </c>
      <c r="B6499" s="675" t="s">
        <v>7576</v>
      </c>
      <c r="C6499" s="675" t="s">
        <v>1992</v>
      </c>
      <c r="D6499" s="675" t="s">
        <v>2</v>
      </c>
      <c r="E6499" s="676">
        <v>91.22</v>
      </c>
      <c r="H6499" s="446" t="s">
        <v>14360</v>
      </c>
      <c r="I6499" s="447">
        <v>45261</v>
      </c>
    </row>
    <row r="6500" spans="1:9" ht="15.75">
      <c r="A6500" s="675">
        <v>104240</v>
      </c>
      <c r="B6500" s="675" t="s">
        <v>7577</v>
      </c>
      <c r="C6500" s="675" t="s">
        <v>1992</v>
      </c>
      <c r="D6500" s="675" t="s">
        <v>2</v>
      </c>
      <c r="E6500" s="676">
        <v>51.01</v>
      </c>
      <c r="H6500" s="446" t="s">
        <v>14360</v>
      </c>
      <c r="I6500" s="447">
        <v>45261</v>
      </c>
    </row>
    <row r="6501" spans="1:9" ht="15.75">
      <c r="A6501" s="675">
        <v>104241</v>
      </c>
      <c r="B6501" s="675" t="s">
        <v>7578</v>
      </c>
      <c r="C6501" s="675" t="s">
        <v>1992</v>
      </c>
      <c r="D6501" s="675" t="s">
        <v>2</v>
      </c>
      <c r="E6501" s="676">
        <v>51.93</v>
      </c>
      <c r="H6501" s="446" t="s">
        <v>14360</v>
      </c>
      <c r="I6501" s="447">
        <v>45261</v>
      </c>
    </row>
    <row r="6502" spans="1:9" ht="15.75">
      <c r="A6502" s="675">
        <v>104242</v>
      </c>
      <c r="B6502" s="675" t="s">
        <v>7579</v>
      </c>
      <c r="C6502" s="675" t="s">
        <v>1992</v>
      </c>
      <c r="D6502" s="675" t="s">
        <v>2</v>
      </c>
      <c r="E6502" s="676">
        <v>58.35</v>
      </c>
      <c r="H6502" s="446" t="s">
        <v>14360</v>
      </c>
      <c r="I6502" s="447">
        <v>45261</v>
      </c>
    </row>
    <row r="6503" spans="1:9" ht="15.75">
      <c r="A6503" s="675">
        <v>104243</v>
      </c>
      <c r="B6503" s="675" t="s">
        <v>7580</v>
      </c>
      <c r="C6503" s="675" t="s">
        <v>1992</v>
      </c>
      <c r="D6503" s="675" t="s">
        <v>2</v>
      </c>
      <c r="E6503" s="676">
        <v>108.47</v>
      </c>
      <c r="H6503" s="446" t="s">
        <v>14360</v>
      </c>
      <c r="I6503" s="447">
        <v>45261</v>
      </c>
    </row>
    <row r="6504" spans="1:9" ht="15.75">
      <c r="A6504" s="675">
        <v>104244</v>
      </c>
      <c r="B6504" s="675" t="s">
        <v>7581</v>
      </c>
      <c r="C6504" s="675" t="s">
        <v>1992</v>
      </c>
      <c r="D6504" s="675" t="s">
        <v>2</v>
      </c>
      <c r="E6504" s="676">
        <v>57.03</v>
      </c>
      <c r="H6504" s="446" t="s">
        <v>14360</v>
      </c>
      <c r="I6504" s="447">
        <v>45261</v>
      </c>
    </row>
    <row r="6505" spans="1:9" ht="15.75">
      <c r="A6505" s="675">
        <v>104245</v>
      </c>
      <c r="B6505" s="675" t="s">
        <v>7582</v>
      </c>
      <c r="C6505" s="675" t="s">
        <v>1992</v>
      </c>
      <c r="D6505" s="675" t="s">
        <v>2</v>
      </c>
      <c r="E6505" s="676">
        <v>56.68</v>
      </c>
      <c r="H6505" s="446" t="s">
        <v>14360</v>
      </c>
      <c r="I6505" s="447">
        <v>45261</v>
      </c>
    </row>
    <row r="6506" spans="1:9" ht="15.75">
      <c r="A6506" s="675">
        <v>104246</v>
      </c>
      <c r="B6506" s="675" t="s">
        <v>7583</v>
      </c>
      <c r="C6506" s="675" t="s">
        <v>1992</v>
      </c>
      <c r="D6506" s="675" t="s">
        <v>2</v>
      </c>
      <c r="E6506" s="676">
        <v>63.75</v>
      </c>
      <c r="H6506" s="446" t="s">
        <v>14360</v>
      </c>
      <c r="I6506" s="447">
        <v>45261</v>
      </c>
    </row>
    <row r="6507" spans="1:9" ht="15.75">
      <c r="A6507" s="675">
        <v>104247</v>
      </c>
      <c r="B6507" s="675" t="s">
        <v>7584</v>
      </c>
      <c r="C6507" s="675" t="s">
        <v>1992</v>
      </c>
      <c r="D6507" s="675" t="s">
        <v>2</v>
      </c>
      <c r="E6507" s="676">
        <v>116.58</v>
      </c>
      <c r="H6507" s="446" t="s">
        <v>14360</v>
      </c>
      <c r="I6507" s="447">
        <v>45261</v>
      </c>
    </row>
    <row r="6508" spans="1:9" ht="15.75">
      <c r="A6508" s="675">
        <v>104248</v>
      </c>
      <c r="B6508" s="675" t="s">
        <v>7585</v>
      </c>
      <c r="C6508" s="675" t="s">
        <v>1992</v>
      </c>
      <c r="D6508" s="675" t="s">
        <v>2</v>
      </c>
      <c r="E6508" s="676">
        <v>59.41</v>
      </c>
      <c r="H6508" s="446" t="s">
        <v>14360</v>
      </c>
      <c r="I6508" s="447">
        <v>45261</v>
      </c>
    </row>
    <row r="6509" spans="1:9" ht="15.75">
      <c r="A6509" s="675">
        <v>104249</v>
      </c>
      <c r="B6509" s="675" t="s">
        <v>7586</v>
      </c>
      <c r="C6509" s="675" t="s">
        <v>1992</v>
      </c>
      <c r="D6509" s="675" t="s">
        <v>2</v>
      </c>
      <c r="E6509" s="676">
        <v>62.53</v>
      </c>
      <c r="H6509" s="446" t="s">
        <v>14360</v>
      </c>
      <c r="I6509" s="447">
        <v>45261</v>
      </c>
    </row>
    <row r="6510" spans="1:9" ht="15.75">
      <c r="A6510" s="675">
        <v>104250</v>
      </c>
      <c r="B6510" s="675" t="s">
        <v>7587</v>
      </c>
      <c r="C6510" s="675" t="s">
        <v>1992</v>
      </c>
      <c r="D6510" s="675" t="s">
        <v>2</v>
      </c>
      <c r="E6510" s="676">
        <v>66.349999999999994</v>
      </c>
      <c r="H6510" s="446" t="s">
        <v>14360</v>
      </c>
      <c r="I6510" s="447">
        <v>45261</v>
      </c>
    </row>
    <row r="6511" spans="1:9" ht="15.75">
      <c r="A6511" s="675">
        <v>104251</v>
      </c>
      <c r="B6511" s="675" t="s">
        <v>7588</v>
      </c>
      <c r="C6511" s="675" t="s">
        <v>1992</v>
      </c>
      <c r="D6511" s="675" t="s">
        <v>2</v>
      </c>
      <c r="E6511" s="676">
        <v>93.18</v>
      </c>
      <c r="H6511" s="446" t="s">
        <v>14360</v>
      </c>
      <c r="I6511" s="447">
        <v>45261</v>
      </c>
    </row>
    <row r="6512" spans="1:9" ht="15.75">
      <c r="A6512" s="675">
        <v>104252</v>
      </c>
      <c r="B6512" s="675" t="s">
        <v>7589</v>
      </c>
      <c r="C6512" s="675" t="s">
        <v>1992</v>
      </c>
      <c r="D6512" s="675" t="s">
        <v>2</v>
      </c>
      <c r="E6512" s="676">
        <v>68.47</v>
      </c>
      <c r="H6512" s="446" t="s">
        <v>14360</v>
      </c>
      <c r="I6512" s="447">
        <v>45261</v>
      </c>
    </row>
    <row r="6513" spans="1:9" ht="15.75">
      <c r="A6513" s="675">
        <v>104253</v>
      </c>
      <c r="B6513" s="675" t="s">
        <v>7590</v>
      </c>
      <c r="C6513" s="675" t="s">
        <v>1992</v>
      </c>
      <c r="D6513" s="675" t="s">
        <v>2</v>
      </c>
      <c r="E6513" s="676">
        <v>75.25</v>
      </c>
      <c r="H6513" s="446" t="s">
        <v>14360</v>
      </c>
      <c r="I6513" s="447">
        <v>45261</v>
      </c>
    </row>
    <row r="6514" spans="1:9" ht="15.75">
      <c r="A6514" s="675">
        <v>104254</v>
      </c>
      <c r="B6514" s="675" t="s">
        <v>7591</v>
      </c>
      <c r="C6514" s="675" t="s">
        <v>1992</v>
      </c>
      <c r="D6514" s="675" t="s">
        <v>2</v>
      </c>
      <c r="E6514" s="676">
        <v>80.36</v>
      </c>
      <c r="H6514" s="446" t="s">
        <v>14360</v>
      </c>
      <c r="I6514" s="447">
        <v>45261</v>
      </c>
    </row>
    <row r="6515" spans="1:9" ht="15.75">
      <c r="A6515" s="675">
        <v>104255</v>
      </c>
      <c r="B6515" s="675" t="s">
        <v>7592</v>
      </c>
      <c r="C6515" s="675" t="s">
        <v>1992</v>
      </c>
      <c r="D6515" s="675" t="s">
        <v>2</v>
      </c>
      <c r="E6515" s="676">
        <v>117.14</v>
      </c>
      <c r="H6515" s="446" t="s">
        <v>14360</v>
      </c>
      <c r="I6515" s="447">
        <v>45261</v>
      </c>
    </row>
    <row r="6516" spans="1:9" ht="15.75">
      <c r="A6516" s="675">
        <v>104256</v>
      </c>
      <c r="B6516" s="675" t="s">
        <v>7593</v>
      </c>
      <c r="C6516" s="675" t="s">
        <v>1992</v>
      </c>
      <c r="D6516" s="675" t="s">
        <v>2</v>
      </c>
      <c r="E6516" s="676">
        <v>82.55</v>
      </c>
      <c r="H6516" s="446" t="s">
        <v>14360</v>
      </c>
      <c r="I6516" s="447">
        <v>45261</v>
      </c>
    </row>
    <row r="6517" spans="1:9" ht="15.75">
      <c r="A6517" s="675">
        <v>104257</v>
      </c>
      <c r="B6517" s="675" t="s">
        <v>7594</v>
      </c>
      <c r="C6517" s="675" t="s">
        <v>1992</v>
      </c>
      <c r="D6517" s="675" t="s">
        <v>2</v>
      </c>
      <c r="E6517" s="676">
        <v>80.59</v>
      </c>
      <c r="H6517" s="446" t="s">
        <v>14360</v>
      </c>
      <c r="I6517" s="447">
        <v>45261</v>
      </c>
    </row>
    <row r="6518" spans="1:9" ht="15.75">
      <c r="A6518" s="675">
        <v>104258</v>
      </c>
      <c r="B6518" s="675" t="s">
        <v>7595</v>
      </c>
      <c r="C6518" s="675" t="s">
        <v>1992</v>
      </c>
      <c r="D6518" s="675" t="s">
        <v>2</v>
      </c>
      <c r="E6518" s="676">
        <v>87.01</v>
      </c>
      <c r="H6518" s="446" t="s">
        <v>14360</v>
      </c>
      <c r="I6518" s="447">
        <v>45261</v>
      </c>
    </row>
    <row r="6519" spans="1:9" ht="15.75">
      <c r="A6519" s="675">
        <v>104259</v>
      </c>
      <c r="B6519" s="675" t="s">
        <v>7596</v>
      </c>
      <c r="C6519" s="675" t="s">
        <v>1992</v>
      </c>
      <c r="D6519" s="675" t="s">
        <v>2</v>
      </c>
      <c r="E6519" s="676">
        <v>134.38999999999999</v>
      </c>
      <c r="H6519" s="446" t="s">
        <v>14360</v>
      </c>
      <c r="I6519" s="447">
        <v>45261</v>
      </c>
    </row>
    <row r="6520" spans="1:9" ht="15.75">
      <c r="A6520" s="675">
        <v>104260</v>
      </c>
      <c r="B6520" s="675" t="s">
        <v>7597</v>
      </c>
      <c r="C6520" s="675" t="s">
        <v>1992</v>
      </c>
      <c r="D6520" s="675" t="s">
        <v>2</v>
      </c>
      <c r="E6520" s="676">
        <v>88.57</v>
      </c>
      <c r="H6520" s="446" t="s">
        <v>14360</v>
      </c>
      <c r="I6520" s="447">
        <v>45261</v>
      </c>
    </row>
    <row r="6521" spans="1:9" ht="15.75">
      <c r="A6521" s="675">
        <v>104261</v>
      </c>
      <c r="B6521" s="675" t="s">
        <v>7598</v>
      </c>
      <c r="C6521" s="675" t="s">
        <v>1992</v>
      </c>
      <c r="D6521" s="675" t="s">
        <v>2</v>
      </c>
      <c r="E6521" s="676">
        <v>104.09</v>
      </c>
      <c r="H6521" s="446" t="s">
        <v>14360</v>
      </c>
      <c r="I6521" s="447">
        <v>45261</v>
      </c>
    </row>
    <row r="6522" spans="1:9" ht="15.75">
      <c r="A6522" s="675">
        <v>104262</v>
      </c>
      <c r="B6522" s="675" t="s">
        <v>7599</v>
      </c>
      <c r="C6522" s="675" t="s">
        <v>1992</v>
      </c>
      <c r="D6522" s="675" t="s">
        <v>2</v>
      </c>
      <c r="E6522" s="676">
        <v>111.16</v>
      </c>
      <c r="H6522" s="446" t="s">
        <v>14360</v>
      </c>
      <c r="I6522" s="447">
        <v>45261</v>
      </c>
    </row>
    <row r="6523" spans="1:9" ht="15.75">
      <c r="A6523" s="675">
        <v>104263</v>
      </c>
      <c r="B6523" s="675" t="s">
        <v>7600</v>
      </c>
      <c r="C6523" s="675" t="s">
        <v>1992</v>
      </c>
      <c r="D6523" s="675" t="s">
        <v>2</v>
      </c>
      <c r="E6523" s="676">
        <v>154.53</v>
      </c>
      <c r="H6523" s="446" t="s">
        <v>14360</v>
      </c>
      <c r="I6523" s="447">
        <v>45261</v>
      </c>
    </row>
    <row r="6524" spans="1:9" ht="15.75">
      <c r="A6524" s="675">
        <v>104264</v>
      </c>
      <c r="B6524" s="675" t="s">
        <v>7601</v>
      </c>
      <c r="C6524" s="675" t="s">
        <v>1992</v>
      </c>
      <c r="D6524" s="675" t="s">
        <v>2</v>
      </c>
      <c r="E6524" s="676">
        <v>105.37</v>
      </c>
      <c r="H6524" s="446" t="s">
        <v>14360</v>
      </c>
      <c r="I6524" s="447">
        <v>45261</v>
      </c>
    </row>
    <row r="6525" spans="1:9" ht="15.75">
      <c r="A6525" s="675">
        <v>104627</v>
      </c>
      <c r="B6525" s="675" t="s">
        <v>7602</v>
      </c>
      <c r="C6525" s="675" t="s">
        <v>1992</v>
      </c>
      <c r="D6525" s="675" t="s">
        <v>2</v>
      </c>
      <c r="E6525" s="676">
        <v>17.57</v>
      </c>
      <c r="H6525" s="446" t="s">
        <v>14360</v>
      </c>
      <c r="I6525" s="447">
        <v>45261</v>
      </c>
    </row>
    <row r="6526" spans="1:9" ht="15.75">
      <c r="A6526" s="675">
        <v>104628</v>
      </c>
      <c r="B6526" s="675" t="s">
        <v>7603</v>
      </c>
      <c r="C6526" s="675" t="s">
        <v>1992</v>
      </c>
      <c r="D6526" s="675" t="s">
        <v>2</v>
      </c>
      <c r="E6526" s="676">
        <v>26.96</v>
      </c>
      <c r="H6526" s="446" t="s">
        <v>14360</v>
      </c>
      <c r="I6526" s="447">
        <v>45261</v>
      </c>
    </row>
    <row r="6527" spans="1:9" ht="15.75">
      <c r="A6527" s="675">
        <v>104629</v>
      </c>
      <c r="B6527" s="675" t="s">
        <v>7604</v>
      </c>
      <c r="C6527" s="675" t="s">
        <v>1992</v>
      </c>
      <c r="D6527" s="675" t="s">
        <v>2</v>
      </c>
      <c r="E6527" s="676">
        <v>32.35</v>
      </c>
      <c r="H6527" s="446" t="s">
        <v>14360</v>
      </c>
      <c r="I6527" s="447">
        <v>45261</v>
      </c>
    </row>
    <row r="6528" spans="1:9" ht="15.75">
      <c r="A6528" s="675">
        <v>104630</v>
      </c>
      <c r="B6528" s="675" t="s">
        <v>7605</v>
      </c>
      <c r="C6528" s="675" t="s">
        <v>1992</v>
      </c>
      <c r="D6528" s="675" t="s">
        <v>2</v>
      </c>
      <c r="E6528" s="676">
        <v>27.74</v>
      </c>
      <c r="H6528" s="446" t="s">
        <v>14360</v>
      </c>
      <c r="I6528" s="447">
        <v>45261</v>
      </c>
    </row>
    <row r="6529" spans="1:9" ht="15.75">
      <c r="A6529" s="675">
        <v>104631</v>
      </c>
      <c r="B6529" s="675" t="s">
        <v>7606</v>
      </c>
      <c r="C6529" s="675" t="s">
        <v>1992</v>
      </c>
      <c r="D6529" s="675" t="s">
        <v>2</v>
      </c>
      <c r="E6529" s="676">
        <v>37.130000000000003</v>
      </c>
      <c r="H6529" s="446" t="s">
        <v>14360</v>
      </c>
      <c r="I6529" s="447">
        <v>45261</v>
      </c>
    </row>
    <row r="6530" spans="1:9" ht="15.75">
      <c r="A6530" s="675">
        <v>104632</v>
      </c>
      <c r="B6530" s="675" t="s">
        <v>7607</v>
      </c>
      <c r="C6530" s="675" t="s">
        <v>1992</v>
      </c>
      <c r="D6530" s="675" t="s">
        <v>2</v>
      </c>
      <c r="E6530" s="676">
        <v>42.53</v>
      </c>
      <c r="H6530" s="446" t="s">
        <v>14360</v>
      </c>
      <c r="I6530" s="447">
        <v>45261</v>
      </c>
    </row>
    <row r="6531" spans="1:9" ht="15.75">
      <c r="A6531" s="675">
        <v>104633</v>
      </c>
      <c r="B6531" s="675" t="s">
        <v>7608</v>
      </c>
      <c r="C6531" s="675" t="s">
        <v>1992</v>
      </c>
      <c r="D6531" s="675" t="s">
        <v>2</v>
      </c>
      <c r="E6531" s="676">
        <v>23.88</v>
      </c>
      <c r="H6531" s="446" t="s">
        <v>14360</v>
      </c>
      <c r="I6531" s="447">
        <v>45261</v>
      </c>
    </row>
    <row r="6532" spans="1:9" ht="15.75">
      <c r="A6532" s="675">
        <v>104634</v>
      </c>
      <c r="B6532" s="675" t="s">
        <v>7609</v>
      </c>
      <c r="C6532" s="675" t="s">
        <v>1992</v>
      </c>
      <c r="D6532" s="675" t="s">
        <v>2</v>
      </c>
      <c r="E6532" s="676">
        <v>35.47</v>
      </c>
      <c r="H6532" s="446" t="s">
        <v>14360</v>
      </c>
      <c r="I6532" s="447">
        <v>45261</v>
      </c>
    </row>
    <row r="6533" spans="1:9" ht="15.75">
      <c r="A6533" s="675">
        <v>104635</v>
      </c>
      <c r="B6533" s="675" t="s">
        <v>7610</v>
      </c>
      <c r="C6533" s="675" t="s">
        <v>1992</v>
      </c>
      <c r="D6533" s="675" t="s">
        <v>2</v>
      </c>
      <c r="E6533" s="676">
        <v>48.55</v>
      </c>
      <c r="H6533" s="446" t="s">
        <v>14360</v>
      </c>
      <c r="I6533" s="447">
        <v>45261</v>
      </c>
    </row>
    <row r="6534" spans="1:9" ht="15.75">
      <c r="A6534" s="675">
        <v>104636</v>
      </c>
      <c r="B6534" s="675" t="s">
        <v>7611</v>
      </c>
      <c r="C6534" s="675" t="s">
        <v>1992</v>
      </c>
      <c r="D6534" s="675" t="s">
        <v>2</v>
      </c>
      <c r="E6534" s="676">
        <v>56.63</v>
      </c>
      <c r="H6534" s="446" t="s">
        <v>14360</v>
      </c>
      <c r="I6534" s="447">
        <v>45261</v>
      </c>
    </row>
    <row r="6535" spans="1:9" ht="15.75">
      <c r="A6535" s="675">
        <v>87244</v>
      </c>
      <c r="B6535" s="675" t="s">
        <v>7612</v>
      </c>
      <c r="C6535" s="675" t="s">
        <v>1992</v>
      </c>
      <c r="D6535" s="675" t="s">
        <v>2</v>
      </c>
      <c r="E6535" s="676">
        <v>220.74</v>
      </c>
      <c r="H6535" s="446" t="s">
        <v>14360</v>
      </c>
      <c r="I6535" s="447">
        <v>45261</v>
      </c>
    </row>
    <row r="6536" spans="1:9" ht="15.75">
      <c r="A6536" s="675">
        <v>87245</v>
      </c>
      <c r="B6536" s="675" t="s">
        <v>7613</v>
      </c>
      <c r="C6536" s="675" t="s">
        <v>1992</v>
      </c>
      <c r="D6536" s="675" t="s">
        <v>2</v>
      </c>
      <c r="E6536" s="676">
        <v>263.61</v>
      </c>
      <c r="H6536" s="446" t="s">
        <v>14360</v>
      </c>
      <c r="I6536" s="447">
        <v>45261</v>
      </c>
    </row>
    <row r="6537" spans="1:9" ht="15.75">
      <c r="A6537" s="675">
        <v>87265</v>
      </c>
      <c r="B6537" s="675" t="s">
        <v>7614</v>
      </c>
      <c r="C6537" s="675" t="s">
        <v>1992</v>
      </c>
      <c r="D6537" s="675" t="s">
        <v>2</v>
      </c>
      <c r="E6537" s="676">
        <v>64.56</v>
      </c>
      <c r="H6537" s="446" t="s">
        <v>14360</v>
      </c>
      <c r="I6537" s="447">
        <v>45261</v>
      </c>
    </row>
    <row r="6538" spans="1:9" ht="15.75">
      <c r="A6538" s="675">
        <v>87267</v>
      </c>
      <c r="B6538" s="675" t="s">
        <v>7615</v>
      </c>
      <c r="C6538" s="675" t="s">
        <v>1992</v>
      </c>
      <c r="D6538" s="675" t="s">
        <v>2</v>
      </c>
      <c r="E6538" s="676">
        <v>69.11</v>
      </c>
      <c r="H6538" s="446" t="s">
        <v>14360</v>
      </c>
      <c r="I6538" s="447">
        <v>45261</v>
      </c>
    </row>
    <row r="6539" spans="1:9" ht="15.75">
      <c r="A6539" s="675">
        <v>87269</v>
      </c>
      <c r="B6539" s="675" t="s">
        <v>7616</v>
      </c>
      <c r="C6539" s="675" t="s">
        <v>1992</v>
      </c>
      <c r="D6539" s="675" t="s">
        <v>2</v>
      </c>
      <c r="E6539" s="676">
        <v>68</v>
      </c>
      <c r="H6539" s="446" t="s">
        <v>14360</v>
      </c>
      <c r="I6539" s="447">
        <v>45261</v>
      </c>
    </row>
    <row r="6540" spans="1:9" ht="15.75">
      <c r="A6540" s="675">
        <v>87271</v>
      </c>
      <c r="B6540" s="675" t="s">
        <v>7617</v>
      </c>
      <c r="C6540" s="675" t="s">
        <v>1992</v>
      </c>
      <c r="D6540" s="675" t="s">
        <v>2</v>
      </c>
      <c r="E6540" s="676">
        <v>72.59</v>
      </c>
      <c r="H6540" s="446" t="s">
        <v>14360</v>
      </c>
      <c r="I6540" s="447">
        <v>45261</v>
      </c>
    </row>
    <row r="6541" spans="1:9" ht="15.75">
      <c r="A6541" s="675">
        <v>87273</v>
      </c>
      <c r="B6541" s="675" t="s">
        <v>7618</v>
      </c>
      <c r="C6541" s="675" t="s">
        <v>1992</v>
      </c>
      <c r="D6541" s="675" t="s">
        <v>2</v>
      </c>
      <c r="E6541" s="676">
        <v>70.95</v>
      </c>
      <c r="H6541" s="446" t="s">
        <v>14360</v>
      </c>
      <c r="I6541" s="447">
        <v>45261</v>
      </c>
    </row>
    <row r="6542" spans="1:9" ht="15.75">
      <c r="A6542" s="675">
        <v>87275</v>
      </c>
      <c r="B6542" s="675" t="s">
        <v>7619</v>
      </c>
      <c r="C6542" s="675" t="s">
        <v>1992</v>
      </c>
      <c r="D6542" s="675" t="s">
        <v>2</v>
      </c>
      <c r="E6542" s="676">
        <v>77.11</v>
      </c>
      <c r="H6542" s="446" t="s">
        <v>14360</v>
      </c>
      <c r="I6542" s="447">
        <v>45261</v>
      </c>
    </row>
    <row r="6543" spans="1:9" ht="15.75">
      <c r="A6543" s="675">
        <v>88788</v>
      </c>
      <c r="B6543" s="675" t="s">
        <v>7620</v>
      </c>
      <c r="C6543" s="675" t="s">
        <v>1992</v>
      </c>
      <c r="D6543" s="675" t="s">
        <v>2</v>
      </c>
      <c r="E6543" s="676">
        <v>316.3</v>
      </c>
      <c r="H6543" s="446" t="s">
        <v>14360</v>
      </c>
      <c r="I6543" s="447">
        <v>45261</v>
      </c>
    </row>
    <row r="6544" spans="1:9" ht="15.75">
      <c r="A6544" s="675">
        <v>88789</v>
      </c>
      <c r="B6544" s="675" t="s">
        <v>7621</v>
      </c>
      <c r="C6544" s="675" t="s">
        <v>1992</v>
      </c>
      <c r="D6544" s="675" t="s">
        <v>2</v>
      </c>
      <c r="E6544" s="676">
        <v>379.33</v>
      </c>
      <c r="H6544" s="446" t="s">
        <v>14360</v>
      </c>
      <c r="I6544" s="447">
        <v>45261</v>
      </c>
    </row>
    <row r="6545" spans="1:9" ht="15.75">
      <c r="A6545" s="675">
        <v>89045</v>
      </c>
      <c r="B6545" s="675" t="s">
        <v>4158</v>
      </c>
      <c r="C6545" s="675" t="s">
        <v>1992</v>
      </c>
      <c r="D6545" s="675" t="s">
        <v>2</v>
      </c>
      <c r="E6545" s="676">
        <v>65.69</v>
      </c>
      <c r="H6545" s="446" t="s">
        <v>14360</v>
      </c>
      <c r="I6545" s="447">
        <v>45261</v>
      </c>
    </row>
    <row r="6546" spans="1:9" ht="15.75">
      <c r="A6546" s="675">
        <v>89170</v>
      </c>
      <c r="B6546" s="675" t="s">
        <v>5710</v>
      </c>
      <c r="C6546" s="675" t="s">
        <v>1992</v>
      </c>
      <c r="D6546" s="675" t="s">
        <v>2</v>
      </c>
      <c r="E6546" s="676">
        <v>65.69</v>
      </c>
      <c r="H6546" s="446" t="s">
        <v>14360</v>
      </c>
      <c r="I6546" s="447">
        <v>45261</v>
      </c>
    </row>
    <row r="6547" spans="1:9" ht="15.75">
      <c r="A6547" s="675">
        <v>93393</v>
      </c>
      <c r="B6547" s="675" t="s">
        <v>7622</v>
      </c>
      <c r="C6547" s="675" t="s">
        <v>1992</v>
      </c>
      <c r="D6547" s="675" t="s">
        <v>2</v>
      </c>
      <c r="E6547" s="676">
        <v>53.7</v>
      </c>
      <c r="H6547" s="446" t="s">
        <v>14360</v>
      </c>
      <c r="I6547" s="447">
        <v>45261</v>
      </c>
    </row>
    <row r="6548" spans="1:9" ht="15.75">
      <c r="A6548" s="675">
        <v>93395</v>
      </c>
      <c r="B6548" s="675" t="s">
        <v>7623</v>
      </c>
      <c r="C6548" s="675" t="s">
        <v>1992</v>
      </c>
      <c r="D6548" s="675" t="s">
        <v>2</v>
      </c>
      <c r="E6548" s="676">
        <v>58.19</v>
      </c>
      <c r="H6548" s="446" t="s">
        <v>14360</v>
      </c>
      <c r="I6548" s="447">
        <v>45261</v>
      </c>
    </row>
    <row r="6549" spans="1:9" ht="15.75">
      <c r="A6549" s="675">
        <v>99195</v>
      </c>
      <c r="B6549" s="675" t="s">
        <v>7624</v>
      </c>
      <c r="C6549" s="675" t="s">
        <v>1992</v>
      </c>
      <c r="D6549" s="675" t="s">
        <v>2</v>
      </c>
      <c r="E6549" s="676">
        <v>61.85</v>
      </c>
      <c r="H6549" s="446" t="s">
        <v>14360</v>
      </c>
      <c r="I6549" s="447">
        <v>45261</v>
      </c>
    </row>
    <row r="6550" spans="1:9" ht="15.75">
      <c r="A6550" s="675">
        <v>99198</v>
      </c>
      <c r="B6550" s="675" t="s">
        <v>7625</v>
      </c>
      <c r="C6550" s="675" t="s">
        <v>1992</v>
      </c>
      <c r="D6550" s="675" t="s">
        <v>2</v>
      </c>
      <c r="E6550" s="676">
        <v>66.34</v>
      </c>
      <c r="H6550" s="446" t="s">
        <v>14360</v>
      </c>
      <c r="I6550" s="447">
        <v>45261</v>
      </c>
    </row>
    <row r="6551" spans="1:9" ht="15.75">
      <c r="A6551" s="675">
        <v>104611</v>
      </c>
      <c r="B6551" s="675" t="s">
        <v>7626</v>
      </c>
      <c r="C6551" s="675" t="s">
        <v>1992</v>
      </c>
      <c r="D6551" s="675" t="s">
        <v>2</v>
      </c>
      <c r="E6551" s="676">
        <v>88.1</v>
      </c>
      <c r="H6551" s="446" t="s">
        <v>14360</v>
      </c>
      <c r="I6551" s="447">
        <v>45261</v>
      </c>
    </row>
    <row r="6552" spans="1:9" ht="15.75">
      <c r="A6552" s="675">
        <v>104612</v>
      </c>
      <c r="B6552" s="675" t="s">
        <v>7627</v>
      </c>
      <c r="C6552" s="675" t="s">
        <v>1992</v>
      </c>
      <c r="D6552" s="675" t="s">
        <v>2</v>
      </c>
      <c r="E6552" s="676">
        <v>88.62</v>
      </c>
      <c r="H6552" s="446" t="s">
        <v>14360</v>
      </c>
      <c r="I6552" s="447">
        <v>45261</v>
      </c>
    </row>
    <row r="6553" spans="1:9" ht="15.75">
      <c r="A6553" s="675">
        <v>104613</v>
      </c>
      <c r="B6553" s="675" t="s">
        <v>7628</v>
      </c>
      <c r="C6553" s="675" t="s">
        <v>1992</v>
      </c>
      <c r="D6553" s="675" t="s">
        <v>2</v>
      </c>
      <c r="E6553" s="676">
        <v>67.72</v>
      </c>
      <c r="H6553" s="446" t="s">
        <v>14360</v>
      </c>
      <c r="I6553" s="447">
        <v>45261</v>
      </c>
    </row>
    <row r="6554" spans="1:9" ht="15.75">
      <c r="A6554" s="675">
        <v>104614</v>
      </c>
      <c r="B6554" s="675" t="s">
        <v>7629</v>
      </c>
      <c r="C6554" s="675" t="s">
        <v>1992</v>
      </c>
      <c r="D6554" s="675" t="s">
        <v>2</v>
      </c>
      <c r="E6554" s="676">
        <v>73.680000000000007</v>
      </c>
      <c r="H6554" s="446" t="s">
        <v>14360</v>
      </c>
      <c r="I6554" s="447">
        <v>45261</v>
      </c>
    </row>
    <row r="6555" spans="1:9" ht="15.75">
      <c r="A6555" s="675">
        <v>104615</v>
      </c>
      <c r="B6555" s="675" t="s">
        <v>7630</v>
      </c>
      <c r="C6555" s="675" t="s">
        <v>1992</v>
      </c>
      <c r="D6555" s="675" t="s">
        <v>2</v>
      </c>
      <c r="E6555" s="676">
        <v>219.02</v>
      </c>
      <c r="H6555" s="446" t="s">
        <v>14360</v>
      </c>
      <c r="I6555" s="447">
        <v>45261</v>
      </c>
    </row>
    <row r="6556" spans="1:9" ht="15.75">
      <c r="A6556" s="675">
        <v>104616</v>
      </c>
      <c r="B6556" s="675" t="s">
        <v>7631</v>
      </c>
      <c r="C6556" s="675" t="s">
        <v>1992</v>
      </c>
      <c r="D6556" s="675" t="s">
        <v>2</v>
      </c>
      <c r="E6556" s="676">
        <v>318.68</v>
      </c>
      <c r="H6556" s="446" t="s">
        <v>14360</v>
      </c>
      <c r="I6556" s="447">
        <v>45261</v>
      </c>
    </row>
    <row r="6557" spans="1:9" ht="15.75">
      <c r="A6557" s="675">
        <v>104617</v>
      </c>
      <c r="B6557" s="675" t="s">
        <v>7632</v>
      </c>
      <c r="C6557" s="675" t="s">
        <v>1992</v>
      </c>
      <c r="D6557" s="675" t="s">
        <v>2</v>
      </c>
      <c r="E6557" s="676">
        <v>228.01</v>
      </c>
      <c r="H6557" s="446" t="s">
        <v>14360</v>
      </c>
      <c r="I6557" s="447">
        <v>45261</v>
      </c>
    </row>
    <row r="6558" spans="1:9" ht="15.75">
      <c r="A6558" s="675">
        <v>104618</v>
      </c>
      <c r="B6558" s="675" t="s">
        <v>7633</v>
      </c>
      <c r="C6558" s="675" t="s">
        <v>1992</v>
      </c>
      <c r="D6558" s="675" t="s">
        <v>2</v>
      </c>
      <c r="E6558" s="676">
        <v>327.67</v>
      </c>
      <c r="H6558" s="446" t="s">
        <v>14360</v>
      </c>
      <c r="I6558" s="447">
        <v>45261</v>
      </c>
    </row>
    <row r="6559" spans="1:9" ht="15.75">
      <c r="A6559" s="675">
        <v>104619</v>
      </c>
      <c r="B6559" s="675" t="s">
        <v>7634</v>
      </c>
      <c r="C6559" s="675" t="s">
        <v>1992</v>
      </c>
      <c r="D6559" s="675" t="s">
        <v>31</v>
      </c>
      <c r="E6559" s="676">
        <v>21.83</v>
      </c>
      <c r="H6559" s="446" t="s">
        <v>14360</v>
      </c>
      <c r="I6559" s="447">
        <v>45261</v>
      </c>
    </row>
    <row r="6560" spans="1:9" ht="15.75">
      <c r="A6560" s="675">
        <v>101965</v>
      </c>
      <c r="B6560" s="675" t="s">
        <v>4159</v>
      </c>
      <c r="C6560" s="675" t="s">
        <v>1992</v>
      </c>
      <c r="D6560" s="675" t="s">
        <v>31</v>
      </c>
      <c r="E6560" s="676">
        <v>129.47</v>
      </c>
      <c r="H6560" s="446" t="s">
        <v>14360</v>
      </c>
      <c r="I6560" s="447">
        <v>45261</v>
      </c>
    </row>
    <row r="6561" spans="1:9" ht="15.75">
      <c r="A6561" s="675">
        <v>101966</v>
      </c>
      <c r="B6561" s="675" t="s">
        <v>4160</v>
      </c>
      <c r="C6561" s="675" t="s">
        <v>1992</v>
      </c>
      <c r="D6561" s="675" t="s">
        <v>31</v>
      </c>
      <c r="E6561" s="676">
        <v>166.74</v>
      </c>
      <c r="H6561" s="446" t="s">
        <v>14360</v>
      </c>
      <c r="I6561" s="447">
        <v>45261</v>
      </c>
    </row>
    <row r="6562" spans="1:9" ht="15.75">
      <c r="A6562" s="675">
        <v>101979</v>
      </c>
      <c r="B6562" s="675" t="s">
        <v>4161</v>
      </c>
      <c r="C6562" s="675" t="s">
        <v>1992</v>
      </c>
      <c r="D6562" s="675" t="s">
        <v>31</v>
      </c>
      <c r="E6562" s="676">
        <v>42.91</v>
      </c>
      <c r="H6562" s="446" t="s">
        <v>14360</v>
      </c>
      <c r="I6562" s="447">
        <v>45261</v>
      </c>
    </row>
    <row r="6563" spans="1:9" ht="15.75">
      <c r="A6563" s="675">
        <v>96112</v>
      </c>
      <c r="B6563" s="675" t="s">
        <v>8511</v>
      </c>
      <c r="C6563" s="675" t="s">
        <v>1992</v>
      </c>
      <c r="D6563" s="675" t="s">
        <v>2</v>
      </c>
      <c r="E6563" s="676">
        <v>123.81</v>
      </c>
      <c r="H6563" s="446" t="s">
        <v>14360</v>
      </c>
      <c r="I6563" s="447">
        <v>45261</v>
      </c>
    </row>
    <row r="6564" spans="1:9" ht="15.75">
      <c r="A6564" s="675">
        <v>96122</v>
      </c>
      <c r="B6564" s="675" t="s">
        <v>8384</v>
      </c>
      <c r="C6564" s="675" t="s">
        <v>1992</v>
      </c>
      <c r="D6564" s="675" t="s">
        <v>31</v>
      </c>
      <c r="E6564" s="676">
        <v>36.4</v>
      </c>
      <c r="H6564" s="446" t="s">
        <v>14360</v>
      </c>
      <c r="I6564" s="447">
        <v>45261</v>
      </c>
    </row>
    <row r="6565" spans="1:9" ht="15.75">
      <c r="A6565" s="675">
        <v>104756</v>
      </c>
      <c r="B6565" s="675" t="s">
        <v>8385</v>
      </c>
      <c r="C6565" s="675" t="s">
        <v>1992</v>
      </c>
      <c r="D6565" s="675" t="s">
        <v>2</v>
      </c>
      <c r="E6565" s="676">
        <v>160.85</v>
      </c>
      <c r="H6565" s="446" t="s">
        <v>14360</v>
      </c>
      <c r="I6565" s="447">
        <v>45261</v>
      </c>
    </row>
    <row r="6566" spans="1:9" ht="15.75">
      <c r="A6566" s="675">
        <v>96109</v>
      </c>
      <c r="B6566" s="675" t="s">
        <v>8386</v>
      </c>
      <c r="C6566" s="675" t="s">
        <v>1992</v>
      </c>
      <c r="D6566" s="675" t="s">
        <v>2</v>
      </c>
      <c r="E6566" s="676">
        <v>46.83</v>
      </c>
      <c r="H6566" s="446" t="s">
        <v>14360</v>
      </c>
      <c r="I6566" s="447">
        <v>45261</v>
      </c>
    </row>
    <row r="6567" spans="1:9" ht="15.75">
      <c r="A6567" s="675">
        <v>96110</v>
      </c>
      <c r="B6567" s="675" t="s">
        <v>8387</v>
      </c>
      <c r="C6567" s="675" t="s">
        <v>1992</v>
      </c>
      <c r="D6567" s="675" t="s">
        <v>2</v>
      </c>
      <c r="E6567" s="676">
        <v>65.900000000000006</v>
      </c>
      <c r="H6567" s="446" t="s">
        <v>14360</v>
      </c>
      <c r="I6567" s="447">
        <v>45261</v>
      </c>
    </row>
    <row r="6568" spans="1:9" ht="15.75">
      <c r="A6568" s="675">
        <v>96113</v>
      </c>
      <c r="B6568" s="675" t="s">
        <v>8388</v>
      </c>
      <c r="C6568" s="675" t="s">
        <v>1992</v>
      </c>
      <c r="D6568" s="675" t="s">
        <v>2</v>
      </c>
      <c r="E6568" s="676">
        <v>42.41</v>
      </c>
      <c r="H6568" s="446" t="s">
        <v>14360</v>
      </c>
      <c r="I6568" s="447">
        <v>45261</v>
      </c>
    </row>
    <row r="6569" spans="1:9" ht="15.75">
      <c r="A6569" s="675">
        <v>96114</v>
      </c>
      <c r="B6569" s="675" t="s">
        <v>8389</v>
      </c>
      <c r="C6569" s="675" t="s">
        <v>1992</v>
      </c>
      <c r="D6569" s="675" t="s">
        <v>2</v>
      </c>
      <c r="E6569" s="676">
        <v>66.77</v>
      </c>
      <c r="H6569" s="446" t="s">
        <v>14360</v>
      </c>
      <c r="I6569" s="447">
        <v>45261</v>
      </c>
    </row>
    <row r="6570" spans="1:9" ht="15.75">
      <c r="A6570" s="675">
        <v>96120</v>
      </c>
      <c r="B6570" s="675" t="s">
        <v>8390</v>
      </c>
      <c r="C6570" s="675" t="s">
        <v>1992</v>
      </c>
      <c r="D6570" s="675" t="s">
        <v>31</v>
      </c>
      <c r="E6570" s="676">
        <v>2.77</v>
      </c>
      <c r="H6570" s="446" t="s">
        <v>14360</v>
      </c>
      <c r="I6570" s="447">
        <v>45261</v>
      </c>
    </row>
    <row r="6571" spans="1:9" ht="15.75">
      <c r="A6571" s="675">
        <v>96123</v>
      </c>
      <c r="B6571" s="675" t="s">
        <v>8391</v>
      </c>
      <c r="C6571" s="675" t="s">
        <v>1992</v>
      </c>
      <c r="D6571" s="675" t="s">
        <v>31</v>
      </c>
      <c r="E6571" s="676">
        <v>25.08</v>
      </c>
      <c r="H6571" s="446" t="s">
        <v>14360</v>
      </c>
      <c r="I6571" s="447">
        <v>45261</v>
      </c>
    </row>
    <row r="6572" spans="1:9" ht="15.75">
      <c r="A6572" s="675">
        <v>99054</v>
      </c>
      <c r="B6572" s="675" t="s">
        <v>8392</v>
      </c>
      <c r="C6572" s="675" t="s">
        <v>1992</v>
      </c>
      <c r="D6572" s="675" t="s">
        <v>2</v>
      </c>
      <c r="E6572" s="676">
        <v>53.36</v>
      </c>
      <c r="H6572" s="446" t="s">
        <v>14360</v>
      </c>
      <c r="I6572" s="447">
        <v>45261</v>
      </c>
    </row>
    <row r="6573" spans="1:9" ht="15.75">
      <c r="A6573" s="675">
        <v>96111</v>
      </c>
      <c r="B6573" s="675" t="s">
        <v>8393</v>
      </c>
      <c r="C6573" s="675" t="s">
        <v>1992</v>
      </c>
      <c r="D6573" s="675" t="s">
        <v>2</v>
      </c>
      <c r="E6573" s="676">
        <v>49.24</v>
      </c>
      <c r="H6573" s="446" t="s">
        <v>14360</v>
      </c>
      <c r="I6573" s="447">
        <v>45261</v>
      </c>
    </row>
    <row r="6574" spans="1:9" ht="15.75">
      <c r="A6574" s="675">
        <v>96116</v>
      </c>
      <c r="B6574" s="675" t="s">
        <v>8512</v>
      </c>
      <c r="C6574" s="675" t="s">
        <v>1992</v>
      </c>
      <c r="D6574" s="675" t="s">
        <v>2</v>
      </c>
      <c r="E6574" s="676">
        <v>51.58</v>
      </c>
      <c r="H6574" s="446" t="s">
        <v>14360</v>
      </c>
      <c r="I6574" s="447">
        <v>45261</v>
      </c>
    </row>
    <row r="6575" spans="1:9" ht="15.75">
      <c r="A6575" s="675">
        <v>96121</v>
      </c>
      <c r="B6575" s="675" t="s">
        <v>8394</v>
      </c>
      <c r="C6575" s="675" t="s">
        <v>1992</v>
      </c>
      <c r="D6575" s="675" t="s">
        <v>31</v>
      </c>
      <c r="E6575" s="676">
        <v>9.02</v>
      </c>
      <c r="H6575" s="446" t="s">
        <v>14360</v>
      </c>
      <c r="I6575" s="447">
        <v>45261</v>
      </c>
    </row>
    <row r="6576" spans="1:9" ht="15.75">
      <c r="A6576" s="675">
        <v>96485</v>
      </c>
      <c r="B6576" s="675" t="s">
        <v>8395</v>
      </c>
      <c r="C6576" s="675" t="s">
        <v>1992</v>
      </c>
      <c r="D6576" s="675" t="s">
        <v>2</v>
      </c>
      <c r="E6576" s="676">
        <v>56.63</v>
      </c>
      <c r="H6576" s="446" t="s">
        <v>14360</v>
      </c>
      <c r="I6576" s="447">
        <v>45261</v>
      </c>
    </row>
    <row r="6577" spans="1:9" ht="15.75">
      <c r="A6577" s="675">
        <v>96486</v>
      </c>
      <c r="B6577" s="675" t="s">
        <v>8396</v>
      </c>
      <c r="C6577" s="675" t="s">
        <v>1992</v>
      </c>
      <c r="D6577" s="675" t="s">
        <v>2</v>
      </c>
      <c r="E6577" s="676">
        <v>58.97</v>
      </c>
      <c r="H6577" s="446" t="s">
        <v>14360</v>
      </c>
      <c r="I6577" s="447">
        <v>45261</v>
      </c>
    </row>
    <row r="6578" spans="1:9" ht="15.75">
      <c r="A6578" s="675">
        <v>91515</v>
      </c>
      <c r="B6578" s="675" t="s">
        <v>7635</v>
      </c>
      <c r="C6578" s="675" t="s">
        <v>1992</v>
      </c>
      <c r="D6578" s="675" t="s">
        <v>2</v>
      </c>
      <c r="E6578" s="676">
        <v>5.57</v>
      </c>
      <c r="H6578" s="446" t="s">
        <v>14360</v>
      </c>
      <c r="I6578" s="447">
        <v>45261</v>
      </c>
    </row>
    <row r="6579" spans="1:9" ht="15.75">
      <c r="A6579" s="675">
        <v>91519</v>
      </c>
      <c r="B6579" s="675" t="s">
        <v>7636</v>
      </c>
      <c r="C6579" s="675" t="s">
        <v>1992</v>
      </c>
      <c r="D6579" s="675" t="s">
        <v>2</v>
      </c>
      <c r="E6579" s="676">
        <v>7.48</v>
      </c>
      <c r="H6579" s="446" t="s">
        <v>14360</v>
      </c>
      <c r="I6579" s="447">
        <v>45261</v>
      </c>
    </row>
    <row r="6580" spans="1:9" ht="15.75">
      <c r="A6580" s="675">
        <v>91520</v>
      </c>
      <c r="B6580" s="675" t="s">
        <v>7637</v>
      </c>
      <c r="C6580" s="675" t="s">
        <v>1992</v>
      </c>
      <c r="D6580" s="675" t="s">
        <v>2</v>
      </c>
      <c r="E6580" s="676">
        <v>2.08</v>
      </c>
      <c r="H6580" s="446" t="s">
        <v>14360</v>
      </c>
      <c r="I6580" s="447">
        <v>45261</v>
      </c>
    </row>
    <row r="6581" spans="1:9" ht="15.75">
      <c r="A6581" s="675">
        <v>91522</v>
      </c>
      <c r="B6581" s="675" t="s">
        <v>7638</v>
      </c>
      <c r="C6581" s="675" t="s">
        <v>1992</v>
      </c>
      <c r="D6581" s="675" t="s">
        <v>2</v>
      </c>
      <c r="E6581" s="676">
        <v>2.88</v>
      </c>
      <c r="H6581" s="446" t="s">
        <v>14360</v>
      </c>
      <c r="I6581" s="447">
        <v>45261</v>
      </c>
    </row>
    <row r="6582" spans="1:9" ht="15.75">
      <c r="A6582" s="675">
        <v>91525</v>
      </c>
      <c r="B6582" s="675" t="s">
        <v>7639</v>
      </c>
      <c r="C6582" s="675" t="s">
        <v>1992</v>
      </c>
      <c r="D6582" s="675" t="s">
        <v>2</v>
      </c>
      <c r="E6582" s="676">
        <v>7.02</v>
      </c>
      <c r="H6582" s="446" t="s">
        <v>14360</v>
      </c>
      <c r="I6582" s="447">
        <v>45261</v>
      </c>
    </row>
    <row r="6583" spans="1:9" ht="15.75">
      <c r="A6583" s="675">
        <v>104412</v>
      </c>
      <c r="B6583" s="675" t="s">
        <v>7640</v>
      </c>
      <c r="C6583" s="675" t="s">
        <v>1992</v>
      </c>
      <c r="D6583" s="675" t="s">
        <v>2</v>
      </c>
      <c r="E6583" s="676">
        <v>2.58</v>
      </c>
      <c r="H6583" s="446" t="s">
        <v>14360</v>
      </c>
      <c r="I6583" s="447">
        <v>45261</v>
      </c>
    </row>
    <row r="6584" spans="1:9" ht="15.75">
      <c r="A6584" s="675">
        <v>104413</v>
      </c>
      <c r="B6584" s="675" t="s">
        <v>7641</v>
      </c>
      <c r="C6584" s="675" t="s">
        <v>1992</v>
      </c>
      <c r="D6584" s="675" t="s">
        <v>2</v>
      </c>
      <c r="E6584" s="676">
        <v>4.53</v>
      </c>
      <c r="H6584" s="446" t="s">
        <v>14360</v>
      </c>
      <c r="I6584" s="447">
        <v>45261</v>
      </c>
    </row>
    <row r="6585" spans="1:9" ht="15.75">
      <c r="A6585" s="675">
        <v>104414</v>
      </c>
      <c r="B6585" s="675" t="s">
        <v>7642</v>
      </c>
      <c r="C6585" s="675" t="s">
        <v>1992</v>
      </c>
      <c r="D6585" s="675" t="s">
        <v>2</v>
      </c>
      <c r="E6585" s="676">
        <v>6.34</v>
      </c>
      <c r="H6585" s="446" t="s">
        <v>14360</v>
      </c>
      <c r="I6585" s="447">
        <v>45261</v>
      </c>
    </row>
    <row r="6586" spans="1:9" ht="15.75">
      <c r="A6586" s="675">
        <v>104415</v>
      </c>
      <c r="B6586" s="675" t="s">
        <v>7643</v>
      </c>
      <c r="C6586" s="675" t="s">
        <v>1992</v>
      </c>
      <c r="D6586" s="675" t="s">
        <v>2</v>
      </c>
      <c r="E6586" s="676">
        <v>10.7</v>
      </c>
      <c r="H6586" s="446" t="s">
        <v>14360</v>
      </c>
      <c r="I6586" s="447">
        <v>45261</v>
      </c>
    </row>
    <row r="6587" spans="1:9" ht="15.75">
      <c r="A6587" s="675">
        <v>104416</v>
      </c>
      <c r="B6587" s="675" t="s">
        <v>7644</v>
      </c>
      <c r="C6587" s="675" t="s">
        <v>1992</v>
      </c>
      <c r="D6587" s="675" t="s">
        <v>2</v>
      </c>
      <c r="E6587" s="676">
        <v>1.78</v>
      </c>
      <c r="H6587" s="446" t="s">
        <v>14360</v>
      </c>
      <c r="I6587" s="447">
        <v>45261</v>
      </c>
    </row>
    <row r="6588" spans="1:9" ht="15.75">
      <c r="A6588" s="675">
        <v>104417</v>
      </c>
      <c r="B6588" s="675" t="s">
        <v>7645</v>
      </c>
      <c r="C6588" s="675" t="s">
        <v>1992</v>
      </c>
      <c r="D6588" s="675" t="s">
        <v>2</v>
      </c>
      <c r="E6588" s="676">
        <v>3.74</v>
      </c>
      <c r="H6588" s="446" t="s">
        <v>14360</v>
      </c>
      <c r="I6588" s="447">
        <v>45261</v>
      </c>
    </row>
    <row r="6589" spans="1:9" ht="15.75">
      <c r="A6589" s="675">
        <v>104418</v>
      </c>
      <c r="B6589" s="675" t="s">
        <v>7646</v>
      </c>
      <c r="C6589" s="675" t="s">
        <v>1992</v>
      </c>
      <c r="D6589" s="675" t="s">
        <v>2</v>
      </c>
      <c r="E6589" s="676">
        <v>2.4300000000000002</v>
      </c>
      <c r="H6589" s="446" t="s">
        <v>14360</v>
      </c>
      <c r="I6589" s="447">
        <v>45261</v>
      </c>
    </row>
    <row r="6590" spans="1:9" ht="15.75">
      <c r="A6590" s="675">
        <v>104419</v>
      </c>
      <c r="B6590" s="675" t="s">
        <v>7647</v>
      </c>
      <c r="C6590" s="675" t="s">
        <v>1992</v>
      </c>
      <c r="D6590" s="675" t="s">
        <v>2</v>
      </c>
      <c r="E6590" s="676">
        <v>9.99</v>
      </c>
      <c r="H6590" s="446" t="s">
        <v>14360</v>
      </c>
      <c r="I6590" s="447">
        <v>45261</v>
      </c>
    </row>
    <row r="6591" spans="1:9" ht="15.75">
      <c r="A6591" s="675">
        <v>104420</v>
      </c>
      <c r="B6591" s="675" t="s">
        <v>7648</v>
      </c>
      <c r="C6591" s="675" t="s">
        <v>1992</v>
      </c>
      <c r="D6591" s="675" t="s">
        <v>2</v>
      </c>
      <c r="E6591" s="676">
        <v>9.01</v>
      </c>
      <c r="H6591" s="446" t="s">
        <v>14360</v>
      </c>
      <c r="I6591" s="447">
        <v>45261</v>
      </c>
    </row>
    <row r="6592" spans="1:9" ht="15.75">
      <c r="A6592" s="675">
        <v>104421</v>
      </c>
      <c r="B6592" s="675" t="s">
        <v>7649</v>
      </c>
      <c r="C6592" s="675" t="s">
        <v>1992</v>
      </c>
      <c r="D6592" s="675" t="s">
        <v>2</v>
      </c>
      <c r="E6592" s="676">
        <v>13.31</v>
      </c>
      <c r="H6592" s="446" t="s">
        <v>14360</v>
      </c>
      <c r="I6592" s="447">
        <v>45261</v>
      </c>
    </row>
    <row r="6593" spans="1:9" ht="15.75">
      <c r="A6593" s="675">
        <v>104422</v>
      </c>
      <c r="B6593" s="675" t="s">
        <v>7650</v>
      </c>
      <c r="C6593" s="675" t="s">
        <v>1992</v>
      </c>
      <c r="D6593" s="675" t="s">
        <v>2</v>
      </c>
      <c r="E6593" s="676">
        <v>8.0500000000000007</v>
      </c>
      <c r="H6593" s="446" t="s">
        <v>14360</v>
      </c>
      <c r="I6593" s="447">
        <v>45261</v>
      </c>
    </row>
    <row r="6594" spans="1:9" ht="15.75">
      <c r="A6594" s="675">
        <v>104423</v>
      </c>
      <c r="B6594" s="675" t="s">
        <v>7651</v>
      </c>
      <c r="C6594" s="675" t="s">
        <v>1992</v>
      </c>
      <c r="D6594" s="675" t="s">
        <v>2</v>
      </c>
      <c r="E6594" s="676">
        <v>20.75</v>
      </c>
      <c r="H6594" s="446" t="s">
        <v>14360</v>
      </c>
      <c r="I6594" s="447">
        <v>45261</v>
      </c>
    </row>
    <row r="6595" spans="1:9" ht="15.75">
      <c r="A6595" s="675">
        <v>104424</v>
      </c>
      <c r="B6595" s="675" t="s">
        <v>7652</v>
      </c>
      <c r="C6595" s="675" t="s">
        <v>1992</v>
      </c>
      <c r="D6595" s="675" t="s">
        <v>2</v>
      </c>
      <c r="E6595" s="676">
        <v>19.170000000000002</v>
      </c>
      <c r="H6595" s="446" t="s">
        <v>14360</v>
      </c>
      <c r="I6595" s="447">
        <v>45261</v>
      </c>
    </row>
    <row r="6596" spans="1:9" ht="15.75">
      <c r="A6596" s="675">
        <v>104425</v>
      </c>
      <c r="B6596" s="675" t="s">
        <v>7653</v>
      </c>
      <c r="C6596" s="675" t="s">
        <v>1992</v>
      </c>
      <c r="D6596" s="675" t="s">
        <v>2</v>
      </c>
      <c r="E6596" s="676">
        <v>16.53</v>
      </c>
      <c r="H6596" s="446" t="s">
        <v>14360</v>
      </c>
      <c r="I6596" s="447">
        <v>45261</v>
      </c>
    </row>
    <row r="6597" spans="1:9" ht="15.75">
      <c r="A6597" s="675">
        <v>87280</v>
      </c>
      <c r="B6597" s="675" t="s">
        <v>2588</v>
      </c>
      <c r="C6597" s="675" t="s">
        <v>1571</v>
      </c>
      <c r="D6597" s="675" t="s">
        <v>326</v>
      </c>
      <c r="E6597" s="676">
        <v>403.89</v>
      </c>
      <c r="H6597" s="446" t="s">
        <v>14360</v>
      </c>
      <c r="I6597" s="447">
        <v>45261</v>
      </c>
    </row>
    <row r="6598" spans="1:9" ht="15.75">
      <c r="A6598" s="675">
        <v>87281</v>
      </c>
      <c r="B6598" s="675" t="s">
        <v>2589</v>
      </c>
      <c r="C6598" s="675" t="s">
        <v>1571</v>
      </c>
      <c r="D6598" s="675" t="s">
        <v>326</v>
      </c>
      <c r="E6598" s="676">
        <v>404.11</v>
      </c>
      <c r="H6598" s="446" t="s">
        <v>14360</v>
      </c>
      <c r="I6598" s="447">
        <v>45261</v>
      </c>
    </row>
    <row r="6599" spans="1:9" ht="15.75">
      <c r="A6599" s="675">
        <v>87283</v>
      </c>
      <c r="B6599" s="675" t="s">
        <v>2590</v>
      </c>
      <c r="C6599" s="675" t="s">
        <v>1571</v>
      </c>
      <c r="D6599" s="675" t="s">
        <v>326</v>
      </c>
      <c r="E6599" s="676">
        <v>419.97</v>
      </c>
      <c r="H6599" s="446" t="s">
        <v>14360</v>
      </c>
      <c r="I6599" s="447">
        <v>45261</v>
      </c>
    </row>
    <row r="6600" spans="1:9" ht="15.75">
      <c r="A6600" s="675">
        <v>87284</v>
      </c>
      <c r="B6600" s="675" t="s">
        <v>2591</v>
      </c>
      <c r="C6600" s="675" t="s">
        <v>1571</v>
      </c>
      <c r="D6600" s="675" t="s">
        <v>326</v>
      </c>
      <c r="E6600" s="676">
        <v>418.47</v>
      </c>
      <c r="H6600" s="446" t="s">
        <v>14360</v>
      </c>
      <c r="I6600" s="447">
        <v>45261</v>
      </c>
    </row>
    <row r="6601" spans="1:9" ht="15.75">
      <c r="A6601" s="675">
        <v>87286</v>
      </c>
      <c r="B6601" s="675" t="s">
        <v>2592</v>
      </c>
      <c r="C6601" s="675" t="s">
        <v>1571</v>
      </c>
      <c r="D6601" s="675" t="s">
        <v>326</v>
      </c>
      <c r="E6601" s="676">
        <v>532.72</v>
      </c>
      <c r="H6601" s="446" t="s">
        <v>14360</v>
      </c>
      <c r="I6601" s="447">
        <v>45261</v>
      </c>
    </row>
    <row r="6602" spans="1:9" ht="15.75">
      <c r="A6602" s="675">
        <v>87287</v>
      </c>
      <c r="B6602" s="675" t="s">
        <v>2593</v>
      </c>
      <c r="C6602" s="675" t="s">
        <v>1571</v>
      </c>
      <c r="D6602" s="675" t="s">
        <v>326</v>
      </c>
      <c r="E6602" s="676">
        <v>525.57000000000005</v>
      </c>
      <c r="H6602" s="446" t="s">
        <v>14360</v>
      </c>
      <c r="I6602" s="447">
        <v>45261</v>
      </c>
    </row>
    <row r="6603" spans="1:9" ht="15.75">
      <c r="A6603" s="675">
        <v>87289</v>
      </c>
      <c r="B6603" s="675" t="s">
        <v>2594</v>
      </c>
      <c r="C6603" s="675" t="s">
        <v>1571</v>
      </c>
      <c r="D6603" s="675" t="s">
        <v>326</v>
      </c>
      <c r="E6603" s="676">
        <v>518.24</v>
      </c>
      <c r="H6603" s="446" t="s">
        <v>14360</v>
      </c>
      <c r="I6603" s="447">
        <v>45261</v>
      </c>
    </row>
    <row r="6604" spans="1:9" ht="15.75">
      <c r="A6604" s="675">
        <v>87290</v>
      </c>
      <c r="B6604" s="675" t="s">
        <v>2595</v>
      </c>
      <c r="C6604" s="675" t="s">
        <v>1571</v>
      </c>
      <c r="D6604" s="675" t="s">
        <v>326</v>
      </c>
      <c r="E6604" s="676">
        <v>516.20000000000005</v>
      </c>
      <c r="H6604" s="446" t="s">
        <v>14360</v>
      </c>
      <c r="I6604" s="447">
        <v>45261</v>
      </c>
    </row>
    <row r="6605" spans="1:9" ht="15.75">
      <c r="A6605" s="675">
        <v>87292</v>
      </c>
      <c r="B6605" s="675" t="s">
        <v>2596</v>
      </c>
      <c r="C6605" s="675" t="s">
        <v>1571</v>
      </c>
      <c r="D6605" s="675" t="s">
        <v>326</v>
      </c>
      <c r="E6605" s="676">
        <v>534.37</v>
      </c>
      <c r="H6605" s="446" t="s">
        <v>14360</v>
      </c>
      <c r="I6605" s="447">
        <v>45261</v>
      </c>
    </row>
    <row r="6606" spans="1:9" ht="15.75">
      <c r="A6606" s="675">
        <v>87294</v>
      </c>
      <c r="B6606" s="675" t="s">
        <v>2597</v>
      </c>
      <c r="C6606" s="675" t="s">
        <v>1571</v>
      </c>
      <c r="D6606" s="675" t="s">
        <v>326</v>
      </c>
      <c r="E6606" s="676">
        <v>513.77</v>
      </c>
      <c r="H6606" s="446" t="s">
        <v>14360</v>
      </c>
      <c r="I6606" s="447">
        <v>45261</v>
      </c>
    </row>
    <row r="6607" spans="1:9" ht="15.75">
      <c r="A6607" s="675">
        <v>87295</v>
      </c>
      <c r="B6607" s="675" t="s">
        <v>2598</v>
      </c>
      <c r="C6607" s="675" t="s">
        <v>1571</v>
      </c>
      <c r="D6607" s="675" t="s">
        <v>326</v>
      </c>
      <c r="E6607" s="676">
        <v>519.6</v>
      </c>
      <c r="H6607" s="446" t="s">
        <v>14360</v>
      </c>
      <c r="I6607" s="447">
        <v>45261</v>
      </c>
    </row>
    <row r="6608" spans="1:9" ht="15.75">
      <c r="A6608" s="675">
        <v>87296</v>
      </c>
      <c r="B6608" s="675" t="s">
        <v>2599</v>
      </c>
      <c r="C6608" s="675" t="s">
        <v>1571</v>
      </c>
      <c r="D6608" s="675" t="s">
        <v>326</v>
      </c>
      <c r="E6608" s="676">
        <v>504.39</v>
      </c>
      <c r="H6608" s="446" t="s">
        <v>14360</v>
      </c>
      <c r="I6608" s="447">
        <v>45261</v>
      </c>
    </row>
    <row r="6609" spans="1:9" ht="15.75">
      <c r="A6609" s="675">
        <v>87298</v>
      </c>
      <c r="B6609" s="675" t="s">
        <v>2600</v>
      </c>
      <c r="C6609" s="675" t="s">
        <v>1571</v>
      </c>
      <c r="D6609" s="675" t="s">
        <v>326</v>
      </c>
      <c r="E6609" s="676">
        <v>622.05999999999995</v>
      </c>
      <c r="H6609" s="446" t="s">
        <v>14360</v>
      </c>
      <c r="I6609" s="447">
        <v>45261</v>
      </c>
    </row>
    <row r="6610" spans="1:9" ht="15.75">
      <c r="A6610" s="675">
        <v>87299</v>
      </c>
      <c r="B6610" s="675" t="s">
        <v>2601</v>
      </c>
      <c r="C6610" s="675" t="s">
        <v>1571</v>
      </c>
      <c r="D6610" s="675" t="s">
        <v>326</v>
      </c>
      <c r="E6610" s="676">
        <v>414.91</v>
      </c>
      <c r="H6610" s="446" t="s">
        <v>14360</v>
      </c>
      <c r="I6610" s="447">
        <v>45261</v>
      </c>
    </row>
    <row r="6611" spans="1:9" ht="15.75">
      <c r="A6611" s="675">
        <v>87301</v>
      </c>
      <c r="B6611" s="675" t="s">
        <v>2602</v>
      </c>
      <c r="C6611" s="675" t="s">
        <v>1571</v>
      </c>
      <c r="D6611" s="675" t="s">
        <v>326</v>
      </c>
      <c r="E6611" s="676">
        <v>560.02</v>
      </c>
      <c r="H6611" s="446" t="s">
        <v>14360</v>
      </c>
      <c r="I6611" s="447">
        <v>45261</v>
      </c>
    </row>
    <row r="6612" spans="1:9" ht="15.75">
      <c r="A6612" s="675">
        <v>87302</v>
      </c>
      <c r="B6612" s="675" t="s">
        <v>2603</v>
      </c>
      <c r="C6612" s="675" t="s">
        <v>1571</v>
      </c>
      <c r="D6612" s="675" t="s">
        <v>326</v>
      </c>
      <c r="E6612" s="676">
        <v>558.38</v>
      </c>
      <c r="H6612" s="446" t="s">
        <v>14360</v>
      </c>
      <c r="I6612" s="447">
        <v>45261</v>
      </c>
    </row>
    <row r="6613" spans="1:9" ht="15.75">
      <c r="A6613" s="675">
        <v>87304</v>
      </c>
      <c r="B6613" s="675" t="s">
        <v>2604</v>
      </c>
      <c r="C6613" s="675" t="s">
        <v>1571</v>
      </c>
      <c r="D6613" s="675" t="s">
        <v>326</v>
      </c>
      <c r="E6613" s="676">
        <v>509.65</v>
      </c>
      <c r="H6613" s="446" t="s">
        <v>14360</v>
      </c>
      <c r="I6613" s="447">
        <v>45261</v>
      </c>
    </row>
    <row r="6614" spans="1:9" ht="15.75">
      <c r="A6614" s="675">
        <v>87305</v>
      </c>
      <c r="B6614" s="675" t="s">
        <v>2605</v>
      </c>
      <c r="C6614" s="675" t="s">
        <v>1571</v>
      </c>
      <c r="D6614" s="675" t="s">
        <v>326</v>
      </c>
      <c r="E6614" s="676">
        <v>516.33000000000004</v>
      </c>
      <c r="H6614" s="446" t="s">
        <v>14360</v>
      </c>
      <c r="I6614" s="447">
        <v>45261</v>
      </c>
    </row>
    <row r="6615" spans="1:9" ht="15.75">
      <c r="A6615" s="675">
        <v>87307</v>
      </c>
      <c r="B6615" s="675" t="s">
        <v>2606</v>
      </c>
      <c r="C6615" s="675" t="s">
        <v>1571</v>
      </c>
      <c r="D6615" s="675" t="s">
        <v>326</v>
      </c>
      <c r="E6615" s="676">
        <v>484.6</v>
      </c>
      <c r="H6615" s="446" t="s">
        <v>14360</v>
      </c>
      <c r="I6615" s="447">
        <v>45261</v>
      </c>
    </row>
    <row r="6616" spans="1:9" ht="15.75">
      <c r="A6616" s="675">
        <v>87308</v>
      </c>
      <c r="B6616" s="675" t="s">
        <v>2607</v>
      </c>
      <c r="C6616" s="675" t="s">
        <v>1571</v>
      </c>
      <c r="D6616" s="675" t="s">
        <v>326</v>
      </c>
      <c r="E6616" s="676">
        <v>481.55</v>
      </c>
      <c r="H6616" s="446" t="s">
        <v>14360</v>
      </c>
      <c r="I6616" s="447">
        <v>45261</v>
      </c>
    </row>
    <row r="6617" spans="1:9" ht="15.75">
      <c r="A6617" s="675">
        <v>87310</v>
      </c>
      <c r="B6617" s="675" t="s">
        <v>2608</v>
      </c>
      <c r="C6617" s="675" t="s">
        <v>1571</v>
      </c>
      <c r="D6617" s="675" t="s">
        <v>326</v>
      </c>
      <c r="E6617" s="676">
        <v>399.66</v>
      </c>
      <c r="H6617" s="446" t="s">
        <v>14360</v>
      </c>
      <c r="I6617" s="447">
        <v>45261</v>
      </c>
    </row>
    <row r="6618" spans="1:9" ht="15.75">
      <c r="A6618" s="675">
        <v>87311</v>
      </c>
      <c r="B6618" s="675" t="s">
        <v>2609</v>
      </c>
      <c r="C6618" s="675" t="s">
        <v>1571</v>
      </c>
      <c r="D6618" s="675" t="s">
        <v>326</v>
      </c>
      <c r="E6618" s="676">
        <v>396.28</v>
      </c>
      <c r="H6618" s="446" t="s">
        <v>14360</v>
      </c>
      <c r="I6618" s="447">
        <v>45261</v>
      </c>
    </row>
    <row r="6619" spans="1:9" ht="15.75">
      <c r="A6619" s="675">
        <v>87313</v>
      </c>
      <c r="B6619" s="675" t="s">
        <v>2610</v>
      </c>
      <c r="C6619" s="675" t="s">
        <v>1571</v>
      </c>
      <c r="D6619" s="675" t="s">
        <v>326</v>
      </c>
      <c r="E6619" s="676">
        <v>482.02</v>
      </c>
      <c r="H6619" s="446" t="s">
        <v>14360</v>
      </c>
      <c r="I6619" s="447">
        <v>45261</v>
      </c>
    </row>
    <row r="6620" spans="1:9" ht="15.75">
      <c r="A6620" s="675">
        <v>87314</v>
      </c>
      <c r="B6620" s="675" t="s">
        <v>2611</v>
      </c>
      <c r="C6620" s="675" t="s">
        <v>1571</v>
      </c>
      <c r="D6620" s="675" t="s">
        <v>326</v>
      </c>
      <c r="E6620" s="676">
        <v>480.38</v>
      </c>
      <c r="H6620" s="446" t="s">
        <v>14360</v>
      </c>
      <c r="I6620" s="447">
        <v>45261</v>
      </c>
    </row>
    <row r="6621" spans="1:9" ht="15.75">
      <c r="A6621" s="675">
        <v>87316</v>
      </c>
      <c r="B6621" s="675" t="s">
        <v>2612</v>
      </c>
      <c r="C6621" s="675" t="s">
        <v>1571</v>
      </c>
      <c r="D6621" s="675" t="s">
        <v>326</v>
      </c>
      <c r="E6621" s="676">
        <v>437.49</v>
      </c>
      <c r="H6621" s="446" t="s">
        <v>14360</v>
      </c>
      <c r="I6621" s="447">
        <v>45261</v>
      </c>
    </row>
    <row r="6622" spans="1:9" ht="15.75">
      <c r="A6622" s="675">
        <v>87317</v>
      </c>
      <c r="B6622" s="675" t="s">
        <v>2613</v>
      </c>
      <c r="C6622" s="675" t="s">
        <v>1571</v>
      </c>
      <c r="D6622" s="675" t="s">
        <v>326</v>
      </c>
      <c r="E6622" s="676">
        <v>430.68</v>
      </c>
      <c r="H6622" s="446" t="s">
        <v>14360</v>
      </c>
      <c r="I6622" s="447">
        <v>45261</v>
      </c>
    </row>
    <row r="6623" spans="1:9" ht="15.75">
      <c r="A6623" s="675">
        <v>87319</v>
      </c>
      <c r="B6623" s="675" t="s">
        <v>2614</v>
      </c>
      <c r="C6623" s="675" t="s">
        <v>1571</v>
      </c>
      <c r="D6623" s="675" t="s">
        <v>326</v>
      </c>
      <c r="E6623" s="677">
        <v>3935.94</v>
      </c>
      <c r="H6623" s="446" t="s">
        <v>14360</v>
      </c>
      <c r="I6623" s="447">
        <v>45261</v>
      </c>
    </row>
    <row r="6624" spans="1:9" ht="15.75">
      <c r="A6624" s="675">
        <v>87320</v>
      </c>
      <c r="B6624" s="675" t="s">
        <v>2615</v>
      </c>
      <c r="C6624" s="675" t="s">
        <v>1571</v>
      </c>
      <c r="D6624" s="675" t="s">
        <v>326</v>
      </c>
      <c r="E6624" s="677">
        <v>3949.42</v>
      </c>
      <c r="H6624" s="446" t="s">
        <v>14360</v>
      </c>
      <c r="I6624" s="447">
        <v>45261</v>
      </c>
    </row>
    <row r="6625" spans="1:9" ht="15.75">
      <c r="A6625" s="675">
        <v>87322</v>
      </c>
      <c r="B6625" s="675" t="s">
        <v>2616</v>
      </c>
      <c r="C6625" s="675" t="s">
        <v>1571</v>
      </c>
      <c r="D6625" s="675" t="s">
        <v>326</v>
      </c>
      <c r="E6625" s="677">
        <v>4040.58</v>
      </c>
      <c r="H6625" s="446" t="s">
        <v>14360</v>
      </c>
      <c r="I6625" s="447">
        <v>45261</v>
      </c>
    </row>
    <row r="6626" spans="1:9" ht="15.75">
      <c r="A6626" s="675">
        <v>87323</v>
      </c>
      <c r="B6626" s="675" t="s">
        <v>2617</v>
      </c>
      <c r="C6626" s="675" t="s">
        <v>1571</v>
      </c>
      <c r="D6626" s="675" t="s">
        <v>326</v>
      </c>
      <c r="E6626" s="677">
        <v>4049.69</v>
      </c>
      <c r="H6626" s="446" t="s">
        <v>14360</v>
      </c>
      <c r="I6626" s="447">
        <v>45261</v>
      </c>
    </row>
    <row r="6627" spans="1:9" ht="15.75">
      <c r="A6627" s="675">
        <v>87325</v>
      </c>
      <c r="B6627" s="675" t="s">
        <v>2618</v>
      </c>
      <c r="C6627" s="675" t="s">
        <v>1571</v>
      </c>
      <c r="D6627" s="675" t="s">
        <v>326</v>
      </c>
      <c r="E6627" s="677">
        <v>3957.38</v>
      </c>
      <c r="H6627" s="446" t="s">
        <v>14360</v>
      </c>
      <c r="I6627" s="447">
        <v>45261</v>
      </c>
    </row>
    <row r="6628" spans="1:9" ht="15.75">
      <c r="A6628" s="675">
        <v>87326</v>
      </c>
      <c r="B6628" s="675" t="s">
        <v>2619</v>
      </c>
      <c r="C6628" s="675" t="s">
        <v>1571</v>
      </c>
      <c r="D6628" s="675" t="s">
        <v>326</v>
      </c>
      <c r="E6628" s="677">
        <v>3980.44</v>
      </c>
      <c r="H6628" s="446" t="s">
        <v>14360</v>
      </c>
      <c r="I6628" s="447">
        <v>45261</v>
      </c>
    </row>
    <row r="6629" spans="1:9" ht="15.75">
      <c r="A6629" s="675">
        <v>87327</v>
      </c>
      <c r="B6629" s="675" t="s">
        <v>2620</v>
      </c>
      <c r="C6629" s="675" t="s">
        <v>1571</v>
      </c>
      <c r="D6629" s="675" t="s">
        <v>326</v>
      </c>
      <c r="E6629" s="676">
        <v>421.46</v>
      </c>
      <c r="H6629" s="446" t="s">
        <v>14360</v>
      </c>
      <c r="I6629" s="447">
        <v>45261</v>
      </c>
    </row>
    <row r="6630" spans="1:9" ht="15.75">
      <c r="A6630" s="675">
        <v>87328</v>
      </c>
      <c r="B6630" s="675" t="s">
        <v>2621</v>
      </c>
      <c r="C6630" s="675" t="s">
        <v>1571</v>
      </c>
      <c r="D6630" s="675" t="s">
        <v>326</v>
      </c>
      <c r="E6630" s="676">
        <v>379.65</v>
      </c>
      <c r="H6630" s="446" t="s">
        <v>14360</v>
      </c>
      <c r="I6630" s="447">
        <v>45261</v>
      </c>
    </row>
    <row r="6631" spans="1:9" ht="15.75">
      <c r="A6631" s="675">
        <v>87329</v>
      </c>
      <c r="B6631" s="675" t="s">
        <v>2622</v>
      </c>
      <c r="C6631" s="675" t="s">
        <v>1571</v>
      </c>
      <c r="D6631" s="675" t="s">
        <v>326</v>
      </c>
      <c r="E6631" s="676">
        <v>450.19</v>
      </c>
      <c r="H6631" s="446" t="s">
        <v>14360</v>
      </c>
      <c r="I6631" s="447">
        <v>45261</v>
      </c>
    </row>
    <row r="6632" spans="1:9" ht="15.75">
      <c r="A6632" s="675">
        <v>87330</v>
      </c>
      <c r="B6632" s="675" t="s">
        <v>2623</v>
      </c>
      <c r="C6632" s="675" t="s">
        <v>1571</v>
      </c>
      <c r="D6632" s="675" t="s">
        <v>326</v>
      </c>
      <c r="E6632" s="676">
        <v>402.42</v>
      </c>
      <c r="H6632" s="446" t="s">
        <v>14360</v>
      </c>
      <c r="I6632" s="447">
        <v>45261</v>
      </c>
    </row>
    <row r="6633" spans="1:9" ht="15.75">
      <c r="A6633" s="675">
        <v>87331</v>
      </c>
      <c r="B6633" s="675" t="s">
        <v>2624</v>
      </c>
      <c r="C6633" s="675" t="s">
        <v>1571</v>
      </c>
      <c r="D6633" s="675" t="s">
        <v>326</v>
      </c>
      <c r="E6633" s="676">
        <v>549.21</v>
      </c>
      <c r="H6633" s="446" t="s">
        <v>14360</v>
      </c>
      <c r="I6633" s="447">
        <v>45261</v>
      </c>
    </row>
    <row r="6634" spans="1:9" ht="15.75">
      <c r="A6634" s="675">
        <v>87332</v>
      </c>
      <c r="B6634" s="675" t="s">
        <v>2625</v>
      </c>
      <c r="C6634" s="675" t="s">
        <v>1571</v>
      </c>
      <c r="D6634" s="675" t="s">
        <v>326</v>
      </c>
      <c r="E6634" s="676">
        <v>506.25</v>
      </c>
      <c r="H6634" s="446" t="s">
        <v>14360</v>
      </c>
      <c r="I6634" s="447">
        <v>45261</v>
      </c>
    </row>
    <row r="6635" spans="1:9" ht="15.75">
      <c r="A6635" s="675">
        <v>87333</v>
      </c>
      <c r="B6635" s="675" t="s">
        <v>2626</v>
      </c>
      <c r="C6635" s="675" t="s">
        <v>1571</v>
      </c>
      <c r="D6635" s="675" t="s">
        <v>326</v>
      </c>
      <c r="E6635" s="676">
        <v>520.19000000000005</v>
      </c>
      <c r="H6635" s="446" t="s">
        <v>14360</v>
      </c>
      <c r="I6635" s="447">
        <v>45261</v>
      </c>
    </row>
    <row r="6636" spans="1:9" ht="15.75">
      <c r="A6636" s="675">
        <v>87334</v>
      </c>
      <c r="B6636" s="675" t="s">
        <v>2627</v>
      </c>
      <c r="C6636" s="675" t="s">
        <v>1571</v>
      </c>
      <c r="D6636" s="675" t="s">
        <v>326</v>
      </c>
      <c r="E6636" s="676">
        <v>494.96</v>
      </c>
      <c r="H6636" s="446" t="s">
        <v>14360</v>
      </c>
      <c r="I6636" s="447">
        <v>45261</v>
      </c>
    </row>
    <row r="6637" spans="1:9" ht="15.75">
      <c r="A6637" s="675">
        <v>87335</v>
      </c>
      <c r="B6637" s="675" t="s">
        <v>2628</v>
      </c>
      <c r="C6637" s="675" t="s">
        <v>1571</v>
      </c>
      <c r="D6637" s="675" t="s">
        <v>326</v>
      </c>
      <c r="E6637" s="676">
        <v>515.34</v>
      </c>
      <c r="H6637" s="446" t="s">
        <v>14360</v>
      </c>
      <c r="I6637" s="447">
        <v>45261</v>
      </c>
    </row>
    <row r="6638" spans="1:9" ht="15.75">
      <c r="A6638" s="675">
        <v>87336</v>
      </c>
      <c r="B6638" s="675" t="s">
        <v>2629</v>
      </c>
      <c r="C6638" s="675" t="s">
        <v>1571</v>
      </c>
      <c r="D6638" s="675" t="s">
        <v>326</v>
      </c>
      <c r="E6638" s="676">
        <v>514.29999999999995</v>
      </c>
      <c r="H6638" s="446" t="s">
        <v>14360</v>
      </c>
      <c r="I6638" s="447">
        <v>45261</v>
      </c>
    </row>
    <row r="6639" spans="1:9" ht="15.75">
      <c r="A6639" s="675">
        <v>87337</v>
      </c>
      <c r="B6639" s="675" t="s">
        <v>2630</v>
      </c>
      <c r="C6639" s="675" t="s">
        <v>1571</v>
      </c>
      <c r="D6639" s="675" t="s">
        <v>326</v>
      </c>
      <c r="E6639" s="676">
        <v>510.38</v>
      </c>
      <c r="H6639" s="446" t="s">
        <v>14360</v>
      </c>
      <c r="I6639" s="447">
        <v>45261</v>
      </c>
    </row>
    <row r="6640" spans="1:9" ht="15.75">
      <c r="A6640" s="675">
        <v>87338</v>
      </c>
      <c r="B6640" s="675" t="s">
        <v>2631</v>
      </c>
      <c r="C6640" s="675" t="s">
        <v>1571</v>
      </c>
      <c r="D6640" s="675" t="s">
        <v>326</v>
      </c>
      <c r="E6640" s="676">
        <v>499.09</v>
      </c>
      <c r="H6640" s="446" t="s">
        <v>14360</v>
      </c>
      <c r="I6640" s="447">
        <v>45261</v>
      </c>
    </row>
    <row r="6641" spans="1:9" ht="15.75">
      <c r="A6641" s="675">
        <v>87339</v>
      </c>
      <c r="B6641" s="675" t="s">
        <v>2632</v>
      </c>
      <c r="C6641" s="675" t="s">
        <v>1571</v>
      </c>
      <c r="D6641" s="675" t="s">
        <v>326</v>
      </c>
      <c r="E6641" s="676">
        <v>710.73</v>
      </c>
      <c r="H6641" s="446" t="s">
        <v>14360</v>
      </c>
      <c r="I6641" s="447">
        <v>45261</v>
      </c>
    </row>
    <row r="6642" spans="1:9" ht="15.75">
      <c r="A6642" s="675">
        <v>87340</v>
      </c>
      <c r="B6642" s="675" t="s">
        <v>2633</v>
      </c>
      <c r="C6642" s="675" t="s">
        <v>1571</v>
      </c>
      <c r="D6642" s="675" t="s">
        <v>326</v>
      </c>
      <c r="E6642" s="676">
        <v>619.02</v>
      </c>
      <c r="H6642" s="446" t="s">
        <v>14360</v>
      </c>
      <c r="I6642" s="447">
        <v>45261</v>
      </c>
    </row>
    <row r="6643" spans="1:9" ht="15.75">
      <c r="A6643" s="675">
        <v>87341</v>
      </c>
      <c r="B6643" s="675" t="s">
        <v>2634</v>
      </c>
      <c r="C6643" s="675" t="s">
        <v>1571</v>
      </c>
      <c r="D6643" s="675" t="s">
        <v>326</v>
      </c>
      <c r="E6643" s="676">
        <v>597.91999999999996</v>
      </c>
      <c r="H6643" s="446" t="s">
        <v>14360</v>
      </c>
      <c r="I6643" s="447">
        <v>45261</v>
      </c>
    </row>
    <row r="6644" spans="1:9" ht="15.75">
      <c r="A6644" s="675">
        <v>87342</v>
      </c>
      <c r="B6644" s="675" t="s">
        <v>2635</v>
      </c>
      <c r="C6644" s="675" t="s">
        <v>1571</v>
      </c>
      <c r="D6644" s="675" t="s">
        <v>326</v>
      </c>
      <c r="E6644" s="676">
        <v>611.94000000000005</v>
      </c>
      <c r="H6644" s="446" t="s">
        <v>14360</v>
      </c>
      <c r="I6644" s="447">
        <v>45261</v>
      </c>
    </row>
    <row r="6645" spans="1:9" ht="15.75">
      <c r="A6645" s="675">
        <v>87343</v>
      </c>
      <c r="B6645" s="675" t="s">
        <v>2636</v>
      </c>
      <c r="C6645" s="675" t="s">
        <v>1571</v>
      </c>
      <c r="D6645" s="675" t="s">
        <v>326</v>
      </c>
      <c r="E6645" s="676">
        <v>560.05999999999995</v>
      </c>
      <c r="H6645" s="446" t="s">
        <v>14360</v>
      </c>
      <c r="I6645" s="447">
        <v>45261</v>
      </c>
    </row>
    <row r="6646" spans="1:9" ht="15.75">
      <c r="A6646" s="675">
        <v>87344</v>
      </c>
      <c r="B6646" s="675" t="s">
        <v>2637</v>
      </c>
      <c r="C6646" s="675" t="s">
        <v>1571</v>
      </c>
      <c r="D6646" s="675" t="s">
        <v>326</v>
      </c>
      <c r="E6646" s="676">
        <v>533.82000000000005</v>
      </c>
      <c r="H6646" s="446" t="s">
        <v>14360</v>
      </c>
      <c r="I6646" s="447">
        <v>45261</v>
      </c>
    </row>
    <row r="6647" spans="1:9" ht="15.75">
      <c r="A6647" s="675">
        <v>87345</v>
      </c>
      <c r="B6647" s="675" t="s">
        <v>2638</v>
      </c>
      <c r="C6647" s="675" t="s">
        <v>1571</v>
      </c>
      <c r="D6647" s="675" t="s">
        <v>326</v>
      </c>
      <c r="E6647" s="676">
        <v>552.63</v>
      </c>
      <c r="H6647" s="446" t="s">
        <v>14360</v>
      </c>
      <c r="I6647" s="447">
        <v>45261</v>
      </c>
    </row>
    <row r="6648" spans="1:9" ht="15.75">
      <c r="A6648" s="675">
        <v>87346</v>
      </c>
      <c r="B6648" s="675" t="s">
        <v>2639</v>
      </c>
      <c r="C6648" s="675" t="s">
        <v>1571</v>
      </c>
      <c r="D6648" s="675" t="s">
        <v>326</v>
      </c>
      <c r="E6648" s="676">
        <v>510.01</v>
      </c>
      <c r="H6648" s="446" t="s">
        <v>14360</v>
      </c>
      <c r="I6648" s="447">
        <v>45261</v>
      </c>
    </row>
    <row r="6649" spans="1:9" ht="15.75">
      <c r="A6649" s="675">
        <v>87347</v>
      </c>
      <c r="B6649" s="675" t="s">
        <v>2640</v>
      </c>
      <c r="C6649" s="675" t="s">
        <v>1571</v>
      </c>
      <c r="D6649" s="675" t="s">
        <v>326</v>
      </c>
      <c r="E6649" s="676">
        <v>489.35</v>
      </c>
      <c r="H6649" s="446" t="s">
        <v>14360</v>
      </c>
      <c r="I6649" s="447">
        <v>45261</v>
      </c>
    </row>
    <row r="6650" spans="1:9" ht="15.75">
      <c r="A6650" s="675">
        <v>87348</v>
      </c>
      <c r="B6650" s="675" t="s">
        <v>2641</v>
      </c>
      <c r="C6650" s="675" t="s">
        <v>1571</v>
      </c>
      <c r="D6650" s="675" t="s">
        <v>326</v>
      </c>
      <c r="E6650" s="676">
        <v>508.71</v>
      </c>
      <c r="H6650" s="446" t="s">
        <v>14360</v>
      </c>
      <c r="I6650" s="447">
        <v>45261</v>
      </c>
    </row>
    <row r="6651" spans="1:9" ht="15.75">
      <c r="A6651" s="675">
        <v>87349</v>
      </c>
      <c r="B6651" s="675" t="s">
        <v>2642</v>
      </c>
      <c r="C6651" s="675" t="s">
        <v>1571</v>
      </c>
      <c r="D6651" s="675" t="s">
        <v>326</v>
      </c>
      <c r="E6651" s="676">
        <v>455.21</v>
      </c>
      <c r="H6651" s="446" t="s">
        <v>14360</v>
      </c>
      <c r="I6651" s="447">
        <v>45261</v>
      </c>
    </row>
    <row r="6652" spans="1:9" ht="15.75">
      <c r="A6652" s="675">
        <v>87350</v>
      </c>
      <c r="B6652" s="675" t="s">
        <v>2643</v>
      </c>
      <c r="C6652" s="675" t="s">
        <v>1571</v>
      </c>
      <c r="D6652" s="675" t="s">
        <v>326</v>
      </c>
      <c r="E6652" s="676">
        <v>433.67</v>
      </c>
      <c r="H6652" s="446" t="s">
        <v>14360</v>
      </c>
      <c r="I6652" s="447">
        <v>45261</v>
      </c>
    </row>
    <row r="6653" spans="1:9" ht="15.75">
      <c r="A6653" s="675">
        <v>87351</v>
      </c>
      <c r="B6653" s="675" t="s">
        <v>2644</v>
      </c>
      <c r="C6653" s="675" t="s">
        <v>1571</v>
      </c>
      <c r="D6653" s="675" t="s">
        <v>326</v>
      </c>
      <c r="E6653" s="676">
        <v>381.94</v>
      </c>
      <c r="H6653" s="446" t="s">
        <v>14360</v>
      </c>
      <c r="I6653" s="447">
        <v>45261</v>
      </c>
    </row>
    <row r="6654" spans="1:9" ht="15.75">
      <c r="A6654" s="675">
        <v>87352</v>
      </c>
      <c r="B6654" s="675" t="s">
        <v>2645</v>
      </c>
      <c r="C6654" s="675" t="s">
        <v>1571</v>
      </c>
      <c r="D6654" s="675" t="s">
        <v>326</v>
      </c>
      <c r="E6654" s="676">
        <v>541.9</v>
      </c>
      <c r="H6654" s="446" t="s">
        <v>14360</v>
      </c>
      <c r="I6654" s="447">
        <v>45261</v>
      </c>
    </row>
    <row r="6655" spans="1:9" ht="15.75">
      <c r="A6655" s="675">
        <v>87353</v>
      </c>
      <c r="B6655" s="675" t="s">
        <v>2646</v>
      </c>
      <c r="C6655" s="675" t="s">
        <v>1571</v>
      </c>
      <c r="D6655" s="675" t="s">
        <v>326</v>
      </c>
      <c r="E6655" s="676">
        <v>484.52</v>
      </c>
      <c r="H6655" s="446" t="s">
        <v>14360</v>
      </c>
      <c r="I6655" s="447">
        <v>45261</v>
      </c>
    </row>
    <row r="6656" spans="1:9" ht="15.75">
      <c r="A6656" s="675">
        <v>87354</v>
      </c>
      <c r="B6656" s="675" t="s">
        <v>2647</v>
      </c>
      <c r="C6656" s="675" t="s">
        <v>1571</v>
      </c>
      <c r="D6656" s="675" t="s">
        <v>326</v>
      </c>
      <c r="E6656" s="676">
        <v>461.46</v>
      </c>
      <c r="H6656" s="446" t="s">
        <v>14360</v>
      </c>
      <c r="I6656" s="447">
        <v>45261</v>
      </c>
    </row>
    <row r="6657" spans="1:9" ht="15.75">
      <c r="A6657" s="675">
        <v>87355</v>
      </c>
      <c r="B6657" s="675" t="s">
        <v>2648</v>
      </c>
      <c r="C6657" s="675" t="s">
        <v>1571</v>
      </c>
      <c r="D6657" s="675" t="s">
        <v>326</v>
      </c>
      <c r="E6657" s="676">
        <v>465.5</v>
      </c>
      <c r="H6657" s="446" t="s">
        <v>14360</v>
      </c>
      <c r="I6657" s="447">
        <v>45261</v>
      </c>
    </row>
    <row r="6658" spans="1:9" ht="15.75">
      <c r="A6658" s="675">
        <v>87356</v>
      </c>
      <c r="B6658" s="675" t="s">
        <v>2649</v>
      </c>
      <c r="C6658" s="675" t="s">
        <v>1571</v>
      </c>
      <c r="D6658" s="675" t="s">
        <v>326</v>
      </c>
      <c r="E6658" s="676">
        <v>427.42</v>
      </c>
      <c r="H6658" s="446" t="s">
        <v>14360</v>
      </c>
      <c r="I6658" s="447">
        <v>45261</v>
      </c>
    </row>
    <row r="6659" spans="1:9" ht="15.75">
      <c r="A6659" s="675">
        <v>87357</v>
      </c>
      <c r="B6659" s="675" t="s">
        <v>2650</v>
      </c>
      <c r="C6659" s="675" t="s">
        <v>1571</v>
      </c>
      <c r="D6659" s="675" t="s">
        <v>326</v>
      </c>
      <c r="E6659" s="676">
        <v>410.6</v>
      </c>
      <c r="H6659" s="446" t="s">
        <v>14360</v>
      </c>
      <c r="I6659" s="447">
        <v>45261</v>
      </c>
    </row>
    <row r="6660" spans="1:9" ht="15.75">
      <c r="A6660" s="675">
        <v>87358</v>
      </c>
      <c r="B6660" s="675" t="s">
        <v>2651</v>
      </c>
      <c r="C6660" s="675" t="s">
        <v>1571</v>
      </c>
      <c r="D6660" s="675" t="s">
        <v>326</v>
      </c>
      <c r="E6660" s="677">
        <v>3882.4</v>
      </c>
      <c r="H6660" s="446" t="s">
        <v>14360</v>
      </c>
      <c r="I6660" s="447">
        <v>45261</v>
      </c>
    </row>
    <row r="6661" spans="1:9" ht="15.75">
      <c r="A6661" s="675">
        <v>87359</v>
      </c>
      <c r="B6661" s="675" t="s">
        <v>2652</v>
      </c>
      <c r="C6661" s="675" t="s">
        <v>1571</v>
      </c>
      <c r="D6661" s="675" t="s">
        <v>326</v>
      </c>
      <c r="E6661" s="677">
        <v>3868.49</v>
      </c>
      <c r="H6661" s="446" t="s">
        <v>14360</v>
      </c>
      <c r="I6661" s="447">
        <v>45261</v>
      </c>
    </row>
    <row r="6662" spans="1:9" ht="15.75">
      <c r="A6662" s="675">
        <v>87360</v>
      </c>
      <c r="B6662" s="675" t="s">
        <v>2653</v>
      </c>
      <c r="C6662" s="675" t="s">
        <v>1571</v>
      </c>
      <c r="D6662" s="675" t="s">
        <v>326</v>
      </c>
      <c r="E6662" s="677">
        <v>3972.73</v>
      </c>
      <c r="H6662" s="446" t="s">
        <v>14360</v>
      </c>
      <c r="I6662" s="447">
        <v>45261</v>
      </c>
    </row>
    <row r="6663" spans="1:9" ht="15.75">
      <c r="A6663" s="675">
        <v>87361</v>
      </c>
      <c r="B6663" s="675" t="s">
        <v>2654</v>
      </c>
      <c r="C6663" s="675" t="s">
        <v>1571</v>
      </c>
      <c r="D6663" s="675" t="s">
        <v>326</v>
      </c>
      <c r="E6663" s="677">
        <v>3947.74</v>
      </c>
      <c r="H6663" s="446" t="s">
        <v>14360</v>
      </c>
      <c r="I6663" s="447">
        <v>45261</v>
      </c>
    </row>
    <row r="6664" spans="1:9" ht="15.75">
      <c r="A6664" s="675">
        <v>87362</v>
      </c>
      <c r="B6664" s="675" t="s">
        <v>2655</v>
      </c>
      <c r="C6664" s="675" t="s">
        <v>1571</v>
      </c>
      <c r="D6664" s="675" t="s">
        <v>326</v>
      </c>
      <c r="E6664" s="677">
        <v>3958.3</v>
      </c>
      <c r="H6664" s="446" t="s">
        <v>14360</v>
      </c>
      <c r="I6664" s="447">
        <v>45261</v>
      </c>
    </row>
    <row r="6665" spans="1:9" ht="15.75">
      <c r="A6665" s="675">
        <v>87363</v>
      </c>
      <c r="B6665" s="675" t="s">
        <v>2656</v>
      </c>
      <c r="C6665" s="675" t="s">
        <v>1571</v>
      </c>
      <c r="D6665" s="675" t="s">
        <v>326</v>
      </c>
      <c r="E6665" s="677">
        <v>3913.5</v>
      </c>
      <c r="H6665" s="446" t="s">
        <v>14360</v>
      </c>
      <c r="I6665" s="447">
        <v>45261</v>
      </c>
    </row>
    <row r="6666" spans="1:9" ht="15.75">
      <c r="A6666" s="675">
        <v>87364</v>
      </c>
      <c r="B6666" s="675" t="s">
        <v>2657</v>
      </c>
      <c r="C6666" s="675" t="s">
        <v>1571</v>
      </c>
      <c r="D6666" s="675" t="s">
        <v>326</v>
      </c>
      <c r="E6666" s="677">
        <v>3908.32</v>
      </c>
      <c r="H6666" s="446" t="s">
        <v>14360</v>
      </c>
      <c r="I6666" s="447">
        <v>45261</v>
      </c>
    </row>
    <row r="6667" spans="1:9" ht="15.75">
      <c r="A6667" s="675">
        <v>87365</v>
      </c>
      <c r="B6667" s="675" t="s">
        <v>2658</v>
      </c>
      <c r="C6667" s="675" t="s">
        <v>1571</v>
      </c>
      <c r="D6667" s="675" t="s">
        <v>326</v>
      </c>
      <c r="E6667" s="676">
        <v>528.48</v>
      </c>
      <c r="H6667" s="446" t="s">
        <v>14360</v>
      </c>
      <c r="I6667" s="447">
        <v>45261</v>
      </c>
    </row>
    <row r="6668" spans="1:9" ht="15.75">
      <c r="A6668" s="675">
        <v>87366</v>
      </c>
      <c r="B6668" s="675" t="s">
        <v>2659</v>
      </c>
      <c r="C6668" s="675" t="s">
        <v>1571</v>
      </c>
      <c r="D6668" s="675" t="s">
        <v>326</v>
      </c>
      <c r="E6668" s="676">
        <v>555.72</v>
      </c>
      <c r="H6668" s="446" t="s">
        <v>14360</v>
      </c>
      <c r="I6668" s="447">
        <v>45261</v>
      </c>
    </row>
    <row r="6669" spans="1:9" ht="15.75">
      <c r="A6669" s="675">
        <v>87367</v>
      </c>
      <c r="B6669" s="675" t="s">
        <v>2660</v>
      </c>
      <c r="C6669" s="675" t="s">
        <v>1571</v>
      </c>
      <c r="D6669" s="675" t="s">
        <v>326</v>
      </c>
      <c r="E6669" s="676">
        <v>658.83</v>
      </c>
      <c r="H6669" s="446" t="s">
        <v>14360</v>
      </c>
      <c r="I6669" s="447">
        <v>45261</v>
      </c>
    </row>
    <row r="6670" spans="1:9" ht="15.75">
      <c r="A6670" s="675">
        <v>87368</v>
      </c>
      <c r="B6670" s="675" t="s">
        <v>2661</v>
      </c>
      <c r="C6670" s="675" t="s">
        <v>1571</v>
      </c>
      <c r="D6670" s="675" t="s">
        <v>326</v>
      </c>
      <c r="E6670" s="676">
        <v>646.89</v>
      </c>
      <c r="H6670" s="446" t="s">
        <v>14360</v>
      </c>
      <c r="I6670" s="447">
        <v>45261</v>
      </c>
    </row>
    <row r="6671" spans="1:9" ht="15.75">
      <c r="A6671" s="675">
        <v>87369</v>
      </c>
      <c r="B6671" s="675" t="s">
        <v>2662</v>
      </c>
      <c r="C6671" s="675" t="s">
        <v>1571</v>
      </c>
      <c r="D6671" s="675" t="s">
        <v>326</v>
      </c>
      <c r="E6671" s="676">
        <v>664.57</v>
      </c>
      <c r="H6671" s="446" t="s">
        <v>14360</v>
      </c>
      <c r="I6671" s="447">
        <v>45261</v>
      </c>
    </row>
    <row r="6672" spans="1:9" ht="15.75">
      <c r="A6672" s="675">
        <v>87370</v>
      </c>
      <c r="B6672" s="675" t="s">
        <v>2663</v>
      </c>
      <c r="C6672" s="675" t="s">
        <v>1571</v>
      </c>
      <c r="D6672" s="675" t="s">
        <v>326</v>
      </c>
      <c r="E6672" s="676">
        <v>640.84</v>
      </c>
      <c r="H6672" s="446" t="s">
        <v>14360</v>
      </c>
      <c r="I6672" s="447">
        <v>45261</v>
      </c>
    </row>
    <row r="6673" spans="1:9" ht="15.75">
      <c r="A6673" s="675">
        <v>87371</v>
      </c>
      <c r="B6673" s="675" t="s">
        <v>2664</v>
      </c>
      <c r="C6673" s="675" t="s">
        <v>1571</v>
      </c>
      <c r="D6673" s="675" t="s">
        <v>326</v>
      </c>
      <c r="E6673" s="676">
        <v>632.04999999999995</v>
      </c>
      <c r="H6673" s="446" t="s">
        <v>14360</v>
      </c>
      <c r="I6673" s="447">
        <v>45261</v>
      </c>
    </row>
    <row r="6674" spans="1:9" ht="15.75">
      <c r="A6674" s="675">
        <v>87372</v>
      </c>
      <c r="B6674" s="675" t="s">
        <v>2665</v>
      </c>
      <c r="C6674" s="675" t="s">
        <v>1571</v>
      </c>
      <c r="D6674" s="675" t="s">
        <v>326</v>
      </c>
      <c r="E6674" s="676">
        <v>762.75</v>
      </c>
      <c r="H6674" s="446" t="s">
        <v>14360</v>
      </c>
      <c r="I6674" s="447">
        <v>45261</v>
      </c>
    </row>
    <row r="6675" spans="1:9" ht="15.75">
      <c r="A6675" s="675">
        <v>87373</v>
      </c>
      <c r="B6675" s="675" t="s">
        <v>2666</v>
      </c>
      <c r="C6675" s="675" t="s">
        <v>1571</v>
      </c>
      <c r="D6675" s="675" t="s">
        <v>326</v>
      </c>
      <c r="E6675" s="676">
        <v>685.8</v>
      </c>
      <c r="H6675" s="446" t="s">
        <v>14360</v>
      </c>
      <c r="I6675" s="447">
        <v>45261</v>
      </c>
    </row>
    <row r="6676" spans="1:9" ht="15.75">
      <c r="A6676" s="675">
        <v>87374</v>
      </c>
      <c r="B6676" s="675" t="s">
        <v>2667</v>
      </c>
      <c r="C6676" s="675" t="s">
        <v>1571</v>
      </c>
      <c r="D6676" s="675" t="s">
        <v>326</v>
      </c>
      <c r="E6676" s="676">
        <v>642.66999999999996</v>
      </c>
      <c r="H6676" s="446" t="s">
        <v>14360</v>
      </c>
      <c r="I6676" s="447">
        <v>45261</v>
      </c>
    </row>
    <row r="6677" spans="1:9" ht="15.75">
      <c r="A6677" s="675">
        <v>87375</v>
      </c>
      <c r="B6677" s="675" t="s">
        <v>2668</v>
      </c>
      <c r="C6677" s="675" t="s">
        <v>1571</v>
      </c>
      <c r="D6677" s="675" t="s">
        <v>326</v>
      </c>
      <c r="E6677" s="676">
        <v>615.28</v>
      </c>
      <c r="H6677" s="446" t="s">
        <v>14360</v>
      </c>
      <c r="I6677" s="447">
        <v>45261</v>
      </c>
    </row>
    <row r="6678" spans="1:9" ht="15.75">
      <c r="A6678" s="675">
        <v>87376</v>
      </c>
      <c r="B6678" s="675" t="s">
        <v>2669</v>
      </c>
      <c r="C6678" s="675" t="s">
        <v>1571</v>
      </c>
      <c r="D6678" s="675" t="s">
        <v>326</v>
      </c>
      <c r="E6678" s="676">
        <v>531.07000000000005</v>
      </c>
      <c r="H6678" s="446" t="s">
        <v>14360</v>
      </c>
      <c r="I6678" s="447">
        <v>45261</v>
      </c>
    </row>
    <row r="6679" spans="1:9" ht="15.75">
      <c r="A6679" s="675">
        <v>87377</v>
      </c>
      <c r="B6679" s="675" t="s">
        <v>2670</v>
      </c>
      <c r="C6679" s="675" t="s">
        <v>1571</v>
      </c>
      <c r="D6679" s="675" t="s">
        <v>326</v>
      </c>
      <c r="E6679" s="676">
        <v>617.70000000000005</v>
      </c>
      <c r="H6679" s="446" t="s">
        <v>14360</v>
      </c>
      <c r="I6679" s="447">
        <v>45261</v>
      </c>
    </row>
    <row r="6680" spans="1:9" ht="15.75">
      <c r="A6680" s="675">
        <v>87378</v>
      </c>
      <c r="B6680" s="675" t="s">
        <v>2671</v>
      </c>
      <c r="C6680" s="675" t="s">
        <v>1571</v>
      </c>
      <c r="D6680" s="675" t="s">
        <v>326</v>
      </c>
      <c r="E6680" s="676">
        <v>561.35</v>
      </c>
      <c r="H6680" s="446" t="s">
        <v>14360</v>
      </c>
      <c r="I6680" s="447">
        <v>45261</v>
      </c>
    </row>
    <row r="6681" spans="1:9" ht="15.75">
      <c r="A6681" s="675">
        <v>87379</v>
      </c>
      <c r="B6681" s="675" t="s">
        <v>2672</v>
      </c>
      <c r="C6681" s="675" t="s">
        <v>1571</v>
      </c>
      <c r="D6681" s="675" t="s">
        <v>326</v>
      </c>
      <c r="E6681" s="677">
        <v>4043.36</v>
      </c>
      <c r="H6681" s="446" t="s">
        <v>14360</v>
      </c>
      <c r="I6681" s="447">
        <v>45261</v>
      </c>
    </row>
    <row r="6682" spans="1:9" ht="15.75">
      <c r="A6682" s="675">
        <v>87380</v>
      </c>
      <c r="B6682" s="675" t="s">
        <v>2673</v>
      </c>
      <c r="C6682" s="675" t="s">
        <v>1571</v>
      </c>
      <c r="D6682" s="675" t="s">
        <v>326</v>
      </c>
      <c r="E6682" s="677">
        <v>4132.18</v>
      </c>
      <c r="H6682" s="446" t="s">
        <v>14360</v>
      </c>
      <c r="I6682" s="447">
        <v>45261</v>
      </c>
    </row>
    <row r="6683" spans="1:9" ht="15.75">
      <c r="A6683" s="675">
        <v>87381</v>
      </c>
      <c r="B6683" s="675" t="s">
        <v>2674</v>
      </c>
      <c r="C6683" s="675" t="s">
        <v>1571</v>
      </c>
      <c r="D6683" s="675" t="s">
        <v>326</v>
      </c>
      <c r="E6683" s="677">
        <v>4074.27</v>
      </c>
      <c r="H6683" s="446" t="s">
        <v>14360</v>
      </c>
      <c r="I6683" s="447">
        <v>45261</v>
      </c>
    </row>
    <row r="6684" spans="1:9" ht="15.75">
      <c r="A6684" s="675">
        <v>87382</v>
      </c>
      <c r="B6684" s="675" t="s">
        <v>2675</v>
      </c>
      <c r="C6684" s="675" t="s">
        <v>1571</v>
      </c>
      <c r="D6684" s="675" t="s">
        <v>326</v>
      </c>
      <c r="E6684" s="677">
        <v>1680.04</v>
      </c>
      <c r="H6684" s="446" t="s">
        <v>14360</v>
      </c>
      <c r="I6684" s="447">
        <v>45261</v>
      </c>
    </row>
    <row r="6685" spans="1:9" ht="15.75">
      <c r="A6685" s="675">
        <v>87383</v>
      </c>
      <c r="B6685" s="675" t="s">
        <v>2676</v>
      </c>
      <c r="C6685" s="675" t="s">
        <v>1571</v>
      </c>
      <c r="D6685" s="675" t="s">
        <v>326</v>
      </c>
      <c r="E6685" s="677">
        <v>1680.22</v>
      </c>
      <c r="H6685" s="446" t="s">
        <v>14360</v>
      </c>
      <c r="I6685" s="447">
        <v>45261</v>
      </c>
    </row>
    <row r="6686" spans="1:9" ht="15.75">
      <c r="A6686" s="675">
        <v>87384</v>
      </c>
      <c r="B6686" s="675" t="s">
        <v>2677</v>
      </c>
      <c r="C6686" s="675" t="s">
        <v>1571</v>
      </c>
      <c r="D6686" s="675" t="s">
        <v>326</v>
      </c>
      <c r="E6686" s="677">
        <v>1678.07</v>
      </c>
      <c r="H6686" s="446" t="s">
        <v>14360</v>
      </c>
      <c r="I6686" s="447">
        <v>45261</v>
      </c>
    </row>
    <row r="6687" spans="1:9" ht="15.75">
      <c r="A6687" s="675">
        <v>87385</v>
      </c>
      <c r="B6687" s="675" t="s">
        <v>2678</v>
      </c>
      <c r="C6687" s="675" t="s">
        <v>1571</v>
      </c>
      <c r="D6687" s="675" t="s">
        <v>326</v>
      </c>
      <c r="E6687" s="677">
        <v>1965.06</v>
      </c>
      <c r="H6687" s="446" t="s">
        <v>14360</v>
      </c>
      <c r="I6687" s="447">
        <v>45261</v>
      </c>
    </row>
    <row r="6688" spans="1:9" ht="15.75">
      <c r="A6688" s="675">
        <v>87386</v>
      </c>
      <c r="B6688" s="675" t="s">
        <v>2679</v>
      </c>
      <c r="C6688" s="675" t="s">
        <v>1571</v>
      </c>
      <c r="D6688" s="675" t="s">
        <v>326</v>
      </c>
      <c r="E6688" s="677">
        <v>1962.02</v>
      </c>
      <c r="H6688" s="446" t="s">
        <v>14360</v>
      </c>
      <c r="I6688" s="447">
        <v>45261</v>
      </c>
    </row>
    <row r="6689" spans="1:9" ht="15.75">
      <c r="A6689" s="675">
        <v>87387</v>
      </c>
      <c r="B6689" s="675" t="s">
        <v>2680</v>
      </c>
      <c r="C6689" s="675" t="s">
        <v>1571</v>
      </c>
      <c r="D6689" s="675" t="s">
        <v>326</v>
      </c>
      <c r="E6689" s="677">
        <v>1962.66</v>
      </c>
      <c r="H6689" s="446" t="s">
        <v>14360</v>
      </c>
      <c r="I6689" s="447">
        <v>45261</v>
      </c>
    </row>
    <row r="6690" spans="1:9" ht="15.75">
      <c r="A6690" s="675">
        <v>87388</v>
      </c>
      <c r="B6690" s="675" t="s">
        <v>2681</v>
      </c>
      <c r="C6690" s="675" t="s">
        <v>1571</v>
      </c>
      <c r="D6690" s="675" t="s">
        <v>326</v>
      </c>
      <c r="E6690" s="677">
        <v>4719.07</v>
      </c>
      <c r="H6690" s="446" t="s">
        <v>14360</v>
      </c>
      <c r="I6690" s="447">
        <v>45261</v>
      </c>
    </row>
    <row r="6691" spans="1:9" ht="15.75">
      <c r="A6691" s="675">
        <v>87389</v>
      </c>
      <c r="B6691" s="675" t="s">
        <v>2682</v>
      </c>
      <c r="C6691" s="675" t="s">
        <v>1571</v>
      </c>
      <c r="D6691" s="675" t="s">
        <v>326</v>
      </c>
      <c r="E6691" s="677">
        <v>4741.1099999999997</v>
      </c>
      <c r="H6691" s="446" t="s">
        <v>14360</v>
      </c>
      <c r="I6691" s="447">
        <v>45261</v>
      </c>
    </row>
    <row r="6692" spans="1:9" ht="15.75">
      <c r="A6692" s="675">
        <v>87390</v>
      </c>
      <c r="B6692" s="675" t="s">
        <v>2683</v>
      </c>
      <c r="C6692" s="675" t="s">
        <v>1571</v>
      </c>
      <c r="D6692" s="675" t="s">
        <v>326</v>
      </c>
      <c r="E6692" s="677">
        <v>4770.2</v>
      </c>
      <c r="H6692" s="446" t="s">
        <v>14360</v>
      </c>
      <c r="I6692" s="447">
        <v>45261</v>
      </c>
    </row>
    <row r="6693" spans="1:9" ht="15.75">
      <c r="A6693" s="675">
        <v>87391</v>
      </c>
      <c r="B6693" s="675" t="s">
        <v>2684</v>
      </c>
      <c r="C6693" s="675" t="s">
        <v>1571</v>
      </c>
      <c r="D6693" s="675" t="s">
        <v>326</v>
      </c>
      <c r="E6693" s="677">
        <v>5245.4</v>
      </c>
      <c r="H6693" s="446" t="s">
        <v>14360</v>
      </c>
      <c r="I6693" s="447">
        <v>45261</v>
      </c>
    </row>
    <row r="6694" spans="1:9" ht="15.75">
      <c r="A6694" s="675">
        <v>87393</v>
      </c>
      <c r="B6694" s="675" t="s">
        <v>2685</v>
      </c>
      <c r="C6694" s="675" t="s">
        <v>1571</v>
      </c>
      <c r="D6694" s="675" t="s">
        <v>326</v>
      </c>
      <c r="E6694" s="677">
        <v>5296.26</v>
      </c>
      <c r="H6694" s="446" t="s">
        <v>14360</v>
      </c>
      <c r="I6694" s="447">
        <v>45261</v>
      </c>
    </row>
    <row r="6695" spans="1:9" ht="15.75">
      <c r="A6695" s="675">
        <v>87394</v>
      </c>
      <c r="B6695" s="675" t="s">
        <v>2686</v>
      </c>
      <c r="C6695" s="675" t="s">
        <v>1571</v>
      </c>
      <c r="D6695" s="675" t="s">
        <v>326</v>
      </c>
      <c r="E6695" s="677">
        <v>5349.09</v>
      </c>
      <c r="H6695" s="446" t="s">
        <v>14360</v>
      </c>
      <c r="I6695" s="447">
        <v>45261</v>
      </c>
    </row>
    <row r="6696" spans="1:9" ht="15.75">
      <c r="A6696" s="675">
        <v>87395</v>
      </c>
      <c r="B6696" s="675" t="s">
        <v>2687</v>
      </c>
      <c r="C6696" s="675" t="s">
        <v>1571</v>
      </c>
      <c r="D6696" s="675" t="s">
        <v>326</v>
      </c>
      <c r="E6696" s="677">
        <v>3290.43</v>
      </c>
      <c r="H6696" s="446" t="s">
        <v>14360</v>
      </c>
      <c r="I6696" s="447">
        <v>45261</v>
      </c>
    </row>
    <row r="6697" spans="1:9" ht="15.75">
      <c r="A6697" s="675">
        <v>87396</v>
      </c>
      <c r="B6697" s="675" t="s">
        <v>2688</v>
      </c>
      <c r="C6697" s="675" t="s">
        <v>1571</v>
      </c>
      <c r="D6697" s="675" t="s">
        <v>326</v>
      </c>
      <c r="E6697" s="677">
        <v>3315.03</v>
      </c>
      <c r="H6697" s="446" t="s">
        <v>14360</v>
      </c>
      <c r="I6697" s="447">
        <v>45261</v>
      </c>
    </row>
    <row r="6698" spans="1:9" ht="15.75">
      <c r="A6698" s="675">
        <v>87397</v>
      </c>
      <c r="B6698" s="675" t="s">
        <v>2689</v>
      </c>
      <c r="C6698" s="675" t="s">
        <v>1571</v>
      </c>
      <c r="D6698" s="675" t="s">
        <v>326</v>
      </c>
      <c r="E6698" s="677">
        <v>3342.78</v>
      </c>
      <c r="H6698" s="446" t="s">
        <v>14360</v>
      </c>
      <c r="I6698" s="447">
        <v>45261</v>
      </c>
    </row>
    <row r="6699" spans="1:9" ht="15.75">
      <c r="A6699" s="675">
        <v>87398</v>
      </c>
      <c r="B6699" s="675" t="s">
        <v>2690</v>
      </c>
      <c r="C6699" s="675" t="s">
        <v>1571</v>
      </c>
      <c r="D6699" s="675" t="s">
        <v>326</v>
      </c>
      <c r="E6699" s="677">
        <v>1886.9</v>
      </c>
      <c r="H6699" s="446" t="s">
        <v>14360</v>
      </c>
      <c r="I6699" s="447">
        <v>45261</v>
      </c>
    </row>
    <row r="6700" spans="1:9" ht="15.75">
      <c r="A6700" s="675">
        <v>87399</v>
      </c>
      <c r="B6700" s="675" t="s">
        <v>2691</v>
      </c>
      <c r="C6700" s="675" t="s">
        <v>1571</v>
      </c>
      <c r="D6700" s="675" t="s">
        <v>326</v>
      </c>
      <c r="E6700" s="677">
        <v>2178.02</v>
      </c>
      <c r="H6700" s="446" t="s">
        <v>14360</v>
      </c>
      <c r="I6700" s="447">
        <v>45261</v>
      </c>
    </row>
    <row r="6701" spans="1:9" ht="15.75">
      <c r="A6701" s="675">
        <v>87401</v>
      </c>
      <c r="B6701" s="675" t="s">
        <v>2692</v>
      </c>
      <c r="C6701" s="675" t="s">
        <v>1571</v>
      </c>
      <c r="D6701" s="675" t="s">
        <v>326</v>
      </c>
      <c r="E6701" s="677">
        <v>5550.93</v>
      </c>
      <c r="H6701" s="446" t="s">
        <v>14360</v>
      </c>
      <c r="I6701" s="447">
        <v>45261</v>
      </c>
    </row>
    <row r="6702" spans="1:9" ht="15.75">
      <c r="A6702" s="675">
        <v>87402</v>
      </c>
      <c r="B6702" s="675" t="s">
        <v>2693</v>
      </c>
      <c r="C6702" s="675" t="s">
        <v>1571</v>
      </c>
      <c r="D6702" s="675" t="s">
        <v>326</v>
      </c>
      <c r="E6702" s="677">
        <v>3555.93</v>
      </c>
      <c r="H6702" s="446" t="s">
        <v>14360</v>
      </c>
      <c r="I6702" s="447">
        <v>45261</v>
      </c>
    </row>
    <row r="6703" spans="1:9" ht="15.75">
      <c r="A6703" s="675">
        <v>87404</v>
      </c>
      <c r="B6703" s="675" t="s">
        <v>2694</v>
      </c>
      <c r="C6703" s="675" t="s">
        <v>1571</v>
      </c>
      <c r="D6703" s="675" t="s">
        <v>326</v>
      </c>
      <c r="E6703" s="677">
        <v>4911.0600000000004</v>
      </c>
      <c r="H6703" s="446" t="s">
        <v>14360</v>
      </c>
      <c r="I6703" s="447">
        <v>45261</v>
      </c>
    </row>
    <row r="6704" spans="1:9" ht="15.75">
      <c r="A6704" s="675">
        <v>87405</v>
      </c>
      <c r="B6704" s="675" t="s">
        <v>191</v>
      </c>
      <c r="C6704" s="675" t="s">
        <v>1571</v>
      </c>
      <c r="D6704" s="675" t="s">
        <v>326</v>
      </c>
      <c r="E6704" s="677">
        <v>4928.9399999999996</v>
      </c>
      <c r="H6704" s="446" t="s">
        <v>14360</v>
      </c>
      <c r="I6704" s="447">
        <v>45261</v>
      </c>
    </row>
    <row r="6705" spans="1:9" ht="15.75">
      <c r="A6705" s="675">
        <v>87407</v>
      </c>
      <c r="B6705" s="675" t="s">
        <v>2695</v>
      </c>
      <c r="C6705" s="675" t="s">
        <v>1571</v>
      </c>
      <c r="D6705" s="675" t="s">
        <v>326</v>
      </c>
      <c r="E6705" s="677">
        <v>1724.68</v>
      </c>
      <c r="H6705" s="446" t="s">
        <v>14360</v>
      </c>
      <c r="I6705" s="447">
        <v>45261</v>
      </c>
    </row>
    <row r="6706" spans="1:9" ht="15.75">
      <c r="A6706" s="675">
        <v>87408</v>
      </c>
      <c r="B6706" s="675" t="s">
        <v>190</v>
      </c>
      <c r="C6706" s="675" t="s">
        <v>1571</v>
      </c>
      <c r="D6706" s="675" t="s">
        <v>326</v>
      </c>
      <c r="E6706" s="677">
        <v>1717.42</v>
      </c>
      <c r="H6706" s="446" t="s">
        <v>14360</v>
      </c>
      <c r="I6706" s="447">
        <v>45261</v>
      </c>
    </row>
    <row r="6707" spans="1:9" ht="15.75">
      <c r="A6707" s="675">
        <v>87410</v>
      </c>
      <c r="B6707" s="675" t="s">
        <v>2696</v>
      </c>
      <c r="C6707" s="675" t="s">
        <v>1571</v>
      </c>
      <c r="D6707" s="675" t="s">
        <v>326</v>
      </c>
      <c r="E6707" s="676">
        <v>817.27</v>
      </c>
      <c r="H6707" s="446" t="s">
        <v>14360</v>
      </c>
      <c r="I6707" s="447">
        <v>45261</v>
      </c>
    </row>
    <row r="6708" spans="1:9" ht="15.75">
      <c r="A6708" s="675">
        <v>88626</v>
      </c>
      <c r="B6708" s="675" t="s">
        <v>2697</v>
      </c>
      <c r="C6708" s="675" t="s">
        <v>1571</v>
      </c>
      <c r="D6708" s="675" t="s">
        <v>326</v>
      </c>
      <c r="E6708" s="676">
        <v>514.55999999999995</v>
      </c>
      <c r="H6708" s="446" t="s">
        <v>14360</v>
      </c>
      <c r="I6708" s="447">
        <v>45261</v>
      </c>
    </row>
    <row r="6709" spans="1:9" ht="15.75">
      <c r="A6709" s="675">
        <v>88627</v>
      </c>
      <c r="B6709" s="675" t="s">
        <v>2698</v>
      </c>
      <c r="C6709" s="675" t="s">
        <v>1571</v>
      </c>
      <c r="D6709" s="675" t="s">
        <v>326</v>
      </c>
      <c r="E6709" s="676">
        <v>618.37</v>
      </c>
      <c r="H6709" s="446" t="s">
        <v>14360</v>
      </c>
      <c r="I6709" s="447">
        <v>45261</v>
      </c>
    </row>
    <row r="6710" spans="1:9" ht="15.75">
      <c r="A6710" s="675">
        <v>88628</v>
      </c>
      <c r="B6710" s="675" t="s">
        <v>2699</v>
      </c>
      <c r="C6710" s="675" t="s">
        <v>1571</v>
      </c>
      <c r="D6710" s="675" t="s">
        <v>326</v>
      </c>
      <c r="E6710" s="676">
        <v>519.28</v>
      </c>
      <c r="H6710" s="446" t="s">
        <v>14360</v>
      </c>
      <c r="I6710" s="447">
        <v>45261</v>
      </c>
    </row>
    <row r="6711" spans="1:9" ht="15.75">
      <c r="A6711" s="675">
        <v>88629</v>
      </c>
      <c r="B6711" s="675" t="s">
        <v>2700</v>
      </c>
      <c r="C6711" s="675" t="s">
        <v>1571</v>
      </c>
      <c r="D6711" s="675" t="s">
        <v>326</v>
      </c>
      <c r="E6711" s="676">
        <v>626.26</v>
      </c>
      <c r="H6711" s="446" t="s">
        <v>14360</v>
      </c>
      <c r="I6711" s="447">
        <v>45261</v>
      </c>
    </row>
    <row r="6712" spans="1:9" ht="15.75">
      <c r="A6712" s="675">
        <v>88630</v>
      </c>
      <c r="B6712" s="675" t="s">
        <v>1462</v>
      </c>
      <c r="C6712" s="675" t="s">
        <v>1571</v>
      </c>
      <c r="D6712" s="675" t="s">
        <v>326</v>
      </c>
      <c r="E6712" s="676">
        <v>446.59</v>
      </c>
      <c r="H6712" s="446" t="s">
        <v>14360</v>
      </c>
      <c r="I6712" s="447">
        <v>45261</v>
      </c>
    </row>
    <row r="6713" spans="1:9" ht="15.75">
      <c r="A6713" s="675">
        <v>88631</v>
      </c>
      <c r="B6713" s="675" t="s">
        <v>2701</v>
      </c>
      <c r="C6713" s="675" t="s">
        <v>1571</v>
      </c>
      <c r="D6713" s="675" t="s">
        <v>326</v>
      </c>
      <c r="E6713" s="676">
        <v>564.66</v>
      </c>
      <c r="H6713" s="446" t="s">
        <v>14360</v>
      </c>
      <c r="I6713" s="447">
        <v>45261</v>
      </c>
    </row>
    <row r="6714" spans="1:9" ht="15.75">
      <c r="A6714" s="675">
        <v>88715</v>
      </c>
      <c r="B6714" s="675" t="s">
        <v>2702</v>
      </c>
      <c r="C6714" s="675" t="s">
        <v>1571</v>
      </c>
      <c r="D6714" s="675" t="s">
        <v>326</v>
      </c>
      <c r="E6714" s="676">
        <v>505.47</v>
      </c>
      <c r="H6714" s="446" t="s">
        <v>14360</v>
      </c>
      <c r="I6714" s="447">
        <v>45261</v>
      </c>
    </row>
    <row r="6715" spans="1:9" ht="15.75">
      <c r="A6715" s="675">
        <v>95563</v>
      </c>
      <c r="B6715" s="675" t="s">
        <v>3047</v>
      </c>
      <c r="C6715" s="675" t="s">
        <v>1571</v>
      </c>
      <c r="D6715" s="675" t="s">
        <v>326</v>
      </c>
      <c r="E6715" s="676">
        <v>762.93</v>
      </c>
      <c r="H6715" s="446" t="s">
        <v>14360</v>
      </c>
      <c r="I6715" s="447">
        <v>45261</v>
      </c>
    </row>
    <row r="6716" spans="1:9" ht="15.75">
      <c r="A6716" s="675">
        <v>100464</v>
      </c>
      <c r="B6716" s="675" t="s">
        <v>2703</v>
      </c>
      <c r="C6716" s="675" t="s">
        <v>1571</v>
      </c>
      <c r="D6716" s="675" t="s">
        <v>326</v>
      </c>
      <c r="E6716" s="676">
        <v>532.39</v>
      </c>
      <c r="H6716" s="446" t="s">
        <v>14360</v>
      </c>
      <c r="I6716" s="447">
        <v>45261</v>
      </c>
    </row>
    <row r="6717" spans="1:9" ht="15.75">
      <c r="A6717" s="675">
        <v>100465</v>
      </c>
      <c r="B6717" s="675" t="s">
        <v>2704</v>
      </c>
      <c r="C6717" s="675" t="s">
        <v>1571</v>
      </c>
      <c r="D6717" s="675" t="s">
        <v>326</v>
      </c>
      <c r="E6717" s="676">
        <v>504.5</v>
      </c>
      <c r="H6717" s="446" t="s">
        <v>14360</v>
      </c>
      <c r="I6717" s="447">
        <v>45261</v>
      </c>
    </row>
    <row r="6718" spans="1:9" ht="15.75">
      <c r="A6718" s="675">
        <v>100466</v>
      </c>
      <c r="B6718" s="675" t="s">
        <v>2705</v>
      </c>
      <c r="C6718" s="675" t="s">
        <v>1571</v>
      </c>
      <c r="D6718" s="675" t="s">
        <v>326</v>
      </c>
      <c r="E6718" s="676">
        <v>492.82</v>
      </c>
      <c r="H6718" s="446" t="s">
        <v>14360</v>
      </c>
      <c r="I6718" s="447">
        <v>45261</v>
      </c>
    </row>
    <row r="6719" spans="1:9" ht="15.75">
      <c r="A6719" s="675">
        <v>100468</v>
      </c>
      <c r="B6719" s="675" t="s">
        <v>2706</v>
      </c>
      <c r="C6719" s="675" t="s">
        <v>1571</v>
      </c>
      <c r="D6719" s="675" t="s">
        <v>326</v>
      </c>
      <c r="E6719" s="676">
        <v>625.1</v>
      </c>
      <c r="H6719" s="446" t="s">
        <v>14360</v>
      </c>
      <c r="I6719" s="447">
        <v>45261</v>
      </c>
    </row>
    <row r="6720" spans="1:9" ht="15.75">
      <c r="A6720" s="675">
        <v>100469</v>
      </c>
      <c r="B6720" s="675" t="s">
        <v>2707</v>
      </c>
      <c r="C6720" s="675" t="s">
        <v>1571</v>
      </c>
      <c r="D6720" s="675" t="s">
        <v>326</v>
      </c>
      <c r="E6720" s="676">
        <v>511.16</v>
      </c>
      <c r="H6720" s="446" t="s">
        <v>14360</v>
      </c>
      <c r="I6720" s="447">
        <v>45261</v>
      </c>
    </row>
    <row r="6721" spans="1:9" ht="15.75">
      <c r="A6721" s="675">
        <v>100470</v>
      </c>
      <c r="B6721" s="675" t="s">
        <v>2708</v>
      </c>
      <c r="C6721" s="675" t="s">
        <v>1571</v>
      </c>
      <c r="D6721" s="675" t="s">
        <v>326</v>
      </c>
      <c r="E6721" s="676">
        <v>465.36</v>
      </c>
      <c r="H6721" s="446" t="s">
        <v>14360</v>
      </c>
      <c r="I6721" s="447">
        <v>45261</v>
      </c>
    </row>
    <row r="6722" spans="1:9" ht="15.75">
      <c r="A6722" s="675">
        <v>100472</v>
      </c>
      <c r="B6722" s="675" t="s">
        <v>2709</v>
      </c>
      <c r="C6722" s="675" t="s">
        <v>1571</v>
      </c>
      <c r="D6722" s="675" t="s">
        <v>326</v>
      </c>
      <c r="E6722" s="676">
        <v>496.48</v>
      </c>
      <c r="H6722" s="446" t="s">
        <v>14360</v>
      </c>
      <c r="I6722" s="447">
        <v>45261</v>
      </c>
    </row>
    <row r="6723" spans="1:9" ht="15.75">
      <c r="A6723" s="675">
        <v>100473</v>
      </c>
      <c r="B6723" s="675" t="s">
        <v>2710</v>
      </c>
      <c r="C6723" s="675" t="s">
        <v>1571</v>
      </c>
      <c r="D6723" s="675" t="s">
        <v>326</v>
      </c>
      <c r="E6723" s="676">
        <v>460.53</v>
      </c>
      <c r="H6723" s="446" t="s">
        <v>14360</v>
      </c>
      <c r="I6723" s="447">
        <v>45261</v>
      </c>
    </row>
    <row r="6724" spans="1:9" ht="15.75">
      <c r="A6724" s="675">
        <v>100474</v>
      </c>
      <c r="B6724" s="675" t="s">
        <v>2711</v>
      </c>
      <c r="C6724" s="675" t="s">
        <v>1571</v>
      </c>
      <c r="D6724" s="675" t="s">
        <v>326</v>
      </c>
      <c r="E6724" s="676">
        <v>447.27</v>
      </c>
      <c r="H6724" s="446" t="s">
        <v>14360</v>
      </c>
      <c r="I6724" s="447">
        <v>45261</v>
      </c>
    </row>
    <row r="6725" spans="1:9" ht="15.75">
      <c r="A6725" s="675">
        <v>100475</v>
      </c>
      <c r="B6725" s="675" t="s">
        <v>2712</v>
      </c>
      <c r="C6725" s="675" t="s">
        <v>1571</v>
      </c>
      <c r="D6725" s="675" t="s">
        <v>326</v>
      </c>
      <c r="E6725" s="676">
        <v>726.27</v>
      </c>
      <c r="H6725" s="446" t="s">
        <v>14360</v>
      </c>
      <c r="I6725" s="447">
        <v>45261</v>
      </c>
    </row>
    <row r="6726" spans="1:9" ht="15.75">
      <c r="A6726" s="675">
        <v>100477</v>
      </c>
      <c r="B6726" s="675" t="s">
        <v>2713</v>
      </c>
      <c r="C6726" s="675" t="s">
        <v>1571</v>
      </c>
      <c r="D6726" s="675" t="s">
        <v>326</v>
      </c>
      <c r="E6726" s="676">
        <v>767.54</v>
      </c>
      <c r="H6726" s="446" t="s">
        <v>14360</v>
      </c>
      <c r="I6726" s="447">
        <v>45261</v>
      </c>
    </row>
    <row r="6727" spans="1:9" ht="15.75">
      <c r="A6727" s="675">
        <v>100478</v>
      </c>
      <c r="B6727" s="675" t="s">
        <v>2714</v>
      </c>
      <c r="C6727" s="675" t="s">
        <v>1571</v>
      </c>
      <c r="D6727" s="675" t="s">
        <v>326</v>
      </c>
      <c r="E6727" s="676">
        <v>713.3</v>
      </c>
      <c r="H6727" s="446" t="s">
        <v>14360</v>
      </c>
      <c r="I6727" s="447">
        <v>45261</v>
      </c>
    </row>
    <row r="6728" spans="1:9" ht="15.75">
      <c r="A6728" s="675">
        <v>100479</v>
      </c>
      <c r="B6728" s="675" t="s">
        <v>2715</v>
      </c>
      <c r="C6728" s="675" t="s">
        <v>1571</v>
      </c>
      <c r="D6728" s="675" t="s">
        <v>326</v>
      </c>
      <c r="E6728" s="676">
        <v>704.4</v>
      </c>
      <c r="H6728" s="446" t="s">
        <v>14360</v>
      </c>
      <c r="I6728" s="447">
        <v>45261</v>
      </c>
    </row>
    <row r="6729" spans="1:9" ht="15.75">
      <c r="A6729" s="675">
        <v>100480</v>
      </c>
      <c r="B6729" s="675" t="s">
        <v>2716</v>
      </c>
      <c r="C6729" s="675" t="s">
        <v>1571</v>
      </c>
      <c r="D6729" s="675" t="s">
        <v>326</v>
      </c>
      <c r="E6729" s="676">
        <v>833.12</v>
      </c>
      <c r="H6729" s="446" t="s">
        <v>14360</v>
      </c>
      <c r="I6729" s="447">
        <v>45261</v>
      </c>
    </row>
    <row r="6730" spans="1:9" ht="15.75">
      <c r="A6730" s="675">
        <v>100481</v>
      </c>
      <c r="B6730" s="675" t="s">
        <v>2717</v>
      </c>
      <c r="C6730" s="675" t="s">
        <v>1571</v>
      </c>
      <c r="D6730" s="675" t="s">
        <v>326</v>
      </c>
      <c r="E6730" s="676">
        <v>625.54</v>
      </c>
      <c r="H6730" s="446" t="s">
        <v>14360</v>
      </c>
      <c r="I6730" s="447">
        <v>45261</v>
      </c>
    </row>
    <row r="6731" spans="1:9" ht="15.75">
      <c r="A6731" s="675">
        <v>100483</v>
      </c>
      <c r="B6731" s="675" t="s">
        <v>2718</v>
      </c>
      <c r="C6731" s="675" t="s">
        <v>1571</v>
      </c>
      <c r="D6731" s="675" t="s">
        <v>326</v>
      </c>
      <c r="E6731" s="676">
        <v>656.58</v>
      </c>
      <c r="H6731" s="446" t="s">
        <v>14360</v>
      </c>
      <c r="I6731" s="447">
        <v>45261</v>
      </c>
    </row>
    <row r="6732" spans="1:9" ht="15.75">
      <c r="A6732" s="675">
        <v>100484</v>
      </c>
      <c r="B6732" s="675" t="s">
        <v>2719</v>
      </c>
      <c r="C6732" s="675" t="s">
        <v>1571</v>
      </c>
      <c r="D6732" s="675" t="s">
        <v>326</v>
      </c>
      <c r="E6732" s="676">
        <v>621.91999999999996</v>
      </c>
      <c r="H6732" s="446" t="s">
        <v>14360</v>
      </c>
      <c r="I6732" s="447">
        <v>45261</v>
      </c>
    </row>
    <row r="6733" spans="1:9" ht="15.75">
      <c r="A6733" s="675">
        <v>100485</v>
      </c>
      <c r="B6733" s="675" t="s">
        <v>2720</v>
      </c>
      <c r="C6733" s="675" t="s">
        <v>1571</v>
      </c>
      <c r="D6733" s="675" t="s">
        <v>326</v>
      </c>
      <c r="E6733" s="676">
        <v>611.39</v>
      </c>
      <c r="H6733" s="446" t="s">
        <v>14360</v>
      </c>
      <c r="I6733" s="447">
        <v>45261</v>
      </c>
    </row>
    <row r="6734" spans="1:9" ht="15.75">
      <c r="A6734" s="675">
        <v>100486</v>
      </c>
      <c r="B6734" s="675" t="s">
        <v>2721</v>
      </c>
      <c r="C6734" s="675" t="s">
        <v>1571</v>
      </c>
      <c r="D6734" s="675" t="s">
        <v>326</v>
      </c>
      <c r="E6734" s="676">
        <v>736.99</v>
      </c>
      <c r="H6734" s="446" t="s">
        <v>14360</v>
      </c>
      <c r="I6734" s="447">
        <v>45261</v>
      </c>
    </row>
    <row r="6735" spans="1:9" ht="15.75">
      <c r="A6735" s="675">
        <v>100487</v>
      </c>
      <c r="B6735" s="675" t="s">
        <v>2722</v>
      </c>
      <c r="C6735" s="675" t="s">
        <v>1571</v>
      </c>
      <c r="D6735" s="675" t="s">
        <v>326</v>
      </c>
      <c r="E6735" s="676">
        <v>487.57</v>
      </c>
      <c r="H6735" s="446" t="s">
        <v>14360</v>
      </c>
      <c r="I6735" s="447">
        <v>45261</v>
      </c>
    </row>
    <row r="6736" spans="1:9" ht="15.75">
      <c r="A6736" s="675">
        <v>100488</v>
      </c>
      <c r="B6736" s="675" t="s">
        <v>2723</v>
      </c>
      <c r="C6736" s="675" t="s">
        <v>1571</v>
      </c>
      <c r="D6736" s="675" t="s">
        <v>326</v>
      </c>
      <c r="E6736" s="676">
        <v>513.15</v>
      </c>
      <c r="H6736" s="446" t="s">
        <v>14360</v>
      </c>
      <c r="I6736" s="447">
        <v>45261</v>
      </c>
    </row>
    <row r="6737" spans="1:9" ht="15.75">
      <c r="A6737" s="675">
        <v>100489</v>
      </c>
      <c r="B6737" s="675" t="s">
        <v>2724</v>
      </c>
      <c r="C6737" s="675" t="s">
        <v>1571</v>
      </c>
      <c r="D6737" s="675" t="s">
        <v>326</v>
      </c>
      <c r="E6737" s="676">
        <v>522.12</v>
      </c>
      <c r="H6737" s="446" t="s">
        <v>14360</v>
      </c>
      <c r="I6737" s="447">
        <v>45261</v>
      </c>
    </row>
    <row r="6738" spans="1:9" ht="15.75">
      <c r="A6738" s="675">
        <v>100490</v>
      </c>
      <c r="B6738" s="675" t="s">
        <v>2725</v>
      </c>
      <c r="C6738" s="675" t="s">
        <v>1571</v>
      </c>
      <c r="D6738" s="675" t="s">
        <v>326</v>
      </c>
      <c r="E6738" s="676">
        <v>463.58</v>
      </c>
      <c r="H6738" s="446" t="s">
        <v>14360</v>
      </c>
      <c r="I6738" s="447">
        <v>45261</v>
      </c>
    </row>
    <row r="6739" spans="1:9" ht="15.75">
      <c r="A6739" s="675">
        <v>100491</v>
      </c>
      <c r="B6739" s="675" t="s">
        <v>2726</v>
      </c>
      <c r="C6739" s="675" t="s">
        <v>1571</v>
      </c>
      <c r="D6739" s="675" t="s">
        <v>326</v>
      </c>
      <c r="E6739" s="676">
        <v>730.54</v>
      </c>
      <c r="H6739" s="446" t="s">
        <v>14360</v>
      </c>
      <c r="I6739" s="447">
        <v>45261</v>
      </c>
    </row>
    <row r="6740" spans="1:9" ht="15.75">
      <c r="A6740" s="675">
        <v>100492</v>
      </c>
      <c r="B6740" s="675" t="s">
        <v>2727</v>
      </c>
      <c r="C6740" s="675" t="s">
        <v>1571</v>
      </c>
      <c r="D6740" s="675" t="s">
        <v>326</v>
      </c>
      <c r="E6740" s="676">
        <v>630.21</v>
      </c>
      <c r="H6740" s="446" t="s">
        <v>14360</v>
      </c>
      <c r="I6740" s="447">
        <v>45261</v>
      </c>
    </row>
    <row r="6741" spans="1:9" ht="15.75">
      <c r="A6741" s="675">
        <v>92121</v>
      </c>
      <c r="B6741" s="675" t="s">
        <v>431</v>
      </c>
      <c r="C6741" s="675" t="s">
        <v>1571</v>
      </c>
      <c r="D6741" s="675" t="s">
        <v>326</v>
      </c>
      <c r="E6741" s="676">
        <v>28.29</v>
      </c>
      <c r="H6741" s="446" t="s">
        <v>14360</v>
      </c>
      <c r="I6741" s="447">
        <v>45261</v>
      </c>
    </row>
    <row r="6742" spans="1:9" ht="15.75">
      <c r="A6742" s="675">
        <v>92122</v>
      </c>
      <c r="B6742" s="675" t="s">
        <v>432</v>
      </c>
      <c r="C6742" s="675" t="s">
        <v>1571</v>
      </c>
      <c r="D6742" s="675" t="s">
        <v>326</v>
      </c>
      <c r="E6742" s="676">
        <v>46.2</v>
      </c>
      <c r="H6742" s="446" t="s">
        <v>14360</v>
      </c>
      <c r="I6742" s="447">
        <v>45261</v>
      </c>
    </row>
    <row r="6743" spans="1:9" ht="15.75">
      <c r="A6743" s="675">
        <v>92123</v>
      </c>
      <c r="B6743" s="675" t="s">
        <v>433</v>
      </c>
      <c r="C6743" s="675" t="s">
        <v>1571</v>
      </c>
      <c r="D6743" s="675" t="s">
        <v>326</v>
      </c>
      <c r="E6743" s="676">
        <v>60.03</v>
      </c>
      <c r="H6743" s="446" t="s">
        <v>14360</v>
      </c>
      <c r="I6743" s="447">
        <v>45261</v>
      </c>
    </row>
    <row r="6744" spans="1:9" ht="15.75">
      <c r="A6744" s="675">
        <v>100195</v>
      </c>
      <c r="B6744" s="675" t="s">
        <v>2337</v>
      </c>
      <c r="C6744" s="675" t="s">
        <v>1571</v>
      </c>
      <c r="D6744" s="675" t="s">
        <v>2338</v>
      </c>
      <c r="E6744" s="676">
        <v>0.7</v>
      </c>
      <c r="H6744" s="446" t="s">
        <v>14360</v>
      </c>
      <c r="I6744" s="447">
        <v>45261</v>
      </c>
    </row>
    <row r="6745" spans="1:9" ht="15.75">
      <c r="A6745" s="675">
        <v>100196</v>
      </c>
      <c r="B6745" s="675" t="s">
        <v>2339</v>
      </c>
      <c r="C6745" s="675" t="s">
        <v>1571</v>
      </c>
      <c r="D6745" s="675" t="s">
        <v>2338</v>
      </c>
      <c r="E6745" s="676">
        <v>1.17</v>
      </c>
      <c r="H6745" s="446" t="s">
        <v>14360</v>
      </c>
      <c r="I6745" s="447">
        <v>45261</v>
      </c>
    </row>
    <row r="6746" spans="1:9" ht="15.75">
      <c r="A6746" s="675">
        <v>100197</v>
      </c>
      <c r="B6746" s="675" t="s">
        <v>2340</v>
      </c>
      <c r="C6746" s="675" t="s">
        <v>1571</v>
      </c>
      <c r="D6746" s="675" t="s">
        <v>2338</v>
      </c>
      <c r="E6746" s="676">
        <v>1.76</v>
      </c>
      <c r="H6746" s="446" t="s">
        <v>14360</v>
      </c>
      <c r="I6746" s="447">
        <v>45261</v>
      </c>
    </row>
    <row r="6747" spans="1:9" ht="15.75">
      <c r="A6747" s="675">
        <v>100198</v>
      </c>
      <c r="B6747" s="675" t="s">
        <v>2341</v>
      </c>
      <c r="C6747" s="675" t="s">
        <v>1571</v>
      </c>
      <c r="D6747" s="675" t="s">
        <v>2338</v>
      </c>
      <c r="E6747" s="676">
        <v>0.24</v>
      </c>
      <c r="H6747" s="446" t="s">
        <v>14360</v>
      </c>
      <c r="I6747" s="447">
        <v>45261</v>
      </c>
    </row>
    <row r="6748" spans="1:9" ht="15.75">
      <c r="A6748" s="675">
        <v>100199</v>
      </c>
      <c r="B6748" s="675" t="s">
        <v>2342</v>
      </c>
      <c r="C6748" s="675" t="s">
        <v>1571</v>
      </c>
      <c r="D6748" s="675" t="s">
        <v>2338</v>
      </c>
      <c r="E6748" s="676">
        <v>0.28999999999999998</v>
      </c>
      <c r="H6748" s="446" t="s">
        <v>14360</v>
      </c>
      <c r="I6748" s="447">
        <v>45261</v>
      </c>
    </row>
    <row r="6749" spans="1:9" ht="15.75">
      <c r="A6749" s="675">
        <v>100200</v>
      </c>
      <c r="B6749" s="675" t="s">
        <v>2343</v>
      </c>
      <c r="C6749" s="675" t="s">
        <v>1571</v>
      </c>
      <c r="D6749" s="675" t="s">
        <v>2338</v>
      </c>
      <c r="E6749" s="676">
        <v>0.36</v>
      </c>
      <c r="H6749" s="446" t="s">
        <v>14360</v>
      </c>
      <c r="I6749" s="447">
        <v>45261</v>
      </c>
    </row>
    <row r="6750" spans="1:9" ht="15.75">
      <c r="A6750" s="675">
        <v>100201</v>
      </c>
      <c r="B6750" s="675" t="s">
        <v>2344</v>
      </c>
      <c r="C6750" s="675" t="s">
        <v>1571</v>
      </c>
      <c r="D6750" s="675" t="s">
        <v>2338</v>
      </c>
      <c r="E6750" s="676">
        <v>0.71</v>
      </c>
      <c r="H6750" s="446" t="s">
        <v>14360</v>
      </c>
      <c r="I6750" s="447">
        <v>45261</v>
      </c>
    </row>
    <row r="6751" spans="1:9" ht="15.75">
      <c r="A6751" s="675">
        <v>100202</v>
      </c>
      <c r="B6751" s="675" t="s">
        <v>2345</v>
      </c>
      <c r="C6751" s="675" t="s">
        <v>1571</v>
      </c>
      <c r="D6751" s="675" t="s">
        <v>2338</v>
      </c>
      <c r="E6751" s="676">
        <v>0.84</v>
      </c>
      <c r="H6751" s="446" t="s">
        <v>14360</v>
      </c>
      <c r="I6751" s="447">
        <v>45261</v>
      </c>
    </row>
    <row r="6752" spans="1:9" ht="15.75">
      <c r="A6752" s="675">
        <v>100203</v>
      </c>
      <c r="B6752" s="675" t="s">
        <v>2346</v>
      </c>
      <c r="C6752" s="675" t="s">
        <v>1571</v>
      </c>
      <c r="D6752" s="675" t="s">
        <v>2338</v>
      </c>
      <c r="E6752" s="676">
        <v>0.99</v>
      </c>
      <c r="H6752" s="446" t="s">
        <v>14360</v>
      </c>
      <c r="I6752" s="447">
        <v>45261</v>
      </c>
    </row>
    <row r="6753" spans="1:9" ht="15.75">
      <c r="A6753" s="675">
        <v>100204</v>
      </c>
      <c r="B6753" s="675" t="s">
        <v>2347</v>
      </c>
      <c r="C6753" s="675" t="s">
        <v>1571</v>
      </c>
      <c r="D6753" s="675" t="s">
        <v>2338</v>
      </c>
      <c r="E6753" s="676">
        <v>0.11</v>
      </c>
      <c r="H6753" s="446" t="s">
        <v>14360</v>
      </c>
      <c r="I6753" s="447">
        <v>45261</v>
      </c>
    </row>
    <row r="6754" spans="1:9" ht="15.75">
      <c r="A6754" s="675">
        <v>100205</v>
      </c>
      <c r="B6754" s="675" t="s">
        <v>2348</v>
      </c>
      <c r="C6754" s="675" t="s">
        <v>1571</v>
      </c>
      <c r="D6754" s="675" t="s">
        <v>43</v>
      </c>
      <c r="E6754" s="677">
        <v>1316.26</v>
      </c>
      <c r="H6754" s="446" t="s">
        <v>14360</v>
      </c>
      <c r="I6754" s="447">
        <v>45261</v>
      </c>
    </row>
    <row r="6755" spans="1:9" ht="15.75">
      <c r="A6755" s="675">
        <v>100206</v>
      </c>
      <c r="B6755" s="675" t="s">
        <v>2349</v>
      </c>
      <c r="C6755" s="675" t="s">
        <v>1571</v>
      </c>
      <c r="D6755" s="675" t="s">
        <v>43</v>
      </c>
      <c r="E6755" s="676">
        <v>951.43</v>
      </c>
      <c r="H6755" s="446" t="s">
        <v>14360</v>
      </c>
      <c r="I6755" s="447">
        <v>45261</v>
      </c>
    </row>
    <row r="6756" spans="1:9" ht="15.75">
      <c r="A6756" s="675">
        <v>100207</v>
      </c>
      <c r="B6756" s="675" t="s">
        <v>2350</v>
      </c>
      <c r="C6756" s="675" t="s">
        <v>1571</v>
      </c>
      <c r="D6756" s="675" t="s">
        <v>43</v>
      </c>
      <c r="E6756" s="676">
        <v>455.21</v>
      </c>
      <c r="H6756" s="446" t="s">
        <v>14360</v>
      </c>
      <c r="I6756" s="447">
        <v>45261</v>
      </c>
    </row>
    <row r="6757" spans="1:9" ht="15.75">
      <c r="A6757" s="675">
        <v>100208</v>
      </c>
      <c r="B6757" s="675" t="s">
        <v>2351</v>
      </c>
      <c r="C6757" s="675" t="s">
        <v>1571</v>
      </c>
      <c r="D6757" s="675" t="s">
        <v>2352</v>
      </c>
      <c r="E6757" s="676">
        <v>17.41</v>
      </c>
      <c r="H6757" s="446" t="s">
        <v>14360</v>
      </c>
      <c r="I6757" s="447">
        <v>45261</v>
      </c>
    </row>
    <row r="6758" spans="1:9" ht="15.75">
      <c r="A6758" s="675">
        <v>100209</v>
      </c>
      <c r="B6758" s="675" t="s">
        <v>2353</v>
      </c>
      <c r="C6758" s="675" t="s">
        <v>1571</v>
      </c>
      <c r="D6758" s="675" t="s">
        <v>2352</v>
      </c>
      <c r="E6758" s="676">
        <v>8.6999999999999993</v>
      </c>
      <c r="H6758" s="446" t="s">
        <v>14360</v>
      </c>
      <c r="I6758" s="447">
        <v>45261</v>
      </c>
    </row>
    <row r="6759" spans="1:9" ht="15.75">
      <c r="A6759" s="675">
        <v>100210</v>
      </c>
      <c r="B6759" s="675" t="s">
        <v>2354</v>
      </c>
      <c r="C6759" s="675" t="s">
        <v>1571</v>
      </c>
      <c r="D6759" s="675" t="s">
        <v>2352</v>
      </c>
      <c r="E6759" s="676">
        <v>16.04</v>
      </c>
      <c r="H6759" s="446" t="s">
        <v>14360</v>
      </c>
      <c r="I6759" s="447">
        <v>45261</v>
      </c>
    </row>
    <row r="6760" spans="1:9" ht="15.75">
      <c r="A6760" s="675">
        <v>100211</v>
      </c>
      <c r="B6760" s="675" t="s">
        <v>2355</v>
      </c>
      <c r="C6760" s="675" t="s">
        <v>1571</v>
      </c>
      <c r="D6760" s="675" t="s">
        <v>2352</v>
      </c>
      <c r="E6760" s="676">
        <v>6.19</v>
      </c>
      <c r="H6760" s="446" t="s">
        <v>14360</v>
      </c>
      <c r="I6760" s="447">
        <v>45261</v>
      </c>
    </row>
    <row r="6761" spans="1:9" ht="15.75">
      <c r="A6761" s="675">
        <v>100212</v>
      </c>
      <c r="B6761" s="675" t="s">
        <v>2356</v>
      </c>
      <c r="C6761" s="675" t="s">
        <v>1571</v>
      </c>
      <c r="D6761" s="675" t="s">
        <v>2352</v>
      </c>
      <c r="E6761" s="676">
        <v>6.83</v>
      </c>
      <c r="H6761" s="446" t="s">
        <v>14360</v>
      </c>
      <c r="I6761" s="447">
        <v>45261</v>
      </c>
    </row>
    <row r="6762" spans="1:9" ht="15.75">
      <c r="A6762" s="675">
        <v>100213</v>
      </c>
      <c r="B6762" s="675" t="s">
        <v>2357</v>
      </c>
      <c r="C6762" s="675" t="s">
        <v>1571</v>
      </c>
      <c r="D6762" s="675" t="s">
        <v>2352</v>
      </c>
      <c r="E6762" s="676">
        <v>2.4500000000000002</v>
      </c>
      <c r="H6762" s="446" t="s">
        <v>14360</v>
      </c>
      <c r="I6762" s="447">
        <v>45261</v>
      </c>
    </row>
    <row r="6763" spans="1:9" ht="15.75">
      <c r="A6763" s="675">
        <v>100214</v>
      </c>
      <c r="B6763" s="675" t="s">
        <v>2358</v>
      </c>
      <c r="C6763" s="675" t="s">
        <v>1571</v>
      </c>
      <c r="D6763" s="675" t="s">
        <v>2352</v>
      </c>
      <c r="E6763" s="676">
        <v>3.77</v>
      </c>
      <c r="H6763" s="446" t="s">
        <v>14360</v>
      </c>
      <c r="I6763" s="447">
        <v>45261</v>
      </c>
    </row>
    <row r="6764" spans="1:9" ht="15.75">
      <c r="A6764" s="675">
        <v>100215</v>
      </c>
      <c r="B6764" s="675" t="s">
        <v>2359</v>
      </c>
      <c r="C6764" s="675" t="s">
        <v>1571</v>
      </c>
      <c r="D6764" s="675" t="s">
        <v>2352</v>
      </c>
      <c r="E6764" s="676">
        <v>3.23</v>
      </c>
      <c r="H6764" s="446" t="s">
        <v>14360</v>
      </c>
      <c r="I6764" s="447">
        <v>45261</v>
      </c>
    </row>
    <row r="6765" spans="1:9" ht="15.75">
      <c r="A6765" s="675">
        <v>100216</v>
      </c>
      <c r="B6765" s="675" t="s">
        <v>2360</v>
      </c>
      <c r="C6765" s="675" t="s">
        <v>1571</v>
      </c>
      <c r="D6765" s="675" t="s">
        <v>2352</v>
      </c>
      <c r="E6765" s="676">
        <v>0.87</v>
      </c>
      <c r="H6765" s="446" t="s">
        <v>14360</v>
      </c>
      <c r="I6765" s="447">
        <v>45261</v>
      </c>
    </row>
    <row r="6766" spans="1:9" ht="15.75">
      <c r="A6766" s="675">
        <v>100217</v>
      </c>
      <c r="B6766" s="675" t="s">
        <v>2361</v>
      </c>
      <c r="C6766" s="675" t="s">
        <v>1571</v>
      </c>
      <c r="D6766" s="675" t="s">
        <v>2352</v>
      </c>
      <c r="E6766" s="676">
        <v>2.87</v>
      </c>
      <c r="H6766" s="446" t="s">
        <v>14360</v>
      </c>
      <c r="I6766" s="447">
        <v>45261</v>
      </c>
    </row>
    <row r="6767" spans="1:9" ht="15.75">
      <c r="A6767" s="675">
        <v>100218</v>
      </c>
      <c r="B6767" s="675" t="s">
        <v>2362</v>
      </c>
      <c r="C6767" s="675" t="s">
        <v>1571</v>
      </c>
      <c r="D6767" s="675" t="s">
        <v>2352</v>
      </c>
      <c r="E6767" s="676">
        <v>1.96</v>
      </c>
      <c r="H6767" s="446" t="s">
        <v>14360</v>
      </c>
      <c r="I6767" s="447">
        <v>45261</v>
      </c>
    </row>
    <row r="6768" spans="1:9" ht="15.75">
      <c r="A6768" s="675">
        <v>100219</v>
      </c>
      <c r="B6768" s="675" t="s">
        <v>2363</v>
      </c>
      <c r="C6768" s="675" t="s">
        <v>1571</v>
      </c>
      <c r="D6768" s="675" t="s">
        <v>2352</v>
      </c>
      <c r="E6768" s="676">
        <v>0.42</v>
      </c>
      <c r="H6768" s="446" t="s">
        <v>14360</v>
      </c>
      <c r="I6768" s="447">
        <v>45261</v>
      </c>
    </row>
    <row r="6769" spans="1:9" ht="15.75">
      <c r="A6769" s="675">
        <v>100220</v>
      </c>
      <c r="B6769" s="675" t="s">
        <v>2364</v>
      </c>
      <c r="C6769" s="675" t="s">
        <v>1571</v>
      </c>
      <c r="D6769" s="675" t="s">
        <v>2365</v>
      </c>
      <c r="E6769" s="676">
        <v>25.01</v>
      </c>
      <c r="H6769" s="446" t="s">
        <v>14360</v>
      </c>
      <c r="I6769" s="447">
        <v>45261</v>
      </c>
    </row>
    <row r="6770" spans="1:9" ht="15.75">
      <c r="A6770" s="675">
        <v>100221</v>
      </c>
      <c r="B6770" s="675" t="s">
        <v>2366</v>
      </c>
      <c r="C6770" s="675" t="s">
        <v>1571</v>
      </c>
      <c r="D6770" s="675" t="s">
        <v>2365</v>
      </c>
      <c r="E6770" s="676">
        <v>28.35</v>
      </c>
      <c r="H6770" s="446" t="s">
        <v>14360</v>
      </c>
      <c r="I6770" s="447">
        <v>45261</v>
      </c>
    </row>
    <row r="6771" spans="1:9" ht="15.75">
      <c r="A6771" s="675">
        <v>100222</v>
      </c>
      <c r="B6771" s="675" t="s">
        <v>2367</v>
      </c>
      <c r="C6771" s="675" t="s">
        <v>1571</v>
      </c>
      <c r="D6771" s="675" t="s">
        <v>2365</v>
      </c>
      <c r="E6771" s="676">
        <v>10.74</v>
      </c>
      <c r="H6771" s="446" t="s">
        <v>14360</v>
      </c>
      <c r="I6771" s="447">
        <v>45261</v>
      </c>
    </row>
    <row r="6772" spans="1:9" ht="15.75">
      <c r="A6772" s="675">
        <v>100223</v>
      </c>
      <c r="B6772" s="675" t="s">
        <v>2368</v>
      </c>
      <c r="C6772" s="675" t="s">
        <v>1571</v>
      </c>
      <c r="D6772" s="675" t="s">
        <v>2365</v>
      </c>
      <c r="E6772" s="676">
        <v>5.0199999999999996</v>
      </c>
      <c r="H6772" s="446" t="s">
        <v>14360</v>
      </c>
      <c r="I6772" s="447">
        <v>45261</v>
      </c>
    </row>
    <row r="6773" spans="1:9" ht="15.75">
      <c r="A6773" s="675">
        <v>100224</v>
      </c>
      <c r="B6773" s="675" t="s">
        <v>2369</v>
      </c>
      <c r="C6773" s="675" t="s">
        <v>1571</v>
      </c>
      <c r="D6773" s="675" t="s">
        <v>2365</v>
      </c>
      <c r="E6773" s="676">
        <v>2.87</v>
      </c>
      <c r="H6773" s="446" t="s">
        <v>14360</v>
      </c>
      <c r="I6773" s="447">
        <v>45261</v>
      </c>
    </row>
    <row r="6774" spans="1:9" ht="15.75">
      <c r="A6774" s="675">
        <v>100225</v>
      </c>
      <c r="B6774" s="675" t="s">
        <v>2370</v>
      </c>
      <c r="C6774" s="675" t="s">
        <v>1571</v>
      </c>
      <c r="D6774" s="675" t="s">
        <v>2371</v>
      </c>
      <c r="E6774" s="676">
        <v>1.96</v>
      </c>
      <c r="H6774" s="446" t="s">
        <v>14360</v>
      </c>
      <c r="I6774" s="447">
        <v>45261</v>
      </c>
    </row>
    <row r="6775" spans="1:9" ht="15.75">
      <c r="A6775" s="675">
        <v>100226</v>
      </c>
      <c r="B6775" s="675" t="s">
        <v>2372</v>
      </c>
      <c r="C6775" s="675" t="s">
        <v>1571</v>
      </c>
      <c r="D6775" s="675" t="s">
        <v>2371</v>
      </c>
      <c r="E6775" s="676">
        <v>0.61</v>
      </c>
      <c r="H6775" s="446" t="s">
        <v>14360</v>
      </c>
      <c r="I6775" s="447">
        <v>45261</v>
      </c>
    </row>
    <row r="6776" spans="1:9" ht="15.75">
      <c r="A6776" s="675">
        <v>100227</v>
      </c>
      <c r="B6776" s="675" t="s">
        <v>2373</v>
      </c>
      <c r="C6776" s="675" t="s">
        <v>1571</v>
      </c>
      <c r="D6776" s="675" t="s">
        <v>2371</v>
      </c>
      <c r="E6776" s="676">
        <v>0.91</v>
      </c>
      <c r="H6776" s="446" t="s">
        <v>14360</v>
      </c>
      <c r="I6776" s="447">
        <v>45261</v>
      </c>
    </row>
    <row r="6777" spans="1:9" ht="15.75">
      <c r="A6777" s="675">
        <v>100228</v>
      </c>
      <c r="B6777" s="675" t="s">
        <v>2374</v>
      </c>
      <c r="C6777" s="675" t="s">
        <v>1571</v>
      </c>
      <c r="D6777" s="675" t="s">
        <v>2371</v>
      </c>
      <c r="E6777" s="676">
        <v>0.28000000000000003</v>
      </c>
      <c r="H6777" s="446" t="s">
        <v>14360</v>
      </c>
      <c r="I6777" s="447">
        <v>45261</v>
      </c>
    </row>
    <row r="6778" spans="1:9" ht="15.75">
      <c r="A6778" s="675">
        <v>100229</v>
      </c>
      <c r="B6778" s="675" t="s">
        <v>2375</v>
      </c>
      <c r="C6778" s="675" t="s">
        <v>1571</v>
      </c>
      <c r="D6778" s="675" t="s">
        <v>40</v>
      </c>
      <c r="E6778" s="676">
        <v>0.01</v>
      </c>
      <c r="H6778" s="446" t="s">
        <v>14360</v>
      </c>
      <c r="I6778" s="447">
        <v>45261</v>
      </c>
    </row>
    <row r="6779" spans="1:9" ht="15.75">
      <c r="A6779" s="675">
        <v>100230</v>
      </c>
      <c r="B6779" s="675" t="s">
        <v>2376</v>
      </c>
      <c r="C6779" s="675" t="s">
        <v>1571</v>
      </c>
      <c r="D6779" s="675" t="s">
        <v>40</v>
      </c>
      <c r="E6779" s="676">
        <v>0.02</v>
      </c>
      <c r="H6779" s="446" t="s">
        <v>14360</v>
      </c>
      <c r="I6779" s="447">
        <v>45261</v>
      </c>
    </row>
    <row r="6780" spans="1:9" ht="15.75">
      <c r="A6780" s="675">
        <v>100231</v>
      </c>
      <c r="B6780" s="675" t="s">
        <v>2377</v>
      </c>
      <c r="C6780" s="675" t="s">
        <v>1571</v>
      </c>
      <c r="D6780" s="675" t="s">
        <v>40</v>
      </c>
      <c r="E6780" s="676">
        <v>0.03</v>
      </c>
      <c r="H6780" s="446" t="s">
        <v>14360</v>
      </c>
      <c r="I6780" s="447">
        <v>45261</v>
      </c>
    </row>
    <row r="6781" spans="1:9" ht="15.75">
      <c r="A6781" s="675">
        <v>100232</v>
      </c>
      <c r="B6781" s="675" t="s">
        <v>2378</v>
      </c>
      <c r="C6781" s="675" t="s">
        <v>1571</v>
      </c>
      <c r="D6781" s="675" t="s">
        <v>37</v>
      </c>
      <c r="E6781" s="676">
        <v>0.33</v>
      </c>
      <c r="H6781" s="446" t="s">
        <v>14360</v>
      </c>
      <c r="I6781" s="447">
        <v>45261</v>
      </c>
    </row>
    <row r="6782" spans="1:9" ht="15.75">
      <c r="A6782" s="675">
        <v>100233</v>
      </c>
      <c r="B6782" s="675" t="s">
        <v>2379</v>
      </c>
      <c r="C6782" s="675" t="s">
        <v>1571</v>
      </c>
      <c r="D6782" s="675" t="s">
        <v>37</v>
      </c>
      <c r="E6782" s="676">
        <v>0.16</v>
      </c>
      <c r="H6782" s="446" t="s">
        <v>14360</v>
      </c>
      <c r="I6782" s="447">
        <v>45261</v>
      </c>
    </row>
    <row r="6783" spans="1:9" ht="15.75">
      <c r="A6783" s="675">
        <v>100234</v>
      </c>
      <c r="B6783" s="675" t="s">
        <v>2380</v>
      </c>
      <c r="C6783" s="675" t="s">
        <v>1571</v>
      </c>
      <c r="D6783" s="675" t="s">
        <v>2</v>
      </c>
      <c r="E6783" s="676">
        <v>0.49</v>
      </c>
      <c r="H6783" s="446" t="s">
        <v>14360</v>
      </c>
      <c r="I6783" s="447">
        <v>45261</v>
      </c>
    </row>
    <row r="6784" spans="1:9" ht="15.75">
      <c r="A6784" s="675">
        <v>100235</v>
      </c>
      <c r="B6784" s="675" t="s">
        <v>2381</v>
      </c>
      <c r="C6784" s="675" t="s">
        <v>1571</v>
      </c>
      <c r="D6784" s="675" t="s">
        <v>56</v>
      </c>
      <c r="E6784" s="676">
        <v>0.03</v>
      </c>
      <c r="H6784" s="446" t="s">
        <v>14360</v>
      </c>
      <c r="I6784" s="447">
        <v>45261</v>
      </c>
    </row>
    <row r="6785" spans="1:9" ht="15.75">
      <c r="A6785" s="675">
        <v>100236</v>
      </c>
      <c r="B6785" s="675" t="s">
        <v>2382</v>
      </c>
      <c r="C6785" s="675" t="s">
        <v>1571</v>
      </c>
      <c r="D6785" s="675" t="s">
        <v>2383</v>
      </c>
      <c r="E6785" s="676">
        <v>2.4900000000000002</v>
      </c>
      <c r="H6785" s="446" t="s">
        <v>14360</v>
      </c>
      <c r="I6785" s="447">
        <v>45261</v>
      </c>
    </row>
    <row r="6786" spans="1:9" ht="15.75">
      <c r="A6786" s="675">
        <v>100237</v>
      </c>
      <c r="B6786" s="675" t="s">
        <v>2384</v>
      </c>
      <c r="C6786" s="675" t="s">
        <v>1571</v>
      </c>
      <c r="D6786" s="675" t="s">
        <v>2383</v>
      </c>
      <c r="E6786" s="676">
        <v>2.99</v>
      </c>
      <c r="H6786" s="446" t="s">
        <v>14360</v>
      </c>
      <c r="I6786" s="447">
        <v>45261</v>
      </c>
    </row>
    <row r="6787" spans="1:9" ht="15.75">
      <c r="A6787" s="675">
        <v>100238</v>
      </c>
      <c r="B6787" s="675" t="s">
        <v>2385</v>
      </c>
      <c r="C6787" s="675" t="s">
        <v>1571</v>
      </c>
      <c r="D6787" s="675" t="s">
        <v>2383</v>
      </c>
      <c r="E6787" s="676">
        <v>4.78</v>
      </c>
      <c r="H6787" s="446" t="s">
        <v>14360</v>
      </c>
      <c r="I6787" s="447">
        <v>45261</v>
      </c>
    </row>
    <row r="6788" spans="1:9" ht="15.75">
      <c r="A6788" s="675">
        <v>100239</v>
      </c>
      <c r="B6788" s="675" t="s">
        <v>2386</v>
      </c>
      <c r="C6788" s="675" t="s">
        <v>1571</v>
      </c>
      <c r="D6788" s="675" t="s">
        <v>2383</v>
      </c>
      <c r="E6788" s="676">
        <v>5.98</v>
      </c>
      <c r="H6788" s="446" t="s">
        <v>14360</v>
      </c>
      <c r="I6788" s="447">
        <v>45261</v>
      </c>
    </row>
    <row r="6789" spans="1:9" ht="15.75">
      <c r="A6789" s="675">
        <v>100240</v>
      </c>
      <c r="B6789" s="675" t="s">
        <v>2387</v>
      </c>
      <c r="C6789" s="675" t="s">
        <v>1571</v>
      </c>
      <c r="D6789" s="675" t="s">
        <v>2383</v>
      </c>
      <c r="E6789" s="676">
        <v>3.59</v>
      </c>
      <c r="H6789" s="446" t="s">
        <v>14360</v>
      </c>
      <c r="I6789" s="447">
        <v>45261</v>
      </c>
    </row>
    <row r="6790" spans="1:9" ht="15.75">
      <c r="A6790" s="675">
        <v>100241</v>
      </c>
      <c r="B6790" s="675" t="s">
        <v>2388</v>
      </c>
      <c r="C6790" s="675" t="s">
        <v>1571</v>
      </c>
      <c r="D6790" s="675" t="s">
        <v>2383</v>
      </c>
      <c r="E6790" s="676">
        <v>5.98</v>
      </c>
      <c r="H6790" s="446" t="s">
        <v>14360</v>
      </c>
      <c r="I6790" s="447">
        <v>45261</v>
      </c>
    </row>
    <row r="6791" spans="1:9" ht="15.75">
      <c r="A6791" s="675">
        <v>100242</v>
      </c>
      <c r="B6791" s="675" t="s">
        <v>2389</v>
      </c>
      <c r="C6791" s="675" t="s">
        <v>1571</v>
      </c>
      <c r="D6791" s="675" t="s">
        <v>2383</v>
      </c>
      <c r="E6791" s="676">
        <v>17.68</v>
      </c>
      <c r="H6791" s="446" t="s">
        <v>14360</v>
      </c>
      <c r="I6791" s="447">
        <v>45261</v>
      </c>
    </row>
    <row r="6792" spans="1:9" ht="15.75">
      <c r="A6792" s="675">
        <v>100243</v>
      </c>
      <c r="B6792" s="675" t="s">
        <v>2390</v>
      </c>
      <c r="C6792" s="675" t="s">
        <v>1571</v>
      </c>
      <c r="D6792" s="675" t="s">
        <v>2383</v>
      </c>
      <c r="E6792" s="676">
        <v>2.87</v>
      </c>
      <c r="H6792" s="446" t="s">
        <v>14360</v>
      </c>
      <c r="I6792" s="447">
        <v>45261</v>
      </c>
    </row>
    <row r="6793" spans="1:9" ht="15.75">
      <c r="A6793" s="675">
        <v>100244</v>
      </c>
      <c r="B6793" s="675" t="s">
        <v>2391</v>
      </c>
      <c r="C6793" s="675" t="s">
        <v>1571</v>
      </c>
      <c r="D6793" s="675" t="s">
        <v>2383</v>
      </c>
      <c r="E6793" s="676">
        <v>3.59</v>
      </c>
      <c r="H6793" s="446" t="s">
        <v>14360</v>
      </c>
      <c r="I6793" s="447">
        <v>45261</v>
      </c>
    </row>
    <row r="6794" spans="1:9" ht="15.75">
      <c r="A6794" s="675">
        <v>100245</v>
      </c>
      <c r="B6794" s="675" t="s">
        <v>2392</v>
      </c>
      <c r="C6794" s="675" t="s">
        <v>1571</v>
      </c>
      <c r="D6794" s="675" t="s">
        <v>2383</v>
      </c>
      <c r="E6794" s="676">
        <v>7.18</v>
      </c>
      <c r="H6794" s="446" t="s">
        <v>14360</v>
      </c>
      <c r="I6794" s="447">
        <v>45261</v>
      </c>
    </row>
    <row r="6795" spans="1:9" ht="15.75">
      <c r="A6795" s="675">
        <v>100246</v>
      </c>
      <c r="B6795" s="675" t="s">
        <v>2393</v>
      </c>
      <c r="C6795" s="675" t="s">
        <v>1571</v>
      </c>
      <c r="D6795" s="675" t="s">
        <v>2383</v>
      </c>
      <c r="E6795" s="676">
        <v>2.39</v>
      </c>
      <c r="H6795" s="446" t="s">
        <v>14360</v>
      </c>
      <c r="I6795" s="447">
        <v>45261</v>
      </c>
    </row>
    <row r="6796" spans="1:9" ht="15.75">
      <c r="A6796" s="675">
        <v>100247</v>
      </c>
      <c r="B6796" s="675" t="s">
        <v>2394</v>
      </c>
      <c r="C6796" s="675" t="s">
        <v>1571</v>
      </c>
      <c r="D6796" s="675" t="s">
        <v>2383</v>
      </c>
      <c r="E6796" s="676">
        <v>2.99</v>
      </c>
      <c r="H6796" s="446" t="s">
        <v>14360</v>
      </c>
      <c r="I6796" s="447">
        <v>45261</v>
      </c>
    </row>
    <row r="6797" spans="1:9" ht="15.75">
      <c r="A6797" s="675">
        <v>100248</v>
      </c>
      <c r="B6797" s="675" t="s">
        <v>2395</v>
      </c>
      <c r="C6797" s="675" t="s">
        <v>1571</v>
      </c>
      <c r="D6797" s="675" t="s">
        <v>2383</v>
      </c>
      <c r="E6797" s="676">
        <v>11.78</v>
      </c>
      <c r="H6797" s="446" t="s">
        <v>14360</v>
      </c>
      <c r="I6797" s="447">
        <v>45261</v>
      </c>
    </row>
    <row r="6798" spans="1:9" ht="15.75">
      <c r="A6798" s="675">
        <v>100249</v>
      </c>
      <c r="B6798" s="675" t="s">
        <v>2396</v>
      </c>
      <c r="C6798" s="675" t="s">
        <v>1571</v>
      </c>
      <c r="D6798" s="675" t="s">
        <v>2383</v>
      </c>
      <c r="E6798" s="676">
        <v>2.39</v>
      </c>
      <c r="H6798" s="446" t="s">
        <v>14360</v>
      </c>
      <c r="I6798" s="447">
        <v>45261</v>
      </c>
    </row>
    <row r="6799" spans="1:9" ht="15.75">
      <c r="A6799" s="675">
        <v>100250</v>
      </c>
      <c r="B6799" s="675" t="s">
        <v>2397</v>
      </c>
      <c r="C6799" s="675" t="s">
        <v>1571</v>
      </c>
      <c r="D6799" s="675" t="s">
        <v>2383</v>
      </c>
      <c r="E6799" s="676">
        <v>3.98</v>
      </c>
      <c r="H6799" s="446" t="s">
        <v>14360</v>
      </c>
      <c r="I6799" s="447">
        <v>45261</v>
      </c>
    </row>
    <row r="6800" spans="1:9" ht="15.75">
      <c r="A6800" s="675">
        <v>100251</v>
      </c>
      <c r="B6800" s="675" t="s">
        <v>2398</v>
      </c>
      <c r="C6800" s="675" t="s">
        <v>1571</v>
      </c>
      <c r="D6800" s="675" t="s">
        <v>2383</v>
      </c>
      <c r="E6800" s="676">
        <v>11.78</v>
      </c>
      <c r="H6800" s="446" t="s">
        <v>14360</v>
      </c>
      <c r="I6800" s="447">
        <v>45261</v>
      </c>
    </row>
    <row r="6801" spans="1:9" ht="15.75">
      <c r="A6801" s="675">
        <v>100252</v>
      </c>
      <c r="B6801" s="675" t="s">
        <v>2399</v>
      </c>
      <c r="C6801" s="675" t="s">
        <v>1571</v>
      </c>
      <c r="D6801" s="675" t="s">
        <v>2383</v>
      </c>
      <c r="E6801" s="676">
        <v>17.68</v>
      </c>
      <c r="H6801" s="446" t="s">
        <v>14360</v>
      </c>
      <c r="I6801" s="447">
        <v>45261</v>
      </c>
    </row>
    <row r="6802" spans="1:9" ht="15.75">
      <c r="A6802" s="675">
        <v>100253</v>
      </c>
      <c r="B6802" s="675" t="s">
        <v>2400</v>
      </c>
      <c r="C6802" s="675" t="s">
        <v>1571</v>
      </c>
      <c r="D6802" s="675" t="s">
        <v>2383</v>
      </c>
      <c r="E6802" s="676">
        <v>23.57</v>
      </c>
      <c r="H6802" s="446" t="s">
        <v>14360</v>
      </c>
      <c r="I6802" s="447">
        <v>45261</v>
      </c>
    </row>
    <row r="6803" spans="1:9" ht="15.75">
      <c r="A6803" s="675">
        <v>100254</v>
      </c>
      <c r="B6803" s="675" t="s">
        <v>2401</v>
      </c>
      <c r="C6803" s="675" t="s">
        <v>1571</v>
      </c>
      <c r="D6803" s="675" t="s">
        <v>2383</v>
      </c>
      <c r="E6803" s="676">
        <v>35.36</v>
      </c>
      <c r="H6803" s="446" t="s">
        <v>14360</v>
      </c>
      <c r="I6803" s="447">
        <v>45261</v>
      </c>
    </row>
    <row r="6804" spans="1:9" ht="15.75">
      <c r="A6804" s="675">
        <v>100255</v>
      </c>
      <c r="B6804" s="675" t="s">
        <v>2402</v>
      </c>
      <c r="C6804" s="675" t="s">
        <v>1571</v>
      </c>
      <c r="D6804" s="675" t="s">
        <v>2383</v>
      </c>
      <c r="E6804" s="676">
        <v>11.96</v>
      </c>
      <c r="H6804" s="446" t="s">
        <v>14360</v>
      </c>
      <c r="I6804" s="447">
        <v>45261</v>
      </c>
    </row>
    <row r="6805" spans="1:9" ht="15.75">
      <c r="A6805" s="675">
        <v>100256</v>
      </c>
      <c r="B6805" s="675" t="s">
        <v>2403</v>
      </c>
      <c r="C6805" s="675" t="s">
        <v>1571</v>
      </c>
      <c r="D6805" s="675" t="s">
        <v>2383</v>
      </c>
      <c r="E6805" s="676">
        <v>7.97</v>
      </c>
      <c r="H6805" s="446" t="s">
        <v>14360</v>
      </c>
      <c r="I6805" s="447">
        <v>45261</v>
      </c>
    </row>
    <row r="6806" spans="1:9" ht="15.75">
      <c r="A6806" s="675">
        <v>100257</v>
      </c>
      <c r="B6806" s="675" t="s">
        <v>2404</v>
      </c>
      <c r="C6806" s="675" t="s">
        <v>1571</v>
      </c>
      <c r="D6806" s="675" t="s">
        <v>2383</v>
      </c>
      <c r="E6806" s="676">
        <v>4.78</v>
      </c>
      <c r="H6806" s="446" t="s">
        <v>14360</v>
      </c>
      <c r="I6806" s="447">
        <v>45261</v>
      </c>
    </row>
    <row r="6807" spans="1:9" ht="15.75">
      <c r="A6807" s="675">
        <v>100258</v>
      </c>
      <c r="B6807" s="675" t="s">
        <v>2405</v>
      </c>
      <c r="C6807" s="675" t="s">
        <v>1571</v>
      </c>
      <c r="D6807" s="675" t="s">
        <v>2383</v>
      </c>
      <c r="E6807" s="676">
        <v>11.96</v>
      </c>
      <c r="H6807" s="446" t="s">
        <v>14360</v>
      </c>
      <c r="I6807" s="447">
        <v>45261</v>
      </c>
    </row>
    <row r="6808" spans="1:9" ht="15.75">
      <c r="A6808" s="675">
        <v>100259</v>
      </c>
      <c r="B6808" s="675" t="s">
        <v>2406</v>
      </c>
      <c r="C6808" s="675" t="s">
        <v>1571</v>
      </c>
      <c r="D6808" s="675" t="s">
        <v>2383</v>
      </c>
      <c r="E6808" s="676">
        <v>23.57</v>
      </c>
      <c r="H6808" s="446" t="s">
        <v>14360</v>
      </c>
      <c r="I6808" s="447">
        <v>45261</v>
      </c>
    </row>
    <row r="6809" spans="1:9" ht="15.75">
      <c r="A6809" s="675">
        <v>100260</v>
      </c>
      <c r="B6809" s="675" t="s">
        <v>2407</v>
      </c>
      <c r="C6809" s="675" t="s">
        <v>1571</v>
      </c>
      <c r="D6809" s="675" t="s">
        <v>2338</v>
      </c>
      <c r="E6809" s="676">
        <v>7.77</v>
      </c>
      <c r="H6809" s="446" t="s">
        <v>14360</v>
      </c>
      <c r="I6809" s="447">
        <v>45261</v>
      </c>
    </row>
    <row r="6810" spans="1:9" ht="15.75">
      <c r="A6810" s="675">
        <v>100261</v>
      </c>
      <c r="B6810" s="675" t="s">
        <v>2408</v>
      </c>
      <c r="C6810" s="675" t="s">
        <v>1571</v>
      </c>
      <c r="D6810" s="675" t="s">
        <v>2338</v>
      </c>
      <c r="E6810" s="676">
        <v>4.88</v>
      </c>
      <c r="H6810" s="446" t="s">
        <v>14360</v>
      </c>
      <c r="I6810" s="447">
        <v>45261</v>
      </c>
    </row>
    <row r="6811" spans="1:9" ht="15.75">
      <c r="A6811" s="675">
        <v>100262</v>
      </c>
      <c r="B6811" s="675" t="s">
        <v>2409</v>
      </c>
      <c r="C6811" s="675" t="s">
        <v>1571</v>
      </c>
      <c r="D6811" s="675" t="s">
        <v>2338</v>
      </c>
      <c r="E6811" s="676">
        <v>3.02</v>
      </c>
      <c r="H6811" s="446" t="s">
        <v>14360</v>
      </c>
      <c r="I6811" s="447">
        <v>45261</v>
      </c>
    </row>
    <row r="6812" spans="1:9" ht="15.75">
      <c r="A6812" s="675">
        <v>100263</v>
      </c>
      <c r="B6812" s="675" t="s">
        <v>2410</v>
      </c>
      <c r="C6812" s="675" t="s">
        <v>1571</v>
      </c>
      <c r="D6812" s="675" t="s">
        <v>2338</v>
      </c>
      <c r="E6812" s="676">
        <v>1.94</v>
      </c>
      <c r="H6812" s="446" t="s">
        <v>14360</v>
      </c>
      <c r="I6812" s="447">
        <v>45261</v>
      </c>
    </row>
    <row r="6813" spans="1:9" ht="15.75">
      <c r="A6813" s="675">
        <v>100264</v>
      </c>
      <c r="B6813" s="675" t="s">
        <v>2411</v>
      </c>
      <c r="C6813" s="675" t="s">
        <v>1571</v>
      </c>
      <c r="D6813" s="675" t="s">
        <v>2365</v>
      </c>
      <c r="E6813" s="676">
        <v>35.31</v>
      </c>
      <c r="H6813" s="446" t="s">
        <v>14360</v>
      </c>
      <c r="I6813" s="447">
        <v>45261</v>
      </c>
    </row>
    <row r="6814" spans="1:9" ht="15.75">
      <c r="A6814" s="675">
        <v>100265</v>
      </c>
      <c r="B6814" s="675" t="s">
        <v>2412</v>
      </c>
      <c r="C6814" s="675" t="s">
        <v>1571</v>
      </c>
      <c r="D6814" s="675" t="s">
        <v>2</v>
      </c>
      <c r="E6814" s="676">
        <v>0.74</v>
      </c>
      <c r="H6814" s="446" t="s">
        <v>14360</v>
      </c>
      <c r="I6814" s="447">
        <v>45261</v>
      </c>
    </row>
    <row r="6815" spans="1:9" ht="15.75">
      <c r="A6815" s="675">
        <v>100266</v>
      </c>
      <c r="B6815" s="675" t="s">
        <v>2413</v>
      </c>
      <c r="C6815" s="675" t="s">
        <v>1571</v>
      </c>
      <c r="D6815" s="675" t="s">
        <v>2352</v>
      </c>
      <c r="E6815" s="676">
        <v>75.040000000000006</v>
      </c>
      <c r="H6815" s="446" t="s">
        <v>14360</v>
      </c>
      <c r="I6815" s="447">
        <v>45261</v>
      </c>
    </row>
    <row r="6816" spans="1:9" ht="15.75">
      <c r="A6816" s="675">
        <v>100267</v>
      </c>
      <c r="B6816" s="675" t="s">
        <v>2414</v>
      </c>
      <c r="C6816" s="675" t="s">
        <v>1571</v>
      </c>
      <c r="D6816" s="675" t="s">
        <v>37</v>
      </c>
      <c r="E6816" s="676">
        <v>1.48</v>
      </c>
      <c r="H6816" s="446" t="s">
        <v>14360</v>
      </c>
      <c r="I6816" s="447">
        <v>45261</v>
      </c>
    </row>
    <row r="6817" spans="1:9" ht="15.75">
      <c r="A6817" s="675">
        <v>100268</v>
      </c>
      <c r="B6817" s="675" t="s">
        <v>2415</v>
      </c>
      <c r="C6817" s="675" t="s">
        <v>1571</v>
      </c>
      <c r="D6817" s="675" t="s">
        <v>2352</v>
      </c>
      <c r="E6817" s="676">
        <v>75.040000000000006</v>
      </c>
      <c r="H6817" s="446" t="s">
        <v>14360</v>
      </c>
      <c r="I6817" s="447">
        <v>45261</v>
      </c>
    </row>
    <row r="6818" spans="1:9" ht="15.75">
      <c r="A6818" s="675">
        <v>100269</v>
      </c>
      <c r="B6818" s="675" t="s">
        <v>2416</v>
      </c>
      <c r="C6818" s="675" t="s">
        <v>1571</v>
      </c>
      <c r="D6818" s="675" t="s">
        <v>37</v>
      </c>
      <c r="E6818" s="676">
        <v>1.48</v>
      </c>
      <c r="H6818" s="446" t="s">
        <v>14360</v>
      </c>
      <c r="I6818" s="447">
        <v>45261</v>
      </c>
    </row>
    <row r="6819" spans="1:9" ht="15.75">
      <c r="A6819" s="675">
        <v>100270</v>
      </c>
      <c r="B6819" s="675" t="s">
        <v>2417</v>
      </c>
      <c r="C6819" s="675" t="s">
        <v>1571</v>
      </c>
      <c r="D6819" s="675" t="s">
        <v>2352</v>
      </c>
      <c r="E6819" s="676">
        <v>56.25</v>
      </c>
      <c r="H6819" s="446" t="s">
        <v>14360</v>
      </c>
      <c r="I6819" s="447">
        <v>45261</v>
      </c>
    </row>
    <row r="6820" spans="1:9" ht="15.75">
      <c r="A6820" s="675">
        <v>100271</v>
      </c>
      <c r="B6820" s="675" t="s">
        <v>2418</v>
      </c>
      <c r="C6820" s="675" t="s">
        <v>1571</v>
      </c>
      <c r="D6820" s="675" t="s">
        <v>2365</v>
      </c>
      <c r="E6820" s="676">
        <v>56.28</v>
      </c>
      <c r="H6820" s="446" t="s">
        <v>14360</v>
      </c>
      <c r="I6820" s="447">
        <v>45261</v>
      </c>
    </row>
    <row r="6821" spans="1:9" ht="15.75">
      <c r="A6821" s="675">
        <v>100272</v>
      </c>
      <c r="B6821" s="675" t="s">
        <v>2419</v>
      </c>
      <c r="C6821" s="675" t="s">
        <v>1571</v>
      </c>
      <c r="D6821" s="675" t="s">
        <v>2</v>
      </c>
      <c r="E6821" s="676">
        <v>1.1100000000000001</v>
      </c>
      <c r="H6821" s="446" t="s">
        <v>14360</v>
      </c>
      <c r="I6821" s="447">
        <v>45261</v>
      </c>
    </row>
    <row r="6822" spans="1:9" ht="15.75">
      <c r="A6822" s="675">
        <v>100273</v>
      </c>
      <c r="B6822" s="675" t="s">
        <v>2420</v>
      </c>
      <c r="C6822" s="675" t="s">
        <v>1571</v>
      </c>
      <c r="D6822" s="675" t="s">
        <v>2338</v>
      </c>
      <c r="E6822" s="676">
        <v>2.93</v>
      </c>
      <c r="H6822" s="446" t="s">
        <v>14360</v>
      </c>
      <c r="I6822" s="447">
        <v>45261</v>
      </c>
    </row>
    <row r="6823" spans="1:9" ht="15.75">
      <c r="A6823" s="675">
        <v>100274</v>
      </c>
      <c r="B6823" s="675" t="s">
        <v>2421</v>
      </c>
      <c r="C6823" s="675" t="s">
        <v>1571</v>
      </c>
      <c r="D6823" s="675" t="s">
        <v>2365</v>
      </c>
      <c r="E6823" s="676">
        <v>25.02</v>
      </c>
      <c r="H6823" s="446" t="s">
        <v>14360</v>
      </c>
      <c r="I6823" s="447">
        <v>45261</v>
      </c>
    </row>
    <row r="6824" spans="1:9" ht="15.75">
      <c r="A6824" s="675">
        <v>100275</v>
      </c>
      <c r="B6824" s="675" t="s">
        <v>2422</v>
      </c>
      <c r="C6824" s="675" t="s">
        <v>1571</v>
      </c>
      <c r="D6824" s="675" t="s">
        <v>2365</v>
      </c>
      <c r="E6824" s="676">
        <v>16.18</v>
      </c>
      <c r="H6824" s="446" t="s">
        <v>14360</v>
      </c>
      <c r="I6824" s="447">
        <v>45261</v>
      </c>
    </row>
    <row r="6825" spans="1:9" ht="15.75">
      <c r="A6825" s="675">
        <v>100276</v>
      </c>
      <c r="B6825" s="675" t="s">
        <v>2423</v>
      </c>
      <c r="C6825" s="675" t="s">
        <v>1571</v>
      </c>
      <c r="D6825" s="675" t="s">
        <v>2365</v>
      </c>
      <c r="E6825" s="676">
        <v>29.53</v>
      </c>
      <c r="H6825" s="446" t="s">
        <v>14360</v>
      </c>
      <c r="I6825" s="447">
        <v>45261</v>
      </c>
    </row>
    <row r="6826" spans="1:9" ht="15.75">
      <c r="A6826" s="675">
        <v>100277</v>
      </c>
      <c r="B6826" s="675" t="s">
        <v>2424</v>
      </c>
      <c r="C6826" s="675" t="s">
        <v>1571</v>
      </c>
      <c r="D6826" s="675" t="s">
        <v>2365</v>
      </c>
      <c r="E6826" s="676">
        <v>1.84</v>
      </c>
      <c r="H6826" s="446" t="s">
        <v>14360</v>
      </c>
      <c r="I6826" s="447">
        <v>45261</v>
      </c>
    </row>
    <row r="6827" spans="1:9" ht="15.75">
      <c r="A6827" s="675">
        <v>100278</v>
      </c>
      <c r="B6827" s="675" t="s">
        <v>2425</v>
      </c>
      <c r="C6827" s="675" t="s">
        <v>1571</v>
      </c>
      <c r="D6827" s="675" t="s">
        <v>2352</v>
      </c>
      <c r="E6827" s="676">
        <v>35.9</v>
      </c>
      <c r="H6827" s="446" t="s">
        <v>14360</v>
      </c>
      <c r="I6827" s="447">
        <v>45261</v>
      </c>
    </row>
    <row r="6828" spans="1:9" ht="15.75">
      <c r="A6828" s="675">
        <v>100279</v>
      </c>
      <c r="B6828" s="675" t="s">
        <v>2426</v>
      </c>
      <c r="C6828" s="675" t="s">
        <v>1571</v>
      </c>
      <c r="D6828" s="675" t="s">
        <v>37</v>
      </c>
      <c r="E6828" s="676">
        <v>0.69</v>
      </c>
      <c r="H6828" s="446" t="s">
        <v>14360</v>
      </c>
      <c r="I6828" s="447">
        <v>45261</v>
      </c>
    </row>
    <row r="6829" spans="1:9" ht="15.75">
      <c r="A6829" s="675">
        <v>100280</v>
      </c>
      <c r="B6829" s="675" t="s">
        <v>2427</v>
      </c>
      <c r="C6829" s="675" t="s">
        <v>1571</v>
      </c>
      <c r="D6829" s="675" t="s">
        <v>2352</v>
      </c>
      <c r="E6829" s="676">
        <v>16.48</v>
      </c>
      <c r="H6829" s="446" t="s">
        <v>14360</v>
      </c>
      <c r="I6829" s="447">
        <v>45261</v>
      </c>
    </row>
    <row r="6830" spans="1:9" ht="15.75">
      <c r="A6830" s="675">
        <v>100281</v>
      </c>
      <c r="B6830" s="675" t="s">
        <v>2428</v>
      </c>
      <c r="C6830" s="675" t="s">
        <v>1571</v>
      </c>
      <c r="D6830" s="675" t="s">
        <v>2352</v>
      </c>
      <c r="E6830" s="676">
        <v>3.53</v>
      </c>
      <c r="H6830" s="446" t="s">
        <v>14360</v>
      </c>
      <c r="I6830" s="447">
        <v>45261</v>
      </c>
    </row>
    <row r="6831" spans="1:9" ht="15.75">
      <c r="A6831" s="675">
        <v>100282</v>
      </c>
      <c r="B6831" s="675" t="s">
        <v>2429</v>
      </c>
      <c r="C6831" s="675" t="s">
        <v>1571</v>
      </c>
      <c r="D6831" s="675" t="s">
        <v>2365</v>
      </c>
      <c r="E6831" s="676">
        <v>140.6</v>
      </c>
      <c r="H6831" s="446" t="s">
        <v>14360</v>
      </c>
      <c r="I6831" s="447">
        <v>45261</v>
      </c>
    </row>
    <row r="6832" spans="1:9" ht="15.75">
      <c r="A6832" s="675">
        <v>100283</v>
      </c>
      <c r="B6832" s="675" t="s">
        <v>2430</v>
      </c>
      <c r="C6832" s="675" t="s">
        <v>1571</v>
      </c>
      <c r="D6832" s="675" t="s">
        <v>2365</v>
      </c>
      <c r="E6832" s="676">
        <v>22.71</v>
      </c>
      <c r="H6832" s="446" t="s">
        <v>14360</v>
      </c>
      <c r="I6832" s="447">
        <v>45261</v>
      </c>
    </row>
    <row r="6833" spans="1:9" ht="15.75">
      <c r="A6833" s="675">
        <v>100284</v>
      </c>
      <c r="B6833" s="675" t="s">
        <v>2431</v>
      </c>
      <c r="C6833" s="675" t="s">
        <v>1571</v>
      </c>
      <c r="D6833" s="675" t="s">
        <v>2365</v>
      </c>
      <c r="E6833" s="676">
        <v>10.3</v>
      </c>
      <c r="H6833" s="446" t="s">
        <v>14360</v>
      </c>
      <c r="I6833" s="447">
        <v>45261</v>
      </c>
    </row>
    <row r="6834" spans="1:9" ht="15.75">
      <c r="A6834" s="675">
        <v>100285</v>
      </c>
      <c r="B6834" s="675" t="s">
        <v>2432</v>
      </c>
      <c r="C6834" s="675" t="s">
        <v>1571</v>
      </c>
      <c r="D6834" s="675" t="s">
        <v>2383</v>
      </c>
      <c r="E6834" s="676">
        <v>37.770000000000003</v>
      </c>
      <c r="H6834" s="446" t="s">
        <v>14360</v>
      </c>
      <c r="I6834" s="447">
        <v>45261</v>
      </c>
    </row>
    <row r="6835" spans="1:9" ht="15.75">
      <c r="A6835" s="675">
        <v>100286</v>
      </c>
      <c r="B6835" s="675" t="s">
        <v>2433</v>
      </c>
      <c r="C6835" s="675" t="s">
        <v>1571</v>
      </c>
      <c r="D6835" s="675" t="s">
        <v>2383</v>
      </c>
      <c r="E6835" s="676">
        <v>12.31</v>
      </c>
      <c r="H6835" s="446" t="s">
        <v>14360</v>
      </c>
      <c r="I6835" s="447">
        <v>45261</v>
      </c>
    </row>
    <row r="6836" spans="1:9" ht="15.75">
      <c r="A6836" s="675">
        <v>100287</v>
      </c>
      <c r="B6836" s="675" t="s">
        <v>2434</v>
      </c>
      <c r="C6836" s="675" t="s">
        <v>1571</v>
      </c>
      <c r="D6836" s="675" t="s">
        <v>2383</v>
      </c>
      <c r="E6836" s="676">
        <v>11.78</v>
      </c>
      <c r="H6836" s="446" t="s">
        <v>14360</v>
      </c>
      <c r="I6836" s="447">
        <v>45261</v>
      </c>
    </row>
    <row r="6837" spans="1:9" ht="15.75">
      <c r="A6837" s="675">
        <v>99802</v>
      </c>
      <c r="B6837" s="675" t="s">
        <v>2183</v>
      </c>
      <c r="C6837" s="675" t="s">
        <v>1571</v>
      </c>
      <c r="D6837" s="675" t="s">
        <v>2</v>
      </c>
      <c r="E6837" s="676">
        <v>0.48</v>
      </c>
      <c r="H6837" s="446" t="s">
        <v>14360</v>
      </c>
      <c r="I6837" s="447">
        <v>45261</v>
      </c>
    </row>
    <row r="6838" spans="1:9" ht="15.75">
      <c r="A6838" s="675">
        <v>99803</v>
      </c>
      <c r="B6838" s="675" t="s">
        <v>2184</v>
      </c>
      <c r="C6838" s="675" t="s">
        <v>1571</v>
      </c>
      <c r="D6838" s="675" t="s">
        <v>2</v>
      </c>
      <c r="E6838" s="676">
        <v>1.86</v>
      </c>
      <c r="H6838" s="446" t="s">
        <v>14360</v>
      </c>
      <c r="I6838" s="447">
        <v>45261</v>
      </c>
    </row>
    <row r="6839" spans="1:9" ht="15.75">
      <c r="A6839" s="675">
        <v>99804</v>
      </c>
      <c r="B6839" s="675" t="s">
        <v>5711</v>
      </c>
      <c r="C6839" s="675" t="s">
        <v>1571</v>
      </c>
      <c r="D6839" s="675" t="s">
        <v>2</v>
      </c>
      <c r="E6839" s="676">
        <v>4.84</v>
      </c>
      <c r="H6839" s="446" t="s">
        <v>14360</v>
      </c>
      <c r="I6839" s="447">
        <v>45261</v>
      </c>
    </row>
    <row r="6840" spans="1:9" ht="15.75">
      <c r="A6840" s="675">
        <v>99805</v>
      </c>
      <c r="B6840" s="675" t="s">
        <v>2185</v>
      </c>
      <c r="C6840" s="675" t="s">
        <v>1571</v>
      </c>
      <c r="D6840" s="675" t="s">
        <v>2</v>
      </c>
      <c r="E6840" s="676">
        <v>10.16</v>
      </c>
      <c r="H6840" s="446" t="s">
        <v>14360</v>
      </c>
      <c r="I6840" s="447">
        <v>45261</v>
      </c>
    </row>
    <row r="6841" spans="1:9" ht="15.75">
      <c r="A6841" s="675">
        <v>99806</v>
      </c>
      <c r="B6841" s="675" t="s">
        <v>2186</v>
      </c>
      <c r="C6841" s="675" t="s">
        <v>1571</v>
      </c>
      <c r="D6841" s="675" t="s">
        <v>2</v>
      </c>
      <c r="E6841" s="676">
        <v>0.77</v>
      </c>
      <c r="H6841" s="446" t="s">
        <v>14360</v>
      </c>
      <c r="I6841" s="447">
        <v>45261</v>
      </c>
    </row>
    <row r="6842" spans="1:9" ht="15.75">
      <c r="A6842" s="675">
        <v>99807</v>
      </c>
      <c r="B6842" s="675" t="s">
        <v>5712</v>
      </c>
      <c r="C6842" s="675" t="s">
        <v>1571</v>
      </c>
      <c r="D6842" s="675" t="s">
        <v>2</v>
      </c>
      <c r="E6842" s="676">
        <v>1.47</v>
      </c>
      <c r="H6842" s="446" t="s">
        <v>14360</v>
      </c>
      <c r="I6842" s="447">
        <v>45261</v>
      </c>
    </row>
    <row r="6843" spans="1:9" ht="15.75">
      <c r="A6843" s="675">
        <v>99808</v>
      </c>
      <c r="B6843" s="675" t="s">
        <v>2187</v>
      </c>
      <c r="C6843" s="675" t="s">
        <v>1571</v>
      </c>
      <c r="D6843" s="675" t="s">
        <v>2</v>
      </c>
      <c r="E6843" s="676">
        <v>3.6</v>
      </c>
      <c r="H6843" s="446" t="s">
        <v>14360</v>
      </c>
      <c r="I6843" s="447">
        <v>45261</v>
      </c>
    </row>
    <row r="6844" spans="1:9" ht="15.75">
      <c r="A6844" s="675">
        <v>99809</v>
      </c>
      <c r="B6844" s="675" t="s">
        <v>2188</v>
      </c>
      <c r="C6844" s="675" t="s">
        <v>1571</v>
      </c>
      <c r="D6844" s="675" t="s">
        <v>2</v>
      </c>
      <c r="E6844" s="676">
        <v>5.31</v>
      </c>
      <c r="H6844" s="446" t="s">
        <v>14360</v>
      </c>
      <c r="I6844" s="447">
        <v>45261</v>
      </c>
    </row>
    <row r="6845" spans="1:9" ht="15.75">
      <c r="A6845" s="675">
        <v>99810</v>
      </c>
      <c r="B6845" s="675" t="s">
        <v>5713</v>
      </c>
      <c r="C6845" s="675" t="s">
        <v>1571</v>
      </c>
      <c r="D6845" s="675" t="s">
        <v>2</v>
      </c>
      <c r="E6845" s="676">
        <v>6.62</v>
      </c>
      <c r="H6845" s="446" t="s">
        <v>14360</v>
      </c>
      <c r="I6845" s="447">
        <v>45261</v>
      </c>
    </row>
    <row r="6846" spans="1:9" ht="15.75">
      <c r="A6846" s="675">
        <v>99811</v>
      </c>
      <c r="B6846" s="675" t="s">
        <v>2189</v>
      </c>
      <c r="C6846" s="675" t="s">
        <v>1571</v>
      </c>
      <c r="D6846" s="675" t="s">
        <v>2</v>
      </c>
      <c r="E6846" s="676">
        <v>3.17</v>
      </c>
      <c r="H6846" s="446" t="s">
        <v>14360</v>
      </c>
      <c r="I6846" s="447">
        <v>45261</v>
      </c>
    </row>
    <row r="6847" spans="1:9" ht="15.75">
      <c r="A6847" s="675">
        <v>99812</v>
      </c>
      <c r="B6847" s="675" t="s">
        <v>2190</v>
      </c>
      <c r="C6847" s="675" t="s">
        <v>1571</v>
      </c>
      <c r="D6847" s="675" t="s">
        <v>2</v>
      </c>
      <c r="E6847" s="676">
        <v>1.02</v>
      </c>
      <c r="H6847" s="446" t="s">
        <v>14360</v>
      </c>
      <c r="I6847" s="447">
        <v>45261</v>
      </c>
    </row>
    <row r="6848" spans="1:9" ht="15.75">
      <c r="A6848" s="675">
        <v>99813</v>
      </c>
      <c r="B6848" s="675" t="s">
        <v>5714</v>
      </c>
      <c r="C6848" s="675" t="s">
        <v>1571</v>
      </c>
      <c r="D6848" s="675" t="s">
        <v>2</v>
      </c>
      <c r="E6848" s="676">
        <v>0.87</v>
      </c>
      <c r="H6848" s="446" t="s">
        <v>14360</v>
      </c>
      <c r="I6848" s="447">
        <v>45261</v>
      </c>
    </row>
    <row r="6849" spans="1:9" ht="15.75">
      <c r="A6849" s="675">
        <v>99814</v>
      </c>
      <c r="B6849" s="675" t="s">
        <v>2191</v>
      </c>
      <c r="C6849" s="675" t="s">
        <v>1571</v>
      </c>
      <c r="D6849" s="675" t="s">
        <v>2</v>
      </c>
      <c r="E6849" s="676">
        <v>1.73</v>
      </c>
      <c r="H6849" s="446" t="s">
        <v>14360</v>
      </c>
      <c r="I6849" s="447">
        <v>45261</v>
      </c>
    </row>
    <row r="6850" spans="1:9" ht="15.75">
      <c r="A6850" s="675">
        <v>99815</v>
      </c>
      <c r="B6850" s="675" t="s">
        <v>5715</v>
      </c>
      <c r="C6850" s="675" t="s">
        <v>1571</v>
      </c>
      <c r="D6850" s="675" t="s">
        <v>37</v>
      </c>
      <c r="E6850" s="676">
        <v>8.06</v>
      </c>
      <c r="H6850" s="446" t="s">
        <v>14360</v>
      </c>
      <c r="I6850" s="447">
        <v>45261</v>
      </c>
    </row>
    <row r="6851" spans="1:9" ht="15.75">
      <c r="A6851" s="675">
        <v>99816</v>
      </c>
      <c r="B6851" s="675" t="s">
        <v>5716</v>
      </c>
      <c r="C6851" s="675" t="s">
        <v>1571</v>
      </c>
      <c r="D6851" s="675" t="s">
        <v>37</v>
      </c>
      <c r="E6851" s="676">
        <v>8.5399999999999991</v>
      </c>
      <c r="H6851" s="446" t="s">
        <v>14360</v>
      </c>
      <c r="I6851" s="447">
        <v>45261</v>
      </c>
    </row>
    <row r="6852" spans="1:9" ht="15.75">
      <c r="A6852" s="675">
        <v>99817</v>
      </c>
      <c r="B6852" s="675" t="s">
        <v>5717</v>
      </c>
      <c r="C6852" s="675" t="s">
        <v>1571</v>
      </c>
      <c r="D6852" s="675" t="s">
        <v>37</v>
      </c>
      <c r="E6852" s="676">
        <v>5.18</v>
      </c>
      <c r="H6852" s="446" t="s">
        <v>14360</v>
      </c>
      <c r="I6852" s="447">
        <v>45261</v>
      </c>
    </row>
    <row r="6853" spans="1:9" ht="15.75">
      <c r="A6853" s="675">
        <v>99818</v>
      </c>
      <c r="B6853" s="675" t="s">
        <v>5718</v>
      </c>
      <c r="C6853" s="675" t="s">
        <v>1571</v>
      </c>
      <c r="D6853" s="675" t="s">
        <v>37</v>
      </c>
      <c r="E6853" s="676">
        <v>5.18</v>
      </c>
      <c r="H6853" s="446" t="s">
        <v>14360</v>
      </c>
      <c r="I6853" s="447">
        <v>45261</v>
      </c>
    </row>
    <row r="6854" spans="1:9" ht="15.75">
      <c r="A6854" s="675">
        <v>99819</v>
      </c>
      <c r="B6854" s="675" t="s">
        <v>5719</v>
      </c>
      <c r="C6854" s="675" t="s">
        <v>1571</v>
      </c>
      <c r="D6854" s="675" t="s">
        <v>2</v>
      </c>
      <c r="E6854" s="676">
        <v>15.16</v>
      </c>
      <c r="H6854" s="446" t="s">
        <v>14360</v>
      </c>
      <c r="I6854" s="447">
        <v>45261</v>
      </c>
    </row>
    <row r="6855" spans="1:9" ht="15.75">
      <c r="A6855" s="675">
        <v>99820</v>
      </c>
      <c r="B6855" s="675" t="s">
        <v>5720</v>
      </c>
      <c r="C6855" s="675" t="s">
        <v>1571</v>
      </c>
      <c r="D6855" s="675" t="s">
        <v>2</v>
      </c>
      <c r="E6855" s="676">
        <v>1.82</v>
      </c>
      <c r="H6855" s="446" t="s">
        <v>14360</v>
      </c>
      <c r="I6855" s="447">
        <v>45261</v>
      </c>
    </row>
    <row r="6856" spans="1:9" ht="15.75">
      <c r="A6856" s="675">
        <v>99821</v>
      </c>
      <c r="B6856" s="675" t="s">
        <v>5721</v>
      </c>
      <c r="C6856" s="675" t="s">
        <v>1571</v>
      </c>
      <c r="D6856" s="675" t="s">
        <v>2</v>
      </c>
      <c r="E6856" s="676">
        <v>2.84</v>
      </c>
      <c r="H6856" s="446" t="s">
        <v>14360</v>
      </c>
      <c r="I6856" s="447">
        <v>45261</v>
      </c>
    </row>
    <row r="6857" spans="1:9" ht="15.75">
      <c r="A6857" s="675">
        <v>99822</v>
      </c>
      <c r="B6857" s="675" t="s">
        <v>2192</v>
      </c>
      <c r="C6857" s="675" t="s">
        <v>1571</v>
      </c>
      <c r="D6857" s="675" t="s">
        <v>2</v>
      </c>
      <c r="E6857" s="676">
        <v>0.9</v>
      </c>
      <c r="H6857" s="446" t="s">
        <v>14360</v>
      </c>
      <c r="I6857" s="447">
        <v>45261</v>
      </c>
    </row>
    <row r="6858" spans="1:9" ht="15.75">
      <c r="A6858" s="675">
        <v>99823</v>
      </c>
      <c r="B6858" s="675" t="s">
        <v>5722</v>
      </c>
      <c r="C6858" s="675" t="s">
        <v>1571</v>
      </c>
      <c r="D6858" s="675" t="s">
        <v>2</v>
      </c>
      <c r="E6858" s="676">
        <v>2.13</v>
      </c>
      <c r="H6858" s="446" t="s">
        <v>14360</v>
      </c>
      <c r="I6858" s="447">
        <v>45261</v>
      </c>
    </row>
    <row r="6859" spans="1:9" ht="15.75">
      <c r="A6859" s="675">
        <v>99824</v>
      </c>
      <c r="B6859" s="675" t="s">
        <v>5723</v>
      </c>
      <c r="C6859" s="675" t="s">
        <v>1571</v>
      </c>
      <c r="D6859" s="675" t="s">
        <v>2</v>
      </c>
      <c r="E6859" s="676">
        <v>2.3199999999999998</v>
      </c>
      <c r="H6859" s="446" t="s">
        <v>14360</v>
      </c>
      <c r="I6859" s="447">
        <v>45261</v>
      </c>
    </row>
    <row r="6860" spans="1:9" ht="15.75">
      <c r="A6860" s="675">
        <v>99825</v>
      </c>
      <c r="B6860" s="675" t="s">
        <v>5724</v>
      </c>
      <c r="C6860" s="675" t="s">
        <v>1571</v>
      </c>
      <c r="D6860" s="675" t="s">
        <v>2</v>
      </c>
      <c r="E6860" s="676">
        <v>3.3</v>
      </c>
      <c r="H6860" s="446" t="s">
        <v>14360</v>
      </c>
      <c r="I6860" s="447">
        <v>45261</v>
      </c>
    </row>
    <row r="6861" spans="1:9" ht="15.75">
      <c r="A6861" s="675">
        <v>99826</v>
      </c>
      <c r="B6861" s="675" t="s">
        <v>2193</v>
      </c>
      <c r="C6861" s="675" t="s">
        <v>1571</v>
      </c>
      <c r="D6861" s="675" t="s">
        <v>2</v>
      </c>
      <c r="E6861" s="676">
        <v>1.38</v>
      </c>
      <c r="H6861" s="446" t="s">
        <v>14360</v>
      </c>
      <c r="I6861" s="447">
        <v>45261</v>
      </c>
    </row>
    <row r="6862" spans="1:9" ht="15.75">
      <c r="A6862" s="675">
        <v>97010</v>
      </c>
      <c r="B6862" s="675" t="s">
        <v>1754</v>
      </c>
      <c r="C6862" s="675" t="s">
        <v>1571</v>
      </c>
      <c r="D6862" s="675" t="s">
        <v>31</v>
      </c>
      <c r="E6862" s="676">
        <v>55.51</v>
      </c>
      <c r="H6862" s="446" t="s">
        <v>14360</v>
      </c>
      <c r="I6862" s="447">
        <v>45261</v>
      </c>
    </row>
    <row r="6863" spans="1:9" ht="15.75">
      <c r="A6863" s="675">
        <v>97011</v>
      </c>
      <c r="B6863" s="675" t="s">
        <v>1755</v>
      </c>
      <c r="C6863" s="675" t="s">
        <v>1571</v>
      </c>
      <c r="D6863" s="675" t="s">
        <v>31</v>
      </c>
      <c r="E6863" s="676">
        <v>43.04</v>
      </c>
      <c r="H6863" s="446" t="s">
        <v>14360</v>
      </c>
      <c r="I6863" s="447">
        <v>45261</v>
      </c>
    </row>
    <row r="6864" spans="1:9" ht="15.75">
      <c r="A6864" s="675">
        <v>97012</v>
      </c>
      <c r="B6864" s="675" t="s">
        <v>1756</v>
      </c>
      <c r="C6864" s="675" t="s">
        <v>1571</v>
      </c>
      <c r="D6864" s="675" t="s">
        <v>31</v>
      </c>
      <c r="E6864" s="676">
        <v>36.79</v>
      </c>
      <c r="H6864" s="446" t="s">
        <v>14360</v>
      </c>
      <c r="I6864" s="447">
        <v>45261</v>
      </c>
    </row>
    <row r="6865" spans="1:9" ht="15.75">
      <c r="A6865" s="675">
        <v>97013</v>
      </c>
      <c r="B6865" s="675" t="s">
        <v>1757</v>
      </c>
      <c r="C6865" s="675" t="s">
        <v>1571</v>
      </c>
      <c r="D6865" s="675" t="s">
        <v>31</v>
      </c>
      <c r="E6865" s="676">
        <v>67.930000000000007</v>
      </c>
      <c r="H6865" s="446" t="s">
        <v>14360</v>
      </c>
      <c r="I6865" s="447">
        <v>45261</v>
      </c>
    </row>
    <row r="6866" spans="1:9" ht="15.75">
      <c r="A6866" s="675">
        <v>97014</v>
      </c>
      <c r="B6866" s="675" t="s">
        <v>1758</v>
      </c>
      <c r="C6866" s="675" t="s">
        <v>1571</v>
      </c>
      <c r="D6866" s="675" t="s">
        <v>31</v>
      </c>
      <c r="E6866" s="676">
        <v>51.5</v>
      </c>
      <c r="H6866" s="446" t="s">
        <v>14360</v>
      </c>
      <c r="I6866" s="447">
        <v>45261</v>
      </c>
    </row>
    <row r="6867" spans="1:9" ht="15.75">
      <c r="A6867" s="675">
        <v>97015</v>
      </c>
      <c r="B6867" s="675" t="s">
        <v>1759</v>
      </c>
      <c r="C6867" s="675" t="s">
        <v>1571</v>
      </c>
      <c r="D6867" s="675" t="s">
        <v>31</v>
      </c>
      <c r="E6867" s="676">
        <v>43.17</v>
      </c>
      <c r="H6867" s="446" t="s">
        <v>14360</v>
      </c>
      <c r="I6867" s="447">
        <v>45261</v>
      </c>
    </row>
    <row r="6868" spans="1:9" ht="15.75">
      <c r="A6868" s="675">
        <v>97016</v>
      </c>
      <c r="B6868" s="675" t="s">
        <v>1760</v>
      </c>
      <c r="C6868" s="675" t="s">
        <v>1571</v>
      </c>
      <c r="D6868" s="675" t="s">
        <v>31</v>
      </c>
      <c r="E6868" s="676">
        <v>48.85</v>
      </c>
      <c r="H6868" s="446" t="s">
        <v>14360</v>
      </c>
      <c r="I6868" s="447">
        <v>45261</v>
      </c>
    </row>
    <row r="6869" spans="1:9" ht="15.75">
      <c r="A6869" s="675">
        <v>97017</v>
      </c>
      <c r="B6869" s="675" t="s">
        <v>1761</v>
      </c>
      <c r="C6869" s="675" t="s">
        <v>1571</v>
      </c>
      <c r="D6869" s="675" t="s">
        <v>31</v>
      </c>
      <c r="E6869" s="676">
        <v>36.950000000000003</v>
      </c>
      <c r="H6869" s="446" t="s">
        <v>14360</v>
      </c>
      <c r="I6869" s="447">
        <v>45261</v>
      </c>
    </row>
    <row r="6870" spans="1:9" ht="15.75">
      <c r="A6870" s="675">
        <v>97018</v>
      </c>
      <c r="B6870" s="675" t="s">
        <v>1762</v>
      </c>
      <c r="C6870" s="675" t="s">
        <v>1571</v>
      </c>
      <c r="D6870" s="675" t="s">
        <v>31</v>
      </c>
      <c r="E6870" s="676">
        <v>30.77</v>
      </c>
      <c r="H6870" s="446" t="s">
        <v>14360</v>
      </c>
      <c r="I6870" s="447">
        <v>45261</v>
      </c>
    </row>
    <row r="6871" spans="1:9" ht="15.75">
      <c r="A6871" s="675">
        <v>97031</v>
      </c>
      <c r="B6871" s="675" t="s">
        <v>1763</v>
      </c>
      <c r="C6871" s="675" t="s">
        <v>1571</v>
      </c>
      <c r="D6871" s="675" t="s">
        <v>31</v>
      </c>
      <c r="E6871" s="676">
        <v>94.23</v>
      </c>
      <c r="H6871" s="446" t="s">
        <v>14360</v>
      </c>
      <c r="I6871" s="447">
        <v>45261</v>
      </c>
    </row>
    <row r="6872" spans="1:9" ht="15.75">
      <c r="A6872" s="675">
        <v>97032</v>
      </c>
      <c r="B6872" s="675" t="s">
        <v>2112</v>
      </c>
      <c r="C6872" s="675" t="s">
        <v>1571</v>
      </c>
      <c r="D6872" s="675" t="s">
        <v>31</v>
      </c>
      <c r="E6872" s="676">
        <v>57.04</v>
      </c>
      <c r="H6872" s="446" t="s">
        <v>14360</v>
      </c>
      <c r="I6872" s="447">
        <v>45261</v>
      </c>
    </row>
    <row r="6873" spans="1:9" ht="15.75">
      <c r="A6873" s="675">
        <v>97033</v>
      </c>
      <c r="B6873" s="675" t="s">
        <v>1939</v>
      </c>
      <c r="C6873" s="675" t="s">
        <v>1571</v>
      </c>
      <c r="D6873" s="675" t="s">
        <v>31</v>
      </c>
      <c r="E6873" s="676">
        <v>109.93</v>
      </c>
      <c r="H6873" s="446" t="s">
        <v>14360</v>
      </c>
      <c r="I6873" s="447">
        <v>45261</v>
      </c>
    </row>
    <row r="6874" spans="1:9" ht="15.75">
      <c r="A6874" s="675">
        <v>97034</v>
      </c>
      <c r="B6874" s="675" t="s">
        <v>1940</v>
      </c>
      <c r="C6874" s="675" t="s">
        <v>1571</v>
      </c>
      <c r="D6874" s="675" t="s">
        <v>31</v>
      </c>
      <c r="E6874" s="676">
        <v>63.55</v>
      </c>
      <c r="H6874" s="446" t="s">
        <v>14360</v>
      </c>
      <c r="I6874" s="447">
        <v>45261</v>
      </c>
    </row>
    <row r="6875" spans="1:9" ht="15.75">
      <c r="A6875" s="675">
        <v>97039</v>
      </c>
      <c r="B6875" s="675" t="s">
        <v>1764</v>
      </c>
      <c r="C6875" s="675" t="s">
        <v>1571</v>
      </c>
      <c r="D6875" s="675" t="s">
        <v>2</v>
      </c>
      <c r="E6875" s="676">
        <v>46.11</v>
      </c>
      <c r="H6875" s="446" t="s">
        <v>14360</v>
      </c>
      <c r="I6875" s="447">
        <v>45261</v>
      </c>
    </row>
    <row r="6876" spans="1:9" ht="15.75">
      <c r="A6876" s="675">
        <v>97040</v>
      </c>
      <c r="B6876" s="675" t="s">
        <v>1765</v>
      </c>
      <c r="C6876" s="675" t="s">
        <v>1571</v>
      </c>
      <c r="D6876" s="675" t="s">
        <v>2</v>
      </c>
      <c r="E6876" s="676">
        <v>19.920000000000002</v>
      </c>
      <c r="H6876" s="446" t="s">
        <v>14360</v>
      </c>
      <c r="I6876" s="447">
        <v>45261</v>
      </c>
    </row>
    <row r="6877" spans="1:9" ht="15.75">
      <c r="A6877" s="675">
        <v>97041</v>
      </c>
      <c r="B6877" s="675" t="s">
        <v>1766</v>
      </c>
      <c r="C6877" s="675" t="s">
        <v>1571</v>
      </c>
      <c r="D6877" s="675" t="s">
        <v>2</v>
      </c>
      <c r="E6877" s="676">
        <v>219.74</v>
      </c>
      <c r="H6877" s="446" t="s">
        <v>14360</v>
      </c>
      <c r="I6877" s="447">
        <v>45261</v>
      </c>
    </row>
    <row r="6878" spans="1:9" ht="15.75">
      <c r="A6878" s="675">
        <v>97046</v>
      </c>
      <c r="B6878" s="675" t="s">
        <v>1941</v>
      </c>
      <c r="C6878" s="675" t="s">
        <v>1571</v>
      </c>
      <c r="D6878" s="675" t="s">
        <v>2</v>
      </c>
      <c r="E6878" s="676">
        <v>0.36</v>
      </c>
      <c r="H6878" s="446" t="s">
        <v>14360</v>
      </c>
      <c r="I6878" s="447">
        <v>45261</v>
      </c>
    </row>
    <row r="6879" spans="1:9" ht="15.75">
      <c r="A6879" s="675">
        <v>97047</v>
      </c>
      <c r="B6879" s="675" t="s">
        <v>1942</v>
      </c>
      <c r="C6879" s="675" t="s">
        <v>1571</v>
      </c>
      <c r="D6879" s="675" t="s">
        <v>2</v>
      </c>
      <c r="E6879" s="676">
        <v>0.13</v>
      </c>
      <c r="H6879" s="446" t="s">
        <v>14360</v>
      </c>
      <c r="I6879" s="447">
        <v>45261</v>
      </c>
    </row>
    <row r="6880" spans="1:9" ht="15.75">
      <c r="A6880" s="675">
        <v>97048</v>
      </c>
      <c r="B6880" s="675" t="s">
        <v>1943</v>
      </c>
      <c r="C6880" s="675" t="s">
        <v>1571</v>
      </c>
      <c r="D6880" s="675" t="s">
        <v>2</v>
      </c>
      <c r="E6880" s="676">
        <v>0.1</v>
      </c>
      <c r="H6880" s="446" t="s">
        <v>14360</v>
      </c>
      <c r="I6880" s="447">
        <v>45261</v>
      </c>
    </row>
    <row r="6881" spans="1:9" ht="15.75">
      <c r="A6881" s="675">
        <v>97054</v>
      </c>
      <c r="B6881" s="675" t="s">
        <v>3176</v>
      </c>
      <c r="C6881" s="675" t="s">
        <v>1571</v>
      </c>
      <c r="D6881" s="675" t="s">
        <v>37</v>
      </c>
      <c r="E6881" s="676">
        <v>20.190000000000001</v>
      </c>
      <c r="H6881" s="446" t="s">
        <v>14360</v>
      </c>
      <c r="I6881" s="447">
        <v>45261</v>
      </c>
    </row>
    <row r="6882" spans="1:9" ht="15.75">
      <c r="A6882" s="675">
        <v>97062</v>
      </c>
      <c r="B6882" s="675" t="s">
        <v>1767</v>
      </c>
      <c r="C6882" s="675" t="s">
        <v>1571</v>
      </c>
      <c r="D6882" s="675" t="s">
        <v>2</v>
      </c>
      <c r="E6882" s="676">
        <v>7.59</v>
      </c>
      <c r="H6882" s="446" t="s">
        <v>14360</v>
      </c>
      <c r="I6882" s="447">
        <v>45261</v>
      </c>
    </row>
    <row r="6883" spans="1:9" ht="15.75">
      <c r="A6883" s="675">
        <v>97063</v>
      </c>
      <c r="B6883" s="675" t="s">
        <v>1768</v>
      </c>
      <c r="C6883" s="675" t="s">
        <v>1571</v>
      </c>
      <c r="D6883" s="675" t="s">
        <v>2</v>
      </c>
      <c r="E6883" s="676">
        <v>8.5299999999999994</v>
      </c>
      <c r="H6883" s="446" t="s">
        <v>14360</v>
      </c>
      <c r="I6883" s="447">
        <v>45261</v>
      </c>
    </row>
    <row r="6884" spans="1:9" ht="15.75">
      <c r="A6884" s="675">
        <v>97064</v>
      </c>
      <c r="B6884" s="675" t="s">
        <v>1769</v>
      </c>
      <c r="C6884" s="675" t="s">
        <v>1571</v>
      </c>
      <c r="D6884" s="675" t="s">
        <v>31</v>
      </c>
      <c r="E6884" s="676">
        <v>15.85</v>
      </c>
      <c r="H6884" s="446" t="s">
        <v>14360</v>
      </c>
      <c r="I6884" s="447">
        <v>45261</v>
      </c>
    </row>
    <row r="6885" spans="1:9" ht="15.75">
      <c r="A6885" s="675">
        <v>97065</v>
      </c>
      <c r="B6885" s="675" t="s">
        <v>1770</v>
      </c>
      <c r="C6885" s="675" t="s">
        <v>1571</v>
      </c>
      <c r="D6885" s="675" t="s">
        <v>326</v>
      </c>
      <c r="E6885" s="676">
        <v>5.62</v>
      </c>
      <c r="H6885" s="446" t="s">
        <v>14360</v>
      </c>
      <c r="I6885" s="447">
        <v>45261</v>
      </c>
    </row>
    <row r="6886" spans="1:9" ht="15.75">
      <c r="A6886" s="675">
        <v>97066</v>
      </c>
      <c r="B6886" s="675" t="s">
        <v>2076</v>
      </c>
      <c r="C6886" s="675" t="s">
        <v>1571</v>
      </c>
      <c r="D6886" s="675" t="s">
        <v>2</v>
      </c>
      <c r="E6886" s="676">
        <v>65.14</v>
      </c>
      <c r="H6886" s="446" t="s">
        <v>14360</v>
      </c>
      <c r="I6886" s="447">
        <v>45261</v>
      </c>
    </row>
    <row r="6887" spans="1:9" ht="15.75">
      <c r="A6887" s="675">
        <v>97067</v>
      </c>
      <c r="B6887" s="675" t="s">
        <v>1771</v>
      </c>
      <c r="C6887" s="675" t="s">
        <v>1571</v>
      </c>
      <c r="D6887" s="675" t="s">
        <v>31</v>
      </c>
      <c r="E6887" s="676">
        <v>600.23</v>
      </c>
      <c r="H6887" s="446" t="s">
        <v>14360</v>
      </c>
      <c r="I6887" s="447">
        <v>45261</v>
      </c>
    </row>
    <row r="6888" spans="1:9" ht="15.75">
      <c r="A6888" s="675">
        <v>97621</v>
      </c>
      <c r="B6888" s="675" t="s">
        <v>8513</v>
      </c>
      <c r="C6888" s="675" t="s">
        <v>1993</v>
      </c>
      <c r="D6888" s="675" t="s">
        <v>326</v>
      </c>
      <c r="E6888" s="676">
        <v>104.46</v>
      </c>
      <c r="H6888" s="446" t="s">
        <v>14360</v>
      </c>
      <c r="I6888" s="447">
        <v>45261</v>
      </c>
    </row>
    <row r="6889" spans="1:9" ht="15.75">
      <c r="A6889" s="675">
        <v>97622</v>
      </c>
      <c r="B6889" s="675" t="s">
        <v>8514</v>
      </c>
      <c r="C6889" s="675" t="s">
        <v>1993</v>
      </c>
      <c r="D6889" s="675" t="s">
        <v>326</v>
      </c>
      <c r="E6889" s="676">
        <v>50.91</v>
      </c>
      <c r="H6889" s="446" t="s">
        <v>14360</v>
      </c>
      <c r="I6889" s="447">
        <v>45261</v>
      </c>
    </row>
    <row r="6890" spans="1:9" ht="15.75">
      <c r="A6890" s="675">
        <v>97623</v>
      </c>
      <c r="B6890" s="675" t="s">
        <v>8515</v>
      </c>
      <c r="C6890" s="675" t="s">
        <v>1993</v>
      </c>
      <c r="D6890" s="675" t="s">
        <v>326</v>
      </c>
      <c r="E6890" s="676">
        <v>155.94999999999999</v>
      </c>
      <c r="H6890" s="446" t="s">
        <v>14360</v>
      </c>
      <c r="I6890" s="447">
        <v>45261</v>
      </c>
    </row>
    <row r="6891" spans="1:9" ht="15.75">
      <c r="A6891" s="675">
        <v>97624</v>
      </c>
      <c r="B6891" s="675" t="s">
        <v>8516</v>
      </c>
      <c r="C6891" s="675" t="s">
        <v>1993</v>
      </c>
      <c r="D6891" s="675" t="s">
        <v>326</v>
      </c>
      <c r="E6891" s="676">
        <v>95.72</v>
      </c>
      <c r="H6891" s="446" t="s">
        <v>14360</v>
      </c>
      <c r="I6891" s="447">
        <v>45261</v>
      </c>
    </row>
    <row r="6892" spans="1:9" ht="15.75">
      <c r="A6892" s="675">
        <v>97625</v>
      </c>
      <c r="B6892" s="675" t="s">
        <v>8517</v>
      </c>
      <c r="C6892" s="675" t="s">
        <v>1993</v>
      </c>
      <c r="D6892" s="675" t="s">
        <v>326</v>
      </c>
      <c r="E6892" s="676">
        <v>51.78</v>
      </c>
      <c r="H6892" s="446" t="s">
        <v>14360</v>
      </c>
      <c r="I6892" s="447">
        <v>45261</v>
      </c>
    </row>
    <row r="6893" spans="1:9" ht="15.75">
      <c r="A6893" s="675">
        <v>97626</v>
      </c>
      <c r="B6893" s="675" t="s">
        <v>8518</v>
      </c>
      <c r="C6893" s="675" t="s">
        <v>1993</v>
      </c>
      <c r="D6893" s="675" t="s">
        <v>326</v>
      </c>
      <c r="E6893" s="676">
        <v>511.66</v>
      </c>
      <c r="H6893" s="446" t="s">
        <v>14360</v>
      </c>
      <c r="I6893" s="447">
        <v>45261</v>
      </c>
    </row>
    <row r="6894" spans="1:9" ht="15.75">
      <c r="A6894" s="675">
        <v>97627</v>
      </c>
      <c r="B6894" s="675" t="s">
        <v>8519</v>
      </c>
      <c r="C6894" s="675" t="s">
        <v>1993</v>
      </c>
      <c r="D6894" s="675" t="s">
        <v>326</v>
      </c>
      <c r="E6894" s="676">
        <v>132.69</v>
      </c>
      <c r="H6894" s="446" t="s">
        <v>14360</v>
      </c>
      <c r="I6894" s="447">
        <v>45261</v>
      </c>
    </row>
    <row r="6895" spans="1:9" ht="15.75">
      <c r="A6895" s="675">
        <v>97628</v>
      </c>
      <c r="B6895" s="675" t="s">
        <v>8520</v>
      </c>
      <c r="C6895" s="675" t="s">
        <v>1993</v>
      </c>
      <c r="D6895" s="675" t="s">
        <v>326</v>
      </c>
      <c r="E6895" s="676">
        <v>238.3</v>
      </c>
      <c r="H6895" s="446" t="s">
        <v>14360</v>
      </c>
      <c r="I6895" s="447">
        <v>45261</v>
      </c>
    </row>
    <row r="6896" spans="1:9" ht="15.75">
      <c r="A6896" s="675">
        <v>97629</v>
      </c>
      <c r="B6896" s="675" t="s">
        <v>8521</v>
      </c>
      <c r="C6896" s="675" t="s">
        <v>1993</v>
      </c>
      <c r="D6896" s="675" t="s">
        <v>326</v>
      </c>
      <c r="E6896" s="676">
        <v>61.79</v>
      </c>
      <c r="H6896" s="446" t="s">
        <v>14360</v>
      </c>
      <c r="I6896" s="447">
        <v>45261</v>
      </c>
    </row>
    <row r="6897" spans="1:9" ht="15.75">
      <c r="A6897" s="675">
        <v>97631</v>
      </c>
      <c r="B6897" s="675" t="s">
        <v>8522</v>
      </c>
      <c r="C6897" s="675" t="s">
        <v>1993</v>
      </c>
      <c r="D6897" s="675" t="s">
        <v>2</v>
      </c>
      <c r="E6897" s="676">
        <v>10.25</v>
      </c>
      <c r="H6897" s="446" t="s">
        <v>14360</v>
      </c>
      <c r="I6897" s="447">
        <v>45261</v>
      </c>
    </row>
    <row r="6898" spans="1:9" ht="15.75">
      <c r="A6898" s="675">
        <v>97632</v>
      </c>
      <c r="B6898" s="675" t="s">
        <v>8523</v>
      </c>
      <c r="C6898" s="675" t="s">
        <v>1993</v>
      </c>
      <c r="D6898" s="675" t="s">
        <v>31</v>
      </c>
      <c r="E6898" s="676">
        <v>2.34</v>
      </c>
      <c r="H6898" s="446" t="s">
        <v>14360</v>
      </c>
      <c r="I6898" s="447">
        <v>45261</v>
      </c>
    </row>
    <row r="6899" spans="1:9" ht="15.75">
      <c r="A6899" s="675">
        <v>97633</v>
      </c>
      <c r="B6899" s="675" t="s">
        <v>8524</v>
      </c>
      <c r="C6899" s="675" t="s">
        <v>1993</v>
      </c>
      <c r="D6899" s="675" t="s">
        <v>2</v>
      </c>
      <c r="E6899" s="676">
        <v>20.47</v>
      </c>
      <c r="H6899" s="446" t="s">
        <v>14360</v>
      </c>
      <c r="I6899" s="447">
        <v>45261</v>
      </c>
    </row>
    <row r="6900" spans="1:9" ht="15.75">
      <c r="A6900" s="675">
        <v>97634</v>
      </c>
      <c r="B6900" s="675" t="s">
        <v>8525</v>
      </c>
      <c r="C6900" s="675" t="s">
        <v>1993</v>
      </c>
      <c r="D6900" s="675" t="s">
        <v>2</v>
      </c>
      <c r="E6900" s="676">
        <v>5.36</v>
      </c>
      <c r="H6900" s="446" t="s">
        <v>14360</v>
      </c>
      <c r="I6900" s="447">
        <v>45261</v>
      </c>
    </row>
    <row r="6901" spans="1:9" ht="15.75">
      <c r="A6901" s="675">
        <v>97635</v>
      </c>
      <c r="B6901" s="675" t="s">
        <v>8526</v>
      </c>
      <c r="C6901" s="675" t="s">
        <v>1993</v>
      </c>
      <c r="D6901" s="675" t="s">
        <v>2</v>
      </c>
      <c r="E6901" s="676">
        <v>15.67</v>
      </c>
      <c r="H6901" s="446" t="s">
        <v>14360</v>
      </c>
      <c r="I6901" s="447">
        <v>45261</v>
      </c>
    </row>
    <row r="6902" spans="1:9" ht="15.75">
      <c r="A6902" s="675">
        <v>97636</v>
      </c>
      <c r="B6902" s="675" t="s">
        <v>8527</v>
      </c>
      <c r="C6902" s="675" t="s">
        <v>1993</v>
      </c>
      <c r="D6902" s="675" t="s">
        <v>2</v>
      </c>
      <c r="E6902" s="676">
        <v>20.5</v>
      </c>
      <c r="H6902" s="446" t="s">
        <v>14360</v>
      </c>
      <c r="I6902" s="447">
        <v>45261</v>
      </c>
    </row>
    <row r="6903" spans="1:9" ht="15.75">
      <c r="A6903" s="675">
        <v>97637</v>
      </c>
      <c r="B6903" s="675" t="s">
        <v>8528</v>
      </c>
      <c r="C6903" s="675" t="s">
        <v>1993</v>
      </c>
      <c r="D6903" s="675" t="s">
        <v>2</v>
      </c>
      <c r="E6903" s="676">
        <v>2.4500000000000002</v>
      </c>
      <c r="H6903" s="446" t="s">
        <v>14360</v>
      </c>
      <c r="I6903" s="447">
        <v>45261</v>
      </c>
    </row>
    <row r="6904" spans="1:9" ht="15.75">
      <c r="A6904" s="675">
        <v>97638</v>
      </c>
      <c r="B6904" s="675" t="s">
        <v>8529</v>
      </c>
      <c r="C6904" s="675" t="s">
        <v>1993</v>
      </c>
      <c r="D6904" s="675" t="s">
        <v>2</v>
      </c>
      <c r="E6904" s="676">
        <v>7.13</v>
      </c>
      <c r="H6904" s="446" t="s">
        <v>14360</v>
      </c>
      <c r="I6904" s="447">
        <v>45261</v>
      </c>
    </row>
    <row r="6905" spans="1:9" ht="15.75">
      <c r="A6905" s="675">
        <v>97639</v>
      </c>
      <c r="B6905" s="675" t="s">
        <v>8530</v>
      </c>
      <c r="C6905" s="675" t="s">
        <v>1993</v>
      </c>
      <c r="D6905" s="675" t="s">
        <v>2</v>
      </c>
      <c r="E6905" s="676">
        <v>18.48</v>
      </c>
      <c r="H6905" s="446" t="s">
        <v>14360</v>
      </c>
      <c r="I6905" s="447">
        <v>45261</v>
      </c>
    </row>
    <row r="6906" spans="1:9" ht="15.75">
      <c r="A6906" s="675">
        <v>97640</v>
      </c>
      <c r="B6906" s="675" t="s">
        <v>8531</v>
      </c>
      <c r="C6906" s="675" t="s">
        <v>1993</v>
      </c>
      <c r="D6906" s="675" t="s">
        <v>2</v>
      </c>
      <c r="E6906" s="676">
        <v>1.66</v>
      </c>
      <c r="H6906" s="446" t="s">
        <v>14360</v>
      </c>
      <c r="I6906" s="447">
        <v>45261</v>
      </c>
    </row>
    <row r="6907" spans="1:9" ht="15.75">
      <c r="A6907" s="675">
        <v>97641</v>
      </c>
      <c r="B6907" s="675" t="s">
        <v>8532</v>
      </c>
      <c r="C6907" s="675" t="s">
        <v>1993</v>
      </c>
      <c r="D6907" s="675" t="s">
        <v>2</v>
      </c>
      <c r="E6907" s="676">
        <v>2.63</v>
      </c>
      <c r="H6907" s="446" t="s">
        <v>14360</v>
      </c>
      <c r="I6907" s="447">
        <v>45261</v>
      </c>
    </row>
    <row r="6908" spans="1:9" ht="15.75">
      <c r="A6908" s="675">
        <v>97642</v>
      </c>
      <c r="B6908" s="675" t="s">
        <v>8533</v>
      </c>
      <c r="C6908" s="675" t="s">
        <v>1993</v>
      </c>
      <c r="D6908" s="675" t="s">
        <v>2</v>
      </c>
      <c r="E6908" s="676">
        <v>2.38</v>
      </c>
      <c r="H6908" s="446" t="s">
        <v>14360</v>
      </c>
      <c r="I6908" s="447">
        <v>45261</v>
      </c>
    </row>
    <row r="6909" spans="1:9" ht="15.75">
      <c r="A6909" s="675">
        <v>97643</v>
      </c>
      <c r="B6909" s="675" t="s">
        <v>8534</v>
      </c>
      <c r="C6909" s="675" t="s">
        <v>1993</v>
      </c>
      <c r="D6909" s="675" t="s">
        <v>2</v>
      </c>
      <c r="E6909" s="676">
        <v>22.66</v>
      </c>
      <c r="H6909" s="446" t="s">
        <v>14360</v>
      </c>
      <c r="I6909" s="447">
        <v>45261</v>
      </c>
    </row>
    <row r="6910" spans="1:9" ht="15.75">
      <c r="A6910" s="675">
        <v>97644</v>
      </c>
      <c r="B6910" s="675" t="s">
        <v>8535</v>
      </c>
      <c r="C6910" s="675" t="s">
        <v>1993</v>
      </c>
      <c r="D6910" s="675" t="s">
        <v>2</v>
      </c>
      <c r="E6910" s="676">
        <v>8.56</v>
      </c>
      <c r="H6910" s="446" t="s">
        <v>14360</v>
      </c>
      <c r="I6910" s="447">
        <v>45261</v>
      </c>
    </row>
    <row r="6911" spans="1:9" ht="15.75">
      <c r="A6911" s="675">
        <v>97645</v>
      </c>
      <c r="B6911" s="675" t="s">
        <v>8536</v>
      </c>
      <c r="C6911" s="675" t="s">
        <v>1993</v>
      </c>
      <c r="D6911" s="675" t="s">
        <v>2</v>
      </c>
      <c r="E6911" s="676">
        <v>22.11</v>
      </c>
      <c r="H6911" s="446" t="s">
        <v>14360</v>
      </c>
      <c r="I6911" s="447">
        <v>45261</v>
      </c>
    </row>
    <row r="6912" spans="1:9" ht="15.75">
      <c r="A6912" s="675">
        <v>97647</v>
      </c>
      <c r="B6912" s="675" t="s">
        <v>8537</v>
      </c>
      <c r="C6912" s="675" t="s">
        <v>1993</v>
      </c>
      <c r="D6912" s="675" t="s">
        <v>2</v>
      </c>
      <c r="E6912" s="676">
        <v>3.18</v>
      </c>
      <c r="H6912" s="446" t="s">
        <v>14360</v>
      </c>
      <c r="I6912" s="447">
        <v>45261</v>
      </c>
    </row>
    <row r="6913" spans="1:9" ht="15.75">
      <c r="A6913" s="675">
        <v>97648</v>
      </c>
      <c r="B6913" s="675" t="s">
        <v>8538</v>
      </c>
      <c r="C6913" s="675" t="s">
        <v>1993</v>
      </c>
      <c r="D6913" s="675" t="s">
        <v>2</v>
      </c>
      <c r="E6913" s="676">
        <v>1.82</v>
      </c>
      <c r="H6913" s="446" t="s">
        <v>14360</v>
      </c>
      <c r="I6913" s="447">
        <v>45261</v>
      </c>
    </row>
    <row r="6914" spans="1:9" ht="15.75">
      <c r="A6914" s="675">
        <v>97649</v>
      </c>
      <c r="B6914" s="675" t="s">
        <v>8539</v>
      </c>
      <c r="C6914" s="675" t="s">
        <v>1993</v>
      </c>
      <c r="D6914" s="675" t="s">
        <v>2</v>
      </c>
      <c r="E6914" s="676">
        <v>4.0999999999999996</v>
      </c>
      <c r="H6914" s="446" t="s">
        <v>14360</v>
      </c>
      <c r="I6914" s="447">
        <v>45261</v>
      </c>
    </row>
    <row r="6915" spans="1:9" ht="15.75">
      <c r="A6915" s="675">
        <v>97650</v>
      </c>
      <c r="B6915" s="675" t="s">
        <v>8540</v>
      </c>
      <c r="C6915" s="675" t="s">
        <v>1993</v>
      </c>
      <c r="D6915" s="675" t="s">
        <v>2</v>
      </c>
      <c r="E6915" s="676">
        <v>6.87</v>
      </c>
      <c r="H6915" s="446" t="s">
        <v>14360</v>
      </c>
      <c r="I6915" s="447">
        <v>45261</v>
      </c>
    </row>
    <row r="6916" spans="1:9" ht="15.75">
      <c r="A6916" s="675">
        <v>97651</v>
      </c>
      <c r="B6916" s="675" t="s">
        <v>8541</v>
      </c>
      <c r="C6916" s="675" t="s">
        <v>1993</v>
      </c>
      <c r="D6916" s="675" t="s">
        <v>37</v>
      </c>
      <c r="E6916" s="676">
        <v>74.86</v>
      </c>
      <c r="H6916" s="446" t="s">
        <v>14360</v>
      </c>
      <c r="I6916" s="447">
        <v>45261</v>
      </c>
    </row>
    <row r="6917" spans="1:9" ht="15.75">
      <c r="A6917" s="675">
        <v>97652</v>
      </c>
      <c r="B6917" s="675" t="s">
        <v>8542</v>
      </c>
      <c r="C6917" s="675" t="s">
        <v>1993</v>
      </c>
      <c r="D6917" s="675" t="s">
        <v>37</v>
      </c>
      <c r="E6917" s="676">
        <v>169.72</v>
      </c>
      <c r="H6917" s="446" t="s">
        <v>14360</v>
      </c>
      <c r="I6917" s="447">
        <v>45261</v>
      </c>
    </row>
    <row r="6918" spans="1:9" ht="15.75">
      <c r="A6918" s="675">
        <v>97653</v>
      </c>
      <c r="B6918" s="675" t="s">
        <v>8543</v>
      </c>
      <c r="C6918" s="675" t="s">
        <v>1993</v>
      </c>
      <c r="D6918" s="675" t="s">
        <v>37</v>
      </c>
      <c r="E6918" s="676">
        <v>135.91</v>
      </c>
      <c r="H6918" s="446" t="s">
        <v>14360</v>
      </c>
      <c r="I6918" s="447">
        <v>45261</v>
      </c>
    </row>
    <row r="6919" spans="1:9" ht="15.75">
      <c r="A6919" s="675">
        <v>97654</v>
      </c>
      <c r="B6919" s="675" t="s">
        <v>8544</v>
      </c>
      <c r="C6919" s="675" t="s">
        <v>1993</v>
      </c>
      <c r="D6919" s="675" t="s">
        <v>37</v>
      </c>
      <c r="E6919" s="676">
        <v>166.96</v>
      </c>
      <c r="H6919" s="446" t="s">
        <v>14360</v>
      </c>
      <c r="I6919" s="447">
        <v>45261</v>
      </c>
    </row>
    <row r="6920" spans="1:9" ht="15.75">
      <c r="A6920" s="675">
        <v>97655</v>
      </c>
      <c r="B6920" s="675" t="s">
        <v>8545</v>
      </c>
      <c r="C6920" s="675" t="s">
        <v>1993</v>
      </c>
      <c r="D6920" s="675" t="s">
        <v>2</v>
      </c>
      <c r="E6920" s="676">
        <v>33.86</v>
      </c>
      <c r="H6920" s="446" t="s">
        <v>14360</v>
      </c>
      <c r="I6920" s="447">
        <v>45261</v>
      </c>
    </row>
    <row r="6921" spans="1:9" ht="15.75">
      <c r="A6921" s="675">
        <v>97656</v>
      </c>
      <c r="B6921" s="675" t="s">
        <v>8546</v>
      </c>
      <c r="C6921" s="675" t="s">
        <v>1993</v>
      </c>
      <c r="D6921" s="675" t="s">
        <v>37</v>
      </c>
      <c r="E6921" s="676">
        <v>307.3</v>
      </c>
      <c r="H6921" s="446" t="s">
        <v>14360</v>
      </c>
      <c r="I6921" s="447">
        <v>45261</v>
      </c>
    </row>
    <row r="6922" spans="1:9" ht="15.75">
      <c r="A6922" s="675">
        <v>97657</v>
      </c>
      <c r="B6922" s="675" t="s">
        <v>8547</v>
      </c>
      <c r="C6922" s="675" t="s">
        <v>1993</v>
      </c>
      <c r="D6922" s="675" t="s">
        <v>37</v>
      </c>
      <c r="E6922" s="676">
        <v>609.1</v>
      </c>
      <c r="H6922" s="446" t="s">
        <v>14360</v>
      </c>
      <c r="I6922" s="447">
        <v>45261</v>
      </c>
    </row>
    <row r="6923" spans="1:9" ht="15.75">
      <c r="A6923" s="675">
        <v>97658</v>
      </c>
      <c r="B6923" s="675" t="s">
        <v>8548</v>
      </c>
      <c r="C6923" s="675" t="s">
        <v>1993</v>
      </c>
      <c r="D6923" s="675" t="s">
        <v>37</v>
      </c>
      <c r="E6923" s="676">
        <v>208.34</v>
      </c>
      <c r="H6923" s="446" t="s">
        <v>14360</v>
      </c>
      <c r="I6923" s="447">
        <v>45261</v>
      </c>
    </row>
    <row r="6924" spans="1:9" ht="15.75">
      <c r="A6924" s="675">
        <v>97659</v>
      </c>
      <c r="B6924" s="675" t="s">
        <v>8549</v>
      </c>
      <c r="C6924" s="675" t="s">
        <v>1993</v>
      </c>
      <c r="D6924" s="675" t="s">
        <v>37</v>
      </c>
      <c r="E6924" s="676">
        <v>286.44</v>
      </c>
      <c r="H6924" s="446" t="s">
        <v>14360</v>
      </c>
      <c r="I6924" s="447">
        <v>45261</v>
      </c>
    </row>
    <row r="6925" spans="1:9" ht="15.75">
      <c r="A6925" s="675">
        <v>97660</v>
      </c>
      <c r="B6925" s="675" t="s">
        <v>8550</v>
      </c>
      <c r="C6925" s="675" t="s">
        <v>1993</v>
      </c>
      <c r="D6925" s="675" t="s">
        <v>37</v>
      </c>
      <c r="E6925" s="676">
        <v>0.59</v>
      </c>
      <c r="H6925" s="446" t="s">
        <v>14360</v>
      </c>
      <c r="I6925" s="447">
        <v>45261</v>
      </c>
    </row>
    <row r="6926" spans="1:9" ht="15.75">
      <c r="A6926" s="675">
        <v>97661</v>
      </c>
      <c r="B6926" s="675" t="s">
        <v>8551</v>
      </c>
      <c r="C6926" s="675" t="s">
        <v>1993</v>
      </c>
      <c r="D6926" s="675" t="s">
        <v>31</v>
      </c>
      <c r="E6926" s="676">
        <v>0.63</v>
      </c>
      <c r="H6926" s="446" t="s">
        <v>14360</v>
      </c>
      <c r="I6926" s="447">
        <v>45261</v>
      </c>
    </row>
    <row r="6927" spans="1:9" ht="15.75">
      <c r="A6927" s="675">
        <v>97662</v>
      </c>
      <c r="B6927" s="675" t="s">
        <v>8552</v>
      </c>
      <c r="C6927" s="675" t="s">
        <v>1993</v>
      </c>
      <c r="D6927" s="675" t="s">
        <v>31</v>
      </c>
      <c r="E6927" s="676">
        <v>0.44</v>
      </c>
      <c r="H6927" s="446" t="s">
        <v>14360</v>
      </c>
      <c r="I6927" s="447">
        <v>45261</v>
      </c>
    </row>
    <row r="6928" spans="1:9" ht="15.75">
      <c r="A6928" s="675">
        <v>97663</v>
      </c>
      <c r="B6928" s="675" t="s">
        <v>8553</v>
      </c>
      <c r="C6928" s="675" t="s">
        <v>1993</v>
      </c>
      <c r="D6928" s="675" t="s">
        <v>37</v>
      </c>
      <c r="E6928" s="676">
        <v>11.3</v>
      </c>
      <c r="H6928" s="446" t="s">
        <v>14360</v>
      </c>
      <c r="I6928" s="447">
        <v>45261</v>
      </c>
    </row>
    <row r="6929" spans="1:9" ht="15.75">
      <c r="A6929" s="675">
        <v>97664</v>
      </c>
      <c r="B6929" s="675" t="s">
        <v>8554</v>
      </c>
      <c r="C6929" s="675" t="s">
        <v>1993</v>
      </c>
      <c r="D6929" s="675" t="s">
        <v>37</v>
      </c>
      <c r="E6929" s="676">
        <v>1.4</v>
      </c>
      <c r="H6929" s="446" t="s">
        <v>14360</v>
      </c>
      <c r="I6929" s="447">
        <v>45261</v>
      </c>
    </row>
    <row r="6930" spans="1:9" ht="15.75">
      <c r="A6930" s="675">
        <v>97665</v>
      </c>
      <c r="B6930" s="675" t="s">
        <v>8555</v>
      </c>
      <c r="C6930" s="675" t="s">
        <v>1993</v>
      </c>
      <c r="D6930" s="675" t="s">
        <v>37</v>
      </c>
      <c r="E6930" s="676">
        <v>1.61</v>
      </c>
      <c r="H6930" s="446" t="s">
        <v>14360</v>
      </c>
      <c r="I6930" s="447">
        <v>45261</v>
      </c>
    </row>
    <row r="6931" spans="1:9" ht="15.75">
      <c r="A6931" s="675">
        <v>97666</v>
      </c>
      <c r="B6931" s="675" t="s">
        <v>8556</v>
      </c>
      <c r="C6931" s="675" t="s">
        <v>1993</v>
      </c>
      <c r="D6931" s="675" t="s">
        <v>37</v>
      </c>
      <c r="E6931" s="676">
        <v>8.23</v>
      </c>
      <c r="H6931" s="446" t="s">
        <v>14360</v>
      </c>
      <c r="I6931" s="447">
        <v>45261</v>
      </c>
    </row>
    <row r="6932" spans="1:9" ht="15.75">
      <c r="A6932" s="675">
        <v>104789</v>
      </c>
      <c r="B6932" s="675" t="s">
        <v>8557</v>
      </c>
      <c r="C6932" s="675" t="s">
        <v>1993</v>
      </c>
      <c r="D6932" s="675" t="s">
        <v>326</v>
      </c>
      <c r="E6932" s="676">
        <v>179.17</v>
      </c>
      <c r="H6932" s="446" t="s">
        <v>14360</v>
      </c>
      <c r="I6932" s="447">
        <v>45261</v>
      </c>
    </row>
    <row r="6933" spans="1:9" ht="15.75">
      <c r="A6933" s="675">
        <v>104790</v>
      </c>
      <c r="B6933" s="675" t="s">
        <v>8558</v>
      </c>
      <c r="C6933" s="675" t="s">
        <v>1993</v>
      </c>
      <c r="D6933" s="675" t="s">
        <v>326</v>
      </c>
      <c r="E6933" s="676">
        <v>93.1</v>
      </c>
      <c r="H6933" s="446" t="s">
        <v>14360</v>
      </c>
      <c r="I6933" s="447">
        <v>45261</v>
      </c>
    </row>
    <row r="6934" spans="1:9" ht="15.75">
      <c r="A6934" s="675">
        <v>104791</v>
      </c>
      <c r="B6934" s="675" t="s">
        <v>8559</v>
      </c>
      <c r="C6934" s="675" t="s">
        <v>1993</v>
      </c>
      <c r="D6934" s="675" t="s">
        <v>2</v>
      </c>
      <c r="E6934" s="676">
        <v>4.66</v>
      </c>
      <c r="H6934" s="446" t="s">
        <v>14360</v>
      </c>
      <c r="I6934" s="447">
        <v>45261</v>
      </c>
    </row>
    <row r="6935" spans="1:9" ht="15.75">
      <c r="A6935" s="675">
        <v>104792</v>
      </c>
      <c r="B6935" s="675" t="s">
        <v>8560</v>
      </c>
      <c r="C6935" s="675" t="s">
        <v>1993</v>
      </c>
      <c r="D6935" s="675" t="s">
        <v>31</v>
      </c>
      <c r="E6935" s="676">
        <v>0.35</v>
      </c>
      <c r="H6935" s="446" t="s">
        <v>14360</v>
      </c>
      <c r="I6935" s="447">
        <v>45261</v>
      </c>
    </row>
    <row r="6936" spans="1:9" ht="15.75">
      <c r="A6936" s="675">
        <v>104793</v>
      </c>
      <c r="B6936" s="675" t="s">
        <v>8561</v>
      </c>
      <c r="C6936" s="675" t="s">
        <v>1993</v>
      </c>
      <c r="D6936" s="675" t="s">
        <v>31</v>
      </c>
      <c r="E6936" s="676">
        <v>0.48</v>
      </c>
      <c r="H6936" s="446" t="s">
        <v>14360</v>
      </c>
      <c r="I6936" s="447">
        <v>45261</v>
      </c>
    </row>
    <row r="6937" spans="1:9" ht="15.75">
      <c r="A6937" s="675">
        <v>104794</v>
      </c>
      <c r="B6937" s="675" t="s">
        <v>8562</v>
      </c>
      <c r="C6937" s="675" t="s">
        <v>1993</v>
      </c>
      <c r="D6937" s="675" t="s">
        <v>31</v>
      </c>
      <c r="E6937" s="676">
        <v>0.87</v>
      </c>
      <c r="H6937" s="446" t="s">
        <v>14360</v>
      </c>
      <c r="I6937" s="447">
        <v>45261</v>
      </c>
    </row>
    <row r="6938" spans="1:9" ht="15.75">
      <c r="A6938" s="675">
        <v>104795</v>
      </c>
      <c r="B6938" s="675" t="s">
        <v>8563</v>
      </c>
      <c r="C6938" s="675" t="s">
        <v>1993</v>
      </c>
      <c r="D6938" s="675" t="s">
        <v>31</v>
      </c>
      <c r="E6938" s="676">
        <v>1.2</v>
      </c>
      <c r="H6938" s="446" t="s">
        <v>14360</v>
      </c>
      <c r="I6938" s="447">
        <v>45261</v>
      </c>
    </row>
    <row r="6939" spans="1:9" ht="15.75">
      <c r="A6939" s="675">
        <v>104796</v>
      </c>
      <c r="B6939" s="675" t="s">
        <v>8564</v>
      </c>
      <c r="C6939" s="675" t="s">
        <v>1993</v>
      </c>
      <c r="D6939" s="675" t="s">
        <v>31</v>
      </c>
      <c r="E6939" s="676">
        <v>12.12</v>
      </c>
      <c r="H6939" s="446" t="s">
        <v>14360</v>
      </c>
      <c r="I6939" s="447">
        <v>45261</v>
      </c>
    </row>
    <row r="6940" spans="1:9" ht="15.75">
      <c r="A6940" s="675">
        <v>104797</v>
      </c>
      <c r="B6940" s="675" t="s">
        <v>8565</v>
      </c>
      <c r="C6940" s="675" t="s">
        <v>1993</v>
      </c>
      <c r="D6940" s="675" t="s">
        <v>31</v>
      </c>
      <c r="E6940" s="676">
        <v>15.17</v>
      </c>
      <c r="H6940" s="446" t="s">
        <v>14360</v>
      </c>
      <c r="I6940" s="447">
        <v>45261</v>
      </c>
    </row>
    <row r="6941" spans="1:9" ht="15.75">
      <c r="A6941" s="675">
        <v>104798</v>
      </c>
      <c r="B6941" s="675" t="s">
        <v>8566</v>
      </c>
      <c r="C6941" s="675" t="s">
        <v>1993</v>
      </c>
      <c r="D6941" s="675" t="s">
        <v>37</v>
      </c>
      <c r="E6941" s="676">
        <v>11.73</v>
      </c>
      <c r="H6941" s="446" t="s">
        <v>14360</v>
      </c>
      <c r="I6941" s="447">
        <v>45261</v>
      </c>
    </row>
    <row r="6942" spans="1:9" ht="15.75">
      <c r="A6942" s="675">
        <v>104799</v>
      </c>
      <c r="B6942" s="675" t="s">
        <v>8567</v>
      </c>
      <c r="C6942" s="675" t="s">
        <v>1993</v>
      </c>
      <c r="D6942" s="675" t="s">
        <v>2</v>
      </c>
      <c r="E6942" s="676">
        <v>9.2100000000000009</v>
      </c>
      <c r="H6942" s="446" t="s">
        <v>14360</v>
      </c>
      <c r="I6942" s="447">
        <v>45261</v>
      </c>
    </row>
    <row r="6943" spans="1:9" ht="15.75">
      <c r="A6943" s="675">
        <v>104800</v>
      </c>
      <c r="B6943" s="675" t="s">
        <v>8568</v>
      </c>
      <c r="C6943" s="675" t="s">
        <v>1993</v>
      </c>
      <c r="D6943" s="675" t="s">
        <v>31</v>
      </c>
      <c r="E6943" s="676">
        <v>8.35</v>
      </c>
      <c r="H6943" s="446" t="s">
        <v>14360</v>
      </c>
      <c r="I6943" s="447">
        <v>45261</v>
      </c>
    </row>
    <row r="6944" spans="1:9" ht="15.75">
      <c r="A6944" s="675">
        <v>104801</v>
      </c>
      <c r="B6944" s="675" t="s">
        <v>8569</v>
      </c>
      <c r="C6944" s="675" t="s">
        <v>1993</v>
      </c>
      <c r="D6944" s="675" t="s">
        <v>2</v>
      </c>
      <c r="E6944" s="676">
        <v>12.67</v>
      </c>
      <c r="H6944" s="446" t="s">
        <v>14360</v>
      </c>
      <c r="I6944" s="447">
        <v>45261</v>
      </c>
    </row>
    <row r="6945" spans="1:9" ht="15.75">
      <c r="A6945" s="675">
        <v>104802</v>
      </c>
      <c r="B6945" s="675" t="s">
        <v>8570</v>
      </c>
      <c r="C6945" s="675" t="s">
        <v>1993</v>
      </c>
      <c r="D6945" s="675" t="s">
        <v>2</v>
      </c>
      <c r="E6945" s="676">
        <v>8.42</v>
      </c>
      <c r="H6945" s="446" t="s">
        <v>14360</v>
      </c>
      <c r="I6945" s="447">
        <v>45261</v>
      </c>
    </row>
    <row r="6946" spans="1:9" ht="15.75">
      <c r="A6946" s="675">
        <v>104803</v>
      </c>
      <c r="B6946" s="675" t="s">
        <v>8571</v>
      </c>
      <c r="C6946" s="675" t="s">
        <v>1993</v>
      </c>
      <c r="D6946" s="675" t="s">
        <v>31</v>
      </c>
      <c r="E6946" s="676">
        <v>4.09</v>
      </c>
      <c r="H6946" s="446" t="s">
        <v>14360</v>
      </c>
      <c r="I6946" s="447">
        <v>45261</v>
      </c>
    </row>
    <row r="6947" spans="1:9" ht="15.75">
      <c r="A6947" s="675">
        <v>95967</v>
      </c>
      <c r="B6947" s="675" t="s">
        <v>1463</v>
      </c>
      <c r="C6947" s="675" t="s">
        <v>1994</v>
      </c>
      <c r="D6947" s="675" t="s">
        <v>35</v>
      </c>
      <c r="E6947" s="676">
        <v>147.85</v>
      </c>
      <c r="H6947" s="446" t="s">
        <v>14360</v>
      </c>
      <c r="I6947" s="447">
        <v>45261</v>
      </c>
    </row>
    <row r="6948" spans="1:9" ht="15.75">
      <c r="A6948" s="675">
        <v>99058</v>
      </c>
      <c r="B6948" s="675" t="s">
        <v>2132</v>
      </c>
      <c r="C6948" s="675" t="s">
        <v>1994</v>
      </c>
      <c r="D6948" s="675" t="s">
        <v>37</v>
      </c>
      <c r="E6948" s="676">
        <v>10.66</v>
      </c>
      <c r="H6948" s="446" t="s">
        <v>14360</v>
      </c>
      <c r="I6948" s="447">
        <v>45261</v>
      </c>
    </row>
    <row r="6949" spans="1:9" ht="15.75">
      <c r="A6949" s="675">
        <v>99059</v>
      </c>
      <c r="B6949" s="675" t="s">
        <v>2133</v>
      </c>
      <c r="C6949" s="675" t="s">
        <v>1994</v>
      </c>
      <c r="D6949" s="675" t="s">
        <v>31</v>
      </c>
      <c r="E6949" s="676">
        <v>54.33</v>
      </c>
      <c r="H6949" s="446" t="s">
        <v>14360</v>
      </c>
      <c r="I6949" s="447">
        <v>45261</v>
      </c>
    </row>
    <row r="6950" spans="1:9" ht="15.75">
      <c r="A6950" s="675">
        <v>99060</v>
      </c>
      <c r="B6950" s="675" t="s">
        <v>3177</v>
      </c>
      <c r="C6950" s="675" t="s">
        <v>1994</v>
      </c>
      <c r="D6950" s="675" t="s">
        <v>37</v>
      </c>
      <c r="E6950" s="676">
        <v>138.79</v>
      </c>
      <c r="H6950" s="446" t="s">
        <v>14360</v>
      </c>
      <c r="I6950" s="447">
        <v>45261</v>
      </c>
    </row>
    <row r="6951" spans="1:9" ht="15.75">
      <c r="A6951" s="675">
        <v>99061</v>
      </c>
      <c r="B6951" s="675" t="s">
        <v>3178</v>
      </c>
      <c r="C6951" s="675" t="s">
        <v>1994</v>
      </c>
      <c r="D6951" s="675" t="s">
        <v>37</v>
      </c>
      <c r="E6951" s="676">
        <v>95.65</v>
      </c>
      <c r="H6951" s="446" t="s">
        <v>14360</v>
      </c>
      <c r="I6951" s="447">
        <v>45261</v>
      </c>
    </row>
    <row r="6952" spans="1:9" ht="15.75">
      <c r="A6952" s="675">
        <v>99062</v>
      </c>
      <c r="B6952" s="675" t="s">
        <v>2134</v>
      </c>
      <c r="C6952" s="675" t="s">
        <v>1994</v>
      </c>
      <c r="D6952" s="675" t="s">
        <v>37</v>
      </c>
      <c r="E6952" s="676">
        <v>2.2400000000000002</v>
      </c>
      <c r="H6952" s="446" t="s">
        <v>14360</v>
      </c>
      <c r="I6952" s="447">
        <v>45261</v>
      </c>
    </row>
    <row r="6953" spans="1:9" ht="15.75">
      <c r="A6953" s="675">
        <v>99063</v>
      </c>
      <c r="B6953" s="675" t="s">
        <v>2135</v>
      </c>
      <c r="C6953" s="675" t="s">
        <v>1994</v>
      </c>
      <c r="D6953" s="675" t="s">
        <v>31</v>
      </c>
      <c r="E6953" s="676">
        <v>4.78</v>
      </c>
      <c r="H6953" s="446" t="s">
        <v>14360</v>
      </c>
      <c r="I6953" s="447">
        <v>45261</v>
      </c>
    </row>
    <row r="6954" spans="1:9" ht="15.75">
      <c r="A6954" s="675">
        <v>99064</v>
      </c>
      <c r="B6954" s="675" t="s">
        <v>2136</v>
      </c>
      <c r="C6954" s="675" t="s">
        <v>1994</v>
      </c>
      <c r="D6954" s="675" t="s">
        <v>31</v>
      </c>
      <c r="E6954" s="676">
        <v>0.53</v>
      </c>
      <c r="H6954" s="446" t="s">
        <v>14360</v>
      </c>
      <c r="I6954" s="447">
        <v>45261</v>
      </c>
    </row>
    <row r="6955" spans="1:9" ht="15.75">
      <c r="A6955" s="675">
        <v>93588</v>
      </c>
      <c r="B6955" s="675" t="s">
        <v>3179</v>
      </c>
      <c r="C6955" s="675" t="s">
        <v>1995</v>
      </c>
      <c r="D6955" s="675" t="s">
        <v>43</v>
      </c>
      <c r="E6955" s="676">
        <v>3.1</v>
      </c>
      <c r="H6955" s="446" t="s">
        <v>14360</v>
      </c>
      <c r="I6955" s="447">
        <v>45261</v>
      </c>
    </row>
    <row r="6956" spans="1:9" ht="15.75">
      <c r="A6956" s="675">
        <v>93589</v>
      </c>
      <c r="B6956" s="675" t="s">
        <v>3180</v>
      </c>
      <c r="C6956" s="675" t="s">
        <v>1995</v>
      </c>
      <c r="D6956" s="675" t="s">
        <v>43</v>
      </c>
      <c r="E6956" s="676">
        <v>2.67</v>
      </c>
      <c r="H6956" s="446" t="s">
        <v>14360</v>
      </c>
      <c r="I6956" s="447">
        <v>45261</v>
      </c>
    </row>
    <row r="6957" spans="1:9" ht="15.75">
      <c r="A6957" s="675">
        <v>93590</v>
      </c>
      <c r="B6957" s="675" t="s">
        <v>3181</v>
      </c>
      <c r="C6957" s="675" t="s">
        <v>1995</v>
      </c>
      <c r="D6957" s="675" t="s">
        <v>43</v>
      </c>
      <c r="E6957" s="676">
        <v>0.97</v>
      </c>
      <c r="H6957" s="446" t="s">
        <v>14360</v>
      </c>
      <c r="I6957" s="447">
        <v>45261</v>
      </c>
    </row>
    <row r="6958" spans="1:9" ht="15.75">
      <c r="A6958" s="675">
        <v>93591</v>
      </c>
      <c r="B6958" s="675" t="s">
        <v>3182</v>
      </c>
      <c r="C6958" s="675" t="s">
        <v>1995</v>
      </c>
      <c r="D6958" s="675" t="s">
        <v>43</v>
      </c>
      <c r="E6958" s="676">
        <v>2.68</v>
      </c>
      <c r="H6958" s="446" t="s">
        <v>14360</v>
      </c>
      <c r="I6958" s="447">
        <v>45261</v>
      </c>
    </row>
    <row r="6959" spans="1:9" ht="15.75">
      <c r="A6959" s="675">
        <v>93592</v>
      </c>
      <c r="B6959" s="675" t="s">
        <v>3183</v>
      </c>
      <c r="C6959" s="675" t="s">
        <v>1995</v>
      </c>
      <c r="D6959" s="675" t="s">
        <v>43</v>
      </c>
      <c r="E6959" s="676">
        <v>2.3199999999999998</v>
      </c>
      <c r="H6959" s="446" t="s">
        <v>14360</v>
      </c>
      <c r="I6959" s="447">
        <v>45261</v>
      </c>
    </row>
    <row r="6960" spans="1:9" ht="15.75">
      <c r="A6960" s="675">
        <v>93593</v>
      </c>
      <c r="B6960" s="675" t="s">
        <v>3184</v>
      </c>
      <c r="C6960" s="675" t="s">
        <v>1995</v>
      </c>
      <c r="D6960" s="675" t="s">
        <v>43</v>
      </c>
      <c r="E6960" s="676">
        <v>0.85</v>
      </c>
      <c r="H6960" s="446" t="s">
        <v>14360</v>
      </c>
      <c r="I6960" s="447">
        <v>45261</v>
      </c>
    </row>
    <row r="6961" spans="1:9" ht="15.75">
      <c r="A6961" s="675">
        <v>93594</v>
      </c>
      <c r="B6961" s="675" t="s">
        <v>3185</v>
      </c>
      <c r="C6961" s="675" t="s">
        <v>1995</v>
      </c>
      <c r="D6961" s="675" t="s">
        <v>125</v>
      </c>
      <c r="E6961" s="676">
        <v>2.06</v>
      </c>
      <c r="H6961" s="446" t="s">
        <v>14360</v>
      </c>
      <c r="I6961" s="447">
        <v>45261</v>
      </c>
    </row>
    <row r="6962" spans="1:9" ht="15.75">
      <c r="A6962" s="675">
        <v>93595</v>
      </c>
      <c r="B6962" s="675" t="s">
        <v>3186</v>
      </c>
      <c r="C6962" s="675" t="s">
        <v>1995</v>
      </c>
      <c r="D6962" s="675" t="s">
        <v>125</v>
      </c>
      <c r="E6962" s="676">
        <v>1.8</v>
      </c>
      <c r="H6962" s="446" t="s">
        <v>14360</v>
      </c>
      <c r="I6962" s="447">
        <v>45261</v>
      </c>
    </row>
    <row r="6963" spans="1:9" ht="15.75">
      <c r="A6963" s="675">
        <v>93596</v>
      </c>
      <c r="B6963" s="675" t="s">
        <v>3187</v>
      </c>
      <c r="C6963" s="675" t="s">
        <v>1995</v>
      </c>
      <c r="D6963" s="675" t="s">
        <v>125</v>
      </c>
      <c r="E6963" s="676">
        <v>0.65</v>
      </c>
      <c r="H6963" s="446" t="s">
        <v>14360</v>
      </c>
      <c r="I6963" s="447">
        <v>45261</v>
      </c>
    </row>
    <row r="6964" spans="1:9" ht="15.75">
      <c r="A6964" s="675">
        <v>93597</v>
      </c>
      <c r="B6964" s="675" t="s">
        <v>3188</v>
      </c>
      <c r="C6964" s="675" t="s">
        <v>1995</v>
      </c>
      <c r="D6964" s="675" t="s">
        <v>125</v>
      </c>
      <c r="E6964" s="676">
        <v>1.78</v>
      </c>
      <c r="H6964" s="446" t="s">
        <v>14360</v>
      </c>
      <c r="I6964" s="447">
        <v>45261</v>
      </c>
    </row>
    <row r="6965" spans="1:9" ht="15.75">
      <c r="A6965" s="675">
        <v>93598</v>
      </c>
      <c r="B6965" s="675" t="s">
        <v>3189</v>
      </c>
      <c r="C6965" s="675" t="s">
        <v>1995</v>
      </c>
      <c r="D6965" s="675" t="s">
        <v>125</v>
      </c>
      <c r="E6965" s="676">
        <v>1.53</v>
      </c>
      <c r="H6965" s="446" t="s">
        <v>14360</v>
      </c>
      <c r="I6965" s="447">
        <v>45261</v>
      </c>
    </row>
    <row r="6966" spans="1:9" ht="15.75">
      <c r="A6966" s="675">
        <v>93599</v>
      </c>
      <c r="B6966" s="675" t="s">
        <v>3190</v>
      </c>
      <c r="C6966" s="675" t="s">
        <v>1995</v>
      </c>
      <c r="D6966" s="675" t="s">
        <v>125</v>
      </c>
      <c r="E6966" s="676">
        <v>0.56000000000000005</v>
      </c>
      <c r="H6966" s="446" t="s">
        <v>14360</v>
      </c>
      <c r="I6966" s="447">
        <v>45261</v>
      </c>
    </row>
    <row r="6967" spans="1:9" ht="15.75">
      <c r="A6967" s="675">
        <v>95425</v>
      </c>
      <c r="B6967" s="675" t="s">
        <v>3191</v>
      </c>
      <c r="C6967" s="675" t="s">
        <v>1995</v>
      </c>
      <c r="D6967" s="675" t="s">
        <v>43</v>
      </c>
      <c r="E6967" s="676">
        <v>2.2799999999999998</v>
      </c>
      <c r="H6967" s="446" t="s">
        <v>14360</v>
      </c>
      <c r="I6967" s="447">
        <v>45261</v>
      </c>
    </row>
    <row r="6968" spans="1:9" ht="15.75">
      <c r="A6968" s="675">
        <v>95426</v>
      </c>
      <c r="B6968" s="675" t="s">
        <v>3192</v>
      </c>
      <c r="C6968" s="675" t="s">
        <v>1995</v>
      </c>
      <c r="D6968" s="675" t="s">
        <v>43</v>
      </c>
      <c r="E6968" s="676">
        <v>1.97</v>
      </c>
      <c r="H6968" s="446" t="s">
        <v>14360</v>
      </c>
      <c r="I6968" s="447">
        <v>45261</v>
      </c>
    </row>
    <row r="6969" spans="1:9" ht="15.75">
      <c r="A6969" s="675">
        <v>95427</v>
      </c>
      <c r="B6969" s="675" t="s">
        <v>3193</v>
      </c>
      <c r="C6969" s="675" t="s">
        <v>1995</v>
      </c>
      <c r="D6969" s="675" t="s">
        <v>43</v>
      </c>
      <c r="E6969" s="676">
        <v>0.73</v>
      </c>
      <c r="H6969" s="446" t="s">
        <v>14360</v>
      </c>
      <c r="I6969" s="447">
        <v>45261</v>
      </c>
    </row>
    <row r="6970" spans="1:9" ht="15.75">
      <c r="A6970" s="675">
        <v>95428</v>
      </c>
      <c r="B6970" s="675" t="s">
        <v>3194</v>
      </c>
      <c r="C6970" s="675" t="s">
        <v>1995</v>
      </c>
      <c r="D6970" s="675" t="s">
        <v>125</v>
      </c>
      <c r="E6970" s="676">
        <v>1.53</v>
      </c>
      <c r="H6970" s="446" t="s">
        <v>14360</v>
      </c>
      <c r="I6970" s="447">
        <v>45261</v>
      </c>
    </row>
    <row r="6971" spans="1:9" ht="15.75">
      <c r="A6971" s="675">
        <v>95429</v>
      </c>
      <c r="B6971" s="675" t="s">
        <v>3195</v>
      </c>
      <c r="C6971" s="675" t="s">
        <v>1995</v>
      </c>
      <c r="D6971" s="675" t="s">
        <v>125</v>
      </c>
      <c r="E6971" s="676">
        <v>1.33</v>
      </c>
      <c r="H6971" s="446" t="s">
        <v>14360</v>
      </c>
      <c r="I6971" s="447">
        <v>45261</v>
      </c>
    </row>
    <row r="6972" spans="1:9" ht="15.75">
      <c r="A6972" s="675">
        <v>95430</v>
      </c>
      <c r="B6972" s="675" t="s">
        <v>3196</v>
      </c>
      <c r="C6972" s="675" t="s">
        <v>1995</v>
      </c>
      <c r="D6972" s="675" t="s">
        <v>125</v>
      </c>
      <c r="E6972" s="676">
        <v>0.46</v>
      </c>
      <c r="H6972" s="446" t="s">
        <v>14360</v>
      </c>
      <c r="I6972" s="447">
        <v>45261</v>
      </c>
    </row>
    <row r="6973" spans="1:9" ht="15.75">
      <c r="A6973" s="675">
        <v>95875</v>
      </c>
      <c r="B6973" s="675" t="s">
        <v>3197</v>
      </c>
      <c r="C6973" s="675" t="s">
        <v>1995</v>
      </c>
      <c r="D6973" s="675" t="s">
        <v>43</v>
      </c>
      <c r="E6973" s="676">
        <v>2.4500000000000002</v>
      </c>
      <c r="H6973" s="446" t="s">
        <v>14360</v>
      </c>
      <c r="I6973" s="447">
        <v>45261</v>
      </c>
    </row>
    <row r="6974" spans="1:9" ht="15.75">
      <c r="A6974" s="675">
        <v>95876</v>
      </c>
      <c r="B6974" s="675" t="s">
        <v>3198</v>
      </c>
      <c r="C6974" s="675" t="s">
        <v>1995</v>
      </c>
      <c r="D6974" s="675" t="s">
        <v>43</v>
      </c>
      <c r="E6974" s="676">
        <v>2.1</v>
      </c>
      <c r="H6974" s="446" t="s">
        <v>14360</v>
      </c>
      <c r="I6974" s="447">
        <v>45261</v>
      </c>
    </row>
    <row r="6975" spans="1:9" ht="15.75">
      <c r="A6975" s="675">
        <v>95877</v>
      </c>
      <c r="B6975" s="675" t="s">
        <v>3199</v>
      </c>
      <c r="C6975" s="675" t="s">
        <v>1995</v>
      </c>
      <c r="D6975" s="675" t="s">
        <v>43</v>
      </c>
      <c r="E6975" s="676">
        <v>1.81</v>
      </c>
      <c r="H6975" s="446" t="s">
        <v>14360</v>
      </c>
      <c r="I6975" s="447">
        <v>45261</v>
      </c>
    </row>
    <row r="6976" spans="1:9" ht="15.75">
      <c r="A6976" s="675">
        <v>95878</v>
      </c>
      <c r="B6976" s="675" t="s">
        <v>3200</v>
      </c>
      <c r="C6976" s="675" t="s">
        <v>1995</v>
      </c>
      <c r="D6976" s="675" t="s">
        <v>125</v>
      </c>
      <c r="E6976" s="676">
        <v>1.65</v>
      </c>
      <c r="H6976" s="446" t="s">
        <v>14360</v>
      </c>
      <c r="I6976" s="447">
        <v>45261</v>
      </c>
    </row>
    <row r="6977" spans="1:9" ht="15.75">
      <c r="A6977" s="675">
        <v>95879</v>
      </c>
      <c r="B6977" s="675" t="s">
        <v>3201</v>
      </c>
      <c r="C6977" s="675" t="s">
        <v>1995</v>
      </c>
      <c r="D6977" s="675" t="s">
        <v>125</v>
      </c>
      <c r="E6977" s="676">
        <v>1.43</v>
      </c>
      <c r="H6977" s="446" t="s">
        <v>14360</v>
      </c>
      <c r="I6977" s="447">
        <v>45261</v>
      </c>
    </row>
    <row r="6978" spans="1:9" ht="15.75">
      <c r="A6978" s="675">
        <v>95880</v>
      </c>
      <c r="B6978" s="675" t="s">
        <v>3202</v>
      </c>
      <c r="C6978" s="675" t="s">
        <v>1995</v>
      </c>
      <c r="D6978" s="675" t="s">
        <v>125</v>
      </c>
      <c r="E6978" s="676">
        <v>1.21</v>
      </c>
      <c r="H6978" s="446" t="s">
        <v>14360</v>
      </c>
      <c r="I6978" s="447">
        <v>45261</v>
      </c>
    </row>
    <row r="6979" spans="1:9" ht="15.75">
      <c r="A6979" s="675">
        <v>97912</v>
      </c>
      <c r="B6979" s="675" t="s">
        <v>3203</v>
      </c>
      <c r="C6979" s="675" t="s">
        <v>1995</v>
      </c>
      <c r="D6979" s="675" t="s">
        <v>43</v>
      </c>
      <c r="E6979" s="676">
        <v>3.7</v>
      </c>
      <c r="H6979" s="446" t="s">
        <v>14360</v>
      </c>
      <c r="I6979" s="447">
        <v>45261</v>
      </c>
    </row>
    <row r="6980" spans="1:9" ht="15.75">
      <c r="A6980" s="675">
        <v>97913</v>
      </c>
      <c r="B6980" s="675" t="s">
        <v>3204</v>
      </c>
      <c r="C6980" s="675" t="s">
        <v>1995</v>
      </c>
      <c r="D6980" s="675" t="s">
        <v>43</v>
      </c>
      <c r="E6980" s="676">
        <v>3.21</v>
      </c>
      <c r="H6980" s="446" t="s">
        <v>14360</v>
      </c>
      <c r="I6980" s="447">
        <v>45261</v>
      </c>
    </row>
    <row r="6981" spans="1:9" ht="15.75">
      <c r="A6981" s="675">
        <v>97914</v>
      </c>
      <c r="B6981" s="675" t="s">
        <v>3205</v>
      </c>
      <c r="C6981" s="675" t="s">
        <v>1995</v>
      </c>
      <c r="D6981" s="675" t="s">
        <v>43</v>
      </c>
      <c r="E6981" s="676">
        <v>2.94</v>
      </c>
      <c r="H6981" s="446" t="s">
        <v>14360</v>
      </c>
      <c r="I6981" s="447">
        <v>45261</v>
      </c>
    </row>
    <row r="6982" spans="1:9" ht="15.75">
      <c r="A6982" s="675">
        <v>97915</v>
      </c>
      <c r="B6982" s="675" t="s">
        <v>3206</v>
      </c>
      <c r="C6982" s="675" t="s">
        <v>1995</v>
      </c>
      <c r="D6982" s="675" t="s">
        <v>43</v>
      </c>
      <c r="E6982" s="676">
        <v>1.17</v>
      </c>
      <c r="H6982" s="446" t="s">
        <v>14360</v>
      </c>
      <c r="I6982" s="447">
        <v>45261</v>
      </c>
    </row>
    <row r="6983" spans="1:9" ht="15.75">
      <c r="A6983" s="675">
        <v>100937</v>
      </c>
      <c r="B6983" s="675" t="s">
        <v>3207</v>
      </c>
      <c r="C6983" s="675" t="s">
        <v>1995</v>
      </c>
      <c r="D6983" s="675" t="s">
        <v>43</v>
      </c>
      <c r="E6983" s="676">
        <v>8.83</v>
      </c>
      <c r="H6983" s="446" t="s">
        <v>14360</v>
      </c>
      <c r="I6983" s="447">
        <v>45261</v>
      </c>
    </row>
    <row r="6984" spans="1:9" ht="15.75">
      <c r="A6984" s="675">
        <v>100938</v>
      </c>
      <c r="B6984" s="675" t="s">
        <v>3208</v>
      </c>
      <c r="C6984" s="675" t="s">
        <v>1995</v>
      </c>
      <c r="D6984" s="675" t="s">
        <v>43</v>
      </c>
      <c r="E6984" s="676">
        <v>7.41</v>
      </c>
      <c r="H6984" s="446" t="s">
        <v>14360</v>
      </c>
      <c r="I6984" s="447">
        <v>45261</v>
      </c>
    </row>
    <row r="6985" spans="1:9" ht="15.75">
      <c r="A6985" s="675">
        <v>100939</v>
      </c>
      <c r="B6985" s="675" t="s">
        <v>3209</v>
      </c>
      <c r="C6985" s="675" t="s">
        <v>1995</v>
      </c>
      <c r="D6985" s="675" t="s">
        <v>43</v>
      </c>
      <c r="E6985" s="676">
        <v>6.42</v>
      </c>
      <c r="H6985" s="446" t="s">
        <v>14360</v>
      </c>
      <c r="I6985" s="447">
        <v>45261</v>
      </c>
    </row>
    <row r="6986" spans="1:9" ht="15.75">
      <c r="A6986" s="675">
        <v>100940</v>
      </c>
      <c r="B6986" s="675" t="s">
        <v>3210</v>
      </c>
      <c r="C6986" s="675" t="s">
        <v>1995</v>
      </c>
      <c r="D6986" s="675" t="s">
        <v>43</v>
      </c>
      <c r="E6986" s="676">
        <v>5.48</v>
      </c>
      <c r="H6986" s="446" t="s">
        <v>14360</v>
      </c>
      <c r="I6986" s="447">
        <v>45261</v>
      </c>
    </row>
    <row r="6987" spans="1:9" ht="15.75">
      <c r="A6987" s="675">
        <v>100941</v>
      </c>
      <c r="B6987" s="675" t="s">
        <v>3211</v>
      </c>
      <c r="C6987" s="675" t="s">
        <v>1995</v>
      </c>
      <c r="D6987" s="675" t="s">
        <v>125</v>
      </c>
      <c r="E6987" s="676">
        <v>5.88</v>
      </c>
      <c r="H6987" s="446" t="s">
        <v>14360</v>
      </c>
      <c r="I6987" s="447">
        <v>45261</v>
      </c>
    </row>
    <row r="6988" spans="1:9" ht="15.75">
      <c r="A6988" s="675">
        <v>100942</v>
      </c>
      <c r="B6988" s="675" t="s">
        <v>3212</v>
      </c>
      <c r="C6988" s="675" t="s">
        <v>1995</v>
      </c>
      <c r="D6988" s="675" t="s">
        <v>125</v>
      </c>
      <c r="E6988" s="676">
        <v>4.9400000000000004</v>
      </c>
      <c r="H6988" s="446" t="s">
        <v>14360</v>
      </c>
      <c r="I6988" s="447">
        <v>45261</v>
      </c>
    </row>
    <row r="6989" spans="1:9" ht="15.75">
      <c r="A6989" s="675">
        <v>100943</v>
      </c>
      <c r="B6989" s="675" t="s">
        <v>3213</v>
      </c>
      <c r="C6989" s="675" t="s">
        <v>1995</v>
      </c>
      <c r="D6989" s="675" t="s">
        <v>125</v>
      </c>
      <c r="E6989" s="676">
        <v>4.26</v>
      </c>
      <c r="H6989" s="446" t="s">
        <v>14360</v>
      </c>
      <c r="I6989" s="447">
        <v>45261</v>
      </c>
    </row>
    <row r="6990" spans="1:9" ht="15.75">
      <c r="A6990" s="675">
        <v>100944</v>
      </c>
      <c r="B6990" s="675" t="s">
        <v>3214</v>
      </c>
      <c r="C6990" s="675" t="s">
        <v>1995</v>
      </c>
      <c r="D6990" s="675" t="s">
        <v>125</v>
      </c>
      <c r="E6990" s="676">
        <v>3.65</v>
      </c>
      <c r="H6990" s="446" t="s">
        <v>14360</v>
      </c>
      <c r="I6990" s="447">
        <v>45261</v>
      </c>
    </row>
    <row r="6991" spans="1:9" ht="15.75">
      <c r="A6991" s="675">
        <v>100945</v>
      </c>
      <c r="B6991" s="675" t="s">
        <v>3215</v>
      </c>
      <c r="C6991" s="675" t="s">
        <v>1995</v>
      </c>
      <c r="D6991" s="675" t="s">
        <v>125</v>
      </c>
      <c r="E6991" s="676">
        <v>2.79</v>
      </c>
      <c r="H6991" s="446" t="s">
        <v>14360</v>
      </c>
      <c r="I6991" s="447">
        <v>45261</v>
      </c>
    </row>
    <row r="6992" spans="1:9" ht="15.75">
      <c r="A6992" s="675">
        <v>100946</v>
      </c>
      <c r="B6992" s="675" t="s">
        <v>3216</v>
      </c>
      <c r="C6992" s="675" t="s">
        <v>1995</v>
      </c>
      <c r="D6992" s="675" t="s">
        <v>125</v>
      </c>
      <c r="E6992" s="676">
        <v>2.41</v>
      </c>
      <c r="H6992" s="446" t="s">
        <v>14360</v>
      </c>
      <c r="I6992" s="447">
        <v>45261</v>
      </c>
    </row>
    <row r="6993" spans="1:9" ht="15.75">
      <c r="A6993" s="675">
        <v>100947</v>
      </c>
      <c r="B6993" s="675" t="s">
        <v>3217</v>
      </c>
      <c r="C6993" s="675" t="s">
        <v>1995</v>
      </c>
      <c r="D6993" s="675" t="s">
        <v>125</v>
      </c>
      <c r="E6993" s="676">
        <v>2.21</v>
      </c>
      <c r="H6993" s="446" t="s">
        <v>14360</v>
      </c>
      <c r="I6993" s="447">
        <v>45261</v>
      </c>
    </row>
    <row r="6994" spans="1:9" ht="15.75">
      <c r="A6994" s="675">
        <v>100948</v>
      </c>
      <c r="B6994" s="675" t="s">
        <v>3218</v>
      </c>
      <c r="C6994" s="675" t="s">
        <v>1995</v>
      </c>
      <c r="D6994" s="675" t="s">
        <v>125</v>
      </c>
      <c r="E6994" s="676">
        <v>0.88</v>
      </c>
      <c r="H6994" s="446" t="s">
        <v>14360</v>
      </c>
      <c r="I6994" s="447">
        <v>45261</v>
      </c>
    </row>
    <row r="6995" spans="1:9" ht="15.75">
      <c r="A6995" s="675">
        <v>100949</v>
      </c>
      <c r="B6995" s="675" t="s">
        <v>3219</v>
      </c>
      <c r="C6995" s="675" t="s">
        <v>1995</v>
      </c>
      <c r="D6995" s="675" t="s">
        <v>125</v>
      </c>
      <c r="E6995" s="676">
        <v>6.64</v>
      </c>
      <c r="H6995" s="446" t="s">
        <v>14360</v>
      </c>
      <c r="I6995" s="447">
        <v>45261</v>
      </c>
    </row>
    <row r="6996" spans="1:9" ht="15.75">
      <c r="A6996" s="675">
        <v>100950</v>
      </c>
      <c r="B6996" s="675" t="s">
        <v>3220</v>
      </c>
      <c r="C6996" s="675" t="s">
        <v>1995</v>
      </c>
      <c r="D6996" s="675" t="s">
        <v>125</v>
      </c>
      <c r="E6996" s="676">
        <v>3.55</v>
      </c>
      <c r="H6996" s="446" t="s">
        <v>14360</v>
      </c>
      <c r="I6996" s="447">
        <v>45261</v>
      </c>
    </row>
    <row r="6997" spans="1:9" ht="15.75">
      <c r="A6997" s="675">
        <v>100951</v>
      </c>
      <c r="B6997" s="675" t="s">
        <v>3221</v>
      </c>
      <c r="C6997" s="675" t="s">
        <v>1995</v>
      </c>
      <c r="D6997" s="675" t="s">
        <v>125</v>
      </c>
      <c r="E6997" s="676">
        <v>3.06</v>
      </c>
      <c r="H6997" s="446" t="s">
        <v>14360</v>
      </c>
      <c r="I6997" s="447">
        <v>45261</v>
      </c>
    </row>
    <row r="6998" spans="1:9" ht="15.75">
      <c r="A6998" s="675">
        <v>100952</v>
      </c>
      <c r="B6998" s="675" t="s">
        <v>3222</v>
      </c>
      <c r="C6998" s="675" t="s">
        <v>1995</v>
      </c>
      <c r="D6998" s="675" t="s">
        <v>125</v>
      </c>
      <c r="E6998" s="676">
        <v>2.82</v>
      </c>
      <c r="H6998" s="446" t="s">
        <v>14360</v>
      </c>
      <c r="I6998" s="447">
        <v>45261</v>
      </c>
    </row>
    <row r="6999" spans="1:9" ht="15.75">
      <c r="A6999" s="675">
        <v>100953</v>
      </c>
      <c r="B6999" s="675" t="s">
        <v>3223</v>
      </c>
      <c r="C6999" s="675" t="s">
        <v>1995</v>
      </c>
      <c r="D6999" s="675" t="s">
        <v>125</v>
      </c>
      <c r="E6999" s="676">
        <v>1.1200000000000001</v>
      </c>
      <c r="H6999" s="446" t="s">
        <v>14360</v>
      </c>
      <c r="I6999" s="447">
        <v>45261</v>
      </c>
    </row>
    <row r="7000" spans="1:9" ht="15.75">
      <c r="A7000" s="675">
        <v>100954</v>
      </c>
      <c r="B7000" s="675" t="s">
        <v>3224</v>
      </c>
      <c r="C7000" s="675" t="s">
        <v>1995</v>
      </c>
      <c r="D7000" s="675" t="s">
        <v>125</v>
      </c>
      <c r="E7000" s="676">
        <v>8.43</v>
      </c>
      <c r="H7000" s="446" t="s">
        <v>14360</v>
      </c>
      <c r="I7000" s="447">
        <v>45261</v>
      </c>
    </row>
    <row r="7001" spans="1:9" ht="15.75">
      <c r="A7001" s="675">
        <v>100955</v>
      </c>
      <c r="B7001" s="675" t="s">
        <v>3225</v>
      </c>
      <c r="C7001" s="675" t="s">
        <v>1995</v>
      </c>
      <c r="D7001" s="675" t="s">
        <v>43</v>
      </c>
      <c r="E7001" s="676">
        <v>4.84</v>
      </c>
      <c r="H7001" s="446" t="s">
        <v>14360</v>
      </c>
      <c r="I7001" s="447">
        <v>45261</v>
      </c>
    </row>
    <row r="7002" spans="1:9" ht="15.75">
      <c r="A7002" s="675">
        <v>100956</v>
      </c>
      <c r="B7002" s="675" t="s">
        <v>3226</v>
      </c>
      <c r="C7002" s="675" t="s">
        <v>1995</v>
      </c>
      <c r="D7002" s="675" t="s">
        <v>43</v>
      </c>
      <c r="E7002" s="676">
        <v>4.21</v>
      </c>
      <c r="H7002" s="446" t="s">
        <v>14360</v>
      </c>
      <c r="I7002" s="447">
        <v>45261</v>
      </c>
    </row>
    <row r="7003" spans="1:9" ht="15.75">
      <c r="A7003" s="675">
        <v>100957</v>
      </c>
      <c r="B7003" s="675" t="s">
        <v>3227</v>
      </c>
      <c r="C7003" s="675" t="s">
        <v>1995</v>
      </c>
      <c r="D7003" s="675" t="s">
        <v>43</v>
      </c>
      <c r="E7003" s="676">
        <v>3.85</v>
      </c>
      <c r="H7003" s="446" t="s">
        <v>14360</v>
      </c>
      <c r="I7003" s="447">
        <v>45261</v>
      </c>
    </row>
    <row r="7004" spans="1:9" ht="15.75">
      <c r="A7004" s="675">
        <v>100958</v>
      </c>
      <c r="B7004" s="675" t="s">
        <v>3228</v>
      </c>
      <c r="C7004" s="675" t="s">
        <v>1995</v>
      </c>
      <c r="D7004" s="675" t="s">
        <v>43</v>
      </c>
      <c r="E7004" s="676">
        <v>1.55</v>
      </c>
      <c r="H7004" s="446" t="s">
        <v>14360</v>
      </c>
      <c r="I7004" s="447">
        <v>45261</v>
      </c>
    </row>
    <row r="7005" spans="1:9" ht="15.75">
      <c r="A7005" s="675">
        <v>100959</v>
      </c>
      <c r="B7005" s="675" t="s">
        <v>3229</v>
      </c>
      <c r="C7005" s="675" t="s">
        <v>1995</v>
      </c>
      <c r="D7005" s="675" t="s">
        <v>43</v>
      </c>
      <c r="E7005" s="676">
        <v>11.56</v>
      </c>
      <c r="H7005" s="446" t="s">
        <v>14360</v>
      </c>
      <c r="I7005" s="447">
        <v>45261</v>
      </c>
    </row>
    <row r="7006" spans="1:9" ht="15.75">
      <c r="A7006" s="675">
        <v>100960</v>
      </c>
      <c r="B7006" s="675" t="s">
        <v>3230</v>
      </c>
      <c r="C7006" s="675" t="s">
        <v>1995</v>
      </c>
      <c r="D7006" s="675" t="s">
        <v>43</v>
      </c>
      <c r="E7006" s="676">
        <v>3.62</v>
      </c>
      <c r="H7006" s="446" t="s">
        <v>14360</v>
      </c>
      <c r="I7006" s="447">
        <v>45261</v>
      </c>
    </row>
    <row r="7007" spans="1:9" ht="15.75">
      <c r="A7007" s="675">
        <v>100961</v>
      </c>
      <c r="B7007" s="675" t="s">
        <v>3231</v>
      </c>
      <c r="C7007" s="675" t="s">
        <v>1995</v>
      </c>
      <c r="D7007" s="675" t="s">
        <v>43</v>
      </c>
      <c r="E7007" s="676">
        <v>3.13</v>
      </c>
      <c r="H7007" s="446" t="s">
        <v>14360</v>
      </c>
      <c r="I7007" s="447">
        <v>45261</v>
      </c>
    </row>
    <row r="7008" spans="1:9" ht="15.75">
      <c r="A7008" s="675">
        <v>100962</v>
      </c>
      <c r="B7008" s="675" t="s">
        <v>3232</v>
      </c>
      <c r="C7008" s="675" t="s">
        <v>1995</v>
      </c>
      <c r="D7008" s="675" t="s">
        <v>43</v>
      </c>
      <c r="E7008" s="676">
        <v>2.86</v>
      </c>
      <c r="H7008" s="446" t="s">
        <v>14360</v>
      </c>
      <c r="I7008" s="447">
        <v>45261</v>
      </c>
    </row>
    <row r="7009" spans="1:9" ht="15.75">
      <c r="A7009" s="675">
        <v>100963</v>
      </c>
      <c r="B7009" s="675" t="s">
        <v>3233</v>
      </c>
      <c r="C7009" s="675" t="s">
        <v>1995</v>
      </c>
      <c r="D7009" s="675" t="s">
        <v>43</v>
      </c>
      <c r="E7009" s="676">
        <v>1.1299999999999999</v>
      </c>
      <c r="H7009" s="446" t="s">
        <v>14360</v>
      </c>
      <c r="I7009" s="447">
        <v>45261</v>
      </c>
    </row>
    <row r="7010" spans="1:9" ht="15.75">
      <c r="A7010" s="675">
        <v>100964</v>
      </c>
      <c r="B7010" s="675" t="s">
        <v>3234</v>
      </c>
      <c r="C7010" s="675" t="s">
        <v>1995</v>
      </c>
      <c r="D7010" s="675" t="s">
        <v>43</v>
      </c>
      <c r="E7010" s="676">
        <v>8.68</v>
      </c>
      <c r="H7010" s="446" t="s">
        <v>14360</v>
      </c>
      <c r="I7010" s="447">
        <v>45261</v>
      </c>
    </row>
    <row r="7011" spans="1:9" ht="15.75">
      <c r="A7011" s="675">
        <v>100973</v>
      </c>
      <c r="B7011" s="675" t="s">
        <v>3235</v>
      </c>
      <c r="C7011" s="675" t="s">
        <v>1995</v>
      </c>
      <c r="D7011" s="675" t="s">
        <v>326</v>
      </c>
      <c r="E7011" s="676">
        <v>8.68</v>
      </c>
      <c r="H7011" s="446" t="s">
        <v>14360</v>
      </c>
      <c r="I7011" s="447">
        <v>45261</v>
      </c>
    </row>
    <row r="7012" spans="1:9" ht="15.75">
      <c r="A7012" s="675">
        <v>100974</v>
      </c>
      <c r="B7012" s="675" t="s">
        <v>3236</v>
      </c>
      <c r="C7012" s="675" t="s">
        <v>1995</v>
      </c>
      <c r="D7012" s="675" t="s">
        <v>326</v>
      </c>
      <c r="E7012" s="676">
        <v>8.41</v>
      </c>
      <c r="H7012" s="446" t="s">
        <v>14360</v>
      </c>
      <c r="I7012" s="447">
        <v>45261</v>
      </c>
    </row>
    <row r="7013" spans="1:9" ht="15.75">
      <c r="A7013" s="675">
        <v>100975</v>
      </c>
      <c r="B7013" s="675" t="s">
        <v>3237</v>
      </c>
      <c r="C7013" s="675" t="s">
        <v>1995</v>
      </c>
      <c r="D7013" s="675" t="s">
        <v>326</v>
      </c>
      <c r="E7013" s="676">
        <v>8.39</v>
      </c>
      <c r="H7013" s="446" t="s">
        <v>14360</v>
      </c>
      <c r="I7013" s="447">
        <v>45261</v>
      </c>
    </row>
    <row r="7014" spans="1:9" ht="15.75">
      <c r="A7014" s="675">
        <v>100965</v>
      </c>
      <c r="B7014" s="675" t="s">
        <v>3238</v>
      </c>
      <c r="C7014" s="675" t="s">
        <v>1995</v>
      </c>
      <c r="D7014" s="675" t="s">
        <v>125</v>
      </c>
      <c r="E7014" s="676">
        <v>1.76</v>
      </c>
      <c r="H7014" s="446" t="s">
        <v>14360</v>
      </c>
      <c r="I7014" s="447">
        <v>45261</v>
      </c>
    </row>
    <row r="7015" spans="1:9" ht="15.75">
      <c r="A7015" s="675">
        <v>100966</v>
      </c>
      <c r="B7015" s="675" t="s">
        <v>3239</v>
      </c>
      <c r="C7015" s="675" t="s">
        <v>1995</v>
      </c>
      <c r="D7015" s="675" t="s">
        <v>125</v>
      </c>
      <c r="E7015" s="676">
        <v>1.51</v>
      </c>
      <c r="H7015" s="446" t="s">
        <v>14360</v>
      </c>
      <c r="I7015" s="447">
        <v>45261</v>
      </c>
    </row>
    <row r="7016" spans="1:9" ht="15.75">
      <c r="A7016" s="675">
        <v>100969</v>
      </c>
      <c r="B7016" s="675" t="s">
        <v>3242</v>
      </c>
      <c r="C7016" s="675" t="s">
        <v>1995</v>
      </c>
      <c r="D7016" s="675" t="s">
        <v>125</v>
      </c>
      <c r="E7016" s="676">
        <v>2.29</v>
      </c>
      <c r="H7016" s="446" t="s">
        <v>14360</v>
      </c>
      <c r="I7016" s="447">
        <v>45261</v>
      </c>
    </row>
    <row r="7017" spans="1:9" ht="15.75">
      <c r="A7017" s="675">
        <v>100970</v>
      </c>
      <c r="B7017" s="675" t="s">
        <v>3243</v>
      </c>
      <c r="C7017" s="675" t="s">
        <v>1995</v>
      </c>
      <c r="D7017" s="675" t="s">
        <v>125</v>
      </c>
      <c r="E7017" s="676">
        <v>1.94</v>
      </c>
      <c r="H7017" s="446" t="s">
        <v>14360</v>
      </c>
      <c r="I7017" s="447">
        <v>45261</v>
      </c>
    </row>
    <row r="7018" spans="1:9" ht="15.75">
      <c r="A7018" s="675">
        <v>102330</v>
      </c>
      <c r="B7018" s="675" t="s">
        <v>3240</v>
      </c>
      <c r="C7018" s="675" t="s">
        <v>1995</v>
      </c>
      <c r="D7018" s="675" t="s">
        <v>125</v>
      </c>
      <c r="E7018" s="676">
        <v>1.4</v>
      </c>
      <c r="H7018" s="446" t="s">
        <v>14360</v>
      </c>
      <c r="I7018" s="447">
        <v>45261</v>
      </c>
    </row>
    <row r="7019" spans="1:9" ht="15.75">
      <c r="A7019" s="675">
        <v>102331</v>
      </c>
      <c r="B7019" s="675" t="s">
        <v>3241</v>
      </c>
      <c r="C7019" s="675" t="s">
        <v>1995</v>
      </c>
      <c r="D7019" s="675" t="s">
        <v>125</v>
      </c>
      <c r="E7019" s="676">
        <v>0.55000000000000004</v>
      </c>
      <c r="H7019" s="446" t="s">
        <v>14360</v>
      </c>
      <c r="I7019" s="447">
        <v>45261</v>
      </c>
    </row>
    <row r="7020" spans="1:9" ht="15.75">
      <c r="A7020" s="675">
        <v>102332</v>
      </c>
      <c r="B7020" s="675" t="s">
        <v>3244</v>
      </c>
      <c r="C7020" s="675" t="s">
        <v>1995</v>
      </c>
      <c r="D7020" s="675" t="s">
        <v>125</v>
      </c>
      <c r="E7020" s="676">
        <v>1.81</v>
      </c>
      <c r="H7020" s="446" t="s">
        <v>14360</v>
      </c>
      <c r="I7020" s="447">
        <v>45261</v>
      </c>
    </row>
    <row r="7021" spans="1:9" ht="15.75">
      <c r="A7021" s="675">
        <v>102333</v>
      </c>
      <c r="B7021" s="675" t="s">
        <v>3245</v>
      </c>
      <c r="C7021" s="675" t="s">
        <v>1995</v>
      </c>
      <c r="D7021" s="675" t="s">
        <v>125</v>
      </c>
      <c r="E7021" s="676">
        <v>0.73</v>
      </c>
      <c r="H7021" s="446" t="s">
        <v>14360</v>
      </c>
      <c r="I7021" s="447">
        <v>45261</v>
      </c>
    </row>
    <row r="7022" spans="1:9" ht="15.75">
      <c r="A7022" s="675">
        <v>101019</v>
      </c>
      <c r="B7022" s="675" t="s">
        <v>3246</v>
      </c>
      <c r="C7022" s="675" t="s">
        <v>1995</v>
      </c>
      <c r="D7022" s="675" t="s">
        <v>126</v>
      </c>
      <c r="E7022" s="676">
        <v>552.46</v>
      </c>
      <c r="H7022" s="446" t="s">
        <v>14360</v>
      </c>
      <c r="I7022" s="447">
        <v>45261</v>
      </c>
    </row>
    <row r="7023" spans="1:9" ht="15.75">
      <c r="A7023" s="675">
        <v>101479</v>
      </c>
      <c r="B7023" s="675" t="s">
        <v>3247</v>
      </c>
      <c r="C7023" s="675" t="s">
        <v>1995</v>
      </c>
      <c r="D7023" s="675" t="s">
        <v>126</v>
      </c>
      <c r="E7023" s="676">
        <v>160.96</v>
      </c>
      <c r="H7023" s="446" t="s">
        <v>14360</v>
      </c>
      <c r="I7023" s="447">
        <v>45261</v>
      </c>
    </row>
    <row r="7024" spans="1:9" ht="15.75">
      <c r="A7024" s="675">
        <v>102568</v>
      </c>
      <c r="B7024" s="675" t="s">
        <v>4789</v>
      </c>
      <c r="C7024" s="675" t="s">
        <v>1995</v>
      </c>
      <c r="D7024" s="675" t="s">
        <v>126</v>
      </c>
      <c r="E7024" s="676">
        <v>274.2</v>
      </c>
      <c r="H7024" s="446" t="s">
        <v>14360</v>
      </c>
      <c r="I7024" s="447">
        <v>45261</v>
      </c>
    </row>
    <row r="7025" spans="1:9" ht="15.75">
      <c r="A7025" s="675">
        <v>100976</v>
      </c>
      <c r="B7025" s="675" t="s">
        <v>3248</v>
      </c>
      <c r="C7025" s="675" t="s">
        <v>1995</v>
      </c>
      <c r="D7025" s="675" t="s">
        <v>326</v>
      </c>
      <c r="E7025" s="676">
        <v>8.24</v>
      </c>
      <c r="H7025" s="446" t="s">
        <v>14360</v>
      </c>
      <c r="I7025" s="447">
        <v>45261</v>
      </c>
    </row>
    <row r="7026" spans="1:9" ht="15.75">
      <c r="A7026" s="675">
        <v>100977</v>
      </c>
      <c r="B7026" s="675" t="s">
        <v>3249</v>
      </c>
      <c r="C7026" s="675" t="s">
        <v>1995</v>
      </c>
      <c r="D7026" s="675" t="s">
        <v>326</v>
      </c>
      <c r="E7026" s="676">
        <v>7.5</v>
      </c>
      <c r="H7026" s="446" t="s">
        <v>14360</v>
      </c>
      <c r="I7026" s="447">
        <v>45261</v>
      </c>
    </row>
    <row r="7027" spans="1:9" ht="15.75">
      <c r="A7027" s="675">
        <v>100978</v>
      </c>
      <c r="B7027" s="675" t="s">
        <v>3250</v>
      </c>
      <c r="C7027" s="675" t="s">
        <v>1995</v>
      </c>
      <c r="D7027" s="675" t="s">
        <v>326</v>
      </c>
      <c r="E7027" s="676">
        <v>6.81</v>
      </c>
      <c r="H7027" s="446" t="s">
        <v>14360</v>
      </c>
      <c r="I7027" s="447">
        <v>45261</v>
      </c>
    </row>
    <row r="7028" spans="1:9" ht="15.75">
      <c r="A7028" s="675">
        <v>100979</v>
      </c>
      <c r="B7028" s="675" t="s">
        <v>3251</v>
      </c>
      <c r="C7028" s="675" t="s">
        <v>1995</v>
      </c>
      <c r="D7028" s="675" t="s">
        <v>326</v>
      </c>
      <c r="E7028" s="676">
        <v>6.47</v>
      </c>
      <c r="H7028" s="446" t="s">
        <v>14360</v>
      </c>
      <c r="I7028" s="447">
        <v>45261</v>
      </c>
    </row>
    <row r="7029" spans="1:9" ht="15.75">
      <c r="A7029" s="675">
        <v>100980</v>
      </c>
      <c r="B7029" s="675" t="s">
        <v>3252</v>
      </c>
      <c r="C7029" s="675" t="s">
        <v>1995</v>
      </c>
      <c r="D7029" s="675" t="s">
        <v>326</v>
      </c>
      <c r="E7029" s="676">
        <v>6.13</v>
      </c>
      <c r="H7029" s="446" t="s">
        <v>14360</v>
      </c>
      <c r="I7029" s="447">
        <v>45261</v>
      </c>
    </row>
    <row r="7030" spans="1:9" ht="15.75">
      <c r="A7030" s="675">
        <v>100981</v>
      </c>
      <c r="B7030" s="675" t="s">
        <v>3253</v>
      </c>
      <c r="C7030" s="675" t="s">
        <v>1995</v>
      </c>
      <c r="D7030" s="675" t="s">
        <v>326</v>
      </c>
      <c r="E7030" s="676">
        <v>9.1199999999999992</v>
      </c>
      <c r="H7030" s="446" t="s">
        <v>14360</v>
      </c>
      <c r="I7030" s="447">
        <v>45261</v>
      </c>
    </row>
    <row r="7031" spans="1:9" ht="15.75">
      <c r="A7031" s="675">
        <v>100982</v>
      </c>
      <c r="B7031" s="675" t="s">
        <v>3254</v>
      </c>
      <c r="C7031" s="675" t="s">
        <v>1995</v>
      </c>
      <c r="D7031" s="675" t="s">
        <v>326</v>
      </c>
      <c r="E7031" s="676">
        <v>8.7899999999999991</v>
      </c>
      <c r="H7031" s="446" t="s">
        <v>14360</v>
      </c>
      <c r="I7031" s="447">
        <v>45261</v>
      </c>
    </row>
    <row r="7032" spans="1:9" ht="15.75">
      <c r="A7032" s="675">
        <v>100983</v>
      </c>
      <c r="B7032" s="675" t="s">
        <v>3255</v>
      </c>
      <c r="C7032" s="675" t="s">
        <v>1995</v>
      </c>
      <c r="D7032" s="675" t="s">
        <v>326</v>
      </c>
      <c r="E7032" s="676">
        <v>8.74</v>
      </c>
      <c r="H7032" s="446" t="s">
        <v>14360</v>
      </c>
      <c r="I7032" s="447">
        <v>45261</v>
      </c>
    </row>
    <row r="7033" spans="1:9" ht="15.75">
      <c r="A7033" s="675">
        <v>100984</v>
      </c>
      <c r="B7033" s="675" t="s">
        <v>3256</v>
      </c>
      <c r="C7033" s="675" t="s">
        <v>1995</v>
      </c>
      <c r="D7033" s="675" t="s">
        <v>326</v>
      </c>
      <c r="E7033" s="676">
        <v>8.56</v>
      </c>
      <c r="H7033" s="446" t="s">
        <v>14360</v>
      </c>
      <c r="I7033" s="447">
        <v>45261</v>
      </c>
    </row>
    <row r="7034" spans="1:9" ht="15.75">
      <c r="A7034" s="675">
        <v>100985</v>
      </c>
      <c r="B7034" s="675" t="s">
        <v>3257</v>
      </c>
      <c r="C7034" s="675" t="s">
        <v>1995</v>
      </c>
      <c r="D7034" s="675" t="s">
        <v>326</v>
      </c>
      <c r="E7034" s="676">
        <v>7.43</v>
      </c>
      <c r="H7034" s="446" t="s">
        <v>14360</v>
      </c>
      <c r="I7034" s="447">
        <v>45261</v>
      </c>
    </row>
    <row r="7035" spans="1:9" ht="15.75">
      <c r="A7035" s="675">
        <v>100986</v>
      </c>
      <c r="B7035" s="675" t="s">
        <v>3258</v>
      </c>
      <c r="C7035" s="675" t="s">
        <v>1995</v>
      </c>
      <c r="D7035" s="675" t="s">
        <v>326</v>
      </c>
      <c r="E7035" s="676">
        <v>8.9700000000000006</v>
      </c>
      <c r="H7035" s="446" t="s">
        <v>14360</v>
      </c>
      <c r="I7035" s="447">
        <v>45261</v>
      </c>
    </row>
    <row r="7036" spans="1:9" ht="15.75">
      <c r="A7036" s="675">
        <v>100987</v>
      </c>
      <c r="B7036" s="675" t="s">
        <v>3259</v>
      </c>
      <c r="C7036" s="675" t="s">
        <v>1995</v>
      </c>
      <c r="D7036" s="675" t="s">
        <v>326</v>
      </c>
      <c r="E7036" s="676">
        <v>10.18</v>
      </c>
      <c r="H7036" s="446" t="s">
        <v>14360</v>
      </c>
      <c r="I7036" s="447">
        <v>45261</v>
      </c>
    </row>
    <row r="7037" spans="1:9" ht="15.75">
      <c r="A7037" s="675">
        <v>100988</v>
      </c>
      <c r="B7037" s="675" t="s">
        <v>3260</v>
      </c>
      <c r="C7037" s="675" t="s">
        <v>1995</v>
      </c>
      <c r="D7037" s="675" t="s">
        <v>326</v>
      </c>
      <c r="E7037" s="676">
        <v>10.78</v>
      </c>
      <c r="H7037" s="446" t="s">
        <v>14360</v>
      </c>
      <c r="I7037" s="447">
        <v>45261</v>
      </c>
    </row>
    <row r="7038" spans="1:9" ht="15.75">
      <c r="A7038" s="675">
        <v>100989</v>
      </c>
      <c r="B7038" s="675" t="s">
        <v>3261</v>
      </c>
      <c r="C7038" s="675" t="s">
        <v>1995</v>
      </c>
      <c r="D7038" s="675" t="s">
        <v>126</v>
      </c>
      <c r="E7038" s="676">
        <v>5.79</v>
      </c>
      <c r="H7038" s="446" t="s">
        <v>14360</v>
      </c>
      <c r="I7038" s="447">
        <v>45261</v>
      </c>
    </row>
    <row r="7039" spans="1:9" ht="15.75">
      <c r="A7039" s="675">
        <v>100990</v>
      </c>
      <c r="B7039" s="675" t="s">
        <v>3262</v>
      </c>
      <c r="C7039" s="675" t="s">
        <v>1995</v>
      </c>
      <c r="D7039" s="675" t="s">
        <v>126</v>
      </c>
      <c r="E7039" s="676">
        <v>5.61</v>
      </c>
      <c r="H7039" s="446" t="s">
        <v>14360</v>
      </c>
      <c r="I7039" s="447">
        <v>45261</v>
      </c>
    </row>
    <row r="7040" spans="1:9" ht="15.75">
      <c r="A7040" s="675">
        <v>100991</v>
      </c>
      <c r="B7040" s="675" t="s">
        <v>3263</v>
      </c>
      <c r="C7040" s="675" t="s">
        <v>1995</v>
      </c>
      <c r="D7040" s="675" t="s">
        <v>126</v>
      </c>
      <c r="E7040" s="676">
        <v>5.62</v>
      </c>
      <c r="H7040" s="446" t="s">
        <v>14360</v>
      </c>
      <c r="I7040" s="447">
        <v>45261</v>
      </c>
    </row>
    <row r="7041" spans="1:9" ht="15.75">
      <c r="A7041" s="675">
        <v>100992</v>
      </c>
      <c r="B7041" s="675" t="s">
        <v>3264</v>
      </c>
      <c r="C7041" s="675" t="s">
        <v>1995</v>
      </c>
      <c r="D7041" s="675" t="s">
        <v>126</v>
      </c>
      <c r="E7041" s="676">
        <v>5.49</v>
      </c>
      <c r="H7041" s="446" t="s">
        <v>14360</v>
      </c>
      <c r="I7041" s="447">
        <v>45261</v>
      </c>
    </row>
    <row r="7042" spans="1:9" ht="15.75">
      <c r="A7042" s="675">
        <v>100993</v>
      </c>
      <c r="B7042" s="675" t="s">
        <v>3265</v>
      </c>
      <c r="C7042" s="675" t="s">
        <v>1995</v>
      </c>
      <c r="D7042" s="675" t="s">
        <v>126</v>
      </c>
      <c r="E7042" s="676">
        <v>4.99</v>
      </c>
      <c r="H7042" s="446" t="s">
        <v>14360</v>
      </c>
      <c r="I7042" s="447">
        <v>45261</v>
      </c>
    </row>
    <row r="7043" spans="1:9" ht="15.75">
      <c r="A7043" s="675">
        <v>100994</v>
      </c>
      <c r="B7043" s="675" t="s">
        <v>3266</v>
      </c>
      <c r="C7043" s="675" t="s">
        <v>1995</v>
      </c>
      <c r="D7043" s="675" t="s">
        <v>126</v>
      </c>
      <c r="E7043" s="676">
        <v>4.51</v>
      </c>
      <c r="H7043" s="446" t="s">
        <v>14360</v>
      </c>
      <c r="I7043" s="447">
        <v>45261</v>
      </c>
    </row>
    <row r="7044" spans="1:9" ht="15.75">
      <c r="A7044" s="675">
        <v>100995</v>
      </c>
      <c r="B7044" s="675" t="s">
        <v>3267</v>
      </c>
      <c r="C7044" s="675" t="s">
        <v>1995</v>
      </c>
      <c r="D7044" s="675" t="s">
        <v>126</v>
      </c>
      <c r="E7044" s="676">
        <v>4.32</v>
      </c>
      <c r="H7044" s="446" t="s">
        <v>14360</v>
      </c>
      <c r="I7044" s="447">
        <v>45261</v>
      </c>
    </row>
    <row r="7045" spans="1:9" ht="15.75">
      <c r="A7045" s="675">
        <v>100996</v>
      </c>
      <c r="B7045" s="675" t="s">
        <v>3268</v>
      </c>
      <c r="C7045" s="675" t="s">
        <v>1995</v>
      </c>
      <c r="D7045" s="675" t="s">
        <v>126</v>
      </c>
      <c r="E7045" s="676">
        <v>4.07</v>
      </c>
      <c r="H7045" s="446" t="s">
        <v>14360</v>
      </c>
      <c r="I7045" s="447">
        <v>45261</v>
      </c>
    </row>
    <row r="7046" spans="1:9" ht="15.75">
      <c r="A7046" s="675">
        <v>100997</v>
      </c>
      <c r="B7046" s="675" t="s">
        <v>3269</v>
      </c>
      <c r="C7046" s="675" t="s">
        <v>1995</v>
      </c>
      <c r="D7046" s="675" t="s">
        <v>126</v>
      </c>
      <c r="E7046" s="676">
        <v>6.09</v>
      </c>
      <c r="H7046" s="446" t="s">
        <v>14360</v>
      </c>
      <c r="I7046" s="447">
        <v>45261</v>
      </c>
    </row>
    <row r="7047" spans="1:9" ht="15.75">
      <c r="A7047" s="675">
        <v>100998</v>
      </c>
      <c r="B7047" s="675" t="s">
        <v>3270</v>
      </c>
      <c r="C7047" s="675" t="s">
        <v>1995</v>
      </c>
      <c r="D7047" s="675" t="s">
        <v>126</v>
      </c>
      <c r="E7047" s="676">
        <v>5.86</v>
      </c>
      <c r="H7047" s="446" t="s">
        <v>14360</v>
      </c>
      <c r="I7047" s="447">
        <v>45261</v>
      </c>
    </row>
    <row r="7048" spans="1:9" ht="15.75">
      <c r="A7048" s="675">
        <v>100999</v>
      </c>
      <c r="B7048" s="675" t="s">
        <v>3271</v>
      </c>
      <c r="C7048" s="675" t="s">
        <v>1995</v>
      </c>
      <c r="D7048" s="675" t="s">
        <v>126</v>
      </c>
      <c r="E7048" s="676">
        <v>5.85</v>
      </c>
      <c r="H7048" s="446" t="s">
        <v>14360</v>
      </c>
      <c r="I7048" s="447">
        <v>45261</v>
      </c>
    </row>
    <row r="7049" spans="1:9" ht="15.75">
      <c r="A7049" s="675">
        <v>101000</v>
      </c>
      <c r="B7049" s="675" t="s">
        <v>3272</v>
      </c>
      <c r="C7049" s="675" t="s">
        <v>1995</v>
      </c>
      <c r="D7049" s="675" t="s">
        <v>126</v>
      </c>
      <c r="E7049" s="676">
        <v>5.71</v>
      </c>
      <c r="H7049" s="446" t="s">
        <v>14360</v>
      </c>
      <c r="I7049" s="447">
        <v>45261</v>
      </c>
    </row>
    <row r="7050" spans="1:9" ht="15.75">
      <c r="A7050" s="675">
        <v>101001</v>
      </c>
      <c r="B7050" s="675" t="s">
        <v>3273</v>
      </c>
      <c r="C7050" s="675" t="s">
        <v>1995</v>
      </c>
      <c r="D7050" s="675" t="s">
        <v>126</v>
      </c>
      <c r="E7050" s="676">
        <v>4.95</v>
      </c>
      <c r="H7050" s="446" t="s">
        <v>14360</v>
      </c>
      <c r="I7050" s="447">
        <v>45261</v>
      </c>
    </row>
    <row r="7051" spans="1:9" ht="15.75">
      <c r="A7051" s="675">
        <v>101002</v>
      </c>
      <c r="B7051" s="675" t="s">
        <v>3274</v>
      </c>
      <c r="C7051" s="675" t="s">
        <v>1995</v>
      </c>
      <c r="D7051" s="675" t="s">
        <v>126</v>
      </c>
      <c r="E7051" s="676">
        <v>5.97</v>
      </c>
      <c r="H7051" s="446" t="s">
        <v>14360</v>
      </c>
      <c r="I7051" s="447">
        <v>45261</v>
      </c>
    </row>
    <row r="7052" spans="1:9" ht="15.75">
      <c r="A7052" s="675">
        <v>101003</v>
      </c>
      <c r="B7052" s="675" t="s">
        <v>3275</v>
      </c>
      <c r="C7052" s="675" t="s">
        <v>1995</v>
      </c>
      <c r="D7052" s="675" t="s">
        <v>126</v>
      </c>
      <c r="E7052" s="676">
        <v>6.77</v>
      </c>
      <c r="H7052" s="446" t="s">
        <v>14360</v>
      </c>
      <c r="I7052" s="447">
        <v>45261</v>
      </c>
    </row>
    <row r="7053" spans="1:9" ht="15.75">
      <c r="A7053" s="675">
        <v>101004</v>
      </c>
      <c r="B7053" s="675" t="s">
        <v>3276</v>
      </c>
      <c r="C7053" s="675" t="s">
        <v>1995</v>
      </c>
      <c r="D7053" s="675" t="s">
        <v>126</v>
      </c>
      <c r="E7053" s="676">
        <v>7.18</v>
      </c>
      <c r="H7053" s="446" t="s">
        <v>14360</v>
      </c>
      <c r="I7053" s="447">
        <v>45261</v>
      </c>
    </row>
    <row r="7054" spans="1:9" ht="15.75">
      <c r="A7054" s="675">
        <v>101005</v>
      </c>
      <c r="B7054" s="675" t="s">
        <v>3277</v>
      </c>
      <c r="C7054" s="675" t="s">
        <v>1995</v>
      </c>
      <c r="D7054" s="675" t="s">
        <v>326</v>
      </c>
      <c r="E7054" s="676">
        <v>18.43</v>
      </c>
      <c r="H7054" s="446" t="s">
        <v>14360</v>
      </c>
      <c r="I7054" s="447">
        <v>45261</v>
      </c>
    </row>
    <row r="7055" spans="1:9" ht="15.75">
      <c r="A7055" s="675">
        <v>101006</v>
      </c>
      <c r="B7055" s="675" t="s">
        <v>3278</v>
      </c>
      <c r="C7055" s="675" t="s">
        <v>1995</v>
      </c>
      <c r="D7055" s="675" t="s">
        <v>326</v>
      </c>
      <c r="E7055" s="676">
        <v>20.61</v>
      </c>
      <c r="H7055" s="446" t="s">
        <v>14360</v>
      </c>
      <c r="I7055" s="447">
        <v>45261</v>
      </c>
    </row>
    <row r="7056" spans="1:9" ht="15.75">
      <c r="A7056" s="675">
        <v>101007</v>
      </c>
      <c r="B7056" s="675" t="s">
        <v>3279</v>
      </c>
      <c r="C7056" s="675" t="s">
        <v>1995</v>
      </c>
      <c r="D7056" s="675" t="s">
        <v>326</v>
      </c>
      <c r="E7056" s="676">
        <v>5.34</v>
      </c>
      <c r="H7056" s="446" t="s">
        <v>14360</v>
      </c>
      <c r="I7056" s="447">
        <v>45261</v>
      </c>
    </row>
    <row r="7057" spans="1:9" ht="15.75">
      <c r="A7057" s="675">
        <v>101008</v>
      </c>
      <c r="B7057" s="675" t="s">
        <v>3280</v>
      </c>
      <c r="C7057" s="675" t="s">
        <v>1995</v>
      </c>
      <c r="D7057" s="675" t="s">
        <v>326</v>
      </c>
      <c r="E7057" s="676">
        <v>5.45</v>
      </c>
      <c r="H7057" s="446" t="s">
        <v>14360</v>
      </c>
      <c r="I7057" s="447">
        <v>45261</v>
      </c>
    </row>
    <row r="7058" spans="1:9" ht="15.75">
      <c r="A7058" s="675">
        <v>101009</v>
      </c>
      <c r="B7058" s="675" t="s">
        <v>3281</v>
      </c>
      <c r="C7058" s="675" t="s">
        <v>1995</v>
      </c>
      <c r="D7058" s="675" t="s">
        <v>126</v>
      </c>
      <c r="E7058" s="676">
        <v>42.75</v>
      </c>
      <c r="H7058" s="446" t="s">
        <v>14360</v>
      </c>
      <c r="I7058" s="447">
        <v>45261</v>
      </c>
    </row>
    <row r="7059" spans="1:9" ht="15.75">
      <c r="A7059" s="675">
        <v>101010</v>
      </c>
      <c r="B7059" s="675" t="s">
        <v>3282</v>
      </c>
      <c r="C7059" s="675" t="s">
        <v>1995</v>
      </c>
      <c r="D7059" s="675" t="s">
        <v>126</v>
      </c>
      <c r="E7059" s="676">
        <v>26.92</v>
      </c>
      <c r="H7059" s="446" t="s">
        <v>14360</v>
      </c>
      <c r="I7059" s="447">
        <v>45261</v>
      </c>
    </row>
    <row r="7060" spans="1:9" ht="15.75">
      <c r="A7060" s="675">
        <v>101013</v>
      </c>
      <c r="B7060" s="675" t="s">
        <v>3283</v>
      </c>
      <c r="C7060" s="675" t="s">
        <v>1995</v>
      </c>
      <c r="D7060" s="675" t="s">
        <v>126</v>
      </c>
      <c r="E7060" s="676">
        <v>44.1</v>
      </c>
      <c r="H7060" s="446" t="s">
        <v>14360</v>
      </c>
      <c r="I7060" s="447">
        <v>45261</v>
      </c>
    </row>
    <row r="7061" spans="1:9" ht="15.75">
      <c r="A7061" s="675">
        <v>101014</v>
      </c>
      <c r="B7061" s="675" t="s">
        <v>3284</v>
      </c>
      <c r="C7061" s="675" t="s">
        <v>1995</v>
      </c>
      <c r="D7061" s="675" t="s">
        <v>126</v>
      </c>
      <c r="E7061" s="676">
        <v>40.409999999999997</v>
      </c>
      <c r="H7061" s="446" t="s">
        <v>14360</v>
      </c>
      <c r="I7061" s="447">
        <v>45261</v>
      </c>
    </row>
    <row r="7062" spans="1:9" ht="15.75">
      <c r="A7062" s="675">
        <v>101015</v>
      </c>
      <c r="B7062" s="675" t="s">
        <v>3285</v>
      </c>
      <c r="C7062" s="675" t="s">
        <v>1995</v>
      </c>
      <c r="D7062" s="675" t="s">
        <v>126</v>
      </c>
      <c r="E7062" s="676">
        <v>33.200000000000003</v>
      </c>
      <c r="H7062" s="446" t="s">
        <v>14360</v>
      </c>
      <c r="I7062" s="447">
        <v>45261</v>
      </c>
    </row>
    <row r="7063" spans="1:9" ht="15.75">
      <c r="A7063" s="675">
        <v>101016</v>
      </c>
      <c r="B7063" s="675" t="s">
        <v>3286</v>
      </c>
      <c r="C7063" s="675" t="s">
        <v>1995</v>
      </c>
      <c r="D7063" s="675" t="s">
        <v>126</v>
      </c>
      <c r="E7063" s="676">
        <v>38.42</v>
      </c>
      <c r="H7063" s="446" t="s">
        <v>14360</v>
      </c>
      <c r="I7063" s="447">
        <v>45261</v>
      </c>
    </row>
    <row r="7064" spans="1:9" ht="15.75">
      <c r="A7064" s="675">
        <v>101017</v>
      </c>
      <c r="B7064" s="675" t="s">
        <v>3287</v>
      </c>
      <c r="C7064" s="675" t="s">
        <v>1995</v>
      </c>
      <c r="D7064" s="675" t="s">
        <v>126</v>
      </c>
      <c r="E7064" s="676">
        <v>29.14</v>
      </c>
      <c r="H7064" s="446" t="s">
        <v>14360</v>
      </c>
      <c r="I7064" s="447">
        <v>45261</v>
      </c>
    </row>
    <row r="7065" spans="1:9" ht="15.75">
      <c r="A7065" s="675">
        <v>101018</v>
      </c>
      <c r="B7065" s="675" t="s">
        <v>3288</v>
      </c>
      <c r="C7065" s="675" t="s">
        <v>1995</v>
      </c>
      <c r="D7065" s="675" t="s">
        <v>126</v>
      </c>
      <c r="E7065" s="676">
        <v>23.93</v>
      </c>
      <c r="H7065" s="446" t="s">
        <v>14360</v>
      </c>
      <c r="I7065" s="447">
        <v>45261</v>
      </c>
    </row>
    <row r="7066" spans="1:9" ht="15.75">
      <c r="A7066" s="675">
        <v>101463</v>
      </c>
      <c r="B7066" s="675" t="s">
        <v>3289</v>
      </c>
      <c r="C7066" s="675" t="s">
        <v>1995</v>
      </c>
      <c r="D7066" s="675" t="s">
        <v>126</v>
      </c>
      <c r="E7066" s="676">
        <v>44.24</v>
      </c>
      <c r="H7066" s="446" t="s">
        <v>14360</v>
      </c>
      <c r="I7066" s="447">
        <v>45261</v>
      </c>
    </row>
    <row r="7067" spans="1:9" ht="15.75">
      <c r="A7067" s="675">
        <v>101464</v>
      </c>
      <c r="B7067" s="675" t="s">
        <v>3290</v>
      </c>
      <c r="C7067" s="675" t="s">
        <v>1995</v>
      </c>
      <c r="D7067" s="675" t="s">
        <v>126</v>
      </c>
      <c r="E7067" s="676">
        <v>33.979999999999997</v>
      </c>
      <c r="H7067" s="446" t="s">
        <v>14360</v>
      </c>
      <c r="I7067" s="447">
        <v>45261</v>
      </c>
    </row>
    <row r="7068" spans="1:9" ht="15.75">
      <c r="A7068" s="675">
        <v>101465</v>
      </c>
      <c r="B7068" s="675" t="s">
        <v>3291</v>
      </c>
      <c r="C7068" s="675" t="s">
        <v>1995</v>
      </c>
      <c r="D7068" s="675" t="s">
        <v>126</v>
      </c>
      <c r="E7068" s="676">
        <v>25.97</v>
      </c>
      <c r="H7068" s="446" t="s">
        <v>14360</v>
      </c>
      <c r="I7068" s="447">
        <v>45261</v>
      </c>
    </row>
    <row r="7069" spans="1:9" ht="15.75">
      <c r="A7069" s="675">
        <v>101466</v>
      </c>
      <c r="B7069" s="675" t="s">
        <v>3292</v>
      </c>
      <c r="C7069" s="675" t="s">
        <v>1995</v>
      </c>
      <c r="D7069" s="675" t="s">
        <v>126</v>
      </c>
      <c r="E7069" s="676">
        <v>21.13</v>
      </c>
      <c r="H7069" s="446" t="s">
        <v>14360</v>
      </c>
      <c r="I7069" s="447">
        <v>45261</v>
      </c>
    </row>
    <row r="7070" spans="1:9" ht="15.75">
      <c r="A7070" s="675">
        <v>101467</v>
      </c>
      <c r="B7070" s="675" t="s">
        <v>3293</v>
      </c>
      <c r="C7070" s="675" t="s">
        <v>1995</v>
      </c>
      <c r="D7070" s="675" t="s">
        <v>126</v>
      </c>
      <c r="E7070" s="676">
        <v>17.68</v>
      </c>
      <c r="H7070" s="446" t="s">
        <v>14360</v>
      </c>
      <c r="I7070" s="447">
        <v>45261</v>
      </c>
    </row>
    <row r="7071" spans="1:9" ht="15.75">
      <c r="A7071" s="675">
        <v>101468</v>
      </c>
      <c r="B7071" s="675" t="s">
        <v>3294</v>
      </c>
      <c r="C7071" s="675" t="s">
        <v>1995</v>
      </c>
      <c r="D7071" s="675" t="s">
        <v>126</v>
      </c>
      <c r="E7071" s="676">
        <v>16.18</v>
      </c>
      <c r="H7071" s="446" t="s">
        <v>14360</v>
      </c>
      <c r="I7071" s="447">
        <v>45261</v>
      </c>
    </row>
    <row r="7072" spans="1:9" ht="15.75">
      <c r="A7072" s="675">
        <v>101469</v>
      </c>
      <c r="B7072" s="675" t="s">
        <v>3295</v>
      </c>
      <c r="C7072" s="675" t="s">
        <v>1995</v>
      </c>
      <c r="D7072" s="675" t="s">
        <v>126</v>
      </c>
      <c r="E7072" s="676">
        <v>36.200000000000003</v>
      </c>
      <c r="H7072" s="446" t="s">
        <v>14360</v>
      </c>
      <c r="I7072" s="447">
        <v>45261</v>
      </c>
    </row>
    <row r="7073" spans="1:9" ht="15.75">
      <c r="A7073" s="675">
        <v>101470</v>
      </c>
      <c r="B7073" s="675" t="s">
        <v>3296</v>
      </c>
      <c r="C7073" s="675" t="s">
        <v>1995</v>
      </c>
      <c r="D7073" s="675" t="s">
        <v>126</v>
      </c>
      <c r="E7073" s="676">
        <v>28.75</v>
      </c>
      <c r="H7073" s="446" t="s">
        <v>14360</v>
      </c>
      <c r="I7073" s="447">
        <v>45261</v>
      </c>
    </row>
    <row r="7074" spans="1:9" ht="15.75">
      <c r="A7074" s="675">
        <v>101471</v>
      </c>
      <c r="B7074" s="675" t="s">
        <v>3297</v>
      </c>
      <c r="C7074" s="675" t="s">
        <v>1995</v>
      </c>
      <c r="D7074" s="675" t="s">
        <v>126</v>
      </c>
      <c r="E7074" s="676">
        <v>24.66</v>
      </c>
      <c r="H7074" s="446" t="s">
        <v>14360</v>
      </c>
      <c r="I7074" s="447">
        <v>45261</v>
      </c>
    </row>
    <row r="7075" spans="1:9" ht="15.75">
      <c r="A7075" s="675">
        <v>101472</v>
      </c>
      <c r="B7075" s="675" t="s">
        <v>3298</v>
      </c>
      <c r="C7075" s="675" t="s">
        <v>1995</v>
      </c>
      <c r="D7075" s="675" t="s">
        <v>126</v>
      </c>
      <c r="E7075" s="676">
        <v>19.190000000000001</v>
      </c>
      <c r="H7075" s="446" t="s">
        <v>14360</v>
      </c>
      <c r="I7075" s="447">
        <v>45261</v>
      </c>
    </row>
    <row r="7076" spans="1:9" ht="15.75">
      <c r="A7076" s="675">
        <v>101473</v>
      </c>
      <c r="B7076" s="675" t="s">
        <v>3299</v>
      </c>
      <c r="C7076" s="675" t="s">
        <v>1995</v>
      </c>
      <c r="D7076" s="675" t="s">
        <v>126</v>
      </c>
      <c r="E7076" s="676">
        <v>27.62</v>
      </c>
      <c r="H7076" s="446" t="s">
        <v>14360</v>
      </c>
      <c r="I7076" s="447">
        <v>45261</v>
      </c>
    </row>
    <row r="7077" spans="1:9" ht="15.75">
      <c r="A7077" s="675">
        <v>101474</v>
      </c>
      <c r="B7077" s="675" t="s">
        <v>3300</v>
      </c>
      <c r="C7077" s="675" t="s">
        <v>1995</v>
      </c>
      <c r="D7077" s="675" t="s">
        <v>126</v>
      </c>
      <c r="E7077" s="676">
        <v>19.760000000000002</v>
      </c>
      <c r="H7077" s="446" t="s">
        <v>14360</v>
      </c>
      <c r="I7077" s="447">
        <v>45261</v>
      </c>
    </row>
    <row r="7078" spans="1:9" ht="15.75">
      <c r="A7078" s="675">
        <v>101475</v>
      </c>
      <c r="B7078" s="675" t="s">
        <v>3301</v>
      </c>
      <c r="C7078" s="675" t="s">
        <v>1995</v>
      </c>
      <c r="D7078" s="675" t="s">
        <v>126</v>
      </c>
      <c r="E7078" s="676">
        <v>17.54</v>
      </c>
      <c r="H7078" s="446" t="s">
        <v>14360</v>
      </c>
      <c r="I7078" s="447">
        <v>45261</v>
      </c>
    </row>
    <row r="7079" spans="1:9" ht="15.75">
      <c r="A7079" s="675">
        <v>101476</v>
      </c>
      <c r="B7079" s="675" t="s">
        <v>3302</v>
      </c>
      <c r="C7079" s="675" t="s">
        <v>1995</v>
      </c>
      <c r="D7079" s="675" t="s">
        <v>126</v>
      </c>
      <c r="E7079" s="676">
        <v>15.63</v>
      </c>
      <c r="H7079" s="446" t="s">
        <v>14360</v>
      </c>
      <c r="I7079" s="447">
        <v>45261</v>
      </c>
    </row>
    <row r="7080" spans="1:9" ht="15.75">
      <c r="A7080" s="675">
        <v>101477</v>
      </c>
      <c r="B7080" s="675" t="s">
        <v>3303</v>
      </c>
      <c r="C7080" s="675" t="s">
        <v>1995</v>
      </c>
      <c r="D7080" s="675" t="s">
        <v>126</v>
      </c>
      <c r="E7080" s="676">
        <v>12.79</v>
      </c>
      <c r="H7080" s="446" t="s">
        <v>14360</v>
      </c>
      <c r="I7080" s="447">
        <v>45261</v>
      </c>
    </row>
    <row r="7081" spans="1:9" ht="15.75">
      <c r="A7081" s="675">
        <v>101478</v>
      </c>
      <c r="B7081" s="675" t="s">
        <v>3304</v>
      </c>
      <c r="C7081" s="675" t="s">
        <v>1995</v>
      </c>
      <c r="D7081" s="675" t="s">
        <v>126</v>
      </c>
      <c r="E7081" s="676">
        <v>10.89</v>
      </c>
      <c r="H7081" s="446" t="s">
        <v>14360</v>
      </c>
      <c r="I7081" s="447">
        <v>45261</v>
      </c>
    </row>
    <row r="7082" spans="1:9" ht="15.75">
      <c r="A7082" s="675">
        <v>101480</v>
      </c>
      <c r="B7082" s="675" t="s">
        <v>3305</v>
      </c>
      <c r="C7082" s="675" t="s">
        <v>1995</v>
      </c>
      <c r="D7082" s="675" t="s">
        <v>126</v>
      </c>
      <c r="E7082" s="676">
        <v>64.739999999999995</v>
      </c>
      <c r="H7082" s="446" t="s">
        <v>14360</v>
      </c>
      <c r="I7082" s="447">
        <v>45261</v>
      </c>
    </row>
    <row r="7083" spans="1:9" ht="15.75">
      <c r="A7083" s="675">
        <v>101481</v>
      </c>
      <c r="B7083" s="675" t="s">
        <v>3306</v>
      </c>
      <c r="C7083" s="675" t="s">
        <v>1995</v>
      </c>
      <c r="D7083" s="675" t="s">
        <v>126</v>
      </c>
      <c r="E7083" s="676">
        <v>46.76</v>
      </c>
      <c r="H7083" s="446" t="s">
        <v>14360</v>
      </c>
      <c r="I7083" s="447">
        <v>45261</v>
      </c>
    </row>
    <row r="7084" spans="1:9" ht="15.75">
      <c r="A7084" s="675">
        <v>101482</v>
      </c>
      <c r="B7084" s="675" t="s">
        <v>5725</v>
      </c>
      <c r="C7084" s="675" t="s">
        <v>1995</v>
      </c>
      <c r="D7084" s="675" t="s">
        <v>126</v>
      </c>
      <c r="E7084" s="676">
        <v>34.950000000000003</v>
      </c>
      <c r="H7084" s="446" t="s">
        <v>14360</v>
      </c>
      <c r="I7084" s="447">
        <v>45261</v>
      </c>
    </row>
    <row r="7085" spans="1:9" ht="15.75">
      <c r="A7085" s="675">
        <v>101483</v>
      </c>
      <c r="B7085" s="675" t="s">
        <v>3307</v>
      </c>
      <c r="C7085" s="675" t="s">
        <v>1995</v>
      </c>
      <c r="D7085" s="675" t="s">
        <v>126</v>
      </c>
      <c r="E7085" s="676">
        <v>36.270000000000003</v>
      </c>
      <c r="H7085" s="446" t="s">
        <v>14360</v>
      </c>
      <c r="I7085" s="447">
        <v>45261</v>
      </c>
    </row>
    <row r="7086" spans="1:9" ht="15.75">
      <c r="A7086" s="675">
        <v>101484</v>
      </c>
      <c r="B7086" s="675" t="s">
        <v>3308</v>
      </c>
      <c r="C7086" s="675" t="s">
        <v>1995</v>
      </c>
      <c r="D7086" s="675" t="s">
        <v>126</v>
      </c>
      <c r="E7086" s="676">
        <v>188.01</v>
      </c>
      <c r="H7086" s="446" t="s">
        <v>14360</v>
      </c>
      <c r="I7086" s="447">
        <v>45261</v>
      </c>
    </row>
    <row r="7087" spans="1:9" ht="15.75">
      <c r="A7087" s="675">
        <v>101485</v>
      </c>
      <c r="B7087" s="675" t="s">
        <v>3309</v>
      </c>
      <c r="C7087" s="675" t="s">
        <v>1995</v>
      </c>
      <c r="D7087" s="675" t="s">
        <v>126</v>
      </c>
      <c r="E7087" s="676">
        <v>144.31</v>
      </c>
      <c r="H7087" s="446" t="s">
        <v>14360</v>
      </c>
      <c r="I7087" s="447">
        <v>45261</v>
      </c>
    </row>
    <row r="7088" spans="1:9" ht="15.75">
      <c r="A7088" s="675">
        <v>101486</v>
      </c>
      <c r="B7088" s="675" t="s">
        <v>3310</v>
      </c>
      <c r="C7088" s="675" t="s">
        <v>1995</v>
      </c>
      <c r="D7088" s="675" t="s">
        <v>126</v>
      </c>
      <c r="E7088" s="676">
        <v>130</v>
      </c>
      <c r="H7088" s="446" t="s">
        <v>14360</v>
      </c>
      <c r="I7088" s="447">
        <v>45261</v>
      </c>
    </row>
    <row r="7089" spans="1:9" ht="15.75">
      <c r="A7089" s="675">
        <v>101487</v>
      </c>
      <c r="B7089" s="675" t="s">
        <v>3311</v>
      </c>
      <c r="C7089" s="675" t="s">
        <v>1995</v>
      </c>
      <c r="D7089" s="675" t="s">
        <v>126</v>
      </c>
      <c r="E7089" s="676">
        <v>95.19</v>
      </c>
      <c r="H7089" s="446" t="s">
        <v>14360</v>
      </c>
      <c r="I7089" s="447">
        <v>45261</v>
      </c>
    </row>
    <row r="7090" spans="1:9" ht="15.75">
      <c r="A7090" s="675">
        <v>101488</v>
      </c>
      <c r="B7090" s="675" t="s">
        <v>3312</v>
      </c>
      <c r="C7090" s="675" t="s">
        <v>1995</v>
      </c>
      <c r="D7090" s="675" t="s">
        <v>126</v>
      </c>
      <c r="E7090" s="676">
        <v>82.36</v>
      </c>
      <c r="H7090" s="446" t="s">
        <v>14360</v>
      </c>
      <c r="I7090" s="447">
        <v>45261</v>
      </c>
    </row>
    <row r="7091" spans="1:9" ht="15.75">
      <c r="A7091" s="675">
        <v>101188</v>
      </c>
      <c r="B7091" s="675" t="s">
        <v>3313</v>
      </c>
      <c r="C7091" s="675" t="s">
        <v>1996</v>
      </c>
      <c r="D7091" s="675" t="s">
        <v>31</v>
      </c>
      <c r="E7091" s="676">
        <v>5.93</v>
      </c>
      <c r="H7091" s="446" t="s">
        <v>14360</v>
      </c>
      <c r="I7091" s="447">
        <v>45261</v>
      </c>
    </row>
    <row r="7092" spans="1:9" ht="15.75">
      <c r="A7092" s="675">
        <v>101189</v>
      </c>
      <c r="B7092" s="675" t="s">
        <v>3314</v>
      </c>
      <c r="C7092" s="675" t="s">
        <v>1996</v>
      </c>
      <c r="D7092" s="675" t="s">
        <v>31</v>
      </c>
      <c r="E7092" s="676">
        <v>60.9</v>
      </c>
      <c r="H7092" s="446" t="s">
        <v>14360</v>
      </c>
      <c r="I7092" s="447">
        <v>45261</v>
      </c>
    </row>
    <row r="7093" spans="1:9" ht="15.75">
      <c r="A7093" s="675">
        <v>101190</v>
      </c>
      <c r="B7093" s="675" t="s">
        <v>3315</v>
      </c>
      <c r="C7093" s="675" t="s">
        <v>1996</v>
      </c>
      <c r="D7093" s="675" t="s">
        <v>31</v>
      </c>
      <c r="E7093" s="676">
        <v>60.03</v>
      </c>
      <c r="H7093" s="446" t="s">
        <v>14360</v>
      </c>
      <c r="I7093" s="447">
        <v>45261</v>
      </c>
    </row>
    <row r="7094" spans="1:9" ht="15.75">
      <c r="A7094" s="675">
        <v>101191</v>
      </c>
      <c r="B7094" s="675" t="s">
        <v>3316</v>
      </c>
      <c r="C7094" s="675" t="s">
        <v>1996</v>
      </c>
      <c r="D7094" s="675" t="s">
        <v>31</v>
      </c>
      <c r="E7094" s="676">
        <v>60.46</v>
      </c>
      <c r="H7094" s="446" t="s">
        <v>14360</v>
      </c>
      <c r="I7094" s="447">
        <v>45261</v>
      </c>
    </row>
    <row r="7095" spans="1:9" ht="15.75">
      <c r="A7095" s="675">
        <v>101192</v>
      </c>
      <c r="B7095" s="675" t="s">
        <v>3317</v>
      </c>
      <c r="C7095" s="675" t="s">
        <v>1996</v>
      </c>
      <c r="D7095" s="675" t="s">
        <v>31</v>
      </c>
      <c r="E7095" s="676">
        <v>63.22</v>
      </c>
      <c r="H7095" s="446" t="s">
        <v>14360</v>
      </c>
      <c r="I7095" s="447">
        <v>45261</v>
      </c>
    </row>
    <row r="7096" spans="1:9" ht="15.75">
      <c r="A7096" s="675">
        <v>101193</v>
      </c>
      <c r="B7096" s="675" t="s">
        <v>3318</v>
      </c>
      <c r="C7096" s="675" t="s">
        <v>1996</v>
      </c>
      <c r="D7096" s="675" t="s">
        <v>31</v>
      </c>
      <c r="E7096" s="676">
        <v>55.15</v>
      </c>
      <c r="H7096" s="446" t="s">
        <v>14360</v>
      </c>
      <c r="I7096" s="447">
        <v>45261</v>
      </c>
    </row>
    <row r="7097" spans="1:9" ht="15.75">
      <c r="A7097" s="675">
        <v>101194</v>
      </c>
      <c r="B7097" s="675" t="s">
        <v>3319</v>
      </c>
      <c r="C7097" s="675" t="s">
        <v>1996</v>
      </c>
      <c r="D7097" s="675" t="s">
        <v>31</v>
      </c>
      <c r="E7097" s="676">
        <v>55.58</v>
      </c>
      <c r="H7097" s="446" t="s">
        <v>14360</v>
      </c>
      <c r="I7097" s="447">
        <v>45261</v>
      </c>
    </row>
    <row r="7098" spans="1:9" ht="15.75">
      <c r="A7098" s="675">
        <v>101197</v>
      </c>
      <c r="B7098" s="675" t="s">
        <v>3320</v>
      </c>
      <c r="C7098" s="675" t="s">
        <v>1996</v>
      </c>
      <c r="D7098" s="675" t="s">
        <v>31</v>
      </c>
      <c r="E7098" s="676">
        <v>117.53</v>
      </c>
      <c r="H7098" s="446" t="s">
        <v>14360</v>
      </c>
      <c r="I7098" s="447">
        <v>45261</v>
      </c>
    </row>
    <row r="7099" spans="1:9" ht="15.75">
      <c r="A7099" s="675">
        <v>101198</v>
      </c>
      <c r="B7099" s="675" t="s">
        <v>3321</v>
      </c>
      <c r="C7099" s="675" t="s">
        <v>1996</v>
      </c>
      <c r="D7099" s="675" t="s">
        <v>31</v>
      </c>
      <c r="E7099" s="676">
        <v>85.27</v>
      </c>
      <c r="H7099" s="446" t="s">
        <v>14360</v>
      </c>
      <c r="I7099" s="447">
        <v>45261</v>
      </c>
    </row>
    <row r="7100" spans="1:9" ht="15.75">
      <c r="A7100" s="675">
        <v>101199</v>
      </c>
      <c r="B7100" s="675" t="s">
        <v>3322</v>
      </c>
      <c r="C7100" s="675" t="s">
        <v>1996</v>
      </c>
      <c r="D7100" s="675" t="s">
        <v>31</v>
      </c>
      <c r="E7100" s="676">
        <v>86.35</v>
      </c>
      <c r="H7100" s="446" t="s">
        <v>14360</v>
      </c>
      <c r="I7100" s="447">
        <v>45261</v>
      </c>
    </row>
    <row r="7101" spans="1:9" ht="15.75">
      <c r="A7101" s="675">
        <v>101200</v>
      </c>
      <c r="B7101" s="675" t="s">
        <v>3323</v>
      </c>
      <c r="C7101" s="675" t="s">
        <v>1996</v>
      </c>
      <c r="D7101" s="675" t="s">
        <v>31</v>
      </c>
      <c r="E7101" s="676">
        <v>49.19</v>
      </c>
      <c r="H7101" s="446" t="s">
        <v>14360</v>
      </c>
      <c r="I7101" s="447">
        <v>45261</v>
      </c>
    </row>
    <row r="7102" spans="1:9" ht="15.75">
      <c r="A7102" s="675">
        <v>101201</v>
      </c>
      <c r="B7102" s="675" t="s">
        <v>3324</v>
      </c>
      <c r="C7102" s="675" t="s">
        <v>1996</v>
      </c>
      <c r="D7102" s="675" t="s">
        <v>31</v>
      </c>
      <c r="E7102" s="676">
        <v>62.64</v>
      </c>
      <c r="H7102" s="446" t="s">
        <v>14360</v>
      </c>
      <c r="I7102" s="447">
        <v>45261</v>
      </c>
    </row>
    <row r="7103" spans="1:9" ht="15.75">
      <c r="A7103" s="675">
        <v>101202</v>
      </c>
      <c r="B7103" s="675" t="s">
        <v>3325</v>
      </c>
      <c r="C7103" s="675" t="s">
        <v>1996</v>
      </c>
      <c r="D7103" s="675" t="s">
        <v>31</v>
      </c>
      <c r="E7103" s="676">
        <v>39.78</v>
      </c>
      <c r="H7103" s="446" t="s">
        <v>14360</v>
      </c>
      <c r="I7103" s="447">
        <v>45261</v>
      </c>
    </row>
    <row r="7104" spans="1:9" ht="15.75">
      <c r="A7104" s="675">
        <v>101203</v>
      </c>
      <c r="B7104" s="675" t="s">
        <v>3326</v>
      </c>
      <c r="C7104" s="675" t="s">
        <v>1996</v>
      </c>
      <c r="D7104" s="675" t="s">
        <v>31</v>
      </c>
      <c r="E7104" s="676">
        <v>38.700000000000003</v>
      </c>
      <c r="H7104" s="446" t="s">
        <v>14360</v>
      </c>
      <c r="I7104" s="447">
        <v>45261</v>
      </c>
    </row>
    <row r="7105" spans="1:9" ht="15.75">
      <c r="A7105" s="675">
        <v>101204</v>
      </c>
      <c r="B7105" s="675" t="s">
        <v>3327</v>
      </c>
      <c r="C7105" s="675" t="s">
        <v>1996</v>
      </c>
      <c r="D7105" s="675" t="s">
        <v>31</v>
      </c>
      <c r="E7105" s="676">
        <v>39.130000000000003</v>
      </c>
      <c r="H7105" s="446" t="s">
        <v>14360</v>
      </c>
      <c r="I7105" s="447">
        <v>45261</v>
      </c>
    </row>
    <row r="7106" spans="1:9" ht="15.75">
      <c r="A7106" s="675">
        <v>101205</v>
      </c>
      <c r="B7106" s="675" t="s">
        <v>3328</v>
      </c>
      <c r="C7106" s="675" t="s">
        <v>1996</v>
      </c>
      <c r="D7106" s="675" t="s">
        <v>31</v>
      </c>
      <c r="E7106" s="676">
        <v>39.78</v>
      </c>
      <c r="H7106" s="446" t="s">
        <v>14360</v>
      </c>
      <c r="I7106" s="447">
        <v>45261</v>
      </c>
    </row>
    <row r="7107" spans="1:9" ht="15.75">
      <c r="A7107" s="675">
        <v>102362</v>
      </c>
      <c r="B7107" s="675" t="s">
        <v>4790</v>
      </c>
      <c r="C7107" s="675" t="s">
        <v>1996</v>
      </c>
      <c r="D7107" s="675" t="s">
        <v>2</v>
      </c>
      <c r="E7107" s="676">
        <v>154.93</v>
      </c>
      <c r="H7107" s="446" t="s">
        <v>14360</v>
      </c>
      <c r="I7107" s="447">
        <v>45261</v>
      </c>
    </row>
    <row r="7108" spans="1:9" ht="15.75">
      <c r="A7108" s="675">
        <v>102363</v>
      </c>
      <c r="B7108" s="675" t="s">
        <v>4791</v>
      </c>
      <c r="C7108" s="675" t="s">
        <v>1996</v>
      </c>
      <c r="D7108" s="675" t="s">
        <v>2</v>
      </c>
      <c r="E7108" s="676">
        <v>166.09</v>
      </c>
      <c r="H7108" s="446" t="s">
        <v>14360</v>
      </c>
      <c r="I7108" s="447">
        <v>45261</v>
      </c>
    </row>
    <row r="7109" spans="1:9" ht="15.75">
      <c r="A7109" s="675">
        <v>102364</v>
      </c>
      <c r="B7109" s="675" t="s">
        <v>4792</v>
      </c>
      <c r="C7109" s="675" t="s">
        <v>1996</v>
      </c>
      <c r="D7109" s="675" t="s">
        <v>2</v>
      </c>
      <c r="E7109" s="676">
        <v>186.48</v>
      </c>
      <c r="H7109" s="446" t="s">
        <v>14360</v>
      </c>
      <c r="I7109" s="447">
        <v>45261</v>
      </c>
    </row>
    <row r="7110" spans="1:9" ht="15.75">
      <c r="A7110" s="675">
        <v>98509</v>
      </c>
      <c r="B7110" s="675" t="s">
        <v>1944</v>
      </c>
      <c r="C7110" s="675" t="s">
        <v>1996</v>
      </c>
      <c r="D7110" s="675" t="s">
        <v>37</v>
      </c>
      <c r="E7110" s="676">
        <v>43.98</v>
      </c>
      <c r="H7110" s="446" t="s">
        <v>14360</v>
      </c>
      <c r="I7110" s="447">
        <v>45261</v>
      </c>
    </row>
    <row r="7111" spans="1:9" ht="15.75">
      <c r="A7111" s="675">
        <v>98510</v>
      </c>
      <c r="B7111" s="675" t="s">
        <v>1945</v>
      </c>
      <c r="C7111" s="675" t="s">
        <v>1996</v>
      </c>
      <c r="D7111" s="675" t="s">
        <v>37</v>
      </c>
      <c r="E7111" s="676">
        <v>67.2</v>
      </c>
      <c r="H7111" s="446" t="s">
        <v>14360</v>
      </c>
      <c r="I7111" s="447">
        <v>45261</v>
      </c>
    </row>
    <row r="7112" spans="1:9" ht="15.75">
      <c r="A7112" s="675">
        <v>98511</v>
      </c>
      <c r="B7112" s="675" t="s">
        <v>1946</v>
      </c>
      <c r="C7112" s="675" t="s">
        <v>1996</v>
      </c>
      <c r="D7112" s="675" t="s">
        <v>37</v>
      </c>
      <c r="E7112" s="676">
        <v>127.04</v>
      </c>
      <c r="H7112" s="446" t="s">
        <v>14360</v>
      </c>
      <c r="I7112" s="447">
        <v>45261</v>
      </c>
    </row>
    <row r="7113" spans="1:9" ht="15.75">
      <c r="A7113" s="675">
        <v>98516</v>
      </c>
      <c r="B7113" s="675" t="s">
        <v>1947</v>
      </c>
      <c r="C7113" s="675" t="s">
        <v>1996</v>
      </c>
      <c r="D7113" s="675" t="s">
        <v>37</v>
      </c>
      <c r="E7113" s="676">
        <v>351.75</v>
      </c>
      <c r="H7113" s="446" t="s">
        <v>14360</v>
      </c>
      <c r="I7113" s="447">
        <v>45261</v>
      </c>
    </row>
    <row r="7114" spans="1:9" ht="15.75">
      <c r="A7114" s="675">
        <v>98519</v>
      </c>
      <c r="B7114" s="675" t="s">
        <v>1948</v>
      </c>
      <c r="C7114" s="675" t="s">
        <v>1996</v>
      </c>
      <c r="D7114" s="675" t="s">
        <v>2</v>
      </c>
      <c r="E7114" s="676">
        <v>1.84</v>
      </c>
      <c r="H7114" s="446" t="s">
        <v>14360</v>
      </c>
      <c r="I7114" s="447">
        <v>45261</v>
      </c>
    </row>
    <row r="7115" spans="1:9" ht="15.75">
      <c r="A7115" s="675">
        <v>98520</v>
      </c>
      <c r="B7115" s="675" t="s">
        <v>1949</v>
      </c>
      <c r="C7115" s="675" t="s">
        <v>1996</v>
      </c>
      <c r="D7115" s="675" t="s">
        <v>2</v>
      </c>
      <c r="E7115" s="676">
        <v>4.97</v>
      </c>
      <c r="H7115" s="446" t="s">
        <v>14360</v>
      </c>
      <c r="I7115" s="447">
        <v>45261</v>
      </c>
    </row>
    <row r="7116" spans="1:9" ht="15.75">
      <c r="A7116" s="675">
        <v>98521</v>
      </c>
      <c r="B7116" s="675" t="s">
        <v>1950</v>
      </c>
      <c r="C7116" s="675" t="s">
        <v>1996</v>
      </c>
      <c r="D7116" s="675" t="s">
        <v>2</v>
      </c>
      <c r="E7116" s="676">
        <v>0.33</v>
      </c>
      <c r="H7116" s="446" t="s">
        <v>14360</v>
      </c>
      <c r="I7116" s="447">
        <v>45261</v>
      </c>
    </row>
    <row r="7117" spans="1:9" ht="15.75">
      <c r="A7117" s="675">
        <v>98522</v>
      </c>
      <c r="B7117" s="675" t="s">
        <v>1951</v>
      </c>
      <c r="C7117" s="675" t="s">
        <v>1996</v>
      </c>
      <c r="D7117" s="675" t="s">
        <v>31</v>
      </c>
      <c r="E7117" s="676">
        <v>142.41999999999999</v>
      </c>
      <c r="H7117" s="446" t="s">
        <v>14360</v>
      </c>
      <c r="I7117" s="447">
        <v>45261</v>
      </c>
    </row>
    <row r="7118" spans="1:9" ht="15.75">
      <c r="A7118" s="675">
        <v>98524</v>
      </c>
      <c r="B7118" s="675" t="s">
        <v>1952</v>
      </c>
      <c r="C7118" s="675" t="s">
        <v>1996</v>
      </c>
      <c r="D7118" s="675" t="s">
        <v>2</v>
      </c>
      <c r="E7118" s="676">
        <v>2.82</v>
      </c>
      <c r="H7118" s="446" t="s">
        <v>14360</v>
      </c>
      <c r="I7118" s="447">
        <v>45261</v>
      </c>
    </row>
    <row r="7119" spans="1:9" ht="15.75">
      <c r="A7119" s="675">
        <v>98503</v>
      </c>
      <c r="B7119" s="675" t="s">
        <v>1953</v>
      </c>
      <c r="C7119" s="675" t="s">
        <v>1996</v>
      </c>
      <c r="D7119" s="675" t="s">
        <v>2</v>
      </c>
      <c r="E7119" s="676">
        <v>21.89</v>
      </c>
      <c r="H7119" s="446" t="s">
        <v>14360</v>
      </c>
      <c r="I7119" s="447">
        <v>45261</v>
      </c>
    </row>
    <row r="7120" spans="1:9" ht="15.75">
      <c r="A7120" s="675">
        <v>98504</v>
      </c>
      <c r="B7120" s="675" t="s">
        <v>7654</v>
      </c>
      <c r="C7120" s="675" t="s">
        <v>1996</v>
      </c>
      <c r="D7120" s="675" t="s">
        <v>2</v>
      </c>
      <c r="E7120" s="676">
        <v>15.93</v>
      </c>
      <c r="H7120" s="446" t="s">
        <v>14360</v>
      </c>
      <c r="I7120" s="447">
        <v>45261</v>
      </c>
    </row>
    <row r="7121" spans="1:9" ht="15.75">
      <c r="A7121" s="675">
        <v>98505</v>
      </c>
      <c r="B7121" s="675" t="s">
        <v>1954</v>
      </c>
      <c r="C7121" s="675" t="s">
        <v>1996</v>
      </c>
      <c r="D7121" s="675" t="s">
        <v>2</v>
      </c>
      <c r="E7121" s="676">
        <v>63.37</v>
      </c>
      <c r="H7121" s="446" t="s">
        <v>14360</v>
      </c>
      <c r="I7121" s="447">
        <v>45261</v>
      </c>
    </row>
    <row r="7122" spans="1:9" ht="15.75">
      <c r="A7122" s="675">
        <v>103946</v>
      </c>
      <c r="B7122" s="675" t="s">
        <v>7655</v>
      </c>
      <c r="C7122" s="675" t="s">
        <v>1996</v>
      </c>
      <c r="D7122" s="675" t="s">
        <v>2</v>
      </c>
      <c r="E7122" s="676">
        <v>20.79</v>
      </c>
      <c r="H7122" s="446" t="s">
        <v>14360</v>
      </c>
      <c r="I7122" s="447">
        <v>45261</v>
      </c>
    </row>
    <row r="7123" spans="1:9" ht="15.75">
      <c r="A7123" s="675">
        <v>103185</v>
      </c>
      <c r="B7123" s="675" t="s">
        <v>5726</v>
      </c>
      <c r="C7123" s="675" t="s">
        <v>1996</v>
      </c>
      <c r="D7123" s="675" t="s">
        <v>37</v>
      </c>
      <c r="E7123" s="677">
        <v>6138.9</v>
      </c>
      <c r="H7123" s="446" t="s">
        <v>14360</v>
      </c>
      <c r="I7123" s="447">
        <v>45261</v>
      </c>
    </row>
    <row r="7124" spans="1:9" ht="15.75">
      <c r="A7124" s="675">
        <v>103186</v>
      </c>
      <c r="B7124" s="675" t="s">
        <v>5727</v>
      </c>
      <c r="C7124" s="675" t="s">
        <v>1996</v>
      </c>
      <c r="D7124" s="675" t="s">
        <v>37</v>
      </c>
      <c r="E7124" s="677">
        <v>6480.84</v>
      </c>
      <c r="H7124" s="446" t="s">
        <v>14360</v>
      </c>
      <c r="I7124" s="447">
        <v>45261</v>
      </c>
    </row>
    <row r="7125" spans="1:9" ht="15.75">
      <c r="A7125" s="675">
        <v>103187</v>
      </c>
      <c r="B7125" s="675" t="s">
        <v>5728</v>
      </c>
      <c r="C7125" s="675" t="s">
        <v>1996</v>
      </c>
      <c r="D7125" s="675" t="s">
        <v>37</v>
      </c>
      <c r="E7125" s="677">
        <v>4867.0200000000004</v>
      </c>
      <c r="H7125" s="446" t="s">
        <v>14360</v>
      </c>
      <c r="I7125" s="447">
        <v>45261</v>
      </c>
    </row>
    <row r="7126" spans="1:9" ht="15.75">
      <c r="A7126" s="675">
        <v>103188</v>
      </c>
      <c r="B7126" s="675" t="s">
        <v>5729</v>
      </c>
      <c r="C7126" s="675" t="s">
        <v>1996</v>
      </c>
      <c r="D7126" s="675" t="s">
        <v>37</v>
      </c>
      <c r="E7126" s="677">
        <v>5235.26</v>
      </c>
      <c r="H7126" s="446" t="s">
        <v>14360</v>
      </c>
      <c r="I7126" s="447">
        <v>45261</v>
      </c>
    </row>
    <row r="7127" spans="1:9" ht="15.75">
      <c r="A7127" s="675">
        <v>103189</v>
      </c>
      <c r="B7127" s="675" t="s">
        <v>5730</v>
      </c>
      <c r="C7127" s="675" t="s">
        <v>1996</v>
      </c>
      <c r="D7127" s="675" t="s">
        <v>37</v>
      </c>
      <c r="E7127" s="677">
        <v>2622.66</v>
      </c>
      <c r="H7127" s="446" t="s">
        <v>14360</v>
      </c>
      <c r="I7127" s="447">
        <v>45261</v>
      </c>
    </row>
    <row r="7128" spans="1:9" ht="15.75">
      <c r="A7128" s="675">
        <v>103190</v>
      </c>
      <c r="B7128" s="675" t="s">
        <v>5731</v>
      </c>
      <c r="C7128" s="675" t="s">
        <v>1996</v>
      </c>
      <c r="D7128" s="675" t="s">
        <v>37</v>
      </c>
      <c r="E7128" s="677">
        <v>4073.88</v>
      </c>
      <c r="H7128" s="446" t="s">
        <v>14360</v>
      </c>
      <c r="I7128" s="447">
        <v>45261</v>
      </c>
    </row>
    <row r="7129" spans="1:9" ht="15.75">
      <c r="A7129" s="675">
        <v>103191</v>
      </c>
      <c r="B7129" s="675" t="s">
        <v>5732</v>
      </c>
      <c r="C7129" s="675" t="s">
        <v>1996</v>
      </c>
      <c r="D7129" s="675" t="s">
        <v>37</v>
      </c>
      <c r="E7129" s="677">
        <v>2372.8200000000002</v>
      </c>
      <c r="H7129" s="446" t="s">
        <v>14360</v>
      </c>
      <c r="I7129" s="447">
        <v>45261</v>
      </c>
    </row>
    <row r="7130" spans="1:9" ht="15.75">
      <c r="A7130" s="675">
        <v>103192</v>
      </c>
      <c r="B7130" s="675" t="s">
        <v>5733</v>
      </c>
      <c r="C7130" s="675" t="s">
        <v>1996</v>
      </c>
      <c r="D7130" s="675" t="s">
        <v>37</v>
      </c>
      <c r="E7130" s="677">
        <v>2526.46</v>
      </c>
      <c r="H7130" s="446" t="s">
        <v>14360</v>
      </c>
      <c r="I7130" s="447">
        <v>45261</v>
      </c>
    </row>
    <row r="7131" spans="1:9" ht="15.75">
      <c r="A7131" s="675">
        <v>103193</v>
      </c>
      <c r="B7131" s="675" t="s">
        <v>5734</v>
      </c>
      <c r="C7131" s="675" t="s">
        <v>1996</v>
      </c>
      <c r="D7131" s="675" t="s">
        <v>37</v>
      </c>
      <c r="E7131" s="677">
        <v>1945.19</v>
      </c>
      <c r="H7131" s="446" t="s">
        <v>14360</v>
      </c>
      <c r="I7131" s="447">
        <v>45261</v>
      </c>
    </row>
    <row r="7132" spans="1:9" ht="15.75">
      <c r="A7132" s="675">
        <v>103194</v>
      </c>
      <c r="B7132" s="675" t="s">
        <v>5735</v>
      </c>
      <c r="C7132" s="675" t="s">
        <v>1996</v>
      </c>
      <c r="D7132" s="675" t="s">
        <v>37</v>
      </c>
      <c r="E7132" s="677">
        <v>2803.16</v>
      </c>
      <c r="H7132" s="446" t="s">
        <v>14360</v>
      </c>
      <c r="I7132" s="447">
        <v>45261</v>
      </c>
    </row>
    <row r="7133" spans="1:9" ht="15.75">
      <c r="A7133" s="675">
        <v>103195</v>
      </c>
      <c r="B7133" s="675" t="s">
        <v>5736</v>
      </c>
      <c r="C7133" s="675" t="s">
        <v>1996</v>
      </c>
      <c r="D7133" s="675" t="s">
        <v>37</v>
      </c>
      <c r="E7133" s="677">
        <v>2185.21</v>
      </c>
      <c r="H7133" s="446" t="s">
        <v>14360</v>
      </c>
      <c r="I7133" s="447">
        <v>45261</v>
      </c>
    </row>
    <row r="7134" spans="1:9" ht="15.75">
      <c r="A7134" s="675">
        <v>103205</v>
      </c>
      <c r="B7134" s="675" t="s">
        <v>5737</v>
      </c>
      <c r="C7134" s="675" t="s">
        <v>1996</v>
      </c>
      <c r="D7134" s="675" t="s">
        <v>37</v>
      </c>
      <c r="E7134" s="677">
        <v>4080.24</v>
      </c>
      <c r="H7134" s="446" t="s">
        <v>14360</v>
      </c>
      <c r="I7134" s="447">
        <v>45261</v>
      </c>
    </row>
    <row r="7135" spans="1:9" ht="15.75">
      <c r="A7135" s="675">
        <v>103206</v>
      </c>
      <c r="B7135" s="675" t="s">
        <v>5738</v>
      </c>
      <c r="C7135" s="675" t="s">
        <v>1996</v>
      </c>
      <c r="D7135" s="675" t="s">
        <v>37</v>
      </c>
      <c r="E7135" s="677">
        <v>2379.1799999999998</v>
      </c>
      <c r="H7135" s="446" t="s">
        <v>14360</v>
      </c>
      <c r="I7135" s="447">
        <v>45261</v>
      </c>
    </row>
    <row r="7136" spans="1:9" ht="15.75">
      <c r="A7136" s="675">
        <v>103207</v>
      </c>
      <c r="B7136" s="675" t="s">
        <v>5739</v>
      </c>
      <c r="C7136" s="675" t="s">
        <v>1996</v>
      </c>
      <c r="D7136" s="675" t="s">
        <v>37</v>
      </c>
      <c r="E7136" s="677">
        <v>2532.8200000000002</v>
      </c>
      <c r="H7136" s="446" t="s">
        <v>14360</v>
      </c>
      <c r="I7136" s="447">
        <v>45261</v>
      </c>
    </row>
    <row r="7137" spans="1:9" ht="15.75">
      <c r="A7137" s="675">
        <v>103208</v>
      </c>
      <c r="B7137" s="675" t="s">
        <v>5740</v>
      </c>
      <c r="C7137" s="675" t="s">
        <v>1996</v>
      </c>
      <c r="D7137" s="675" t="s">
        <v>37</v>
      </c>
      <c r="E7137" s="677">
        <v>1951.55</v>
      </c>
      <c r="H7137" s="446" t="s">
        <v>14360</v>
      </c>
      <c r="I7137" s="447">
        <v>45261</v>
      </c>
    </row>
    <row r="7138" spans="1:9" ht="15.75">
      <c r="A7138" s="675">
        <v>103209</v>
      </c>
      <c r="B7138" s="675" t="s">
        <v>5741</v>
      </c>
      <c r="C7138" s="675" t="s">
        <v>1996</v>
      </c>
      <c r="D7138" s="675" t="s">
        <v>37</v>
      </c>
      <c r="E7138" s="677">
        <v>2809.52</v>
      </c>
      <c r="H7138" s="446" t="s">
        <v>14360</v>
      </c>
      <c r="I7138" s="447">
        <v>45261</v>
      </c>
    </row>
    <row r="7139" spans="1:9" ht="15.75">
      <c r="A7139" s="675">
        <v>103210</v>
      </c>
      <c r="B7139" s="675" t="s">
        <v>5742</v>
      </c>
      <c r="C7139" s="675" t="s">
        <v>1996</v>
      </c>
      <c r="D7139" s="675" t="s">
        <v>37</v>
      </c>
      <c r="E7139" s="677">
        <v>2271.15</v>
      </c>
      <c r="H7139" s="446" t="s">
        <v>14360</v>
      </c>
      <c r="I7139" s="447">
        <v>45261</v>
      </c>
    </row>
    <row r="7140" spans="1:9" ht="15.75">
      <c r="A7140" s="675">
        <v>103304</v>
      </c>
      <c r="B7140" s="675" t="s">
        <v>5743</v>
      </c>
      <c r="C7140" s="675" t="s">
        <v>1996</v>
      </c>
      <c r="D7140" s="675" t="s">
        <v>37</v>
      </c>
      <c r="E7140" s="677">
        <v>1243.8599999999999</v>
      </c>
      <c r="H7140" s="446" t="s">
        <v>14360</v>
      </c>
      <c r="I7140" s="447">
        <v>45261</v>
      </c>
    </row>
    <row r="7141" spans="1:9" ht="15.75">
      <c r="A7141" s="675">
        <v>103307</v>
      </c>
      <c r="B7141" s="675" t="s">
        <v>5744</v>
      </c>
      <c r="C7141" s="675" t="s">
        <v>1996</v>
      </c>
      <c r="D7141" s="675" t="s">
        <v>37</v>
      </c>
      <c r="E7141" s="677">
        <v>1325.13</v>
      </c>
      <c r="H7141" s="446" t="s">
        <v>14360</v>
      </c>
      <c r="I7141" s="447">
        <v>45261</v>
      </c>
    </row>
    <row r="7142" spans="1:9" ht="15.75">
      <c r="A7142" s="675">
        <v>103310</v>
      </c>
      <c r="B7142" s="675" t="s">
        <v>5745</v>
      </c>
      <c r="C7142" s="675" t="s">
        <v>1996</v>
      </c>
      <c r="D7142" s="675" t="s">
        <v>37</v>
      </c>
      <c r="E7142" s="677">
        <v>1281.57</v>
      </c>
      <c r="H7142" s="446" t="s">
        <v>14360</v>
      </c>
      <c r="I7142" s="447">
        <v>45261</v>
      </c>
    </row>
    <row r="7143" spans="1:9" ht="15.75">
      <c r="A7143" s="675">
        <v>103314</v>
      </c>
      <c r="B7143" s="675" t="s">
        <v>5746</v>
      </c>
      <c r="C7143" s="675" t="s">
        <v>1996</v>
      </c>
      <c r="D7143" s="675" t="s">
        <v>2</v>
      </c>
      <c r="E7143" s="676">
        <v>212.4</v>
      </c>
      <c r="H7143" s="446" t="s">
        <v>14360</v>
      </c>
      <c r="I7143" s="447">
        <v>45261</v>
      </c>
    </row>
    <row r="7144" spans="1:9" ht="15.75">
      <c r="A7144" s="675">
        <v>103315</v>
      </c>
      <c r="B7144" s="675" t="s">
        <v>5747</v>
      </c>
      <c r="C7144" s="675" t="s">
        <v>1996</v>
      </c>
      <c r="D7144" s="675" t="s">
        <v>2</v>
      </c>
      <c r="E7144" s="676">
        <v>205.27</v>
      </c>
      <c r="H7144" s="446" t="s">
        <v>14360</v>
      </c>
      <c r="I7144" s="447">
        <v>45261</v>
      </c>
    </row>
    <row r="7145" spans="1:9" ht="15.75">
      <c r="A7145" s="675">
        <v>103769</v>
      </c>
      <c r="B7145" s="675" t="s">
        <v>5748</v>
      </c>
      <c r="C7145" s="675" t="s">
        <v>1996</v>
      </c>
      <c r="D7145" s="675" t="s">
        <v>37</v>
      </c>
      <c r="E7145" s="677">
        <v>2058.9699999999998</v>
      </c>
      <c r="H7145" s="446" t="s">
        <v>14360</v>
      </c>
      <c r="I7145" s="447">
        <v>45261</v>
      </c>
    </row>
    <row r="7146" spans="1:9" ht="15.75">
      <c r="A7146" s="675">
        <v>98525</v>
      </c>
      <c r="B7146" s="675" t="s">
        <v>1955</v>
      </c>
      <c r="C7146" s="675" t="s">
        <v>1996</v>
      </c>
      <c r="D7146" s="675" t="s">
        <v>2</v>
      </c>
      <c r="E7146" s="676">
        <v>0.36</v>
      </c>
      <c r="H7146" s="446" t="s">
        <v>14360</v>
      </c>
      <c r="I7146" s="447">
        <v>45261</v>
      </c>
    </row>
    <row r="7147" spans="1:9" ht="15.75">
      <c r="A7147" s="675">
        <v>98526</v>
      </c>
      <c r="B7147" s="675" t="s">
        <v>1956</v>
      </c>
      <c r="C7147" s="675" t="s">
        <v>1996</v>
      </c>
      <c r="D7147" s="675" t="s">
        <v>37</v>
      </c>
      <c r="E7147" s="676">
        <v>74.86</v>
      </c>
      <c r="H7147" s="446" t="s">
        <v>14360</v>
      </c>
      <c r="I7147" s="447">
        <v>45261</v>
      </c>
    </row>
    <row r="7148" spans="1:9" ht="15.75">
      <c r="A7148" s="675">
        <v>98527</v>
      </c>
      <c r="B7148" s="675" t="s">
        <v>1957</v>
      </c>
      <c r="C7148" s="675" t="s">
        <v>1996</v>
      </c>
      <c r="D7148" s="675" t="s">
        <v>37</v>
      </c>
      <c r="E7148" s="676">
        <v>161.18</v>
      </c>
      <c r="H7148" s="446" t="s">
        <v>14360</v>
      </c>
      <c r="I7148" s="447">
        <v>45261</v>
      </c>
    </row>
    <row r="7149" spans="1:9" ht="15.75">
      <c r="A7149" s="675">
        <v>98528</v>
      </c>
      <c r="B7149" s="675" t="s">
        <v>1958</v>
      </c>
      <c r="C7149" s="675" t="s">
        <v>1996</v>
      </c>
      <c r="D7149" s="675" t="s">
        <v>37</v>
      </c>
      <c r="E7149" s="676">
        <v>235.69</v>
      </c>
      <c r="H7149" s="446" t="s">
        <v>14360</v>
      </c>
      <c r="I7149" s="447">
        <v>45261</v>
      </c>
    </row>
    <row r="7150" spans="1:9" ht="15.75">
      <c r="A7150" s="675">
        <v>98529</v>
      </c>
      <c r="B7150" s="675" t="s">
        <v>1959</v>
      </c>
      <c r="C7150" s="675" t="s">
        <v>1996</v>
      </c>
      <c r="D7150" s="675" t="s">
        <v>37</v>
      </c>
      <c r="E7150" s="676">
        <v>60.83</v>
      </c>
      <c r="H7150" s="446" t="s">
        <v>14360</v>
      </c>
      <c r="I7150" s="447">
        <v>45261</v>
      </c>
    </row>
    <row r="7151" spans="1:9" ht="15.75">
      <c r="A7151" s="675">
        <v>98530</v>
      </c>
      <c r="B7151" s="675" t="s">
        <v>1960</v>
      </c>
      <c r="C7151" s="675" t="s">
        <v>1996</v>
      </c>
      <c r="D7151" s="675" t="s">
        <v>37</v>
      </c>
      <c r="E7151" s="676">
        <v>108.36</v>
      </c>
      <c r="H7151" s="446" t="s">
        <v>14360</v>
      </c>
      <c r="I7151" s="447">
        <v>45261</v>
      </c>
    </row>
    <row r="7152" spans="1:9" ht="15.75">
      <c r="A7152" s="675">
        <v>98531</v>
      </c>
      <c r="B7152" s="675" t="s">
        <v>1961</v>
      </c>
      <c r="C7152" s="675" t="s">
        <v>1996</v>
      </c>
      <c r="D7152" s="675" t="s">
        <v>37</v>
      </c>
      <c r="E7152" s="676">
        <v>267.58999999999997</v>
      </c>
      <c r="H7152" s="446" t="s">
        <v>14360</v>
      </c>
      <c r="I7152" s="447">
        <v>45261</v>
      </c>
    </row>
    <row r="7153" spans="1:9" ht="15.75">
      <c r="A7153" s="675">
        <v>98532</v>
      </c>
      <c r="B7153" s="675" t="s">
        <v>1962</v>
      </c>
      <c r="C7153" s="675" t="s">
        <v>1996</v>
      </c>
      <c r="D7153" s="675" t="s">
        <v>37</v>
      </c>
      <c r="E7153" s="676">
        <v>117.67</v>
      </c>
      <c r="H7153" s="446" t="s">
        <v>14360</v>
      </c>
      <c r="I7153" s="447">
        <v>45261</v>
      </c>
    </row>
    <row r="7154" spans="1:9" ht="15.75">
      <c r="A7154" s="675">
        <v>98533</v>
      </c>
      <c r="B7154" s="675" t="s">
        <v>1963</v>
      </c>
      <c r="C7154" s="675" t="s">
        <v>1996</v>
      </c>
      <c r="D7154" s="675" t="s">
        <v>37</v>
      </c>
      <c r="E7154" s="676">
        <v>320.64</v>
      </c>
      <c r="H7154" s="446" t="s">
        <v>14360</v>
      </c>
      <c r="I7154" s="447">
        <v>45261</v>
      </c>
    </row>
    <row r="7155" spans="1:9" ht="15.75">
      <c r="A7155" s="675">
        <v>98534</v>
      </c>
      <c r="B7155" s="675" t="s">
        <v>1964</v>
      </c>
      <c r="C7155" s="675" t="s">
        <v>1996</v>
      </c>
      <c r="D7155" s="675" t="s">
        <v>37</v>
      </c>
      <c r="E7155" s="676">
        <v>823.38</v>
      </c>
      <c r="H7155" s="446" t="s">
        <v>14360</v>
      </c>
      <c r="I7155" s="447">
        <v>45261</v>
      </c>
    </row>
    <row r="7156" spans="1:9" ht="15.75">
      <c r="A7156" s="675">
        <v>98535</v>
      </c>
      <c r="B7156" s="675" t="s">
        <v>1965</v>
      </c>
      <c r="C7156" s="675" t="s">
        <v>1996</v>
      </c>
      <c r="D7156" s="675" t="s">
        <v>37</v>
      </c>
      <c r="E7156" s="677">
        <v>1299.9100000000001</v>
      </c>
      <c r="H7156" s="446" t="s">
        <v>14360</v>
      </c>
      <c r="I7156" s="447">
        <v>45261</v>
      </c>
    </row>
    <row r="7157" spans="1:9" ht="15.75">
      <c r="A7157" s="675">
        <v>88238</v>
      </c>
      <c r="B7157" s="675" t="s">
        <v>127</v>
      </c>
      <c r="C7157" s="675" t="s">
        <v>1571</v>
      </c>
      <c r="D7157" s="675" t="s">
        <v>35</v>
      </c>
      <c r="E7157" s="676">
        <v>20.02</v>
      </c>
      <c r="H7157" s="446" t="s">
        <v>14360</v>
      </c>
      <c r="I7157" s="447">
        <v>45261</v>
      </c>
    </row>
    <row r="7158" spans="1:9" ht="15.75">
      <c r="A7158" s="675">
        <v>88239</v>
      </c>
      <c r="B7158" s="675" t="s">
        <v>58</v>
      </c>
      <c r="C7158" s="675" t="s">
        <v>1571</v>
      </c>
      <c r="D7158" s="675" t="s">
        <v>35</v>
      </c>
      <c r="E7158" s="676">
        <v>19.93</v>
      </c>
      <c r="H7158" s="446" t="s">
        <v>14360</v>
      </c>
      <c r="I7158" s="447">
        <v>45261</v>
      </c>
    </row>
    <row r="7159" spans="1:9" ht="15.75">
      <c r="A7159" s="675">
        <v>88240</v>
      </c>
      <c r="B7159" s="675" t="s">
        <v>128</v>
      </c>
      <c r="C7159" s="675" t="s">
        <v>1571</v>
      </c>
      <c r="D7159" s="675" t="s">
        <v>35</v>
      </c>
      <c r="E7159" s="676">
        <v>18.829999999999998</v>
      </c>
      <c r="H7159" s="446" t="s">
        <v>14360</v>
      </c>
      <c r="I7159" s="447">
        <v>45261</v>
      </c>
    </row>
    <row r="7160" spans="1:9" ht="15.75">
      <c r="A7160" s="675">
        <v>88241</v>
      </c>
      <c r="B7160" s="675" t="s">
        <v>67</v>
      </c>
      <c r="C7160" s="675" t="s">
        <v>1571</v>
      </c>
      <c r="D7160" s="675" t="s">
        <v>35</v>
      </c>
      <c r="E7160" s="676">
        <v>20.21</v>
      </c>
      <c r="H7160" s="446" t="s">
        <v>14360</v>
      </c>
      <c r="I7160" s="447">
        <v>45261</v>
      </c>
    </row>
    <row r="7161" spans="1:9" ht="15.75">
      <c r="A7161" s="675">
        <v>88242</v>
      </c>
      <c r="B7161" s="675" t="s">
        <v>68</v>
      </c>
      <c r="C7161" s="675" t="s">
        <v>1571</v>
      </c>
      <c r="D7161" s="675" t="s">
        <v>35</v>
      </c>
      <c r="E7161" s="676">
        <v>20.07</v>
      </c>
      <c r="H7161" s="446" t="s">
        <v>14360</v>
      </c>
      <c r="I7161" s="447">
        <v>45261</v>
      </c>
    </row>
    <row r="7162" spans="1:9" ht="15.75">
      <c r="A7162" s="675">
        <v>88243</v>
      </c>
      <c r="B7162" s="675" t="s">
        <v>59</v>
      </c>
      <c r="C7162" s="675" t="s">
        <v>1571</v>
      </c>
      <c r="D7162" s="675" t="s">
        <v>35</v>
      </c>
      <c r="E7162" s="676">
        <v>20.09</v>
      </c>
      <c r="H7162" s="446" t="s">
        <v>14360</v>
      </c>
      <c r="I7162" s="447">
        <v>45261</v>
      </c>
    </row>
    <row r="7163" spans="1:9" ht="15.75">
      <c r="A7163" s="675">
        <v>88245</v>
      </c>
      <c r="B7163" s="675" t="s">
        <v>129</v>
      </c>
      <c r="C7163" s="675" t="s">
        <v>1571</v>
      </c>
      <c r="D7163" s="675" t="s">
        <v>35</v>
      </c>
      <c r="E7163" s="676">
        <v>24.1</v>
      </c>
      <c r="H7163" s="446" t="s">
        <v>14360</v>
      </c>
      <c r="I7163" s="447">
        <v>45261</v>
      </c>
    </row>
    <row r="7164" spans="1:9" ht="15.75">
      <c r="A7164" s="675">
        <v>88246</v>
      </c>
      <c r="B7164" s="675" t="s">
        <v>130</v>
      </c>
      <c r="C7164" s="675" t="s">
        <v>1571</v>
      </c>
      <c r="D7164" s="675" t="s">
        <v>35</v>
      </c>
      <c r="E7164" s="676">
        <v>15.67</v>
      </c>
      <c r="H7164" s="446" t="s">
        <v>14360</v>
      </c>
      <c r="I7164" s="447">
        <v>45261</v>
      </c>
    </row>
    <row r="7165" spans="1:9" ht="15.75">
      <c r="A7165" s="675">
        <v>88247</v>
      </c>
      <c r="B7165" s="675" t="s">
        <v>69</v>
      </c>
      <c r="C7165" s="675" t="s">
        <v>1571</v>
      </c>
      <c r="D7165" s="675" t="s">
        <v>35</v>
      </c>
      <c r="E7165" s="676">
        <v>20.440000000000001</v>
      </c>
      <c r="H7165" s="446" t="s">
        <v>14360</v>
      </c>
      <c r="I7165" s="447">
        <v>45261</v>
      </c>
    </row>
    <row r="7166" spans="1:9" ht="15.75">
      <c r="A7166" s="675">
        <v>88248</v>
      </c>
      <c r="B7166" s="675" t="s">
        <v>1464</v>
      </c>
      <c r="C7166" s="675" t="s">
        <v>1571</v>
      </c>
      <c r="D7166" s="675" t="s">
        <v>35</v>
      </c>
      <c r="E7166" s="676">
        <v>19.440000000000001</v>
      </c>
      <c r="H7166" s="446" t="s">
        <v>14360</v>
      </c>
      <c r="I7166" s="447">
        <v>45261</v>
      </c>
    </row>
    <row r="7167" spans="1:9" ht="15.75">
      <c r="A7167" s="675">
        <v>88249</v>
      </c>
      <c r="B7167" s="675" t="s">
        <v>131</v>
      </c>
      <c r="C7167" s="675" t="s">
        <v>1571</v>
      </c>
      <c r="D7167" s="675" t="s">
        <v>35</v>
      </c>
      <c r="E7167" s="676">
        <v>23.68</v>
      </c>
      <c r="H7167" s="446" t="s">
        <v>14360</v>
      </c>
      <c r="I7167" s="447">
        <v>45261</v>
      </c>
    </row>
    <row r="7168" spans="1:9" ht="15.75">
      <c r="A7168" s="675">
        <v>88250</v>
      </c>
      <c r="B7168" s="675" t="s">
        <v>132</v>
      </c>
      <c r="C7168" s="675" t="s">
        <v>1571</v>
      </c>
      <c r="D7168" s="675" t="s">
        <v>35</v>
      </c>
      <c r="E7168" s="676">
        <v>18.829999999999998</v>
      </c>
      <c r="H7168" s="446" t="s">
        <v>14360</v>
      </c>
      <c r="I7168" s="447">
        <v>45261</v>
      </c>
    </row>
    <row r="7169" spans="1:9" ht="15.75">
      <c r="A7169" s="675">
        <v>88251</v>
      </c>
      <c r="B7169" s="675" t="s">
        <v>72</v>
      </c>
      <c r="C7169" s="675" t="s">
        <v>1571</v>
      </c>
      <c r="D7169" s="675" t="s">
        <v>35</v>
      </c>
      <c r="E7169" s="676">
        <v>20.02</v>
      </c>
      <c r="H7169" s="446" t="s">
        <v>14360</v>
      </c>
      <c r="I7169" s="447">
        <v>45261</v>
      </c>
    </row>
    <row r="7170" spans="1:9" ht="15.75">
      <c r="A7170" s="675">
        <v>88252</v>
      </c>
      <c r="B7170" s="675" t="s">
        <v>133</v>
      </c>
      <c r="C7170" s="675" t="s">
        <v>1571</v>
      </c>
      <c r="D7170" s="675" t="s">
        <v>35</v>
      </c>
      <c r="E7170" s="676">
        <v>19.12</v>
      </c>
      <c r="H7170" s="446" t="s">
        <v>14360</v>
      </c>
      <c r="I7170" s="447">
        <v>45261</v>
      </c>
    </row>
    <row r="7171" spans="1:9" ht="15.75">
      <c r="A7171" s="675">
        <v>88253</v>
      </c>
      <c r="B7171" s="675" t="s">
        <v>134</v>
      </c>
      <c r="C7171" s="675" t="s">
        <v>1571</v>
      </c>
      <c r="D7171" s="675" t="s">
        <v>35</v>
      </c>
      <c r="E7171" s="676">
        <v>16.100000000000001</v>
      </c>
      <c r="H7171" s="446" t="s">
        <v>14360</v>
      </c>
      <c r="I7171" s="447">
        <v>45261</v>
      </c>
    </row>
    <row r="7172" spans="1:9" ht="15.75">
      <c r="A7172" s="675">
        <v>88255</v>
      </c>
      <c r="B7172" s="675" t="s">
        <v>135</v>
      </c>
      <c r="C7172" s="675" t="s">
        <v>1571</v>
      </c>
      <c r="D7172" s="675" t="s">
        <v>35</v>
      </c>
      <c r="E7172" s="676">
        <v>26.68</v>
      </c>
      <c r="H7172" s="446" t="s">
        <v>14360</v>
      </c>
      <c r="I7172" s="447">
        <v>45261</v>
      </c>
    </row>
    <row r="7173" spans="1:9" ht="15.75">
      <c r="A7173" s="675">
        <v>88256</v>
      </c>
      <c r="B7173" s="675" t="s">
        <v>136</v>
      </c>
      <c r="C7173" s="675" t="s">
        <v>1571</v>
      </c>
      <c r="D7173" s="675" t="s">
        <v>35</v>
      </c>
      <c r="E7173" s="676">
        <v>24.17</v>
      </c>
      <c r="H7173" s="446" t="s">
        <v>14360</v>
      </c>
      <c r="I7173" s="447">
        <v>45261</v>
      </c>
    </row>
    <row r="7174" spans="1:9" ht="15.75">
      <c r="A7174" s="675">
        <v>88257</v>
      </c>
      <c r="B7174" s="675" t="s">
        <v>137</v>
      </c>
      <c r="C7174" s="675" t="s">
        <v>1571</v>
      </c>
      <c r="D7174" s="675" t="s">
        <v>35</v>
      </c>
      <c r="E7174" s="676">
        <v>20.100000000000001</v>
      </c>
      <c r="H7174" s="446" t="s">
        <v>14360</v>
      </c>
      <c r="I7174" s="447">
        <v>45261</v>
      </c>
    </row>
    <row r="7175" spans="1:9" ht="15.75">
      <c r="A7175" s="675">
        <v>88258</v>
      </c>
      <c r="B7175" s="675" t="s">
        <v>477</v>
      </c>
      <c r="C7175" s="675" t="s">
        <v>1571</v>
      </c>
      <c r="D7175" s="675" t="s">
        <v>35</v>
      </c>
      <c r="E7175" s="676">
        <v>15.44</v>
      </c>
      <c r="H7175" s="446" t="s">
        <v>14360</v>
      </c>
      <c r="I7175" s="447">
        <v>45261</v>
      </c>
    </row>
    <row r="7176" spans="1:9" ht="15.75">
      <c r="A7176" s="675">
        <v>88260</v>
      </c>
      <c r="B7176" s="675" t="s">
        <v>138</v>
      </c>
      <c r="C7176" s="675" t="s">
        <v>1571</v>
      </c>
      <c r="D7176" s="675" t="s">
        <v>35</v>
      </c>
      <c r="E7176" s="676">
        <v>24.1</v>
      </c>
      <c r="H7176" s="446" t="s">
        <v>14360</v>
      </c>
      <c r="I7176" s="447">
        <v>45261</v>
      </c>
    </row>
    <row r="7177" spans="1:9" ht="15.75">
      <c r="A7177" s="675">
        <v>88261</v>
      </c>
      <c r="B7177" s="675" t="s">
        <v>139</v>
      </c>
      <c r="C7177" s="675" t="s">
        <v>1571</v>
      </c>
      <c r="D7177" s="675" t="s">
        <v>35</v>
      </c>
      <c r="E7177" s="676">
        <v>23.12</v>
      </c>
      <c r="H7177" s="446" t="s">
        <v>14360</v>
      </c>
      <c r="I7177" s="447">
        <v>45261</v>
      </c>
    </row>
    <row r="7178" spans="1:9" ht="15.75">
      <c r="A7178" s="675">
        <v>88262</v>
      </c>
      <c r="B7178" s="675" t="s">
        <v>51</v>
      </c>
      <c r="C7178" s="675" t="s">
        <v>1571</v>
      </c>
      <c r="D7178" s="675" t="s">
        <v>35</v>
      </c>
      <c r="E7178" s="676">
        <v>23.96</v>
      </c>
      <c r="H7178" s="446" t="s">
        <v>14360</v>
      </c>
      <c r="I7178" s="447">
        <v>45261</v>
      </c>
    </row>
    <row r="7179" spans="1:9" ht="15.75">
      <c r="A7179" s="675">
        <v>88263</v>
      </c>
      <c r="B7179" s="675" t="s">
        <v>1465</v>
      </c>
      <c r="C7179" s="675" t="s">
        <v>1571</v>
      </c>
      <c r="D7179" s="675" t="s">
        <v>35</v>
      </c>
      <c r="E7179" s="676">
        <v>21.09</v>
      </c>
      <c r="H7179" s="446" t="s">
        <v>14360</v>
      </c>
      <c r="I7179" s="447">
        <v>45261</v>
      </c>
    </row>
    <row r="7180" spans="1:9" ht="15.75">
      <c r="A7180" s="675">
        <v>88264</v>
      </c>
      <c r="B7180" s="675" t="s">
        <v>52</v>
      </c>
      <c r="C7180" s="675" t="s">
        <v>1571</v>
      </c>
      <c r="D7180" s="675" t="s">
        <v>35</v>
      </c>
      <c r="E7180" s="676">
        <v>24.65</v>
      </c>
      <c r="H7180" s="446" t="s">
        <v>14360</v>
      </c>
      <c r="I7180" s="447">
        <v>45261</v>
      </c>
    </row>
    <row r="7181" spans="1:9" ht="15.75">
      <c r="A7181" s="675">
        <v>88265</v>
      </c>
      <c r="B7181" s="675" t="s">
        <v>140</v>
      </c>
      <c r="C7181" s="675" t="s">
        <v>1571</v>
      </c>
      <c r="D7181" s="675" t="s">
        <v>35</v>
      </c>
      <c r="E7181" s="676">
        <v>24.65</v>
      </c>
      <c r="H7181" s="446" t="s">
        <v>14360</v>
      </c>
      <c r="I7181" s="447">
        <v>45261</v>
      </c>
    </row>
    <row r="7182" spans="1:9" ht="15.75">
      <c r="A7182" s="675">
        <v>88266</v>
      </c>
      <c r="B7182" s="675" t="s">
        <v>141</v>
      </c>
      <c r="C7182" s="675" t="s">
        <v>1571</v>
      </c>
      <c r="D7182" s="675" t="s">
        <v>35</v>
      </c>
      <c r="E7182" s="676">
        <v>26.93</v>
      </c>
      <c r="H7182" s="446" t="s">
        <v>14360</v>
      </c>
      <c r="I7182" s="447">
        <v>45261</v>
      </c>
    </row>
    <row r="7183" spans="1:9" ht="15.75">
      <c r="A7183" s="675">
        <v>88267</v>
      </c>
      <c r="B7183" s="675" t="s">
        <v>55</v>
      </c>
      <c r="C7183" s="675" t="s">
        <v>1571</v>
      </c>
      <c r="D7183" s="675" t="s">
        <v>35</v>
      </c>
      <c r="E7183" s="676">
        <v>23.55</v>
      </c>
      <c r="H7183" s="446" t="s">
        <v>14360</v>
      </c>
      <c r="I7183" s="447">
        <v>45261</v>
      </c>
    </row>
    <row r="7184" spans="1:9" ht="15.75">
      <c r="A7184" s="675">
        <v>88269</v>
      </c>
      <c r="B7184" s="675" t="s">
        <v>142</v>
      </c>
      <c r="C7184" s="675" t="s">
        <v>1571</v>
      </c>
      <c r="D7184" s="675" t="s">
        <v>35</v>
      </c>
      <c r="E7184" s="676">
        <v>24.1</v>
      </c>
      <c r="H7184" s="446" t="s">
        <v>14360</v>
      </c>
      <c r="I7184" s="447">
        <v>45261</v>
      </c>
    </row>
    <row r="7185" spans="1:9" ht="15.75">
      <c r="A7185" s="675">
        <v>88270</v>
      </c>
      <c r="B7185" s="675" t="s">
        <v>143</v>
      </c>
      <c r="C7185" s="675" t="s">
        <v>1571</v>
      </c>
      <c r="D7185" s="675" t="s">
        <v>35</v>
      </c>
      <c r="E7185" s="676">
        <v>24.31</v>
      </c>
      <c r="H7185" s="446" t="s">
        <v>14360</v>
      </c>
      <c r="I7185" s="447">
        <v>45261</v>
      </c>
    </row>
    <row r="7186" spans="1:9" ht="15.75">
      <c r="A7186" s="675">
        <v>88272</v>
      </c>
      <c r="B7186" s="675" t="s">
        <v>144</v>
      </c>
      <c r="C7186" s="675" t="s">
        <v>1571</v>
      </c>
      <c r="D7186" s="675" t="s">
        <v>35</v>
      </c>
      <c r="E7186" s="676">
        <v>24.39</v>
      </c>
      <c r="H7186" s="446" t="s">
        <v>14360</v>
      </c>
      <c r="I7186" s="447">
        <v>45261</v>
      </c>
    </row>
    <row r="7187" spans="1:9" ht="15.75">
      <c r="A7187" s="675">
        <v>88273</v>
      </c>
      <c r="B7187" s="675" t="s">
        <v>145</v>
      </c>
      <c r="C7187" s="675" t="s">
        <v>1571</v>
      </c>
      <c r="D7187" s="675" t="s">
        <v>35</v>
      </c>
      <c r="E7187" s="676">
        <v>23.46</v>
      </c>
      <c r="H7187" s="446" t="s">
        <v>14360</v>
      </c>
      <c r="I7187" s="447">
        <v>45261</v>
      </c>
    </row>
    <row r="7188" spans="1:9" ht="15.75">
      <c r="A7188" s="675">
        <v>88274</v>
      </c>
      <c r="B7188" s="675" t="s">
        <v>66</v>
      </c>
      <c r="C7188" s="675" t="s">
        <v>1571</v>
      </c>
      <c r="D7188" s="675" t="s">
        <v>35</v>
      </c>
      <c r="E7188" s="676">
        <v>24.17</v>
      </c>
      <c r="H7188" s="446" t="s">
        <v>14360</v>
      </c>
      <c r="I7188" s="447">
        <v>45261</v>
      </c>
    </row>
    <row r="7189" spans="1:9" ht="15.75">
      <c r="A7189" s="675">
        <v>88275</v>
      </c>
      <c r="B7189" s="675" t="s">
        <v>146</v>
      </c>
      <c r="C7189" s="675" t="s">
        <v>1571</v>
      </c>
      <c r="D7189" s="675" t="s">
        <v>35</v>
      </c>
      <c r="E7189" s="676">
        <v>34.11</v>
      </c>
      <c r="H7189" s="446" t="s">
        <v>14360</v>
      </c>
      <c r="I7189" s="447">
        <v>45261</v>
      </c>
    </row>
    <row r="7190" spans="1:9" ht="15.75">
      <c r="A7190" s="675">
        <v>88277</v>
      </c>
      <c r="B7190" s="675" t="s">
        <v>147</v>
      </c>
      <c r="C7190" s="675" t="s">
        <v>1571</v>
      </c>
      <c r="D7190" s="675" t="s">
        <v>35</v>
      </c>
      <c r="E7190" s="676">
        <v>23.9</v>
      </c>
      <c r="H7190" s="446" t="s">
        <v>14360</v>
      </c>
      <c r="I7190" s="447">
        <v>45261</v>
      </c>
    </row>
    <row r="7191" spans="1:9" ht="15.75">
      <c r="A7191" s="675">
        <v>88278</v>
      </c>
      <c r="B7191" s="675" t="s">
        <v>148</v>
      </c>
      <c r="C7191" s="675" t="s">
        <v>1571</v>
      </c>
      <c r="D7191" s="675" t="s">
        <v>35</v>
      </c>
      <c r="E7191" s="676">
        <v>18.41</v>
      </c>
      <c r="H7191" s="446" t="s">
        <v>14360</v>
      </c>
      <c r="I7191" s="447">
        <v>45261</v>
      </c>
    </row>
    <row r="7192" spans="1:9" ht="15.75">
      <c r="A7192" s="675">
        <v>88279</v>
      </c>
      <c r="B7192" s="675" t="s">
        <v>149</v>
      </c>
      <c r="C7192" s="675" t="s">
        <v>1571</v>
      </c>
      <c r="D7192" s="675" t="s">
        <v>35</v>
      </c>
      <c r="E7192" s="676">
        <v>23.71</v>
      </c>
      <c r="H7192" s="446" t="s">
        <v>14360</v>
      </c>
      <c r="I7192" s="447">
        <v>45261</v>
      </c>
    </row>
    <row r="7193" spans="1:9" ht="15.75">
      <c r="A7193" s="675">
        <v>88281</v>
      </c>
      <c r="B7193" s="675" t="s">
        <v>150</v>
      </c>
      <c r="C7193" s="675" t="s">
        <v>1571</v>
      </c>
      <c r="D7193" s="675" t="s">
        <v>35</v>
      </c>
      <c r="E7193" s="676">
        <v>25.99</v>
      </c>
      <c r="H7193" s="446" t="s">
        <v>14360</v>
      </c>
      <c r="I7193" s="447">
        <v>45261</v>
      </c>
    </row>
    <row r="7194" spans="1:9" ht="15.75">
      <c r="A7194" s="675">
        <v>88282</v>
      </c>
      <c r="B7194" s="675" t="s">
        <v>73</v>
      </c>
      <c r="C7194" s="675" t="s">
        <v>1571</v>
      </c>
      <c r="D7194" s="675" t="s">
        <v>35</v>
      </c>
      <c r="E7194" s="676">
        <v>25.17</v>
      </c>
      <c r="H7194" s="446" t="s">
        <v>14360</v>
      </c>
      <c r="I7194" s="447">
        <v>45261</v>
      </c>
    </row>
    <row r="7195" spans="1:9" ht="15.75">
      <c r="A7195" s="675">
        <v>88283</v>
      </c>
      <c r="B7195" s="675" t="s">
        <v>151</v>
      </c>
      <c r="C7195" s="675" t="s">
        <v>1571</v>
      </c>
      <c r="D7195" s="675" t="s">
        <v>35</v>
      </c>
      <c r="E7195" s="676">
        <v>30.31</v>
      </c>
      <c r="H7195" s="446" t="s">
        <v>14360</v>
      </c>
      <c r="I7195" s="447">
        <v>45261</v>
      </c>
    </row>
    <row r="7196" spans="1:9" ht="15.75">
      <c r="A7196" s="675">
        <v>88284</v>
      </c>
      <c r="B7196" s="675" t="s">
        <v>8397</v>
      </c>
      <c r="C7196" s="675" t="s">
        <v>1571</v>
      </c>
      <c r="D7196" s="675" t="s">
        <v>35</v>
      </c>
      <c r="E7196" s="676">
        <v>21.64</v>
      </c>
      <c r="H7196" s="446" t="s">
        <v>14360</v>
      </c>
      <c r="I7196" s="447">
        <v>45261</v>
      </c>
    </row>
    <row r="7197" spans="1:9" ht="15.75">
      <c r="A7197" s="675">
        <v>88286</v>
      </c>
      <c r="B7197" s="675" t="s">
        <v>152</v>
      </c>
      <c r="C7197" s="675" t="s">
        <v>1571</v>
      </c>
      <c r="D7197" s="675" t="s">
        <v>35</v>
      </c>
      <c r="E7197" s="676">
        <v>28.03</v>
      </c>
      <c r="H7197" s="446" t="s">
        <v>14360</v>
      </c>
      <c r="I7197" s="447">
        <v>45261</v>
      </c>
    </row>
    <row r="7198" spans="1:9" ht="15.75">
      <c r="A7198" s="675">
        <v>88288</v>
      </c>
      <c r="B7198" s="675" t="s">
        <v>153</v>
      </c>
      <c r="C7198" s="675" t="s">
        <v>1571</v>
      </c>
      <c r="D7198" s="675" t="s">
        <v>35</v>
      </c>
      <c r="E7198" s="676">
        <v>16.87</v>
      </c>
      <c r="H7198" s="446" t="s">
        <v>14360</v>
      </c>
      <c r="I7198" s="447">
        <v>45261</v>
      </c>
    </row>
    <row r="7199" spans="1:9" ht="15.75">
      <c r="A7199" s="675">
        <v>88291</v>
      </c>
      <c r="B7199" s="675" t="s">
        <v>154</v>
      </c>
      <c r="C7199" s="675" t="s">
        <v>1571</v>
      </c>
      <c r="D7199" s="675" t="s">
        <v>35</v>
      </c>
      <c r="E7199" s="676">
        <v>22.28</v>
      </c>
      <c r="H7199" s="446" t="s">
        <v>14360</v>
      </c>
      <c r="I7199" s="447">
        <v>45261</v>
      </c>
    </row>
    <row r="7200" spans="1:9" ht="15.75">
      <c r="A7200" s="675">
        <v>88292</v>
      </c>
      <c r="B7200" s="675" t="s">
        <v>155</v>
      </c>
      <c r="C7200" s="675" t="s">
        <v>1571</v>
      </c>
      <c r="D7200" s="675" t="s">
        <v>35</v>
      </c>
      <c r="E7200" s="676">
        <v>17.95</v>
      </c>
      <c r="H7200" s="446" t="s">
        <v>14360</v>
      </c>
      <c r="I7200" s="447">
        <v>45261</v>
      </c>
    </row>
    <row r="7201" spans="1:9" ht="15.75">
      <c r="A7201" s="675">
        <v>88293</v>
      </c>
      <c r="B7201" s="675" t="s">
        <v>156</v>
      </c>
      <c r="C7201" s="675" t="s">
        <v>1571</v>
      </c>
      <c r="D7201" s="675" t="s">
        <v>35</v>
      </c>
      <c r="E7201" s="676">
        <v>22.28</v>
      </c>
      <c r="H7201" s="446" t="s">
        <v>14360</v>
      </c>
      <c r="I7201" s="447">
        <v>45261</v>
      </c>
    </row>
    <row r="7202" spans="1:9" ht="15.75">
      <c r="A7202" s="675">
        <v>88294</v>
      </c>
      <c r="B7202" s="675" t="s">
        <v>157</v>
      </c>
      <c r="C7202" s="675" t="s">
        <v>1571</v>
      </c>
      <c r="D7202" s="675" t="s">
        <v>35</v>
      </c>
      <c r="E7202" s="676">
        <v>24.39</v>
      </c>
      <c r="H7202" s="446" t="s">
        <v>14360</v>
      </c>
      <c r="I7202" s="447">
        <v>45261</v>
      </c>
    </row>
    <row r="7203" spans="1:9" ht="15.75">
      <c r="A7203" s="675">
        <v>88295</v>
      </c>
      <c r="B7203" s="675" t="s">
        <v>158</v>
      </c>
      <c r="C7203" s="675" t="s">
        <v>1571</v>
      </c>
      <c r="D7203" s="675" t="s">
        <v>35</v>
      </c>
      <c r="E7203" s="676">
        <v>19.77</v>
      </c>
      <c r="H7203" s="446" t="s">
        <v>14360</v>
      </c>
      <c r="I7203" s="447">
        <v>45261</v>
      </c>
    </row>
    <row r="7204" spans="1:9" ht="15.75">
      <c r="A7204" s="675">
        <v>88296</v>
      </c>
      <c r="B7204" s="675" t="s">
        <v>159</v>
      </c>
      <c r="C7204" s="675" t="s">
        <v>1571</v>
      </c>
      <c r="D7204" s="675" t="s">
        <v>35</v>
      </c>
      <c r="E7204" s="676">
        <v>28.38</v>
      </c>
      <c r="H7204" s="446" t="s">
        <v>14360</v>
      </c>
      <c r="I7204" s="447">
        <v>45261</v>
      </c>
    </row>
    <row r="7205" spans="1:9" ht="15.75">
      <c r="A7205" s="675">
        <v>88297</v>
      </c>
      <c r="B7205" s="675" t="s">
        <v>160</v>
      </c>
      <c r="C7205" s="675" t="s">
        <v>1571</v>
      </c>
      <c r="D7205" s="675" t="s">
        <v>35</v>
      </c>
      <c r="E7205" s="676">
        <v>22.96</v>
      </c>
      <c r="H7205" s="446" t="s">
        <v>14360</v>
      </c>
      <c r="I7205" s="447">
        <v>45261</v>
      </c>
    </row>
    <row r="7206" spans="1:9" ht="15.75">
      <c r="A7206" s="675">
        <v>88298</v>
      </c>
      <c r="B7206" s="675" t="s">
        <v>161</v>
      </c>
      <c r="C7206" s="675" t="s">
        <v>1571</v>
      </c>
      <c r="D7206" s="675" t="s">
        <v>35</v>
      </c>
      <c r="E7206" s="676">
        <v>15.58</v>
      </c>
      <c r="H7206" s="446" t="s">
        <v>14360</v>
      </c>
      <c r="I7206" s="447">
        <v>45261</v>
      </c>
    </row>
    <row r="7207" spans="1:9" ht="15.75">
      <c r="A7207" s="675">
        <v>88299</v>
      </c>
      <c r="B7207" s="675" t="s">
        <v>162</v>
      </c>
      <c r="C7207" s="675" t="s">
        <v>1571</v>
      </c>
      <c r="D7207" s="675" t="s">
        <v>35</v>
      </c>
      <c r="E7207" s="676">
        <v>31.67</v>
      </c>
      <c r="H7207" s="446" t="s">
        <v>14360</v>
      </c>
      <c r="I7207" s="447">
        <v>45261</v>
      </c>
    </row>
    <row r="7208" spans="1:9" ht="15.75">
      <c r="A7208" s="675">
        <v>88300</v>
      </c>
      <c r="B7208" s="675" t="s">
        <v>163</v>
      </c>
      <c r="C7208" s="675" t="s">
        <v>1571</v>
      </c>
      <c r="D7208" s="675" t="s">
        <v>35</v>
      </c>
      <c r="E7208" s="676">
        <v>31.67</v>
      </c>
      <c r="H7208" s="446" t="s">
        <v>14360</v>
      </c>
      <c r="I7208" s="447">
        <v>45261</v>
      </c>
    </row>
    <row r="7209" spans="1:9" ht="15.75">
      <c r="A7209" s="675">
        <v>88301</v>
      </c>
      <c r="B7209" s="675" t="s">
        <v>164</v>
      </c>
      <c r="C7209" s="675" t="s">
        <v>1571</v>
      </c>
      <c r="D7209" s="675" t="s">
        <v>35</v>
      </c>
      <c r="E7209" s="676">
        <v>22.28</v>
      </c>
      <c r="H7209" s="446" t="s">
        <v>14360</v>
      </c>
      <c r="I7209" s="447">
        <v>45261</v>
      </c>
    </row>
    <row r="7210" spans="1:9" ht="15.75">
      <c r="A7210" s="675">
        <v>88302</v>
      </c>
      <c r="B7210" s="675" t="s">
        <v>165</v>
      </c>
      <c r="C7210" s="675" t="s">
        <v>1571</v>
      </c>
      <c r="D7210" s="675" t="s">
        <v>35</v>
      </c>
      <c r="E7210" s="676">
        <v>22.28</v>
      </c>
      <c r="H7210" s="446" t="s">
        <v>14360</v>
      </c>
      <c r="I7210" s="447">
        <v>45261</v>
      </c>
    </row>
    <row r="7211" spans="1:9" ht="15.75">
      <c r="A7211" s="675">
        <v>88303</v>
      </c>
      <c r="B7211" s="675" t="s">
        <v>166</v>
      </c>
      <c r="C7211" s="675" t="s">
        <v>1571</v>
      </c>
      <c r="D7211" s="675" t="s">
        <v>35</v>
      </c>
      <c r="E7211" s="676">
        <v>23.37</v>
      </c>
      <c r="H7211" s="446" t="s">
        <v>14360</v>
      </c>
      <c r="I7211" s="447">
        <v>45261</v>
      </c>
    </row>
    <row r="7212" spans="1:9" ht="15.75">
      <c r="A7212" s="675">
        <v>88304</v>
      </c>
      <c r="B7212" s="675" t="s">
        <v>1466</v>
      </c>
      <c r="C7212" s="675" t="s">
        <v>1571</v>
      </c>
      <c r="D7212" s="675" t="s">
        <v>35</v>
      </c>
      <c r="E7212" s="676">
        <v>31.67</v>
      </c>
      <c r="H7212" s="446" t="s">
        <v>14360</v>
      </c>
      <c r="I7212" s="447">
        <v>45261</v>
      </c>
    </row>
    <row r="7213" spans="1:9" ht="15.75">
      <c r="A7213" s="675">
        <v>88306</v>
      </c>
      <c r="B7213" s="675" t="s">
        <v>167</v>
      </c>
      <c r="C7213" s="675" t="s">
        <v>1571</v>
      </c>
      <c r="D7213" s="675" t="s">
        <v>35</v>
      </c>
      <c r="E7213" s="676">
        <v>21.2</v>
      </c>
      <c r="H7213" s="446" t="s">
        <v>14360</v>
      </c>
      <c r="I7213" s="447">
        <v>45261</v>
      </c>
    </row>
    <row r="7214" spans="1:9" ht="15.75">
      <c r="A7214" s="675">
        <v>88307</v>
      </c>
      <c r="B7214" s="675" t="s">
        <v>168</v>
      </c>
      <c r="C7214" s="675" t="s">
        <v>1571</v>
      </c>
      <c r="D7214" s="675" t="s">
        <v>35</v>
      </c>
      <c r="E7214" s="676">
        <v>21.57</v>
      </c>
      <c r="H7214" s="446" t="s">
        <v>14360</v>
      </c>
      <c r="I7214" s="447">
        <v>45261</v>
      </c>
    </row>
    <row r="7215" spans="1:9" ht="15.75">
      <c r="A7215" s="675">
        <v>88308</v>
      </c>
      <c r="B7215" s="675" t="s">
        <v>169</v>
      </c>
      <c r="C7215" s="675" t="s">
        <v>1571</v>
      </c>
      <c r="D7215" s="675" t="s">
        <v>35</v>
      </c>
      <c r="E7215" s="676">
        <v>24.17</v>
      </c>
      <c r="H7215" s="446" t="s">
        <v>14360</v>
      </c>
      <c r="I7215" s="447">
        <v>45261</v>
      </c>
    </row>
    <row r="7216" spans="1:9" ht="15.75">
      <c r="A7216" s="675">
        <v>88309</v>
      </c>
      <c r="B7216" s="675" t="s">
        <v>54</v>
      </c>
      <c r="C7216" s="675" t="s">
        <v>1571</v>
      </c>
      <c r="D7216" s="675" t="s">
        <v>35</v>
      </c>
      <c r="E7216" s="676">
        <v>24.31</v>
      </c>
      <c r="H7216" s="446" t="s">
        <v>14360</v>
      </c>
      <c r="I7216" s="447">
        <v>45261</v>
      </c>
    </row>
    <row r="7217" spans="1:9" ht="15.75">
      <c r="A7217" s="675">
        <v>88310</v>
      </c>
      <c r="B7217" s="675" t="s">
        <v>170</v>
      </c>
      <c r="C7217" s="675" t="s">
        <v>1571</v>
      </c>
      <c r="D7217" s="675" t="s">
        <v>35</v>
      </c>
      <c r="E7217" s="676">
        <v>25.51</v>
      </c>
      <c r="H7217" s="446" t="s">
        <v>14360</v>
      </c>
      <c r="I7217" s="447">
        <v>45261</v>
      </c>
    </row>
    <row r="7218" spans="1:9" ht="15.75">
      <c r="A7218" s="675">
        <v>88311</v>
      </c>
      <c r="B7218" s="675" t="s">
        <v>171</v>
      </c>
      <c r="C7218" s="675" t="s">
        <v>1571</v>
      </c>
      <c r="D7218" s="675" t="s">
        <v>35</v>
      </c>
      <c r="E7218" s="676">
        <v>24.97</v>
      </c>
      <c r="H7218" s="446" t="s">
        <v>14360</v>
      </c>
      <c r="I7218" s="447">
        <v>45261</v>
      </c>
    </row>
    <row r="7219" spans="1:9" ht="15.75">
      <c r="A7219" s="675">
        <v>88312</v>
      </c>
      <c r="B7219" s="675" t="s">
        <v>172</v>
      </c>
      <c r="C7219" s="675" t="s">
        <v>1571</v>
      </c>
      <c r="D7219" s="675" t="s">
        <v>35</v>
      </c>
      <c r="E7219" s="676">
        <v>25.51</v>
      </c>
      <c r="H7219" s="446" t="s">
        <v>14360</v>
      </c>
      <c r="I7219" s="447">
        <v>45261</v>
      </c>
    </row>
    <row r="7220" spans="1:9" ht="15.75">
      <c r="A7220" s="675">
        <v>88313</v>
      </c>
      <c r="B7220" s="675" t="s">
        <v>173</v>
      </c>
      <c r="C7220" s="675" t="s">
        <v>1571</v>
      </c>
      <c r="D7220" s="675" t="s">
        <v>35</v>
      </c>
      <c r="E7220" s="676">
        <v>15.63</v>
      </c>
      <c r="H7220" s="446" t="s">
        <v>14360</v>
      </c>
      <c r="I7220" s="447">
        <v>45261</v>
      </c>
    </row>
    <row r="7221" spans="1:9" ht="15.75">
      <c r="A7221" s="675">
        <v>88314</v>
      </c>
      <c r="B7221" s="675" t="s">
        <v>174</v>
      </c>
      <c r="C7221" s="675" t="s">
        <v>1571</v>
      </c>
      <c r="D7221" s="675" t="s">
        <v>35</v>
      </c>
      <c r="E7221" s="676">
        <v>22.77</v>
      </c>
      <c r="H7221" s="446" t="s">
        <v>14360</v>
      </c>
      <c r="I7221" s="447">
        <v>45261</v>
      </c>
    </row>
    <row r="7222" spans="1:9" ht="15.75">
      <c r="A7222" s="675">
        <v>88315</v>
      </c>
      <c r="B7222" s="675" t="s">
        <v>64</v>
      </c>
      <c r="C7222" s="675" t="s">
        <v>1571</v>
      </c>
      <c r="D7222" s="675" t="s">
        <v>35</v>
      </c>
      <c r="E7222" s="676">
        <v>24.1</v>
      </c>
      <c r="H7222" s="446" t="s">
        <v>14360</v>
      </c>
      <c r="I7222" s="447">
        <v>45261</v>
      </c>
    </row>
    <row r="7223" spans="1:9" ht="15.75">
      <c r="A7223" s="675">
        <v>88316</v>
      </c>
      <c r="B7223" s="675" t="s">
        <v>50</v>
      </c>
      <c r="C7223" s="675" t="s">
        <v>1571</v>
      </c>
      <c r="D7223" s="675" t="s">
        <v>35</v>
      </c>
      <c r="E7223" s="676">
        <v>19.27</v>
      </c>
      <c r="H7223" s="446" t="s">
        <v>14360</v>
      </c>
      <c r="I7223" s="447">
        <v>45261</v>
      </c>
    </row>
    <row r="7224" spans="1:9" ht="15.75">
      <c r="A7224" s="675">
        <v>88317</v>
      </c>
      <c r="B7224" s="675" t="s">
        <v>175</v>
      </c>
      <c r="C7224" s="675" t="s">
        <v>1571</v>
      </c>
      <c r="D7224" s="675" t="s">
        <v>35</v>
      </c>
      <c r="E7224" s="676">
        <v>24.74</v>
      </c>
      <c r="H7224" s="446" t="s">
        <v>14360</v>
      </c>
      <c r="I7224" s="447">
        <v>45261</v>
      </c>
    </row>
    <row r="7225" spans="1:9" ht="15.75">
      <c r="A7225" s="675">
        <v>88318</v>
      </c>
      <c r="B7225" s="675" t="s">
        <v>1467</v>
      </c>
      <c r="C7225" s="675" t="s">
        <v>1571</v>
      </c>
      <c r="D7225" s="675" t="s">
        <v>35</v>
      </c>
      <c r="E7225" s="676">
        <v>27.98</v>
      </c>
      <c r="H7225" s="446" t="s">
        <v>14360</v>
      </c>
      <c r="I7225" s="447">
        <v>45261</v>
      </c>
    </row>
    <row r="7226" spans="1:9" ht="15.75">
      <c r="A7226" s="675">
        <v>88320</v>
      </c>
      <c r="B7226" s="675" t="s">
        <v>176</v>
      </c>
      <c r="C7226" s="675" t="s">
        <v>1571</v>
      </c>
      <c r="D7226" s="675" t="s">
        <v>35</v>
      </c>
      <c r="E7226" s="676">
        <v>23.96</v>
      </c>
      <c r="H7226" s="446" t="s">
        <v>14360</v>
      </c>
      <c r="I7226" s="447">
        <v>45261</v>
      </c>
    </row>
    <row r="7227" spans="1:9" ht="15.75">
      <c r="A7227" s="675">
        <v>88321</v>
      </c>
      <c r="B7227" s="675" t="s">
        <v>177</v>
      </c>
      <c r="C7227" s="675" t="s">
        <v>1571</v>
      </c>
      <c r="D7227" s="675" t="s">
        <v>35</v>
      </c>
      <c r="E7227" s="676">
        <v>28.23</v>
      </c>
      <c r="H7227" s="446" t="s">
        <v>14360</v>
      </c>
      <c r="I7227" s="447">
        <v>45261</v>
      </c>
    </row>
    <row r="7228" spans="1:9" ht="15.75">
      <c r="A7228" s="675">
        <v>88322</v>
      </c>
      <c r="B7228" s="675" t="s">
        <v>178</v>
      </c>
      <c r="C7228" s="675" t="s">
        <v>1571</v>
      </c>
      <c r="D7228" s="675" t="s">
        <v>35</v>
      </c>
      <c r="E7228" s="676">
        <v>51.09</v>
      </c>
      <c r="H7228" s="446" t="s">
        <v>14360</v>
      </c>
      <c r="I7228" s="447">
        <v>45261</v>
      </c>
    </row>
    <row r="7229" spans="1:9" ht="15.75">
      <c r="A7229" s="675">
        <v>88323</v>
      </c>
      <c r="B7229" s="675" t="s">
        <v>62</v>
      </c>
      <c r="C7229" s="675" t="s">
        <v>1571</v>
      </c>
      <c r="D7229" s="675" t="s">
        <v>35</v>
      </c>
      <c r="E7229" s="676">
        <v>23.73</v>
      </c>
      <c r="H7229" s="446" t="s">
        <v>14360</v>
      </c>
      <c r="I7229" s="447">
        <v>45261</v>
      </c>
    </row>
    <row r="7230" spans="1:9" ht="15.75">
      <c r="A7230" s="675">
        <v>88324</v>
      </c>
      <c r="B7230" s="675" t="s">
        <v>179</v>
      </c>
      <c r="C7230" s="675" t="s">
        <v>1571</v>
      </c>
      <c r="D7230" s="675" t="s">
        <v>35</v>
      </c>
      <c r="E7230" s="676">
        <v>22.96</v>
      </c>
      <c r="H7230" s="446" t="s">
        <v>14360</v>
      </c>
      <c r="I7230" s="447">
        <v>45261</v>
      </c>
    </row>
    <row r="7231" spans="1:9" ht="15.75">
      <c r="A7231" s="675">
        <v>88325</v>
      </c>
      <c r="B7231" s="675" t="s">
        <v>65</v>
      </c>
      <c r="C7231" s="675" t="s">
        <v>1571</v>
      </c>
      <c r="D7231" s="675" t="s">
        <v>35</v>
      </c>
      <c r="E7231" s="676">
        <v>20.13</v>
      </c>
      <c r="H7231" s="446" t="s">
        <v>14360</v>
      </c>
      <c r="I7231" s="447">
        <v>45261</v>
      </c>
    </row>
    <row r="7232" spans="1:9" ht="15.75">
      <c r="A7232" s="675">
        <v>88377</v>
      </c>
      <c r="B7232" s="675" t="s">
        <v>1468</v>
      </c>
      <c r="C7232" s="675" t="s">
        <v>1571</v>
      </c>
      <c r="D7232" s="675" t="s">
        <v>35</v>
      </c>
      <c r="E7232" s="676">
        <v>16.07</v>
      </c>
      <c r="H7232" s="446" t="s">
        <v>14360</v>
      </c>
      <c r="I7232" s="447">
        <v>45261</v>
      </c>
    </row>
    <row r="7233" spans="1:9" ht="15.75">
      <c r="A7233" s="675">
        <v>88441</v>
      </c>
      <c r="B7233" s="675" t="s">
        <v>71</v>
      </c>
      <c r="C7233" s="675" t="s">
        <v>1571</v>
      </c>
      <c r="D7233" s="675" t="s">
        <v>35</v>
      </c>
      <c r="E7233" s="676">
        <v>20.12</v>
      </c>
      <c r="H7233" s="446" t="s">
        <v>14360</v>
      </c>
      <c r="I7233" s="447">
        <v>45261</v>
      </c>
    </row>
    <row r="7234" spans="1:9" ht="15.75">
      <c r="A7234" s="675">
        <v>88597</v>
      </c>
      <c r="B7234" s="675" t="s">
        <v>47</v>
      </c>
      <c r="C7234" s="675" t="s">
        <v>1571</v>
      </c>
      <c r="D7234" s="675" t="s">
        <v>35</v>
      </c>
      <c r="E7234" s="676">
        <v>34.85</v>
      </c>
      <c r="H7234" s="446" t="s">
        <v>14360</v>
      </c>
      <c r="I7234" s="447">
        <v>45261</v>
      </c>
    </row>
    <row r="7235" spans="1:9" ht="15.75">
      <c r="A7235" s="675">
        <v>90766</v>
      </c>
      <c r="B7235" s="675" t="s">
        <v>310</v>
      </c>
      <c r="C7235" s="675" t="s">
        <v>1571</v>
      </c>
      <c r="D7235" s="675" t="s">
        <v>35</v>
      </c>
      <c r="E7235" s="676">
        <v>20.94</v>
      </c>
      <c r="H7235" s="446" t="s">
        <v>14360</v>
      </c>
      <c r="I7235" s="447">
        <v>45261</v>
      </c>
    </row>
    <row r="7236" spans="1:9" ht="15.75">
      <c r="A7236" s="675">
        <v>90767</v>
      </c>
      <c r="B7236" s="675" t="s">
        <v>311</v>
      </c>
      <c r="C7236" s="675" t="s">
        <v>1571</v>
      </c>
      <c r="D7236" s="675" t="s">
        <v>35</v>
      </c>
      <c r="E7236" s="676">
        <v>21.69</v>
      </c>
      <c r="H7236" s="446" t="s">
        <v>14360</v>
      </c>
      <c r="I7236" s="447">
        <v>45261</v>
      </c>
    </row>
    <row r="7237" spans="1:9" ht="15.75">
      <c r="A7237" s="675">
        <v>90768</v>
      </c>
      <c r="B7237" s="675" t="s">
        <v>312</v>
      </c>
      <c r="C7237" s="675" t="s">
        <v>1571</v>
      </c>
      <c r="D7237" s="675" t="s">
        <v>35</v>
      </c>
      <c r="E7237" s="676">
        <v>115.95</v>
      </c>
      <c r="H7237" s="446" t="s">
        <v>14360</v>
      </c>
      <c r="I7237" s="447">
        <v>45261</v>
      </c>
    </row>
    <row r="7238" spans="1:9" ht="15.75">
      <c r="A7238" s="675">
        <v>90769</v>
      </c>
      <c r="B7238" s="675" t="s">
        <v>313</v>
      </c>
      <c r="C7238" s="675" t="s">
        <v>1571</v>
      </c>
      <c r="D7238" s="675" t="s">
        <v>35</v>
      </c>
      <c r="E7238" s="676">
        <v>122.72</v>
      </c>
      <c r="H7238" s="446" t="s">
        <v>14360</v>
      </c>
      <c r="I7238" s="447">
        <v>45261</v>
      </c>
    </row>
    <row r="7239" spans="1:9" ht="15.75">
      <c r="A7239" s="675">
        <v>90770</v>
      </c>
      <c r="B7239" s="675" t="s">
        <v>314</v>
      </c>
      <c r="C7239" s="675" t="s">
        <v>1571</v>
      </c>
      <c r="D7239" s="675" t="s">
        <v>35</v>
      </c>
      <c r="E7239" s="676">
        <v>128.5</v>
      </c>
      <c r="H7239" s="446" t="s">
        <v>14360</v>
      </c>
      <c r="I7239" s="447">
        <v>45261</v>
      </c>
    </row>
    <row r="7240" spans="1:9" ht="15.75">
      <c r="A7240" s="675">
        <v>90771</v>
      </c>
      <c r="B7240" s="675" t="s">
        <v>315</v>
      </c>
      <c r="C7240" s="675" t="s">
        <v>1571</v>
      </c>
      <c r="D7240" s="675" t="s">
        <v>35</v>
      </c>
      <c r="E7240" s="676">
        <v>25.3</v>
      </c>
      <c r="H7240" s="446" t="s">
        <v>14360</v>
      </c>
      <c r="I7240" s="447">
        <v>45261</v>
      </c>
    </row>
    <row r="7241" spans="1:9" ht="15.75">
      <c r="A7241" s="675">
        <v>90772</v>
      </c>
      <c r="B7241" s="675" t="s">
        <v>316</v>
      </c>
      <c r="C7241" s="675" t="s">
        <v>1571</v>
      </c>
      <c r="D7241" s="675" t="s">
        <v>35</v>
      </c>
      <c r="E7241" s="676">
        <v>16.649999999999999</v>
      </c>
      <c r="H7241" s="446" t="s">
        <v>14360</v>
      </c>
      <c r="I7241" s="447">
        <v>45261</v>
      </c>
    </row>
    <row r="7242" spans="1:9" ht="15.75">
      <c r="A7242" s="675">
        <v>90773</v>
      </c>
      <c r="B7242" s="675" t="s">
        <v>317</v>
      </c>
      <c r="C7242" s="675" t="s">
        <v>1571</v>
      </c>
      <c r="D7242" s="675" t="s">
        <v>35</v>
      </c>
      <c r="E7242" s="676">
        <v>20.64</v>
      </c>
      <c r="H7242" s="446" t="s">
        <v>14360</v>
      </c>
      <c r="I7242" s="447">
        <v>45261</v>
      </c>
    </row>
    <row r="7243" spans="1:9" ht="15.75">
      <c r="A7243" s="675">
        <v>90775</v>
      </c>
      <c r="B7243" s="675" t="s">
        <v>318</v>
      </c>
      <c r="C7243" s="675" t="s">
        <v>1571</v>
      </c>
      <c r="D7243" s="675" t="s">
        <v>35</v>
      </c>
      <c r="E7243" s="676">
        <v>24.57</v>
      </c>
      <c r="H7243" s="446" t="s">
        <v>14360</v>
      </c>
      <c r="I7243" s="447">
        <v>45261</v>
      </c>
    </row>
    <row r="7244" spans="1:9" ht="15.75">
      <c r="A7244" s="675">
        <v>90776</v>
      </c>
      <c r="B7244" s="675" t="s">
        <v>319</v>
      </c>
      <c r="C7244" s="675" t="s">
        <v>1571</v>
      </c>
      <c r="D7244" s="675" t="s">
        <v>35</v>
      </c>
      <c r="E7244" s="676">
        <v>23.09</v>
      </c>
      <c r="H7244" s="446" t="s">
        <v>14360</v>
      </c>
      <c r="I7244" s="447">
        <v>45261</v>
      </c>
    </row>
    <row r="7245" spans="1:9" ht="15.75">
      <c r="A7245" s="675">
        <v>90777</v>
      </c>
      <c r="B7245" s="675" t="s">
        <v>320</v>
      </c>
      <c r="C7245" s="675" t="s">
        <v>1571</v>
      </c>
      <c r="D7245" s="675" t="s">
        <v>35</v>
      </c>
      <c r="E7245" s="676">
        <v>118.96</v>
      </c>
      <c r="H7245" s="446" t="s">
        <v>14360</v>
      </c>
      <c r="I7245" s="447">
        <v>45261</v>
      </c>
    </row>
    <row r="7246" spans="1:9" ht="15.75">
      <c r="A7246" s="675">
        <v>90778</v>
      </c>
      <c r="B7246" s="675" t="s">
        <v>321</v>
      </c>
      <c r="C7246" s="675" t="s">
        <v>1571</v>
      </c>
      <c r="D7246" s="675" t="s">
        <v>35</v>
      </c>
      <c r="E7246" s="676">
        <v>124.76</v>
      </c>
      <c r="H7246" s="446" t="s">
        <v>14360</v>
      </c>
      <c r="I7246" s="447">
        <v>45261</v>
      </c>
    </row>
    <row r="7247" spans="1:9" ht="15.75">
      <c r="A7247" s="675">
        <v>90779</v>
      </c>
      <c r="B7247" s="675" t="s">
        <v>322</v>
      </c>
      <c r="C7247" s="675" t="s">
        <v>1571</v>
      </c>
      <c r="D7247" s="675" t="s">
        <v>35</v>
      </c>
      <c r="E7247" s="676">
        <v>148.55000000000001</v>
      </c>
      <c r="H7247" s="446" t="s">
        <v>14360</v>
      </c>
      <c r="I7247" s="447">
        <v>45261</v>
      </c>
    </row>
    <row r="7248" spans="1:9" ht="15.75">
      <c r="A7248" s="675">
        <v>90780</v>
      </c>
      <c r="B7248" s="675" t="s">
        <v>323</v>
      </c>
      <c r="C7248" s="675" t="s">
        <v>1571</v>
      </c>
      <c r="D7248" s="675" t="s">
        <v>35</v>
      </c>
      <c r="E7248" s="676">
        <v>34.5</v>
      </c>
      <c r="H7248" s="446" t="s">
        <v>14360</v>
      </c>
      <c r="I7248" s="447">
        <v>45261</v>
      </c>
    </row>
    <row r="7249" spans="1:9" ht="15.75">
      <c r="A7249" s="675">
        <v>90781</v>
      </c>
      <c r="B7249" s="675" t="s">
        <v>324</v>
      </c>
      <c r="C7249" s="675" t="s">
        <v>1571</v>
      </c>
      <c r="D7249" s="675" t="s">
        <v>35</v>
      </c>
      <c r="E7249" s="676">
        <v>33.19</v>
      </c>
      <c r="H7249" s="446" t="s">
        <v>14360</v>
      </c>
      <c r="I7249" s="447">
        <v>45261</v>
      </c>
    </row>
    <row r="7250" spans="1:9" ht="15.75">
      <c r="A7250" s="675">
        <v>93558</v>
      </c>
      <c r="B7250" s="675" t="s">
        <v>434</v>
      </c>
      <c r="C7250" s="675" t="s">
        <v>1571</v>
      </c>
      <c r="D7250" s="675" t="s">
        <v>122</v>
      </c>
      <c r="E7250" s="677">
        <v>4444.16</v>
      </c>
      <c r="H7250" s="446" t="s">
        <v>14360</v>
      </c>
      <c r="I7250" s="447">
        <v>45261</v>
      </c>
    </row>
    <row r="7251" spans="1:9" ht="15.75">
      <c r="A7251" s="675">
        <v>93559</v>
      </c>
      <c r="B7251" s="675" t="s">
        <v>47</v>
      </c>
      <c r="C7251" s="675" t="s">
        <v>1571</v>
      </c>
      <c r="D7251" s="675" t="s">
        <v>122</v>
      </c>
      <c r="E7251" s="677">
        <v>6102.67</v>
      </c>
      <c r="H7251" s="446" t="s">
        <v>14360</v>
      </c>
      <c r="I7251" s="447">
        <v>45261</v>
      </c>
    </row>
    <row r="7252" spans="1:9" ht="15.75">
      <c r="A7252" s="675">
        <v>93560</v>
      </c>
      <c r="B7252" s="675" t="s">
        <v>317</v>
      </c>
      <c r="C7252" s="675" t="s">
        <v>1571</v>
      </c>
      <c r="D7252" s="675" t="s">
        <v>122</v>
      </c>
      <c r="E7252" s="677">
        <v>3628.56</v>
      </c>
      <c r="H7252" s="446" t="s">
        <v>14360</v>
      </c>
      <c r="I7252" s="447">
        <v>45261</v>
      </c>
    </row>
    <row r="7253" spans="1:9" ht="15.75">
      <c r="A7253" s="675">
        <v>93561</v>
      </c>
      <c r="B7253" s="675" t="s">
        <v>318</v>
      </c>
      <c r="C7253" s="675" t="s">
        <v>1571</v>
      </c>
      <c r="D7253" s="675" t="s">
        <v>122</v>
      </c>
      <c r="E7253" s="677">
        <v>4311.13</v>
      </c>
      <c r="H7253" s="446" t="s">
        <v>14360</v>
      </c>
      <c r="I7253" s="447">
        <v>45261</v>
      </c>
    </row>
    <row r="7254" spans="1:9" ht="15.75">
      <c r="A7254" s="675">
        <v>93562</v>
      </c>
      <c r="B7254" s="675" t="s">
        <v>315</v>
      </c>
      <c r="C7254" s="675" t="s">
        <v>1571</v>
      </c>
      <c r="D7254" s="675" t="s">
        <v>122</v>
      </c>
      <c r="E7254" s="677">
        <v>4441.32</v>
      </c>
      <c r="H7254" s="446" t="s">
        <v>14360</v>
      </c>
      <c r="I7254" s="447">
        <v>45261</v>
      </c>
    </row>
    <row r="7255" spans="1:9" ht="15.75">
      <c r="A7255" s="675">
        <v>93563</v>
      </c>
      <c r="B7255" s="675" t="s">
        <v>310</v>
      </c>
      <c r="C7255" s="675" t="s">
        <v>1571</v>
      </c>
      <c r="D7255" s="675" t="s">
        <v>122</v>
      </c>
      <c r="E7255" s="677">
        <v>3680.49</v>
      </c>
      <c r="H7255" s="446" t="s">
        <v>14360</v>
      </c>
      <c r="I7255" s="447">
        <v>45261</v>
      </c>
    </row>
    <row r="7256" spans="1:9" ht="15.75">
      <c r="A7256" s="675">
        <v>93564</v>
      </c>
      <c r="B7256" s="675" t="s">
        <v>311</v>
      </c>
      <c r="C7256" s="675" t="s">
        <v>1571</v>
      </c>
      <c r="D7256" s="675" t="s">
        <v>122</v>
      </c>
      <c r="E7256" s="677">
        <v>3797.73</v>
      </c>
      <c r="H7256" s="446" t="s">
        <v>14360</v>
      </c>
      <c r="I7256" s="447">
        <v>45261</v>
      </c>
    </row>
    <row r="7257" spans="1:9" ht="15.75">
      <c r="A7257" s="675">
        <v>93565</v>
      </c>
      <c r="B7257" s="675" t="s">
        <v>320</v>
      </c>
      <c r="C7257" s="675" t="s">
        <v>1571</v>
      </c>
      <c r="D7257" s="675" t="s">
        <v>122</v>
      </c>
      <c r="E7257" s="677">
        <v>20709.060000000001</v>
      </c>
      <c r="H7257" s="446" t="s">
        <v>14360</v>
      </c>
      <c r="I7257" s="447">
        <v>45261</v>
      </c>
    </row>
    <row r="7258" spans="1:9" ht="15.75">
      <c r="A7258" s="675">
        <v>93566</v>
      </c>
      <c r="B7258" s="675" t="s">
        <v>316</v>
      </c>
      <c r="C7258" s="675" t="s">
        <v>1571</v>
      </c>
      <c r="D7258" s="675" t="s">
        <v>122</v>
      </c>
      <c r="E7258" s="677">
        <v>2934.47</v>
      </c>
      <c r="H7258" s="446" t="s">
        <v>14360</v>
      </c>
      <c r="I7258" s="447">
        <v>45261</v>
      </c>
    </row>
    <row r="7259" spans="1:9" ht="15.75">
      <c r="A7259" s="675">
        <v>93567</v>
      </c>
      <c r="B7259" s="675" t="s">
        <v>321</v>
      </c>
      <c r="C7259" s="675" t="s">
        <v>1571</v>
      </c>
      <c r="D7259" s="675" t="s">
        <v>122</v>
      </c>
      <c r="E7259" s="677">
        <v>21719.19</v>
      </c>
      <c r="H7259" s="446" t="s">
        <v>14360</v>
      </c>
      <c r="I7259" s="447">
        <v>45261</v>
      </c>
    </row>
    <row r="7260" spans="1:9" ht="15.75">
      <c r="A7260" s="675">
        <v>93568</v>
      </c>
      <c r="B7260" s="675" t="s">
        <v>322</v>
      </c>
      <c r="C7260" s="675" t="s">
        <v>1571</v>
      </c>
      <c r="D7260" s="675" t="s">
        <v>122</v>
      </c>
      <c r="E7260" s="677">
        <v>25853.61</v>
      </c>
      <c r="H7260" s="446" t="s">
        <v>14360</v>
      </c>
      <c r="I7260" s="447">
        <v>45261</v>
      </c>
    </row>
    <row r="7261" spans="1:9" ht="15.75">
      <c r="A7261" s="675">
        <v>93569</v>
      </c>
      <c r="B7261" s="675" t="s">
        <v>435</v>
      </c>
      <c r="C7261" s="675" t="s">
        <v>1571</v>
      </c>
      <c r="D7261" s="675" t="s">
        <v>122</v>
      </c>
      <c r="E7261" s="677">
        <v>20224.34</v>
      </c>
      <c r="H7261" s="446" t="s">
        <v>14360</v>
      </c>
      <c r="I7261" s="447">
        <v>45261</v>
      </c>
    </row>
    <row r="7262" spans="1:9" ht="15.75">
      <c r="A7262" s="675">
        <v>93570</v>
      </c>
      <c r="B7262" s="675" t="s">
        <v>436</v>
      </c>
      <c r="C7262" s="675" t="s">
        <v>1571</v>
      </c>
      <c r="D7262" s="675" t="s">
        <v>122</v>
      </c>
      <c r="E7262" s="677">
        <v>21402.29</v>
      </c>
      <c r="H7262" s="446" t="s">
        <v>14360</v>
      </c>
      <c r="I7262" s="447">
        <v>45261</v>
      </c>
    </row>
    <row r="7263" spans="1:9" ht="15.75">
      <c r="A7263" s="675">
        <v>93571</v>
      </c>
      <c r="B7263" s="675" t="s">
        <v>437</v>
      </c>
      <c r="C7263" s="675" t="s">
        <v>1571</v>
      </c>
      <c r="D7263" s="675" t="s">
        <v>122</v>
      </c>
      <c r="E7263" s="677">
        <v>22411.33</v>
      </c>
      <c r="H7263" s="446" t="s">
        <v>14360</v>
      </c>
      <c r="I7263" s="447">
        <v>45261</v>
      </c>
    </row>
    <row r="7264" spans="1:9" ht="15.75">
      <c r="A7264" s="675">
        <v>93572</v>
      </c>
      <c r="B7264" s="675" t="s">
        <v>438</v>
      </c>
      <c r="C7264" s="675" t="s">
        <v>1571</v>
      </c>
      <c r="D7264" s="675" t="s">
        <v>122</v>
      </c>
      <c r="E7264" s="677">
        <v>4046.68</v>
      </c>
      <c r="H7264" s="446" t="s">
        <v>14360</v>
      </c>
      <c r="I7264" s="447">
        <v>45261</v>
      </c>
    </row>
    <row r="7265" spans="1:9" ht="15.75">
      <c r="A7265" s="675">
        <v>94295</v>
      </c>
      <c r="B7265" s="675" t="s">
        <v>323</v>
      </c>
      <c r="C7265" s="675" t="s">
        <v>1571</v>
      </c>
      <c r="D7265" s="675" t="s">
        <v>122</v>
      </c>
      <c r="E7265" s="677">
        <v>6030</v>
      </c>
      <c r="H7265" s="446" t="s">
        <v>14360</v>
      </c>
      <c r="I7265" s="447">
        <v>45261</v>
      </c>
    </row>
    <row r="7266" spans="1:9" ht="15.75">
      <c r="A7266" s="675">
        <v>94296</v>
      </c>
      <c r="B7266" s="675" t="s">
        <v>324</v>
      </c>
      <c r="C7266" s="675" t="s">
        <v>1571</v>
      </c>
      <c r="D7266" s="675" t="s">
        <v>122</v>
      </c>
      <c r="E7266" s="677">
        <v>5807.93</v>
      </c>
      <c r="H7266" s="446" t="s">
        <v>14360</v>
      </c>
      <c r="I7266" s="447">
        <v>45261</v>
      </c>
    </row>
    <row r="7267" spans="1:9" ht="15.75">
      <c r="A7267" s="675">
        <v>95308</v>
      </c>
      <c r="B7267" s="675" t="s">
        <v>1469</v>
      </c>
      <c r="C7267" s="675" t="s">
        <v>1571</v>
      </c>
      <c r="D7267" s="675" t="s">
        <v>35</v>
      </c>
      <c r="E7267" s="676">
        <v>0.19</v>
      </c>
      <c r="H7267" s="446" t="s">
        <v>14360</v>
      </c>
      <c r="I7267" s="447">
        <v>45261</v>
      </c>
    </row>
    <row r="7268" spans="1:9" ht="15.75">
      <c r="A7268" s="675">
        <v>95309</v>
      </c>
      <c r="B7268" s="675" t="s">
        <v>1470</v>
      </c>
      <c r="C7268" s="675" t="s">
        <v>1571</v>
      </c>
      <c r="D7268" s="675" t="s">
        <v>35</v>
      </c>
      <c r="E7268" s="676">
        <v>0.24</v>
      </c>
      <c r="H7268" s="446" t="s">
        <v>14360</v>
      </c>
      <c r="I7268" s="447">
        <v>45261</v>
      </c>
    </row>
    <row r="7269" spans="1:9" ht="15.75">
      <c r="A7269" s="675">
        <v>95310</v>
      </c>
      <c r="B7269" s="675" t="s">
        <v>1471</v>
      </c>
      <c r="C7269" s="675" t="s">
        <v>1571</v>
      </c>
      <c r="D7269" s="675" t="s">
        <v>35</v>
      </c>
      <c r="E7269" s="676">
        <v>0.19</v>
      </c>
      <c r="H7269" s="446" t="s">
        <v>14360</v>
      </c>
      <c r="I7269" s="447">
        <v>45261</v>
      </c>
    </row>
    <row r="7270" spans="1:9" ht="15.75">
      <c r="A7270" s="675">
        <v>95311</v>
      </c>
      <c r="B7270" s="675" t="s">
        <v>1472</v>
      </c>
      <c r="C7270" s="675" t="s">
        <v>1571</v>
      </c>
      <c r="D7270" s="675" t="s">
        <v>35</v>
      </c>
      <c r="E7270" s="676">
        <v>0.19</v>
      </c>
      <c r="H7270" s="446" t="s">
        <v>14360</v>
      </c>
      <c r="I7270" s="447">
        <v>45261</v>
      </c>
    </row>
    <row r="7271" spans="1:9" ht="15.75">
      <c r="A7271" s="675">
        <v>95312</v>
      </c>
      <c r="B7271" s="675" t="s">
        <v>1473</v>
      </c>
      <c r="C7271" s="675" t="s">
        <v>1571</v>
      </c>
      <c r="D7271" s="675" t="s">
        <v>35</v>
      </c>
      <c r="E7271" s="676">
        <v>0.24</v>
      </c>
      <c r="H7271" s="446" t="s">
        <v>14360</v>
      </c>
      <c r="I7271" s="447">
        <v>45261</v>
      </c>
    </row>
    <row r="7272" spans="1:9" ht="15.75">
      <c r="A7272" s="675">
        <v>95313</v>
      </c>
      <c r="B7272" s="675" t="s">
        <v>1474</v>
      </c>
      <c r="C7272" s="675" t="s">
        <v>1571</v>
      </c>
      <c r="D7272" s="675" t="s">
        <v>35</v>
      </c>
      <c r="E7272" s="676">
        <v>0.19</v>
      </c>
      <c r="H7272" s="446" t="s">
        <v>14360</v>
      </c>
      <c r="I7272" s="447">
        <v>45261</v>
      </c>
    </row>
    <row r="7273" spans="1:9" ht="15.75">
      <c r="A7273" s="675">
        <v>95314</v>
      </c>
      <c r="B7273" s="675" t="s">
        <v>478</v>
      </c>
      <c r="C7273" s="675" t="s">
        <v>1571</v>
      </c>
      <c r="D7273" s="675" t="s">
        <v>35</v>
      </c>
      <c r="E7273" s="676">
        <v>0.24</v>
      </c>
      <c r="H7273" s="446" t="s">
        <v>14360</v>
      </c>
      <c r="I7273" s="447">
        <v>45261</v>
      </c>
    </row>
    <row r="7274" spans="1:9" ht="15.75">
      <c r="A7274" s="675">
        <v>95315</v>
      </c>
      <c r="B7274" s="675" t="s">
        <v>1475</v>
      </c>
      <c r="C7274" s="675" t="s">
        <v>1571</v>
      </c>
      <c r="D7274" s="675" t="s">
        <v>35</v>
      </c>
      <c r="E7274" s="676">
        <v>0.19</v>
      </c>
      <c r="H7274" s="446" t="s">
        <v>14360</v>
      </c>
      <c r="I7274" s="447">
        <v>45261</v>
      </c>
    </row>
    <row r="7275" spans="1:9" ht="15.75">
      <c r="A7275" s="675">
        <v>95316</v>
      </c>
      <c r="B7275" s="675" t="s">
        <v>1476</v>
      </c>
      <c r="C7275" s="675" t="s">
        <v>1571</v>
      </c>
      <c r="D7275" s="675" t="s">
        <v>35</v>
      </c>
      <c r="E7275" s="676">
        <v>0.62</v>
      </c>
      <c r="H7275" s="446" t="s">
        <v>14360</v>
      </c>
      <c r="I7275" s="447">
        <v>45261</v>
      </c>
    </row>
    <row r="7276" spans="1:9" ht="15.75">
      <c r="A7276" s="675">
        <v>95317</v>
      </c>
      <c r="B7276" s="675" t="s">
        <v>1477</v>
      </c>
      <c r="C7276" s="675" t="s">
        <v>1571</v>
      </c>
      <c r="D7276" s="675" t="s">
        <v>35</v>
      </c>
      <c r="E7276" s="676">
        <v>0.3</v>
      </c>
      <c r="H7276" s="446" t="s">
        <v>14360</v>
      </c>
      <c r="I7276" s="447">
        <v>45261</v>
      </c>
    </row>
    <row r="7277" spans="1:9" ht="15.75">
      <c r="A7277" s="675">
        <v>95318</v>
      </c>
      <c r="B7277" s="675" t="s">
        <v>1478</v>
      </c>
      <c r="C7277" s="675" t="s">
        <v>1571</v>
      </c>
      <c r="D7277" s="675" t="s">
        <v>35</v>
      </c>
      <c r="E7277" s="676">
        <v>0.2</v>
      </c>
      <c r="H7277" s="446" t="s">
        <v>14360</v>
      </c>
      <c r="I7277" s="447">
        <v>45261</v>
      </c>
    </row>
    <row r="7278" spans="1:9" ht="15.75">
      <c r="A7278" s="675">
        <v>95319</v>
      </c>
      <c r="B7278" s="675" t="s">
        <v>1479</v>
      </c>
      <c r="C7278" s="675" t="s">
        <v>1571</v>
      </c>
      <c r="D7278" s="675" t="s">
        <v>35</v>
      </c>
      <c r="E7278" s="676">
        <v>0.19</v>
      </c>
      <c r="H7278" s="446" t="s">
        <v>14360</v>
      </c>
      <c r="I7278" s="447">
        <v>45261</v>
      </c>
    </row>
    <row r="7279" spans="1:9" ht="15.75">
      <c r="A7279" s="675">
        <v>95320</v>
      </c>
      <c r="B7279" s="675" t="s">
        <v>1480</v>
      </c>
      <c r="C7279" s="675" t="s">
        <v>1571</v>
      </c>
      <c r="D7279" s="675" t="s">
        <v>35</v>
      </c>
      <c r="E7279" s="676">
        <v>0.19</v>
      </c>
      <c r="H7279" s="446" t="s">
        <v>14360</v>
      </c>
      <c r="I7279" s="447">
        <v>45261</v>
      </c>
    </row>
    <row r="7280" spans="1:9" ht="15.75">
      <c r="A7280" s="675">
        <v>95321</v>
      </c>
      <c r="B7280" s="675" t="s">
        <v>1481</v>
      </c>
      <c r="C7280" s="675" t="s">
        <v>1571</v>
      </c>
      <c r="D7280" s="675" t="s">
        <v>35</v>
      </c>
      <c r="E7280" s="676">
        <v>0.18</v>
      </c>
      <c r="H7280" s="446" t="s">
        <v>14360</v>
      </c>
      <c r="I7280" s="447">
        <v>45261</v>
      </c>
    </row>
    <row r="7281" spans="1:9" ht="15.75">
      <c r="A7281" s="675">
        <v>95322</v>
      </c>
      <c r="B7281" s="675" t="s">
        <v>1482</v>
      </c>
      <c r="C7281" s="675" t="s">
        <v>1571</v>
      </c>
      <c r="D7281" s="675" t="s">
        <v>35</v>
      </c>
      <c r="E7281" s="676">
        <v>0.13</v>
      </c>
      <c r="H7281" s="446" t="s">
        <v>14360</v>
      </c>
      <c r="I7281" s="447">
        <v>45261</v>
      </c>
    </row>
    <row r="7282" spans="1:9" ht="15.75">
      <c r="A7282" s="675">
        <v>95323</v>
      </c>
      <c r="B7282" s="675" t="s">
        <v>1483</v>
      </c>
      <c r="C7282" s="675" t="s">
        <v>1571</v>
      </c>
      <c r="D7282" s="675" t="s">
        <v>35</v>
      </c>
      <c r="E7282" s="676">
        <v>0.23</v>
      </c>
      <c r="H7282" s="446" t="s">
        <v>14360</v>
      </c>
      <c r="I7282" s="447">
        <v>45261</v>
      </c>
    </row>
    <row r="7283" spans="1:9" ht="15.75">
      <c r="A7283" s="675">
        <v>95324</v>
      </c>
      <c r="B7283" s="675" t="s">
        <v>1484</v>
      </c>
      <c r="C7283" s="675" t="s">
        <v>1571</v>
      </c>
      <c r="D7283" s="675" t="s">
        <v>35</v>
      </c>
      <c r="E7283" s="676">
        <v>0.31</v>
      </c>
      <c r="H7283" s="446" t="s">
        <v>14360</v>
      </c>
      <c r="I7283" s="447">
        <v>45261</v>
      </c>
    </row>
    <row r="7284" spans="1:9" ht="15.75">
      <c r="A7284" s="675">
        <v>95325</v>
      </c>
      <c r="B7284" s="675" t="s">
        <v>1485</v>
      </c>
      <c r="C7284" s="675" t="s">
        <v>1571</v>
      </c>
      <c r="D7284" s="675" t="s">
        <v>35</v>
      </c>
      <c r="E7284" s="676">
        <v>0.32</v>
      </c>
      <c r="H7284" s="446" t="s">
        <v>14360</v>
      </c>
      <c r="I7284" s="447">
        <v>45261</v>
      </c>
    </row>
    <row r="7285" spans="1:9" ht="15.75">
      <c r="A7285" s="675">
        <v>95326</v>
      </c>
      <c r="B7285" s="675" t="s">
        <v>1486</v>
      </c>
      <c r="C7285" s="675" t="s">
        <v>1571</v>
      </c>
      <c r="D7285" s="675" t="s">
        <v>35</v>
      </c>
      <c r="E7285" s="676">
        <v>7.0000000000000007E-2</v>
      </c>
      <c r="H7285" s="446" t="s">
        <v>14360</v>
      </c>
      <c r="I7285" s="447">
        <v>45261</v>
      </c>
    </row>
    <row r="7286" spans="1:9" ht="15.75">
      <c r="A7286" s="675">
        <v>95328</v>
      </c>
      <c r="B7286" s="675" t="s">
        <v>1487</v>
      </c>
      <c r="C7286" s="675" t="s">
        <v>1571</v>
      </c>
      <c r="D7286" s="675" t="s">
        <v>35</v>
      </c>
      <c r="E7286" s="676">
        <v>0.24</v>
      </c>
      <c r="H7286" s="446" t="s">
        <v>14360</v>
      </c>
      <c r="I7286" s="447">
        <v>45261</v>
      </c>
    </row>
    <row r="7287" spans="1:9" ht="15.75">
      <c r="A7287" s="675">
        <v>95329</v>
      </c>
      <c r="B7287" s="675" t="s">
        <v>1488</v>
      </c>
      <c r="C7287" s="675" t="s">
        <v>1571</v>
      </c>
      <c r="D7287" s="675" t="s">
        <v>35</v>
      </c>
      <c r="E7287" s="676">
        <v>0.3</v>
      </c>
      <c r="H7287" s="446" t="s">
        <v>14360</v>
      </c>
      <c r="I7287" s="447">
        <v>45261</v>
      </c>
    </row>
    <row r="7288" spans="1:9" ht="15.75">
      <c r="A7288" s="675">
        <v>95330</v>
      </c>
      <c r="B7288" s="675" t="s">
        <v>1489</v>
      </c>
      <c r="C7288" s="675" t="s">
        <v>1571</v>
      </c>
      <c r="D7288" s="675" t="s">
        <v>35</v>
      </c>
      <c r="E7288" s="676">
        <v>0.24</v>
      </c>
      <c r="H7288" s="446" t="s">
        <v>14360</v>
      </c>
      <c r="I7288" s="447">
        <v>45261</v>
      </c>
    </row>
    <row r="7289" spans="1:9" ht="15.75">
      <c r="A7289" s="675">
        <v>95331</v>
      </c>
      <c r="B7289" s="675" t="s">
        <v>1490</v>
      </c>
      <c r="C7289" s="675" t="s">
        <v>1571</v>
      </c>
      <c r="D7289" s="675" t="s">
        <v>35</v>
      </c>
      <c r="E7289" s="676">
        <v>0.22</v>
      </c>
      <c r="H7289" s="446" t="s">
        <v>14360</v>
      </c>
      <c r="I7289" s="447">
        <v>45261</v>
      </c>
    </row>
    <row r="7290" spans="1:9" ht="15.75">
      <c r="A7290" s="675">
        <v>95332</v>
      </c>
      <c r="B7290" s="675" t="s">
        <v>1491</v>
      </c>
      <c r="C7290" s="675" t="s">
        <v>1571</v>
      </c>
      <c r="D7290" s="675" t="s">
        <v>35</v>
      </c>
      <c r="E7290" s="676">
        <v>0.8</v>
      </c>
      <c r="H7290" s="446" t="s">
        <v>14360</v>
      </c>
      <c r="I7290" s="447">
        <v>45261</v>
      </c>
    </row>
    <row r="7291" spans="1:9" ht="15.75">
      <c r="A7291" s="675">
        <v>95333</v>
      </c>
      <c r="B7291" s="675" t="s">
        <v>1492</v>
      </c>
      <c r="C7291" s="675" t="s">
        <v>1571</v>
      </c>
      <c r="D7291" s="675" t="s">
        <v>35</v>
      </c>
      <c r="E7291" s="676">
        <v>0.8</v>
      </c>
      <c r="H7291" s="446" t="s">
        <v>14360</v>
      </c>
      <c r="I7291" s="447">
        <v>45261</v>
      </c>
    </row>
    <row r="7292" spans="1:9" ht="15.75">
      <c r="A7292" s="675">
        <v>95334</v>
      </c>
      <c r="B7292" s="675" t="s">
        <v>1493</v>
      </c>
      <c r="C7292" s="675" t="s">
        <v>1571</v>
      </c>
      <c r="D7292" s="675" t="s">
        <v>35</v>
      </c>
      <c r="E7292" s="676">
        <v>0.74</v>
      </c>
      <c r="H7292" s="446" t="s">
        <v>14360</v>
      </c>
      <c r="I7292" s="447">
        <v>45261</v>
      </c>
    </row>
    <row r="7293" spans="1:9" ht="15.75">
      <c r="A7293" s="675">
        <v>95335</v>
      </c>
      <c r="B7293" s="675" t="s">
        <v>1494</v>
      </c>
      <c r="C7293" s="675" t="s">
        <v>1571</v>
      </c>
      <c r="D7293" s="675" t="s">
        <v>35</v>
      </c>
      <c r="E7293" s="676">
        <v>0.38</v>
      </c>
      <c r="H7293" s="446" t="s">
        <v>14360</v>
      </c>
      <c r="I7293" s="447">
        <v>45261</v>
      </c>
    </row>
    <row r="7294" spans="1:9" ht="15.75">
      <c r="A7294" s="675">
        <v>95337</v>
      </c>
      <c r="B7294" s="675" t="s">
        <v>479</v>
      </c>
      <c r="C7294" s="675" t="s">
        <v>1571</v>
      </c>
      <c r="D7294" s="675" t="s">
        <v>35</v>
      </c>
      <c r="E7294" s="676">
        <v>0.24</v>
      </c>
      <c r="H7294" s="446" t="s">
        <v>14360</v>
      </c>
      <c r="I7294" s="447">
        <v>45261</v>
      </c>
    </row>
    <row r="7295" spans="1:9" ht="15.75">
      <c r="A7295" s="675">
        <v>95338</v>
      </c>
      <c r="B7295" s="675" t="s">
        <v>1495</v>
      </c>
      <c r="C7295" s="675" t="s">
        <v>1571</v>
      </c>
      <c r="D7295" s="675" t="s">
        <v>35</v>
      </c>
      <c r="E7295" s="676">
        <v>0.45</v>
      </c>
      <c r="H7295" s="446" t="s">
        <v>14360</v>
      </c>
      <c r="I7295" s="447">
        <v>45261</v>
      </c>
    </row>
    <row r="7296" spans="1:9" ht="15.75">
      <c r="A7296" s="675">
        <v>95339</v>
      </c>
      <c r="B7296" s="675" t="s">
        <v>1496</v>
      </c>
      <c r="C7296" s="675" t="s">
        <v>1571</v>
      </c>
      <c r="D7296" s="675" t="s">
        <v>35</v>
      </c>
      <c r="E7296" s="676">
        <v>0.36</v>
      </c>
      <c r="H7296" s="446" t="s">
        <v>14360</v>
      </c>
      <c r="I7296" s="447">
        <v>45261</v>
      </c>
    </row>
    <row r="7297" spans="1:9" ht="15.75">
      <c r="A7297" s="675">
        <v>95340</v>
      </c>
      <c r="B7297" s="675" t="s">
        <v>1497</v>
      </c>
      <c r="C7297" s="675" t="s">
        <v>1571</v>
      </c>
      <c r="D7297" s="675" t="s">
        <v>35</v>
      </c>
      <c r="E7297" s="676">
        <v>0.3</v>
      </c>
      <c r="H7297" s="446" t="s">
        <v>14360</v>
      </c>
      <c r="I7297" s="447">
        <v>45261</v>
      </c>
    </row>
    <row r="7298" spans="1:9" ht="15.75">
      <c r="A7298" s="675">
        <v>95341</v>
      </c>
      <c r="B7298" s="675" t="s">
        <v>1498</v>
      </c>
      <c r="C7298" s="675" t="s">
        <v>1571</v>
      </c>
      <c r="D7298" s="675" t="s">
        <v>35</v>
      </c>
      <c r="E7298" s="676">
        <v>0.31</v>
      </c>
      <c r="H7298" s="446" t="s">
        <v>14360</v>
      </c>
      <c r="I7298" s="447">
        <v>45261</v>
      </c>
    </row>
    <row r="7299" spans="1:9" ht="15.75">
      <c r="A7299" s="675">
        <v>95342</v>
      </c>
      <c r="B7299" s="675" t="s">
        <v>1499</v>
      </c>
      <c r="C7299" s="675" t="s">
        <v>1571</v>
      </c>
      <c r="D7299" s="675" t="s">
        <v>35</v>
      </c>
      <c r="E7299" s="676">
        <v>0.28000000000000003</v>
      </c>
      <c r="H7299" s="446" t="s">
        <v>14360</v>
      </c>
      <c r="I7299" s="447">
        <v>45261</v>
      </c>
    </row>
    <row r="7300" spans="1:9" ht="15.75">
      <c r="A7300" s="675">
        <v>95343</v>
      </c>
      <c r="B7300" s="675" t="s">
        <v>1500</v>
      </c>
      <c r="C7300" s="675" t="s">
        <v>1571</v>
      </c>
      <c r="D7300" s="675" t="s">
        <v>35</v>
      </c>
      <c r="E7300" s="676">
        <v>0.33</v>
      </c>
      <c r="H7300" s="446" t="s">
        <v>14360</v>
      </c>
      <c r="I7300" s="447">
        <v>45261</v>
      </c>
    </row>
    <row r="7301" spans="1:9" ht="15.75">
      <c r="A7301" s="675">
        <v>95344</v>
      </c>
      <c r="B7301" s="675" t="s">
        <v>1501</v>
      </c>
      <c r="C7301" s="675" t="s">
        <v>1571</v>
      </c>
      <c r="D7301" s="675" t="s">
        <v>35</v>
      </c>
      <c r="E7301" s="676">
        <v>0.18</v>
      </c>
      <c r="H7301" s="446" t="s">
        <v>14360</v>
      </c>
      <c r="I7301" s="447">
        <v>45261</v>
      </c>
    </row>
    <row r="7302" spans="1:9" ht="15.75">
      <c r="A7302" s="675">
        <v>95345</v>
      </c>
      <c r="B7302" s="675" t="s">
        <v>1502</v>
      </c>
      <c r="C7302" s="675" t="s">
        <v>1571</v>
      </c>
      <c r="D7302" s="675" t="s">
        <v>35</v>
      </c>
      <c r="E7302" s="676">
        <v>0.63</v>
      </c>
      <c r="H7302" s="446" t="s">
        <v>14360</v>
      </c>
      <c r="I7302" s="447">
        <v>45261</v>
      </c>
    </row>
    <row r="7303" spans="1:9" ht="15.75">
      <c r="A7303" s="675">
        <v>95346</v>
      </c>
      <c r="B7303" s="675" t="s">
        <v>1503</v>
      </c>
      <c r="C7303" s="675" t="s">
        <v>1571</v>
      </c>
      <c r="D7303" s="675" t="s">
        <v>35</v>
      </c>
      <c r="E7303" s="676">
        <v>0.12</v>
      </c>
      <c r="H7303" s="446" t="s">
        <v>14360</v>
      </c>
      <c r="I7303" s="447">
        <v>45261</v>
      </c>
    </row>
    <row r="7304" spans="1:9" ht="15.75">
      <c r="A7304" s="675">
        <v>95347</v>
      </c>
      <c r="B7304" s="675" t="s">
        <v>1504</v>
      </c>
      <c r="C7304" s="675" t="s">
        <v>1571</v>
      </c>
      <c r="D7304" s="675" t="s">
        <v>35</v>
      </c>
      <c r="E7304" s="676">
        <v>0.12</v>
      </c>
      <c r="H7304" s="446" t="s">
        <v>14360</v>
      </c>
      <c r="I7304" s="447">
        <v>45261</v>
      </c>
    </row>
    <row r="7305" spans="1:9" ht="15.75">
      <c r="A7305" s="675">
        <v>95348</v>
      </c>
      <c r="B7305" s="675" t="s">
        <v>1505</v>
      </c>
      <c r="C7305" s="675" t="s">
        <v>1571</v>
      </c>
      <c r="D7305" s="675" t="s">
        <v>35</v>
      </c>
      <c r="E7305" s="676">
        <v>0.15</v>
      </c>
      <c r="H7305" s="446" t="s">
        <v>14360</v>
      </c>
      <c r="I7305" s="447">
        <v>45261</v>
      </c>
    </row>
    <row r="7306" spans="1:9" ht="15.75">
      <c r="A7306" s="675">
        <v>95349</v>
      </c>
      <c r="B7306" s="675" t="s">
        <v>1506</v>
      </c>
      <c r="C7306" s="675" t="s">
        <v>1571</v>
      </c>
      <c r="D7306" s="675" t="s">
        <v>35</v>
      </c>
      <c r="E7306" s="676">
        <v>0.1</v>
      </c>
      <c r="H7306" s="446" t="s">
        <v>14360</v>
      </c>
      <c r="I7306" s="447">
        <v>45261</v>
      </c>
    </row>
    <row r="7307" spans="1:9" ht="15.75">
      <c r="A7307" s="675">
        <v>95351</v>
      </c>
      <c r="B7307" s="675" t="s">
        <v>1507</v>
      </c>
      <c r="C7307" s="675" t="s">
        <v>1571</v>
      </c>
      <c r="D7307" s="675" t="s">
        <v>35</v>
      </c>
      <c r="E7307" s="676">
        <v>0.44</v>
      </c>
      <c r="H7307" s="446" t="s">
        <v>14360</v>
      </c>
      <c r="I7307" s="447">
        <v>45261</v>
      </c>
    </row>
    <row r="7308" spans="1:9" ht="15.75">
      <c r="A7308" s="675">
        <v>95352</v>
      </c>
      <c r="B7308" s="675" t="s">
        <v>1508</v>
      </c>
      <c r="C7308" s="675" t="s">
        <v>1571</v>
      </c>
      <c r="D7308" s="675" t="s">
        <v>35</v>
      </c>
      <c r="E7308" s="676">
        <v>0.13</v>
      </c>
      <c r="H7308" s="446" t="s">
        <v>14360</v>
      </c>
      <c r="I7308" s="447">
        <v>45261</v>
      </c>
    </row>
    <row r="7309" spans="1:9" ht="15.75">
      <c r="A7309" s="675">
        <v>95354</v>
      </c>
      <c r="B7309" s="675" t="s">
        <v>1509</v>
      </c>
      <c r="C7309" s="675" t="s">
        <v>1571</v>
      </c>
      <c r="D7309" s="675" t="s">
        <v>35</v>
      </c>
      <c r="E7309" s="676">
        <v>0.17</v>
      </c>
      <c r="H7309" s="446" t="s">
        <v>14360</v>
      </c>
      <c r="I7309" s="447">
        <v>45261</v>
      </c>
    </row>
    <row r="7310" spans="1:9" ht="15.75">
      <c r="A7310" s="675">
        <v>95355</v>
      </c>
      <c r="B7310" s="675" t="s">
        <v>1510</v>
      </c>
      <c r="C7310" s="675" t="s">
        <v>1571</v>
      </c>
      <c r="D7310" s="675" t="s">
        <v>35</v>
      </c>
      <c r="E7310" s="676">
        <v>0.13</v>
      </c>
      <c r="H7310" s="446" t="s">
        <v>14360</v>
      </c>
      <c r="I7310" s="447">
        <v>45261</v>
      </c>
    </row>
    <row r="7311" spans="1:9" ht="15.75">
      <c r="A7311" s="675">
        <v>95356</v>
      </c>
      <c r="B7311" s="675" t="s">
        <v>1511</v>
      </c>
      <c r="C7311" s="675" t="s">
        <v>1571</v>
      </c>
      <c r="D7311" s="675" t="s">
        <v>35</v>
      </c>
      <c r="E7311" s="676">
        <v>0.17</v>
      </c>
      <c r="H7311" s="446" t="s">
        <v>14360</v>
      </c>
      <c r="I7311" s="447">
        <v>45261</v>
      </c>
    </row>
    <row r="7312" spans="1:9" ht="15.75">
      <c r="A7312" s="675">
        <v>95357</v>
      </c>
      <c r="B7312" s="675" t="s">
        <v>1512</v>
      </c>
      <c r="C7312" s="675" t="s">
        <v>1571</v>
      </c>
      <c r="D7312" s="675" t="s">
        <v>35</v>
      </c>
      <c r="E7312" s="676">
        <v>0.26</v>
      </c>
      <c r="H7312" s="446" t="s">
        <v>14360</v>
      </c>
      <c r="I7312" s="447">
        <v>45261</v>
      </c>
    </row>
    <row r="7313" spans="1:9" ht="15.75">
      <c r="A7313" s="675">
        <v>95358</v>
      </c>
      <c r="B7313" s="675" t="s">
        <v>1513</v>
      </c>
      <c r="C7313" s="675" t="s">
        <v>1571</v>
      </c>
      <c r="D7313" s="675" t="s">
        <v>35</v>
      </c>
      <c r="E7313" s="676">
        <v>0.28999999999999998</v>
      </c>
      <c r="H7313" s="446" t="s">
        <v>14360</v>
      </c>
      <c r="I7313" s="447">
        <v>45261</v>
      </c>
    </row>
    <row r="7314" spans="1:9" ht="15.75">
      <c r="A7314" s="675">
        <v>95359</v>
      </c>
      <c r="B7314" s="675" t="s">
        <v>1514</v>
      </c>
      <c r="C7314" s="675" t="s">
        <v>1571</v>
      </c>
      <c r="D7314" s="675" t="s">
        <v>35</v>
      </c>
      <c r="E7314" s="676">
        <v>0.45</v>
      </c>
      <c r="H7314" s="446" t="s">
        <v>14360</v>
      </c>
      <c r="I7314" s="447">
        <v>45261</v>
      </c>
    </row>
    <row r="7315" spans="1:9" ht="15.75">
      <c r="A7315" s="675">
        <v>95360</v>
      </c>
      <c r="B7315" s="675" t="s">
        <v>1515</v>
      </c>
      <c r="C7315" s="675" t="s">
        <v>1571</v>
      </c>
      <c r="D7315" s="675" t="s">
        <v>35</v>
      </c>
      <c r="E7315" s="676">
        <v>0.24</v>
      </c>
      <c r="H7315" s="446" t="s">
        <v>14360</v>
      </c>
      <c r="I7315" s="447">
        <v>45261</v>
      </c>
    </row>
    <row r="7316" spans="1:9" ht="15.75">
      <c r="A7316" s="675">
        <v>95361</v>
      </c>
      <c r="B7316" s="675" t="s">
        <v>1516</v>
      </c>
      <c r="C7316" s="675" t="s">
        <v>1571</v>
      </c>
      <c r="D7316" s="675" t="s">
        <v>35</v>
      </c>
      <c r="E7316" s="676">
        <v>0.1</v>
      </c>
      <c r="H7316" s="446" t="s">
        <v>14360</v>
      </c>
      <c r="I7316" s="447">
        <v>45261</v>
      </c>
    </row>
    <row r="7317" spans="1:9" ht="15.75">
      <c r="A7317" s="675">
        <v>95362</v>
      </c>
      <c r="B7317" s="675" t="s">
        <v>1517</v>
      </c>
      <c r="C7317" s="675" t="s">
        <v>1571</v>
      </c>
      <c r="D7317" s="675" t="s">
        <v>35</v>
      </c>
      <c r="E7317" s="676">
        <v>0.26</v>
      </c>
      <c r="H7317" s="446" t="s">
        <v>14360</v>
      </c>
      <c r="I7317" s="447">
        <v>45261</v>
      </c>
    </row>
    <row r="7318" spans="1:9" ht="15.75">
      <c r="A7318" s="675">
        <v>95363</v>
      </c>
      <c r="B7318" s="675" t="s">
        <v>1518</v>
      </c>
      <c r="C7318" s="675" t="s">
        <v>1571</v>
      </c>
      <c r="D7318" s="675" t="s">
        <v>35</v>
      </c>
      <c r="E7318" s="676">
        <v>0.26</v>
      </c>
      <c r="H7318" s="446" t="s">
        <v>14360</v>
      </c>
      <c r="I7318" s="447">
        <v>45261</v>
      </c>
    </row>
    <row r="7319" spans="1:9" ht="15.75">
      <c r="A7319" s="675">
        <v>95364</v>
      </c>
      <c r="B7319" s="675" t="s">
        <v>1519</v>
      </c>
      <c r="C7319" s="675" t="s">
        <v>1571</v>
      </c>
      <c r="D7319" s="675" t="s">
        <v>35</v>
      </c>
      <c r="E7319" s="676">
        <v>0.17</v>
      </c>
      <c r="H7319" s="446" t="s">
        <v>14360</v>
      </c>
      <c r="I7319" s="447">
        <v>45261</v>
      </c>
    </row>
    <row r="7320" spans="1:9" ht="15.75">
      <c r="A7320" s="675">
        <v>95365</v>
      </c>
      <c r="B7320" s="675" t="s">
        <v>1520</v>
      </c>
      <c r="C7320" s="675" t="s">
        <v>1571</v>
      </c>
      <c r="D7320" s="675" t="s">
        <v>35</v>
      </c>
      <c r="E7320" s="676">
        <v>0.17</v>
      </c>
      <c r="H7320" s="446" t="s">
        <v>14360</v>
      </c>
      <c r="I7320" s="447">
        <v>45261</v>
      </c>
    </row>
    <row r="7321" spans="1:9" ht="15.75">
      <c r="A7321" s="675">
        <v>95366</v>
      </c>
      <c r="B7321" s="675" t="s">
        <v>1521</v>
      </c>
      <c r="C7321" s="675" t="s">
        <v>1571</v>
      </c>
      <c r="D7321" s="675" t="s">
        <v>35</v>
      </c>
      <c r="E7321" s="676">
        <v>0.18</v>
      </c>
      <c r="H7321" s="446" t="s">
        <v>14360</v>
      </c>
      <c r="I7321" s="447">
        <v>45261</v>
      </c>
    </row>
    <row r="7322" spans="1:9" ht="15.75">
      <c r="A7322" s="675">
        <v>95367</v>
      </c>
      <c r="B7322" s="675" t="s">
        <v>1522</v>
      </c>
      <c r="C7322" s="675" t="s">
        <v>1571</v>
      </c>
      <c r="D7322" s="675" t="s">
        <v>35</v>
      </c>
      <c r="E7322" s="676">
        <v>0.26</v>
      </c>
      <c r="H7322" s="446" t="s">
        <v>14360</v>
      </c>
      <c r="I7322" s="447">
        <v>45261</v>
      </c>
    </row>
    <row r="7323" spans="1:9" ht="15.75">
      <c r="A7323" s="675">
        <v>95368</v>
      </c>
      <c r="B7323" s="675" t="s">
        <v>1523</v>
      </c>
      <c r="C7323" s="675" t="s">
        <v>1571</v>
      </c>
      <c r="D7323" s="675" t="s">
        <v>35</v>
      </c>
      <c r="E7323" s="676">
        <v>0.22</v>
      </c>
      <c r="H7323" s="446" t="s">
        <v>14360</v>
      </c>
      <c r="I7323" s="447">
        <v>45261</v>
      </c>
    </row>
    <row r="7324" spans="1:9" ht="15.75">
      <c r="A7324" s="675">
        <v>95369</v>
      </c>
      <c r="B7324" s="675" t="s">
        <v>1524</v>
      </c>
      <c r="C7324" s="675" t="s">
        <v>1571</v>
      </c>
      <c r="D7324" s="675" t="s">
        <v>35</v>
      </c>
      <c r="E7324" s="676">
        <v>0.16</v>
      </c>
      <c r="H7324" s="446" t="s">
        <v>14360</v>
      </c>
      <c r="I7324" s="447">
        <v>45261</v>
      </c>
    </row>
    <row r="7325" spans="1:9" ht="15.75">
      <c r="A7325" s="675">
        <v>95370</v>
      </c>
      <c r="B7325" s="675" t="s">
        <v>1525</v>
      </c>
      <c r="C7325" s="675" t="s">
        <v>1571</v>
      </c>
      <c r="D7325" s="675" t="s">
        <v>35</v>
      </c>
      <c r="E7325" s="676">
        <v>0.31</v>
      </c>
      <c r="H7325" s="446" t="s">
        <v>14360</v>
      </c>
      <c r="I7325" s="447">
        <v>45261</v>
      </c>
    </row>
    <row r="7326" spans="1:9" ht="15.75">
      <c r="A7326" s="675">
        <v>95371</v>
      </c>
      <c r="B7326" s="675" t="s">
        <v>480</v>
      </c>
      <c r="C7326" s="675" t="s">
        <v>1571</v>
      </c>
      <c r="D7326" s="675" t="s">
        <v>35</v>
      </c>
      <c r="E7326" s="676">
        <v>0.45</v>
      </c>
      <c r="H7326" s="446" t="s">
        <v>14360</v>
      </c>
      <c r="I7326" s="447">
        <v>45261</v>
      </c>
    </row>
    <row r="7327" spans="1:9" ht="15.75">
      <c r="A7327" s="675">
        <v>95372</v>
      </c>
      <c r="B7327" s="675" t="s">
        <v>481</v>
      </c>
      <c r="C7327" s="675" t="s">
        <v>1571</v>
      </c>
      <c r="D7327" s="675" t="s">
        <v>35</v>
      </c>
      <c r="E7327" s="676">
        <v>0.31</v>
      </c>
      <c r="H7327" s="446" t="s">
        <v>14360</v>
      </c>
      <c r="I7327" s="447">
        <v>45261</v>
      </c>
    </row>
    <row r="7328" spans="1:9" ht="15.75">
      <c r="A7328" s="675">
        <v>95373</v>
      </c>
      <c r="B7328" s="675" t="s">
        <v>1526</v>
      </c>
      <c r="C7328" s="675" t="s">
        <v>1571</v>
      </c>
      <c r="D7328" s="675" t="s">
        <v>35</v>
      </c>
      <c r="E7328" s="676">
        <v>0.3</v>
      </c>
      <c r="H7328" s="446" t="s">
        <v>14360</v>
      </c>
      <c r="I7328" s="447">
        <v>45261</v>
      </c>
    </row>
    <row r="7329" spans="1:9" ht="15.75">
      <c r="A7329" s="675">
        <v>95374</v>
      </c>
      <c r="B7329" s="675" t="s">
        <v>1527</v>
      </c>
      <c r="C7329" s="675" t="s">
        <v>1571</v>
      </c>
      <c r="D7329" s="675" t="s">
        <v>35</v>
      </c>
      <c r="E7329" s="676">
        <v>0.31</v>
      </c>
      <c r="H7329" s="446" t="s">
        <v>14360</v>
      </c>
      <c r="I7329" s="447">
        <v>45261</v>
      </c>
    </row>
    <row r="7330" spans="1:9" ht="15.75">
      <c r="A7330" s="675">
        <v>95375</v>
      </c>
      <c r="B7330" s="675" t="s">
        <v>482</v>
      </c>
      <c r="C7330" s="675" t="s">
        <v>1571</v>
      </c>
      <c r="D7330" s="675" t="s">
        <v>35</v>
      </c>
      <c r="E7330" s="676">
        <v>0.27</v>
      </c>
      <c r="H7330" s="446" t="s">
        <v>14360</v>
      </c>
      <c r="I7330" s="447">
        <v>45261</v>
      </c>
    </row>
    <row r="7331" spans="1:9" ht="15.75">
      <c r="A7331" s="675">
        <v>95376</v>
      </c>
      <c r="B7331" s="675" t="s">
        <v>1528</v>
      </c>
      <c r="C7331" s="675" t="s">
        <v>1571</v>
      </c>
      <c r="D7331" s="675" t="s">
        <v>35</v>
      </c>
      <c r="E7331" s="676">
        <v>0.1</v>
      </c>
      <c r="H7331" s="446" t="s">
        <v>14360</v>
      </c>
      <c r="I7331" s="447">
        <v>45261</v>
      </c>
    </row>
    <row r="7332" spans="1:9" ht="15.75">
      <c r="A7332" s="675">
        <v>95377</v>
      </c>
      <c r="B7332" s="675" t="s">
        <v>1529</v>
      </c>
      <c r="C7332" s="675" t="s">
        <v>1571</v>
      </c>
      <c r="D7332" s="675" t="s">
        <v>35</v>
      </c>
      <c r="E7332" s="676">
        <v>0.24</v>
      </c>
      <c r="H7332" s="446" t="s">
        <v>14360</v>
      </c>
      <c r="I7332" s="447">
        <v>45261</v>
      </c>
    </row>
    <row r="7333" spans="1:9" ht="15.75">
      <c r="A7333" s="675">
        <v>95378</v>
      </c>
      <c r="B7333" s="675" t="s">
        <v>483</v>
      </c>
      <c r="C7333" s="675" t="s">
        <v>1571</v>
      </c>
      <c r="D7333" s="675" t="s">
        <v>35</v>
      </c>
      <c r="E7333" s="676">
        <v>0.33</v>
      </c>
      <c r="H7333" s="446" t="s">
        <v>14360</v>
      </c>
      <c r="I7333" s="447">
        <v>45261</v>
      </c>
    </row>
    <row r="7334" spans="1:9" ht="15.75">
      <c r="A7334" s="675">
        <v>95379</v>
      </c>
      <c r="B7334" s="675" t="s">
        <v>484</v>
      </c>
      <c r="C7334" s="675" t="s">
        <v>1571</v>
      </c>
      <c r="D7334" s="675" t="s">
        <v>35</v>
      </c>
      <c r="E7334" s="676">
        <v>0.24</v>
      </c>
      <c r="H7334" s="446" t="s">
        <v>14360</v>
      </c>
      <c r="I7334" s="447">
        <v>45261</v>
      </c>
    </row>
    <row r="7335" spans="1:9" ht="15.75">
      <c r="A7335" s="675">
        <v>95380</v>
      </c>
      <c r="B7335" s="675" t="s">
        <v>1530</v>
      </c>
      <c r="C7335" s="675" t="s">
        <v>1571</v>
      </c>
      <c r="D7335" s="675" t="s">
        <v>35</v>
      </c>
      <c r="E7335" s="676">
        <v>0.28000000000000003</v>
      </c>
      <c r="H7335" s="446" t="s">
        <v>14360</v>
      </c>
      <c r="I7335" s="447">
        <v>45261</v>
      </c>
    </row>
    <row r="7336" spans="1:9" ht="15.75">
      <c r="A7336" s="675">
        <v>95382</v>
      </c>
      <c r="B7336" s="675" t="s">
        <v>1531</v>
      </c>
      <c r="C7336" s="675" t="s">
        <v>1571</v>
      </c>
      <c r="D7336" s="675" t="s">
        <v>35</v>
      </c>
      <c r="E7336" s="676">
        <v>0.24</v>
      </c>
      <c r="H7336" s="446" t="s">
        <v>14360</v>
      </c>
      <c r="I7336" s="447">
        <v>45261</v>
      </c>
    </row>
    <row r="7337" spans="1:9" ht="15.75">
      <c r="A7337" s="675">
        <v>95383</v>
      </c>
      <c r="B7337" s="675" t="s">
        <v>1532</v>
      </c>
      <c r="C7337" s="675" t="s">
        <v>1571</v>
      </c>
      <c r="D7337" s="675" t="s">
        <v>35</v>
      </c>
      <c r="E7337" s="676">
        <v>0.24</v>
      </c>
      <c r="H7337" s="446" t="s">
        <v>14360</v>
      </c>
      <c r="I7337" s="447">
        <v>45261</v>
      </c>
    </row>
    <row r="7338" spans="1:9" ht="15.75">
      <c r="A7338" s="675">
        <v>95384</v>
      </c>
      <c r="B7338" s="675" t="s">
        <v>1533</v>
      </c>
      <c r="C7338" s="675" t="s">
        <v>1571</v>
      </c>
      <c r="D7338" s="675" t="s">
        <v>35</v>
      </c>
      <c r="E7338" s="676">
        <v>0.64</v>
      </c>
      <c r="H7338" s="446" t="s">
        <v>14360</v>
      </c>
      <c r="I7338" s="447">
        <v>45261</v>
      </c>
    </row>
    <row r="7339" spans="1:9" ht="15.75">
      <c r="A7339" s="675">
        <v>95385</v>
      </c>
      <c r="B7339" s="675" t="s">
        <v>1534</v>
      </c>
      <c r="C7339" s="675" t="s">
        <v>1571</v>
      </c>
      <c r="D7339" s="675" t="s">
        <v>35</v>
      </c>
      <c r="E7339" s="676">
        <v>0.24</v>
      </c>
      <c r="H7339" s="446" t="s">
        <v>14360</v>
      </c>
      <c r="I7339" s="447">
        <v>45261</v>
      </c>
    </row>
    <row r="7340" spans="1:9" ht="15.75">
      <c r="A7340" s="675">
        <v>95386</v>
      </c>
      <c r="B7340" s="675" t="s">
        <v>1535</v>
      </c>
      <c r="C7340" s="675" t="s">
        <v>1571</v>
      </c>
      <c r="D7340" s="675" t="s">
        <v>35</v>
      </c>
      <c r="E7340" s="676">
        <v>0.24</v>
      </c>
      <c r="H7340" s="446" t="s">
        <v>14360</v>
      </c>
      <c r="I7340" s="447">
        <v>45261</v>
      </c>
    </row>
    <row r="7341" spans="1:9" ht="15.75">
      <c r="A7341" s="675">
        <v>95387</v>
      </c>
      <c r="B7341" s="675" t="s">
        <v>1536</v>
      </c>
      <c r="C7341" s="675" t="s">
        <v>1571</v>
      </c>
      <c r="D7341" s="675" t="s">
        <v>35</v>
      </c>
      <c r="E7341" s="676">
        <v>0.24</v>
      </c>
      <c r="H7341" s="446" t="s">
        <v>14360</v>
      </c>
      <c r="I7341" s="447">
        <v>45261</v>
      </c>
    </row>
    <row r="7342" spans="1:9" ht="15.75">
      <c r="A7342" s="675">
        <v>95389</v>
      </c>
      <c r="B7342" s="675" t="s">
        <v>1537</v>
      </c>
      <c r="C7342" s="675" t="s">
        <v>1571</v>
      </c>
      <c r="D7342" s="675" t="s">
        <v>35</v>
      </c>
      <c r="E7342" s="676">
        <v>0.11</v>
      </c>
      <c r="H7342" s="446" t="s">
        <v>14360</v>
      </c>
      <c r="I7342" s="447">
        <v>45261</v>
      </c>
    </row>
    <row r="7343" spans="1:9" ht="15.75">
      <c r="A7343" s="675">
        <v>95390</v>
      </c>
      <c r="B7343" s="675" t="s">
        <v>1538</v>
      </c>
      <c r="C7343" s="675" t="s">
        <v>1571</v>
      </c>
      <c r="D7343" s="675" t="s">
        <v>35</v>
      </c>
      <c r="E7343" s="676">
        <v>0.08</v>
      </c>
      <c r="H7343" s="446" t="s">
        <v>14360</v>
      </c>
      <c r="I7343" s="447">
        <v>45261</v>
      </c>
    </row>
    <row r="7344" spans="1:9" ht="15.75">
      <c r="A7344" s="675">
        <v>95391</v>
      </c>
      <c r="B7344" s="675" t="s">
        <v>1539</v>
      </c>
      <c r="C7344" s="675" t="s">
        <v>1571</v>
      </c>
      <c r="D7344" s="675" t="s">
        <v>35</v>
      </c>
      <c r="E7344" s="676">
        <v>0.19</v>
      </c>
      <c r="H7344" s="446" t="s">
        <v>14360</v>
      </c>
      <c r="I7344" s="447">
        <v>45261</v>
      </c>
    </row>
    <row r="7345" spans="1:9" ht="15.75">
      <c r="A7345" s="675">
        <v>95392</v>
      </c>
      <c r="B7345" s="675" t="s">
        <v>1540</v>
      </c>
      <c r="C7345" s="675" t="s">
        <v>1571</v>
      </c>
      <c r="D7345" s="675" t="s">
        <v>35</v>
      </c>
      <c r="E7345" s="676">
        <v>0.1</v>
      </c>
      <c r="H7345" s="446" t="s">
        <v>14360</v>
      </c>
      <c r="I7345" s="447">
        <v>45261</v>
      </c>
    </row>
    <row r="7346" spans="1:9" ht="15.75">
      <c r="A7346" s="675">
        <v>95393</v>
      </c>
      <c r="B7346" s="675" t="s">
        <v>1541</v>
      </c>
      <c r="C7346" s="675" t="s">
        <v>1571</v>
      </c>
      <c r="D7346" s="675" t="s">
        <v>35</v>
      </c>
      <c r="E7346" s="676">
        <v>0.46</v>
      </c>
      <c r="H7346" s="446" t="s">
        <v>14360</v>
      </c>
      <c r="I7346" s="447">
        <v>45261</v>
      </c>
    </row>
    <row r="7347" spans="1:9" ht="15.75">
      <c r="A7347" s="675">
        <v>95394</v>
      </c>
      <c r="B7347" s="675" t="s">
        <v>1542</v>
      </c>
      <c r="C7347" s="675" t="s">
        <v>1571</v>
      </c>
      <c r="D7347" s="675" t="s">
        <v>35</v>
      </c>
      <c r="E7347" s="676">
        <v>1.07</v>
      </c>
      <c r="H7347" s="446" t="s">
        <v>14360</v>
      </c>
      <c r="I7347" s="447">
        <v>45261</v>
      </c>
    </row>
    <row r="7348" spans="1:9" ht="15.75">
      <c r="A7348" s="675">
        <v>95395</v>
      </c>
      <c r="B7348" s="675" t="s">
        <v>1543</v>
      </c>
      <c r="C7348" s="675" t="s">
        <v>1571</v>
      </c>
      <c r="D7348" s="675" t="s">
        <v>35</v>
      </c>
      <c r="E7348" s="676">
        <v>1.1399999999999999</v>
      </c>
      <c r="H7348" s="446" t="s">
        <v>14360</v>
      </c>
      <c r="I7348" s="447">
        <v>45261</v>
      </c>
    </row>
    <row r="7349" spans="1:9" ht="15.75">
      <c r="A7349" s="675">
        <v>95396</v>
      </c>
      <c r="B7349" s="675" t="s">
        <v>1544</v>
      </c>
      <c r="C7349" s="675" t="s">
        <v>1571</v>
      </c>
      <c r="D7349" s="675" t="s">
        <v>35</v>
      </c>
      <c r="E7349" s="676">
        <v>1.19</v>
      </c>
      <c r="H7349" s="446" t="s">
        <v>14360</v>
      </c>
      <c r="I7349" s="447">
        <v>45261</v>
      </c>
    </row>
    <row r="7350" spans="1:9" ht="15.75">
      <c r="A7350" s="675">
        <v>95397</v>
      </c>
      <c r="B7350" s="675" t="s">
        <v>1545</v>
      </c>
      <c r="C7350" s="675" t="s">
        <v>1571</v>
      </c>
      <c r="D7350" s="675" t="s">
        <v>35</v>
      </c>
      <c r="E7350" s="676">
        <v>0.13</v>
      </c>
      <c r="H7350" s="446" t="s">
        <v>14360</v>
      </c>
      <c r="I7350" s="447">
        <v>45261</v>
      </c>
    </row>
    <row r="7351" spans="1:9" ht="15.75">
      <c r="A7351" s="675">
        <v>95398</v>
      </c>
      <c r="B7351" s="675" t="s">
        <v>1546</v>
      </c>
      <c r="C7351" s="675" t="s">
        <v>1571</v>
      </c>
      <c r="D7351" s="675" t="s">
        <v>35</v>
      </c>
      <c r="E7351" s="676">
        <v>0.08</v>
      </c>
      <c r="H7351" s="446" t="s">
        <v>14360</v>
      </c>
      <c r="I7351" s="447">
        <v>45261</v>
      </c>
    </row>
    <row r="7352" spans="1:9" ht="15.75">
      <c r="A7352" s="675">
        <v>95399</v>
      </c>
      <c r="B7352" s="675" t="s">
        <v>1547</v>
      </c>
      <c r="C7352" s="675" t="s">
        <v>1571</v>
      </c>
      <c r="D7352" s="675" t="s">
        <v>35</v>
      </c>
      <c r="E7352" s="676">
        <v>0.1</v>
      </c>
      <c r="H7352" s="446" t="s">
        <v>14360</v>
      </c>
      <c r="I7352" s="447">
        <v>45261</v>
      </c>
    </row>
    <row r="7353" spans="1:9" ht="15.75">
      <c r="A7353" s="675">
        <v>95400</v>
      </c>
      <c r="B7353" s="675" t="s">
        <v>1548</v>
      </c>
      <c r="C7353" s="675" t="s">
        <v>1571</v>
      </c>
      <c r="D7353" s="675" t="s">
        <v>35</v>
      </c>
      <c r="E7353" s="676">
        <v>0.13</v>
      </c>
      <c r="H7353" s="446" t="s">
        <v>14360</v>
      </c>
      <c r="I7353" s="447">
        <v>45261</v>
      </c>
    </row>
    <row r="7354" spans="1:9" ht="15.75">
      <c r="A7354" s="675">
        <v>95401</v>
      </c>
      <c r="B7354" s="675" t="s">
        <v>1549</v>
      </c>
      <c r="C7354" s="675" t="s">
        <v>1571</v>
      </c>
      <c r="D7354" s="675" t="s">
        <v>35</v>
      </c>
      <c r="E7354" s="676">
        <v>0.48</v>
      </c>
      <c r="H7354" s="446" t="s">
        <v>14360</v>
      </c>
      <c r="I7354" s="447">
        <v>45261</v>
      </c>
    </row>
    <row r="7355" spans="1:9" ht="15.75">
      <c r="A7355" s="675">
        <v>95402</v>
      </c>
      <c r="B7355" s="675" t="s">
        <v>518</v>
      </c>
      <c r="C7355" s="675" t="s">
        <v>1571</v>
      </c>
      <c r="D7355" s="675" t="s">
        <v>35</v>
      </c>
      <c r="E7355" s="676">
        <v>1.95</v>
      </c>
      <c r="H7355" s="446" t="s">
        <v>14360</v>
      </c>
      <c r="I7355" s="447">
        <v>45261</v>
      </c>
    </row>
    <row r="7356" spans="1:9" ht="15.75">
      <c r="A7356" s="675">
        <v>95403</v>
      </c>
      <c r="B7356" s="675" t="s">
        <v>1550</v>
      </c>
      <c r="C7356" s="675" t="s">
        <v>1571</v>
      </c>
      <c r="D7356" s="675" t="s">
        <v>35</v>
      </c>
      <c r="E7356" s="676">
        <v>2.04</v>
      </c>
      <c r="H7356" s="446" t="s">
        <v>14360</v>
      </c>
      <c r="I7356" s="447">
        <v>45261</v>
      </c>
    </row>
    <row r="7357" spans="1:9" ht="15.75">
      <c r="A7357" s="675">
        <v>95404</v>
      </c>
      <c r="B7357" s="675" t="s">
        <v>1551</v>
      </c>
      <c r="C7357" s="675" t="s">
        <v>1571</v>
      </c>
      <c r="D7357" s="675" t="s">
        <v>35</v>
      </c>
      <c r="E7357" s="676">
        <v>2.44</v>
      </c>
      <c r="H7357" s="446" t="s">
        <v>14360</v>
      </c>
      <c r="I7357" s="447">
        <v>45261</v>
      </c>
    </row>
    <row r="7358" spans="1:9" ht="15.75">
      <c r="A7358" s="675">
        <v>95405</v>
      </c>
      <c r="B7358" s="675" t="s">
        <v>1552</v>
      </c>
      <c r="C7358" s="675" t="s">
        <v>1571</v>
      </c>
      <c r="D7358" s="675" t="s">
        <v>35</v>
      </c>
      <c r="E7358" s="676">
        <v>0.75</v>
      </c>
      <c r="H7358" s="446" t="s">
        <v>14360</v>
      </c>
      <c r="I7358" s="447">
        <v>45261</v>
      </c>
    </row>
    <row r="7359" spans="1:9" ht="15.75">
      <c r="A7359" s="675">
        <v>95406</v>
      </c>
      <c r="B7359" s="675" t="s">
        <v>1553</v>
      </c>
      <c r="C7359" s="675" t="s">
        <v>1571</v>
      </c>
      <c r="D7359" s="675" t="s">
        <v>35</v>
      </c>
      <c r="E7359" s="676">
        <v>0.28999999999999998</v>
      </c>
      <c r="H7359" s="446" t="s">
        <v>14360</v>
      </c>
      <c r="I7359" s="447">
        <v>45261</v>
      </c>
    </row>
    <row r="7360" spans="1:9" ht="15.75">
      <c r="A7360" s="675">
        <v>95408</v>
      </c>
      <c r="B7360" s="675" t="s">
        <v>1554</v>
      </c>
      <c r="C7360" s="675" t="s">
        <v>1571</v>
      </c>
      <c r="D7360" s="675" t="s">
        <v>122</v>
      </c>
      <c r="E7360" s="676">
        <v>16.07</v>
      </c>
      <c r="H7360" s="446" t="s">
        <v>14360</v>
      </c>
      <c r="I7360" s="447">
        <v>45261</v>
      </c>
    </row>
    <row r="7361" spans="1:9" ht="15.75">
      <c r="A7361" s="675">
        <v>95409</v>
      </c>
      <c r="B7361" s="675" t="s">
        <v>1555</v>
      </c>
      <c r="C7361" s="675" t="s">
        <v>1571</v>
      </c>
      <c r="D7361" s="675" t="s">
        <v>122</v>
      </c>
      <c r="E7361" s="676">
        <v>24.87</v>
      </c>
      <c r="H7361" s="446" t="s">
        <v>14360</v>
      </c>
      <c r="I7361" s="447">
        <v>45261</v>
      </c>
    </row>
    <row r="7362" spans="1:9" ht="15.75">
      <c r="A7362" s="675">
        <v>95410</v>
      </c>
      <c r="B7362" s="675" t="s">
        <v>1556</v>
      </c>
      <c r="C7362" s="675" t="s">
        <v>1571</v>
      </c>
      <c r="D7362" s="675" t="s">
        <v>122</v>
      </c>
      <c r="E7362" s="676">
        <v>14.08</v>
      </c>
      <c r="H7362" s="446" t="s">
        <v>14360</v>
      </c>
      <c r="I7362" s="447">
        <v>45261</v>
      </c>
    </row>
    <row r="7363" spans="1:9" ht="15.75">
      <c r="A7363" s="675">
        <v>95411</v>
      </c>
      <c r="B7363" s="675" t="s">
        <v>1557</v>
      </c>
      <c r="C7363" s="675" t="s">
        <v>1571</v>
      </c>
      <c r="D7363" s="675" t="s">
        <v>122</v>
      </c>
      <c r="E7363" s="676">
        <v>17.059999999999999</v>
      </c>
      <c r="H7363" s="446" t="s">
        <v>14360</v>
      </c>
      <c r="I7363" s="447">
        <v>45261</v>
      </c>
    </row>
    <row r="7364" spans="1:9" ht="15.75">
      <c r="A7364" s="675">
        <v>95412</v>
      </c>
      <c r="B7364" s="675" t="s">
        <v>1558</v>
      </c>
      <c r="C7364" s="675" t="s">
        <v>1571</v>
      </c>
      <c r="D7364" s="675" t="s">
        <v>122</v>
      </c>
      <c r="E7364" s="676">
        <v>17.63</v>
      </c>
      <c r="H7364" s="446" t="s">
        <v>14360</v>
      </c>
      <c r="I7364" s="447">
        <v>45261</v>
      </c>
    </row>
    <row r="7365" spans="1:9" ht="15.75">
      <c r="A7365" s="675">
        <v>95413</v>
      </c>
      <c r="B7365" s="675" t="s">
        <v>1559</v>
      </c>
      <c r="C7365" s="675" t="s">
        <v>1571</v>
      </c>
      <c r="D7365" s="675" t="s">
        <v>122</v>
      </c>
      <c r="E7365" s="676">
        <v>14.25</v>
      </c>
      <c r="H7365" s="446" t="s">
        <v>14360</v>
      </c>
      <c r="I7365" s="447">
        <v>45261</v>
      </c>
    </row>
    <row r="7366" spans="1:9" ht="15.75">
      <c r="A7366" s="675">
        <v>95414</v>
      </c>
      <c r="B7366" s="675" t="s">
        <v>1560</v>
      </c>
      <c r="C7366" s="675" t="s">
        <v>1571</v>
      </c>
      <c r="D7366" s="675" t="s">
        <v>122</v>
      </c>
      <c r="E7366" s="676">
        <v>60.73</v>
      </c>
      <c r="H7366" s="446" t="s">
        <v>14360</v>
      </c>
      <c r="I7366" s="447">
        <v>45261</v>
      </c>
    </row>
    <row r="7367" spans="1:9" ht="15.75">
      <c r="A7367" s="675">
        <v>95415</v>
      </c>
      <c r="B7367" s="675" t="s">
        <v>1561</v>
      </c>
      <c r="C7367" s="675" t="s">
        <v>1571</v>
      </c>
      <c r="D7367" s="675" t="s">
        <v>122</v>
      </c>
      <c r="E7367" s="676">
        <v>254.95</v>
      </c>
      <c r="H7367" s="446" t="s">
        <v>14360</v>
      </c>
      <c r="I7367" s="447">
        <v>45261</v>
      </c>
    </row>
    <row r="7368" spans="1:9" ht="15.75">
      <c r="A7368" s="675">
        <v>95416</v>
      </c>
      <c r="B7368" s="675" t="s">
        <v>1562</v>
      </c>
      <c r="C7368" s="675" t="s">
        <v>1571</v>
      </c>
      <c r="D7368" s="675" t="s">
        <v>122</v>
      </c>
      <c r="E7368" s="676">
        <v>11</v>
      </c>
      <c r="H7368" s="446" t="s">
        <v>14360</v>
      </c>
      <c r="I7368" s="447">
        <v>45261</v>
      </c>
    </row>
    <row r="7369" spans="1:9" ht="15.75">
      <c r="A7369" s="675">
        <v>95417</v>
      </c>
      <c r="B7369" s="675" t="s">
        <v>1563</v>
      </c>
      <c r="C7369" s="675" t="s">
        <v>1571</v>
      </c>
      <c r="D7369" s="675" t="s">
        <v>122</v>
      </c>
      <c r="E7369" s="676">
        <v>267.63</v>
      </c>
      <c r="H7369" s="446" t="s">
        <v>14360</v>
      </c>
      <c r="I7369" s="447">
        <v>45261</v>
      </c>
    </row>
    <row r="7370" spans="1:9" ht="15.75">
      <c r="A7370" s="675">
        <v>95418</v>
      </c>
      <c r="B7370" s="675" t="s">
        <v>1564</v>
      </c>
      <c r="C7370" s="675" t="s">
        <v>1571</v>
      </c>
      <c r="D7370" s="675" t="s">
        <v>122</v>
      </c>
      <c r="E7370" s="676">
        <v>319.52</v>
      </c>
      <c r="H7370" s="446" t="s">
        <v>14360</v>
      </c>
      <c r="I7370" s="447">
        <v>45261</v>
      </c>
    </row>
    <row r="7371" spans="1:9" ht="15.75">
      <c r="A7371" s="675">
        <v>95419</v>
      </c>
      <c r="B7371" s="675" t="s">
        <v>1565</v>
      </c>
      <c r="C7371" s="675" t="s">
        <v>1571</v>
      </c>
      <c r="D7371" s="675" t="s">
        <v>122</v>
      </c>
      <c r="E7371" s="676">
        <v>140.97</v>
      </c>
      <c r="H7371" s="446" t="s">
        <v>14360</v>
      </c>
      <c r="I7371" s="447">
        <v>45261</v>
      </c>
    </row>
    <row r="7372" spans="1:9" ht="15.75">
      <c r="A7372" s="675">
        <v>95420</v>
      </c>
      <c r="B7372" s="675" t="s">
        <v>1566</v>
      </c>
      <c r="C7372" s="675" t="s">
        <v>1571</v>
      </c>
      <c r="D7372" s="675" t="s">
        <v>122</v>
      </c>
      <c r="E7372" s="676">
        <v>149.34</v>
      </c>
      <c r="H7372" s="446" t="s">
        <v>14360</v>
      </c>
      <c r="I7372" s="447">
        <v>45261</v>
      </c>
    </row>
    <row r="7373" spans="1:9" ht="15.75">
      <c r="A7373" s="675">
        <v>95421</v>
      </c>
      <c r="B7373" s="675" t="s">
        <v>1567</v>
      </c>
      <c r="C7373" s="675" t="s">
        <v>1571</v>
      </c>
      <c r="D7373" s="675" t="s">
        <v>122</v>
      </c>
      <c r="E7373" s="676">
        <v>156.51</v>
      </c>
      <c r="H7373" s="446" t="s">
        <v>14360</v>
      </c>
      <c r="I7373" s="447">
        <v>45261</v>
      </c>
    </row>
    <row r="7374" spans="1:9" ht="15.75">
      <c r="A7374" s="675">
        <v>95422</v>
      </c>
      <c r="B7374" s="675" t="s">
        <v>1568</v>
      </c>
      <c r="C7374" s="675" t="s">
        <v>1571</v>
      </c>
      <c r="D7374" s="675" t="s">
        <v>122</v>
      </c>
      <c r="E7374" s="676">
        <v>63.47</v>
      </c>
      <c r="H7374" s="446" t="s">
        <v>14360</v>
      </c>
      <c r="I7374" s="447">
        <v>45261</v>
      </c>
    </row>
    <row r="7375" spans="1:9" ht="15.75">
      <c r="A7375" s="675">
        <v>95423</v>
      </c>
      <c r="B7375" s="675" t="s">
        <v>1569</v>
      </c>
      <c r="C7375" s="675" t="s">
        <v>1571</v>
      </c>
      <c r="D7375" s="675" t="s">
        <v>122</v>
      </c>
      <c r="E7375" s="676">
        <v>99.04</v>
      </c>
      <c r="H7375" s="446" t="s">
        <v>14360</v>
      </c>
      <c r="I7375" s="447">
        <v>45261</v>
      </c>
    </row>
    <row r="7376" spans="1:9" ht="15.75">
      <c r="A7376" s="675">
        <v>95424</v>
      </c>
      <c r="B7376" s="675" t="s">
        <v>1570</v>
      </c>
      <c r="C7376" s="675" t="s">
        <v>1571</v>
      </c>
      <c r="D7376" s="675" t="s">
        <v>122</v>
      </c>
      <c r="E7376" s="676">
        <v>38.46</v>
      </c>
      <c r="H7376" s="446" t="s">
        <v>14360</v>
      </c>
      <c r="I7376" s="447">
        <v>45261</v>
      </c>
    </row>
    <row r="7377" spans="1:9" ht="15.75">
      <c r="A7377" s="675">
        <v>100288</v>
      </c>
      <c r="B7377" s="675" t="s">
        <v>2435</v>
      </c>
      <c r="C7377" s="675" t="s">
        <v>1571</v>
      </c>
      <c r="D7377" s="675" t="s">
        <v>35</v>
      </c>
      <c r="E7377" s="676">
        <v>0.08</v>
      </c>
      <c r="H7377" s="446" t="s">
        <v>14360</v>
      </c>
      <c r="I7377" s="447">
        <v>45261</v>
      </c>
    </row>
    <row r="7378" spans="1:9" ht="15.75">
      <c r="A7378" s="675">
        <v>100289</v>
      </c>
      <c r="B7378" s="675" t="s">
        <v>2436</v>
      </c>
      <c r="C7378" s="675" t="s">
        <v>1571</v>
      </c>
      <c r="D7378" s="675" t="s">
        <v>35</v>
      </c>
      <c r="E7378" s="676">
        <v>19.420000000000002</v>
      </c>
      <c r="H7378" s="446" t="s">
        <v>14360</v>
      </c>
      <c r="I7378" s="447">
        <v>45261</v>
      </c>
    </row>
    <row r="7379" spans="1:9" ht="15.75">
      <c r="A7379" s="675">
        <v>100290</v>
      </c>
      <c r="B7379" s="675" t="s">
        <v>2437</v>
      </c>
      <c r="C7379" s="675" t="s">
        <v>1571</v>
      </c>
      <c r="D7379" s="675" t="s">
        <v>35</v>
      </c>
      <c r="E7379" s="676">
        <v>0.08</v>
      </c>
      <c r="H7379" s="446" t="s">
        <v>14360</v>
      </c>
      <c r="I7379" s="447">
        <v>45261</v>
      </c>
    </row>
    <row r="7380" spans="1:9" ht="15.75">
      <c r="A7380" s="675">
        <v>100291</v>
      </c>
      <c r="B7380" s="675" t="s">
        <v>2438</v>
      </c>
      <c r="C7380" s="675" t="s">
        <v>1571</v>
      </c>
      <c r="D7380" s="675" t="s">
        <v>35</v>
      </c>
      <c r="E7380" s="676">
        <v>0.24</v>
      </c>
      <c r="H7380" s="446" t="s">
        <v>14360</v>
      </c>
      <c r="I7380" s="447">
        <v>45261</v>
      </c>
    </row>
    <row r="7381" spans="1:9" ht="15.75">
      <c r="A7381" s="675">
        <v>100293</v>
      </c>
      <c r="B7381" s="675" t="s">
        <v>2439</v>
      </c>
      <c r="C7381" s="675" t="s">
        <v>1571</v>
      </c>
      <c r="D7381" s="675" t="s">
        <v>35</v>
      </c>
      <c r="E7381" s="676">
        <v>0.23</v>
      </c>
      <c r="H7381" s="446" t="s">
        <v>14360</v>
      </c>
      <c r="I7381" s="447">
        <v>45261</v>
      </c>
    </row>
    <row r="7382" spans="1:9" ht="15.75">
      <c r="A7382" s="675">
        <v>100295</v>
      </c>
      <c r="B7382" s="675" t="s">
        <v>2440</v>
      </c>
      <c r="C7382" s="675" t="s">
        <v>1571</v>
      </c>
      <c r="D7382" s="675" t="s">
        <v>35</v>
      </c>
      <c r="E7382" s="676">
        <v>0.56000000000000005</v>
      </c>
      <c r="H7382" s="446" t="s">
        <v>14360</v>
      </c>
      <c r="I7382" s="447">
        <v>45261</v>
      </c>
    </row>
    <row r="7383" spans="1:9" ht="15.75">
      <c r="A7383" s="675">
        <v>100298</v>
      </c>
      <c r="B7383" s="675" t="s">
        <v>2441</v>
      </c>
      <c r="C7383" s="675" t="s">
        <v>1571</v>
      </c>
      <c r="D7383" s="675" t="s">
        <v>35</v>
      </c>
      <c r="E7383" s="676">
        <v>0.59</v>
      </c>
      <c r="H7383" s="446" t="s">
        <v>14360</v>
      </c>
      <c r="I7383" s="447">
        <v>45261</v>
      </c>
    </row>
    <row r="7384" spans="1:9" ht="15.75">
      <c r="A7384" s="675">
        <v>100299</v>
      </c>
      <c r="B7384" s="675" t="s">
        <v>2442</v>
      </c>
      <c r="C7384" s="675" t="s">
        <v>1571</v>
      </c>
      <c r="D7384" s="675" t="s">
        <v>35</v>
      </c>
      <c r="E7384" s="676">
        <v>0.53</v>
      </c>
      <c r="H7384" s="446" t="s">
        <v>14360</v>
      </c>
      <c r="I7384" s="447">
        <v>45261</v>
      </c>
    </row>
    <row r="7385" spans="1:9" ht="15.75">
      <c r="A7385" s="675">
        <v>100300</v>
      </c>
      <c r="B7385" s="675" t="s">
        <v>2443</v>
      </c>
      <c r="C7385" s="675" t="s">
        <v>1571</v>
      </c>
      <c r="D7385" s="675" t="s">
        <v>35</v>
      </c>
      <c r="E7385" s="676">
        <v>16.12</v>
      </c>
      <c r="H7385" s="446" t="s">
        <v>14360</v>
      </c>
      <c r="I7385" s="447">
        <v>45261</v>
      </c>
    </row>
    <row r="7386" spans="1:9" ht="15.75">
      <c r="A7386" s="675">
        <v>100301</v>
      </c>
      <c r="B7386" s="675" t="s">
        <v>2444</v>
      </c>
      <c r="C7386" s="675" t="s">
        <v>1571</v>
      </c>
      <c r="D7386" s="675" t="s">
        <v>35</v>
      </c>
      <c r="E7386" s="676">
        <v>21.71</v>
      </c>
      <c r="H7386" s="446" t="s">
        <v>14360</v>
      </c>
      <c r="I7386" s="447">
        <v>45261</v>
      </c>
    </row>
    <row r="7387" spans="1:9" ht="15.75">
      <c r="A7387" s="675">
        <v>100303</v>
      </c>
      <c r="B7387" s="675" t="s">
        <v>2445</v>
      </c>
      <c r="C7387" s="675" t="s">
        <v>1571</v>
      </c>
      <c r="D7387" s="675" t="s">
        <v>35</v>
      </c>
      <c r="E7387" s="676">
        <v>19.29</v>
      </c>
      <c r="H7387" s="446" t="s">
        <v>14360</v>
      </c>
      <c r="I7387" s="447">
        <v>45261</v>
      </c>
    </row>
    <row r="7388" spans="1:9" ht="15.75">
      <c r="A7388" s="675">
        <v>100307</v>
      </c>
      <c r="B7388" s="675" t="s">
        <v>2446</v>
      </c>
      <c r="C7388" s="675" t="s">
        <v>1571</v>
      </c>
      <c r="D7388" s="675" t="s">
        <v>35</v>
      </c>
      <c r="E7388" s="676">
        <v>21.54</v>
      </c>
      <c r="H7388" s="446" t="s">
        <v>14360</v>
      </c>
      <c r="I7388" s="447">
        <v>45261</v>
      </c>
    </row>
    <row r="7389" spans="1:9" ht="15.75">
      <c r="A7389" s="675">
        <v>100308</v>
      </c>
      <c r="B7389" s="675" t="s">
        <v>2447</v>
      </c>
      <c r="C7389" s="675" t="s">
        <v>1571</v>
      </c>
      <c r="D7389" s="675" t="s">
        <v>35</v>
      </c>
      <c r="E7389" s="676">
        <v>24.4</v>
      </c>
      <c r="H7389" s="446" t="s">
        <v>14360</v>
      </c>
      <c r="I7389" s="447">
        <v>45261</v>
      </c>
    </row>
    <row r="7390" spans="1:9" ht="15.75">
      <c r="A7390" s="675">
        <v>100309</v>
      </c>
      <c r="B7390" s="675" t="s">
        <v>2450</v>
      </c>
      <c r="C7390" s="675" t="s">
        <v>1571</v>
      </c>
      <c r="D7390" s="675" t="s">
        <v>35</v>
      </c>
      <c r="E7390" s="676">
        <v>28.58</v>
      </c>
      <c r="H7390" s="446" t="s">
        <v>14360</v>
      </c>
      <c r="I7390" s="447">
        <v>45261</v>
      </c>
    </row>
    <row r="7391" spans="1:9" ht="15.75">
      <c r="A7391" s="675">
        <v>100310</v>
      </c>
      <c r="B7391" s="675" t="s">
        <v>2448</v>
      </c>
      <c r="C7391" s="675" t="s">
        <v>1571</v>
      </c>
      <c r="D7391" s="675" t="s">
        <v>122</v>
      </c>
      <c r="E7391" s="676">
        <v>10.58</v>
      </c>
      <c r="H7391" s="446" t="s">
        <v>14360</v>
      </c>
      <c r="I7391" s="447">
        <v>45261</v>
      </c>
    </row>
    <row r="7392" spans="1:9" ht="15.75">
      <c r="A7392" s="675">
        <v>100315</v>
      </c>
      <c r="B7392" s="675" t="s">
        <v>2449</v>
      </c>
      <c r="C7392" s="675" t="s">
        <v>1571</v>
      </c>
      <c r="D7392" s="675" t="s">
        <v>122</v>
      </c>
      <c r="E7392" s="676">
        <v>69.959999999999994</v>
      </c>
      <c r="H7392" s="446" t="s">
        <v>14360</v>
      </c>
      <c r="I7392" s="447">
        <v>45261</v>
      </c>
    </row>
    <row r="7393" spans="1:9" ht="15.75">
      <c r="A7393" s="675">
        <v>100316</v>
      </c>
      <c r="B7393" s="675" t="s">
        <v>2443</v>
      </c>
      <c r="C7393" s="675" t="s">
        <v>1571</v>
      </c>
      <c r="D7393" s="675" t="s">
        <v>122</v>
      </c>
      <c r="E7393" s="677">
        <v>2838.63</v>
      </c>
      <c r="H7393" s="446" t="s">
        <v>14360</v>
      </c>
      <c r="I7393" s="447">
        <v>45261</v>
      </c>
    </row>
    <row r="7394" spans="1:9" ht="15.75">
      <c r="A7394" s="675">
        <v>100321</v>
      </c>
      <c r="B7394" s="675" t="s">
        <v>2450</v>
      </c>
      <c r="C7394" s="675" t="s">
        <v>1571</v>
      </c>
      <c r="D7394" s="675" t="s">
        <v>122</v>
      </c>
      <c r="E7394" s="677">
        <v>4997.8100000000004</v>
      </c>
      <c r="H7394" s="446" t="s">
        <v>14360</v>
      </c>
      <c r="I7394" s="447">
        <v>45261</v>
      </c>
    </row>
    <row r="7395" spans="1:9" ht="15.75">
      <c r="A7395" s="675">
        <v>100533</v>
      </c>
      <c r="B7395" s="675" t="s">
        <v>2728</v>
      </c>
      <c r="C7395" s="675" t="s">
        <v>1571</v>
      </c>
      <c r="D7395" s="675" t="s">
        <v>35</v>
      </c>
      <c r="E7395" s="676">
        <v>26.94</v>
      </c>
      <c r="H7395" s="446" t="s">
        <v>14360</v>
      </c>
      <c r="I7395" s="447">
        <v>45261</v>
      </c>
    </row>
    <row r="7396" spans="1:9" ht="15.75">
      <c r="A7396" s="675">
        <v>100534</v>
      </c>
      <c r="B7396" s="675" t="s">
        <v>2728</v>
      </c>
      <c r="C7396" s="675" t="s">
        <v>1571</v>
      </c>
      <c r="D7396" s="675" t="s">
        <v>122</v>
      </c>
      <c r="E7396" s="677">
        <v>4721.0600000000004</v>
      </c>
      <c r="H7396" s="446" t="s">
        <v>14360</v>
      </c>
      <c r="I7396" s="447">
        <v>45261</v>
      </c>
    </row>
    <row r="7397" spans="1:9" ht="15.75">
      <c r="A7397" s="675">
        <v>100535</v>
      </c>
      <c r="B7397" s="675" t="s">
        <v>2729</v>
      </c>
      <c r="C7397" s="675" t="s">
        <v>1571</v>
      </c>
      <c r="D7397" s="675" t="s">
        <v>35</v>
      </c>
      <c r="E7397" s="676">
        <v>0.5</v>
      </c>
      <c r="H7397" s="446" t="s">
        <v>14360</v>
      </c>
      <c r="I7397" s="447">
        <v>45261</v>
      </c>
    </row>
    <row r="7398" spans="1:9" ht="15.75">
      <c r="A7398" s="675">
        <v>100536</v>
      </c>
      <c r="B7398" s="675" t="s">
        <v>2730</v>
      </c>
      <c r="C7398" s="675" t="s">
        <v>1571</v>
      </c>
      <c r="D7398" s="675" t="s">
        <v>122</v>
      </c>
      <c r="E7398" s="676">
        <v>65.739999999999995</v>
      </c>
      <c r="H7398" s="446" t="s">
        <v>14360</v>
      </c>
      <c r="I7398" s="447">
        <v>45261</v>
      </c>
    </row>
    <row r="7399" spans="1:9" ht="15.75">
      <c r="A7399" s="675">
        <v>101286</v>
      </c>
      <c r="B7399" s="675" t="s">
        <v>3329</v>
      </c>
      <c r="C7399" s="675" t="s">
        <v>1571</v>
      </c>
      <c r="D7399" s="675" t="s">
        <v>122</v>
      </c>
      <c r="E7399" s="676">
        <v>25.38</v>
      </c>
      <c r="H7399" s="446" t="s">
        <v>14360</v>
      </c>
      <c r="I7399" s="447">
        <v>45261</v>
      </c>
    </row>
    <row r="7400" spans="1:9" ht="15.75">
      <c r="A7400" s="675">
        <v>101287</v>
      </c>
      <c r="B7400" s="675" t="s">
        <v>3330</v>
      </c>
      <c r="C7400" s="675" t="s">
        <v>1571</v>
      </c>
      <c r="D7400" s="675" t="s">
        <v>122</v>
      </c>
      <c r="E7400" s="676">
        <v>82.08</v>
      </c>
      <c r="H7400" s="446" t="s">
        <v>14360</v>
      </c>
      <c r="I7400" s="447">
        <v>45261</v>
      </c>
    </row>
    <row r="7401" spans="1:9" ht="15.75">
      <c r="A7401" s="675">
        <v>101288</v>
      </c>
      <c r="B7401" s="675" t="s">
        <v>3331</v>
      </c>
      <c r="C7401" s="675" t="s">
        <v>1571</v>
      </c>
      <c r="D7401" s="675" t="s">
        <v>122</v>
      </c>
      <c r="E7401" s="676">
        <v>25.38</v>
      </c>
      <c r="H7401" s="446" t="s">
        <v>14360</v>
      </c>
      <c r="I7401" s="447">
        <v>45261</v>
      </c>
    </row>
    <row r="7402" spans="1:9" ht="15.75">
      <c r="A7402" s="675">
        <v>101289</v>
      </c>
      <c r="B7402" s="675" t="s">
        <v>3332</v>
      </c>
      <c r="C7402" s="675" t="s">
        <v>1571</v>
      </c>
      <c r="D7402" s="675" t="s">
        <v>122</v>
      </c>
      <c r="E7402" s="676">
        <v>25.71</v>
      </c>
      <c r="H7402" s="446" t="s">
        <v>14360</v>
      </c>
      <c r="I7402" s="447">
        <v>45261</v>
      </c>
    </row>
    <row r="7403" spans="1:9" ht="15.75">
      <c r="A7403" s="675">
        <v>101290</v>
      </c>
      <c r="B7403" s="675" t="s">
        <v>3333</v>
      </c>
      <c r="C7403" s="675" t="s">
        <v>1571</v>
      </c>
      <c r="D7403" s="675" t="s">
        <v>122</v>
      </c>
      <c r="E7403" s="676">
        <v>32.46</v>
      </c>
      <c r="H7403" s="446" t="s">
        <v>14360</v>
      </c>
      <c r="I7403" s="447">
        <v>45261</v>
      </c>
    </row>
    <row r="7404" spans="1:9" ht="15.75">
      <c r="A7404" s="675">
        <v>101291</v>
      </c>
      <c r="B7404" s="675" t="s">
        <v>3334</v>
      </c>
      <c r="C7404" s="675" t="s">
        <v>1571</v>
      </c>
      <c r="D7404" s="675" t="s">
        <v>122</v>
      </c>
      <c r="E7404" s="676">
        <v>25.38</v>
      </c>
      <c r="H7404" s="446" t="s">
        <v>14360</v>
      </c>
      <c r="I7404" s="447">
        <v>45261</v>
      </c>
    </row>
    <row r="7405" spans="1:9" ht="15.75">
      <c r="A7405" s="675">
        <v>101292</v>
      </c>
      <c r="B7405" s="675" t="s">
        <v>3335</v>
      </c>
      <c r="C7405" s="675" t="s">
        <v>1571</v>
      </c>
      <c r="D7405" s="675" t="s">
        <v>122</v>
      </c>
      <c r="E7405" s="676">
        <v>25.71</v>
      </c>
      <c r="H7405" s="446" t="s">
        <v>14360</v>
      </c>
      <c r="I7405" s="447">
        <v>45261</v>
      </c>
    </row>
    <row r="7406" spans="1:9" ht="15.75">
      <c r="A7406" s="675">
        <v>101293</v>
      </c>
      <c r="B7406" s="675" t="s">
        <v>3336</v>
      </c>
      <c r="C7406" s="675" t="s">
        <v>1571</v>
      </c>
      <c r="D7406" s="675" t="s">
        <v>122</v>
      </c>
      <c r="E7406" s="676">
        <v>32.35</v>
      </c>
      <c r="H7406" s="446" t="s">
        <v>14360</v>
      </c>
      <c r="I7406" s="447">
        <v>45261</v>
      </c>
    </row>
    <row r="7407" spans="1:9" ht="15.75">
      <c r="A7407" s="675">
        <v>101294</v>
      </c>
      <c r="B7407" s="675" t="s">
        <v>3337</v>
      </c>
      <c r="C7407" s="675" t="s">
        <v>1571</v>
      </c>
      <c r="D7407" s="675" t="s">
        <v>122</v>
      </c>
      <c r="E7407" s="676">
        <v>25.46</v>
      </c>
      <c r="H7407" s="446" t="s">
        <v>14360</v>
      </c>
      <c r="I7407" s="447">
        <v>45261</v>
      </c>
    </row>
    <row r="7408" spans="1:9" ht="15.75">
      <c r="A7408" s="675">
        <v>101295</v>
      </c>
      <c r="B7408" s="675" t="s">
        <v>3338</v>
      </c>
      <c r="C7408" s="675" t="s">
        <v>1571</v>
      </c>
      <c r="D7408" s="675" t="s">
        <v>122</v>
      </c>
      <c r="E7408" s="676">
        <v>30.72</v>
      </c>
      <c r="H7408" s="446" t="s">
        <v>14360</v>
      </c>
      <c r="I7408" s="447">
        <v>45261</v>
      </c>
    </row>
    <row r="7409" spans="1:9" ht="15.75">
      <c r="A7409" s="675">
        <v>101296</v>
      </c>
      <c r="B7409" s="675" t="s">
        <v>3339</v>
      </c>
      <c r="C7409" s="675" t="s">
        <v>1571</v>
      </c>
      <c r="D7409" s="675" t="s">
        <v>122</v>
      </c>
      <c r="E7409" s="676">
        <v>39.56</v>
      </c>
      <c r="H7409" s="446" t="s">
        <v>14360</v>
      </c>
      <c r="I7409" s="447">
        <v>45261</v>
      </c>
    </row>
    <row r="7410" spans="1:9" ht="15.75">
      <c r="A7410" s="675">
        <v>101297</v>
      </c>
      <c r="B7410" s="675" t="s">
        <v>3340</v>
      </c>
      <c r="C7410" s="675" t="s">
        <v>1571</v>
      </c>
      <c r="D7410" s="675" t="s">
        <v>122</v>
      </c>
      <c r="E7410" s="676">
        <v>26.62</v>
      </c>
      <c r="H7410" s="446" t="s">
        <v>14360</v>
      </c>
      <c r="I7410" s="447">
        <v>45261</v>
      </c>
    </row>
    <row r="7411" spans="1:9" ht="15.75">
      <c r="A7411" s="675">
        <v>101298</v>
      </c>
      <c r="B7411" s="675" t="s">
        <v>3341</v>
      </c>
      <c r="C7411" s="675" t="s">
        <v>1571</v>
      </c>
      <c r="D7411" s="675" t="s">
        <v>122</v>
      </c>
      <c r="E7411" s="676">
        <v>25.38</v>
      </c>
      <c r="H7411" s="446" t="s">
        <v>14360</v>
      </c>
      <c r="I7411" s="447">
        <v>45261</v>
      </c>
    </row>
    <row r="7412" spans="1:9" ht="15.75">
      <c r="A7412" s="675">
        <v>101299</v>
      </c>
      <c r="B7412" s="675" t="s">
        <v>3342</v>
      </c>
      <c r="C7412" s="675" t="s">
        <v>1571</v>
      </c>
      <c r="D7412" s="675" t="s">
        <v>122</v>
      </c>
      <c r="E7412" s="676">
        <v>32.46</v>
      </c>
      <c r="H7412" s="446" t="s">
        <v>14360</v>
      </c>
      <c r="I7412" s="447">
        <v>45261</v>
      </c>
    </row>
    <row r="7413" spans="1:9" ht="15.75">
      <c r="A7413" s="675">
        <v>101300</v>
      </c>
      <c r="B7413" s="675" t="s">
        <v>3343</v>
      </c>
      <c r="C7413" s="675" t="s">
        <v>1571</v>
      </c>
      <c r="D7413" s="675" t="s">
        <v>122</v>
      </c>
      <c r="E7413" s="676">
        <v>24.01</v>
      </c>
      <c r="H7413" s="446" t="s">
        <v>14360</v>
      </c>
      <c r="I7413" s="447">
        <v>45261</v>
      </c>
    </row>
    <row r="7414" spans="1:9" ht="15.75">
      <c r="A7414" s="675">
        <v>101301</v>
      </c>
      <c r="B7414" s="675" t="s">
        <v>3344</v>
      </c>
      <c r="C7414" s="675" t="s">
        <v>1571</v>
      </c>
      <c r="D7414" s="675" t="s">
        <v>122</v>
      </c>
      <c r="E7414" s="676">
        <v>17.3</v>
      </c>
      <c r="H7414" s="446" t="s">
        <v>14360</v>
      </c>
      <c r="I7414" s="447">
        <v>45261</v>
      </c>
    </row>
    <row r="7415" spans="1:9" ht="15.75">
      <c r="A7415" s="675">
        <v>101302</v>
      </c>
      <c r="B7415" s="675" t="s">
        <v>3345</v>
      </c>
      <c r="C7415" s="675" t="s">
        <v>1571</v>
      </c>
      <c r="D7415" s="675" t="s">
        <v>122</v>
      </c>
      <c r="E7415" s="676">
        <v>30.45</v>
      </c>
      <c r="H7415" s="446" t="s">
        <v>14360</v>
      </c>
      <c r="I7415" s="447">
        <v>45261</v>
      </c>
    </row>
    <row r="7416" spans="1:9" ht="15.75">
      <c r="A7416" s="675">
        <v>101303</v>
      </c>
      <c r="B7416" s="675" t="s">
        <v>3346</v>
      </c>
      <c r="C7416" s="675" t="s">
        <v>1571</v>
      </c>
      <c r="D7416" s="675" t="s">
        <v>122</v>
      </c>
      <c r="E7416" s="676">
        <v>73.3</v>
      </c>
      <c r="H7416" s="446" t="s">
        <v>14360</v>
      </c>
      <c r="I7416" s="447">
        <v>45261</v>
      </c>
    </row>
    <row r="7417" spans="1:9" ht="15.75">
      <c r="A7417" s="675">
        <v>101304</v>
      </c>
      <c r="B7417" s="675" t="s">
        <v>3347</v>
      </c>
      <c r="C7417" s="675" t="s">
        <v>1571</v>
      </c>
      <c r="D7417" s="675" t="s">
        <v>122</v>
      </c>
      <c r="E7417" s="676">
        <v>41.37</v>
      </c>
      <c r="H7417" s="446" t="s">
        <v>14360</v>
      </c>
      <c r="I7417" s="447">
        <v>45261</v>
      </c>
    </row>
    <row r="7418" spans="1:9" ht="15.75">
      <c r="A7418" s="675">
        <v>101305</v>
      </c>
      <c r="B7418" s="675" t="s">
        <v>3348</v>
      </c>
      <c r="C7418" s="675" t="s">
        <v>1571</v>
      </c>
      <c r="D7418" s="675" t="s">
        <v>122</v>
      </c>
      <c r="E7418" s="676">
        <v>42.64</v>
      </c>
      <c r="H7418" s="446" t="s">
        <v>14360</v>
      </c>
      <c r="I7418" s="447">
        <v>45261</v>
      </c>
    </row>
    <row r="7419" spans="1:9" ht="15.75">
      <c r="A7419" s="675">
        <v>101307</v>
      </c>
      <c r="B7419" s="675" t="s">
        <v>3349</v>
      </c>
      <c r="C7419" s="675" t="s">
        <v>1571</v>
      </c>
      <c r="D7419" s="675" t="s">
        <v>122</v>
      </c>
      <c r="E7419" s="676">
        <v>32.35</v>
      </c>
      <c r="H7419" s="446" t="s">
        <v>14360</v>
      </c>
      <c r="I7419" s="447">
        <v>45261</v>
      </c>
    </row>
    <row r="7420" spans="1:9" ht="15.75">
      <c r="A7420" s="675">
        <v>101308</v>
      </c>
      <c r="B7420" s="675" t="s">
        <v>3350</v>
      </c>
      <c r="C7420" s="675" t="s">
        <v>1571</v>
      </c>
      <c r="D7420" s="675" t="s">
        <v>122</v>
      </c>
      <c r="E7420" s="676">
        <v>24.66</v>
      </c>
      <c r="H7420" s="446" t="s">
        <v>14360</v>
      </c>
      <c r="I7420" s="447">
        <v>45261</v>
      </c>
    </row>
    <row r="7421" spans="1:9" ht="15.75">
      <c r="A7421" s="675">
        <v>101309</v>
      </c>
      <c r="B7421" s="675" t="s">
        <v>3351</v>
      </c>
      <c r="C7421" s="675" t="s">
        <v>1571</v>
      </c>
      <c r="D7421" s="675" t="s">
        <v>122</v>
      </c>
      <c r="E7421" s="676">
        <v>32.46</v>
      </c>
      <c r="H7421" s="446" t="s">
        <v>14360</v>
      </c>
      <c r="I7421" s="447">
        <v>45261</v>
      </c>
    </row>
    <row r="7422" spans="1:9" ht="15.75">
      <c r="A7422" s="675">
        <v>101310</v>
      </c>
      <c r="B7422" s="675" t="s">
        <v>3352</v>
      </c>
      <c r="C7422" s="675" t="s">
        <v>1571</v>
      </c>
      <c r="D7422" s="675" t="s">
        <v>122</v>
      </c>
      <c r="E7422" s="676">
        <v>39.409999999999997</v>
      </c>
      <c r="H7422" s="446" t="s">
        <v>14360</v>
      </c>
      <c r="I7422" s="447">
        <v>45261</v>
      </c>
    </row>
    <row r="7423" spans="1:9" ht="15.75">
      <c r="A7423" s="675">
        <v>101311</v>
      </c>
      <c r="B7423" s="675" t="s">
        <v>3353</v>
      </c>
      <c r="C7423" s="675" t="s">
        <v>1571</v>
      </c>
      <c r="D7423" s="675" t="s">
        <v>122</v>
      </c>
      <c r="E7423" s="676">
        <v>32.35</v>
      </c>
      <c r="H7423" s="446" t="s">
        <v>14360</v>
      </c>
      <c r="I7423" s="447">
        <v>45261</v>
      </c>
    </row>
    <row r="7424" spans="1:9" ht="15.75">
      <c r="A7424" s="675">
        <v>101312</v>
      </c>
      <c r="B7424" s="675" t="s">
        <v>3354</v>
      </c>
      <c r="C7424" s="675" t="s">
        <v>1571</v>
      </c>
      <c r="D7424" s="675" t="s">
        <v>122</v>
      </c>
      <c r="E7424" s="676">
        <v>29.25</v>
      </c>
      <c r="H7424" s="446" t="s">
        <v>14360</v>
      </c>
      <c r="I7424" s="447">
        <v>45261</v>
      </c>
    </row>
    <row r="7425" spans="1:9" ht="15.75">
      <c r="A7425" s="675">
        <v>101313</v>
      </c>
      <c r="B7425" s="675" t="s">
        <v>3355</v>
      </c>
      <c r="C7425" s="675" t="s">
        <v>1571</v>
      </c>
      <c r="D7425" s="675" t="s">
        <v>122</v>
      </c>
      <c r="E7425" s="676">
        <v>104.62</v>
      </c>
      <c r="H7425" s="446" t="s">
        <v>14360</v>
      </c>
      <c r="I7425" s="447">
        <v>45261</v>
      </c>
    </row>
    <row r="7426" spans="1:9" ht="15.75">
      <c r="A7426" s="675">
        <v>101314</v>
      </c>
      <c r="B7426" s="675" t="s">
        <v>3356</v>
      </c>
      <c r="C7426" s="675" t="s">
        <v>1571</v>
      </c>
      <c r="D7426" s="675" t="s">
        <v>122</v>
      </c>
      <c r="E7426" s="676">
        <v>104.62</v>
      </c>
      <c r="H7426" s="446" t="s">
        <v>14360</v>
      </c>
      <c r="I7426" s="447">
        <v>45261</v>
      </c>
    </row>
    <row r="7427" spans="1:9" ht="15.75">
      <c r="A7427" s="675">
        <v>101315</v>
      </c>
      <c r="B7427" s="675" t="s">
        <v>3357</v>
      </c>
      <c r="C7427" s="675" t="s">
        <v>1571</v>
      </c>
      <c r="D7427" s="675" t="s">
        <v>122</v>
      </c>
      <c r="E7427" s="676">
        <v>97.48</v>
      </c>
      <c r="H7427" s="446" t="s">
        <v>14360</v>
      </c>
      <c r="I7427" s="447">
        <v>45261</v>
      </c>
    </row>
    <row r="7428" spans="1:9" ht="15.75">
      <c r="A7428" s="675">
        <v>101316</v>
      </c>
      <c r="B7428" s="675" t="s">
        <v>3358</v>
      </c>
      <c r="C7428" s="675" t="s">
        <v>1571</v>
      </c>
      <c r="D7428" s="675" t="s">
        <v>122</v>
      </c>
      <c r="E7428" s="676">
        <v>50.42</v>
      </c>
      <c r="H7428" s="446" t="s">
        <v>14360</v>
      </c>
      <c r="I7428" s="447">
        <v>45261</v>
      </c>
    </row>
    <row r="7429" spans="1:9" ht="15.75">
      <c r="A7429" s="675">
        <v>101320</v>
      </c>
      <c r="B7429" s="675" t="s">
        <v>3359</v>
      </c>
      <c r="C7429" s="675" t="s">
        <v>1571</v>
      </c>
      <c r="D7429" s="675" t="s">
        <v>122</v>
      </c>
      <c r="E7429" s="676">
        <v>22.35</v>
      </c>
      <c r="H7429" s="446" t="s">
        <v>14360</v>
      </c>
      <c r="I7429" s="447">
        <v>45261</v>
      </c>
    </row>
    <row r="7430" spans="1:9" ht="15.75">
      <c r="A7430" s="675">
        <v>101322</v>
      </c>
      <c r="B7430" s="675" t="s">
        <v>3360</v>
      </c>
      <c r="C7430" s="675" t="s">
        <v>1571</v>
      </c>
      <c r="D7430" s="675" t="s">
        <v>122</v>
      </c>
      <c r="E7430" s="676">
        <v>32.369999999999997</v>
      </c>
      <c r="H7430" s="446" t="s">
        <v>14360</v>
      </c>
      <c r="I7430" s="447">
        <v>45261</v>
      </c>
    </row>
    <row r="7431" spans="1:9" ht="15.75">
      <c r="A7431" s="675">
        <v>101323</v>
      </c>
      <c r="B7431" s="675" t="s">
        <v>3361</v>
      </c>
      <c r="C7431" s="675" t="s">
        <v>1571</v>
      </c>
      <c r="D7431" s="675" t="s">
        <v>122</v>
      </c>
      <c r="E7431" s="676">
        <v>59.48</v>
      </c>
      <c r="H7431" s="446" t="s">
        <v>14360</v>
      </c>
      <c r="I7431" s="447">
        <v>45261</v>
      </c>
    </row>
    <row r="7432" spans="1:9" ht="15.75">
      <c r="A7432" s="675">
        <v>101324</v>
      </c>
      <c r="B7432" s="675" t="s">
        <v>3362</v>
      </c>
      <c r="C7432" s="675" t="s">
        <v>1571</v>
      </c>
      <c r="D7432" s="675" t="s">
        <v>122</v>
      </c>
      <c r="E7432" s="676">
        <v>16.7</v>
      </c>
      <c r="H7432" s="446" t="s">
        <v>14360</v>
      </c>
      <c r="I7432" s="447">
        <v>45261</v>
      </c>
    </row>
    <row r="7433" spans="1:9" ht="15.75">
      <c r="A7433" s="675">
        <v>101325</v>
      </c>
      <c r="B7433" s="675" t="s">
        <v>3363</v>
      </c>
      <c r="C7433" s="675" t="s">
        <v>1571</v>
      </c>
      <c r="D7433" s="675" t="s">
        <v>122</v>
      </c>
      <c r="E7433" s="676">
        <v>43.37</v>
      </c>
      <c r="H7433" s="446" t="s">
        <v>14360</v>
      </c>
      <c r="I7433" s="447">
        <v>45261</v>
      </c>
    </row>
    <row r="7434" spans="1:9" ht="15.75">
      <c r="A7434" s="675">
        <v>101326</v>
      </c>
      <c r="B7434" s="675" t="s">
        <v>3364</v>
      </c>
      <c r="C7434" s="675" t="s">
        <v>1571</v>
      </c>
      <c r="D7434" s="675" t="s">
        <v>122</v>
      </c>
      <c r="E7434" s="676">
        <v>11.34</v>
      </c>
      <c r="H7434" s="446" t="s">
        <v>14360</v>
      </c>
      <c r="I7434" s="447">
        <v>45261</v>
      </c>
    </row>
    <row r="7435" spans="1:9" ht="15.75">
      <c r="A7435" s="675">
        <v>101327</v>
      </c>
      <c r="B7435" s="675" t="s">
        <v>3365</v>
      </c>
      <c r="C7435" s="675" t="s">
        <v>1571</v>
      </c>
      <c r="D7435" s="675" t="s">
        <v>122</v>
      </c>
      <c r="E7435" s="676">
        <v>10.08</v>
      </c>
      <c r="H7435" s="446" t="s">
        <v>14360</v>
      </c>
      <c r="I7435" s="447">
        <v>45261</v>
      </c>
    </row>
    <row r="7436" spans="1:9" ht="15.75">
      <c r="A7436" s="675">
        <v>101328</v>
      </c>
      <c r="B7436" s="675" t="s">
        <v>3366</v>
      </c>
      <c r="C7436" s="675" t="s">
        <v>1571</v>
      </c>
      <c r="D7436" s="675" t="s">
        <v>122</v>
      </c>
      <c r="E7436" s="676">
        <v>19.989999999999998</v>
      </c>
      <c r="H7436" s="446" t="s">
        <v>14360</v>
      </c>
      <c r="I7436" s="447">
        <v>45261</v>
      </c>
    </row>
    <row r="7437" spans="1:9" ht="15.75">
      <c r="A7437" s="675">
        <v>101329</v>
      </c>
      <c r="B7437" s="675" t="s">
        <v>3367</v>
      </c>
      <c r="C7437" s="675" t="s">
        <v>1571</v>
      </c>
      <c r="D7437" s="675" t="s">
        <v>122</v>
      </c>
      <c r="E7437" s="676">
        <v>48.3</v>
      </c>
      <c r="H7437" s="446" t="s">
        <v>14360</v>
      </c>
      <c r="I7437" s="447">
        <v>45261</v>
      </c>
    </row>
    <row r="7438" spans="1:9" ht="15.75">
      <c r="A7438" s="675">
        <v>101330</v>
      </c>
      <c r="B7438" s="675" t="s">
        <v>3368</v>
      </c>
      <c r="C7438" s="675" t="s">
        <v>1571</v>
      </c>
      <c r="D7438" s="675" t="s">
        <v>122</v>
      </c>
      <c r="E7438" s="676">
        <v>40.17</v>
      </c>
      <c r="H7438" s="446" t="s">
        <v>14360</v>
      </c>
      <c r="I7438" s="447">
        <v>45261</v>
      </c>
    </row>
    <row r="7439" spans="1:9" ht="15.75">
      <c r="A7439" s="675">
        <v>101331</v>
      </c>
      <c r="B7439" s="675" t="s">
        <v>3369</v>
      </c>
      <c r="C7439" s="675" t="s">
        <v>1571</v>
      </c>
      <c r="D7439" s="675" t="s">
        <v>122</v>
      </c>
      <c r="E7439" s="676">
        <v>41.37</v>
      </c>
      <c r="H7439" s="446" t="s">
        <v>14360</v>
      </c>
      <c r="I7439" s="447">
        <v>45261</v>
      </c>
    </row>
    <row r="7440" spans="1:9" ht="15.75">
      <c r="A7440" s="675">
        <v>101332</v>
      </c>
      <c r="B7440" s="675" t="s">
        <v>3370</v>
      </c>
      <c r="C7440" s="675" t="s">
        <v>1571</v>
      </c>
      <c r="D7440" s="675" t="s">
        <v>122</v>
      </c>
      <c r="E7440" s="676">
        <v>13.39</v>
      </c>
      <c r="H7440" s="446" t="s">
        <v>14360</v>
      </c>
      <c r="I7440" s="447">
        <v>45261</v>
      </c>
    </row>
    <row r="7441" spans="1:9" ht="15.75">
      <c r="A7441" s="675">
        <v>101333</v>
      </c>
      <c r="B7441" s="675" t="s">
        <v>3371</v>
      </c>
      <c r="C7441" s="675" t="s">
        <v>1571</v>
      </c>
      <c r="D7441" s="675" t="s">
        <v>122</v>
      </c>
      <c r="E7441" s="676">
        <v>37.270000000000003</v>
      </c>
      <c r="H7441" s="446" t="s">
        <v>14360</v>
      </c>
      <c r="I7441" s="447">
        <v>45261</v>
      </c>
    </row>
    <row r="7442" spans="1:9" ht="15.75">
      <c r="A7442" s="675">
        <v>101334</v>
      </c>
      <c r="B7442" s="675" t="s">
        <v>3372</v>
      </c>
      <c r="C7442" s="675" t="s">
        <v>1571</v>
      </c>
      <c r="D7442" s="675" t="s">
        <v>122</v>
      </c>
      <c r="E7442" s="676">
        <v>77.36</v>
      </c>
      <c r="H7442" s="446" t="s">
        <v>14360</v>
      </c>
      <c r="I7442" s="447">
        <v>45261</v>
      </c>
    </row>
    <row r="7443" spans="1:9" ht="15.75">
      <c r="A7443" s="675">
        <v>101336</v>
      </c>
      <c r="B7443" s="675" t="s">
        <v>3373</v>
      </c>
      <c r="C7443" s="675" t="s">
        <v>1571</v>
      </c>
      <c r="D7443" s="675" t="s">
        <v>122</v>
      </c>
      <c r="E7443" s="676">
        <v>58.04</v>
      </c>
      <c r="H7443" s="446" t="s">
        <v>14360</v>
      </c>
      <c r="I7443" s="447">
        <v>45261</v>
      </c>
    </row>
    <row r="7444" spans="1:9" ht="15.75">
      <c r="A7444" s="675">
        <v>101337</v>
      </c>
      <c r="B7444" s="675" t="s">
        <v>3374</v>
      </c>
      <c r="C7444" s="675" t="s">
        <v>1571</v>
      </c>
      <c r="D7444" s="675" t="s">
        <v>122</v>
      </c>
      <c r="E7444" s="676">
        <v>18.28</v>
      </c>
      <c r="H7444" s="446" t="s">
        <v>14360</v>
      </c>
      <c r="I7444" s="447">
        <v>45261</v>
      </c>
    </row>
    <row r="7445" spans="1:9" ht="15.75">
      <c r="A7445" s="675">
        <v>101338</v>
      </c>
      <c r="B7445" s="675" t="s">
        <v>3375</v>
      </c>
      <c r="C7445" s="675" t="s">
        <v>1571</v>
      </c>
      <c r="D7445" s="675" t="s">
        <v>122</v>
      </c>
      <c r="E7445" s="676">
        <v>21.74</v>
      </c>
      <c r="H7445" s="446" t="s">
        <v>14360</v>
      </c>
      <c r="I7445" s="447">
        <v>45261</v>
      </c>
    </row>
    <row r="7446" spans="1:9" ht="15.75">
      <c r="A7446" s="675">
        <v>101339</v>
      </c>
      <c r="B7446" s="675" t="s">
        <v>3376</v>
      </c>
      <c r="C7446" s="675" t="s">
        <v>1571</v>
      </c>
      <c r="D7446" s="675" t="s">
        <v>122</v>
      </c>
      <c r="E7446" s="676">
        <v>22.62</v>
      </c>
      <c r="H7446" s="446" t="s">
        <v>14360</v>
      </c>
      <c r="I7446" s="447">
        <v>45261</v>
      </c>
    </row>
    <row r="7447" spans="1:9" ht="15.75">
      <c r="A7447" s="675">
        <v>101340</v>
      </c>
      <c r="B7447" s="675" t="s">
        <v>3377</v>
      </c>
      <c r="C7447" s="675" t="s">
        <v>1571</v>
      </c>
      <c r="D7447" s="675" t="s">
        <v>122</v>
      </c>
      <c r="E7447" s="676">
        <v>14.92</v>
      </c>
      <c r="H7447" s="446" t="s">
        <v>14360</v>
      </c>
      <c r="I7447" s="447">
        <v>45261</v>
      </c>
    </row>
    <row r="7448" spans="1:9" ht="15.75">
      <c r="A7448" s="675">
        <v>101341</v>
      </c>
      <c r="B7448" s="675" t="s">
        <v>3378</v>
      </c>
      <c r="C7448" s="675" t="s">
        <v>1571</v>
      </c>
      <c r="D7448" s="675" t="s">
        <v>122</v>
      </c>
      <c r="E7448" s="676">
        <v>17.239999999999998</v>
      </c>
      <c r="H7448" s="446" t="s">
        <v>14360</v>
      </c>
      <c r="I7448" s="447">
        <v>45261</v>
      </c>
    </row>
    <row r="7449" spans="1:9" ht="15.75">
      <c r="A7449" s="675">
        <v>101342</v>
      </c>
      <c r="B7449" s="675" t="s">
        <v>3379</v>
      </c>
      <c r="C7449" s="675" t="s">
        <v>1571</v>
      </c>
      <c r="D7449" s="675" t="s">
        <v>122</v>
      </c>
      <c r="E7449" s="676">
        <v>22.62</v>
      </c>
      <c r="H7449" s="446" t="s">
        <v>14360</v>
      </c>
      <c r="I7449" s="447">
        <v>45261</v>
      </c>
    </row>
    <row r="7450" spans="1:9" ht="15.75">
      <c r="A7450" s="675">
        <v>101343</v>
      </c>
      <c r="B7450" s="675" t="s">
        <v>3380</v>
      </c>
      <c r="C7450" s="675" t="s">
        <v>1571</v>
      </c>
      <c r="D7450" s="675" t="s">
        <v>122</v>
      </c>
      <c r="E7450" s="676">
        <v>34.880000000000003</v>
      </c>
      <c r="H7450" s="446" t="s">
        <v>14360</v>
      </c>
      <c r="I7450" s="447">
        <v>45261</v>
      </c>
    </row>
    <row r="7451" spans="1:9" ht="15.75">
      <c r="A7451" s="675">
        <v>101344</v>
      </c>
      <c r="B7451" s="675" t="s">
        <v>3381</v>
      </c>
      <c r="C7451" s="675" t="s">
        <v>1571</v>
      </c>
      <c r="D7451" s="675" t="s">
        <v>122</v>
      </c>
      <c r="E7451" s="676">
        <v>38.049999999999997</v>
      </c>
      <c r="H7451" s="446" t="s">
        <v>14360</v>
      </c>
      <c r="I7451" s="447">
        <v>45261</v>
      </c>
    </row>
    <row r="7452" spans="1:9" ht="15.75">
      <c r="A7452" s="675">
        <v>101345</v>
      </c>
      <c r="B7452" s="675" t="s">
        <v>3382</v>
      </c>
      <c r="C7452" s="675" t="s">
        <v>1571</v>
      </c>
      <c r="D7452" s="675" t="s">
        <v>122</v>
      </c>
      <c r="E7452" s="676">
        <v>58.85</v>
      </c>
      <c r="H7452" s="446" t="s">
        <v>14360</v>
      </c>
      <c r="I7452" s="447">
        <v>45261</v>
      </c>
    </row>
    <row r="7453" spans="1:9" ht="15.75">
      <c r="A7453" s="675">
        <v>101346</v>
      </c>
      <c r="B7453" s="675" t="s">
        <v>3383</v>
      </c>
      <c r="C7453" s="675" t="s">
        <v>1571</v>
      </c>
      <c r="D7453" s="675" t="s">
        <v>122</v>
      </c>
      <c r="E7453" s="676">
        <v>29.41</v>
      </c>
      <c r="H7453" s="446" t="s">
        <v>14360</v>
      </c>
      <c r="I7453" s="447">
        <v>45261</v>
      </c>
    </row>
    <row r="7454" spans="1:9" ht="15.75">
      <c r="A7454" s="675">
        <v>101347</v>
      </c>
      <c r="B7454" s="675" t="s">
        <v>3384</v>
      </c>
      <c r="C7454" s="675" t="s">
        <v>1571</v>
      </c>
      <c r="D7454" s="675" t="s">
        <v>122</v>
      </c>
      <c r="E7454" s="676">
        <v>32.46</v>
      </c>
      <c r="H7454" s="446" t="s">
        <v>14360</v>
      </c>
      <c r="I7454" s="447">
        <v>45261</v>
      </c>
    </row>
    <row r="7455" spans="1:9" ht="15.75">
      <c r="A7455" s="675">
        <v>101348</v>
      </c>
      <c r="B7455" s="675" t="s">
        <v>3385</v>
      </c>
      <c r="C7455" s="675" t="s">
        <v>1571</v>
      </c>
      <c r="D7455" s="675" t="s">
        <v>122</v>
      </c>
      <c r="E7455" s="676">
        <v>14.34</v>
      </c>
      <c r="H7455" s="446" t="s">
        <v>14360</v>
      </c>
      <c r="I7455" s="447">
        <v>45261</v>
      </c>
    </row>
    <row r="7456" spans="1:9" ht="15.75">
      <c r="A7456" s="675">
        <v>101349</v>
      </c>
      <c r="B7456" s="675" t="s">
        <v>3386</v>
      </c>
      <c r="C7456" s="675" t="s">
        <v>1571</v>
      </c>
      <c r="D7456" s="675" t="s">
        <v>122</v>
      </c>
      <c r="E7456" s="676">
        <v>34.229999999999997</v>
      </c>
      <c r="H7456" s="446" t="s">
        <v>14360</v>
      </c>
      <c r="I7456" s="447">
        <v>45261</v>
      </c>
    </row>
    <row r="7457" spans="1:9" ht="15.75">
      <c r="A7457" s="675">
        <v>101350</v>
      </c>
      <c r="B7457" s="675" t="s">
        <v>3387</v>
      </c>
      <c r="C7457" s="675" t="s">
        <v>1571</v>
      </c>
      <c r="D7457" s="675" t="s">
        <v>122</v>
      </c>
      <c r="E7457" s="676">
        <v>34.229999999999997</v>
      </c>
      <c r="H7457" s="446" t="s">
        <v>14360</v>
      </c>
      <c r="I7457" s="447">
        <v>45261</v>
      </c>
    </row>
    <row r="7458" spans="1:9" ht="15.75">
      <c r="A7458" s="675">
        <v>101351</v>
      </c>
      <c r="B7458" s="675" t="s">
        <v>3388</v>
      </c>
      <c r="C7458" s="675" t="s">
        <v>1571</v>
      </c>
      <c r="D7458" s="675" t="s">
        <v>122</v>
      </c>
      <c r="E7458" s="676">
        <v>22.62</v>
      </c>
      <c r="H7458" s="446" t="s">
        <v>14360</v>
      </c>
      <c r="I7458" s="447">
        <v>45261</v>
      </c>
    </row>
    <row r="7459" spans="1:9" ht="15.75">
      <c r="A7459" s="675">
        <v>101352</v>
      </c>
      <c r="B7459" s="675" t="s">
        <v>3389</v>
      </c>
      <c r="C7459" s="675" t="s">
        <v>1571</v>
      </c>
      <c r="D7459" s="675" t="s">
        <v>122</v>
      </c>
      <c r="E7459" s="676">
        <v>22.62</v>
      </c>
      <c r="H7459" s="446" t="s">
        <v>14360</v>
      </c>
      <c r="I7459" s="447">
        <v>45261</v>
      </c>
    </row>
    <row r="7460" spans="1:9" ht="15.75">
      <c r="A7460" s="675">
        <v>101353</v>
      </c>
      <c r="B7460" s="675" t="s">
        <v>3390</v>
      </c>
      <c r="C7460" s="675" t="s">
        <v>1571</v>
      </c>
      <c r="D7460" s="675" t="s">
        <v>122</v>
      </c>
      <c r="E7460" s="676">
        <v>23.97</v>
      </c>
      <c r="H7460" s="446" t="s">
        <v>14360</v>
      </c>
      <c r="I7460" s="447">
        <v>45261</v>
      </c>
    </row>
    <row r="7461" spans="1:9" ht="15.75">
      <c r="A7461" s="675">
        <v>101355</v>
      </c>
      <c r="B7461" s="675" t="s">
        <v>3391</v>
      </c>
      <c r="C7461" s="675" t="s">
        <v>1571</v>
      </c>
      <c r="D7461" s="675" t="s">
        <v>122</v>
      </c>
      <c r="E7461" s="676">
        <v>34.229999999999997</v>
      </c>
      <c r="H7461" s="446" t="s">
        <v>14360</v>
      </c>
      <c r="I7461" s="447">
        <v>45261</v>
      </c>
    </row>
    <row r="7462" spans="1:9" ht="15.75">
      <c r="A7462" s="675">
        <v>101356</v>
      </c>
      <c r="B7462" s="675" t="s">
        <v>3392</v>
      </c>
      <c r="C7462" s="675" t="s">
        <v>1571</v>
      </c>
      <c r="D7462" s="675" t="s">
        <v>122</v>
      </c>
      <c r="E7462" s="676">
        <v>41.37</v>
      </c>
      <c r="H7462" s="446" t="s">
        <v>14360</v>
      </c>
      <c r="I7462" s="447">
        <v>45261</v>
      </c>
    </row>
    <row r="7463" spans="1:9" ht="15.75">
      <c r="A7463" s="675">
        <v>101357</v>
      </c>
      <c r="B7463" s="675" t="s">
        <v>3393</v>
      </c>
      <c r="C7463" s="675" t="s">
        <v>1571</v>
      </c>
      <c r="D7463" s="675" t="s">
        <v>122</v>
      </c>
      <c r="E7463" s="676">
        <v>59.44</v>
      </c>
      <c r="H7463" s="446" t="s">
        <v>14360</v>
      </c>
      <c r="I7463" s="447">
        <v>45261</v>
      </c>
    </row>
    <row r="7464" spans="1:9" ht="15.75">
      <c r="A7464" s="675">
        <v>101358</v>
      </c>
      <c r="B7464" s="675" t="s">
        <v>3394</v>
      </c>
      <c r="C7464" s="675" t="s">
        <v>1571</v>
      </c>
      <c r="D7464" s="675" t="s">
        <v>122</v>
      </c>
      <c r="E7464" s="676">
        <v>40.700000000000003</v>
      </c>
      <c r="H7464" s="446" t="s">
        <v>14360</v>
      </c>
      <c r="I7464" s="447">
        <v>45261</v>
      </c>
    </row>
    <row r="7465" spans="1:9" ht="15.75">
      <c r="A7465" s="675">
        <v>101359</v>
      </c>
      <c r="B7465" s="675" t="s">
        <v>3395</v>
      </c>
      <c r="C7465" s="675" t="s">
        <v>1571</v>
      </c>
      <c r="D7465" s="675" t="s">
        <v>122</v>
      </c>
      <c r="E7465" s="676">
        <v>39.520000000000003</v>
      </c>
      <c r="H7465" s="446" t="s">
        <v>14360</v>
      </c>
      <c r="I7465" s="447">
        <v>45261</v>
      </c>
    </row>
    <row r="7466" spans="1:9" ht="15.75">
      <c r="A7466" s="675">
        <v>101360</v>
      </c>
      <c r="B7466" s="675" t="s">
        <v>3396</v>
      </c>
      <c r="C7466" s="675" t="s">
        <v>1571</v>
      </c>
      <c r="D7466" s="675" t="s">
        <v>122</v>
      </c>
      <c r="E7466" s="676">
        <v>40.700000000000003</v>
      </c>
      <c r="H7466" s="446" t="s">
        <v>14360</v>
      </c>
      <c r="I7466" s="447">
        <v>45261</v>
      </c>
    </row>
    <row r="7467" spans="1:9" ht="15.75">
      <c r="A7467" s="675">
        <v>101361</v>
      </c>
      <c r="B7467" s="675" t="s">
        <v>3397</v>
      </c>
      <c r="C7467" s="675" t="s">
        <v>1571</v>
      </c>
      <c r="D7467" s="675" t="s">
        <v>122</v>
      </c>
      <c r="E7467" s="676">
        <v>36.130000000000003</v>
      </c>
      <c r="H7467" s="446" t="s">
        <v>14360</v>
      </c>
      <c r="I7467" s="447">
        <v>45261</v>
      </c>
    </row>
    <row r="7468" spans="1:9" ht="15.75">
      <c r="A7468" s="675">
        <v>101363</v>
      </c>
      <c r="B7468" s="675" t="s">
        <v>3398</v>
      </c>
      <c r="C7468" s="675" t="s">
        <v>1571</v>
      </c>
      <c r="D7468" s="675" t="s">
        <v>122</v>
      </c>
      <c r="E7468" s="676">
        <v>32.35</v>
      </c>
      <c r="H7468" s="446" t="s">
        <v>14360</v>
      </c>
      <c r="I7468" s="447">
        <v>45261</v>
      </c>
    </row>
    <row r="7469" spans="1:9" ht="15.75">
      <c r="A7469" s="675">
        <v>101364</v>
      </c>
      <c r="B7469" s="675" t="s">
        <v>3399</v>
      </c>
      <c r="C7469" s="675" t="s">
        <v>1571</v>
      </c>
      <c r="D7469" s="675" t="s">
        <v>122</v>
      </c>
      <c r="E7469" s="676">
        <v>44.11</v>
      </c>
      <c r="H7469" s="446" t="s">
        <v>14360</v>
      </c>
      <c r="I7469" s="447">
        <v>45261</v>
      </c>
    </row>
    <row r="7470" spans="1:9" ht="15.75">
      <c r="A7470" s="675">
        <v>101365</v>
      </c>
      <c r="B7470" s="675" t="s">
        <v>3400</v>
      </c>
      <c r="C7470" s="675" t="s">
        <v>1571</v>
      </c>
      <c r="D7470" s="675" t="s">
        <v>122</v>
      </c>
      <c r="E7470" s="676">
        <v>31.79</v>
      </c>
      <c r="H7470" s="446" t="s">
        <v>14360</v>
      </c>
      <c r="I7470" s="447">
        <v>45261</v>
      </c>
    </row>
    <row r="7471" spans="1:9" ht="15.75">
      <c r="A7471" s="675">
        <v>101366</v>
      </c>
      <c r="B7471" s="675" t="s">
        <v>3401</v>
      </c>
      <c r="C7471" s="675" t="s">
        <v>1571</v>
      </c>
      <c r="D7471" s="675" t="s">
        <v>122</v>
      </c>
      <c r="E7471" s="676">
        <v>37.36</v>
      </c>
      <c r="H7471" s="446" t="s">
        <v>14360</v>
      </c>
      <c r="I7471" s="447">
        <v>45261</v>
      </c>
    </row>
    <row r="7472" spans="1:9" ht="15.75">
      <c r="A7472" s="675">
        <v>101367</v>
      </c>
      <c r="B7472" s="675" t="s">
        <v>3402</v>
      </c>
      <c r="C7472" s="675" t="s">
        <v>1571</v>
      </c>
      <c r="D7472" s="675" t="s">
        <v>122</v>
      </c>
      <c r="E7472" s="676">
        <v>32.35</v>
      </c>
      <c r="H7472" s="446" t="s">
        <v>14360</v>
      </c>
      <c r="I7472" s="447">
        <v>45261</v>
      </c>
    </row>
    <row r="7473" spans="1:9" ht="15.75">
      <c r="A7473" s="675">
        <v>101368</v>
      </c>
      <c r="B7473" s="675" t="s">
        <v>3403</v>
      </c>
      <c r="C7473" s="675" t="s">
        <v>1571</v>
      </c>
      <c r="D7473" s="675" t="s">
        <v>122</v>
      </c>
      <c r="E7473" s="676">
        <v>32.24</v>
      </c>
      <c r="H7473" s="446" t="s">
        <v>14360</v>
      </c>
      <c r="I7473" s="447">
        <v>45261</v>
      </c>
    </row>
    <row r="7474" spans="1:9" ht="15.75">
      <c r="A7474" s="675">
        <v>101369</v>
      </c>
      <c r="B7474" s="675" t="s">
        <v>3404</v>
      </c>
      <c r="C7474" s="675" t="s">
        <v>1571</v>
      </c>
      <c r="D7474" s="675" t="s">
        <v>122</v>
      </c>
      <c r="E7474" s="676">
        <v>83.72</v>
      </c>
      <c r="H7474" s="446" t="s">
        <v>14360</v>
      </c>
      <c r="I7474" s="447">
        <v>45261</v>
      </c>
    </row>
    <row r="7475" spans="1:9" ht="15.75">
      <c r="A7475" s="675">
        <v>101370</v>
      </c>
      <c r="B7475" s="675" t="s">
        <v>3405</v>
      </c>
      <c r="C7475" s="675" t="s">
        <v>1571</v>
      </c>
      <c r="D7475" s="675" t="s">
        <v>122</v>
      </c>
      <c r="E7475" s="676">
        <v>31.97</v>
      </c>
      <c r="H7475" s="446" t="s">
        <v>14360</v>
      </c>
      <c r="I7475" s="447">
        <v>45261</v>
      </c>
    </row>
    <row r="7476" spans="1:9" ht="15.75">
      <c r="A7476" s="675">
        <v>101371</v>
      </c>
      <c r="B7476" s="675" t="s">
        <v>3406</v>
      </c>
      <c r="C7476" s="675" t="s">
        <v>1571</v>
      </c>
      <c r="D7476" s="675" t="s">
        <v>122</v>
      </c>
      <c r="E7476" s="676">
        <v>32.6</v>
      </c>
      <c r="H7476" s="446" t="s">
        <v>14360</v>
      </c>
      <c r="I7476" s="447">
        <v>45261</v>
      </c>
    </row>
    <row r="7477" spans="1:9" ht="15.75">
      <c r="A7477" s="675">
        <v>101372</v>
      </c>
      <c r="B7477" s="675" t="s">
        <v>3407</v>
      </c>
      <c r="C7477" s="675" t="s">
        <v>1571</v>
      </c>
      <c r="D7477" s="675" t="s">
        <v>122</v>
      </c>
      <c r="E7477" s="676">
        <v>10.89</v>
      </c>
      <c r="H7477" s="446" t="s">
        <v>14360</v>
      </c>
      <c r="I7477" s="447">
        <v>45261</v>
      </c>
    </row>
    <row r="7478" spans="1:9" ht="15.75">
      <c r="A7478" s="675">
        <v>101374</v>
      </c>
      <c r="B7478" s="675" t="s">
        <v>127</v>
      </c>
      <c r="C7478" s="675" t="s">
        <v>1571</v>
      </c>
      <c r="D7478" s="675" t="s">
        <v>122</v>
      </c>
      <c r="E7478" s="677">
        <v>3562.11</v>
      </c>
      <c r="H7478" s="446" t="s">
        <v>14360</v>
      </c>
      <c r="I7478" s="447">
        <v>45261</v>
      </c>
    </row>
    <row r="7479" spans="1:9" ht="15.75">
      <c r="A7479" s="675">
        <v>101375</v>
      </c>
      <c r="B7479" s="675" t="s">
        <v>3408</v>
      </c>
      <c r="C7479" s="675" t="s">
        <v>1571</v>
      </c>
      <c r="D7479" s="675" t="s">
        <v>122</v>
      </c>
      <c r="E7479" s="677">
        <v>3616.39</v>
      </c>
      <c r="H7479" s="446" t="s">
        <v>14360</v>
      </c>
      <c r="I7479" s="447">
        <v>45261</v>
      </c>
    </row>
    <row r="7480" spans="1:9" ht="15.75">
      <c r="A7480" s="675">
        <v>101376</v>
      </c>
      <c r="B7480" s="675" t="s">
        <v>3409</v>
      </c>
      <c r="C7480" s="675" t="s">
        <v>1571</v>
      </c>
      <c r="D7480" s="675" t="s">
        <v>122</v>
      </c>
      <c r="E7480" s="677">
        <v>3336.53</v>
      </c>
      <c r="H7480" s="446" t="s">
        <v>14360</v>
      </c>
      <c r="I7480" s="447">
        <v>45261</v>
      </c>
    </row>
    <row r="7481" spans="1:9" ht="15.75">
      <c r="A7481" s="675">
        <v>101377</v>
      </c>
      <c r="B7481" s="675" t="s">
        <v>67</v>
      </c>
      <c r="C7481" s="675" t="s">
        <v>1571</v>
      </c>
      <c r="D7481" s="675" t="s">
        <v>122</v>
      </c>
      <c r="E7481" s="677">
        <v>3595.3</v>
      </c>
      <c r="H7481" s="446" t="s">
        <v>14360</v>
      </c>
      <c r="I7481" s="447">
        <v>45261</v>
      </c>
    </row>
    <row r="7482" spans="1:9" ht="15.75">
      <c r="A7482" s="675">
        <v>101378</v>
      </c>
      <c r="B7482" s="675" t="s">
        <v>2444</v>
      </c>
      <c r="C7482" s="675" t="s">
        <v>1571</v>
      </c>
      <c r="D7482" s="675" t="s">
        <v>122</v>
      </c>
      <c r="E7482" s="677">
        <v>3877.35</v>
      </c>
      <c r="H7482" s="446" t="s">
        <v>14360</v>
      </c>
      <c r="I7482" s="447">
        <v>45261</v>
      </c>
    </row>
    <row r="7483" spans="1:9" ht="15.75">
      <c r="A7483" s="675">
        <v>101379</v>
      </c>
      <c r="B7483" s="675" t="s">
        <v>3410</v>
      </c>
      <c r="C7483" s="675" t="s">
        <v>1571</v>
      </c>
      <c r="D7483" s="675" t="s">
        <v>122</v>
      </c>
      <c r="E7483" s="677">
        <v>3562.11</v>
      </c>
      <c r="H7483" s="446" t="s">
        <v>14360</v>
      </c>
      <c r="I7483" s="447">
        <v>45261</v>
      </c>
    </row>
    <row r="7484" spans="1:9" ht="15.75">
      <c r="A7484" s="675">
        <v>101380</v>
      </c>
      <c r="B7484" s="675" t="s">
        <v>59</v>
      </c>
      <c r="C7484" s="675" t="s">
        <v>1571</v>
      </c>
      <c r="D7484" s="675" t="s">
        <v>122</v>
      </c>
      <c r="E7484" s="677">
        <v>3571.7</v>
      </c>
      <c r="H7484" s="446" t="s">
        <v>14360</v>
      </c>
      <c r="I7484" s="447">
        <v>45261</v>
      </c>
    </row>
    <row r="7485" spans="1:9" ht="15.75">
      <c r="A7485" s="675">
        <v>101381</v>
      </c>
      <c r="B7485" s="675" t="s">
        <v>129</v>
      </c>
      <c r="C7485" s="675" t="s">
        <v>1571</v>
      </c>
      <c r="D7485" s="675" t="s">
        <v>122</v>
      </c>
      <c r="E7485" s="677">
        <v>4270.22</v>
      </c>
      <c r="H7485" s="446" t="s">
        <v>14360</v>
      </c>
      <c r="I7485" s="447">
        <v>45261</v>
      </c>
    </row>
    <row r="7486" spans="1:9" ht="15.75">
      <c r="A7486" s="675">
        <v>101382</v>
      </c>
      <c r="B7486" s="675" t="s">
        <v>3411</v>
      </c>
      <c r="C7486" s="675" t="s">
        <v>1571</v>
      </c>
      <c r="D7486" s="675" t="s">
        <v>122</v>
      </c>
      <c r="E7486" s="677">
        <v>2786.4</v>
      </c>
      <c r="H7486" s="446" t="s">
        <v>14360</v>
      </c>
      <c r="I7486" s="447">
        <v>45261</v>
      </c>
    </row>
    <row r="7487" spans="1:9" ht="15.75">
      <c r="A7487" s="675">
        <v>101383</v>
      </c>
      <c r="B7487" s="675" t="s">
        <v>2445</v>
      </c>
      <c r="C7487" s="675" t="s">
        <v>1571</v>
      </c>
      <c r="D7487" s="675" t="s">
        <v>122</v>
      </c>
      <c r="E7487" s="677">
        <v>3430.4</v>
      </c>
      <c r="H7487" s="446" t="s">
        <v>14360</v>
      </c>
      <c r="I7487" s="447">
        <v>45261</v>
      </c>
    </row>
    <row r="7488" spans="1:9" ht="15.75">
      <c r="A7488" s="675">
        <v>101384</v>
      </c>
      <c r="B7488" s="675" t="s">
        <v>1464</v>
      </c>
      <c r="C7488" s="675" t="s">
        <v>1571</v>
      </c>
      <c r="D7488" s="675" t="s">
        <v>122</v>
      </c>
      <c r="E7488" s="677">
        <v>3446.21</v>
      </c>
      <c r="H7488" s="446" t="s">
        <v>14360</v>
      </c>
      <c r="I7488" s="447">
        <v>45261</v>
      </c>
    </row>
    <row r="7489" spans="1:9" ht="15.75">
      <c r="A7489" s="675">
        <v>101385</v>
      </c>
      <c r="B7489" s="675" t="s">
        <v>3412</v>
      </c>
      <c r="C7489" s="675" t="s">
        <v>1571</v>
      </c>
      <c r="D7489" s="675" t="s">
        <v>122</v>
      </c>
      <c r="E7489" s="677">
        <v>4156.49</v>
      </c>
      <c r="H7489" s="446" t="s">
        <v>14360</v>
      </c>
      <c r="I7489" s="447">
        <v>45261</v>
      </c>
    </row>
    <row r="7490" spans="1:9" ht="15.75">
      <c r="A7490" s="675">
        <v>101386</v>
      </c>
      <c r="B7490" s="675" t="s">
        <v>132</v>
      </c>
      <c r="C7490" s="675" t="s">
        <v>1571</v>
      </c>
      <c r="D7490" s="675" t="s">
        <v>122</v>
      </c>
      <c r="E7490" s="677">
        <v>3336.53</v>
      </c>
      <c r="H7490" s="446" t="s">
        <v>14360</v>
      </c>
      <c r="I7490" s="447">
        <v>45261</v>
      </c>
    </row>
    <row r="7491" spans="1:9" ht="15.75">
      <c r="A7491" s="675">
        <v>101387</v>
      </c>
      <c r="B7491" s="675" t="s">
        <v>3413</v>
      </c>
      <c r="C7491" s="675" t="s">
        <v>1571</v>
      </c>
      <c r="D7491" s="675" t="s">
        <v>122</v>
      </c>
      <c r="E7491" s="677">
        <v>3569.19</v>
      </c>
      <c r="H7491" s="446" t="s">
        <v>14360</v>
      </c>
      <c r="I7491" s="447">
        <v>45261</v>
      </c>
    </row>
    <row r="7492" spans="1:9" ht="15.75">
      <c r="A7492" s="675">
        <v>101388</v>
      </c>
      <c r="B7492" s="675" t="s">
        <v>133</v>
      </c>
      <c r="C7492" s="675" t="s">
        <v>1571</v>
      </c>
      <c r="D7492" s="675" t="s">
        <v>122</v>
      </c>
      <c r="E7492" s="677">
        <v>3399.19</v>
      </c>
      <c r="H7492" s="446" t="s">
        <v>14360</v>
      </c>
      <c r="I7492" s="447">
        <v>45261</v>
      </c>
    </row>
    <row r="7493" spans="1:9" ht="15.75">
      <c r="A7493" s="675">
        <v>101389</v>
      </c>
      <c r="B7493" s="675" t="s">
        <v>134</v>
      </c>
      <c r="C7493" s="675" t="s">
        <v>1571</v>
      </c>
      <c r="D7493" s="675" t="s">
        <v>122</v>
      </c>
      <c r="E7493" s="677">
        <v>2832.5</v>
      </c>
      <c r="H7493" s="446" t="s">
        <v>14360</v>
      </c>
      <c r="I7493" s="447">
        <v>45261</v>
      </c>
    </row>
    <row r="7494" spans="1:9" ht="15.75">
      <c r="A7494" s="675">
        <v>101390</v>
      </c>
      <c r="B7494" s="675" t="s">
        <v>3414</v>
      </c>
      <c r="C7494" s="675" t="s">
        <v>1571</v>
      </c>
      <c r="D7494" s="675" t="s">
        <v>122</v>
      </c>
      <c r="E7494" s="677">
        <v>4678.38</v>
      </c>
      <c r="H7494" s="446" t="s">
        <v>14360</v>
      </c>
      <c r="I7494" s="447">
        <v>45261</v>
      </c>
    </row>
    <row r="7495" spans="1:9" ht="15.75">
      <c r="A7495" s="675">
        <v>101391</v>
      </c>
      <c r="B7495" s="675" t="s">
        <v>3415</v>
      </c>
      <c r="C7495" s="675" t="s">
        <v>1571</v>
      </c>
      <c r="D7495" s="675" t="s">
        <v>122</v>
      </c>
      <c r="E7495" s="677">
        <v>4279.24</v>
      </c>
      <c r="H7495" s="446" t="s">
        <v>14360</v>
      </c>
      <c r="I7495" s="447">
        <v>45261</v>
      </c>
    </row>
    <row r="7496" spans="1:9" ht="15.75">
      <c r="A7496" s="675">
        <v>101392</v>
      </c>
      <c r="B7496" s="675" t="s">
        <v>3416</v>
      </c>
      <c r="C7496" s="675" t="s">
        <v>1571</v>
      </c>
      <c r="D7496" s="675" t="s">
        <v>122</v>
      </c>
      <c r="E7496" s="677">
        <v>3552.9</v>
      </c>
      <c r="H7496" s="446" t="s">
        <v>14360</v>
      </c>
      <c r="I7496" s="447">
        <v>45261</v>
      </c>
    </row>
    <row r="7497" spans="1:9" ht="15.75">
      <c r="A7497" s="675">
        <v>101394</v>
      </c>
      <c r="B7497" s="675" t="s">
        <v>138</v>
      </c>
      <c r="C7497" s="675" t="s">
        <v>1571</v>
      </c>
      <c r="D7497" s="675" t="s">
        <v>122</v>
      </c>
      <c r="E7497" s="677">
        <v>4270.22</v>
      </c>
      <c r="H7497" s="446" t="s">
        <v>14360</v>
      </c>
      <c r="I7497" s="447">
        <v>45261</v>
      </c>
    </row>
    <row r="7498" spans="1:9" ht="15.75">
      <c r="A7498" s="675">
        <v>101395</v>
      </c>
      <c r="B7498" s="675" t="s">
        <v>3417</v>
      </c>
      <c r="C7498" s="675" t="s">
        <v>1571</v>
      </c>
      <c r="D7498" s="675" t="s">
        <v>122</v>
      </c>
      <c r="E7498" s="677">
        <v>3542.86</v>
      </c>
      <c r="H7498" s="446" t="s">
        <v>14360</v>
      </c>
      <c r="I7498" s="447">
        <v>45261</v>
      </c>
    </row>
    <row r="7499" spans="1:9" ht="15.75">
      <c r="A7499" s="675">
        <v>101396</v>
      </c>
      <c r="B7499" s="675" t="s">
        <v>3418</v>
      </c>
      <c r="C7499" s="675" t="s">
        <v>1571</v>
      </c>
      <c r="D7499" s="675" t="s">
        <v>122</v>
      </c>
      <c r="E7499" s="677">
        <v>4097.09</v>
      </c>
      <c r="H7499" s="446" t="s">
        <v>14360</v>
      </c>
      <c r="I7499" s="447">
        <v>45261</v>
      </c>
    </row>
    <row r="7500" spans="1:9" ht="15.75">
      <c r="A7500" s="675">
        <v>101397</v>
      </c>
      <c r="B7500" s="675" t="s">
        <v>51</v>
      </c>
      <c r="C7500" s="675" t="s">
        <v>1571</v>
      </c>
      <c r="D7500" s="675" t="s">
        <v>122</v>
      </c>
      <c r="E7500" s="677">
        <v>4243.8900000000003</v>
      </c>
      <c r="H7500" s="446" t="s">
        <v>14360</v>
      </c>
      <c r="I7500" s="447">
        <v>45261</v>
      </c>
    </row>
    <row r="7501" spans="1:9" ht="15.75">
      <c r="A7501" s="675">
        <v>101398</v>
      </c>
      <c r="B7501" s="675" t="s">
        <v>3419</v>
      </c>
      <c r="C7501" s="675" t="s">
        <v>1571</v>
      </c>
      <c r="D7501" s="675" t="s">
        <v>122</v>
      </c>
      <c r="E7501" s="677">
        <v>3729.38</v>
      </c>
      <c r="H7501" s="446" t="s">
        <v>14360</v>
      </c>
      <c r="I7501" s="447">
        <v>45261</v>
      </c>
    </row>
    <row r="7502" spans="1:9" ht="15.75">
      <c r="A7502" s="675">
        <v>101399</v>
      </c>
      <c r="B7502" s="675" t="s">
        <v>52</v>
      </c>
      <c r="C7502" s="675" t="s">
        <v>1571</v>
      </c>
      <c r="D7502" s="675" t="s">
        <v>122</v>
      </c>
      <c r="E7502" s="677">
        <v>4340.07</v>
      </c>
      <c r="H7502" s="446" t="s">
        <v>14360</v>
      </c>
      <c r="I7502" s="447">
        <v>45261</v>
      </c>
    </row>
    <row r="7503" spans="1:9" ht="15.75">
      <c r="A7503" s="675">
        <v>101400</v>
      </c>
      <c r="B7503" s="675" t="s">
        <v>3420</v>
      </c>
      <c r="C7503" s="675" t="s">
        <v>1571</v>
      </c>
      <c r="D7503" s="675" t="s">
        <v>122</v>
      </c>
      <c r="E7503" s="677">
        <v>4340.07</v>
      </c>
      <c r="H7503" s="446" t="s">
        <v>14360</v>
      </c>
      <c r="I7503" s="447">
        <v>45261</v>
      </c>
    </row>
    <row r="7504" spans="1:9" ht="15.75">
      <c r="A7504" s="675">
        <v>101401</v>
      </c>
      <c r="B7504" s="675" t="s">
        <v>141</v>
      </c>
      <c r="C7504" s="675" t="s">
        <v>1571</v>
      </c>
      <c r="D7504" s="675" t="s">
        <v>122</v>
      </c>
      <c r="E7504" s="677">
        <v>4743.82</v>
      </c>
      <c r="H7504" s="446" t="s">
        <v>14360</v>
      </c>
      <c r="I7504" s="447">
        <v>45261</v>
      </c>
    </row>
    <row r="7505" spans="1:9" ht="15.75">
      <c r="A7505" s="675">
        <v>101402</v>
      </c>
      <c r="B7505" s="675" t="s">
        <v>55</v>
      </c>
      <c r="C7505" s="675" t="s">
        <v>1571</v>
      </c>
      <c r="D7505" s="675" t="s">
        <v>122</v>
      </c>
      <c r="E7505" s="677">
        <v>4158.21</v>
      </c>
      <c r="H7505" s="446" t="s">
        <v>14360</v>
      </c>
      <c r="I7505" s="447">
        <v>45261</v>
      </c>
    </row>
    <row r="7506" spans="1:9" ht="15.75">
      <c r="A7506" s="675">
        <v>101407</v>
      </c>
      <c r="B7506" s="675" t="s">
        <v>142</v>
      </c>
      <c r="C7506" s="675" t="s">
        <v>1571</v>
      </c>
      <c r="D7506" s="675" t="s">
        <v>122</v>
      </c>
      <c r="E7506" s="677">
        <v>4272.43</v>
      </c>
      <c r="H7506" s="446" t="s">
        <v>14360</v>
      </c>
      <c r="I7506" s="447">
        <v>45261</v>
      </c>
    </row>
    <row r="7507" spans="1:9" ht="15.75">
      <c r="A7507" s="675">
        <v>101408</v>
      </c>
      <c r="B7507" s="675" t="s">
        <v>143</v>
      </c>
      <c r="C7507" s="675" t="s">
        <v>1571</v>
      </c>
      <c r="D7507" s="675" t="s">
        <v>122</v>
      </c>
      <c r="E7507" s="677">
        <v>4299.54</v>
      </c>
      <c r="H7507" s="446" t="s">
        <v>14360</v>
      </c>
      <c r="I7507" s="447">
        <v>45261</v>
      </c>
    </row>
    <row r="7508" spans="1:9" ht="15.75">
      <c r="A7508" s="675">
        <v>101409</v>
      </c>
      <c r="B7508" s="675" t="s">
        <v>3421</v>
      </c>
      <c r="C7508" s="675" t="s">
        <v>1571</v>
      </c>
      <c r="D7508" s="675" t="s">
        <v>122</v>
      </c>
      <c r="E7508" s="677">
        <v>4213.1899999999996</v>
      </c>
      <c r="H7508" s="446" t="s">
        <v>14360</v>
      </c>
      <c r="I7508" s="447">
        <v>45261</v>
      </c>
    </row>
    <row r="7509" spans="1:9" ht="15.75">
      <c r="A7509" s="675">
        <v>101410</v>
      </c>
      <c r="B7509" s="675" t="s">
        <v>71</v>
      </c>
      <c r="C7509" s="675" t="s">
        <v>1571</v>
      </c>
      <c r="D7509" s="675" t="s">
        <v>122</v>
      </c>
      <c r="E7509" s="677">
        <v>3584.22</v>
      </c>
      <c r="H7509" s="446" t="s">
        <v>14360</v>
      </c>
      <c r="I7509" s="447">
        <v>45261</v>
      </c>
    </row>
    <row r="7510" spans="1:9" ht="15.75">
      <c r="A7510" s="675">
        <v>101411</v>
      </c>
      <c r="B7510" s="675" t="s">
        <v>3422</v>
      </c>
      <c r="C7510" s="675" t="s">
        <v>1571</v>
      </c>
      <c r="D7510" s="675" t="s">
        <v>122</v>
      </c>
      <c r="E7510" s="677">
        <v>2723.45</v>
      </c>
      <c r="H7510" s="446" t="s">
        <v>14360</v>
      </c>
      <c r="I7510" s="447">
        <v>45261</v>
      </c>
    </row>
    <row r="7511" spans="1:9" ht="15.75">
      <c r="A7511" s="675">
        <v>101412</v>
      </c>
      <c r="B7511" s="675" t="s">
        <v>3423</v>
      </c>
      <c r="C7511" s="675" t="s">
        <v>1571</v>
      </c>
      <c r="D7511" s="675" t="s">
        <v>122</v>
      </c>
      <c r="E7511" s="677">
        <v>4331.09</v>
      </c>
      <c r="H7511" s="446" t="s">
        <v>14360</v>
      </c>
      <c r="I7511" s="447">
        <v>45261</v>
      </c>
    </row>
    <row r="7512" spans="1:9" ht="15.75">
      <c r="A7512" s="675">
        <v>101413</v>
      </c>
      <c r="B7512" s="675" t="s">
        <v>145</v>
      </c>
      <c r="C7512" s="675" t="s">
        <v>1571</v>
      </c>
      <c r="D7512" s="675" t="s">
        <v>122</v>
      </c>
      <c r="E7512" s="677">
        <v>4157.68</v>
      </c>
      <c r="H7512" s="446" t="s">
        <v>14360</v>
      </c>
      <c r="I7512" s="447">
        <v>45261</v>
      </c>
    </row>
    <row r="7513" spans="1:9" ht="15.75">
      <c r="A7513" s="675">
        <v>101414</v>
      </c>
      <c r="B7513" s="675" t="s">
        <v>3424</v>
      </c>
      <c r="C7513" s="675" t="s">
        <v>1571</v>
      </c>
      <c r="D7513" s="675" t="s">
        <v>122</v>
      </c>
      <c r="E7513" s="677">
        <v>4279.24</v>
      </c>
      <c r="H7513" s="446" t="s">
        <v>14360</v>
      </c>
      <c r="I7513" s="447">
        <v>45261</v>
      </c>
    </row>
    <row r="7514" spans="1:9" ht="15.75">
      <c r="A7514" s="675">
        <v>101415</v>
      </c>
      <c r="B7514" s="675" t="s">
        <v>3425</v>
      </c>
      <c r="C7514" s="675" t="s">
        <v>1571</v>
      </c>
      <c r="D7514" s="675" t="s">
        <v>122</v>
      </c>
      <c r="E7514" s="677">
        <v>6000.26</v>
      </c>
      <c r="H7514" s="446" t="s">
        <v>14360</v>
      </c>
      <c r="I7514" s="447">
        <v>45261</v>
      </c>
    </row>
    <row r="7515" spans="1:9" ht="15.75">
      <c r="A7515" s="675">
        <v>101416</v>
      </c>
      <c r="B7515" s="675" t="s">
        <v>2447</v>
      </c>
      <c r="C7515" s="675" t="s">
        <v>1571</v>
      </c>
      <c r="D7515" s="675" t="s">
        <v>122</v>
      </c>
      <c r="E7515" s="677">
        <v>4305.54</v>
      </c>
      <c r="H7515" s="446" t="s">
        <v>14360</v>
      </c>
      <c r="I7515" s="447">
        <v>45261</v>
      </c>
    </row>
    <row r="7516" spans="1:9" ht="15.75">
      <c r="A7516" s="675">
        <v>101417</v>
      </c>
      <c r="B7516" s="675" t="s">
        <v>3426</v>
      </c>
      <c r="C7516" s="675" t="s">
        <v>1571</v>
      </c>
      <c r="D7516" s="675" t="s">
        <v>122</v>
      </c>
      <c r="E7516" s="677">
        <v>3810.38</v>
      </c>
      <c r="H7516" s="446" t="s">
        <v>14360</v>
      </c>
      <c r="I7516" s="447">
        <v>45261</v>
      </c>
    </row>
    <row r="7517" spans="1:9" ht="15.75">
      <c r="A7517" s="675">
        <v>101418</v>
      </c>
      <c r="B7517" s="675" t="s">
        <v>3427</v>
      </c>
      <c r="C7517" s="675" t="s">
        <v>1571</v>
      </c>
      <c r="D7517" s="675" t="s">
        <v>122</v>
      </c>
      <c r="E7517" s="677">
        <v>3263.12</v>
      </c>
      <c r="H7517" s="446" t="s">
        <v>14360</v>
      </c>
      <c r="I7517" s="447">
        <v>45261</v>
      </c>
    </row>
    <row r="7518" spans="1:9" ht="15.75">
      <c r="A7518" s="675">
        <v>101419</v>
      </c>
      <c r="B7518" s="675" t="s">
        <v>3428</v>
      </c>
      <c r="C7518" s="675" t="s">
        <v>1571</v>
      </c>
      <c r="D7518" s="675" t="s">
        <v>122</v>
      </c>
      <c r="E7518" s="677">
        <v>4124.41</v>
      </c>
      <c r="H7518" s="446" t="s">
        <v>14360</v>
      </c>
      <c r="I7518" s="447">
        <v>45261</v>
      </c>
    </row>
    <row r="7519" spans="1:9" ht="15.75">
      <c r="A7519" s="675">
        <v>101420</v>
      </c>
      <c r="B7519" s="675" t="s">
        <v>3429</v>
      </c>
      <c r="C7519" s="675" t="s">
        <v>1571</v>
      </c>
      <c r="D7519" s="675" t="s">
        <v>122</v>
      </c>
      <c r="E7519" s="677">
        <v>4588.7</v>
      </c>
      <c r="H7519" s="446" t="s">
        <v>14360</v>
      </c>
      <c r="I7519" s="447">
        <v>45261</v>
      </c>
    </row>
    <row r="7520" spans="1:9" ht="15.75">
      <c r="A7520" s="675">
        <v>101421</v>
      </c>
      <c r="B7520" s="675" t="s">
        <v>3430</v>
      </c>
      <c r="C7520" s="675" t="s">
        <v>1571</v>
      </c>
      <c r="D7520" s="675" t="s">
        <v>122</v>
      </c>
      <c r="E7520" s="677">
        <v>5343.15</v>
      </c>
      <c r="H7520" s="446" t="s">
        <v>14360</v>
      </c>
      <c r="I7520" s="447">
        <v>45261</v>
      </c>
    </row>
    <row r="7521" spans="1:9" ht="15.75">
      <c r="A7521" s="675">
        <v>101422</v>
      </c>
      <c r="B7521" s="675" t="s">
        <v>3431</v>
      </c>
      <c r="C7521" s="675" t="s">
        <v>1571</v>
      </c>
      <c r="D7521" s="675" t="s">
        <v>122</v>
      </c>
      <c r="E7521" s="677">
        <v>3828.32</v>
      </c>
      <c r="H7521" s="446" t="s">
        <v>14360</v>
      </c>
      <c r="I7521" s="447">
        <v>45261</v>
      </c>
    </row>
    <row r="7522" spans="1:9" ht="15.75">
      <c r="A7522" s="675">
        <v>101424</v>
      </c>
      <c r="B7522" s="675" t="s">
        <v>3432</v>
      </c>
      <c r="C7522" s="675" t="s">
        <v>1571</v>
      </c>
      <c r="D7522" s="675" t="s">
        <v>122</v>
      </c>
      <c r="E7522" s="677">
        <v>4931.6899999999996</v>
      </c>
      <c r="H7522" s="446" t="s">
        <v>14360</v>
      </c>
      <c r="I7522" s="447">
        <v>45261</v>
      </c>
    </row>
    <row r="7523" spans="1:9" ht="15.75">
      <c r="A7523" s="675">
        <v>101425</v>
      </c>
      <c r="B7523" s="675" t="s">
        <v>3433</v>
      </c>
      <c r="C7523" s="675" t="s">
        <v>1571</v>
      </c>
      <c r="D7523" s="675" t="s">
        <v>122</v>
      </c>
      <c r="E7523" s="677">
        <v>2970.16</v>
      </c>
      <c r="H7523" s="446" t="s">
        <v>14360</v>
      </c>
      <c r="I7523" s="447">
        <v>45261</v>
      </c>
    </row>
    <row r="7524" spans="1:9" ht="15.75">
      <c r="A7524" s="675">
        <v>101426</v>
      </c>
      <c r="B7524" s="675" t="s">
        <v>3434</v>
      </c>
      <c r="C7524" s="675" t="s">
        <v>1571</v>
      </c>
      <c r="D7524" s="675" t="s">
        <v>122</v>
      </c>
      <c r="E7524" s="677">
        <v>3815.26</v>
      </c>
      <c r="H7524" s="446" t="s">
        <v>14360</v>
      </c>
      <c r="I7524" s="447">
        <v>45261</v>
      </c>
    </row>
    <row r="7525" spans="1:9" ht="15.75">
      <c r="A7525" s="675">
        <v>101427</v>
      </c>
      <c r="B7525" s="675" t="s">
        <v>154</v>
      </c>
      <c r="C7525" s="675" t="s">
        <v>1571</v>
      </c>
      <c r="D7525" s="675" t="s">
        <v>122</v>
      </c>
      <c r="E7525" s="677">
        <v>3940.3</v>
      </c>
      <c r="H7525" s="446" t="s">
        <v>14360</v>
      </c>
      <c r="I7525" s="447">
        <v>45261</v>
      </c>
    </row>
    <row r="7526" spans="1:9" ht="15.75">
      <c r="A7526" s="675">
        <v>101428</v>
      </c>
      <c r="B7526" s="675" t="s">
        <v>3435</v>
      </c>
      <c r="C7526" s="675" t="s">
        <v>1571</v>
      </c>
      <c r="D7526" s="675" t="s">
        <v>122</v>
      </c>
      <c r="E7526" s="677">
        <v>2855.95</v>
      </c>
      <c r="H7526" s="446" t="s">
        <v>14360</v>
      </c>
      <c r="I7526" s="447">
        <v>45261</v>
      </c>
    </row>
    <row r="7527" spans="1:9" ht="15.75">
      <c r="A7527" s="675">
        <v>101429</v>
      </c>
      <c r="B7527" s="675" t="s">
        <v>3436</v>
      </c>
      <c r="C7527" s="675" t="s">
        <v>1571</v>
      </c>
      <c r="D7527" s="675" t="s">
        <v>122</v>
      </c>
      <c r="E7527" s="677">
        <v>3183.4</v>
      </c>
      <c r="H7527" s="446" t="s">
        <v>14360</v>
      </c>
      <c r="I7527" s="447">
        <v>45261</v>
      </c>
    </row>
    <row r="7528" spans="1:9" ht="15.75">
      <c r="A7528" s="675">
        <v>101430</v>
      </c>
      <c r="B7528" s="675" t="s">
        <v>3437</v>
      </c>
      <c r="C7528" s="675" t="s">
        <v>1571</v>
      </c>
      <c r="D7528" s="675" t="s">
        <v>122</v>
      </c>
      <c r="E7528" s="677">
        <v>3940.3</v>
      </c>
      <c r="H7528" s="446" t="s">
        <v>14360</v>
      </c>
      <c r="I7528" s="447">
        <v>45261</v>
      </c>
    </row>
    <row r="7529" spans="1:9" ht="15.75">
      <c r="A7529" s="675">
        <v>101431</v>
      </c>
      <c r="B7529" s="675" t="s">
        <v>157</v>
      </c>
      <c r="C7529" s="675" t="s">
        <v>1571</v>
      </c>
      <c r="D7529" s="675" t="s">
        <v>122</v>
      </c>
      <c r="E7529" s="677">
        <v>4301.8900000000003</v>
      </c>
      <c r="H7529" s="446" t="s">
        <v>14360</v>
      </c>
      <c r="I7529" s="447">
        <v>45261</v>
      </c>
    </row>
    <row r="7530" spans="1:9" ht="15.75">
      <c r="A7530" s="675">
        <v>101432</v>
      </c>
      <c r="B7530" s="675" t="s">
        <v>3438</v>
      </c>
      <c r="C7530" s="675" t="s">
        <v>1571</v>
      </c>
      <c r="D7530" s="675" t="s">
        <v>122</v>
      </c>
      <c r="E7530" s="677">
        <v>3493.95</v>
      </c>
      <c r="H7530" s="446" t="s">
        <v>14360</v>
      </c>
      <c r="I7530" s="447">
        <v>45261</v>
      </c>
    </row>
    <row r="7531" spans="1:9" ht="15.75">
      <c r="A7531" s="675">
        <v>101433</v>
      </c>
      <c r="B7531" s="675" t="s">
        <v>159</v>
      </c>
      <c r="C7531" s="675" t="s">
        <v>1571</v>
      </c>
      <c r="D7531" s="675" t="s">
        <v>122</v>
      </c>
      <c r="E7531" s="677">
        <v>4990.0200000000004</v>
      </c>
      <c r="H7531" s="446" t="s">
        <v>14360</v>
      </c>
      <c r="I7531" s="447">
        <v>45261</v>
      </c>
    </row>
    <row r="7532" spans="1:9" ht="15.75">
      <c r="A7532" s="675">
        <v>101434</v>
      </c>
      <c r="B7532" s="675" t="s">
        <v>3439</v>
      </c>
      <c r="C7532" s="675" t="s">
        <v>1571</v>
      </c>
      <c r="D7532" s="675" t="s">
        <v>122</v>
      </c>
      <c r="E7532" s="677">
        <v>3745.77</v>
      </c>
      <c r="H7532" s="446" t="s">
        <v>14360</v>
      </c>
      <c r="I7532" s="447">
        <v>45261</v>
      </c>
    </row>
    <row r="7533" spans="1:9" ht="15.75">
      <c r="A7533" s="675">
        <v>101435</v>
      </c>
      <c r="B7533" s="675" t="s">
        <v>3440</v>
      </c>
      <c r="C7533" s="675" t="s">
        <v>1571</v>
      </c>
      <c r="D7533" s="675" t="s">
        <v>122</v>
      </c>
      <c r="E7533" s="677">
        <v>4055.52</v>
      </c>
      <c r="H7533" s="446" t="s">
        <v>14360</v>
      </c>
      <c r="I7533" s="447">
        <v>45261</v>
      </c>
    </row>
    <row r="7534" spans="1:9" ht="15.75">
      <c r="A7534" s="675">
        <v>101436</v>
      </c>
      <c r="B7534" s="675" t="s">
        <v>161</v>
      </c>
      <c r="C7534" s="675" t="s">
        <v>1571</v>
      </c>
      <c r="D7534" s="675" t="s">
        <v>122</v>
      </c>
      <c r="E7534" s="677">
        <v>2775.33</v>
      </c>
      <c r="H7534" s="446" t="s">
        <v>14360</v>
      </c>
      <c r="I7534" s="447">
        <v>45261</v>
      </c>
    </row>
    <row r="7535" spans="1:9" ht="15.75">
      <c r="A7535" s="675">
        <v>101437</v>
      </c>
      <c r="B7535" s="675" t="s">
        <v>3441</v>
      </c>
      <c r="C7535" s="675" t="s">
        <v>1571</v>
      </c>
      <c r="D7535" s="675" t="s">
        <v>122</v>
      </c>
      <c r="E7535" s="677">
        <v>5573.41</v>
      </c>
      <c r="H7535" s="446" t="s">
        <v>14360</v>
      </c>
      <c r="I7535" s="447">
        <v>45261</v>
      </c>
    </row>
    <row r="7536" spans="1:9" ht="15.75">
      <c r="A7536" s="675">
        <v>101438</v>
      </c>
      <c r="B7536" s="675" t="s">
        <v>163</v>
      </c>
      <c r="C7536" s="675" t="s">
        <v>1571</v>
      </c>
      <c r="D7536" s="675" t="s">
        <v>122</v>
      </c>
      <c r="E7536" s="677">
        <v>5573.41</v>
      </c>
      <c r="H7536" s="446" t="s">
        <v>14360</v>
      </c>
      <c r="I7536" s="447">
        <v>45261</v>
      </c>
    </row>
    <row r="7537" spans="1:9" ht="15.75">
      <c r="A7537" s="675">
        <v>101439</v>
      </c>
      <c r="B7537" s="675" t="s">
        <v>164</v>
      </c>
      <c r="C7537" s="675" t="s">
        <v>1571</v>
      </c>
      <c r="D7537" s="675" t="s">
        <v>122</v>
      </c>
      <c r="E7537" s="677">
        <v>3940.3</v>
      </c>
      <c r="H7537" s="446" t="s">
        <v>14360</v>
      </c>
      <c r="I7537" s="447">
        <v>45261</v>
      </c>
    </row>
    <row r="7538" spans="1:9" ht="15.75">
      <c r="A7538" s="675">
        <v>101440</v>
      </c>
      <c r="B7538" s="675" t="s">
        <v>3442</v>
      </c>
      <c r="C7538" s="675" t="s">
        <v>1571</v>
      </c>
      <c r="D7538" s="675" t="s">
        <v>122</v>
      </c>
      <c r="E7538" s="677">
        <v>3940.3</v>
      </c>
      <c r="H7538" s="446" t="s">
        <v>14360</v>
      </c>
      <c r="I7538" s="447">
        <v>45261</v>
      </c>
    </row>
    <row r="7539" spans="1:9" ht="15.75">
      <c r="A7539" s="675">
        <v>101441</v>
      </c>
      <c r="B7539" s="675" t="s">
        <v>166</v>
      </c>
      <c r="C7539" s="675" t="s">
        <v>1571</v>
      </c>
      <c r="D7539" s="675" t="s">
        <v>122</v>
      </c>
      <c r="E7539" s="677">
        <v>4129.3100000000004</v>
      </c>
      <c r="H7539" s="446" t="s">
        <v>14360</v>
      </c>
      <c r="I7539" s="447">
        <v>45261</v>
      </c>
    </row>
    <row r="7540" spans="1:9" ht="15.75">
      <c r="A7540" s="675">
        <v>101443</v>
      </c>
      <c r="B7540" s="675" t="s">
        <v>1466</v>
      </c>
      <c r="C7540" s="675" t="s">
        <v>1571</v>
      </c>
      <c r="D7540" s="675" t="s">
        <v>122</v>
      </c>
      <c r="E7540" s="677">
        <v>5573.41</v>
      </c>
      <c r="H7540" s="446" t="s">
        <v>14360</v>
      </c>
      <c r="I7540" s="447">
        <v>45261</v>
      </c>
    </row>
    <row r="7541" spans="1:9" ht="15.75">
      <c r="A7541" s="675">
        <v>101444</v>
      </c>
      <c r="B7541" s="675" t="s">
        <v>169</v>
      </c>
      <c r="C7541" s="675" t="s">
        <v>1571</v>
      </c>
      <c r="D7541" s="675" t="s">
        <v>122</v>
      </c>
      <c r="E7541" s="677">
        <v>4279.24</v>
      </c>
      <c r="H7541" s="446" t="s">
        <v>14360</v>
      </c>
      <c r="I7541" s="447">
        <v>45261</v>
      </c>
    </row>
    <row r="7542" spans="1:9" ht="15.75">
      <c r="A7542" s="675">
        <v>101445</v>
      </c>
      <c r="B7542" s="675" t="s">
        <v>54</v>
      </c>
      <c r="C7542" s="675" t="s">
        <v>1571</v>
      </c>
      <c r="D7542" s="675" t="s">
        <v>122</v>
      </c>
      <c r="E7542" s="677">
        <v>4297.3100000000004</v>
      </c>
      <c r="H7542" s="446" t="s">
        <v>14360</v>
      </c>
      <c r="I7542" s="447">
        <v>45261</v>
      </c>
    </row>
    <row r="7543" spans="1:9" ht="15.75">
      <c r="A7543" s="675">
        <v>101446</v>
      </c>
      <c r="B7543" s="675" t="s">
        <v>170</v>
      </c>
      <c r="C7543" s="675" t="s">
        <v>1571</v>
      </c>
      <c r="D7543" s="675" t="s">
        <v>122</v>
      </c>
      <c r="E7543" s="677">
        <v>4534.28</v>
      </c>
      <c r="H7543" s="446" t="s">
        <v>14360</v>
      </c>
      <c r="I7543" s="447">
        <v>45261</v>
      </c>
    </row>
    <row r="7544" spans="1:9" ht="15.75">
      <c r="A7544" s="675">
        <v>101447</v>
      </c>
      <c r="B7544" s="675" t="s">
        <v>171</v>
      </c>
      <c r="C7544" s="675" t="s">
        <v>1571</v>
      </c>
      <c r="D7544" s="675" t="s">
        <v>122</v>
      </c>
      <c r="E7544" s="677">
        <v>4440.4399999999996</v>
      </c>
      <c r="H7544" s="446" t="s">
        <v>14360</v>
      </c>
      <c r="I7544" s="447">
        <v>45261</v>
      </c>
    </row>
    <row r="7545" spans="1:9" ht="15.75">
      <c r="A7545" s="675">
        <v>101448</v>
      </c>
      <c r="B7545" s="675" t="s">
        <v>172</v>
      </c>
      <c r="C7545" s="675" t="s">
        <v>1571</v>
      </c>
      <c r="D7545" s="675" t="s">
        <v>122</v>
      </c>
      <c r="E7545" s="677">
        <v>4534.28</v>
      </c>
      <c r="H7545" s="446" t="s">
        <v>14360</v>
      </c>
      <c r="I7545" s="447">
        <v>45261</v>
      </c>
    </row>
    <row r="7546" spans="1:9" ht="15.75">
      <c r="A7546" s="675">
        <v>101449</v>
      </c>
      <c r="B7546" s="675" t="s">
        <v>3443</v>
      </c>
      <c r="C7546" s="675" t="s">
        <v>1571</v>
      </c>
      <c r="D7546" s="675" t="s">
        <v>122</v>
      </c>
      <c r="E7546" s="677">
        <v>2772.09</v>
      </c>
      <c r="H7546" s="446" t="s">
        <v>14360</v>
      </c>
      <c r="I7546" s="447">
        <v>45261</v>
      </c>
    </row>
    <row r="7547" spans="1:9" ht="15.75">
      <c r="A7547" s="675">
        <v>101451</v>
      </c>
      <c r="B7547" s="675" t="s">
        <v>64</v>
      </c>
      <c r="C7547" s="675" t="s">
        <v>1571</v>
      </c>
      <c r="D7547" s="675" t="s">
        <v>122</v>
      </c>
      <c r="E7547" s="677">
        <v>4270.22</v>
      </c>
      <c r="H7547" s="446" t="s">
        <v>14360</v>
      </c>
      <c r="I7547" s="447">
        <v>45261</v>
      </c>
    </row>
    <row r="7548" spans="1:9" ht="15.75">
      <c r="A7548" s="675">
        <v>101452</v>
      </c>
      <c r="B7548" s="675" t="s">
        <v>3444</v>
      </c>
      <c r="C7548" s="675" t="s">
        <v>1571</v>
      </c>
      <c r="D7548" s="675" t="s">
        <v>122</v>
      </c>
      <c r="E7548" s="677">
        <v>3419.29</v>
      </c>
      <c r="H7548" s="446" t="s">
        <v>14360</v>
      </c>
      <c r="I7548" s="447">
        <v>45261</v>
      </c>
    </row>
    <row r="7549" spans="1:9" ht="15.75">
      <c r="A7549" s="675">
        <v>101453</v>
      </c>
      <c r="B7549" s="675" t="s">
        <v>175</v>
      </c>
      <c r="C7549" s="675" t="s">
        <v>1571</v>
      </c>
      <c r="D7549" s="675" t="s">
        <v>122</v>
      </c>
      <c r="E7549" s="677">
        <v>4395.09</v>
      </c>
      <c r="H7549" s="446" t="s">
        <v>14360</v>
      </c>
      <c r="I7549" s="447">
        <v>45261</v>
      </c>
    </row>
    <row r="7550" spans="1:9" ht="15.75">
      <c r="A7550" s="675">
        <v>101454</v>
      </c>
      <c r="B7550" s="675" t="s">
        <v>3445</v>
      </c>
      <c r="C7550" s="675" t="s">
        <v>1571</v>
      </c>
      <c r="D7550" s="675" t="s">
        <v>122</v>
      </c>
      <c r="E7550" s="677">
        <v>4960.8999999999996</v>
      </c>
      <c r="H7550" s="446" t="s">
        <v>14360</v>
      </c>
      <c r="I7550" s="447">
        <v>45261</v>
      </c>
    </row>
    <row r="7551" spans="1:9" ht="15.75">
      <c r="A7551" s="675">
        <v>101455</v>
      </c>
      <c r="B7551" s="675" t="s">
        <v>176</v>
      </c>
      <c r="C7551" s="675" t="s">
        <v>1571</v>
      </c>
      <c r="D7551" s="675" t="s">
        <v>122</v>
      </c>
      <c r="E7551" s="677">
        <v>4243.8900000000003</v>
      </c>
      <c r="H7551" s="446" t="s">
        <v>14360</v>
      </c>
      <c r="I7551" s="447">
        <v>45261</v>
      </c>
    </row>
    <row r="7552" spans="1:9" ht="15.75">
      <c r="A7552" s="675">
        <v>101456</v>
      </c>
      <c r="B7552" s="675" t="s">
        <v>3446</v>
      </c>
      <c r="C7552" s="675" t="s">
        <v>1571</v>
      </c>
      <c r="D7552" s="675" t="s">
        <v>122</v>
      </c>
      <c r="E7552" s="677">
        <v>4946.5200000000004</v>
      </c>
      <c r="H7552" s="446" t="s">
        <v>14360</v>
      </c>
      <c r="I7552" s="447">
        <v>45261</v>
      </c>
    </row>
    <row r="7553" spans="1:9" ht="15.75">
      <c r="A7553" s="675">
        <v>101457</v>
      </c>
      <c r="B7553" s="675" t="s">
        <v>3447</v>
      </c>
      <c r="C7553" s="675" t="s">
        <v>1571</v>
      </c>
      <c r="D7553" s="675" t="s">
        <v>122</v>
      </c>
      <c r="E7553" s="677">
        <v>9264.26</v>
      </c>
      <c r="H7553" s="446" t="s">
        <v>14360</v>
      </c>
      <c r="I7553" s="447">
        <v>45261</v>
      </c>
    </row>
    <row r="7554" spans="1:9" ht="15.75">
      <c r="A7554" s="675">
        <v>101458</v>
      </c>
      <c r="B7554" s="675" t="s">
        <v>3448</v>
      </c>
      <c r="C7554" s="675" t="s">
        <v>1571</v>
      </c>
      <c r="D7554" s="675" t="s">
        <v>122</v>
      </c>
      <c r="E7554" s="677">
        <v>4204.8</v>
      </c>
      <c r="H7554" s="446" t="s">
        <v>14360</v>
      </c>
      <c r="I7554" s="447">
        <v>45261</v>
      </c>
    </row>
    <row r="7555" spans="1:9" ht="15.75">
      <c r="A7555" s="675">
        <v>101459</v>
      </c>
      <c r="B7555" s="675" t="s">
        <v>65</v>
      </c>
      <c r="C7555" s="675" t="s">
        <v>1571</v>
      </c>
      <c r="D7555" s="675" t="s">
        <v>122</v>
      </c>
      <c r="E7555" s="677">
        <v>3580.57</v>
      </c>
      <c r="H7555" s="446" t="s">
        <v>14360</v>
      </c>
      <c r="I7555" s="447">
        <v>45261</v>
      </c>
    </row>
    <row r="7556" spans="1:9" ht="15.75">
      <c r="A7556" s="675">
        <v>101460</v>
      </c>
      <c r="B7556" s="675" t="s">
        <v>2436</v>
      </c>
      <c r="C7556" s="675" t="s">
        <v>1571</v>
      </c>
      <c r="D7556" s="675" t="s">
        <v>122</v>
      </c>
      <c r="E7556" s="677">
        <v>3457.36</v>
      </c>
      <c r="H7556" s="446" t="s">
        <v>14360</v>
      </c>
      <c r="I7556" s="447">
        <v>45261</v>
      </c>
    </row>
  </sheetData>
  <autoFilter ref="A1:A6534" xr:uid="{00000000-0009-0000-0000-000016000000}"/>
  <printOptions horizontalCentered="1"/>
  <pageMargins left="0.47244094488188981" right="0.47244094488188981" top="0.47244094488188981" bottom="0.47244094488188981" header="0.19685039370078741" footer="0.19685039370078741"/>
  <pageSetup paperSize="9" scale="2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30"/>
  <dimension ref="A1:H4956"/>
  <sheetViews>
    <sheetView workbookViewId="0">
      <selection activeCell="B8" sqref="B8"/>
    </sheetView>
  </sheetViews>
  <sheetFormatPr defaultColWidth="9.5703125" defaultRowHeight="15"/>
  <cols>
    <col min="1" max="1" width="10.7109375" style="443" customWidth="1"/>
    <col min="2" max="2" width="157.28515625" style="213" customWidth="1"/>
    <col min="3" max="3" width="10.7109375" style="443" customWidth="1"/>
    <col min="4" max="4" width="16.5703125" style="443" customWidth="1"/>
    <col min="5" max="5" width="9.5703125" style="443" customWidth="1"/>
    <col min="6" max="6" width="16.28515625" style="443" customWidth="1"/>
    <col min="7" max="7" width="14.140625" style="443" customWidth="1"/>
    <col min="8" max="8" width="11" style="443" customWidth="1"/>
    <col min="9" max="16384" width="9.5703125" style="440"/>
  </cols>
  <sheetData>
    <row r="1" spans="1:8" ht="16.5" thickBot="1">
      <c r="A1" s="438" t="s">
        <v>0</v>
      </c>
      <c r="B1" s="439" t="s">
        <v>1</v>
      </c>
      <c r="C1" s="438" t="s">
        <v>30</v>
      </c>
      <c r="D1" s="438" t="s">
        <v>325</v>
      </c>
      <c r="E1" s="438" t="s">
        <v>183</v>
      </c>
      <c r="F1" s="438" t="s">
        <v>184</v>
      </c>
      <c r="G1" s="438" t="s">
        <v>9</v>
      </c>
      <c r="H1" s="438" t="s">
        <v>74</v>
      </c>
    </row>
    <row r="2" spans="1:8" ht="31.9" customHeight="1">
      <c r="A2">
        <v>38605</v>
      </c>
      <c r="B2" t="s">
        <v>8572</v>
      </c>
      <c r="C2" t="s">
        <v>1574</v>
      </c>
      <c r="D2" s="673">
        <v>149.26</v>
      </c>
      <c r="E2" s="220" t="s">
        <v>14360</v>
      </c>
      <c r="F2" s="441">
        <v>45261</v>
      </c>
      <c r="G2" s="220" t="s">
        <v>1773</v>
      </c>
      <c r="H2" s="220" t="s">
        <v>74</v>
      </c>
    </row>
    <row r="3" spans="1:8" ht="24" customHeight="1">
      <c r="A3">
        <v>11270</v>
      </c>
      <c r="B3" t="s">
        <v>8573</v>
      </c>
      <c r="C3" t="s">
        <v>1574</v>
      </c>
      <c r="D3" s="673">
        <v>2.59</v>
      </c>
      <c r="E3" s="220" t="s">
        <v>14360</v>
      </c>
      <c r="F3" s="441">
        <v>45261</v>
      </c>
      <c r="G3" s="220" t="s">
        <v>1773</v>
      </c>
      <c r="H3" s="220" t="s">
        <v>74</v>
      </c>
    </row>
    <row r="4" spans="1:8" ht="18.600000000000001" customHeight="1">
      <c r="A4">
        <v>412</v>
      </c>
      <c r="B4" t="s">
        <v>8574</v>
      </c>
      <c r="C4" t="s">
        <v>1574</v>
      </c>
      <c r="D4" s="673">
        <v>0.87</v>
      </c>
      <c r="E4" s="220" t="s">
        <v>14360</v>
      </c>
      <c r="F4" s="441">
        <v>45261</v>
      </c>
      <c r="G4" s="220" t="s">
        <v>1773</v>
      </c>
      <c r="H4" s="220" t="s">
        <v>74</v>
      </c>
    </row>
    <row r="5" spans="1:8" ht="24" customHeight="1">
      <c r="A5">
        <v>414</v>
      </c>
      <c r="B5" t="s">
        <v>8575</v>
      </c>
      <c r="C5" t="s">
        <v>1574</v>
      </c>
      <c r="D5" s="673">
        <v>0.05</v>
      </c>
      <c r="E5" s="220" t="s">
        <v>14360</v>
      </c>
      <c r="F5" s="441">
        <v>45261</v>
      </c>
      <c r="G5" s="220" t="s">
        <v>1773</v>
      </c>
      <c r="H5" s="220" t="s">
        <v>74</v>
      </c>
    </row>
    <row r="6" spans="1:8" ht="21.6" customHeight="1">
      <c r="A6">
        <v>410</v>
      </c>
      <c r="B6" t="s">
        <v>8576</v>
      </c>
      <c r="C6" t="s">
        <v>1574</v>
      </c>
      <c r="D6" s="673">
        <v>0.13</v>
      </c>
      <c r="E6" s="220" t="s">
        <v>14360</v>
      </c>
      <c r="F6" s="441">
        <v>45261</v>
      </c>
      <c r="G6" s="220" t="s">
        <v>1773</v>
      </c>
      <c r="H6" s="220" t="s">
        <v>74</v>
      </c>
    </row>
    <row r="7" spans="1:8" ht="36" customHeight="1">
      <c r="A7">
        <v>411</v>
      </c>
      <c r="B7" t="s">
        <v>8577</v>
      </c>
      <c r="C7" t="s">
        <v>1574</v>
      </c>
      <c r="D7" s="673">
        <v>0.17</v>
      </c>
      <c r="E7" s="220" t="s">
        <v>14360</v>
      </c>
      <c r="F7" s="441">
        <v>45261</v>
      </c>
      <c r="G7" s="220" t="s">
        <v>1773</v>
      </c>
      <c r="H7" s="220" t="s">
        <v>74</v>
      </c>
    </row>
    <row r="8" spans="1:8" ht="36" customHeight="1">
      <c r="A8">
        <v>408</v>
      </c>
      <c r="B8" t="s">
        <v>8578</v>
      </c>
      <c r="C8" t="s">
        <v>1574</v>
      </c>
      <c r="D8" s="673">
        <v>0.84</v>
      </c>
      <c r="E8" s="220" t="s">
        <v>14360</v>
      </c>
      <c r="F8" s="441">
        <v>45261</v>
      </c>
      <c r="G8" s="220" t="s">
        <v>1773</v>
      </c>
      <c r="H8" s="220" t="s">
        <v>74</v>
      </c>
    </row>
    <row r="9" spans="1:8" ht="36" customHeight="1">
      <c r="A9">
        <v>39131</v>
      </c>
      <c r="B9" t="s">
        <v>8579</v>
      </c>
      <c r="C9" t="s">
        <v>1574</v>
      </c>
      <c r="D9" s="673">
        <v>4.3</v>
      </c>
      <c r="E9" s="220" t="s">
        <v>14360</v>
      </c>
      <c r="F9" s="441">
        <v>45261</v>
      </c>
      <c r="G9" s="220" t="s">
        <v>1773</v>
      </c>
      <c r="H9" s="220" t="s">
        <v>74</v>
      </c>
    </row>
    <row r="10" spans="1:8" ht="36" customHeight="1">
      <c r="A10">
        <v>394</v>
      </c>
      <c r="B10" t="s">
        <v>8580</v>
      </c>
      <c r="C10" t="s">
        <v>1574</v>
      </c>
      <c r="D10" s="673">
        <v>4.3600000000000003</v>
      </c>
      <c r="E10" s="220" t="s">
        <v>14360</v>
      </c>
      <c r="F10" s="441">
        <v>45261</v>
      </c>
      <c r="G10" s="220" t="s">
        <v>1773</v>
      </c>
      <c r="H10" s="220" t="s">
        <v>74</v>
      </c>
    </row>
    <row r="11" spans="1:8" ht="36" customHeight="1">
      <c r="A11">
        <v>39130</v>
      </c>
      <c r="B11" t="s">
        <v>8581</v>
      </c>
      <c r="C11" t="s">
        <v>1574</v>
      </c>
      <c r="D11" s="673">
        <v>3.92</v>
      </c>
      <c r="E11" s="220" t="s">
        <v>14360</v>
      </c>
      <c r="F11" s="441">
        <v>45261</v>
      </c>
      <c r="G11" s="220" t="s">
        <v>1773</v>
      </c>
      <c r="H11" s="220" t="s">
        <v>74</v>
      </c>
    </row>
    <row r="12" spans="1:8" ht="36" customHeight="1">
      <c r="A12">
        <v>395</v>
      </c>
      <c r="B12" t="s">
        <v>8582</v>
      </c>
      <c r="C12" t="s">
        <v>1574</v>
      </c>
      <c r="D12" s="673">
        <v>4.1900000000000004</v>
      </c>
      <c r="E12" s="220" t="s">
        <v>14360</v>
      </c>
      <c r="F12" s="441">
        <v>45261</v>
      </c>
      <c r="G12" s="220" t="s">
        <v>1773</v>
      </c>
      <c r="H12" s="220" t="s">
        <v>74</v>
      </c>
    </row>
    <row r="13" spans="1:8" ht="36" customHeight="1">
      <c r="A13">
        <v>39127</v>
      </c>
      <c r="B13" t="s">
        <v>8583</v>
      </c>
      <c r="C13" t="s">
        <v>1574</v>
      </c>
      <c r="D13" s="673">
        <v>2.0699999999999998</v>
      </c>
      <c r="E13" s="220" t="s">
        <v>14360</v>
      </c>
      <c r="F13" s="441">
        <v>45261</v>
      </c>
      <c r="G13" s="220" t="s">
        <v>1773</v>
      </c>
      <c r="H13" s="220" t="s">
        <v>74</v>
      </c>
    </row>
    <row r="14" spans="1:8" ht="25.15" customHeight="1">
      <c r="A14">
        <v>392</v>
      </c>
      <c r="B14" t="s">
        <v>8584</v>
      </c>
      <c r="C14" t="s">
        <v>1574</v>
      </c>
      <c r="D14" s="673">
        <v>2.12</v>
      </c>
      <c r="E14" s="220" t="s">
        <v>14360</v>
      </c>
      <c r="F14" s="441">
        <v>45261</v>
      </c>
      <c r="G14" s="220" t="s">
        <v>1773</v>
      </c>
      <c r="H14" s="220" t="s">
        <v>74</v>
      </c>
    </row>
    <row r="15" spans="1:8" ht="27" customHeight="1">
      <c r="A15">
        <v>39129</v>
      </c>
      <c r="B15" t="s">
        <v>8585</v>
      </c>
      <c r="C15" t="s">
        <v>1574</v>
      </c>
      <c r="D15" s="673">
        <v>2.42</v>
      </c>
      <c r="E15" s="220" t="s">
        <v>14360</v>
      </c>
      <c r="F15" s="441">
        <v>45261</v>
      </c>
      <c r="G15" s="220" t="s">
        <v>1773</v>
      </c>
      <c r="H15" s="220" t="s">
        <v>74</v>
      </c>
    </row>
    <row r="16" spans="1:8" ht="36" customHeight="1">
      <c r="A16">
        <v>393</v>
      </c>
      <c r="B16" t="s">
        <v>8586</v>
      </c>
      <c r="C16" t="s">
        <v>1574</v>
      </c>
      <c r="D16" s="673">
        <v>2.5299999999999998</v>
      </c>
      <c r="E16" s="220" t="s">
        <v>14360</v>
      </c>
      <c r="F16" s="441">
        <v>45261</v>
      </c>
      <c r="G16" s="220" t="s">
        <v>1773</v>
      </c>
      <c r="H16" s="220" t="s">
        <v>74</v>
      </c>
    </row>
    <row r="17" spans="1:8" ht="36" customHeight="1">
      <c r="A17">
        <v>39133</v>
      </c>
      <c r="B17" t="s">
        <v>8587</v>
      </c>
      <c r="C17" t="s">
        <v>1574</v>
      </c>
      <c r="D17" s="673">
        <v>5.65</v>
      </c>
      <c r="E17" s="220" t="s">
        <v>14360</v>
      </c>
      <c r="F17" s="441">
        <v>45261</v>
      </c>
      <c r="G17" s="220" t="s">
        <v>1773</v>
      </c>
      <c r="H17" s="220" t="s">
        <v>74</v>
      </c>
    </row>
    <row r="18" spans="1:8" ht="36" customHeight="1">
      <c r="A18">
        <v>397</v>
      </c>
      <c r="B18" t="s">
        <v>8588</v>
      </c>
      <c r="C18" t="s">
        <v>1574</v>
      </c>
      <c r="D18" s="673">
        <v>6.24</v>
      </c>
      <c r="E18" s="220" t="s">
        <v>14360</v>
      </c>
      <c r="F18" s="441">
        <v>45261</v>
      </c>
      <c r="G18" s="220" t="s">
        <v>1773</v>
      </c>
      <c r="H18" s="220" t="s">
        <v>74</v>
      </c>
    </row>
    <row r="19" spans="1:8" ht="36" customHeight="1">
      <c r="A19">
        <v>39132</v>
      </c>
      <c r="B19" t="s">
        <v>8589</v>
      </c>
      <c r="C19" t="s">
        <v>1574</v>
      </c>
      <c r="D19" s="673">
        <v>4.5199999999999996</v>
      </c>
      <c r="E19" s="220" t="s">
        <v>14360</v>
      </c>
      <c r="F19" s="441">
        <v>45261</v>
      </c>
      <c r="G19" s="220" t="s">
        <v>1773</v>
      </c>
      <c r="H19" s="220" t="s">
        <v>74</v>
      </c>
    </row>
    <row r="20" spans="1:8" ht="36" customHeight="1">
      <c r="A20">
        <v>396</v>
      </c>
      <c r="B20" t="s">
        <v>8590</v>
      </c>
      <c r="C20" t="s">
        <v>1574</v>
      </c>
      <c r="D20" s="673">
        <v>4.84</v>
      </c>
      <c r="E20" s="220" t="s">
        <v>14360</v>
      </c>
      <c r="F20" s="441">
        <v>45261</v>
      </c>
      <c r="G20" s="220" t="s">
        <v>1773</v>
      </c>
      <c r="H20" s="220" t="s">
        <v>74</v>
      </c>
    </row>
    <row r="21" spans="1:8" ht="27" customHeight="1">
      <c r="A21">
        <v>39135</v>
      </c>
      <c r="B21" t="s">
        <v>8591</v>
      </c>
      <c r="C21" t="s">
        <v>1574</v>
      </c>
      <c r="D21" s="673">
        <v>9.0399999999999991</v>
      </c>
      <c r="E21" s="220" t="s">
        <v>14360</v>
      </c>
      <c r="F21" s="441">
        <v>45261</v>
      </c>
      <c r="G21" s="220" t="s">
        <v>1773</v>
      </c>
      <c r="H21" s="220" t="s">
        <v>74</v>
      </c>
    </row>
    <row r="22" spans="1:8" ht="27" customHeight="1">
      <c r="A22">
        <v>39128</v>
      </c>
      <c r="B22" t="s">
        <v>8592</v>
      </c>
      <c r="C22" t="s">
        <v>1574</v>
      </c>
      <c r="D22" s="673">
        <v>2.2599999999999998</v>
      </c>
      <c r="E22" s="220" t="s">
        <v>14360</v>
      </c>
      <c r="F22" s="441">
        <v>45261</v>
      </c>
      <c r="G22" s="220" t="s">
        <v>1773</v>
      </c>
      <c r="H22" s="220" t="s">
        <v>74</v>
      </c>
    </row>
    <row r="23" spans="1:8" ht="27" customHeight="1">
      <c r="A23">
        <v>400</v>
      </c>
      <c r="B23" t="s">
        <v>8593</v>
      </c>
      <c r="C23" t="s">
        <v>1574</v>
      </c>
      <c r="D23" s="673">
        <v>2.2000000000000002</v>
      </c>
      <c r="E23" s="220" t="s">
        <v>14360</v>
      </c>
      <c r="F23" s="441">
        <v>45261</v>
      </c>
      <c r="G23" s="220" t="s">
        <v>1773</v>
      </c>
      <c r="H23" s="220" t="s">
        <v>74</v>
      </c>
    </row>
    <row r="24" spans="1:8" ht="27" customHeight="1">
      <c r="A24">
        <v>39125</v>
      </c>
      <c r="B24" t="s">
        <v>8594</v>
      </c>
      <c r="C24" t="s">
        <v>1574</v>
      </c>
      <c r="D24" s="673">
        <v>2.2599999999999998</v>
      </c>
      <c r="E24" s="220" t="s">
        <v>14360</v>
      </c>
      <c r="F24" s="441">
        <v>45261</v>
      </c>
      <c r="G24" s="220" t="s">
        <v>1773</v>
      </c>
      <c r="H24" s="220" t="s">
        <v>74</v>
      </c>
    </row>
    <row r="25" spans="1:8" ht="27" customHeight="1">
      <c r="A25">
        <v>39134</v>
      </c>
      <c r="B25" t="s">
        <v>8595</v>
      </c>
      <c r="C25" t="s">
        <v>1574</v>
      </c>
      <c r="D25" s="673">
        <v>7.53</v>
      </c>
      <c r="E25" s="220" t="s">
        <v>14360</v>
      </c>
      <c r="F25" s="441">
        <v>45261</v>
      </c>
      <c r="G25" s="220" t="s">
        <v>1773</v>
      </c>
      <c r="H25" s="220" t="s">
        <v>74</v>
      </c>
    </row>
    <row r="26" spans="1:8" ht="27" customHeight="1">
      <c r="A26">
        <v>398</v>
      </c>
      <c r="B26" t="s">
        <v>8596</v>
      </c>
      <c r="C26" t="s">
        <v>1574</v>
      </c>
      <c r="D26" s="673">
        <v>6.94</v>
      </c>
      <c r="E26" s="220" t="s">
        <v>14360</v>
      </c>
      <c r="F26" s="441">
        <v>45261</v>
      </c>
      <c r="G26" s="220" t="s">
        <v>1773</v>
      </c>
      <c r="H26" s="220" t="s">
        <v>74</v>
      </c>
    </row>
    <row r="27" spans="1:8" ht="27" customHeight="1">
      <c r="A27">
        <v>39126</v>
      </c>
      <c r="B27" t="s">
        <v>8597</v>
      </c>
      <c r="C27" t="s">
        <v>1574</v>
      </c>
      <c r="D27" s="673">
        <v>10.17</v>
      </c>
      <c r="E27" s="220" t="s">
        <v>14360</v>
      </c>
      <c r="F27" s="441">
        <v>45261</v>
      </c>
      <c r="G27" s="220" t="s">
        <v>1773</v>
      </c>
      <c r="H27" s="220" t="s">
        <v>74</v>
      </c>
    </row>
    <row r="28" spans="1:8" ht="27" customHeight="1">
      <c r="A28">
        <v>399</v>
      </c>
      <c r="B28" t="s">
        <v>8598</v>
      </c>
      <c r="C28" t="s">
        <v>1574</v>
      </c>
      <c r="D28" s="673">
        <v>8.9600000000000009</v>
      </c>
      <c r="E28" s="220" t="s">
        <v>14360</v>
      </c>
      <c r="F28" s="441">
        <v>45261</v>
      </c>
      <c r="G28" s="220" t="s">
        <v>1773</v>
      </c>
      <c r="H28" s="220" t="s">
        <v>74</v>
      </c>
    </row>
    <row r="29" spans="1:8" ht="27" customHeight="1">
      <c r="A29">
        <v>39158</v>
      </c>
      <c r="B29" t="s">
        <v>8599</v>
      </c>
      <c r="C29" t="s">
        <v>1574</v>
      </c>
      <c r="D29" s="673">
        <v>24.06</v>
      </c>
      <c r="E29" s="220" t="s">
        <v>14360</v>
      </c>
      <c r="F29" s="441">
        <v>45261</v>
      </c>
      <c r="G29" s="220" t="s">
        <v>1773</v>
      </c>
      <c r="H29" s="220" t="s">
        <v>74</v>
      </c>
    </row>
    <row r="30" spans="1:8" ht="27" customHeight="1">
      <c r="A30">
        <v>39141</v>
      </c>
      <c r="B30" t="s">
        <v>8600</v>
      </c>
      <c r="C30" t="s">
        <v>1574</v>
      </c>
      <c r="D30" s="673">
        <v>1.74</v>
      </c>
      <c r="E30" s="220" t="s">
        <v>14360</v>
      </c>
      <c r="F30" s="441">
        <v>45261</v>
      </c>
      <c r="G30" s="220" t="s">
        <v>1773</v>
      </c>
      <c r="H30" s="220" t="s">
        <v>74</v>
      </c>
    </row>
    <row r="31" spans="1:8" ht="27" customHeight="1">
      <c r="A31">
        <v>39140</v>
      </c>
      <c r="B31" t="s">
        <v>8601</v>
      </c>
      <c r="C31" t="s">
        <v>1574</v>
      </c>
      <c r="D31" s="673">
        <v>1.58</v>
      </c>
      <c r="E31" s="220" t="s">
        <v>14360</v>
      </c>
      <c r="F31" s="441">
        <v>45261</v>
      </c>
      <c r="G31" s="220" t="s">
        <v>1773</v>
      </c>
      <c r="H31" s="220" t="s">
        <v>74</v>
      </c>
    </row>
    <row r="32" spans="1:8" ht="27" customHeight="1">
      <c r="A32">
        <v>39137</v>
      </c>
      <c r="B32" t="s">
        <v>8602</v>
      </c>
      <c r="C32" t="s">
        <v>1574</v>
      </c>
      <c r="D32" s="673">
        <v>0.91</v>
      </c>
      <c r="E32" s="220" t="s">
        <v>14360</v>
      </c>
      <c r="F32" s="441">
        <v>45261</v>
      </c>
      <c r="G32" s="220" t="s">
        <v>1773</v>
      </c>
      <c r="H32" s="220" t="s">
        <v>74</v>
      </c>
    </row>
    <row r="33" spans="1:8" ht="27" customHeight="1">
      <c r="A33">
        <v>39139</v>
      </c>
      <c r="B33" t="s">
        <v>8603</v>
      </c>
      <c r="C33" t="s">
        <v>1574</v>
      </c>
      <c r="D33" s="673">
        <v>1.31</v>
      </c>
      <c r="E33" s="220" t="s">
        <v>14360</v>
      </c>
      <c r="F33" s="441">
        <v>45261</v>
      </c>
      <c r="G33" s="220" t="s">
        <v>1773</v>
      </c>
      <c r="H33" s="220" t="s">
        <v>74</v>
      </c>
    </row>
    <row r="34" spans="1:8" ht="27" customHeight="1">
      <c r="A34">
        <v>39143</v>
      </c>
      <c r="B34" t="s">
        <v>8604</v>
      </c>
      <c r="C34" t="s">
        <v>1574</v>
      </c>
      <c r="D34" s="673">
        <v>3.6</v>
      </c>
      <c r="E34" s="220" t="s">
        <v>14360</v>
      </c>
      <c r="F34" s="441">
        <v>45261</v>
      </c>
      <c r="G34" s="220" t="s">
        <v>1773</v>
      </c>
      <c r="H34" s="220" t="s">
        <v>74</v>
      </c>
    </row>
    <row r="35" spans="1:8" ht="27" customHeight="1">
      <c r="A35">
        <v>39142</v>
      </c>
      <c r="B35" t="s">
        <v>8605</v>
      </c>
      <c r="C35" t="s">
        <v>1574</v>
      </c>
      <c r="D35" s="673">
        <v>2.58</v>
      </c>
      <c r="E35" s="220" t="s">
        <v>14360</v>
      </c>
      <c r="F35" s="441">
        <v>45261</v>
      </c>
      <c r="G35" s="220" t="s">
        <v>1773</v>
      </c>
      <c r="H35" s="220" t="s">
        <v>74</v>
      </c>
    </row>
    <row r="36" spans="1:8" ht="27" customHeight="1">
      <c r="A36">
        <v>39138</v>
      </c>
      <c r="B36" t="s">
        <v>8606</v>
      </c>
      <c r="C36" t="s">
        <v>1574</v>
      </c>
      <c r="D36" s="673">
        <v>0.96</v>
      </c>
      <c r="E36" s="220" t="s">
        <v>14360</v>
      </c>
      <c r="F36" s="441">
        <v>45261</v>
      </c>
      <c r="G36" s="220" t="s">
        <v>1773</v>
      </c>
      <c r="H36" s="220" t="s">
        <v>74</v>
      </c>
    </row>
    <row r="37" spans="1:8" ht="27" customHeight="1">
      <c r="A37">
        <v>39136</v>
      </c>
      <c r="B37" t="s">
        <v>8607</v>
      </c>
      <c r="C37" t="s">
        <v>1574</v>
      </c>
      <c r="D37" s="673">
        <v>0.64</v>
      </c>
      <c r="E37" s="220" t="s">
        <v>14360</v>
      </c>
      <c r="F37" s="441">
        <v>45261</v>
      </c>
      <c r="G37" s="220" t="s">
        <v>1773</v>
      </c>
      <c r="H37" s="220" t="s">
        <v>74</v>
      </c>
    </row>
    <row r="38" spans="1:8" ht="27" customHeight="1">
      <c r="A38">
        <v>39144</v>
      </c>
      <c r="B38" t="s">
        <v>8608</v>
      </c>
      <c r="C38" t="s">
        <v>1574</v>
      </c>
      <c r="D38" s="673">
        <v>4.1900000000000004</v>
      </c>
      <c r="E38" s="220" t="s">
        <v>14360</v>
      </c>
      <c r="F38" s="441">
        <v>45261</v>
      </c>
      <c r="G38" s="220" t="s">
        <v>1773</v>
      </c>
      <c r="H38" s="220" t="s">
        <v>74</v>
      </c>
    </row>
    <row r="39" spans="1:8" ht="27" customHeight="1">
      <c r="A39">
        <v>39145</v>
      </c>
      <c r="B39" t="s">
        <v>8609</v>
      </c>
      <c r="C39" t="s">
        <v>1574</v>
      </c>
      <c r="D39" s="673">
        <v>6.91</v>
      </c>
      <c r="E39" s="220" t="s">
        <v>14360</v>
      </c>
      <c r="F39" s="441">
        <v>45261</v>
      </c>
      <c r="G39" s="220" t="s">
        <v>1773</v>
      </c>
      <c r="H39" s="220" t="s">
        <v>74</v>
      </c>
    </row>
    <row r="40" spans="1:8" ht="27" customHeight="1">
      <c r="A40">
        <v>12615</v>
      </c>
      <c r="B40" t="s">
        <v>8610</v>
      </c>
      <c r="C40" t="s">
        <v>1574</v>
      </c>
      <c r="D40" s="673">
        <v>11.8</v>
      </c>
      <c r="E40" s="220" t="s">
        <v>14360</v>
      </c>
      <c r="F40" s="441">
        <v>45261</v>
      </c>
      <c r="G40" s="220" t="s">
        <v>1773</v>
      </c>
      <c r="H40" s="220" t="s">
        <v>74</v>
      </c>
    </row>
    <row r="41" spans="1:8" ht="27" customHeight="1">
      <c r="A41">
        <v>11927</v>
      </c>
      <c r="B41" t="s">
        <v>8611</v>
      </c>
      <c r="C41" t="s">
        <v>1574</v>
      </c>
      <c r="D41" s="673">
        <v>7.73</v>
      </c>
      <c r="E41" s="220" t="s">
        <v>14360</v>
      </c>
      <c r="F41" s="441">
        <v>45261</v>
      </c>
      <c r="G41" s="220" t="s">
        <v>1773</v>
      </c>
      <c r="H41" s="220" t="s">
        <v>74</v>
      </c>
    </row>
    <row r="42" spans="1:8" ht="27" customHeight="1">
      <c r="A42">
        <v>11928</v>
      </c>
      <c r="B42" t="s">
        <v>8612</v>
      </c>
      <c r="C42" t="s">
        <v>1574</v>
      </c>
      <c r="D42" s="673">
        <v>8.86</v>
      </c>
      <c r="E42" s="220" t="s">
        <v>14360</v>
      </c>
      <c r="F42" s="441">
        <v>45261</v>
      </c>
      <c r="G42" s="220" t="s">
        <v>1773</v>
      </c>
      <c r="H42" s="220" t="s">
        <v>74</v>
      </c>
    </row>
    <row r="43" spans="1:8" ht="27" customHeight="1">
      <c r="A43">
        <v>11929</v>
      </c>
      <c r="B43" t="s">
        <v>8613</v>
      </c>
      <c r="C43" t="s">
        <v>1574</v>
      </c>
      <c r="D43" s="673">
        <v>13.71</v>
      </c>
      <c r="E43" s="220" t="s">
        <v>14360</v>
      </c>
      <c r="F43" s="441">
        <v>45261</v>
      </c>
      <c r="G43" s="220" t="s">
        <v>1773</v>
      </c>
      <c r="H43" s="220" t="s">
        <v>74</v>
      </c>
    </row>
    <row r="44" spans="1:8" ht="27" customHeight="1">
      <c r="A44">
        <v>36801</v>
      </c>
      <c r="B44" t="s">
        <v>8614</v>
      </c>
      <c r="C44" t="s">
        <v>1574</v>
      </c>
      <c r="D44" s="673">
        <v>36.49</v>
      </c>
      <c r="E44" s="220" t="s">
        <v>14360</v>
      </c>
      <c r="F44" s="441">
        <v>45261</v>
      </c>
      <c r="G44" s="220" t="s">
        <v>1773</v>
      </c>
      <c r="H44" s="220" t="s">
        <v>74</v>
      </c>
    </row>
    <row r="45" spans="1:8" ht="27" customHeight="1">
      <c r="A45">
        <v>36246</v>
      </c>
      <c r="B45" t="s">
        <v>8615</v>
      </c>
      <c r="C45" t="s">
        <v>1577</v>
      </c>
      <c r="D45" s="673">
        <v>3.04</v>
      </c>
      <c r="E45" s="220" t="s">
        <v>14360</v>
      </c>
      <c r="F45" s="441">
        <v>45261</v>
      </c>
      <c r="G45" s="220" t="s">
        <v>1773</v>
      </c>
      <c r="H45" s="220" t="s">
        <v>74</v>
      </c>
    </row>
    <row r="46" spans="1:8" ht="27" customHeight="1">
      <c r="A46">
        <v>37600</v>
      </c>
      <c r="B46" t="s">
        <v>8616</v>
      </c>
      <c r="C46" t="s">
        <v>1574</v>
      </c>
      <c r="D46" s="673">
        <v>104.86</v>
      </c>
      <c r="E46" s="220" t="s">
        <v>14360</v>
      </c>
      <c r="F46" s="441">
        <v>45261</v>
      </c>
      <c r="G46" s="220" t="s">
        <v>1773</v>
      </c>
      <c r="H46" s="220" t="s">
        <v>74</v>
      </c>
    </row>
    <row r="47" spans="1:8" ht="27" customHeight="1">
      <c r="A47">
        <v>37599</v>
      </c>
      <c r="B47" t="s">
        <v>8617</v>
      </c>
      <c r="C47" t="s">
        <v>1574</v>
      </c>
      <c r="D47" s="673">
        <v>97.6</v>
      </c>
      <c r="E47" s="220" t="s">
        <v>14360</v>
      </c>
      <c r="F47" s="441">
        <v>45261</v>
      </c>
      <c r="G47" s="220" t="s">
        <v>1773</v>
      </c>
      <c r="H47" s="220" t="s">
        <v>74</v>
      </c>
    </row>
    <row r="48" spans="1:8" ht="27" customHeight="1">
      <c r="A48">
        <v>1</v>
      </c>
      <c r="B48" t="s">
        <v>8618</v>
      </c>
      <c r="C48" t="s">
        <v>1578</v>
      </c>
      <c r="D48" s="673">
        <v>94.44</v>
      </c>
      <c r="E48" s="220" t="s">
        <v>14360</v>
      </c>
      <c r="F48" s="441">
        <v>45261</v>
      </c>
      <c r="G48" s="220" t="s">
        <v>1773</v>
      </c>
      <c r="H48" s="220" t="s">
        <v>74</v>
      </c>
    </row>
    <row r="49" spans="1:8" ht="27" customHeight="1">
      <c r="A49">
        <v>3</v>
      </c>
      <c r="B49" t="s">
        <v>8619</v>
      </c>
      <c r="C49" t="s">
        <v>1579</v>
      </c>
      <c r="D49" s="673">
        <v>15.22</v>
      </c>
      <c r="E49" s="220" t="s">
        <v>14360</v>
      </c>
      <c r="F49" s="441">
        <v>45261</v>
      </c>
      <c r="G49" s="220" t="s">
        <v>1773</v>
      </c>
      <c r="H49" s="220" t="s">
        <v>74</v>
      </c>
    </row>
    <row r="50" spans="1:8" ht="27" customHeight="1">
      <c r="A50">
        <v>43054</v>
      </c>
      <c r="B50" t="s">
        <v>8620</v>
      </c>
      <c r="C50" t="s">
        <v>1578</v>
      </c>
      <c r="D50" s="673">
        <v>8.1999999999999993</v>
      </c>
      <c r="E50" s="220" t="s">
        <v>14360</v>
      </c>
      <c r="F50" s="441">
        <v>45261</v>
      </c>
      <c r="G50" s="220" t="s">
        <v>1773</v>
      </c>
      <c r="H50" s="220" t="s">
        <v>74</v>
      </c>
    </row>
    <row r="51" spans="1:8" ht="27" customHeight="1">
      <c r="A51">
        <v>42402</v>
      </c>
      <c r="B51" t="s">
        <v>8621</v>
      </c>
      <c r="C51" t="s">
        <v>1578</v>
      </c>
      <c r="D51" s="673">
        <v>7.83</v>
      </c>
      <c r="E51" s="220" t="s">
        <v>14360</v>
      </c>
      <c r="F51" s="441">
        <v>45261</v>
      </c>
      <c r="G51" s="220" t="s">
        <v>1773</v>
      </c>
      <c r="H51" s="220" t="s">
        <v>74</v>
      </c>
    </row>
    <row r="52" spans="1:8" ht="27" customHeight="1">
      <c r="A52">
        <v>42403</v>
      </c>
      <c r="B52" t="s">
        <v>8622</v>
      </c>
      <c r="C52" t="s">
        <v>1578</v>
      </c>
      <c r="D52" s="673">
        <v>10.050000000000001</v>
      </c>
      <c r="E52" s="220" t="s">
        <v>14360</v>
      </c>
      <c r="F52" s="441">
        <v>45261</v>
      </c>
      <c r="G52" s="220" t="s">
        <v>1773</v>
      </c>
      <c r="H52" s="220" t="s">
        <v>74</v>
      </c>
    </row>
    <row r="53" spans="1:8" ht="27" customHeight="1">
      <c r="A53">
        <v>42404</v>
      </c>
      <c r="B53" t="s">
        <v>8623</v>
      </c>
      <c r="C53" t="s">
        <v>1578</v>
      </c>
      <c r="D53" s="673">
        <v>9.99</v>
      </c>
      <c r="E53" s="220" t="s">
        <v>14360</v>
      </c>
      <c r="F53" s="441">
        <v>45261</v>
      </c>
      <c r="G53" s="220" t="s">
        <v>1773</v>
      </c>
      <c r="H53" s="220" t="s">
        <v>74</v>
      </c>
    </row>
    <row r="54" spans="1:8" ht="27" customHeight="1">
      <c r="A54">
        <v>42405</v>
      </c>
      <c r="B54" t="s">
        <v>8624</v>
      </c>
      <c r="C54" t="s">
        <v>1578</v>
      </c>
      <c r="D54" s="673">
        <v>10.65</v>
      </c>
      <c r="E54" s="220" t="s">
        <v>14360</v>
      </c>
      <c r="F54" s="441">
        <v>45261</v>
      </c>
      <c r="G54" s="220" t="s">
        <v>1773</v>
      </c>
      <c r="H54" s="220" t="s">
        <v>74</v>
      </c>
    </row>
    <row r="55" spans="1:8" ht="27" customHeight="1">
      <c r="A55">
        <v>34341</v>
      </c>
      <c r="B55" t="s">
        <v>8625</v>
      </c>
      <c r="C55" t="s">
        <v>1578</v>
      </c>
      <c r="D55" s="673">
        <v>9.24</v>
      </c>
      <c r="E55" s="220" t="s">
        <v>14360</v>
      </c>
      <c r="F55" s="441">
        <v>45261</v>
      </c>
      <c r="G55" s="220" t="s">
        <v>1773</v>
      </c>
      <c r="H55" s="220" t="s">
        <v>74</v>
      </c>
    </row>
    <row r="56" spans="1:8" ht="27" customHeight="1">
      <c r="A56">
        <v>43053</v>
      </c>
      <c r="B56" t="s">
        <v>8626</v>
      </c>
      <c r="C56" t="s">
        <v>1578</v>
      </c>
      <c r="D56" s="673">
        <v>7.32</v>
      </c>
      <c r="E56" s="220" t="s">
        <v>14360</v>
      </c>
      <c r="F56" s="441">
        <v>45261</v>
      </c>
      <c r="G56" s="220" t="s">
        <v>1773</v>
      </c>
      <c r="H56" s="220" t="s">
        <v>74</v>
      </c>
    </row>
    <row r="57" spans="1:8" ht="27" customHeight="1">
      <c r="A57">
        <v>43058</v>
      </c>
      <c r="B57" t="s">
        <v>8627</v>
      </c>
      <c r="C57" t="s">
        <v>1578</v>
      </c>
      <c r="D57" s="673">
        <v>7.59</v>
      </c>
      <c r="E57" s="220" t="s">
        <v>14360</v>
      </c>
      <c r="F57" s="441">
        <v>45261</v>
      </c>
      <c r="G57" s="220" t="s">
        <v>1773</v>
      </c>
      <c r="H57" s="220" t="s">
        <v>74</v>
      </c>
    </row>
    <row r="58" spans="1:8" ht="27" customHeight="1">
      <c r="A58">
        <v>34</v>
      </c>
      <c r="B58" t="s">
        <v>8628</v>
      </c>
      <c r="C58" t="s">
        <v>1578</v>
      </c>
      <c r="D58" s="673">
        <v>7.63</v>
      </c>
      <c r="E58" s="220" t="s">
        <v>14360</v>
      </c>
      <c r="F58" s="441">
        <v>45261</v>
      </c>
      <c r="G58" s="220" t="s">
        <v>1773</v>
      </c>
      <c r="H58" s="220" t="s">
        <v>74</v>
      </c>
    </row>
    <row r="59" spans="1:8" ht="27" customHeight="1">
      <c r="A59">
        <v>43055</v>
      </c>
      <c r="B59" t="s">
        <v>8629</v>
      </c>
      <c r="C59" t="s">
        <v>1578</v>
      </c>
      <c r="D59" s="673">
        <v>6.61</v>
      </c>
      <c r="E59" s="220" t="s">
        <v>14360</v>
      </c>
      <c r="F59" s="441">
        <v>45261</v>
      </c>
      <c r="G59" s="220" t="s">
        <v>1773</v>
      </c>
      <c r="H59" s="220" t="s">
        <v>74</v>
      </c>
    </row>
    <row r="60" spans="1:8" ht="27" customHeight="1">
      <c r="A60">
        <v>43056</v>
      </c>
      <c r="B60" t="s">
        <v>8630</v>
      </c>
      <c r="C60" t="s">
        <v>1578</v>
      </c>
      <c r="D60" s="673">
        <v>7.62</v>
      </c>
      <c r="E60" s="220" t="s">
        <v>14360</v>
      </c>
      <c r="F60" s="441">
        <v>45261</v>
      </c>
      <c r="G60" s="220" t="s">
        <v>1773</v>
      </c>
      <c r="H60" s="220" t="s">
        <v>74</v>
      </c>
    </row>
    <row r="61" spans="1:8" ht="27" customHeight="1">
      <c r="A61">
        <v>43057</v>
      </c>
      <c r="B61" t="s">
        <v>8631</v>
      </c>
      <c r="C61" t="s">
        <v>1578</v>
      </c>
      <c r="D61" s="673">
        <v>8.3699999999999992</v>
      </c>
      <c r="E61" s="220" t="s">
        <v>14360</v>
      </c>
      <c r="F61" s="441">
        <v>45261</v>
      </c>
      <c r="G61" s="220" t="s">
        <v>1773</v>
      </c>
      <c r="H61" s="220" t="s">
        <v>74</v>
      </c>
    </row>
    <row r="62" spans="1:8" ht="27" customHeight="1">
      <c r="A62">
        <v>34449</v>
      </c>
      <c r="B62" t="s">
        <v>8632</v>
      </c>
      <c r="C62" t="s">
        <v>1578</v>
      </c>
      <c r="D62" s="673">
        <v>8.9499999999999993</v>
      </c>
      <c r="E62" s="220" t="s">
        <v>14360</v>
      </c>
      <c r="F62" s="441">
        <v>45261</v>
      </c>
      <c r="G62" s="220" t="s">
        <v>1773</v>
      </c>
      <c r="H62" s="220" t="s">
        <v>74</v>
      </c>
    </row>
    <row r="63" spans="1:8" ht="27" customHeight="1">
      <c r="A63">
        <v>32</v>
      </c>
      <c r="B63" t="s">
        <v>8633</v>
      </c>
      <c r="C63" t="s">
        <v>1578</v>
      </c>
      <c r="D63" s="673">
        <v>8.0500000000000007</v>
      </c>
      <c r="E63" s="220" t="s">
        <v>14360</v>
      </c>
      <c r="F63" s="441">
        <v>45261</v>
      </c>
      <c r="G63" s="220" t="s">
        <v>1773</v>
      </c>
      <c r="H63" s="220" t="s">
        <v>74</v>
      </c>
    </row>
    <row r="64" spans="1:8" ht="27" customHeight="1">
      <c r="A64">
        <v>33</v>
      </c>
      <c r="B64" t="s">
        <v>8634</v>
      </c>
      <c r="C64" t="s">
        <v>1578</v>
      </c>
      <c r="D64" s="673">
        <v>8.09</v>
      </c>
      <c r="E64" s="220" t="s">
        <v>14360</v>
      </c>
      <c r="F64" s="441">
        <v>45261</v>
      </c>
      <c r="G64" s="220" t="s">
        <v>1773</v>
      </c>
      <c r="H64" s="220" t="s">
        <v>74</v>
      </c>
    </row>
    <row r="65" spans="1:8" ht="27" customHeight="1">
      <c r="A65">
        <v>43061</v>
      </c>
      <c r="B65" t="s">
        <v>8635</v>
      </c>
      <c r="C65" t="s">
        <v>1578</v>
      </c>
      <c r="D65" s="673">
        <v>7.56</v>
      </c>
      <c r="E65" s="220" t="s">
        <v>14360</v>
      </c>
      <c r="F65" s="441">
        <v>45261</v>
      </c>
      <c r="G65" s="220" t="s">
        <v>1773</v>
      </c>
      <c r="H65" s="220" t="s">
        <v>74</v>
      </c>
    </row>
    <row r="66" spans="1:8" ht="27" customHeight="1">
      <c r="A66">
        <v>43059</v>
      </c>
      <c r="B66" t="s">
        <v>8636</v>
      </c>
      <c r="C66" t="s">
        <v>1578</v>
      </c>
      <c r="D66" s="673">
        <v>7.22</v>
      </c>
      <c r="E66" s="220" t="s">
        <v>14360</v>
      </c>
      <c r="F66" s="441">
        <v>45261</v>
      </c>
      <c r="G66" s="220" t="s">
        <v>1773</v>
      </c>
      <c r="H66" s="220" t="s">
        <v>74</v>
      </c>
    </row>
    <row r="67" spans="1:8" ht="27" customHeight="1">
      <c r="A67">
        <v>43062</v>
      </c>
      <c r="B67" t="s">
        <v>8637</v>
      </c>
      <c r="C67" t="s">
        <v>1578</v>
      </c>
      <c r="D67" s="673">
        <v>8</v>
      </c>
      <c r="E67" s="220" t="s">
        <v>14360</v>
      </c>
      <c r="F67" s="441">
        <v>45261</v>
      </c>
      <c r="G67" s="220" t="s">
        <v>1773</v>
      </c>
      <c r="H67" s="220" t="s">
        <v>74</v>
      </c>
    </row>
    <row r="68" spans="1:8" ht="27" customHeight="1">
      <c r="A68">
        <v>43060</v>
      </c>
      <c r="B68" t="s">
        <v>8638</v>
      </c>
      <c r="C68" t="s">
        <v>1578</v>
      </c>
      <c r="D68" s="673">
        <v>6.29</v>
      </c>
      <c r="E68" s="220" t="s">
        <v>14360</v>
      </c>
      <c r="F68" s="441">
        <v>45261</v>
      </c>
      <c r="G68" s="220" t="s">
        <v>1773</v>
      </c>
      <c r="H68" s="220" t="s">
        <v>74</v>
      </c>
    </row>
    <row r="69" spans="1:8" ht="27" customHeight="1">
      <c r="A69">
        <v>40410</v>
      </c>
      <c r="B69" t="s">
        <v>8639</v>
      </c>
      <c r="C69" t="s">
        <v>1574</v>
      </c>
      <c r="D69" s="673">
        <v>23.72</v>
      </c>
      <c r="E69" s="220" t="s">
        <v>14360</v>
      </c>
      <c r="F69" s="441">
        <v>45261</v>
      </c>
      <c r="G69" s="220" t="s">
        <v>1773</v>
      </c>
      <c r="H69" s="220" t="s">
        <v>74</v>
      </c>
    </row>
    <row r="70" spans="1:8" ht="27" customHeight="1">
      <c r="A70">
        <v>40411</v>
      </c>
      <c r="B70" t="s">
        <v>8640</v>
      </c>
      <c r="C70" t="s">
        <v>1574</v>
      </c>
      <c r="D70" s="673">
        <v>25.74</v>
      </c>
      <c r="E70" s="220" t="s">
        <v>14360</v>
      </c>
      <c r="F70" s="441">
        <v>45261</v>
      </c>
      <c r="G70" s="220" t="s">
        <v>1773</v>
      </c>
      <c r="H70" s="220" t="s">
        <v>74</v>
      </c>
    </row>
    <row r="71" spans="1:8" ht="27" customHeight="1">
      <c r="A71">
        <v>40412</v>
      </c>
      <c r="B71" t="s">
        <v>8641</v>
      </c>
      <c r="C71" t="s">
        <v>1574</v>
      </c>
      <c r="D71" s="673">
        <v>28.89</v>
      </c>
      <c r="E71" s="220" t="s">
        <v>14360</v>
      </c>
      <c r="F71" s="441">
        <v>45261</v>
      </c>
      <c r="G71" s="220" t="s">
        <v>1773</v>
      </c>
      <c r="H71" s="220" t="s">
        <v>74</v>
      </c>
    </row>
    <row r="72" spans="1:8" ht="27" customHeight="1">
      <c r="A72">
        <v>44254</v>
      </c>
      <c r="B72" t="s">
        <v>8642</v>
      </c>
      <c r="C72" t="s">
        <v>1574</v>
      </c>
      <c r="D72" s="673">
        <v>29.63</v>
      </c>
      <c r="E72" s="220" t="s">
        <v>14360</v>
      </c>
      <c r="F72" s="441">
        <v>45261</v>
      </c>
      <c r="G72" s="220" t="s">
        <v>1773</v>
      </c>
      <c r="H72" s="220" t="s">
        <v>74</v>
      </c>
    </row>
    <row r="73" spans="1:8" ht="27" customHeight="1">
      <c r="A73">
        <v>44255</v>
      </c>
      <c r="B73" t="s">
        <v>8643</v>
      </c>
      <c r="C73" t="s">
        <v>1574</v>
      </c>
      <c r="D73" s="673">
        <v>32.840000000000003</v>
      </c>
      <c r="E73" s="220" t="s">
        <v>14360</v>
      </c>
      <c r="F73" s="441">
        <v>45261</v>
      </c>
      <c r="G73" s="220" t="s">
        <v>1773</v>
      </c>
      <c r="H73" s="220" t="s">
        <v>74</v>
      </c>
    </row>
    <row r="74" spans="1:8" ht="27" customHeight="1">
      <c r="A74">
        <v>44256</v>
      </c>
      <c r="B74" t="s">
        <v>8644</v>
      </c>
      <c r="C74" t="s">
        <v>1574</v>
      </c>
      <c r="D74" s="673">
        <v>37.090000000000003</v>
      </c>
      <c r="E74" s="220" t="s">
        <v>14360</v>
      </c>
      <c r="F74" s="441">
        <v>45261</v>
      </c>
      <c r="G74" s="220" t="s">
        <v>1773</v>
      </c>
      <c r="H74" s="220" t="s">
        <v>74</v>
      </c>
    </row>
    <row r="75" spans="1:8" ht="27" customHeight="1">
      <c r="A75">
        <v>44257</v>
      </c>
      <c r="B75" t="s">
        <v>8645</v>
      </c>
      <c r="C75" t="s">
        <v>1574</v>
      </c>
      <c r="D75" s="673">
        <v>58.68</v>
      </c>
      <c r="E75" s="220" t="s">
        <v>14360</v>
      </c>
      <c r="F75" s="441">
        <v>45261</v>
      </c>
      <c r="G75" s="220" t="s">
        <v>1773</v>
      </c>
      <c r="H75" s="220" t="s">
        <v>74</v>
      </c>
    </row>
    <row r="76" spans="1:8" ht="27" customHeight="1">
      <c r="A76">
        <v>44258</v>
      </c>
      <c r="B76" t="s">
        <v>8646</v>
      </c>
      <c r="C76" t="s">
        <v>1574</v>
      </c>
      <c r="D76" s="673">
        <v>67.06</v>
      </c>
      <c r="E76" s="220" t="s">
        <v>14360</v>
      </c>
      <c r="F76" s="441">
        <v>45261</v>
      </c>
      <c r="G76" s="220" t="s">
        <v>1773</v>
      </c>
      <c r="H76" s="220" t="s">
        <v>74</v>
      </c>
    </row>
    <row r="77" spans="1:8" ht="27" customHeight="1">
      <c r="A77">
        <v>44259</v>
      </c>
      <c r="B77" t="s">
        <v>8647</v>
      </c>
      <c r="C77" t="s">
        <v>1574</v>
      </c>
      <c r="D77" s="673">
        <v>92.05</v>
      </c>
      <c r="E77" s="220" t="s">
        <v>14360</v>
      </c>
      <c r="F77" s="441">
        <v>45261</v>
      </c>
      <c r="G77" s="220" t="s">
        <v>1773</v>
      </c>
      <c r="H77" s="220" t="s">
        <v>74</v>
      </c>
    </row>
    <row r="78" spans="1:8" ht="27" customHeight="1">
      <c r="A78">
        <v>37997</v>
      </c>
      <c r="B78" t="s">
        <v>8648</v>
      </c>
      <c r="C78" t="s">
        <v>1574</v>
      </c>
      <c r="D78" s="673">
        <v>17.649999999999999</v>
      </c>
      <c r="E78" s="220" t="s">
        <v>14360</v>
      </c>
      <c r="F78" s="441">
        <v>45261</v>
      </c>
      <c r="G78" s="220" t="s">
        <v>1773</v>
      </c>
      <c r="H78" s="220" t="s">
        <v>74</v>
      </c>
    </row>
    <row r="79" spans="1:8" ht="27" customHeight="1">
      <c r="A79">
        <v>37998</v>
      </c>
      <c r="B79" t="s">
        <v>8649</v>
      </c>
      <c r="C79" t="s">
        <v>1574</v>
      </c>
      <c r="D79" s="673">
        <v>23.63</v>
      </c>
      <c r="E79" s="220" t="s">
        <v>14360</v>
      </c>
      <c r="F79" s="441">
        <v>45261</v>
      </c>
      <c r="G79" s="220" t="s">
        <v>1773</v>
      </c>
      <c r="H79" s="220" t="s">
        <v>74</v>
      </c>
    </row>
    <row r="80" spans="1:8" ht="27" customHeight="1">
      <c r="A80">
        <v>55</v>
      </c>
      <c r="B80" t="s">
        <v>8650</v>
      </c>
      <c r="C80" t="s">
        <v>1574</v>
      </c>
      <c r="D80" s="673">
        <v>4.2</v>
      </c>
      <c r="E80" s="220" t="s">
        <v>14360</v>
      </c>
      <c r="F80" s="441">
        <v>45261</v>
      </c>
      <c r="G80" s="220" t="s">
        <v>1773</v>
      </c>
      <c r="H80" s="220" t="s">
        <v>74</v>
      </c>
    </row>
    <row r="81" spans="1:8" ht="27" customHeight="1">
      <c r="A81">
        <v>61</v>
      </c>
      <c r="B81" t="s">
        <v>8651</v>
      </c>
      <c r="C81" t="s">
        <v>1574</v>
      </c>
      <c r="D81" s="673">
        <v>3.97</v>
      </c>
      <c r="E81" s="220" t="s">
        <v>14360</v>
      </c>
      <c r="F81" s="441">
        <v>45261</v>
      </c>
      <c r="G81" s="220" t="s">
        <v>1773</v>
      </c>
      <c r="H81" s="220" t="s">
        <v>74</v>
      </c>
    </row>
    <row r="82" spans="1:8" ht="27" customHeight="1">
      <c r="A82">
        <v>62</v>
      </c>
      <c r="B82" t="s">
        <v>8652</v>
      </c>
      <c r="C82" t="s">
        <v>1574</v>
      </c>
      <c r="D82" s="673">
        <v>8.23</v>
      </c>
      <c r="E82" s="220" t="s">
        <v>14360</v>
      </c>
      <c r="F82" s="441">
        <v>45261</v>
      </c>
      <c r="G82" s="220" t="s">
        <v>1773</v>
      </c>
      <c r="H82" s="220" t="s">
        <v>74</v>
      </c>
    </row>
    <row r="83" spans="1:8" ht="27" customHeight="1">
      <c r="A83">
        <v>10899</v>
      </c>
      <c r="B83" t="s">
        <v>8653</v>
      </c>
      <c r="C83" t="s">
        <v>1574</v>
      </c>
      <c r="D83" s="673">
        <v>87.61</v>
      </c>
      <c r="E83" s="220" t="s">
        <v>14360</v>
      </c>
      <c r="F83" s="441">
        <v>45261</v>
      </c>
      <c r="G83" s="220" t="s">
        <v>1773</v>
      </c>
      <c r="H83" s="220" t="s">
        <v>74</v>
      </c>
    </row>
    <row r="84" spans="1:8" ht="27" customHeight="1">
      <c r="A84">
        <v>10900</v>
      </c>
      <c r="B84" t="s">
        <v>8654</v>
      </c>
      <c r="C84" t="s">
        <v>1574</v>
      </c>
      <c r="D84" s="673">
        <v>68.569999999999993</v>
      </c>
      <c r="E84" s="220" t="s">
        <v>14360</v>
      </c>
      <c r="F84" s="441">
        <v>45261</v>
      </c>
      <c r="G84" s="220" t="s">
        <v>1773</v>
      </c>
      <c r="H84" s="220" t="s">
        <v>74</v>
      </c>
    </row>
    <row r="85" spans="1:8" ht="27" customHeight="1">
      <c r="A85">
        <v>103</v>
      </c>
      <c r="B85" t="s">
        <v>8655</v>
      </c>
      <c r="C85" t="s">
        <v>1574</v>
      </c>
      <c r="D85" s="673">
        <v>46.76</v>
      </c>
      <c r="E85" s="220" t="s">
        <v>14360</v>
      </c>
      <c r="F85" s="441">
        <v>45261</v>
      </c>
      <c r="G85" s="220" t="s">
        <v>1773</v>
      </c>
      <c r="H85" s="220" t="s">
        <v>74</v>
      </c>
    </row>
    <row r="86" spans="1:8" ht="27" customHeight="1">
      <c r="A86">
        <v>107</v>
      </c>
      <c r="B86" t="s">
        <v>8656</v>
      </c>
      <c r="C86" t="s">
        <v>1574</v>
      </c>
      <c r="D86" s="673">
        <v>0.88</v>
      </c>
      <c r="E86" s="220" t="s">
        <v>14360</v>
      </c>
      <c r="F86" s="441">
        <v>45261</v>
      </c>
      <c r="G86" s="220" t="s">
        <v>1773</v>
      </c>
      <c r="H86" s="220" t="s">
        <v>74</v>
      </c>
    </row>
    <row r="87" spans="1:8" ht="27" customHeight="1">
      <c r="A87">
        <v>65</v>
      </c>
      <c r="B87" t="s">
        <v>8657</v>
      </c>
      <c r="C87" t="s">
        <v>1574</v>
      </c>
      <c r="D87" s="673">
        <v>0.96</v>
      </c>
      <c r="E87" s="220" t="s">
        <v>14360</v>
      </c>
      <c r="F87" s="441">
        <v>45261</v>
      </c>
      <c r="G87" s="220" t="s">
        <v>1773</v>
      </c>
      <c r="H87" s="220" t="s">
        <v>74</v>
      </c>
    </row>
    <row r="88" spans="1:8" ht="27" customHeight="1">
      <c r="A88">
        <v>108</v>
      </c>
      <c r="B88" t="s">
        <v>8658</v>
      </c>
      <c r="C88" t="s">
        <v>1574</v>
      </c>
      <c r="D88" s="673">
        <v>1.94</v>
      </c>
      <c r="E88" s="220" t="s">
        <v>14360</v>
      </c>
      <c r="F88" s="441">
        <v>45261</v>
      </c>
      <c r="G88" s="220" t="s">
        <v>1773</v>
      </c>
      <c r="H88" s="220" t="s">
        <v>74</v>
      </c>
    </row>
    <row r="89" spans="1:8" ht="27" customHeight="1">
      <c r="A89">
        <v>110</v>
      </c>
      <c r="B89" t="s">
        <v>8659</v>
      </c>
      <c r="C89" t="s">
        <v>1574</v>
      </c>
      <c r="D89" s="673">
        <v>6.73</v>
      </c>
      <c r="E89" s="220" t="s">
        <v>14360</v>
      </c>
      <c r="F89" s="441">
        <v>45261</v>
      </c>
      <c r="G89" s="220" t="s">
        <v>1773</v>
      </c>
      <c r="H89" s="220" t="s">
        <v>74</v>
      </c>
    </row>
    <row r="90" spans="1:8" ht="27" customHeight="1">
      <c r="A90">
        <v>109</v>
      </c>
      <c r="B90" t="s">
        <v>8660</v>
      </c>
      <c r="C90" t="s">
        <v>1574</v>
      </c>
      <c r="D90" s="673">
        <v>4.01</v>
      </c>
      <c r="E90" s="220" t="s">
        <v>14360</v>
      </c>
      <c r="F90" s="441">
        <v>45261</v>
      </c>
      <c r="G90" s="220" t="s">
        <v>1773</v>
      </c>
      <c r="H90" s="220" t="s">
        <v>74</v>
      </c>
    </row>
    <row r="91" spans="1:8" ht="27" customHeight="1">
      <c r="A91">
        <v>111</v>
      </c>
      <c r="B91" t="s">
        <v>8661</v>
      </c>
      <c r="C91" t="s">
        <v>1574</v>
      </c>
      <c r="D91" s="673">
        <v>9.1</v>
      </c>
      <c r="E91" s="220" t="s">
        <v>14360</v>
      </c>
      <c r="F91" s="441">
        <v>45261</v>
      </c>
      <c r="G91" s="220" t="s">
        <v>1773</v>
      </c>
      <c r="H91" s="220" t="s">
        <v>74</v>
      </c>
    </row>
    <row r="92" spans="1:8" ht="27" customHeight="1">
      <c r="A92">
        <v>112</v>
      </c>
      <c r="B92" t="s">
        <v>8662</v>
      </c>
      <c r="C92" t="s">
        <v>1574</v>
      </c>
      <c r="D92" s="673">
        <v>4.82</v>
      </c>
      <c r="E92" s="220" t="s">
        <v>14360</v>
      </c>
      <c r="F92" s="441">
        <v>45261</v>
      </c>
      <c r="G92" s="220" t="s">
        <v>1773</v>
      </c>
      <c r="H92" s="220" t="s">
        <v>74</v>
      </c>
    </row>
    <row r="93" spans="1:8" ht="27" customHeight="1">
      <c r="A93">
        <v>113</v>
      </c>
      <c r="B93" t="s">
        <v>8663</v>
      </c>
      <c r="C93" t="s">
        <v>1574</v>
      </c>
      <c r="D93" s="673">
        <v>12.08</v>
      </c>
      <c r="E93" s="220" t="s">
        <v>14360</v>
      </c>
      <c r="F93" s="441">
        <v>45261</v>
      </c>
      <c r="G93" s="220" t="s">
        <v>1773</v>
      </c>
      <c r="H93" s="220" t="s">
        <v>74</v>
      </c>
    </row>
    <row r="94" spans="1:8" ht="27" customHeight="1">
      <c r="A94">
        <v>104</v>
      </c>
      <c r="B94" t="s">
        <v>8664</v>
      </c>
      <c r="C94" t="s">
        <v>1574</v>
      </c>
      <c r="D94" s="673">
        <v>21.02</v>
      </c>
      <c r="E94" s="220" t="s">
        <v>14360</v>
      </c>
      <c r="F94" s="441">
        <v>45261</v>
      </c>
      <c r="G94" s="220" t="s">
        <v>1773</v>
      </c>
      <c r="H94" s="220" t="s">
        <v>74</v>
      </c>
    </row>
    <row r="95" spans="1:8" ht="27" customHeight="1">
      <c r="A95">
        <v>102</v>
      </c>
      <c r="B95" t="s">
        <v>8665</v>
      </c>
      <c r="C95" t="s">
        <v>1574</v>
      </c>
      <c r="D95" s="673">
        <v>28.98</v>
      </c>
      <c r="E95" s="220" t="s">
        <v>14360</v>
      </c>
      <c r="F95" s="441">
        <v>45261</v>
      </c>
      <c r="G95" s="220" t="s">
        <v>1773</v>
      </c>
      <c r="H95" s="220" t="s">
        <v>74</v>
      </c>
    </row>
    <row r="96" spans="1:8" ht="27" customHeight="1">
      <c r="A96">
        <v>95</v>
      </c>
      <c r="B96" t="s">
        <v>8666</v>
      </c>
      <c r="C96" t="s">
        <v>1574</v>
      </c>
      <c r="D96" s="673">
        <v>12.24</v>
      </c>
      <c r="E96" s="220" t="s">
        <v>14360</v>
      </c>
      <c r="F96" s="441">
        <v>45261</v>
      </c>
      <c r="G96" s="220" t="s">
        <v>1773</v>
      </c>
      <c r="H96" s="220" t="s">
        <v>74</v>
      </c>
    </row>
    <row r="97" spans="1:8" ht="27" customHeight="1">
      <c r="A97">
        <v>96</v>
      </c>
      <c r="B97" t="s">
        <v>8667</v>
      </c>
      <c r="C97" t="s">
        <v>1574</v>
      </c>
      <c r="D97" s="673">
        <v>13.32</v>
      </c>
      <c r="E97" s="220" t="s">
        <v>14360</v>
      </c>
      <c r="F97" s="441">
        <v>45261</v>
      </c>
      <c r="G97" s="220" t="s">
        <v>1773</v>
      </c>
      <c r="H97" s="220" t="s">
        <v>74</v>
      </c>
    </row>
    <row r="98" spans="1:8" ht="27" customHeight="1">
      <c r="A98">
        <v>97</v>
      </c>
      <c r="B98" t="s">
        <v>8668</v>
      </c>
      <c r="C98" t="s">
        <v>1574</v>
      </c>
      <c r="D98" s="673">
        <v>20.04</v>
      </c>
      <c r="E98" s="220" t="s">
        <v>14360</v>
      </c>
      <c r="F98" s="441">
        <v>45261</v>
      </c>
      <c r="G98" s="220" t="s">
        <v>1773</v>
      </c>
      <c r="H98" s="220" t="s">
        <v>74</v>
      </c>
    </row>
    <row r="99" spans="1:8" ht="27" customHeight="1">
      <c r="A99">
        <v>98</v>
      </c>
      <c r="B99" t="s">
        <v>8669</v>
      </c>
      <c r="C99" t="s">
        <v>1574</v>
      </c>
      <c r="D99" s="673">
        <v>30</v>
      </c>
      <c r="E99" s="220" t="s">
        <v>14360</v>
      </c>
      <c r="F99" s="441">
        <v>45261</v>
      </c>
      <c r="G99" s="220" t="s">
        <v>1773</v>
      </c>
      <c r="H99" s="220" t="s">
        <v>74</v>
      </c>
    </row>
    <row r="100" spans="1:8" ht="27" customHeight="1">
      <c r="A100">
        <v>99</v>
      </c>
      <c r="B100" t="s">
        <v>8670</v>
      </c>
      <c r="C100" t="s">
        <v>1574</v>
      </c>
      <c r="D100" s="673">
        <v>28.35</v>
      </c>
      <c r="E100" s="220" t="s">
        <v>14360</v>
      </c>
      <c r="F100" s="441">
        <v>45261</v>
      </c>
      <c r="G100" s="220" t="s">
        <v>1773</v>
      </c>
      <c r="H100" s="220" t="s">
        <v>74</v>
      </c>
    </row>
    <row r="101" spans="1:8" ht="27" customHeight="1">
      <c r="A101">
        <v>100</v>
      </c>
      <c r="B101" t="s">
        <v>8671</v>
      </c>
      <c r="C101" t="s">
        <v>1574</v>
      </c>
      <c r="D101" s="673">
        <v>49.53</v>
      </c>
      <c r="E101" s="220" t="s">
        <v>14360</v>
      </c>
      <c r="F101" s="441">
        <v>45261</v>
      </c>
      <c r="G101" s="220" t="s">
        <v>1773</v>
      </c>
      <c r="H101" s="220" t="s">
        <v>74</v>
      </c>
    </row>
    <row r="102" spans="1:8" ht="27" customHeight="1">
      <c r="A102">
        <v>75</v>
      </c>
      <c r="B102" t="s">
        <v>8672</v>
      </c>
      <c r="C102" t="s">
        <v>1574</v>
      </c>
      <c r="D102" s="673">
        <v>288.8</v>
      </c>
      <c r="E102" s="220" t="s">
        <v>14360</v>
      </c>
      <c r="F102" s="441">
        <v>45261</v>
      </c>
      <c r="G102" s="220" t="s">
        <v>1773</v>
      </c>
      <c r="H102" s="220" t="s">
        <v>74</v>
      </c>
    </row>
    <row r="103" spans="1:8" ht="27" customHeight="1">
      <c r="A103">
        <v>83</v>
      </c>
      <c r="B103" t="s">
        <v>8673</v>
      </c>
      <c r="C103" t="s">
        <v>1574</v>
      </c>
      <c r="D103" s="673">
        <v>230.88</v>
      </c>
      <c r="E103" s="220" t="s">
        <v>14360</v>
      </c>
      <c r="F103" s="441">
        <v>45261</v>
      </c>
      <c r="G103" s="220" t="s">
        <v>1773</v>
      </c>
      <c r="H103" s="220" t="s">
        <v>74</v>
      </c>
    </row>
    <row r="104" spans="1:8" ht="27" customHeight="1">
      <c r="A104">
        <v>74</v>
      </c>
      <c r="B104" t="s">
        <v>8674</v>
      </c>
      <c r="C104" t="s">
        <v>1574</v>
      </c>
      <c r="D104" s="673">
        <v>330.1</v>
      </c>
      <c r="E104" s="220" t="s">
        <v>14360</v>
      </c>
      <c r="F104" s="441">
        <v>45261</v>
      </c>
      <c r="G104" s="220" t="s">
        <v>1773</v>
      </c>
      <c r="H104" s="220" t="s">
        <v>74</v>
      </c>
    </row>
    <row r="105" spans="1:8" ht="27" customHeight="1">
      <c r="A105">
        <v>106</v>
      </c>
      <c r="B105" t="s">
        <v>8675</v>
      </c>
      <c r="C105" t="s">
        <v>1574</v>
      </c>
      <c r="D105" s="673">
        <v>417.43</v>
      </c>
      <c r="E105" s="220" t="s">
        <v>14360</v>
      </c>
      <c r="F105" s="441">
        <v>45261</v>
      </c>
      <c r="G105" s="220" t="s">
        <v>1773</v>
      </c>
      <c r="H105" s="220" t="s">
        <v>74</v>
      </c>
    </row>
    <row r="106" spans="1:8" ht="27" customHeight="1">
      <c r="A106">
        <v>88</v>
      </c>
      <c r="B106" t="s">
        <v>8676</v>
      </c>
      <c r="C106" t="s">
        <v>1574</v>
      </c>
      <c r="D106" s="673">
        <v>11.73</v>
      </c>
      <c r="E106" s="220" t="s">
        <v>14360</v>
      </c>
      <c r="F106" s="441">
        <v>45261</v>
      </c>
      <c r="G106" s="220" t="s">
        <v>1773</v>
      </c>
      <c r="H106" s="220" t="s">
        <v>74</v>
      </c>
    </row>
    <row r="107" spans="1:8" ht="27" customHeight="1">
      <c r="A107">
        <v>82</v>
      </c>
      <c r="B107" t="s">
        <v>8677</v>
      </c>
      <c r="C107" t="s">
        <v>1574</v>
      </c>
      <c r="D107" s="673">
        <v>219.67</v>
      </c>
      <c r="E107" s="220" t="s">
        <v>14360</v>
      </c>
      <c r="F107" s="441">
        <v>45261</v>
      </c>
      <c r="G107" s="220" t="s">
        <v>1773</v>
      </c>
      <c r="H107" s="220" t="s">
        <v>74</v>
      </c>
    </row>
    <row r="108" spans="1:8" ht="27" customHeight="1">
      <c r="A108">
        <v>105</v>
      </c>
      <c r="B108" t="s">
        <v>8678</v>
      </c>
      <c r="C108" t="s">
        <v>1574</v>
      </c>
      <c r="D108" s="673">
        <v>311.27</v>
      </c>
      <c r="E108" s="220" t="s">
        <v>14360</v>
      </c>
      <c r="F108" s="441">
        <v>45261</v>
      </c>
      <c r="G108" s="220" t="s">
        <v>1773</v>
      </c>
      <c r="H108" s="220" t="s">
        <v>74</v>
      </c>
    </row>
    <row r="109" spans="1:8" ht="27" customHeight="1">
      <c r="A109">
        <v>60</v>
      </c>
      <c r="B109" t="s">
        <v>8679</v>
      </c>
      <c r="C109" t="s">
        <v>1574</v>
      </c>
      <c r="D109" s="673">
        <v>5.45</v>
      </c>
      <c r="E109" s="220" t="s">
        <v>14360</v>
      </c>
      <c r="F109" s="441">
        <v>45261</v>
      </c>
      <c r="G109" s="220" t="s">
        <v>1773</v>
      </c>
      <c r="H109" s="220" t="s">
        <v>74</v>
      </c>
    </row>
    <row r="110" spans="1:8" ht="27" customHeight="1">
      <c r="A110">
        <v>72</v>
      </c>
      <c r="B110" t="s">
        <v>8680</v>
      </c>
      <c r="C110" t="s">
        <v>1574</v>
      </c>
      <c r="D110" s="673">
        <v>54.37</v>
      </c>
      <c r="E110" s="220" t="s">
        <v>14360</v>
      </c>
      <c r="F110" s="441">
        <v>45261</v>
      </c>
      <c r="G110" s="220" t="s">
        <v>1773</v>
      </c>
      <c r="H110" s="220" t="s">
        <v>74</v>
      </c>
    </row>
    <row r="111" spans="1:8" ht="27" customHeight="1">
      <c r="A111">
        <v>67</v>
      </c>
      <c r="B111" t="s">
        <v>8681</v>
      </c>
      <c r="C111" t="s">
        <v>1574</v>
      </c>
      <c r="D111" s="673">
        <v>17.579999999999998</v>
      </c>
      <c r="E111" s="220" t="s">
        <v>14360</v>
      </c>
      <c r="F111" s="441">
        <v>45261</v>
      </c>
      <c r="G111" s="220" t="s">
        <v>1773</v>
      </c>
      <c r="H111" s="220" t="s">
        <v>74</v>
      </c>
    </row>
    <row r="112" spans="1:8" ht="27" customHeight="1">
      <c r="A112">
        <v>71</v>
      </c>
      <c r="B112" t="s">
        <v>8682</v>
      </c>
      <c r="C112" t="s">
        <v>1574</v>
      </c>
      <c r="D112" s="673">
        <v>33.58</v>
      </c>
      <c r="E112" s="220" t="s">
        <v>14360</v>
      </c>
      <c r="F112" s="441">
        <v>45261</v>
      </c>
      <c r="G112" s="220" t="s">
        <v>1773</v>
      </c>
      <c r="H112" s="220" t="s">
        <v>74</v>
      </c>
    </row>
    <row r="113" spans="1:8" ht="27" customHeight="1">
      <c r="A113">
        <v>73</v>
      </c>
      <c r="B113" t="s">
        <v>8683</v>
      </c>
      <c r="C113" t="s">
        <v>1574</v>
      </c>
      <c r="D113" s="673">
        <v>16.82</v>
      </c>
      <c r="E113" s="220" t="s">
        <v>14360</v>
      </c>
      <c r="F113" s="441">
        <v>45261</v>
      </c>
      <c r="G113" s="220" t="s">
        <v>1773</v>
      </c>
      <c r="H113" s="220" t="s">
        <v>74</v>
      </c>
    </row>
    <row r="114" spans="1:8" ht="27" customHeight="1">
      <c r="A114">
        <v>46</v>
      </c>
      <c r="B114" t="s">
        <v>8684</v>
      </c>
      <c r="C114" t="s">
        <v>1574</v>
      </c>
      <c r="D114" s="673">
        <v>39.090000000000003</v>
      </c>
      <c r="E114" s="220" t="s">
        <v>14360</v>
      </c>
      <c r="F114" s="441">
        <v>45261</v>
      </c>
      <c r="G114" s="220" t="s">
        <v>1773</v>
      </c>
      <c r="H114" s="220" t="s">
        <v>74</v>
      </c>
    </row>
    <row r="115" spans="1:8" ht="27" customHeight="1">
      <c r="A115">
        <v>47</v>
      </c>
      <c r="B115" t="s">
        <v>8685</v>
      </c>
      <c r="C115" t="s">
        <v>1574</v>
      </c>
      <c r="D115" s="673">
        <v>66.84</v>
      </c>
      <c r="E115" s="220" t="s">
        <v>14360</v>
      </c>
      <c r="F115" s="441">
        <v>45261</v>
      </c>
      <c r="G115" s="220" t="s">
        <v>1773</v>
      </c>
      <c r="H115" s="220" t="s">
        <v>74</v>
      </c>
    </row>
    <row r="116" spans="1:8" ht="27" customHeight="1">
      <c r="A116">
        <v>48</v>
      </c>
      <c r="B116" t="s">
        <v>8686</v>
      </c>
      <c r="C116" t="s">
        <v>1574</v>
      </c>
      <c r="D116" s="673">
        <v>17.43</v>
      </c>
      <c r="E116" s="220" t="s">
        <v>14360</v>
      </c>
      <c r="F116" s="441">
        <v>45261</v>
      </c>
      <c r="G116" s="220" t="s">
        <v>1773</v>
      </c>
      <c r="H116" s="220" t="s">
        <v>74</v>
      </c>
    </row>
    <row r="117" spans="1:8" ht="27" customHeight="1">
      <c r="A117">
        <v>52</v>
      </c>
      <c r="B117" t="s">
        <v>8687</v>
      </c>
      <c r="C117" t="s">
        <v>1574</v>
      </c>
      <c r="D117" s="673">
        <v>13.24</v>
      </c>
      <c r="E117" s="220" t="s">
        <v>14360</v>
      </c>
      <c r="F117" s="441">
        <v>45261</v>
      </c>
      <c r="G117" s="220" t="s">
        <v>1773</v>
      </c>
      <c r="H117" s="220" t="s">
        <v>74</v>
      </c>
    </row>
    <row r="118" spans="1:8" ht="27" customHeight="1">
      <c r="A118">
        <v>43</v>
      </c>
      <c r="B118" t="s">
        <v>8688</v>
      </c>
      <c r="C118" t="s">
        <v>1574</v>
      </c>
      <c r="D118" s="673">
        <v>44.7</v>
      </c>
      <c r="E118" s="220" t="s">
        <v>14360</v>
      </c>
      <c r="F118" s="441">
        <v>45261</v>
      </c>
      <c r="G118" s="220" t="s">
        <v>1773</v>
      </c>
      <c r="H118" s="220" t="s">
        <v>74</v>
      </c>
    </row>
    <row r="119" spans="1:8" ht="27" customHeight="1">
      <c r="A119">
        <v>39719</v>
      </c>
      <c r="B119" t="s">
        <v>8689</v>
      </c>
      <c r="C119" t="s">
        <v>1579</v>
      </c>
      <c r="D119" s="673">
        <v>135.1</v>
      </c>
      <c r="E119" s="220" t="s">
        <v>14360</v>
      </c>
      <c r="F119" s="441">
        <v>45261</v>
      </c>
      <c r="G119" s="220" t="s">
        <v>1773</v>
      </c>
      <c r="H119" s="220" t="s">
        <v>74</v>
      </c>
    </row>
    <row r="120" spans="1:8" ht="27" customHeight="1">
      <c r="A120">
        <v>3410</v>
      </c>
      <c r="B120" t="s">
        <v>8690</v>
      </c>
      <c r="C120" t="s">
        <v>1578</v>
      </c>
      <c r="D120" s="673">
        <v>30.39</v>
      </c>
      <c r="E120" s="220" t="s">
        <v>14360</v>
      </c>
      <c r="F120" s="441">
        <v>45261</v>
      </c>
      <c r="G120" s="220" t="s">
        <v>1773</v>
      </c>
      <c r="H120" s="220" t="s">
        <v>74</v>
      </c>
    </row>
    <row r="121" spans="1:8" ht="27" customHeight="1">
      <c r="A121">
        <v>4791</v>
      </c>
      <c r="B121" t="s">
        <v>8691</v>
      </c>
      <c r="C121" t="s">
        <v>1578</v>
      </c>
      <c r="D121" s="673">
        <v>43.3</v>
      </c>
      <c r="E121" s="220" t="s">
        <v>14360</v>
      </c>
      <c r="F121" s="441">
        <v>45261</v>
      </c>
      <c r="G121" s="220" t="s">
        <v>1773</v>
      </c>
      <c r="H121" s="220" t="s">
        <v>74</v>
      </c>
    </row>
    <row r="122" spans="1:8" ht="27" customHeight="1">
      <c r="A122">
        <v>157</v>
      </c>
      <c r="B122" t="s">
        <v>8692</v>
      </c>
      <c r="C122" t="s">
        <v>1578</v>
      </c>
      <c r="D122" s="673">
        <v>212.74</v>
      </c>
      <c r="E122" s="220" t="s">
        <v>14360</v>
      </c>
      <c r="F122" s="441">
        <v>45261</v>
      </c>
      <c r="G122" s="220" t="s">
        <v>1773</v>
      </c>
      <c r="H122" s="220" t="s">
        <v>74</v>
      </c>
    </row>
    <row r="123" spans="1:8" ht="27" customHeight="1">
      <c r="A123">
        <v>156</v>
      </c>
      <c r="B123" t="s">
        <v>8693</v>
      </c>
      <c r="C123" t="s">
        <v>1578</v>
      </c>
      <c r="D123" s="673">
        <v>75.75</v>
      </c>
      <c r="E123" s="220" t="s">
        <v>14360</v>
      </c>
      <c r="F123" s="441">
        <v>45261</v>
      </c>
      <c r="G123" s="220" t="s">
        <v>1773</v>
      </c>
      <c r="H123" s="220" t="s">
        <v>74</v>
      </c>
    </row>
    <row r="124" spans="1:8" ht="27" customHeight="1">
      <c r="A124">
        <v>131</v>
      </c>
      <c r="B124" t="s">
        <v>8694</v>
      </c>
      <c r="C124" t="s">
        <v>1578</v>
      </c>
      <c r="D124" s="673">
        <v>64.78</v>
      </c>
      <c r="E124" s="220" t="s">
        <v>14360</v>
      </c>
      <c r="F124" s="441">
        <v>45261</v>
      </c>
      <c r="G124" s="220" t="s">
        <v>1773</v>
      </c>
      <c r="H124" s="220" t="s">
        <v>74</v>
      </c>
    </row>
    <row r="125" spans="1:8" ht="27" customHeight="1">
      <c r="A125">
        <v>21114</v>
      </c>
      <c r="B125" t="s">
        <v>8695</v>
      </c>
      <c r="C125" t="s">
        <v>1574</v>
      </c>
      <c r="D125" s="673">
        <v>26.63</v>
      </c>
      <c r="E125" s="220" t="s">
        <v>14360</v>
      </c>
      <c r="F125" s="441">
        <v>45261</v>
      </c>
      <c r="G125" s="220" t="s">
        <v>1773</v>
      </c>
      <c r="H125" s="220" t="s">
        <v>74</v>
      </c>
    </row>
    <row r="126" spans="1:8" ht="27" customHeight="1">
      <c r="A126">
        <v>119</v>
      </c>
      <c r="B126" t="s">
        <v>8696</v>
      </c>
      <c r="C126" t="s">
        <v>1574</v>
      </c>
      <c r="D126" s="673">
        <v>6.75</v>
      </c>
      <c r="E126" s="220" t="s">
        <v>14360</v>
      </c>
      <c r="F126" s="441">
        <v>45261</v>
      </c>
      <c r="G126" s="220" t="s">
        <v>1773</v>
      </c>
      <c r="H126" s="220" t="s">
        <v>74</v>
      </c>
    </row>
    <row r="127" spans="1:8" ht="27" customHeight="1">
      <c r="A127">
        <v>122</v>
      </c>
      <c r="B127" t="s">
        <v>8697</v>
      </c>
      <c r="C127" t="s">
        <v>1574</v>
      </c>
      <c r="D127" s="673">
        <v>51.93</v>
      </c>
      <c r="E127" s="220" t="s">
        <v>14360</v>
      </c>
      <c r="F127" s="441">
        <v>45261</v>
      </c>
      <c r="G127" s="220" t="s">
        <v>1773</v>
      </c>
      <c r="H127" s="220" t="s">
        <v>74</v>
      </c>
    </row>
    <row r="128" spans="1:8" ht="27" customHeight="1">
      <c r="A128">
        <v>20080</v>
      </c>
      <c r="B128" t="s">
        <v>8698</v>
      </c>
      <c r="C128" t="s">
        <v>1574</v>
      </c>
      <c r="D128" s="673">
        <v>16.95</v>
      </c>
      <c r="E128" s="220" t="s">
        <v>14360</v>
      </c>
      <c r="F128" s="441">
        <v>45261</v>
      </c>
      <c r="G128" s="220" t="s">
        <v>1773</v>
      </c>
      <c r="H128" s="220" t="s">
        <v>74</v>
      </c>
    </row>
    <row r="129" spans="1:8" ht="27" customHeight="1">
      <c r="A129">
        <v>124</v>
      </c>
      <c r="B129" t="s">
        <v>8699</v>
      </c>
      <c r="C129" t="s">
        <v>1579</v>
      </c>
      <c r="D129" s="673">
        <v>24.98</v>
      </c>
      <c r="E129" s="220" t="s">
        <v>14360</v>
      </c>
      <c r="F129" s="441">
        <v>45261</v>
      </c>
      <c r="G129" s="220" t="s">
        <v>1773</v>
      </c>
      <c r="H129" s="220" t="s">
        <v>74</v>
      </c>
    </row>
    <row r="130" spans="1:8" ht="27" customHeight="1">
      <c r="A130">
        <v>7334</v>
      </c>
      <c r="B130" t="s">
        <v>8700</v>
      </c>
      <c r="C130" t="s">
        <v>1579</v>
      </c>
      <c r="D130" s="673">
        <v>19.02</v>
      </c>
      <c r="E130" s="220" t="s">
        <v>14360</v>
      </c>
      <c r="F130" s="441">
        <v>45261</v>
      </c>
      <c r="G130" s="220" t="s">
        <v>1773</v>
      </c>
      <c r="H130" s="220" t="s">
        <v>74</v>
      </c>
    </row>
    <row r="131" spans="1:8" ht="27" customHeight="1">
      <c r="A131">
        <v>123</v>
      </c>
      <c r="B131" t="s">
        <v>8701</v>
      </c>
      <c r="C131" t="s">
        <v>1579</v>
      </c>
      <c r="D131" s="673">
        <v>10.220000000000001</v>
      </c>
      <c r="E131" s="220" t="s">
        <v>14360</v>
      </c>
      <c r="F131" s="441">
        <v>45261</v>
      </c>
      <c r="G131" s="220" t="s">
        <v>1773</v>
      </c>
      <c r="H131" s="220" t="s">
        <v>74</v>
      </c>
    </row>
    <row r="132" spans="1:8" ht="27" customHeight="1">
      <c r="A132">
        <v>127</v>
      </c>
      <c r="B132" t="s">
        <v>8702</v>
      </c>
      <c r="C132" t="s">
        <v>1579</v>
      </c>
      <c r="D132" s="673">
        <v>24.4</v>
      </c>
      <c r="E132" s="220" t="s">
        <v>14360</v>
      </c>
      <c r="F132" s="441">
        <v>45261</v>
      </c>
      <c r="G132" s="220" t="s">
        <v>1773</v>
      </c>
      <c r="H132" s="220" t="s">
        <v>74</v>
      </c>
    </row>
    <row r="133" spans="1:8" ht="27" customHeight="1">
      <c r="A133">
        <v>41373</v>
      </c>
      <c r="B133" t="s">
        <v>8703</v>
      </c>
      <c r="C133" t="s">
        <v>1579</v>
      </c>
      <c r="D133" s="673">
        <v>33.99</v>
      </c>
      <c r="E133" s="220" t="s">
        <v>14360</v>
      </c>
      <c r="F133" s="441">
        <v>45261</v>
      </c>
      <c r="G133" s="220" t="s">
        <v>1773</v>
      </c>
      <c r="H133" s="220" t="s">
        <v>74</v>
      </c>
    </row>
    <row r="134" spans="1:8" ht="27" customHeight="1">
      <c r="A134">
        <v>133</v>
      </c>
      <c r="B134" t="s">
        <v>8704</v>
      </c>
      <c r="C134" t="s">
        <v>1579</v>
      </c>
      <c r="D134" s="673">
        <v>10.130000000000001</v>
      </c>
      <c r="E134" s="220" t="s">
        <v>14360</v>
      </c>
      <c r="F134" s="441">
        <v>45261</v>
      </c>
      <c r="G134" s="220" t="s">
        <v>1773</v>
      </c>
      <c r="H134" s="220" t="s">
        <v>74</v>
      </c>
    </row>
    <row r="135" spans="1:8" ht="27" customHeight="1">
      <c r="A135">
        <v>43617</v>
      </c>
      <c r="B135" t="s">
        <v>8705</v>
      </c>
      <c r="C135" t="s">
        <v>1579</v>
      </c>
      <c r="D135" s="673">
        <v>11.32</v>
      </c>
      <c r="E135" s="220" t="s">
        <v>14360</v>
      </c>
      <c r="F135" s="441">
        <v>45261</v>
      </c>
      <c r="G135" s="220" t="s">
        <v>1773</v>
      </c>
      <c r="H135" s="220" t="s">
        <v>74</v>
      </c>
    </row>
    <row r="136" spans="1:8" ht="27" customHeight="1">
      <c r="A136">
        <v>132</v>
      </c>
      <c r="B136" t="s">
        <v>8706</v>
      </c>
      <c r="C136" t="s">
        <v>1579</v>
      </c>
      <c r="D136" s="673">
        <v>10.5</v>
      </c>
      <c r="E136" s="220" t="s">
        <v>14360</v>
      </c>
      <c r="F136" s="441">
        <v>45261</v>
      </c>
      <c r="G136" s="220" t="s">
        <v>1773</v>
      </c>
      <c r="H136" s="220" t="s">
        <v>74</v>
      </c>
    </row>
    <row r="137" spans="1:8" ht="27" customHeight="1">
      <c r="A137">
        <v>43618</v>
      </c>
      <c r="B137" t="s">
        <v>8707</v>
      </c>
      <c r="C137" t="s">
        <v>1578</v>
      </c>
      <c r="D137" s="673">
        <v>26.45</v>
      </c>
      <c r="E137" s="220" t="s">
        <v>14360</v>
      </c>
      <c r="F137" s="441">
        <v>45261</v>
      </c>
      <c r="G137" s="220" t="s">
        <v>1773</v>
      </c>
      <c r="H137" s="220" t="s">
        <v>74</v>
      </c>
    </row>
    <row r="138" spans="1:8" ht="27" customHeight="1">
      <c r="A138">
        <v>37476</v>
      </c>
      <c r="B138" t="s">
        <v>8708</v>
      </c>
      <c r="C138" t="s">
        <v>1574</v>
      </c>
      <c r="D138" s="674">
        <v>3756.34</v>
      </c>
      <c r="E138" s="220" t="s">
        <v>14360</v>
      </c>
      <c r="F138" s="441">
        <v>45261</v>
      </c>
      <c r="G138" s="220" t="s">
        <v>1773</v>
      </c>
      <c r="H138" s="220" t="s">
        <v>74</v>
      </c>
    </row>
    <row r="139" spans="1:8" ht="27" customHeight="1">
      <c r="A139">
        <v>37478</v>
      </c>
      <c r="B139" t="s">
        <v>8709</v>
      </c>
      <c r="C139" t="s">
        <v>1574</v>
      </c>
      <c r="D139" s="674">
        <v>4704.91</v>
      </c>
      <c r="E139" s="220" t="s">
        <v>14360</v>
      </c>
      <c r="F139" s="441">
        <v>45261</v>
      </c>
      <c r="G139" s="220" t="s">
        <v>1773</v>
      </c>
      <c r="H139" s="220" t="s">
        <v>74</v>
      </c>
    </row>
    <row r="140" spans="1:8" ht="27" customHeight="1">
      <c r="A140">
        <v>37477</v>
      </c>
      <c r="B140" t="s">
        <v>8710</v>
      </c>
      <c r="C140" t="s">
        <v>1574</v>
      </c>
      <c r="D140" s="674">
        <v>6374.39</v>
      </c>
      <c r="E140" s="220" t="s">
        <v>14360</v>
      </c>
      <c r="F140" s="441">
        <v>45261</v>
      </c>
      <c r="G140" s="220" t="s">
        <v>1773</v>
      </c>
      <c r="H140" s="220" t="s">
        <v>74</v>
      </c>
    </row>
    <row r="141" spans="1:8" ht="27" customHeight="1">
      <c r="A141">
        <v>37479</v>
      </c>
      <c r="B141" t="s">
        <v>8711</v>
      </c>
      <c r="C141" t="s">
        <v>1574</v>
      </c>
      <c r="D141" s="674">
        <v>7560.11</v>
      </c>
      <c r="E141" s="220" t="s">
        <v>14360</v>
      </c>
      <c r="F141" s="441">
        <v>45261</v>
      </c>
      <c r="G141" s="220" t="s">
        <v>1773</v>
      </c>
      <c r="H141" s="220" t="s">
        <v>74</v>
      </c>
    </row>
    <row r="142" spans="1:8" ht="27" customHeight="1">
      <c r="A142">
        <v>4319</v>
      </c>
      <c r="B142" t="s">
        <v>8712</v>
      </c>
      <c r="C142" t="s">
        <v>1574</v>
      </c>
      <c r="D142" s="673">
        <v>2</v>
      </c>
      <c r="E142" s="220" t="s">
        <v>14360</v>
      </c>
      <c r="F142" s="441">
        <v>45261</v>
      </c>
      <c r="G142" s="220" t="s">
        <v>1773</v>
      </c>
      <c r="H142" s="220" t="s">
        <v>74</v>
      </c>
    </row>
    <row r="143" spans="1:8" ht="27" customHeight="1">
      <c r="A143">
        <v>42409</v>
      </c>
      <c r="B143" t="s">
        <v>8713</v>
      </c>
      <c r="C143" t="s">
        <v>1578</v>
      </c>
      <c r="D143" s="673">
        <v>16.649999999999999</v>
      </c>
      <c r="E143" s="220" t="s">
        <v>14360</v>
      </c>
      <c r="F143" s="441">
        <v>45261</v>
      </c>
      <c r="G143" s="220" t="s">
        <v>1773</v>
      </c>
      <c r="H143" s="220" t="s">
        <v>74</v>
      </c>
    </row>
    <row r="144" spans="1:8" ht="27" customHeight="1">
      <c r="A144">
        <v>40553</v>
      </c>
      <c r="B144" t="s">
        <v>8714</v>
      </c>
      <c r="C144" t="s">
        <v>1575</v>
      </c>
      <c r="D144" s="673">
        <v>60</v>
      </c>
      <c r="E144" s="220" t="s">
        <v>14360</v>
      </c>
      <c r="F144" s="441">
        <v>45261</v>
      </c>
      <c r="G144" s="220" t="s">
        <v>1773</v>
      </c>
      <c r="H144" s="220" t="s">
        <v>74</v>
      </c>
    </row>
    <row r="145" spans="1:8" ht="27" customHeight="1">
      <c r="A145">
        <v>6114</v>
      </c>
      <c r="B145" t="s">
        <v>8715</v>
      </c>
      <c r="C145" t="s">
        <v>1573</v>
      </c>
      <c r="D145" s="673">
        <v>14.61</v>
      </c>
      <c r="E145" s="220" t="s">
        <v>14360</v>
      </c>
      <c r="F145" s="441">
        <v>45261</v>
      </c>
      <c r="G145" s="220" t="s">
        <v>1773</v>
      </c>
      <c r="H145" s="220" t="s">
        <v>74</v>
      </c>
    </row>
    <row r="146" spans="1:8" ht="27" customHeight="1">
      <c r="A146">
        <v>40912</v>
      </c>
      <c r="B146" t="s">
        <v>8716</v>
      </c>
      <c r="C146" t="s">
        <v>1580</v>
      </c>
      <c r="D146" s="674">
        <v>2554.08</v>
      </c>
      <c r="E146" s="220" t="s">
        <v>14360</v>
      </c>
      <c r="F146" s="441">
        <v>45261</v>
      </c>
      <c r="G146" s="220" t="s">
        <v>1773</v>
      </c>
      <c r="H146" s="220" t="s">
        <v>74</v>
      </c>
    </row>
    <row r="147" spans="1:8" ht="27" customHeight="1">
      <c r="A147">
        <v>247</v>
      </c>
      <c r="B147" t="s">
        <v>8717</v>
      </c>
      <c r="C147" t="s">
        <v>1573</v>
      </c>
      <c r="D147" s="673">
        <v>14.61</v>
      </c>
      <c r="E147" s="220" t="s">
        <v>14360</v>
      </c>
      <c r="F147" s="441">
        <v>45261</v>
      </c>
      <c r="G147" s="220" t="s">
        <v>1773</v>
      </c>
      <c r="H147" s="220" t="s">
        <v>74</v>
      </c>
    </row>
    <row r="148" spans="1:8" ht="27" customHeight="1">
      <c r="A148">
        <v>40919</v>
      </c>
      <c r="B148" t="s">
        <v>8718</v>
      </c>
      <c r="C148" t="s">
        <v>1580</v>
      </c>
      <c r="D148" s="674">
        <v>2554.08</v>
      </c>
      <c r="E148" s="220" t="s">
        <v>14360</v>
      </c>
      <c r="F148" s="441">
        <v>45261</v>
      </c>
      <c r="G148" s="220" t="s">
        <v>1773</v>
      </c>
      <c r="H148" s="220" t="s">
        <v>74</v>
      </c>
    </row>
    <row r="149" spans="1:8" ht="27" customHeight="1">
      <c r="A149">
        <v>44499</v>
      </c>
      <c r="B149" t="s">
        <v>8719</v>
      </c>
      <c r="C149" t="s">
        <v>1573</v>
      </c>
      <c r="D149" s="673">
        <v>14.61</v>
      </c>
      <c r="E149" s="220" t="s">
        <v>14360</v>
      </c>
      <c r="F149" s="441">
        <v>45261</v>
      </c>
      <c r="G149" s="220" t="s">
        <v>1773</v>
      </c>
      <c r="H149" s="220" t="s">
        <v>74</v>
      </c>
    </row>
    <row r="150" spans="1:8" ht="27" customHeight="1">
      <c r="A150">
        <v>40984</v>
      </c>
      <c r="B150" t="s">
        <v>8720</v>
      </c>
      <c r="C150" t="s">
        <v>1580</v>
      </c>
      <c r="D150" s="674">
        <v>2554.08</v>
      </c>
      <c r="E150" s="220" t="s">
        <v>14360</v>
      </c>
      <c r="F150" s="441">
        <v>45261</v>
      </c>
      <c r="G150" s="220" t="s">
        <v>1773</v>
      </c>
      <c r="H150" s="220" t="s">
        <v>74</v>
      </c>
    </row>
    <row r="151" spans="1:8" ht="27" customHeight="1">
      <c r="A151">
        <v>248</v>
      </c>
      <c r="B151" t="s">
        <v>8721</v>
      </c>
      <c r="C151" t="s">
        <v>1573</v>
      </c>
      <c r="D151" s="673">
        <v>14.8</v>
      </c>
      <c r="E151" s="220" t="s">
        <v>14360</v>
      </c>
      <c r="F151" s="441">
        <v>45261</v>
      </c>
      <c r="G151" s="220" t="s">
        <v>1773</v>
      </c>
      <c r="H151" s="220" t="s">
        <v>74</v>
      </c>
    </row>
    <row r="152" spans="1:8" ht="27" customHeight="1">
      <c r="A152">
        <v>41086</v>
      </c>
      <c r="B152" t="s">
        <v>8722</v>
      </c>
      <c r="C152" t="s">
        <v>1580</v>
      </c>
      <c r="D152" s="674">
        <v>2586.94</v>
      </c>
      <c r="E152" s="220" t="s">
        <v>14360</v>
      </c>
      <c r="F152" s="441">
        <v>45261</v>
      </c>
      <c r="G152" s="220" t="s">
        <v>1773</v>
      </c>
      <c r="H152" s="220" t="s">
        <v>74</v>
      </c>
    </row>
    <row r="153" spans="1:8" ht="27" customHeight="1">
      <c r="A153">
        <v>34466</v>
      </c>
      <c r="B153" t="s">
        <v>8723</v>
      </c>
      <c r="C153" t="s">
        <v>1573</v>
      </c>
      <c r="D153" s="673">
        <v>14.61</v>
      </c>
      <c r="E153" s="220" t="s">
        <v>14360</v>
      </c>
      <c r="F153" s="441">
        <v>45261</v>
      </c>
      <c r="G153" s="220" t="s">
        <v>1773</v>
      </c>
      <c r="H153" s="220" t="s">
        <v>74</v>
      </c>
    </row>
    <row r="154" spans="1:8" ht="27" customHeight="1">
      <c r="A154">
        <v>41083</v>
      </c>
      <c r="B154" t="s">
        <v>8724</v>
      </c>
      <c r="C154" t="s">
        <v>1580</v>
      </c>
      <c r="D154" s="674">
        <v>2554.08</v>
      </c>
      <c r="E154" s="220" t="s">
        <v>14360</v>
      </c>
      <c r="F154" s="441">
        <v>45261</v>
      </c>
      <c r="G154" s="220" t="s">
        <v>1773</v>
      </c>
      <c r="H154" s="220" t="s">
        <v>74</v>
      </c>
    </row>
    <row r="155" spans="1:8" ht="27" customHeight="1">
      <c r="A155">
        <v>252</v>
      </c>
      <c r="B155" t="s">
        <v>8725</v>
      </c>
      <c r="C155" t="s">
        <v>1573</v>
      </c>
      <c r="D155" s="673">
        <v>14.61</v>
      </c>
      <c r="E155" s="220" t="s">
        <v>14360</v>
      </c>
      <c r="F155" s="441">
        <v>45261</v>
      </c>
      <c r="G155" s="220" t="s">
        <v>1773</v>
      </c>
      <c r="H155" s="220" t="s">
        <v>74</v>
      </c>
    </row>
    <row r="156" spans="1:8" ht="27" customHeight="1">
      <c r="A156">
        <v>40909</v>
      </c>
      <c r="B156" t="s">
        <v>8726</v>
      </c>
      <c r="C156" t="s">
        <v>1580</v>
      </c>
      <c r="D156" s="674">
        <v>2554.08</v>
      </c>
      <c r="E156" s="220" t="s">
        <v>14360</v>
      </c>
      <c r="F156" s="441">
        <v>45261</v>
      </c>
      <c r="G156" s="220" t="s">
        <v>1773</v>
      </c>
      <c r="H156" s="220" t="s">
        <v>74</v>
      </c>
    </row>
    <row r="157" spans="1:8" ht="27" customHeight="1">
      <c r="A157">
        <v>242</v>
      </c>
      <c r="B157" t="s">
        <v>8727</v>
      </c>
      <c r="C157" t="s">
        <v>1573</v>
      </c>
      <c r="D157" s="673">
        <v>14.8</v>
      </c>
      <c r="E157" s="220" t="s">
        <v>14360</v>
      </c>
      <c r="F157" s="441">
        <v>45261</v>
      </c>
      <c r="G157" s="220" t="s">
        <v>1773</v>
      </c>
      <c r="H157" s="220" t="s">
        <v>74</v>
      </c>
    </row>
    <row r="158" spans="1:8" ht="27" customHeight="1">
      <c r="A158">
        <v>41085</v>
      </c>
      <c r="B158" t="s">
        <v>8728</v>
      </c>
      <c r="C158" t="s">
        <v>1580</v>
      </c>
      <c r="D158" s="674">
        <v>2586.94</v>
      </c>
      <c r="E158" s="220" t="s">
        <v>14360</v>
      </c>
      <c r="F158" s="441">
        <v>45261</v>
      </c>
      <c r="G158" s="220" t="s">
        <v>1773</v>
      </c>
      <c r="H158" s="220" t="s">
        <v>74</v>
      </c>
    </row>
    <row r="159" spans="1:8" ht="27" customHeight="1">
      <c r="A159">
        <v>427</v>
      </c>
      <c r="B159" t="s">
        <v>8729</v>
      </c>
      <c r="C159" t="s">
        <v>1574</v>
      </c>
      <c r="D159" s="673">
        <v>8.06</v>
      </c>
      <c r="E159" s="220" t="s">
        <v>14360</v>
      </c>
      <c r="F159" s="441">
        <v>45261</v>
      </c>
      <c r="G159" s="220" t="s">
        <v>1773</v>
      </c>
      <c r="H159" s="220" t="s">
        <v>74</v>
      </c>
    </row>
    <row r="160" spans="1:8" ht="27" customHeight="1">
      <c r="A160">
        <v>417</v>
      </c>
      <c r="B160" t="s">
        <v>8730</v>
      </c>
      <c r="C160" t="s">
        <v>1574</v>
      </c>
      <c r="D160" s="673">
        <v>3.8</v>
      </c>
      <c r="E160" s="220" t="s">
        <v>14360</v>
      </c>
      <c r="F160" s="441">
        <v>45261</v>
      </c>
      <c r="G160" s="220" t="s">
        <v>1773</v>
      </c>
      <c r="H160" s="220" t="s">
        <v>74</v>
      </c>
    </row>
    <row r="161" spans="1:8" ht="27" customHeight="1">
      <c r="A161">
        <v>11273</v>
      </c>
      <c r="B161" t="s">
        <v>8731</v>
      </c>
      <c r="C161" t="s">
        <v>1574</v>
      </c>
      <c r="D161" s="673">
        <v>11.79</v>
      </c>
      <c r="E161" s="220" t="s">
        <v>14360</v>
      </c>
      <c r="F161" s="441">
        <v>45261</v>
      </c>
      <c r="G161" s="220" t="s">
        <v>1773</v>
      </c>
      <c r="H161" s="220" t="s">
        <v>74</v>
      </c>
    </row>
    <row r="162" spans="1:8" ht="27" customHeight="1">
      <c r="A162">
        <v>11272</v>
      </c>
      <c r="B162" t="s">
        <v>8732</v>
      </c>
      <c r="C162" t="s">
        <v>1574</v>
      </c>
      <c r="D162" s="673">
        <v>7.12</v>
      </c>
      <c r="E162" s="220" t="s">
        <v>14360</v>
      </c>
      <c r="F162" s="441">
        <v>45261</v>
      </c>
      <c r="G162" s="220" t="s">
        <v>1773</v>
      </c>
      <c r="H162" s="220" t="s">
        <v>74</v>
      </c>
    </row>
    <row r="163" spans="1:8" ht="27" customHeight="1">
      <c r="A163">
        <v>11275</v>
      </c>
      <c r="B163" t="s">
        <v>8733</v>
      </c>
      <c r="C163" t="s">
        <v>1574</v>
      </c>
      <c r="D163" s="673">
        <v>2.85</v>
      </c>
      <c r="E163" s="220" t="s">
        <v>14360</v>
      </c>
      <c r="F163" s="441">
        <v>45261</v>
      </c>
      <c r="G163" s="220" t="s">
        <v>1773</v>
      </c>
      <c r="H163" s="220" t="s">
        <v>74</v>
      </c>
    </row>
    <row r="164" spans="1:8" ht="27" customHeight="1">
      <c r="A164">
        <v>11274</v>
      </c>
      <c r="B164" t="s">
        <v>8734</v>
      </c>
      <c r="C164" t="s">
        <v>1574</v>
      </c>
      <c r="D164" s="673">
        <v>2.1800000000000002</v>
      </c>
      <c r="E164" s="220" t="s">
        <v>14360</v>
      </c>
      <c r="F164" s="441">
        <v>45261</v>
      </c>
      <c r="G164" s="220" t="s">
        <v>1773</v>
      </c>
      <c r="H164" s="220" t="s">
        <v>74</v>
      </c>
    </row>
    <row r="165" spans="1:8" ht="27" customHeight="1">
      <c r="A165">
        <v>38470</v>
      </c>
      <c r="B165" t="s">
        <v>8735</v>
      </c>
      <c r="C165" t="s">
        <v>1574</v>
      </c>
      <c r="D165" s="673">
        <v>39.15</v>
      </c>
      <c r="E165" s="220" t="s">
        <v>14360</v>
      </c>
      <c r="F165" s="441">
        <v>45261</v>
      </c>
      <c r="G165" s="220" t="s">
        <v>1773</v>
      </c>
      <c r="H165" s="220" t="s">
        <v>74</v>
      </c>
    </row>
    <row r="166" spans="1:8" ht="27" customHeight="1">
      <c r="A166">
        <v>38547</v>
      </c>
      <c r="B166" t="s">
        <v>8736</v>
      </c>
      <c r="C166" t="s">
        <v>1574</v>
      </c>
      <c r="D166" s="673">
        <v>106.83</v>
      </c>
      <c r="E166" s="220" t="s">
        <v>14360</v>
      </c>
      <c r="F166" s="441">
        <v>45261</v>
      </c>
      <c r="G166" s="220" t="s">
        <v>1773</v>
      </c>
      <c r="H166" s="220" t="s">
        <v>74</v>
      </c>
    </row>
    <row r="167" spans="1:8" ht="27" customHeight="1">
      <c r="A167">
        <v>38469</v>
      </c>
      <c r="B167" t="s">
        <v>8737</v>
      </c>
      <c r="C167" t="s">
        <v>1574</v>
      </c>
      <c r="D167" s="673">
        <v>114.87</v>
      </c>
      <c r="E167" s="220" t="s">
        <v>14360</v>
      </c>
      <c r="F167" s="441">
        <v>45261</v>
      </c>
      <c r="G167" s="220" t="s">
        <v>1773</v>
      </c>
      <c r="H167" s="220" t="s">
        <v>74</v>
      </c>
    </row>
    <row r="168" spans="1:8" ht="27" customHeight="1">
      <c r="A168">
        <v>38467</v>
      </c>
      <c r="B168" t="s">
        <v>8738</v>
      </c>
      <c r="C168" t="s">
        <v>1574</v>
      </c>
      <c r="D168" s="673">
        <v>64.63</v>
      </c>
      <c r="E168" s="220" t="s">
        <v>14360</v>
      </c>
      <c r="F168" s="441">
        <v>45261</v>
      </c>
      <c r="G168" s="220" t="s">
        <v>1773</v>
      </c>
      <c r="H168" s="220" t="s">
        <v>74</v>
      </c>
    </row>
    <row r="169" spans="1:8" ht="27" customHeight="1">
      <c r="A169">
        <v>38468</v>
      </c>
      <c r="B169" t="s">
        <v>8739</v>
      </c>
      <c r="C169" t="s">
        <v>1574</v>
      </c>
      <c r="D169" s="673">
        <v>71.12</v>
      </c>
      <c r="E169" s="220" t="s">
        <v>14360</v>
      </c>
      <c r="F169" s="441">
        <v>45261</v>
      </c>
      <c r="G169" s="220" t="s">
        <v>1773</v>
      </c>
      <c r="H169" s="220" t="s">
        <v>74</v>
      </c>
    </row>
    <row r="170" spans="1:8" ht="27" customHeight="1">
      <c r="A170">
        <v>38471</v>
      </c>
      <c r="B170" t="s">
        <v>8740</v>
      </c>
      <c r="C170" t="s">
        <v>1574</v>
      </c>
      <c r="D170" s="673">
        <v>92.36</v>
      </c>
      <c r="E170" s="220" t="s">
        <v>14360</v>
      </c>
      <c r="F170" s="441">
        <v>45261</v>
      </c>
      <c r="G170" s="220" t="s">
        <v>1773</v>
      </c>
      <c r="H170" s="220" t="s">
        <v>74</v>
      </c>
    </row>
    <row r="171" spans="1:8" ht="27" customHeight="1">
      <c r="A171">
        <v>37370</v>
      </c>
      <c r="B171" t="s">
        <v>8741</v>
      </c>
      <c r="C171" t="s">
        <v>1573</v>
      </c>
      <c r="D171" s="673">
        <v>1.04</v>
      </c>
      <c r="E171" s="220" t="s">
        <v>14360</v>
      </c>
      <c r="F171" s="441">
        <v>45261</v>
      </c>
      <c r="G171" s="220" t="s">
        <v>1773</v>
      </c>
      <c r="H171" s="220" t="s">
        <v>74</v>
      </c>
    </row>
    <row r="172" spans="1:8" ht="27" customHeight="1">
      <c r="A172">
        <v>40862</v>
      </c>
      <c r="B172" t="s">
        <v>8742</v>
      </c>
      <c r="C172" t="s">
        <v>1580</v>
      </c>
      <c r="D172" s="673">
        <v>196.54</v>
      </c>
      <c r="E172" s="220" t="s">
        <v>14360</v>
      </c>
      <c r="F172" s="441">
        <v>45261</v>
      </c>
      <c r="G172" s="220" t="s">
        <v>1773</v>
      </c>
      <c r="H172" s="220" t="s">
        <v>74</v>
      </c>
    </row>
    <row r="173" spans="1:8" ht="27" customHeight="1">
      <c r="A173">
        <v>10658</v>
      </c>
      <c r="B173" t="s">
        <v>8743</v>
      </c>
      <c r="C173" t="s">
        <v>1574</v>
      </c>
      <c r="D173" s="674">
        <v>7359</v>
      </c>
      <c r="E173" s="220" t="s">
        <v>14360</v>
      </c>
      <c r="F173" s="441">
        <v>45261</v>
      </c>
      <c r="G173" s="220" t="s">
        <v>1773</v>
      </c>
      <c r="H173" s="220" t="s">
        <v>74</v>
      </c>
    </row>
    <row r="174" spans="1:8" ht="27" customHeight="1">
      <c r="A174">
        <v>253</v>
      </c>
      <c r="B174" t="s">
        <v>8744</v>
      </c>
      <c r="C174" t="s">
        <v>1573</v>
      </c>
      <c r="D174" s="673">
        <v>18.64</v>
      </c>
      <c r="E174" s="220" t="s">
        <v>14360</v>
      </c>
      <c r="F174" s="441">
        <v>45261</v>
      </c>
      <c r="G174" s="220" t="s">
        <v>1773</v>
      </c>
      <c r="H174" s="220" t="s">
        <v>74</v>
      </c>
    </row>
    <row r="175" spans="1:8" ht="27" customHeight="1">
      <c r="A175">
        <v>40809</v>
      </c>
      <c r="B175" t="s">
        <v>8745</v>
      </c>
      <c r="C175" t="s">
        <v>1580</v>
      </c>
      <c r="D175" s="674">
        <v>3255.22</v>
      </c>
      <c r="E175" s="220" t="s">
        <v>14360</v>
      </c>
      <c r="F175" s="441">
        <v>45261</v>
      </c>
      <c r="G175" s="220" t="s">
        <v>1773</v>
      </c>
      <c r="H175" s="220" t="s">
        <v>74</v>
      </c>
    </row>
    <row r="176" spans="1:8" ht="27" customHeight="1">
      <c r="A176">
        <v>42428</v>
      </c>
      <c r="B176" t="s">
        <v>8746</v>
      </c>
      <c r="C176" t="s">
        <v>1574</v>
      </c>
      <c r="D176" s="674">
        <v>2271</v>
      </c>
      <c r="E176" s="220" t="s">
        <v>14360</v>
      </c>
      <c r="F176" s="441">
        <v>45261</v>
      </c>
      <c r="G176" s="220" t="s">
        <v>1773</v>
      </c>
      <c r="H176" s="220" t="s">
        <v>74</v>
      </c>
    </row>
    <row r="177" spans="1:8" ht="27" customHeight="1">
      <c r="A177">
        <v>301</v>
      </c>
      <c r="B177" t="s">
        <v>8747</v>
      </c>
      <c r="C177" t="s">
        <v>1574</v>
      </c>
      <c r="D177" s="673">
        <v>3.33</v>
      </c>
      <c r="E177" s="220" t="s">
        <v>14360</v>
      </c>
      <c r="F177" s="441">
        <v>45261</v>
      </c>
      <c r="G177" s="220" t="s">
        <v>1773</v>
      </c>
      <c r="H177" s="220" t="s">
        <v>74</v>
      </c>
    </row>
    <row r="178" spans="1:8" ht="27" customHeight="1">
      <c r="A178">
        <v>296</v>
      </c>
      <c r="B178" t="s">
        <v>8748</v>
      </c>
      <c r="C178" t="s">
        <v>1574</v>
      </c>
      <c r="D178" s="673">
        <v>1.88</v>
      </c>
      <c r="E178" s="220" t="s">
        <v>14360</v>
      </c>
      <c r="F178" s="441">
        <v>45261</v>
      </c>
      <c r="G178" s="220" t="s">
        <v>1773</v>
      </c>
      <c r="H178" s="220" t="s">
        <v>74</v>
      </c>
    </row>
    <row r="179" spans="1:8" ht="27" customHeight="1">
      <c r="A179">
        <v>297</v>
      </c>
      <c r="B179" t="s">
        <v>8749</v>
      </c>
      <c r="C179" t="s">
        <v>1574</v>
      </c>
      <c r="D179" s="673">
        <v>2.76</v>
      </c>
      <c r="E179" s="220" t="s">
        <v>14360</v>
      </c>
      <c r="F179" s="441">
        <v>45261</v>
      </c>
      <c r="G179" s="220" t="s">
        <v>1773</v>
      </c>
      <c r="H179" s="220" t="s">
        <v>74</v>
      </c>
    </row>
    <row r="180" spans="1:8" ht="27" customHeight="1">
      <c r="A180">
        <v>299</v>
      </c>
      <c r="B180" t="s">
        <v>8750</v>
      </c>
      <c r="C180" t="s">
        <v>1574</v>
      </c>
      <c r="D180" s="673">
        <v>3.91</v>
      </c>
      <c r="E180" s="220" t="s">
        <v>14360</v>
      </c>
      <c r="F180" s="441">
        <v>45261</v>
      </c>
      <c r="G180" s="220" t="s">
        <v>1773</v>
      </c>
      <c r="H180" s="220" t="s">
        <v>74</v>
      </c>
    </row>
    <row r="181" spans="1:8" ht="27" customHeight="1">
      <c r="A181">
        <v>300</v>
      </c>
      <c r="B181" t="s">
        <v>8751</v>
      </c>
      <c r="C181" t="s">
        <v>1574</v>
      </c>
      <c r="D181" s="673">
        <v>13.51</v>
      </c>
      <c r="E181" s="220" t="s">
        <v>14360</v>
      </c>
      <c r="F181" s="441">
        <v>45261</v>
      </c>
      <c r="G181" s="220" t="s">
        <v>1773</v>
      </c>
      <c r="H181" s="220" t="s">
        <v>74</v>
      </c>
    </row>
    <row r="182" spans="1:8" ht="27" customHeight="1">
      <c r="A182">
        <v>20085</v>
      </c>
      <c r="B182" t="s">
        <v>8752</v>
      </c>
      <c r="C182" t="s">
        <v>1574</v>
      </c>
      <c r="D182" s="673">
        <v>2.4700000000000002</v>
      </c>
      <c r="E182" s="220" t="s">
        <v>14360</v>
      </c>
      <c r="F182" s="441">
        <v>45261</v>
      </c>
      <c r="G182" s="220" t="s">
        <v>1773</v>
      </c>
      <c r="H182" s="220" t="s">
        <v>74</v>
      </c>
    </row>
    <row r="183" spans="1:8" ht="27" customHeight="1">
      <c r="A183">
        <v>298</v>
      </c>
      <c r="B183" t="s">
        <v>8753</v>
      </c>
      <c r="C183" t="s">
        <v>1574</v>
      </c>
      <c r="D183" s="673">
        <v>3</v>
      </c>
      <c r="E183" s="220" t="s">
        <v>14360</v>
      </c>
      <c r="F183" s="441">
        <v>45261</v>
      </c>
      <c r="G183" s="220" t="s">
        <v>1773</v>
      </c>
      <c r="H183" s="220" t="s">
        <v>74</v>
      </c>
    </row>
    <row r="184" spans="1:8" ht="27" customHeight="1">
      <c r="A184">
        <v>311</v>
      </c>
      <c r="B184" t="s">
        <v>8754</v>
      </c>
      <c r="C184" t="s">
        <v>1574</v>
      </c>
      <c r="D184" s="673">
        <v>11.15</v>
      </c>
      <c r="E184" s="220" t="s">
        <v>14360</v>
      </c>
      <c r="F184" s="441">
        <v>45261</v>
      </c>
      <c r="G184" s="220" t="s">
        <v>1773</v>
      </c>
      <c r="H184" s="220" t="s">
        <v>74</v>
      </c>
    </row>
    <row r="185" spans="1:8" ht="27" customHeight="1">
      <c r="A185">
        <v>318</v>
      </c>
      <c r="B185" t="s">
        <v>8755</v>
      </c>
      <c r="C185" t="s">
        <v>1574</v>
      </c>
      <c r="D185" s="673">
        <v>22.45</v>
      </c>
      <c r="E185" s="220" t="s">
        <v>14360</v>
      </c>
      <c r="F185" s="441">
        <v>45261</v>
      </c>
      <c r="G185" s="220" t="s">
        <v>1773</v>
      </c>
      <c r="H185" s="220" t="s">
        <v>74</v>
      </c>
    </row>
    <row r="186" spans="1:8" ht="27" customHeight="1">
      <c r="A186">
        <v>319</v>
      </c>
      <c r="B186" t="s">
        <v>8756</v>
      </c>
      <c r="C186" t="s">
        <v>1574</v>
      </c>
      <c r="D186" s="673">
        <v>35.200000000000003</v>
      </c>
      <c r="E186" s="220" t="s">
        <v>14360</v>
      </c>
      <c r="F186" s="441">
        <v>45261</v>
      </c>
      <c r="G186" s="220" t="s">
        <v>1773</v>
      </c>
      <c r="H186" s="220" t="s">
        <v>74</v>
      </c>
    </row>
    <row r="187" spans="1:8" ht="27" customHeight="1">
      <c r="A187">
        <v>303</v>
      </c>
      <c r="B187" t="s">
        <v>8757</v>
      </c>
      <c r="C187" t="s">
        <v>1574</v>
      </c>
      <c r="D187" s="673">
        <v>3.69</v>
      </c>
      <c r="E187" s="220" t="s">
        <v>14360</v>
      </c>
      <c r="F187" s="441">
        <v>45261</v>
      </c>
      <c r="G187" s="220" t="s">
        <v>1773</v>
      </c>
      <c r="H187" s="220" t="s">
        <v>74</v>
      </c>
    </row>
    <row r="188" spans="1:8" ht="27" customHeight="1">
      <c r="A188">
        <v>305</v>
      </c>
      <c r="B188" t="s">
        <v>8758</v>
      </c>
      <c r="C188" t="s">
        <v>1574</v>
      </c>
      <c r="D188" s="673">
        <v>11.6</v>
      </c>
      <c r="E188" s="220" t="s">
        <v>14360</v>
      </c>
      <c r="F188" s="441">
        <v>45261</v>
      </c>
      <c r="G188" s="220" t="s">
        <v>1773</v>
      </c>
      <c r="H188" s="220" t="s">
        <v>74</v>
      </c>
    </row>
    <row r="189" spans="1:8" ht="27" customHeight="1">
      <c r="A189">
        <v>306</v>
      </c>
      <c r="B189" t="s">
        <v>8759</v>
      </c>
      <c r="C189" t="s">
        <v>1574</v>
      </c>
      <c r="D189" s="673">
        <v>17.600000000000001</v>
      </c>
      <c r="E189" s="220" t="s">
        <v>14360</v>
      </c>
      <c r="F189" s="441">
        <v>45261</v>
      </c>
      <c r="G189" s="220" t="s">
        <v>1773</v>
      </c>
      <c r="H189" s="220" t="s">
        <v>74</v>
      </c>
    </row>
    <row r="190" spans="1:8" ht="27" customHeight="1">
      <c r="A190">
        <v>307</v>
      </c>
      <c r="B190" t="s">
        <v>8760</v>
      </c>
      <c r="C190" t="s">
        <v>1574</v>
      </c>
      <c r="D190" s="673">
        <v>44.46</v>
      </c>
      <c r="E190" s="220" t="s">
        <v>14360</v>
      </c>
      <c r="F190" s="441">
        <v>45261</v>
      </c>
      <c r="G190" s="220" t="s">
        <v>1773</v>
      </c>
      <c r="H190" s="220" t="s">
        <v>74</v>
      </c>
    </row>
    <row r="191" spans="1:8" ht="27" customHeight="1">
      <c r="A191">
        <v>309</v>
      </c>
      <c r="B191" t="s">
        <v>8761</v>
      </c>
      <c r="C191" t="s">
        <v>1574</v>
      </c>
      <c r="D191" s="673">
        <v>72.84</v>
      </c>
      <c r="E191" s="220" t="s">
        <v>14360</v>
      </c>
      <c r="F191" s="441">
        <v>45261</v>
      </c>
      <c r="G191" s="220" t="s">
        <v>1773</v>
      </c>
      <c r="H191" s="220" t="s">
        <v>74</v>
      </c>
    </row>
    <row r="192" spans="1:8" ht="27" customHeight="1">
      <c r="A192">
        <v>310</v>
      </c>
      <c r="B192" t="s">
        <v>8762</v>
      </c>
      <c r="C192" t="s">
        <v>1574</v>
      </c>
      <c r="D192" s="673">
        <v>100.95</v>
      </c>
      <c r="E192" s="220" t="s">
        <v>14360</v>
      </c>
      <c r="F192" s="441">
        <v>45261</v>
      </c>
      <c r="G192" s="220" t="s">
        <v>1773</v>
      </c>
      <c r="H192" s="220" t="s">
        <v>74</v>
      </c>
    </row>
    <row r="193" spans="1:8" ht="27" customHeight="1">
      <c r="A193">
        <v>328</v>
      </c>
      <c r="B193" t="s">
        <v>8763</v>
      </c>
      <c r="C193" t="s">
        <v>1574</v>
      </c>
      <c r="D193" s="673">
        <v>8.82</v>
      </c>
      <c r="E193" s="220" t="s">
        <v>14360</v>
      </c>
      <c r="F193" s="441">
        <v>45261</v>
      </c>
      <c r="G193" s="220" t="s">
        <v>1773</v>
      </c>
      <c r="H193" s="220" t="s">
        <v>74</v>
      </c>
    </row>
    <row r="194" spans="1:8" ht="27" customHeight="1">
      <c r="A194">
        <v>325</v>
      </c>
      <c r="B194" t="s">
        <v>8764</v>
      </c>
      <c r="C194" t="s">
        <v>1574</v>
      </c>
      <c r="D194" s="673">
        <v>2.6</v>
      </c>
      <c r="E194" s="220" t="s">
        <v>14360</v>
      </c>
      <c r="F194" s="441">
        <v>45261</v>
      </c>
      <c r="G194" s="220" t="s">
        <v>1773</v>
      </c>
      <c r="H194" s="220" t="s">
        <v>74</v>
      </c>
    </row>
    <row r="195" spans="1:8" ht="27" customHeight="1">
      <c r="A195">
        <v>20326</v>
      </c>
      <c r="B195" t="s">
        <v>8765</v>
      </c>
      <c r="C195" t="s">
        <v>1574</v>
      </c>
      <c r="D195" s="673">
        <v>4.76</v>
      </c>
      <c r="E195" s="220" t="s">
        <v>14360</v>
      </c>
      <c r="F195" s="441">
        <v>45261</v>
      </c>
      <c r="G195" s="220" t="s">
        <v>1773</v>
      </c>
      <c r="H195" s="220" t="s">
        <v>74</v>
      </c>
    </row>
    <row r="196" spans="1:8" ht="27" customHeight="1">
      <c r="A196">
        <v>329</v>
      </c>
      <c r="B196" t="s">
        <v>8766</v>
      </c>
      <c r="C196" t="s">
        <v>1574</v>
      </c>
      <c r="D196" s="673">
        <v>7.38</v>
      </c>
      <c r="E196" s="220" t="s">
        <v>14360</v>
      </c>
      <c r="F196" s="441">
        <v>45261</v>
      </c>
      <c r="G196" s="220" t="s">
        <v>1773</v>
      </c>
      <c r="H196" s="220" t="s">
        <v>74</v>
      </c>
    </row>
    <row r="197" spans="1:8" ht="27" customHeight="1">
      <c r="A197">
        <v>308</v>
      </c>
      <c r="B197" t="s">
        <v>8767</v>
      </c>
      <c r="C197" t="s">
        <v>1574</v>
      </c>
      <c r="D197" s="673">
        <v>99.24</v>
      </c>
      <c r="E197" s="220" t="s">
        <v>14360</v>
      </c>
      <c r="F197" s="441">
        <v>45261</v>
      </c>
      <c r="G197" s="220" t="s">
        <v>1773</v>
      </c>
      <c r="H197" s="220" t="s">
        <v>74</v>
      </c>
    </row>
    <row r="198" spans="1:8" ht="27" customHeight="1">
      <c r="A198">
        <v>39642</v>
      </c>
      <c r="B198" t="s">
        <v>8768</v>
      </c>
      <c r="C198" t="s">
        <v>1574</v>
      </c>
      <c r="D198" s="673">
        <v>3.27</v>
      </c>
      <c r="E198" s="220" t="s">
        <v>14360</v>
      </c>
      <c r="F198" s="441">
        <v>45261</v>
      </c>
      <c r="G198" s="220" t="s">
        <v>1773</v>
      </c>
      <c r="H198" s="220" t="s">
        <v>74</v>
      </c>
    </row>
    <row r="199" spans="1:8" ht="27" customHeight="1">
      <c r="A199">
        <v>39641</v>
      </c>
      <c r="B199" t="s">
        <v>8769</v>
      </c>
      <c r="C199" t="s">
        <v>1574</v>
      </c>
      <c r="D199" s="673">
        <v>2.87</v>
      </c>
      <c r="E199" s="220" t="s">
        <v>14360</v>
      </c>
      <c r="F199" s="441">
        <v>45261</v>
      </c>
      <c r="G199" s="220" t="s">
        <v>1773</v>
      </c>
      <c r="H199" s="220" t="s">
        <v>74</v>
      </c>
    </row>
    <row r="200" spans="1:8" ht="27" customHeight="1">
      <c r="A200">
        <v>39643</v>
      </c>
      <c r="B200" t="s">
        <v>8770</v>
      </c>
      <c r="C200" t="s">
        <v>1574</v>
      </c>
      <c r="D200" s="673">
        <v>3.84</v>
      </c>
      <c r="E200" s="220" t="s">
        <v>14360</v>
      </c>
      <c r="F200" s="441">
        <v>45261</v>
      </c>
      <c r="G200" s="220" t="s">
        <v>1773</v>
      </c>
      <c r="H200" s="220" t="s">
        <v>74</v>
      </c>
    </row>
    <row r="201" spans="1:8" ht="27" customHeight="1">
      <c r="A201">
        <v>39644</v>
      </c>
      <c r="B201" t="s">
        <v>8771</v>
      </c>
      <c r="C201" t="s">
        <v>1574</v>
      </c>
      <c r="D201" s="673">
        <v>5.95</v>
      </c>
      <c r="E201" s="220" t="s">
        <v>14360</v>
      </c>
      <c r="F201" s="441">
        <v>45261</v>
      </c>
      <c r="G201" s="220" t="s">
        <v>1773</v>
      </c>
      <c r="H201" s="220" t="s">
        <v>74</v>
      </c>
    </row>
    <row r="202" spans="1:8" ht="27" customHeight="1">
      <c r="A202">
        <v>39645</v>
      </c>
      <c r="B202" t="s">
        <v>8772</v>
      </c>
      <c r="C202" t="s">
        <v>1574</v>
      </c>
      <c r="D202" s="673">
        <v>6.52</v>
      </c>
      <c r="E202" s="220" t="s">
        <v>14360</v>
      </c>
      <c r="F202" s="441">
        <v>45261</v>
      </c>
      <c r="G202" s="220" t="s">
        <v>1773</v>
      </c>
      <c r="H202" s="220" t="s">
        <v>74</v>
      </c>
    </row>
    <row r="203" spans="1:8" ht="27" customHeight="1">
      <c r="A203">
        <v>41610</v>
      </c>
      <c r="B203" t="s">
        <v>8773</v>
      </c>
      <c r="C203" t="s">
        <v>1574</v>
      </c>
      <c r="D203" s="673">
        <v>696.89</v>
      </c>
      <c r="E203" s="220" t="s">
        <v>14360</v>
      </c>
      <c r="F203" s="441">
        <v>45261</v>
      </c>
      <c r="G203" s="220" t="s">
        <v>1773</v>
      </c>
      <c r="H203" s="220" t="s">
        <v>74</v>
      </c>
    </row>
    <row r="204" spans="1:8" ht="27" customHeight="1">
      <c r="A204">
        <v>41611</v>
      </c>
      <c r="B204" t="s">
        <v>8774</v>
      </c>
      <c r="C204" t="s">
        <v>1574</v>
      </c>
      <c r="D204" s="674">
        <v>1098.44</v>
      </c>
      <c r="E204" s="220" t="s">
        <v>14360</v>
      </c>
      <c r="F204" s="441">
        <v>45261</v>
      </c>
      <c r="G204" s="220" t="s">
        <v>1773</v>
      </c>
      <c r="H204" s="220" t="s">
        <v>74</v>
      </c>
    </row>
    <row r="205" spans="1:8" ht="27" customHeight="1">
      <c r="A205">
        <v>41612</v>
      </c>
      <c r="B205" t="s">
        <v>8775</v>
      </c>
      <c r="C205" t="s">
        <v>1574</v>
      </c>
      <c r="D205" s="674">
        <v>1542.37</v>
      </c>
      <c r="E205" s="220" t="s">
        <v>14360</v>
      </c>
      <c r="F205" s="441">
        <v>45261</v>
      </c>
      <c r="G205" s="220" t="s">
        <v>1773</v>
      </c>
      <c r="H205" s="220" t="s">
        <v>74</v>
      </c>
    </row>
    <row r="206" spans="1:8" ht="27" customHeight="1">
      <c r="A206">
        <v>41637</v>
      </c>
      <c r="B206" t="s">
        <v>8776</v>
      </c>
      <c r="C206" t="s">
        <v>1574</v>
      </c>
      <c r="D206" s="673">
        <v>144.18</v>
      </c>
      <c r="E206" s="220" t="s">
        <v>14360</v>
      </c>
      <c r="F206" s="441">
        <v>45261</v>
      </c>
      <c r="G206" s="220" t="s">
        <v>1773</v>
      </c>
      <c r="H206" s="220" t="s">
        <v>74</v>
      </c>
    </row>
    <row r="207" spans="1:8" ht="27" customHeight="1">
      <c r="A207">
        <v>41638</v>
      </c>
      <c r="B207" t="s">
        <v>8777</v>
      </c>
      <c r="C207" t="s">
        <v>1574</v>
      </c>
      <c r="D207" s="673">
        <v>187.81</v>
      </c>
      <c r="E207" s="220" t="s">
        <v>14360</v>
      </c>
      <c r="F207" s="441">
        <v>45261</v>
      </c>
      <c r="G207" s="220" t="s">
        <v>1773</v>
      </c>
      <c r="H207" s="220" t="s">
        <v>74</v>
      </c>
    </row>
    <row r="208" spans="1:8" ht="27" customHeight="1">
      <c r="A208">
        <v>41639</v>
      </c>
      <c r="B208" t="s">
        <v>8778</v>
      </c>
      <c r="C208" t="s">
        <v>1574</v>
      </c>
      <c r="D208" s="673">
        <v>454.36</v>
      </c>
      <c r="E208" s="220" t="s">
        <v>14360</v>
      </c>
      <c r="F208" s="441">
        <v>45261</v>
      </c>
      <c r="G208" s="220" t="s">
        <v>1773</v>
      </c>
      <c r="H208" s="220" t="s">
        <v>74</v>
      </c>
    </row>
    <row r="209" spans="1:8" ht="27" customHeight="1">
      <c r="A209">
        <v>11789</v>
      </c>
      <c r="B209" t="s">
        <v>8779</v>
      </c>
      <c r="C209" t="s">
        <v>1574</v>
      </c>
      <c r="D209" s="673">
        <v>1.07</v>
      </c>
      <c r="E209" s="220" t="s">
        <v>14360</v>
      </c>
      <c r="F209" s="441">
        <v>45261</v>
      </c>
      <c r="G209" s="220" t="s">
        <v>1773</v>
      </c>
      <c r="H209" s="220" t="s">
        <v>74</v>
      </c>
    </row>
    <row r="210" spans="1:8" ht="27" customHeight="1">
      <c r="A210">
        <v>20975</v>
      </c>
      <c r="B210" t="s">
        <v>8780</v>
      </c>
      <c r="C210" t="s">
        <v>1574</v>
      </c>
      <c r="D210" s="673">
        <v>13.74</v>
      </c>
      <c r="E210" s="220" t="s">
        <v>14360</v>
      </c>
      <c r="F210" s="441">
        <v>45261</v>
      </c>
      <c r="G210" s="220" t="s">
        <v>1773</v>
      </c>
      <c r="H210" s="220" t="s">
        <v>74</v>
      </c>
    </row>
    <row r="211" spans="1:8" ht="27" customHeight="1">
      <c r="A211">
        <v>20976</v>
      </c>
      <c r="B211" t="s">
        <v>8781</v>
      </c>
      <c r="C211" t="s">
        <v>1574</v>
      </c>
      <c r="D211" s="673">
        <v>20.76</v>
      </c>
      <c r="E211" s="220" t="s">
        <v>14360</v>
      </c>
      <c r="F211" s="441">
        <v>45261</v>
      </c>
      <c r="G211" s="220" t="s">
        <v>1773</v>
      </c>
      <c r="H211" s="220" t="s">
        <v>74</v>
      </c>
    </row>
    <row r="212" spans="1:8" ht="27" customHeight="1">
      <c r="A212">
        <v>40340</v>
      </c>
      <c r="B212" t="s">
        <v>8782</v>
      </c>
      <c r="C212" t="s">
        <v>1574</v>
      </c>
      <c r="D212" s="673">
        <v>24.49</v>
      </c>
      <c r="E212" s="220" t="s">
        <v>14360</v>
      </c>
      <c r="F212" s="441">
        <v>45261</v>
      </c>
      <c r="G212" s="220" t="s">
        <v>1773</v>
      </c>
      <c r="H212" s="220" t="s">
        <v>74</v>
      </c>
    </row>
    <row r="213" spans="1:8" ht="27" customHeight="1">
      <c r="A213">
        <v>40341</v>
      </c>
      <c r="B213" t="s">
        <v>8783</v>
      </c>
      <c r="C213" t="s">
        <v>1574</v>
      </c>
      <c r="D213" s="673">
        <v>29.23</v>
      </c>
      <c r="E213" s="220" t="s">
        <v>14360</v>
      </c>
      <c r="F213" s="441">
        <v>45261</v>
      </c>
      <c r="G213" s="220" t="s">
        <v>1773</v>
      </c>
      <c r="H213" s="220" t="s">
        <v>74</v>
      </c>
    </row>
    <row r="214" spans="1:8" ht="27" customHeight="1">
      <c r="A214">
        <v>40342</v>
      </c>
      <c r="B214" t="s">
        <v>8784</v>
      </c>
      <c r="C214" t="s">
        <v>1574</v>
      </c>
      <c r="D214" s="673">
        <v>34.86</v>
      </c>
      <c r="E214" s="220" t="s">
        <v>14360</v>
      </c>
      <c r="F214" s="441">
        <v>45261</v>
      </c>
      <c r="G214" s="220" t="s">
        <v>1773</v>
      </c>
      <c r="H214" s="220" t="s">
        <v>74</v>
      </c>
    </row>
    <row r="215" spans="1:8" ht="27" customHeight="1">
      <c r="A215">
        <v>40343</v>
      </c>
      <c r="B215" t="s">
        <v>8785</v>
      </c>
      <c r="C215" t="s">
        <v>1574</v>
      </c>
      <c r="D215" s="673">
        <v>41.35</v>
      </c>
      <c r="E215" s="220" t="s">
        <v>14360</v>
      </c>
      <c r="F215" s="441">
        <v>45261</v>
      </c>
      <c r="G215" s="220" t="s">
        <v>1773</v>
      </c>
      <c r="H215" s="220" t="s">
        <v>74</v>
      </c>
    </row>
    <row r="216" spans="1:8" ht="27" customHeight="1">
      <c r="A216">
        <v>40344</v>
      </c>
      <c r="B216" t="s">
        <v>8786</v>
      </c>
      <c r="C216" t="s">
        <v>1574</v>
      </c>
      <c r="D216" s="673">
        <v>56.38</v>
      </c>
      <c r="E216" s="220" t="s">
        <v>14360</v>
      </c>
      <c r="F216" s="441">
        <v>45261</v>
      </c>
      <c r="G216" s="220" t="s">
        <v>1773</v>
      </c>
      <c r="H216" s="220" t="s">
        <v>74</v>
      </c>
    </row>
    <row r="217" spans="1:8" ht="27" customHeight="1">
      <c r="A217">
        <v>40345</v>
      </c>
      <c r="B217" t="s">
        <v>8787</v>
      </c>
      <c r="C217" t="s">
        <v>1574</v>
      </c>
      <c r="D217" s="673">
        <v>69.47</v>
      </c>
      <c r="E217" s="220" t="s">
        <v>14360</v>
      </c>
      <c r="F217" s="441">
        <v>45261</v>
      </c>
      <c r="G217" s="220" t="s">
        <v>1773</v>
      </c>
      <c r="H217" s="220" t="s">
        <v>74</v>
      </c>
    </row>
    <row r="218" spans="1:8" ht="27" customHeight="1">
      <c r="A218">
        <v>40346</v>
      </c>
      <c r="B218" t="s">
        <v>8788</v>
      </c>
      <c r="C218" t="s">
        <v>1574</v>
      </c>
      <c r="D218" s="673">
        <v>80.58</v>
      </c>
      <c r="E218" s="220" t="s">
        <v>14360</v>
      </c>
      <c r="F218" s="441">
        <v>45261</v>
      </c>
      <c r="G218" s="220" t="s">
        <v>1773</v>
      </c>
      <c r="H218" s="220" t="s">
        <v>74</v>
      </c>
    </row>
    <row r="219" spans="1:8" ht="27" customHeight="1">
      <c r="A219">
        <v>40347</v>
      </c>
      <c r="B219" t="s">
        <v>8789</v>
      </c>
      <c r="C219" t="s">
        <v>1574</v>
      </c>
      <c r="D219" s="673">
        <v>101.25</v>
      </c>
      <c r="E219" s="220" t="s">
        <v>14360</v>
      </c>
      <c r="F219" s="441">
        <v>45261</v>
      </c>
      <c r="G219" s="220" t="s">
        <v>1773</v>
      </c>
      <c r="H219" s="220" t="s">
        <v>74</v>
      </c>
    </row>
    <row r="220" spans="1:8" ht="27" customHeight="1">
      <c r="A220">
        <v>6138</v>
      </c>
      <c r="B220" t="s">
        <v>8790</v>
      </c>
      <c r="C220" t="s">
        <v>1574</v>
      </c>
      <c r="D220" s="673">
        <v>10.029999999999999</v>
      </c>
      <c r="E220" s="220" t="s">
        <v>14360</v>
      </c>
      <c r="F220" s="441">
        <v>45261</v>
      </c>
      <c r="G220" s="220" t="s">
        <v>1773</v>
      </c>
      <c r="H220" s="220" t="s">
        <v>74</v>
      </c>
    </row>
    <row r="221" spans="1:8" ht="27" customHeight="1">
      <c r="A221">
        <v>43424</v>
      </c>
      <c r="B221" t="s">
        <v>8791</v>
      </c>
      <c r="C221" t="s">
        <v>1574</v>
      </c>
      <c r="D221" s="673">
        <v>583.88</v>
      </c>
      <c r="E221" s="220" t="s">
        <v>14360</v>
      </c>
      <c r="F221" s="441">
        <v>45261</v>
      </c>
      <c r="G221" s="220" t="s">
        <v>1773</v>
      </c>
      <c r="H221" s="220" t="s">
        <v>74</v>
      </c>
    </row>
    <row r="222" spans="1:8" ht="27" customHeight="1">
      <c r="A222">
        <v>43426</v>
      </c>
      <c r="B222" t="s">
        <v>8792</v>
      </c>
      <c r="C222" t="s">
        <v>1574</v>
      </c>
      <c r="D222" s="674">
        <v>2013.81</v>
      </c>
      <c r="E222" s="220" t="s">
        <v>14360</v>
      </c>
      <c r="F222" s="441">
        <v>45261</v>
      </c>
      <c r="G222" s="220" t="s">
        <v>1773</v>
      </c>
      <c r="H222" s="220" t="s">
        <v>74</v>
      </c>
    </row>
    <row r="223" spans="1:8" ht="27" customHeight="1">
      <c r="A223">
        <v>12565</v>
      </c>
      <c r="B223" t="s">
        <v>8793</v>
      </c>
      <c r="C223" t="s">
        <v>1574</v>
      </c>
      <c r="D223" s="673">
        <v>706.22</v>
      </c>
      <c r="E223" s="220" t="s">
        <v>14360</v>
      </c>
      <c r="F223" s="441">
        <v>45261</v>
      </c>
      <c r="G223" s="220" t="s">
        <v>1773</v>
      </c>
      <c r="H223" s="220" t="s">
        <v>74</v>
      </c>
    </row>
    <row r="224" spans="1:8" ht="27" customHeight="1">
      <c r="A224">
        <v>12567</v>
      </c>
      <c r="B224" t="s">
        <v>8794</v>
      </c>
      <c r="C224" t="s">
        <v>1574</v>
      </c>
      <c r="D224" s="673">
        <v>948.57</v>
      </c>
      <c r="E224" s="220" t="s">
        <v>14360</v>
      </c>
      <c r="F224" s="441">
        <v>45261</v>
      </c>
      <c r="G224" s="220" t="s">
        <v>1773</v>
      </c>
      <c r="H224" s="220" t="s">
        <v>74</v>
      </c>
    </row>
    <row r="225" spans="1:8" ht="27" customHeight="1">
      <c r="A225">
        <v>12568</v>
      </c>
      <c r="B225" t="s">
        <v>8795</v>
      </c>
      <c r="C225" t="s">
        <v>1574</v>
      </c>
      <c r="D225" s="674">
        <v>1327.99</v>
      </c>
      <c r="E225" s="220" t="s">
        <v>14360</v>
      </c>
      <c r="F225" s="441">
        <v>45261</v>
      </c>
      <c r="G225" s="220" t="s">
        <v>1773</v>
      </c>
      <c r="H225" s="220" t="s">
        <v>74</v>
      </c>
    </row>
    <row r="226" spans="1:8" ht="27" customHeight="1">
      <c r="A226">
        <v>43441</v>
      </c>
      <c r="B226" t="s">
        <v>8796</v>
      </c>
      <c r="C226" t="s">
        <v>1574</v>
      </c>
      <c r="D226" s="673">
        <v>170.74</v>
      </c>
      <c r="E226" s="220" t="s">
        <v>14360</v>
      </c>
      <c r="F226" s="441">
        <v>45261</v>
      </c>
      <c r="G226" s="220" t="s">
        <v>1773</v>
      </c>
      <c r="H226" s="220" t="s">
        <v>74</v>
      </c>
    </row>
    <row r="227" spans="1:8" ht="27" customHeight="1">
      <c r="A227">
        <v>43423</v>
      </c>
      <c r="B227" t="s">
        <v>8797</v>
      </c>
      <c r="C227" t="s">
        <v>1574</v>
      </c>
      <c r="D227" s="673">
        <v>79.680000000000007</v>
      </c>
      <c r="E227" s="220" t="s">
        <v>14360</v>
      </c>
      <c r="F227" s="441">
        <v>45261</v>
      </c>
      <c r="G227" s="220" t="s">
        <v>1773</v>
      </c>
      <c r="H227" s="220" t="s">
        <v>74</v>
      </c>
    </row>
    <row r="228" spans="1:8" ht="27" customHeight="1">
      <c r="A228">
        <v>12532</v>
      </c>
      <c r="B228" t="s">
        <v>8798</v>
      </c>
      <c r="C228" t="s">
        <v>1574</v>
      </c>
      <c r="D228" s="673">
        <v>122.88</v>
      </c>
      <c r="E228" s="220" t="s">
        <v>14360</v>
      </c>
      <c r="F228" s="441">
        <v>45261</v>
      </c>
      <c r="G228" s="220" t="s">
        <v>1773</v>
      </c>
      <c r="H228" s="220" t="s">
        <v>74</v>
      </c>
    </row>
    <row r="229" spans="1:8" ht="27" customHeight="1">
      <c r="A229">
        <v>43444</v>
      </c>
      <c r="B229" t="s">
        <v>8799</v>
      </c>
      <c r="C229" t="s">
        <v>1574</v>
      </c>
      <c r="D229" s="673">
        <v>412.62</v>
      </c>
      <c r="E229" s="220" t="s">
        <v>14360</v>
      </c>
      <c r="F229" s="441">
        <v>45261</v>
      </c>
      <c r="G229" s="220" t="s">
        <v>1773</v>
      </c>
      <c r="H229" s="220" t="s">
        <v>74</v>
      </c>
    </row>
    <row r="230" spans="1:8" ht="27" customHeight="1">
      <c r="A230">
        <v>12551</v>
      </c>
      <c r="B230" t="s">
        <v>8800</v>
      </c>
      <c r="C230" t="s">
        <v>1574</v>
      </c>
      <c r="D230" s="673">
        <v>294.39</v>
      </c>
      <c r="E230" s="220" t="s">
        <v>14360</v>
      </c>
      <c r="F230" s="441">
        <v>45261</v>
      </c>
      <c r="G230" s="220" t="s">
        <v>1773</v>
      </c>
      <c r="H230" s="220" t="s">
        <v>74</v>
      </c>
    </row>
    <row r="231" spans="1:8" ht="27" customHeight="1">
      <c r="A231">
        <v>43442</v>
      </c>
      <c r="B231" t="s">
        <v>8801</v>
      </c>
      <c r="C231" t="s">
        <v>1574</v>
      </c>
      <c r="D231" s="673">
        <v>227.65</v>
      </c>
      <c r="E231" s="220" t="s">
        <v>14360</v>
      </c>
      <c r="F231" s="441">
        <v>45261</v>
      </c>
      <c r="G231" s="220" t="s">
        <v>1773</v>
      </c>
      <c r="H231" s="220" t="s">
        <v>74</v>
      </c>
    </row>
    <row r="232" spans="1:8" ht="27" customHeight="1">
      <c r="A232">
        <v>43443</v>
      </c>
      <c r="B232" t="s">
        <v>8802</v>
      </c>
      <c r="C232" t="s">
        <v>1574</v>
      </c>
      <c r="D232" s="673">
        <v>298.79000000000002</v>
      </c>
      <c r="E232" s="220" t="s">
        <v>14360</v>
      </c>
      <c r="F232" s="441">
        <v>45261</v>
      </c>
      <c r="G232" s="220" t="s">
        <v>1773</v>
      </c>
      <c r="H232" s="220" t="s">
        <v>74</v>
      </c>
    </row>
    <row r="233" spans="1:8" ht="27" customHeight="1">
      <c r="A233">
        <v>12544</v>
      </c>
      <c r="B233" t="s">
        <v>8803</v>
      </c>
      <c r="C233" t="s">
        <v>1574</v>
      </c>
      <c r="D233" s="673">
        <v>161.25</v>
      </c>
      <c r="E233" s="220" t="s">
        <v>14360</v>
      </c>
      <c r="F233" s="441">
        <v>45261</v>
      </c>
      <c r="G233" s="220" t="s">
        <v>1773</v>
      </c>
      <c r="H233" s="220" t="s">
        <v>74</v>
      </c>
    </row>
    <row r="234" spans="1:8" ht="27" customHeight="1">
      <c r="A234">
        <v>12547</v>
      </c>
      <c r="B234" t="s">
        <v>8804</v>
      </c>
      <c r="C234" t="s">
        <v>1574</v>
      </c>
      <c r="D234" s="673">
        <v>216.88</v>
      </c>
      <c r="E234" s="220" t="s">
        <v>14360</v>
      </c>
      <c r="F234" s="441">
        <v>45261</v>
      </c>
      <c r="G234" s="220" t="s">
        <v>1773</v>
      </c>
      <c r="H234" s="220" t="s">
        <v>74</v>
      </c>
    </row>
    <row r="235" spans="1:8" ht="27" customHeight="1">
      <c r="A235">
        <v>43445</v>
      </c>
      <c r="B235" t="s">
        <v>8805</v>
      </c>
      <c r="C235" t="s">
        <v>1574</v>
      </c>
      <c r="D235" s="673">
        <v>569.14</v>
      </c>
      <c r="E235" s="220" t="s">
        <v>14360</v>
      </c>
      <c r="F235" s="441">
        <v>45261</v>
      </c>
      <c r="G235" s="220" t="s">
        <v>1773</v>
      </c>
      <c r="H235" s="220" t="s">
        <v>74</v>
      </c>
    </row>
    <row r="236" spans="1:8" ht="27" customHeight="1">
      <c r="A236">
        <v>12563</v>
      </c>
      <c r="B236" t="s">
        <v>8806</v>
      </c>
      <c r="C236" t="s">
        <v>1574</v>
      </c>
      <c r="D236" s="673">
        <v>407.2</v>
      </c>
      <c r="E236" s="220" t="s">
        <v>14360</v>
      </c>
      <c r="F236" s="441">
        <v>45261</v>
      </c>
      <c r="G236" s="220" t="s">
        <v>1773</v>
      </c>
      <c r="H236" s="220" t="s">
        <v>74</v>
      </c>
    </row>
    <row r="237" spans="1:8" ht="27" customHeight="1">
      <c r="A237">
        <v>43425</v>
      </c>
      <c r="B237" t="s">
        <v>8807</v>
      </c>
      <c r="C237" t="s">
        <v>1574</v>
      </c>
      <c r="D237" s="673">
        <v>256.11</v>
      </c>
      <c r="E237" s="220" t="s">
        <v>14360</v>
      </c>
      <c r="F237" s="441">
        <v>45261</v>
      </c>
      <c r="G237" s="220" t="s">
        <v>1773</v>
      </c>
      <c r="H237" s="220" t="s">
        <v>74</v>
      </c>
    </row>
    <row r="238" spans="1:8" ht="27" customHeight="1">
      <c r="A238">
        <v>43446</v>
      </c>
      <c r="B238" t="s">
        <v>8808</v>
      </c>
      <c r="C238" t="s">
        <v>1574</v>
      </c>
      <c r="D238" s="673">
        <v>540.67999999999995</v>
      </c>
      <c r="E238" s="220" t="s">
        <v>14360</v>
      </c>
      <c r="F238" s="441">
        <v>45261</v>
      </c>
      <c r="G238" s="220" t="s">
        <v>1773</v>
      </c>
      <c r="H238" s="220" t="s">
        <v>74</v>
      </c>
    </row>
    <row r="239" spans="1:8" ht="27" customHeight="1">
      <c r="A239">
        <v>43447</v>
      </c>
      <c r="B239" t="s">
        <v>8809</v>
      </c>
      <c r="C239" t="s">
        <v>1574</v>
      </c>
      <c r="D239" s="673">
        <v>664</v>
      </c>
      <c r="E239" s="220" t="s">
        <v>14360</v>
      </c>
      <c r="F239" s="441">
        <v>45261</v>
      </c>
      <c r="G239" s="220" t="s">
        <v>1773</v>
      </c>
      <c r="H239" s="220" t="s">
        <v>74</v>
      </c>
    </row>
    <row r="240" spans="1:8" ht="27" customHeight="1">
      <c r="A240">
        <v>43448</v>
      </c>
      <c r="B240" t="s">
        <v>8810</v>
      </c>
      <c r="C240" t="s">
        <v>1574</v>
      </c>
      <c r="D240" s="673">
        <v>929.6</v>
      </c>
      <c r="E240" s="220" t="s">
        <v>14360</v>
      </c>
      <c r="F240" s="441">
        <v>45261</v>
      </c>
      <c r="G240" s="220" t="s">
        <v>1773</v>
      </c>
      <c r="H240" s="220" t="s">
        <v>74</v>
      </c>
    </row>
    <row r="241" spans="1:8" ht="27" customHeight="1">
      <c r="A241">
        <v>13761</v>
      </c>
      <c r="B241" t="s">
        <v>8811</v>
      </c>
      <c r="C241" t="s">
        <v>1574</v>
      </c>
      <c r="D241" s="674">
        <v>2092.08</v>
      </c>
      <c r="E241" s="220" t="s">
        <v>14360</v>
      </c>
      <c r="F241" s="441">
        <v>45261</v>
      </c>
      <c r="G241" s="220" t="s">
        <v>1773</v>
      </c>
      <c r="H241" s="220" t="s">
        <v>74</v>
      </c>
    </row>
    <row r="242" spans="1:8" ht="27" customHeight="1">
      <c r="A242">
        <v>4814</v>
      </c>
      <c r="B242" t="s">
        <v>8812</v>
      </c>
      <c r="C242" t="s">
        <v>1574</v>
      </c>
      <c r="D242" s="673">
        <v>71.3</v>
      </c>
      <c r="E242" s="220" t="s">
        <v>14360</v>
      </c>
      <c r="F242" s="441">
        <v>45261</v>
      </c>
      <c r="G242" s="220" t="s">
        <v>1773</v>
      </c>
      <c r="H242" s="220" t="s">
        <v>74</v>
      </c>
    </row>
    <row r="243" spans="1:8" ht="27" customHeight="1">
      <c r="A243">
        <v>44473</v>
      </c>
      <c r="B243" t="s">
        <v>8813</v>
      </c>
      <c r="C243" t="s">
        <v>1574</v>
      </c>
      <c r="D243" s="674">
        <v>2151.0100000000002</v>
      </c>
      <c r="E243" s="220" t="s">
        <v>14360</v>
      </c>
      <c r="F243" s="441">
        <v>45261</v>
      </c>
      <c r="G243" s="220" t="s">
        <v>1773</v>
      </c>
      <c r="H243" s="220" t="s">
        <v>74</v>
      </c>
    </row>
    <row r="244" spans="1:8" ht="27" customHeight="1">
      <c r="A244">
        <v>6122</v>
      </c>
      <c r="B244" t="s">
        <v>8814</v>
      </c>
      <c r="C244" t="s">
        <v>1573</v>
      </c>
      <c r="D244" s="673">
        <v>19.03</v>
      </c>
      <c r="E244" s="220" t="s">
        <v>14360</v>
      </c>
      <c r="F244" s="441">
        <v>45261</v>
      </c>
      <c r="G244" s="220" t="s">
        <v>1773</v>
      </c>
      <c r="H244" s="220" t="s">
        <v>74</v>
      </c>
    </row>
    <row r="245" spans="1:8" ht="27" customHeight="1">
      <c r="A245">
        <v>40810</v>
      </c>
      <c r="B245" t="s">
        <v>8815</v>
      </c>
      <c r="C245" t="s">
        <v>1580</v>
      </c>
      <c r="D245" s="674">
        <v>3325.98</v>
      </c>
      <c r="E245" s="220" t="s">
        <v>14360</v>
      </c>
      <c r="F245" s="441">
        <v>45261</v>
      </c>
      <c r="G245" s="220" t="s">
        <v>1773</v>
      </c>
      <c r="H245" s="220" t="s">
        <v>74</v>
      </c>
    </row>
    <row r="246" spans="1:8" ht="27" customHeight="1">
      <c r="A246">
        <v>21100</v>
      </c>
      <c r="B246" t="s">
        <v>8816</v>
      </c>
      <c r="C246" t="s">
        <v>1574</v>
      </c>
      <c r="D246" s="674">
        <v>3845.1</v>
      </c>
      <c r="E246" s="220" t="s">
        <v>14360</v>
      </c>
      <c r="F246" s="441">
        <v>45261</v>
      </c>
      <c r="G246" s="220" t="s">
        <v>1773</v>
      </c>
      <c r="H246" s="220" t="s">
        <v>74</v>
      </c>
    </row>
    <row r="247" spans="1:8" ht="27" customHeight="1">
      <c r="A247">
        <v>11816</v>
      </c>
      <c r="B247" t="s">
        <v>8817</v>
      </c>
      <c r="C247" t="s">
        <v>1574</v>
      </c>
      <c r="D247" s="674">
        <v>4100</v>
      </c>
      <c r="E247" s="220" t="s">
        <v>14360</v>
      </c>
      <c r="F247" s="441">
        <v>45261</v>
      </c>
      <c r="G247" s="220" t="s">
        <v>1773</v>
      </c>
      <c r="H247" s="220" t="s">
        <v>74</v>
      </c>
    </row>
    <row r="248" spans="1:8" ht="27" customHeight="1">
      <c r="A248">
        <v>11814</v>
      </c>
      <c r="B248" t="s">
        <v>8818</v>
      </c>
      <c r="C248" t="s">
        <v>1574</v>
      </c>
      <c r="D248" s="674">
        <v>8924.67</v>
      </c>
      <c r="E248" s="220" t="s">
        <v>14360</v>
      </c>
      <c r="F248" s="441">
        <v>45261</v>
      </c>
      <c r="G248" s="220" t="s">
        <v>1773</v>
      </c>
      <c r="H248" s="220" t="s">
        <v>74</v>
      </c>
    </row>
    <row r="249" spans="1:8" ht="27" customHeight="1">
      <c r="A249">
        <v>14186</v>
      </c>
      <c r="B249" t="s">
        <v>8819</v>
      </c>
      <c r="C249" t="s">
        <v>1574</v>
      </c>
      <c r="D249" s="674">
        <v>11206.13</v>
      </c>
      <c r="E249" s="220" t="s">
        <v>14360</v>
      </c>
      <c r="F249" s="441">
        <v>45261</v>
      </c>
      <c r="G249" s="220" t="s">
        <v>1773</v>
      </c>
      <c r="H249" s="220" t="s">
        <v>74</v>
      </c>
    </row>
    <row r="250" spans="1:8" ht="27" customHeight="1">
      <c r="A250">
        <v>14185</v>
      </c>
      <c r="B250" t="s">
        <v>8820</v>
      </c>
      <c r="C250" t="s">
        <v>1574</v>
      </c>
      <c r="D250" s="674">
        <v>14516.3</v>
      </c>
      <c r="E250" s="220" t="s">
        <v>14360</v>
      </c>
      <c r="F250" s="441">
        <v>45261</v>
      </c>
      <c r="G250" s="220" t="s">
        <v>1773</v>
      </c>
      <c r="H250" s="220" t="s">
        <v>74</v>
      </c>
    </row>
    <row r="251" spans="1:8" ht="27" customHeight="1">
      <c r="A251">
        <v>11811</v>
      </c>
      <c r="B251" t="s">
        <v>8821</v>
      </c>
      <c r="C251" t="s">
        <v>1574</v>
      </c>
      <c r="D251" s="674">
        <v>5550.48</v>
      </c>
      <c r="E251" s="220" t="s">
        <v>14360</v>
      </c>
      <c r="F251" s="441">
        <v>45261</v>
      </c>
      <c r="G251" s="220" t="s">
        <v>1773</v>
      </c>
      <c r="H251" s="220" t="s">
        <v>74</v>
      </c>
    </row>
    <row r="252" spans="1:8" ht="27" customHeight="1">
      <c r="A252">
        <v>44498</v>
      </c>
      <c r="B252" t="s">
        <v>8822</v>
      </c>
      <c r="C252" t="s">
        <v>1574</v>
      </c>
      <c r="D252" s="674">
        <v>318204.48</v>
      </c>
      <c r="E252" s="220" t="s">
        <v>14360</v>
      </c>
      <c r="F252" s="441">
        <v>45261</v>
      </c>
      <c r="G252" s="220" t="s">
        <v>1773</v>
      </c>
      <c r="H252" s="220" t="s">
        <v>74</v>
      </c>
    </row>
    <row r="253" spans="1:8" ht="27" customHeight="1">
      <c r="A253">
        <v>34469</v>
      </c>
      <c r="B253" t="s">
        <v>8823</v>
      </c>
      <c r="C253" t="s">
        <v>1574</v>
      </c>
      <c r="D253" s="674">
        <v>11310.87</v>
      </c>
      <c r="E253" s="220" t="s">
        <v>14360</v>
      </c>
      <c r="F253" s="441">
        <v>45261</v>
      </c>
      <c r="G253" s="220" t="s">
        <v>1773</v>
      </c>
      <c r="H253" s="220" t="s">
        <v>74</v>
      </c>
    </row>
    <row r="254" spans="1:8" ht="27" customHeight="1">
      <c r="A254">
        <v>34476</v>
      </c>
      <c r="B254" t="s">
        <v>8824</v>
      </c>
      <c r="C254" t="s">
        <v>1574</v>
      </c>
      <c r="D254" s="674">
        <v>5899.09</v>
      </c>
      <c r="E254" s="220" t="s">
        <v>14360</v>
      </c>
      <c r="F254" s="441">
        <v>45261</v>
      </c>
      <c r="G254" s="220" t="s">
        <v>1773</v>
      </c>
      <c r="H254" s="220" t="s">
        <v>74</v>
      </c>
    </row>
    <row r="255" spans="1:8" ht="27" customHeight="1">
      <c r="A255">
        <v>34477</v>
      </c>
      <c r="B255" t="s">
        <v>8825</v>
      </c>
      <c r="C255" t="s">
        <v>1574</v>
      </c>
      <c r="D255" s="674">
        <v>7829.24</v>
      </c>
      <c r="E255" s="220" t="s">
        <v>14360</v>
      </c>
      <c r="F255" s="441">
        <v>45261</v>
      </c>
      <c r="G255" s="220" t="s">
        <v>1773</v>
      </c>
      <c r="H255" s="220" t="s">
        <v>74</v>
      </c>
    </row>
    <row r="256" spans="1:8" ht="27" customHeight="1">
      <c r="A256">
        <v>34482</v>
      </c>
      <c r="B256" t="s">
        <v>8826</v>
      </c>
      <c r="C256" t="s">
        <v>1574</v>
      </c>
      <c r="D256" s="674">
        <v>7312.08</v>
      </c>
      <c r="E256" s="220" t="s">
        <v>14360</v>
      </c>
      <c r="F256" s="441">
        <v>45261</v>
      </c>
      <c r="G256" s="220" t="s">
        <v>1773</v>
      </c>
      <c r="H256" s="220" t="s">
        <v>74</v>
      </c>
    </row>
    <row r="257" spans="1:8" ht="27" customHeight="1">
      <c r="A257">
        <v>34472</v>
      </c>
      <c r="B257" t="s">
        <v>8827</v>
      </c>
      <c r="C257" t="s">
        <v>1574</v>
      </c>
      <c r="D257" s="674">
        <v>3480</v>
      </c>
      <c r="E257" s="220" t="s">
        <v>14360</v>
      </c>
      <c r="F257" s="441">
        <v>45261</v>
      </c>
      <c r="G257" s="220" t="s">
        <v>1773</v>
      </c>
      <c r="H257" s="220" t="s">
        <v>74</v>
      </c>
    </row>
    <row r="258" spans="1:8" ht="27" customHeight="1">
      <c r="A258">
        <v>42425</v>
      </c>
      <c r="B258" t="s">
        <v>8828</v>
      </c>
      <c r="C258" t="s">
        <v>1574</v>
      </c>
      <c r="D258" s="674">
        <v>2575.35</v>
      </c>
      <c r="E258" s="220" t="s">
        <v>14360</v>
      </c>
      <c r="F258" s="441">
        <v>45261</v>
      </c>
      <c r="G258" s="220" t="s">
        <v>1773</v>
      </c>
      <c r="H258" s="220" t="s">
        <v>74</v>
      </c>
    </row>
    <row r="259" spans="1:8" ht="27" customHeight="1">
      <c r="A259">
        <v>42422</v>
      </c>
      <c r="B259" t="s">
        <v>8829</v>
      </c>
      <c r="C259" t="s">
        <v>1574</v>
      </c>
      <c r="D259" s="674">
        <v>3823.2</v>
      </c>
      <c r="E259" s="220" t="s">
        <v>14360</v>
      </c>
      <c r="F259" s="441">
        <v>45261</v>
      </c>
      <c r="G259" s="220" t="s">
        <v>1773</v>
      </c>
      <c r="H259" s="220" t="s">
        <v>74</v>
      </c>
    </row>
    <row r="260" spans="1:8" ht="27" customHeight="1">
      <c r="A260">
        <v>43184</v>
      </c>
      <c r="B260" t="s">
        <v>8830</v>
      </c>
      <c r="C260" t="s">
        <v>1574</v>
      </c>
      <c r="D260" s="674">
        <v>5284.03</v>
      </c>
      <c r="E260" s="220" t="s">
        <v>14360</v>
      </c>
      <c r="F260" s="441">
        <v>45261</v>
      </c>
      <c r="G260" s="220" t="s">
        <v>1773</v>
      </c>
      <c r="H260" s="220" t="s">
        <v>74</v>
      </c>
    </row>
    <row r="261" spans="1:8" ht="27" customHeight="1">
      <c r="A261">
        <v>42424</v>
      </c>
      <c r="B261" t="s">
        <v>8831</v>
      </c>
      <c r="C261" t="s">
        <v>1574</v>
      </c>
      <c r="D261" s="674">
        <v>2300.0100000000002</v>
      </c>
      <c r="E261" s="220" t="s">
        <v>14360</v>
      </c>
      <c r="F261" s="441">
        <v>45261</v>
      </c>
      <c r="G261" s="220" t="s">
        <v>1773</v>
      </c>
      <c r="H261" s="220" t="s">
        <v>74</v>
      </c>
    </row>
    <row r="262" spans="1:8" ht="27" customHeight="1">
      <c r="A262">
        <v>42421</v>
      </c>
      <c r="B262" t="s">
        <v>8832</v>
      </c>
      <c r="C262" t="s">
        <v>1574</v>
      </c>
      <c r="D262" s="674">
        <v>20941.39</v>
      </c>
      <c r="E262" s="220" t="s">
        <v>14360</v>
      </c>
      <c r="F262" s="441">
        <v>45261</v>
      </c>
      <c r="G262" s="220" t="s">
        <v>1773</v>
      </c>
      <c r="H262" s="220" t="s">
        <v>74</v>
      </c>
    </row>
    <row r="263" spans="1:8" ht="27" customHeight="1">
      <c r="A263">
        <v>42416</v>
      </c>
      <c r="B263" t="s">
        <v>8833</v>
      </c>
      <c r="C263" t="s">
        <v>1574</v>
      </c>
      <c r="D263" s="674">
        <v>9915.1</v>
      </c>
      <c r="E263" s="220" t="s">
        <v>14360</v>
      </c>
      <c r="F263" s="441">
        <v>45261</v>
      </c>
      <c r="G263" s="220" t="s">
        <v>1773</v>
      </c>
      <c r="H263" s="220" t="s">
        <v>74</v>
      </c>
    </row>
    <row r="264" spans="1:8" ht="27" customHeight="1">
      <c r="A264">
        <v>42417</v>
      </c>
      <c r="B264" t="s">
        <v>8834</v>
      </c>
      <c r="C264" t="s">
        <v>1574</v>
      </c>
      <c r="D264" s="674">
        <v>11115.64</v>
      </c>
      <c r="E264" s="220" t="s">
        <v>14360</v>
      </c>
      <c r="F264" s="441">
        <v>45261</v>
      </c>
      <c r="G264" s="220" t="s">
        <v>1773</v>
      </c>
      <c r="H264" s="220" t="s">
        <v>74</v>
      </c>
    </row>
    <row r="265" spans="1:8" ht="27" customHeight="1">
      <c r="A265">
        <v>42419</v>
      </c>
      <c r="B265" t="s">
        <v>8835</v>
      </c>
      <c r="C265" t="s">
        <v>1574</v>
      </c>
      <c r="D265" s="674">
        <v>12558.32</v>
      </c>
      <c r="E265" s="220" t="s">
        <v>14360</v>
      </c>
      <c r="F265" s="441">
        <v>45261</v>
      </c>
      <c r="G265" s="220" t="s">
        <v>1773</v>
      </c>
      <c r="H265" s="220" t="s">
        <v>74</v>
      </c>
    </row>
    <row r="266" spans="1:8" ht="27" customHeight="1">
      <c r="A266">
        <v>42420</v>
      </c>
      <c r="B266" t="s">
        <v>8836</v>
      </c>
      <c r="C266" t="s">
        <v>1574</v>
      </c>
      <c r="D266" s="674">
        <v>17260.48</v>
      </c>
      <c r="E266" s="220" t="s">
        <v>14360</v>
      </c>
      <c r="F266" s="441">
        <v>45261</v>
      </c>
      <c r="G266" s="220" t="s">
        <v>1773</v>
      </c>
      <c r="H266" s="220" t="s">
        <v>74</v>
      </c>
    </row>
    <row r="267" spans="1:8" ht="27" customHeight="1">
      <c r="A267">
        <v>43195</v>
      </c>
      <c r="B267" t="s">
        <v>8837</v>
      </c>
      <c r="C267" t="s">
        <v>1574</v>
      </c>
      <c r="D267" s="674">
        <v>6077.66</v>
      </c>
      <c r="E267" s="220" t="s">
        <v>14360</v>
      </c>
      <c r="F267" s="441">
        <v>45261</v>
      </c>
      <c r="G267" s="220" t="s">
        <v>1773</v>
      </c>
      <c r="H267" s="220" t="s">
        <v>74</v>
      </c>
    </row>
    <row r="268" spans="1:8" ht="27" customHeight="1">
      <c r="A268">
        <v>43196</v>
      </c>
      <c r="B268" t="s">
        <v>8838</v>
      </c>
      <c r="C268" t="s">
        <v>1574</v>
      </c>
      <c r="D268" s="674">
        <v>7532.38</v>
      </c>
      <c r="E268" s="220" t="s">
        <v>14360</v>
      </c>
      <c r="F268" s="441">
        <v>45261</v>
      </c>
      <c r="G268" s="220" t="s">
        <v>1773</v>
      </c>
      <c r="H268" s="220" t="s">
        <v>74</v>
      </c>
    </row>
    <row r="269" spans="1:8" ht="27" customHeight="1">
      <c r="A269">
        <v>43198</v>
      </c>
      <c r="B269" t="s">
        <v>8839</v>
      </c>
      <c r="C269" t="s">
        <v>1574</v>
      </c>
      <c r="D269" s="674">
        <v>11192.94</v>
      </c>
      <c r="E269" s="220" t="s">
        <v>14360</v>
      </c>
      <c r="F269" s="441">
        <v>45261</v>
      </c>
      <c r="G269" s="220" t="s">
        <v>1773</v>
      </c>
      <c r="H269" s="220" t="s">
        <v>74</v>
      </c>
    </row>
    <row r="270" spans="1:8" ht="27" customHeight="1">
      <c r="A270">
        <v>43199</v>
      </c>
      <c r="B270" t="s">
        <v>8840</v>
      </c>
      <c r="C270" t="s">
        <v>1574</v>
      </c>
      <c r="D270" s="674">
        <v>11603.09</v>
      </c>
      <c r="E270" s="220" t="s">
        <v>14360</v>
      </c>
      <c r="F270" s="441">
        <v>45261</v>
      </c>
      <c r="G270" s="220" t="s">
        <v>1773</v>
      </c>
      <c r="H270" s="220" t="s">
        <v>74</v>
      </c>
    </row>
    <row r="271" spans="1:8" ht="27" customHeight="1">
      <c r="A271">
        <v>43200</v>
      </c>
      <c r="B271" t="s">
        <v>8841</v>
      </c>
      <c r="C271" t="s">
        <v>1574</v>
      </c>
      <c r="D271" s="674">
        <v>13315.39</v>
      </c>
      <c r="E271" s="220" t="s">
        <v>14360</v>
      </c>
      <c r="F271" s="441">
        <v>45261</v>
      </c>
      <c r="G271" s="220" t="s">
        <v>1773</v>
      </c>
      <c r="H271" s="220" t="s">
        <v>74</v>
      </c>
    </row>
    <row r="272" spans="1:8" ht="27" customHeight="1">
      <c r="A272">
        <v>39556</v>
      </c>
      <c r="B272" t="s">
        <v>8842</v>
      </c>
      <c r="C272" t="s">
        <v>1574</v>
      </c>
      <c r="D272" s="674">
        <v>7272.48</v>
      </c>
      <c r="E272" s="220" t="s">
        <v>14360</v>
      </c>
      <c r="F272" s="441">
        <v>45261</v>
      </c>
      <c r="G272" s="220" t="s">
        <v>1773</v>
      </c>
      <c r="H272" s="220" t="s">
        <v>74</v>
      </c>
    </row>
    <row r="273" spans="1:8" ht="27" customHeight="1">
      <c r="A273">
        <v>39557</v>
      </c>
      <c r="B273" t="s">
        <v>8843</v>
      </c>
      <c r="C273" t="s">
        <v>1574</v>
      </c>
      <c r="D273" s="674">
        <v>7830.87</v>
      </c>
      <c r="E273" s="220" t="s">
        <v>14360</v>
      </c>
      <c r="F273" s="441">
        <v>45261</v>
      </c>
      <c r="G273" s="220" t="s">
        <v>1773</v>
      </c>
      <c r="H273" s="220" t="s">
        <v>74</v>
      </c>
    </row>
    <row r="274" spans="1:8" ht="27" customHeight="1">
      <c r="A274">
        <v>39559</v>
      </c>
      <c r="B274" t="s">
        <v>8844</v>
      </c>
      <c r="C274" t="s">
        <v>1574</v>
      </c>
      <c r="D274" s="674">
        <v>11572.52</v>
      </c>
      <c r="E274" s="220" t="s">
        <v>14360</v>
      </c>
      <c r="F274" s="441">
        <v>45261</v>
      </c>
      <c r="G274" s="220" t="s">
        <v>1773</v>
      </c>
      <c r="H274" s="220" t="s">
        <v>74</v>
      </c>
    </row>
    <row r="275" spans="1:8" ht="27" customHeight="1">
      <c r="A275">
        <v>39560</v>
      </c>
      <c r="B275" t="s">
        <v>8845</v>
      </c>
      <c r="C275" t="s">
        <v>1574</v>
      </c>
      <c r="D275" s="674">
        <v>13388.27</v>
      </c>
      <c r="E275" s="220" t="s">
        <v>14360</v>
      </c>
      <c r="F275" s="441">
        <v>45261</v>
      </c>
      <c r="G275" s="220" t="s">
        <v>1773</v>
      </c>
      <c r="H275" s="220" t="s">
        <v>74</v>
      </c>
    </row>
    <row r="276" spans="1:8" ht="27" customHeight="1">
      <c r="A276">
        <v>39561</v>
      </c>
      <c r="B276" t="s">
        <v>8846</v>
      </c>
      <c r="C276" t="s">
        <v>1574</v>
      </c>
      <c r="D276" s="674">
        <v>14005.84</v>
      </c>
      <c r="E276" s="220" t="s">
        <v>14360</v>
      </c>
      <c r="F276" s="441">
        <v>45261</v>
      </c>
      <c r="G276" s="220" t="s">
        <v>1773</v>
      </c>
      <c r="H276" s="220" t="s">
        <v>74</v>
      </c>
    </row>
    <row r="277" spans="1:8" ht="27" customHeight="1">
      <c r="A277">
        <v>43190</v>
      </c>
      <c r="B277" t="s">
        <v>8847</v>
      </c>
      <c r="C277" t="s">
        <v>1574</v>
      </c>
      <c r="D277" s="674">
        <v>2066.89</v>
      </c>
      <c r="E277" s="220" t="s">
        <v>14360</v>
      </c>
      <c r="F277" s="441">
        <v>45261</v>
      </c>
      <c r="G277" s="220" t="s">
        <v>1773</v>
      </c>
      <c r="H277" s="220" t="s">
        <v>74</v>
      </c>
    </row>
    <row r="278" spans="1:8" ht="27" customHeight="1">
      <c r="A278">
        <v>39555</v>
      </c>
      <c r="B278" t="s">
        <v>8848</v>
      </c>
      <c r="C278" t="s">
        <v>1574</v>
      </c>
      <c r="D278" s="674">
        <v>2235.84</v>
      </c>
      <c r="E278" s="220" t="s">
        <v>14360</v>
      </c>
      <c r="F278" s="441">
        <v>45261</v>
      </c>
      <c r="G278" s="220" t="s">
        <v>1773</v>
      </c>
      <c r="H278" s="220" t="s">
        <v>74</v>
      </c>
    </row>
    <row r="279" spans="1:8" ht="27" customHeight="1">
      <c r="A279">
        <v>43191</v>
      </c>
      <c r="B279" t="s">
        <v>8849</v>
      </c>
      <c r="C279" t="s">
        <v>1574</v>
      </c>
      <c r="D279" s="674">
        <v>2973.98</v>
      </c>
      <c r="E279" s="220" t="s">
        <v>14360</v>
      </c>
      <c r="F279" s="441">
        <v>45261</v>
      </c>
      <c r="G279" s="220" t="s">
        <v>1773</v>
      </c>
      <c r="H279" s="220" t="s">
        <v>74</v>
      </c>
    </row>
    <row r="280" spans="1:8" ht="27" customHeight="1">
      <c r="A280">
        <v>39548</v>
      </c>
      <c r="B280" t="s">
        <v>8850</v>
      </c>
      <c r="C280" t="s">
        <v>1574</v>
      </c>
      <c r="D280" s="674">
        <v>3316.45</v>
      </c>
      <c r="E280" s="220" t="s">
        <v>14360</v>
      </c>
      <c r="F280" s="441">
        <v>45261</v>
      </c>
      <c r="G280" s="220" t="s">
        <v>1773</v>
      </c>
      <c r="H280" s="220" t="s">
        <v>74</v>
      </c>
    </row>
    <row r="281" spans="1:8" ht="27" customHeight="1">
      <c r="A281">
        <v>43192</v>
      </c>
      <c r="B281" t="s">
        <v>8851</v>
      </c>
      <c r="C281" t="s">
        <v>1574</v>
      </c>
      <c r="D281" s="674">
        <v>3895.65</v>
      </c>
      <c r="E281" s="220" t="s">
        <v>14360</v>
      </c>
      <c r="F281" s="441">
        <v>45261</v>
      </c>
      <c r="G281" s="220" t="s">
        <v>1773</v>
      </c>
      <c r="H281" s="220" t="s">
        <v>74</v>
      </c>
    </row>
    <row r="282" spans="1:8" ht="27" customHeight="1">
      <c r="A282">
        <v>39554</v>
      </c>
      <c r="B282" t="s">
        <v>8852</v>
      </c>
      <c r="C282" t="s">
        <v>1574</v>
      </c>
      <c r="D282" s="674">
        <v>4385.5</v>
      </c>
      <c r="E282" s="220" t="s">
        <v>14360</v>
      </c>
      <c r="F282" s="441">
        <v>45261</v>
      </c>
      <c r="G282" s="220" t="s">
        <v>1773</v>
      </c>
      <c r="H282" s="220" t="s">
        <v>74</v>
      </c>
    </row>
    <row r="283" spans="1:8" ht="27" customHeight="1">
      <c r="A283">
        <v>43194</v>
      </c>
      <c r="B283" t="s">
        <v>8853</v>
      </c>
      <c r="C283" t="s">
        <v>1574</v>
      </c>
      <c r="D283" s="674">
        <v>1770.64</v>
      </c>
      <c r="E283" s="220" t="s">
        <v>14360</v>
      </c>
      <c r="F283" s="441">
        <v>45261</v>
      </c>
      <c r="G283" s="220" t="s">
        <v>1773</v>
      </c>
      <c r="H283" s="220" t="s">
        <v>74</v>
      </c>
    </row>
    <row r="284" spans="1:8" ht="27" customHeight="1">
      <c r="A284">
        <v>39551</v>
      </c>
      <c r="B284" t="s">
        <v>8854</v>
      </c>
      <c r="C284" t="s">
        <v>1574</v>
      </c>
      <c r="D284" s="674">
        <v>1949.67</v>
      </c>
      <c r="E284" s="220" t="s">
        <v>14360</v>
      </c>
      <c r="F284" s="441">
        <v>45261</v>
      </c>
      <c r="G284" s="220" t="s">
        <v>1773</v>
      </c>
      <c r="H284" s="220" t="s">
        <v>74</v>
      </c>
    </row>
    <row r="285" spans="1:8" ht="27" customHeight="1">
      <c r="A285">
        <v>43185</v>
      </c>
      <c r="B285" t="s">
        <v>8855</v>
      </c>
      <c r="C285" t="s">
        <v>1574</v>
      </c>
      <c r="D285" s="674">
        <v>5540.61</v>
      </c>
      <c r="E285" s="220" t="s">
        <v>14360</v>
      </c>
      <c r="F285" s="441">
        <v>45261</v>
      </c>
      <c r="G285" s="220" t="s">
        <v>1773</v>
      </c>
      <c r="H285" s="220" t="s">
        <v>74</v>
      </c>
    </row>
    <row r="286" spans="1:8" ht="27" customHeight="1">
      <c r="A286">
        <v>43186</v>
      </c>
      <c r="B286" t="s">
        <v>8856</v>
      </c>
      <c r="C286" t="s">
        <v>1574</v>
      </c>
      <c r="D286" s="674">
        <v>5844.22</v>
      </c>
      <c r="E286" s="220" t="s">
        <v>14360</v>
      </c>
      <c r="F286" s="441">
        <v>45261</v>
      </c>
      <c r="G286" s="220" t="s">
        <v>1773</v>
      </c>
      <c r="H286" s="220" t="s">
        <v>74</v>
      </c>
    </row>
    <row r="287" spans="1:8" ht="27" customHeight="1">
      <c r="A287">
        <v>43187</v>
      </c>
      <c r="B287" t="s">
        <v>8857</v>
      </c>
      <c r="C287" t="s">
        <v>1574</v>
      </c>
      <c r="D287" s="674">
        <v>7755.34</v>
      </c>
      <c r="E287" s="220" t="s">
        <v>14360</v>
      </c>
      <c r="F287" s="441">
        <v>45261</v>
      </c>
      <c r="G287" s="220" t="s">
        <v>1773</v>
      </c>
      <c r="H287" s="220" t="s">
        <v>74</v>
      </c>
    </row>
    <row r="288" spans="1:8" ht="27" customHeight="1">
      <c r="A288">
        <v>43188</v>
      </c>
      <c r="B288" t="s">
        <v>8858</v>
      </c>
      <c r="C288" t="s">
        <v>1574</v>
      </c>
      <c r="D288" s="674">
        <v>9396.6299999999992</v>
      </c>
      <c r="E288" s="220" t="s">
        <v>14360</v>
      </c>
      <c r="F288" s="441">
        <v>45261</v>
      </c>
      <c r="G288" s="220" t="s">
        <v>1773</v>
      </c>
      <c r="H288" s="220" t="s">
        <v>74</v>
      </c>
    </row>
    <row r="289" spans="1:8" ht="27" customHeight="1">
      <c r="A289">
        <v>43189</v>
      </c>
      <c r="B289" t="s">
        <v>8859</v>
      </c>
      <c r="C289" t="s">
        <v>1574</v>
      </c>
      <c r="D289" s="674">
        <v>10569.64</v>
      </c>
      <c r="E289" s="220" t="s">
        <v>14360</v>
      </c>
      <c r="F289" s="441">
        <v>45261</v>
      </c>
      <c r="G289" s="220" t="s">
        <v>1773</v>
      </c>
      <c r="H289" s="220" t="s">
        <v>74</v>
      </c>
    </row>
    <row r="290" spans="1:8" ht="27" customHeight="1">
      <c r="A290">
        <v>39580</v>
      </c>
      <c r="B290" t="s">
        <v>8860</v>
      </c>
      <c r="C290" t="s">
        <v>1574</v>
      </c>
      <c r="D290" s="674">
        <v>83293.070000000007</v>
      </c>
      <c r="E290" s="220" t="s">
        <v>14360</v>
      </c>
      <c r="F290" s="441">
        <v>45261</v>
      </c>
      <c r="G290" s="220" t="s">
        <v>1773</v>
      </c>
      <c r="H290" s="220" t="s">
        <v>74</v>
      </c>
    </row>
    <row r="291" spans="1:8" ht="27" customHeight="1">
      <c r="A291">
        <v>39577</v>
      </c>
      <c r="B291" t="s">
        <v>8861</v>
      </c>
      <c r="C291" t="s">
        <v>1574</v>
      </c>
      <c r="D291" s="674">
        <v>26070.55</v>
      </c>
      <c r="E291" s="220" t="s">
        <v>14360</v>
      </c>
      <c r="F291" s="441">
        <v>45261</v>
      </c>
      <c r="G291" s="220" t="s">
        <v>1773</v>
      </c>
      <c r="H291" s="220" t="s">
        <v>74</v>
      </c>
    </row>
    <row r="292" spans="1:8" ht="27" customHeight="1">
      <c r="A292">
        <v>39578</v>
      </c>
      <c r="B292" t="s">
        <v>8862</v>
      </c>
      <c r="C292" t="s">
        <v>1574</v>
      </c>
      <c r="D292" s="674">
        <v>33644.559999999998</v>
      </c>
      <c r="E292" s="220" t="s">
        <v>14360</v>
      </c>
      <c r="F292" s="441">
        <v>45261</v>
      </c>
      <c r="G292" s="220" t="s">
        <v>1773</v>
      </c>
      <c r="H292" s="220" t="s">
        <v>74</v>
      </c>
    </row>
    <row r="293" spans="1:8" ht="27" customHeight="1">
      <c r="A293">
        <v>39579</v>
      </c>
      <c r="B293" t="s">
        <v>8863</v>
      </c>
      <c r="C293" t="s">
        <v>1574</v>
      </c>
      <c r="D293" s="674">
        <v>48950.21</v>
      </c>
      <c r="E293" s="220" t="s">
        <v>14360</v>
      </c>
      <c r="F293" s="441">
        <v>45261</v>
      </c>
      <c r="G293" s="220" t="s">
        <v>1773</v>
      </c>
      <c r="H293" s="220" t="s">
        <v>74</v>
      </c>
    </row>
    <row r="294" spans="1:8" ht="27" customHeight="1">
      <c r="A294">
        <v>39826</v>
      </c>
      <c r="B294" t="s">
        <v>8864</v>
      </c>
      <c r="C294" t="s">
        <v>1574</v>
      </c>
      <c r="D294" s="674">
        <v>6011.98</v>
      </c>
      <c r="E294" s="220" t="s">
        <v>14360</v>
      </c>
      <c r="F294" s="441">
        <v>45261</v>
      </c>
      <c r="G294" s="220" t="s">
        <v>1773</v>
      </c>
      <c r="H294" s="220" t="s">
        <v>74</v>
      </c>
    </row>
    <row r="295" spans="1:8" ht="27" customHeight="1">
      <c r="A295">
        <v>10700</v>
      </c>
      <c r="B295" t="s">
        <v>8865</v>
      </c>
      <c r="C295" t="s">
        <v>1574</v>
      </c>
      <c r="D295" s="674">
        <v>24073.87</v>
      </c>
      <c r="E295" s="220" t="s">
        <v>14360</v>
      </c>
      <c r="F295" s="441">
        <v>45261</v>
      </c>
      <c r="G295" s="220" t="s">
        <v>1773</v>
      </c>
      <c r="H295" s="220" t="s">
        <v>74</v>
      </c>
    </row>
    <row r="296" spans="1:8" ht="27" customHeight="1">
      <c r="A296">
        <v>346</v>
      </c>
      <c r="B296" t="s">
        <v>8866</v>
      </c>
      <c r="C296" t="s">
        <v>1578</v>
      </c>
      <c r="D296" s="673">
        <v>32.979999999999997</v>
      </c>
      <c r="E296" s="220" t="s">
        <v>14360</v>
      </c>
      <c r="F296" s="441">
        <v>45261</v>
      </c>
      <c r="G296" s="220" t="s">
        <v>1773</v>
      </c>
      <c r="H296" s="220" t="s">
        <v>74</v>
      </c>
    </row>
    <row r="297" spans="1:8" ht="27" customHeight="1">
      <c r="A297">
        <v>3312</v>
      </c>
      <c r="B297" t="s">
        <v>8867</v>
      </c>
      <c r="C297" t="s">
        <v>1578</v>
      </c>
      <c r="D297" s="673">
        <v>29.2</v>
      </c>
      <c r="E297" s="220" t="s">
        <v>14360</v>
      </c>
      <c r="F297" s="441">
        <v>45261</v>
      </c>
      <c r="G297" s="220" t="s">
        <v>1773</v>
      </c>
      <c r="H297" s="220" t="s">
        <v>74</v>
      </c>
    </row>
    <row r="298" spans="1:8" ht="27" customHeight="1">
      <c r="A298">
        <v>339</v>
      </c>
      <c r="B298" t="s">
        <v>8868</v>
      </c>
      <c r="C298" t="s">
        <v>1577</v>
      </c>
      <c r="D298" s="673">
        <v>1.7</v>
      </c>
      <c r="E298" s="220" t="s">
        <v>14360</v>
      </c>
      <c r="F298" s="441">
        <v>45261</v>
      </c>
      <c r="G298" s="220" t="s">
        <v>1773</v>
      </c>
      <c r="H298" s="220" t="s">
        <v>74</v>
      </c>
    </row>
    <row r="299" spans="1:8" ht="27" customHeight="1">
      <c r="A299">
        <v>340</v>
      </c>
      <c r="B299" t="s">
        <v>8869</v>
      </c>
      <c r="C299" t="s">
        <v>1577</v>
      </c>
      <c r="D299" s="673">
        <v>1.53</v>
      </c>
      <c r="E299" s="220" t="s">
        <v>14360</v>
      </c>
      <c r="F299" s="441">
        <v>45261</v>
      </c>
      <c r="G299" s="220" t="s">
        <v>1773</v>
      </c>
      <c r="H299" s="220" t="s">
        <v>74</v>
      </c>
    </row>
    <row r="300" spans="1:8" ht="27" customHeight="1">
      <c r="A300">
        <v>43130</v>
      </c>
      <c r="B300" t="s">
        <v>8870</v>
      </c>
      <c r="C300" t="s">
        <v>1578</v>
      </c>
      <c r="D300" s="673">
        <v>27.84</v>
      </c>
      <c r="E300" s="220" t="s">
        <v>14360</v>
      </c>
      <c r="F300" s="441">
        <v>45261</v>
      </c>
      <c r="G300" s="220" t="s">
        <v>1773</v>
      </c>
      <c r="H300" s="220" t="s">
        <v>74</v>
      </c>
    </row>
    <row r="301" spans="1:8" ht="27" customHeight="1">
      <c r="A301">
        <v>344</v>
      </c>
      <c r="B301" t="s">
        <v>8871</v>
      </c>
      <c r="C301" t="s">
        <v>1578</v>
      </c>
      <c r="D301" s="673">
        <v>36.6</v>
      </c>
      <c r="E301" s="220" t="s">
        <v>14360</v>
      </c>
      <c r="F301" s="441">
        <v>45261</v>
      </c>
      <c r="G301" s="220" t="s">
        <v>1773</v>
      </c>
      <c r="H301" s="220" t="s">
        <v>74</v>
      </c>
    </row>
    <row r="302" spans="1:8" ht="27" customHeight="1">
      <c r="A302">
        <v>345</v>
      </c>
      <c r="B302" t="s">
        <v>8872</v>
      </c>
      <c r="C302" t="s">
        <v>1578</v>
      </c>
      <c r="D302" s="673">
        <v>39.71</v>
      </c>
      <c r="E302" s="220" t="s">
        <v>14360</v>
      </c>
      <c r="F302" s="441">
        <v>45261</v>
      </c>
      <c r="G302" s="220" t="s">
        <v>1773</v>
      </c>
      <c r="H302" s="220" t="s">
        <v>74</v>
      </c>
    </row>
    <row r="303" spans="1:8" ht="27" customHeight="1">
      <c r="A303">
        <v>43131</v>
      </c>
      <c r="B303" t="s">
        <v>8873</v>
      </c>
      <c r="C303" t="s">
        <v>1578</v>
      </c>
      <c r="D303" s="673">
        <v>32.340000000000003</v>
      </c>
      <c r="E303" s="220" t="s">
        <v>14360</v>
      </c>
      <c r="F303" s="441">
        <v>45261</v>
      </c>
      <c r="G303" s="220" t="s">
        <v>1773</v>
      </c>
      <c r="H303" s="220" t="s">
        <v>74</v>
      </c>
    </row>
    <row r="304" spans="1:8" ht="27" customHeight="1">
      <c r="A304">
        <v>3313</v>
      </c>
      <c r="B304" t="s">
        <v>8874</v>
      </c>
      <c r="C304" t="s">
        <v>1578</v>
      </c>
      <c r="D304" s="673">
        <v>37.590000000000003</v>
      </c>
      <c r="E304" s="220" t="s">
        <v>14360</v>
      </c>
      <c r="F304" s="441">
        <v>45261</v>
      </c>
      <c r="G304" s="220" t="s">
        <v>1773</v>
      </c>
      <c r="H304" s="220" t="s">
        <v>74</v>
      </c>
    </row>
    <row r="305" spans="1:8" ht="27" customHeight="1">
      <c r="A305">
        <v>43132</v>
      </c>
      <c r="B305" t="s">
        <v>8875</v>
      </c>
      <c r="C305" t="s">
        <v>1578</v>
      </c>
      <c r="D305" s="673">
        <v>27.84</v>
      </c>
      <c r="E305" s="220" t="s">
        <v>14360</v>
      </c>
      <c r="F305" s="441">
        <v>45261</v>
      </c>
      <c r="G305" s="220" t="s">
        <v>1773</v>
      </c>
      <c r="H305" s="220" t="s">
        <v>74</v>
      </c>
    </row>
    <row r="306" spans="1:8" ht="27" customHeight="1">
      <c r="A306">
        <v>366</v>
      </c>
      <c r="B306" t="s">
        <v>8876</v>
      </c>
      <c r="C306" t="s">
        <v>1575</v>
      </c>
      <c r="D306" s="673">
        <v>115</v>
      </c>
      <c r="E306" s="220" t="s">
        <v>14360</v>
      </c>
      <c r="F306" s="441">
        <v>45261</v>
      </c>
      <c r="G306" s="220" t="s">
        <v>1773</v>
      </c>
      <c r="H306" s="220" t="s">
        <v>74</v>
      </c>
    </row>
    <row r="307" spans="1:8" ht="27" customHeight="1">
      <c r="A307">
        <v>367</v>
      </c>
      <c r="B307" t="s">
        <v>8877</v>
      </c>
      <c r="C307" t="s">
        <v>1575</v>
      </c>
      <c r="D307" s="673">
        <v>116.5</v>
      </c>
      <c r="E307" s="220" t="s">
        <v>14360</v>
      </c>
      <c r="F307" s="441">
        <v>45261</v>
      </c>
      <c r="G307" s="220" t="s">
        <v>1773</v>
      </c>
      <c r="H307" s="220" t="s">
        <v>74</v>
      </c>
    </row>
    <row r="308" spans="1:8" ht="27" customHeight="1">
      <c r="A308">
        <v>370</v>
      </c>
      <c r="B308" t="s">
        <v>8878</v>
      </c>
      <c r="C308" t="s">
        <v>1575</v>
      </c>
      <c r="D308" s="673">
        <v>115</v>
      </c>
      <c r="E308" s="220" t="s">
        <v>14360</v>
      </c>
      <c r="F308" s="441">
        <v>45261</v>
      </c>
      <c r="G308" s="220" t="s">
        <v>1773</v>
      </c>
      <c r="H308" s="220" t="s">
        <v>74</v>
      </c>
    </row>
    <row r="309" spans="1:8" ht="27" customHeight="1">
      <c r="A309">
        <v>368</v>
      </c>
      <c r="B309" t="s">
        <v>8879</v>
      </c>
      <c r="C309" t="s">
        <v>1575</v>
      </c>
      <c r="D309" s="673">
        <v>57.5</v>
      </c>
      <c r="E309" s="220" t="s">
        <v>14360</v>
      </c>
      <c r="F309" s="441">
        <v>45261</v>
      </c>
      <c r="G309" s="220" t="s">
        <v>1773</v>
      </c>
      <c r="H309" s="220" t="s">
        <v>74</v>
      </c>
    </row>
    <row r="310" spans="1:8" ht="27" customHeight="1">
      <c r="A310">
        <v>11075</v>
      </c>
      <c r="B310" t="s">
        <v>8880</v>
      </c>
      <c r="C310" t="s">
        <v>1575</v>
      </c>
      <c r="D310" s="674">
        <v>1319.84</v>
      </c>
      <c r="E310" s="220" t="s">
        <v>14360</v>
      </c>
      <c r="F310" s="441">
        <v>45261</v>
      </c>
      <c r="G310" s="220" t="s">
        <v>1773</v>
      </c>
      <c r="H310" s="220" t="s">
        <v>74</v>
      </c>
    </row>
    <row r="311" spans="1:8" ht="27" customHeight="1">
      <c r="A311">
        <v>1381</v>
      </c>
      <c r="B311" t="s">
        <v>8881</v>
      </c>
      <c r="C311" t="s">
        <v>1578</v>
      </c>
      <c r="D311" s="673">
        <v>0.8</v>
      </c>
      <c r="E311" s="220" t="s">
        <v>14360</v>
      </c>
      <c r="F311" s="441">
        <v>45261</v>
      </c>
      <c r="G311" s="220" t="s">
        <v>1773</v>
      </c>
      <c r="H311" s="220" t="s">
        <v>74</v>
      </c>
    </row>
    <row r="312" spans="1:8" ht="27" customHeight="1">
      <c r="A312">
        <v>34353</v>
      </c>
      <c r="B312" t="s">
        <v>8882</v>
      </c>
      <c r="C312" t="s">
        <v>1578</v>
      </c>
      <c r="D312" s="673">
        <v>1.49</v>
      </c>
      <c r="E312" s="220" t="s">
        <v>14360</v>
      </c>
      <c r="F312" s="441">
        <v>45261</v>
      </c>
      <c r="G312" s="220" t="s">
        <v>1773</v>
      </c>
      <c r="H312" s="220" t="s">
        <v>74</v>
      </c>
    </row>
    <row r="313" spans="1:8" ht="27" customHeight="1">
      <c r="A313">
        <v>37595</v>
      </c>
      <c r="B313" t="s">
        <v>8883</v>
      </c>
      <c r="C313" t="s">
        <v>1578</v>
      </c>
      <c r="D313" s="673">
        <v>2.46</v>
      </c>
      <c r="E313" s="220" t="s">
        <v>14360</v>
      </c>
      <c r="F313" s="441">
        <v>45261</v>
      </c>
      <c r="G313" s="220" t="s">
        <v>1773</v>
      </c>
      <c r="H313" s="220" t="s">
        <v>74</v>
      </c>
    </row>
    <row r="314" spans="1:8" ht="27" customHeight="1">
      <c r="A314">
        <v>37596</v>
      </c>
      <c r="B314" t="s">
        <v>8884</v>
      </c>
      <c r="C314" t="s">
        <v>1578</v>
      </c>
      <c r="D314" s="673">
        <v>2.82</v>
      </c>
      <c r="E314" s="220" t="s">
        <v>14360</v>
      </c>
      <c r="F314" s="441">
        <v>45261</v>
      </c>
      <c r="G314" s="220" t="s">
        <v>1773</v>
      </c>
      <c r="H314" s="220" t="s">
        <v>74</v>
      </c>
    </row>
    <row r="315" spans="1:8" ht="27" customHeight="1">
      <c r="A315">
        <v>371</v>
      </c>
      <c r="B315" t="s">
        <v>8885</v>
      </c>
      <c r="C315" t="s">
        <v>1578</v>
      </c>
      <c r="D315" s="673">
        <v>0.87</v>
      </c>
      <c r="E315" s="220" t="s">
        <v>14360</v>
      </c>
      <c r="F315" s="441">
        <v>45261</v>
      </c>
      <c r="G315" s="220" t="s">
        <v>1773</v>
      </c>
      <c r="H315" s="220" t="s">
        <v>74</v>
      </c>
    </row>
    <row r="316" spans="1:8" ht="27" customHeight="1">
      <c r="A316">
        <v>37553</v>
      </c>
      <c r="B316" t="s">
        <v>8886</v>
      </c>
      <c r="C316" t="s">
        <v>1578</v>
      </c>
      <c r="D316" s="673">
        <v>1.63</v>
      </c>
      <c r="E316" s="220" t="s">
        <v>14360</v>
      </c>
      <c r="F316" s="441">
        <v>45261</v>
      </c>
      <c r="G316" s="220" t="s">
        <v>1773</v>
      </c>
      <c r="H316" s="220" t="s">
        <v>74</v>
      </c>
    </row>
    <row r="317" spans="1:8" ht="27" customHeight="1">
      <c r="A317">
        <v>37552</v>
      </c>
      <c r="B317" t="s">
        <v>8887</v>
      </c>
      <c r="C317" t="s">
        <v>1578</v>
      </c>
      <c r="D317" s="673">
        <v>2.63</v>
      </c>
      <c r="E317" s="220" t="s">
        <v>14360</v>
      </c>
      <c r="F317" s="441">
        <v>45261</v>
      </c>
      <c r="G317" s="220" t="s">
        <v>1773</v>
      </c>
      <c r="H317" s="220" t="s">
        <v>74</v>
      </c>
    </row>
    <row r="318" spans="1:8" ht="27" customHeight="1">
      <c r="A318">
        <v>36880</v>
      </c>
      <c r="B318" t="s">
        <v>8888</v>
      </c>
      <c r="C318" t="s">
        <v>1578</v>
      </c>
      <c r="D318" s="673">
        <v>2.67</v>
      </c>
      <c r="E318" s="220" t="s">
        <v>14360</v>
      </c>
      <c r="F318" s="441">
        <v>45261</v>
      </c>
      <c r="G318" s="220" t="s">
        <v>1773</v>
      </c>
      <c r="H318" s="220" t="s">
        <v>74</v>
      </c>
    </row>
    <row r="319" spans="1:8" ht="27" customHeight="1">
      <c r="A319">
        <v>34355</v>
      </c>
      <c r="B319" t="s">
        <v>8889</v>
      </c>
      <c r="C319" t="s">
        <v>1578</v>
      </c>
      <c r="D319" s="673">
        <v>2.2999999999999998</v>
      </c>
      <c r="E319" s="220" t="s">
        <v>14360</v>
      </c>
      <c r="F319" s="441">
        <v>45261</v>
      </c>
      <c r="G319" s="220" t="s">
        <v>1773</v>
      </c>
      <c r="H319" s="220" t="s">
        <v>74</v>
      </c>
    </row>
    <row r="320" spans="1:8" ht="27" customHeight="1">
      <c r="A320">
        <v>130</v>
      </c>
      <c r="B320" t="s">
        <v>8890</v>
      </c>
      <c r="C320" t="s">
        <v>1578</v>
      </c>
      <c r="D320" s="673">
        <v>5.83</v>
      </c>
      <c r="E320" s="220" t="s">
        <v>14360</v>
      </c>
      <c r="F320" s="441">
        <v>45261</v>
      </c>
      <c r="G320" s="220" t="s">
        <v>1773</v>
      </c>
      <c r="H320" s="220" t="s">
        <v>74</v>
      </c>
    </row>
    <row r="321" spans="1:8" ht="27" customHeight="1">
      <c r="A321">
        <v>135</v>
      </c>
      <c r="B321" t="s">
        <v>8891</v>
      </c>
      <c r="C321" t="s">
        <v>1578</v>
      </c>
      <c r="D321" s="673">
        <v>4.6900000000000004</v>
      </c>
      <c r="E321" s="220" t="s">
        <v>14360</v>
      </c>
      <c r="F321" s="441">
        <v>45261</v>
      </c>
      <c r="G321" s="220" t="s">
        <v>1773</v>
      </c>
      <c r="H321" s="220" t="s">
        <v>74</v>
      </c>
    </row>
    <row r="322" spans="1:8" ht="27" customHeight="1">
      <c r="A322">
        <v>36886</v>
      </c>
      <c r="B322" t="s">
        <v>8892</v>
      </c>
      <c r="C322" t="s">
        <v>1578</v>
      </c>
      <c r="D322" s="673">
        <v>0.83</v>
      </c>
      <c r="E322" s="220" t="s">
        <v>14360</v>
      </c>
      <c r="F322" s="441">
        <v>45261</v>
      </c>
      <c r="G322" s="220" t="s">
        <v>1773</v>
      </c>
      <c r="H322" s="220" t="s">
        <v>74</v>
      </c>
    </row>
    <row r="323" spans="1:8" ht="27" customHeight="1">
      <c r="A323">
        <v>38546</v>
      </c>
      <c r="B323" t="s">
        <v>8893</v>
      </c>
      <c r="C323" t="s">
        <v>1575</v>
      </c>
      <c r="D323" s="673">
        <v>578.29999999999995</v>
      </c>
      <c r="E323" s="220" t="s">
        <v>14360</v>
      </c>
      <c r="F323" s="441">
        <v>45261</v>
      </c>
      <c r="G323" s="220" t="s">
        <v>1773</v>
      </c>
      <c r="H323" s="220" t="s">
        <v>74</v>
      </c>
    </row>
    <row r="324" spans="1:8" ht="27" customHeight="1">
      <c r="A324">
        <v>34549</v>
      </c>
      <c r="B324" t="s">
        <v>8894</v>
      </c>
      <c r="C324" t="s">
        <v>1575</v>
      </c>
      <c r="D324" s="673">
        <v>730.33</v>
      </c>
      <c r="E324" s="220" t="s">
        <v>14360</v>
      </c>
      <c r="F324" s="441">
        <v>45261</v>
      </c>
      <c r="G324" s="220" t="s">
        <v>1773</v>
      </c>
      <c r="H324" s="220" t="s">
        <v>74</v>
      </c>
    </row>
    <row r="325" spans="1:8" ht="27" customHeight="1">
      <c r="A325">
        <v>6081</v>
      </c>
      <c r="B325" t="s">
        <v>8895</v>
      </c>
      <c r="C325" t="s">
        <v>1575</v>
      </c>
      <c r="D325" s="673">
        <v>51.12</v>
      </c>
      <c r="E325" s="220" t="s">
        <v>14360</v>
      </c>
      <c r="F325" s="441">
        <v>45261</v>
      </c>
      <c r="G325" s="220" t="s">
        <v>1773</v>
      </c>
      <c r="H325" s="220" t="s">
        <v>74</v>
      </c>
    </row>
    <row r="326" spans="1:8" ht="27" customHeight="1">
      <c r="A326">
        <v>6077</v>
      </c>
      <c r="B326" t="s">
        <v>8896</v>
      </c>
      <c r="C326" t="s">
        <v>1575</v>
      </c>
      <c r="D326" s="673">
        <v>36.51</v>
      </c>
      <c r="E326" s="220" t="s">
        <v>14360</v>
      </c>
      <c r="F326" s="441">
        <v>45261</v>
      </c>
      <c r="G326" s="220" t="s">
        <v>1773</v>
      </c>
      <c r="H326" s="220" t="s">
        <v>74</v>
      </c>
    </row>
    <row r="327" spans="1:8" ht="27" customHeight="1">
      <c r="A327">
        <v>6079</v>
      </c>
      <c r="B327" t="s">
        <v>8897</v>
      </c>
      <c r="C327" t="s">
        <v>1575</v>
      </c>
      <c r="D327" s="673">
        <v>36.51</v>
      </c>
      <c r="E327" s="220" t="s">
        <v>14360</v>
      </c>
      <c r="F327" s="441">
        <v>45261</v>
      </c>
      <c r="G327" s="220" t="s">
        <v>1773</v>
      </c>
      <c r="H327" s="220" t="s">
        <v>74</v>
      </c>
    </row>
    <row r="328" spans="1:8" ht="27" customHeight="1">
      <c r="A328">
        <v>1091</v>
      </c>
      <c r="B328" t="s">
        <v>8898</v>
      </c>
      <c r="C328" t="s">
        <v>1574</v>
      </c>
      <c r="D328" s="673">
        <v>32.119999999999997</v>
      </c>
      <c r="E328" s="220" t="s">
        <v>14360</v>
      </c>
      <c r="F328" s="441">
        <v>45261</v>
      </c>
      <c r="G328" s="220" t="s">
        <v>1773</v>
      </c>
      <c r="H328" s="220" t="s">
        <v>74</v>
      </c>
    </row>
    <row r="329" spans="1:8" ht="27" customHeight="1">
      <c r="A329">
        <v>1094</v>
      </c>
      <c r="B329" t="s">
        <v>8899</v>
      </c>
      <c r="C329" t="s">
        <v>1574</v>
      </c>
      <c r="D329" s="673">
        <v>22.47</v>
      </c>
      <c r="E329" s="220" t="s">
        <v>14360</v>
      </c>
      <c r="F329" s="441">
        <v>45261</v>
      </c>
      <c r="G329" s="220" t="s">
        <v>1773</v>
      </c>
      <c r="H329" s="220" t="s">
        <v>74</v>
      </c>
    </row>
    <row r="330" spans="1:8" ht="27" customHeight="1">
      <c r="A330">
        <v>1095</v>
      </c>
      <c r="B330" t="s">
        <v>8900</v>
      </c>
      <c r="C330" t="s">
        <v>1574</v>
      </c>
      <c r="D330" s="673">
        <v>47.75</v>
      </c>
      <c r="E330" s="220" t="s">
        <v>14360</v>
      </c>
      <c r="F330" s="441">
        <v>45261</v>
      </c>
      <c r="G330" s="220" t="s">
        <v>1773</v>
      </c>
      <c r="H330" s="220" t="s">
        <v>74</v>
      </c>
    </row>
    <row r="331" spans="1:8" ht="27" customHeight="1">
      <c r="A331">
        <v>1092</v>
      </c>
      <c r="B331" t="s">
        <v>8901</v>
      </c>
      <c r="C331" t="s">
        <v>1574</v>
      </c>
      <c r="D331" s="673">
        <v>36.950000000000003</v>
      </c>
      <c r="E331" s="220" t="s">
        <v>14360</v>
      </c>
      <c r="F331" s="441">
        <v>45261</v>
      </c>
      <c r="G331" s="220" t="s">
        <v>1773</v>
      </c>
      <c r="H331" s="220" t="s">
        <v>74</v>
      </c>
    </row>
    <row r="332" spans="1:8" ht="27" customHeight="1">
      <c r="A332">
        <v>1093</v>
      </c>
      <c r="B332" t="s">
        <v>8902</v>
      </c>
      <c r="C332" t="s">
        <v>1574</v>
      </c>
      <c r="D332" s="673">
        <v>86.29</v>
      </c>
      <c r="E332" s="220" t="s">
        <v>14360</v>
      </c>
      <c r="F332" s="441">
        <v>45261</v>
      </c>
      <c r="G332" s="220" t="s">
        <v>1773</v>
      </c>
      <c r="H332" s="220" t="s">
        <v>74</v>
      </c>
    </row>
    <row r="333" spans="1:8" ht="27" customHeight="1">
      <c r="A333">
        <v>1090</v>
      </c>
      <c r="B333" t="s">
        <v>8903</v>
      </c>
      <c r="C333" t="s">
        <v>1574</v>
      </c>
      <c r="D333" s="673">
        <v>61.78</v>
      </c>
      <c r="E333" s="220" t="s">
        <v>14360</v>
      </c>
      <c r="F333" s="441">
        <v>45261</v>
      </c>
      <c r="G333" s="220" t="s">
        <v>1773</v>
      </c>
      <c r="H333" s="220" t="s">
        <v>74</v>
      </c>
    </row>
    <row r="334" spans="1:8" ht="27" customHeight="1">
      <c r="A334">
        <v>1096</v>
      </c>
      <c r="B334" t="s">
        <v>8904</v>
      </c>
      <c r="C334" t="s">
        <v>1574</v>
      </c>
      <c r="D334" s="673">
        <v>111.18</v>
      </c>
      <c r="E334" s="220" t="s">
        <v>14360</v>
      </c>
      <c r="F334" s="441">
        <v>45261</v>
      </c>
      <c r="G334" s="220" t="s">
        <v>1773</v>
      </c>
      <c r="H334" s="220" t="s">
        <v>74</v>
      </c>
    </row>
    <row r="335" spans="1:8" ht="27" customHeight="1">
      <c r="A335">
        <v>1097</v>
      </c>
      <c r="B335" t="s">
        <v>8905</v>
      </c>
      <c r="C335" t="s">
        <v>1574</v>
      </c>
      <c r="D335" s="673">
        <v>94.38</v>
      </c>
      <c r="E335" s="220" t="s">
        <v>14360</v>
      </c>
      <c r="F335" s="441">
        <v>45261</v>
      </c>
      <c r="G335" s="220" t="s">
        <v>1773</v>
      </c>
      <c r="H335" s="220" t="s">
        <v>74</v>
      </c>
    </row>
    <row r="336" spans="1:8" ht="27" customHeight="1">
      <c r="A336">
        <v>378</v>
      </c>
      <c r="B336" t="s">
        <v>8906</v>
      </c>
      <c r="C336" t="s">
        <v>1573</v>
      </c>
      <c r="D336" s="673">
        <v>18.64</v>
      </c>
      <c r="E336" s="220" t="s">
        <v>14360</v>
      </c>
      <c r="F336" s="441">
        <v>45261</v>
      </c>
      <c r="G336" s="220" t="s">
        <v>1773</v>
      </c>
      <c r="H336" s="220" t="s">
        <v>74</v>
      </c>
    </row>
    <row r="337" spans="1:8" ht="27" customHeight="1">
      <c r="A337">
        <v>40911</v>
      </c>
      <c r="B337" t="s">
        <v>8907</v>
      </c>
      <c r="C337" t="s">
        <v>1580</v>
      </c>
      <c r="D337" s="674">
        <v>3255.22</v>
      </c>
      <c r="E337" s="220" t="s">
        <v>14360</v>
      </c>
      <c r="F337" s="441">
        <v>45261</v>
      </c>
      <c r="G337" s="220" t="s">
        <v>1773</v>
      </c>
      <c r="H337" s="220" t="s">
        <v>74</v>
      </c>
    </row>
    <row r="338" spans="1:8" ht="27" customHeight="1">
      <c r="A338">
        <v>33939</v>
      </c>
      <c r="B338" t="s">
        <v>8908</v>
      </c>
      <c r="C338" t="s">
        <v>1573</v>
      </c>
      <c r="D338" s="673">
        <v>112.78</v>
      </c>
      <c r="E338" s="220" t="s">
        <v>14360</v>
      </c>
      <c r="F338" s="441">
        <v>45261</v>
      </c>
      <c r="G338" s="220" t="s">
        <v>1773</v>
      </c>
      <c r="H338" s="220" t="s">
        <v>74</v>
      </c>
    </row>
    <row r="339" spans="1:8" ht="27" customHeight="1">
      <c r="A339">
        <v>40815</v>
      </c>
      <c r="B339" t="s">
        <v>8909</v>
      </c>
      <c r="C339" t="s">
        <v>1580</v>
      </c>
      <c r="D339" s="674">
        <v>19688.759999999998</v>
      </c>
      <c r="E339" s="220" t="s">
        <v>14360</v>
      </c>
      <c r="F339" s="441">
        <v>45261</v>
      </c>
      <c r="G339" s="220" t="s">
        <v>1773</v>
      </c>
      <c r="H339" s="220" t="s">
        <v>74</v>
      </c>
    </row>
    <row r="340" spans="1:8" ht="27" customHeight="1">
      <c r="A340">
        <v>33952</v>
      </c>
      <c r="B340" t="s">
        <v>8910</v>
      </c>
      <c r="C340" t="s">
        <v>1573</v>
      </c>
      <c r="D340" s="673">
        <v>119.48</v>
      </c>
      <c r="E340" s="220" t="s">
        <v>14360</v>
      </c>
      <c r="F340" s="441">
        <v>45261</v>
      </c>
      <c r="G340" s="220" t="s">
        <v>1773</v>
      </c>
      <c r="H340" s="220" t="s">
        <v>74</v>
      </c>
    </row>
    <row r="341" spans="1:8" ht="27" customHeight="1">
      <c r="A341">
        <v>40816</v>
      </c>
      <c r="B341" t="s">
        <v>8911</v>
      </c>
      <c r="C341" t="s">
        <v>1580</v>
      </c>
      <c r="D341" s="674">
        <v>20858.34</v>
      </c>
      <c r="E341" s="220" t="s">
        <v>14360</v>
      </c>
      <c r="F341" s="441">
        <v>45261</v>
      </c>
      <c r="G341" s="220" t="s">
        <v>1773</v>
      </c>
      <c r="H341" s="220" t="s">
        <v>74</v>
      </c>
    </row>
    <row r="342" spans="1:8" ht="27" customHeight="1">
      <c r="A342">
        <v>33953</v>
      </c>
      <c r="B342" t="s">
        <v>8912</v>
      </c>
      <c r="C342" t="s">
        <v>1573</v>
      </c>
      <c r="D342" s="673">
        <v>125.21</v>
      </c>
      <c r="E342" s="220" t="s">
        <v>14360</v>
      </c>
      <c r="F342" s="441">
        <v>45261</v>
      </c>
      <c r="G342" s="220" t="s">
        <v>1773</v>
      </c>
      <c r="H342" s="220" t="s">
        <v>74</v>
      </c>
    </row>
    <row r="343" spans="1:8" ht="27" customHeight="1">
      <c r="A343">
        <v>40817</v>
      </c>
      <c r="B343" t="s">
        <v>8913</v>
      </c>
      <c r="C343" t="s">
        <v>1580</v>
      </c>
      <c r="D343" s="674">
        <v>21860.21</v>
      </c>
      <c r="E343" s="220" t="s">
        <v>14360</v>
      </c>
      <c r="F343" s="441">
        <v>45261</v>
      </c>
      <c r="G343" s="220" t="s">
        <v>1773</v>
      </c>
      <c r="H343" s="220" t="s">
        <v>74</v>
      </c>
    </row>
    <row r="344" spans="1:8" ht="27" customHeight="1">
      <c r="A344">
        <v>13348</v>
      </c>
      <c r="B344" t="s">
        <v>8914</v>
      </c>
      <c r="C344" t="s">
        <v>1574</v>
      </c>
      <c r="D344" s="673">
        <v>1.79</v>
      </c>
      <c r="E344" s="220" t="s">
        <v>14360</v>
      </c>
      <c r="F344" s="441">
        <v>45261</v>
      </c>
      <c r="G344" s="220" t="s">
        <v>1773</v>
      </c>
      <c r="H344" s="220" t="s">
        <v>74</v>
      </c>
    </row>
    <row r="345" spans="1:8" ht="27" customHeight="1">
      <c r="A345">
        <v>39211</v>
      </c>
      <c r="B345" t="s">
        <v>8915</v>
      </c>
      <c r="C345" t="s">
        <v>1574</v>
      </c>
      <c r="D345" s="673">
        <v>1.79</v>
      </c>
      <c r="E345" s="220" t="s">
        <v>14360</v>
      </c>
      <c r="F345" s="441">
        <v>45261</v>
      </c>
      <c r="G345" s="220" t="s">
        <v>1773</v>
      </c>
      <c r="H345" s="220" t="s">
        <v>74</v>
      </c>
    </row>
    <row r="346" spans="1:8" ht="27" customHeight="1">
      <c r="A346">
        <v>39212</v>
      </c>
      <c r="B346" t="s">
        <v>8916</v>
      </c>
      <c r="C346" t="s">
        <v>1574</v>
      </c>
      <c r="D346" s="673">
        <v>2</v>
      </c>
      <c r="E346" s="220" t="s">
        <v>14360</v>
      </c>
      <c r="F346" s="441">
        <v>45261</v>
      </c>
      <c r="G346" s="220" t="s">
        <v>1773</v>
      </c>
      <c r="H346" s="220" t="s">
        <v>74</v>
      </c>
    </row>
    <row r="347" spans="1:8" ht="27" customHeight="1">
      <c r="A347">
        <v>39208</v>
      </c>
      <c r="B347" t="s">
        <v>8917</v>
      </c>
      <c r="C347" t="s">
        <v>1574</v>
      </c>
      <c r="D347" s="673">
        <v>0.54</v>
      </c>
      <c r="E347" s="220" t="s">
        <v>14360</v>
      </c>
      <c r="F347" s="441">
        <v>45261</v>
      </c>
      <c r="G347" s="220" t="s">
        <v>1773</v>
      </c>
      <c r="H347" s="220" t="s">
        <v>74</v>
      </c>
    </row>
    <row r="348" spans="1:8" ht="27" customHeight="1">
      <c r="A348">
        <v>39210</v>
      </c>
      <c r="B348" t="s">
        <v>8918</v>
      </c>
      <c r="C348" t="s">
        <v>1574</v>
      </c>
      <c r="D348" s="673">
        <v>1</v>
      </c>
      <c r="E348" s="220" t="s">
        <v>14360</v>
      </c>
      <c r="F348" s="441">
        <v>45261</v>
      </c>
      <c r="G348" s="220" t="s">
        <v>1773</v>
      </c>
      <c r="H348" s="220" t="s">
        <v>74</v>
      </c>
    </row>
    <row r="349" spans="1:8" ht="27" customHeight="1">
      <c r="A349">
        <v>39214</v>
      </c>
      <c r="B349" t="s">
        <v>8919</v>
      </c>
      <c r="C349" t="s">
        <v>1574</v>
      </c>
      <c r="D349" s="673">
        <v>3.71</v>
      </c>
      <c r="E349" s="220" t="s">
        <v>14360</v>
      </c>
      <c r="F349" s="441">
        <v>45261</v>
      </c>
      <c r="G349" s="220" t="s">
        <v>1773</v>
      </c>
      <c r="H349" s="220" t="s">
        <v>74</v>
      </c>
    </row>
    <row r="350" spans="1:8" ht="27" customHeight="1">
      <c r="A350">
        <v>39213</v>
      </c>
      <c r="B350" t="s">
        <v>8920</v>
      </c>
      <c r="C350" t="s">
        <v>1574</v>
      </c>
      <c r="D350" s="673">
        <v>2.62</v>
      </c>
      <c r="E350" s="220" t="s">
        <v>14360</v>
      </c>
      <c r="F350" s="441">
        <v>45261</v>
      </c>
      <c r="G350" s="220" t="s">
        <v>1773</v>
      </c>
      <c r="H350" s="220" t="s">
        <v>74</v>
      </c>
    </row>
    <row r="351" spans="1:8" ht="27" customHeight="1">
      <c r="A351">
        <v>39209</v>
      </c>
      <c r="B351" t="s">
        <v>8921</v>
      </c>
      <c r="C351" t="s">
        <v>1574</v>
      </c>
      <c r="D351" s="673">
        <v>0.65</v>
      </c>
      <c r="E351" s="220" t="s">
        <v>14360</v>
      </c>
      <c r="F351" s="441">
        <v>45261</v>
      </c>
      <c r="G351" s="220" t="s">
        <v>1773</v>
      </c>
      <c r="H351" s="220" t="s">
        <v>74</v>
      </c>
    </row>
    <row r="352" spans="1:8" ht="27" customHeight="1">
      <c r="A352">
        <v>39207</v>
      </c>
      <c r="B352" t="s">
        <v>8922</v>
      </c>
      <c r="C352" t="s">
        <v>1574</v>
      </c>
      <c r="D352" s="673">
        <v>1</v>
      </c>
      <c r="E352" s="220" t="s">
        <v>14360</v>
      </c>
      <c r="F352" s="441">
        <v>45261</v>
      </c>
      <c r="G352" s="220" t="s">
        <v>1773</v>
      </c>
      <c r="H352" s="220" t="s">
        <v>74</v>
      </c>
    </row>
    <row r="353" spans="1:8" ht="27" customHeight="1">
      <c r="A353">
        <v>39215</v>
      </c>
      <c r="B353" t="s">
        <v>8923</v>
      </c>
      <c r="C353" t="s">
        <v>1574</v>
      </c>
      <c r="D353" s="673">
        <v>6.75</v>
      </c>
      <c r="E353" s="220" t="s">
        <v>14360</v>
      </c>
      <c r="F353" s="441">
        <v>45261</v>
      </c>
      <c r="G353" s="220" t="s">
        <v>1773</v>
      </c>
      <c r="H353" s="220" t="s">
        <v>74</v>
      </c>
    </row>
    <row r="354" spans="1:8" ht="27" customHeight="1">
      <c r="A354">
        <v>39216</v>
      </c>
      <c r="B354" t="s">
        <v>8924</v>
      </c>
      <c r="C354" t="s">
        <v>1574</v>
      </c>
      <c r="D354" s="673">
        <v>9.42</v>
      </c>
      <c r="E354" s="220" t="s">
        <v>14360</v>
      </c>
      <c r="F354" s="441">
        <v>45261</v>
      </c>
      <c r="G354" s="220" t="s">
        <v>1773</v>
      </c>
      <c r="H354" s="220" t="s">
        <v>74</v>
      </c>
    </row>
    <row r="355" spans="1:8" ht="27" customHeight="1">
      <c r="A355">
        <v>11267</v>
      </c>
      <c r="B355" t="s">
        <v>8925</v>
      </c>
      <c r="C355" t="s">
        <v>1574</v>
      </c>
      <c r="D355" s="673">
        <v>1.56</v>
      </c>
      <c r="E355" s="220" t="s">
        <v>14360</v>
      </c>
      <c r="F355" s="441">
        <v>45261</v>
      </c>
      <c r="G355" s="220" t="s">
        <v>1773</v>
      </c>
      <c r="H355" s="220" t="s">
        <v>74</v>
      </c>
    </row>
    <row r="356" spans="1:8" ht="27" customHeight="1">
      <c r="A356">
        <v>379</v>
      </c>
      <c r="B356" t="s">
        <v>8926</v>
      </c>
      <c r="C356" t="s">
        <v>1574</v>
      </c>
      <c r="D356" s="673">
        <v>1.57</v>
      </c>
      <c r="E356" s="220" t="s">
        <v>14360</v>
      </c>
      <c r="F356" s="441">
        <v>45261</v>
      </c>
      <c r="G356" s="220" t="s">
        <v>1773</v>
      </c>
      <c r="H356" s="220" t="s">
        <v>74</v>
      </c>
    </row>
    <row r="357" spans="1:8" ht="27" customHeight="1">
      <c r="A357">
        <v>510</v>
      </c>
      <c r="B357" t="s">
        <v>8927</v>
      </c>
      <c r="C357" t="s">
        <v>1578</v>
      </c>
      <c r="D357" s="673">
        <v>14.79</v>
      </c>
      <c r="E357" s="220" t="s">
        <v>14360</v>
      </c>
      <c r="F357" s="441">
        <v>45261</v>
      </c>
      <c r="G357" s="220" t="s">
        <v>1773</v>
      </c>
      <c r="H357" s="220" t="s">
        <v>74</v>
      </c>
    </row>
    <row r="358" spans="1:8" ht="27" customHeight="1">
      <c r="A358">
        <v>516</v>
      </c>
      <c r="B358" t="s">
        <v>8928</v>
      </c>
      <c r="C358" t="s">
        <v>1578</v>
      </c>
      <c r="D358" s="673">
        <v>17.52</v>
      </c>
      <c r="E358" s="220" t="s">
        <v>14360</v>
      </c>
      <c r="F358" s="441">
        <v>45261</v>
      </c>
      <c r="G358" s="220" t="s">
        <v>1773</v>
      </c>
      <c r="H358" s="220" t="s">
        <v>74</v>
      </c>
    </row>
    <row r="359" spans="1:8" ht="27" customHeight="1">
      <c r="A359">
        <v>509</v>
      </c>
      <c r="B359" t="s">
        <v>8929</v>
      </c>
      <c r="C359" t="s">
        <v>1578</v>
      </c>
      <c r="D359" s="673">
        <v>19.66</v>
      </c>
      <c r="E359" s="220" t="s">
        <v>14360</v>
      </c>
      <c r="F359" s="441">
        <v>45261</v>
      </c>
      <c r="G359" s="220" t="s">
        <v>1773</v>
      </c>
      <c r="H359" s="220" t="s">
        <v>74</v>
      </c>
    </row>
    <row r="360" spans="1:8" ht="27" customHeight="1">
      <c r="A360">
        <v>40331</v>
      </c>
      <c r="B360" t="s">
        <v>8930</v>
      </c>
      <c r="C360" t="s">
        <v>1573</v>
      </c>
      <c r="D360" s="673">
        <v>11.45</v>
      </c>
      <c r="E360" s="220" t="s">
        <v>14360</v>
      </c>
      <c r="F360" s="441">
        <v>45261</v>
      </c>
      <c r="G360" s="220" t="s">
        <v>1773</v>
      </c>
      <c r="H360" s="220" t="s">
        <v>74</v>
      </c>
    </row>
    <row r="361" spans="1:8" ht="27" customHeight="1">
      <c r="A361">
        <v>40930</v>
      </c>
      <c r="B361" t="s">
        <v>8931</v>
      </c>
      <c r="C361" t="s">
        <v>1580</v>
      </c>
      <c r="D361" s="674">
        <v>2003.87</v>
      </c>
      <c r="E361" s="220" t="s">
        <v>14360</v>
      </c>
      <c r="F361" s="441">
        <v>45261</v>
      </c>
      <c r="G361" s="220" t="s">
        <v>1773</v>
      </c>
      <c r="H361" s="220" t="s">
        <v>74</v>
      </c>
    </row>
    <row r="362" spans="1:8" ht="27" customHeight="1">
      <c r="A362">
        <v>11761</v>
      </c>
      <c r="B362" t="s">
        <v>8932</v>
      </c>
      <c r="C362" t="s">
        <v>1574</v>
      </c>
      <c r="D362" s="673">
        <v>78.52</v>
      </c>
      <c r="E362" s="220" t="s">
        <v>14360</v>
      </c>
      <c r="F362" s="441">
        <v>45261</v>
      </c>
      <c r="G362" s="220" t="s">
        <v>1773</v>
      </c>
      <c r="H362" s="220" t="s">
        <v>74</v>
      </c>
    </row>
    <row r="363" spans="1:8" ht="27" customHeight="1">
      <c r="A363">
        <v>377</v>
      </c>
      <c r="B363" t="s">
        <v>8933</v>
      </c>
      <c r="C363" t="s">
        <v>1574</v>
      </c>
      <c r="D363" s="673">
        <v>36.9</v>
      </c>
      <c r="E363" s="220" t="s">
        <v>14360</v>
      </c>
      <c r="F363" s="441">
        <v>45261</v>
      </c>
      <c r="G363" s="220" t="s">
        <v>1773</v>
      </c>
      <c r="H363" s="220" t="s">
        <v>74</v>
      </c>
    </row>
    <row r="364" spans="1:8" ht="27" customHeight="1">
      <c r="A364">
        <v>7588</v>
      </c>
      <c r="B364" t="s">
        <v>8934</v>
      </c>
      <c r="C364" t="s">
        <v>1574</v>
      </c>
      <c r="D364" s="673">
        <v>41.95</v>
      </c>
      <c r="E364" s="220" t="s">
        <v>14360</v>
      </c>
      <c r="F364" s="441">
        <v>45261</v>
      </c>
      <c r="G364" s="220" t="s">
        <v>1773</v>
      </c>
      <c r="H364" s="220" t="s">
        <v>74</v>
      </c>
    </row>
    <row r="365" spans="1:8" ht="27" customHeight="1">
      <c r="A365">
        <v>34392</v>
      </c>
      <c r="B365" t="s">
        <v>8935</v>
      </c>
      <c r="C365" t="s">
        <v>1573</v>
      </c>
      <c r="D365" s="673">
        <v>13.84</v>
      </c>
      <c r="E365" s="220" t="s">
        <v>14360</v>
      </c>
      <c r="F365" s="441">
        <v>45261</v>
      </c>
      <c r="G365" s="220" t="s">
        <v>1773</v>
      </c>
      <c r="H365" s="220" t="s">
        <v>74</v>
      </c>
    </row>
    <row r="366" spans="1:8" ht="27" customHeight="1">
      <c r="A366">
        <v>40908</v>
      </c>
      <c r="B366" t="s">
        <v>8936</v>
      </c>
      <c r="C366" t="s">
        <v>1580</v>
      </c>
      <c r="D366" s="674">
        <v>2417.0300000000002</v>
      </c>
      <c r="E366" s="220" t="s">
        <v>14360</v>
      </c>
      <c r="F366" s="441">
        <v>45261</v>
      </c>
      <c r="G366" s="220" t="s">
        <v>1773</v>
      </c>
      <c r="H366" s="220" t="s">
        <v>74</v>
      </c>
    </row>
    <row r="367" spans="1:8" ht="27" customHeight="1">
      <c r="A367">
        <v>34551</v>
      </c>
      <c r="B367" t="s">
        <v>8937</v>
      </c>
      <c r="C367" t="s">
        <v>1573</v>
      </c>
      <c r="D367" s="673">
        <v>13.84</v>
      </c>
      <c r="E367" s="220" t="s">
        <v>14360</v>
      </c>
      <c r="F367" s="441">
        <v>45261</v>
      </c>
      <c r="G367" s="220" t="s">
        <v>1773</v>
      </c>
      <c r="H367" s="220" t="s">
        <v>74</v>
      </c>
    </row>
    <row r="368" spans="1:8" ht="27" customHeight="1">
      <c r="A368">
        <v>41078</v>
      </c>
      <c r="B368" t="s">
        <v>8938</v>
      </c>
      <c r="C368" t="s">
        <v>1580</v>
      </c>
      <c r="D368" s="674">
        <v>2417.0300000000002</v>
      </c>
      <c r="E368" s="220" t="s">
        <v>14360</v>
      </c>
      <c r="F368" s="441">
        <v>45261</v>
      </c>
      <c r="G368" s="220" t="s">
        <v>1773</v>
      </c>
      <c r="H368" s="220" t="s">
        <v>74</v>
      </c>
    </row>
    <row r="369" spans="1:8" ht="27" customHeight="1">
      <c r="A369">
        <v>246</v>
      </c>
      <c r="B369" t="s">
        <v>8939</v>
      </c>
      <c r="C369" t="s">
        <v>1573</v>
      </c>
      <c r="D369" s="673">
        <v>14.61</v>
      </c>
      <c r="E369" s="220" t="s">
        <v>14360</v>
      </c>
      <c r="F369" s="441">
        <v>45261</v>
      </c>
      <c r="G369" s="220" t="s">
        <v>1773</v>
      </c>
      <c r="H369" s="220" t="s">
        <v>74</v>
      </c>
    </row>
    <row r="370" spans="1:8" ht="27" customHeight="1">
      <c r="A370">
        <v>40927</v>
      </c>
      <c r="B370" t="s">
        <v>8940</v>
      </c>
      <c r="C370" t="s">
        <v>1580</v>
      </c>
      <c r="D370" s="674">
        <v>2554.08</v>
      </c>
      <c r="E370" s="220" t="s">
        <v>14360</v>
      </c>
      <c r="F370" s="441">
        <v>45261</v>
      </c>
      <c r="G370" s="220" t="s">
        <v>1773</v>
      </c>
      <c r="H370" s="220" t="s">
        <v>74</v>
      </c>
    </row>
    <row r="371" spans="1:8" ht="27" customHeight="1">
      <c r="A371">
        <v>2350</v>
      </c>
      <c r="B371" t="s">
        <v>8941</v>
      </c>
      <c r="C371" t="s">
        <v>1573</v>
      </c>
      <c r="D371" s="673">
        <v>14.37</v>
      </c>
      <c r="E371" s="220" t="s">
        <v>14360</v>
      </c>
      <c r="F371" s="441">
        <v>45261</v>
      </c>
      <c r="G371" s="220" t="s">
        <v>1773</v>
      </c>
      <c r="H371" s="220" t="s">
        <v>74</v>
      </c>
    </row>
    <row r="372" spans="1:8" ht="27" customHeight="1">
      <c r="A372">
        <v>40812</v>
      </c>
      <c r="B372" t="s">
        <v>8942</v>
      </c>
      <c r="C372" t="s">
        <v>1580</v>
      </c>
      <c r="D372" s="674">
        <v>2512.4499999999998</v>
      </c>
      <c r="E372" s="220" t="s">
        <v>14360</v>
      </c>
      <c r="F372" s="441">
        <v>45261</v>
      </c>
      <c r="G372" s="220" t="s">
        <v>1773</v>
      </c>
      <c r="H372" s="220" t="s">
        <v>74</v>
      </c>
    </row>
    <row r="373" spans="1:8" ht="27" customHeight="1">
      <c r="A373">
        <v>245</v>
      </c>
      <c r="B373" t="s">
        <v>8943</v>
      </c>
      <c r="C373" t="s">
        <v>1573</v>
      </c>
      <c r="D373" s="673">
        <v>21.28</v>
      </c>
      <c r="E373" s="220" t="s">
        <v>14360</v>
      </c>
      <c r="F373" s="441">
        <v>45261</v>
      </c>
      <c r="G373" s="220" t="s">
        <v>1773</v>
      </c>
      <c r="H373" s="220" t="s">
        <v>74</v>
      </c>
    </row>
    <row r="374" spans="1:8" ht="27" customHeight="1">
      <c r="A374">
        <v>41090</v>
      </c>
      <c r="B374" t="s">
        <v>8944</v>
      </c>
      <c r="C374" t="s">
        <v>1580</v>
      </c>
      <c r="D374" s="674">
        <v>3718.85</v>
      </c>
      <c r="E374" s="220" t="s">
        <v>14360</v>
      </c>
      <c r="F374" s="441">
        <v>45261</v>
      </c>
      <c r="G374" s="220" t="s">
        <v>1773</v>
      </c>
      <c r="H374" s="220" t="s">
        <v>74</v>
      </c>
    </row>
    <row r="375" spans="1:8" ht="27" customHeight="1">
      <c r="A375">
        <v>251</v>
      </c>
      <c r="B375" t="s">
        <v>8945</v>
      </c>
      <c r="C375" t="s">
        <v>1573</v>
      </c>
      <c r="D375" s="673">
        <v>14.61</v>
      </c>
      <c r="E375" s="220" t="s">
        <v>14360</v>
      </c>
      <c r="F375" s="441">
        <v>45261</v>
      </c>
      <c r="G375" s="220" t="s">
        <v>1773</v>
      </c>
      <c r="H375" s="220" t="s">
        <v>74</v>
      </c>
    </row>
    <row r="376" spans="1:8" ht="27" customHeight="1">
      <c r="A376">
        <v>40975</v>
      </c>
      <c r="B376" t="s">
        <v>8946</v>
      </c>
      <c r="C376" t="s">
        <v>1580</v>
      </c>
      <c r="D376" s="674">
        <v>2554.08</v>
      </c>
      <c r="E376" s="220" t="s">
        <v>14360</v>
      </c>
      <c r="F376" s="441">
        <v>45261</v>
      </c>
      <c r="G376" s="220" t="s">
        <v>1773</v>
      </c>
      <c r="H376" s="220" t="s">
        <v>74</v>
      </c>
    </row>
    <row r="377" spans="1:8" ht="27" customHeight="1">
      <c r="A377">
        <v>6127</v>
      </c>
      <c r="B377" t="s">
        <v>8947</v>
      </c>
      <c r="C377" t="s">
        <v>1573</v>
      </c>
      <c r="D377" s="673">
        <v>14.61</v>
      </c>
      <c r="E377" s="220" t="s">
        <v>14360</v>
      </c>
      <c r="F377" s="441">
        <v>45261</v>
      </c>
      <c r="G377" s="220" t="s">
        <v>1773</v>
      </c>
      <c r="H377" s="220" t="s">
        <v>74</v>
      </c>
    </row>
    <row r="378" spans="1:8" ht="27" customHeight="1">
      <c r="A378">
        <v>41072</v>
      </c>
      <c r="B378" t="s">
        <v>8948</v>
      </c>
      <c r="C378" t="s">
        <v>1580</v>
      </c>
      <c r="D378" s="674">
        <v>2554.08</v>
      </c>
      <c r="E378" s="220" t="s">
        <v>14360</v>
      </c>
      <c r="F378" s="441">
        <v>45261</v>
      </c>
      <c r="G378" s="220" t="s">
        <v>1773</v>
      </c>
      <c r="H378" s="220" t="s">
        <v>74</v>
      </c>
    </row>
    <row r="379" spans="1:8" ht="27" customHeight="1">
      <c r="A379">
        <v>6121</v>
      </c>
      <c r="B379" t="s">
        <v>8949</v>
      </c>
      <c r="C379" t="s">
        <v>1573</v>
      </c>
      <c r="D379" s="673">
        <v>13.84</v>
      </c>
      <c r="E379" s="220" t="s">
        <v>14360</v>
      </c>
      <c r="F379" s="441">
        <v>45261</v>
      </c>
      <c r="G379" s="220" t="s">
        <v>1773</v>
      </c>
      <c r="H379" s="220" t="s">
        <v>74</v>
      </c>
    </row>
    <row r="380" spans="1:8" ht="27" customHeight="1">
      <c r="A380">
        <v>41071</v>
      </c>
      <c r="B380" t="s">
        <v>8950</v>
      </c>
      <c r="C380" t="s">
        <v>1580</v>
      </c>
      <c r="D380" s="674">
        <v>2416.13</v>
      </c>
      <c r="E380" s="220" t="s">
        <v>14360</v>
      </c>
      <c r="F380" s="441">
        <v>45261</v>
      </c>
      <c r="G380" s="220" t="s">
        <v>1773</v>
      </c>
      <c r="H380" s="220" t="s">
        <v>74</v>
      </c>
    </row>
    <row r="381" spans="1:8" ht="27" customHeight="1">
      <c r="A381">
        <v>244</v>
      </c>
      <c r="B381" t="s">
        <v>8951</v>
      </c>
      <c r="C381" t="s">
        <v>1573</v>
      </c>
      <c r="D381" s="673">
        <v>13.84</v>
      </c>
      <c r="E381" s="220" t="s">
        <v>14360</v>
      </c>
      <c r="F381" s="441">
        <v>45261</v>
      </c>
      <c r="G381" s="220" t="s">
        <v>1773</v>
      </c>
      <c r="H381" s="220" t="s">
        <v>74</v>
      </c>
    </row>
    <row r="382" spans="1:8" ht="27" customHeight="1">
      <c r="A382">
        <v>41093</v>
      </c>
      <c r="B382" t="s">
        <v>8952</v>
      </c>
      <c r="C382" t="s">
        <v>1580</v>
      </c>
      <c r="D382" s="674">
        <v>2417.4</v>
      </c>
      <c r="E382" s="220" t="s">
        <v>14360</v>
      </c>
      <c r="F382" s="441">
        <v>45261</v>
      </c>
      <c r="G382" s="220" t="s">
        <v>1773</v>
      </c>
      <c r="H382" s="220" t="s">
        <v>74</v>
      </c>
    </row>
    <row r="383" spans="1:8" ht="27" customHeight="1">
      <c r="A383">
        <v>532</v>
      </c>
      <c r="B383" t="s">
        <v>8953</v>
      </c>
      <c r="C383" t="s">
        <v>1573</v>
      </c>
      <c r="D383" s="673">
        <v>24.35</v>
      </c>
      <c r="E383" s="220" t="s">
        <v>14360</v>
      </c>
      <c r="F383" s="441">
        <v>45261</v>
      </c>
      <c r="G383" s="220" t="s">
        <v>1773</v>
      </c>
      <c r="H383" s="220" t="s">
        <v>74</v>
      </c>
    </row>
    <row r="384" spans="1:8" ht="27" customHeight="1">
      <c r="A384">
        <v>40931</v>
      </c>
      <c r="B384" t="s">
        <v>8954</v>
      </c>
      <c r="C384" t="s">
        <v>1580</v>
      </c>
      <c r="D384" s="674">
        <v>4253.32</v>
      </c>
      <c r="E384" s="220" t="s">
        <v>14360</v>
      </c>
      <c r="F384" s="441">
        <v>45261</v>
      </c>
      <c r="G384" s="220" t="s">
        <v>1773</v>
      </c>
      <c r="H384" s="220" t="s">
        <v>74</v>
      </c>
    </row>
    <row r="385" spans="1:8" ht="27" customHeight="1">
      <c r="A385">
        <v>36150</v>
      </c>
      <c r="B385" t="s">
        <v>8955</v>
      </c>
      <c r="C385" t="s">
        <v>1574</v>
      </c>
      <c r="D385" s="673">
        <v>50.49</v>
      </c>
      <c r="E385" s="220" t="s">
        <v>14360</v>
      </c>
      <c r="F385" s="441">
        <v>45261</v>
      </c>
      <c r="G385" s="220" t="s">
        <v>1773</v>
      </c>
      <c r="H385" s="220" t="s">
        <v>74</v>
      </c>
    </row>
    <row r="386" spans="1:8" ht="27" customHeight="1">
      <c r="A386">
        <v>4760</v>
      </c>
      <c r="B386" t="s">
        <v>8956</v>
      </c>
      <c r="C386" t="s">
        <v>1573</v>
      </c>
      <c r="D386" s="673">
        <v>18.64</v>
      </c>
      <c r="E386" s="220" t="s">
        <v>14360</v>
      </c>
      <c r="F386" s="441">
        <v>45261</v>
      </c>
      <c r="G386" s="220" t="s">
        <v>1773</v>
      </c>
      <c r="H386" s="220" t="s">
        <v>74</v>
      </c>
    </row>
    <row r="387" spans="1:8" ht="27" customHeight="1">
      <c r="A387">
        <v>41069</v>
      </c>
      <c r="B387" t="s">
        <v>8957</v>
      </c>
      <c r="C387" t="s">
        <v>1580</v>
      </c>
      <c r="D387" s="674">
        <v>3255.22</v>
      </c>
      <c r="E387" s="220" t="s">
        <v>14360</v>
      </c>
      <c r="F387" s="441">
        <v>45261</v>
      </c>
      <c r="G387" s="220" t="s">
        <v>1773</v>
      </c>
      <c r="H387" s="220" t="s">
        <v>74</v>
      </c>
    </row>
    <row r="388" spans="1:8" ht="27" customHeight="1">
      <c r="A388">
        <v>10422</v>
      </c>
      <c r="B388" t="s">
        <v>8958</v>
      </c>
      <c r="C388" t="s">
        <v>1574</v>
      </c>
      <c r="D388" s="673">
        <v>390.66</v>
      </c>
      <c r="E388" s="220" t="s">
        <v>14360</v>
      </c>
      <c r="F388" s="441">
        <v>45261</v>
      </c>
      <c r="G388" s="220" t="s">
        <v>1773</v>
      </c>
      <c r="H388" s="220" t="s">
        <v>74</v>
      </c>
    </row>
    <row r="389" spans="1:8" ht="27" customHeight="1">
      <c r="A389">
        <v>44019</v>
      </c>
      <c r="B389" t="s">
        <v>8959</v>
      </c>
      <c r="C389" t="s">
        <v>1574</v>
      </c>
      <c r="D389" s="673">
        <v>540.77</v>
      </c>
      <c r="E389" s="220" t="s">
        <v>14360</v>
      </c>
      <c r="F389" s="441">
        <v>45261</v>
      </c>
      <c r="G389" s="220" t="s">
        <v>1773</v>
      </c>
      <c r="H389" s="220" t="s">
        <v>74</v>
      </c>
    </row>
    <row r="390" spans="1:8" ht="27" customHeight="1">
      <c r="A390">
        <v>36520</v>
      </c>
      <c r="B390" t="s">
        <v>8960</v>
      </c>
      <c r="C390" t="s">
        <v>1574</v>
      </c>
      <c r="D390" s="673">
        <v>657.52</v>
      </c>
      <c r="E390" s="220" t="s">
        <v>14360</v>
      </c>
      <c r="F390" s="441">
        <v>45261</v>
      </c>
      <c r="G390" s="220" t="s">
        <v>1773</v>
      </c>
      <c r="H390" s="220" t="s">
        <v>74</v>
      </c>
    </row>
    <row r="391" spans="1:8" ht="27" customHeight="1">
      <c r="A391">
        <v>42319</v>
      </c>
      <c r="B391" t="s">
        <v>8961</v>
      </c>
      <c r="C391" t="s">
        <v>1574</v>
      </c>
      <c r="D391" s="673">
        <v>589.16999999999996</v>
      </c>
      <c r="E391" s="220" t="s">
        <v>14360</v>
      </c>
      <c r="F391" s="441">
        <v>45261</v>
      </c>
      <c r="G391" s="220" t="s">
        <v>1773</v>
      </c>
      <c r="H391" s="220" t="s">
        <v>74</v>
      </c>
    </row>
    <row r="392" spans="1:8" ht="27" customHeight="1">
      <c r="A392">
        <v>10420</v>
      </c>
      <c r="B392" t="s">
        <v>8962</v>
      </c>
      <c r="C392" t="s">
        <v>1574</v>
      </c>
      <c r="D392" s="673">
        <v>209</v>
      </c>
      <c r="E392" s="220" t="s">
        <v>14360</v>
      </c>
      <c r="F392" s="441">
        <v>45261</v>
      </c>
      <c r="G392" s="220" t="s">
        <v>1773</v>
      </c>
      <c r="H392" s="220" t="s">
        <v>74</v>
      </c>
    </row>
    <row r="393" spans="1:8" ht="27" customHeight="1">
      <c r="A393">
        <v>10421</v>
      </c>
      <c r="B393" t="s">
        <v>8963</v>
      </c>
      <c r="C393" t="s">
        <v>1574</v>
      </c>
      <c r="D393" s="673">
        <v>229.66</v>
      </c>
      <c r="E393" s="220" t="s">
        <v>14360</v>
      </c>
      <c r="F393" s="441">
        <v>45261</v>
      </c>
      <c r="G393" s="220" t="s">
        <v>1773</v>
      </c>
      <c r="H393" s="220" t="s">
        <v>74</v>
      </c>
    </row>
    <row r="394" spans="1:8" ht="27" customHeight="1">
      <c r="A394">
        <v>11786</v>
      </c>
      <c r="B394" t="s">
        <v>8964</v>
      </c>
      <c r="C394" t="s">
        <v>1574</v>
      </c>
      <c r="D394" s="673">
        <v>463.09</v>
      </c>
      <c r="E394" s="220" t="s">
        <v>14360</v>
      </c>
      <c r="F394" s="441">
        <v>45261</v>
      </c>
      <c r="G394" s="220" t="s">
        <v>1773</v>
      </c>
      <c r="H394" s="220" t="s">
        <v>74</v>
      </c>
    </row>
    <row r="395" spans="1:8" ht="27" customHeight="1">
      <c r="A395">
        <v>10</v>
      </c>
      <c r="B395" t="s">
        <v>8965</v>
      </c>
      <c r="C395" t="s">
        <v>1574</v>
      </c>
      <c r="D395" s="673">
        <v>6.98</v>
      </c>
      <c r="E395" s="220" t="s">
        <v>14360</v>
      </c>
      <c r="F395" s="441">
        <v>45261</v>
      </c>
      <c r="G395" s="220" t="s">
        <v>1773</v>
      </c>
      <c r="H395" s="220" t="s">
        <v>74</v>
      </c>
    </row>
    <row r="396" spans="1:8" ht="27" customHeight="1">
      <c r="A396">
        <v>4815</v>
      </c>
      <c r="B396" t="s">
        <v>8966</v>
      </c>
      <c r="C396" t="s">
        <v>1574</v>
      </c>
      <c r="D396" s="673">
        <v>7.14</v>
      </c>
      <c r="E396" s="220" t="s">
        <v>14360</v>
      </c>
      <c r="F396" s="441">
        <v>45261</v>
      </c>
      <c r="G396" s="220" t="s">
        <v>1773</v>
      </c>
      <c r="H396" s="220" t="s">
        <v>74</v>
      </c>
    </row>
    <row r="397" spans="1:8" ht="27" customHeight="1">
      <c r="A397">
        <v>541</v>
      </c>
      <c r="B397" t="s">
        <v>8967</v>
      </c>
      <c r="C397" t="s">
        <v>1574</v>
      </c>
      <c r="D397" s="673">
        <v>120</v>
      </c>
      <c r="E397" s="220" t="s">
        <v>14360</v>
      </c>
      <c r="F397" s="441">
        <v>45261</v>
      </c>
      <c r="G397" s="220" t="s">
        <v>1773</v>
      </c>
      <c r="H397" s="220" t="s">
        <v>74</v>
      </c>
    </row>
    <row r="398" spans="1:8" ht="27" customHeight="1">
      <c r="A398">
        <v>542</v>
      </c>
      <c r="B398" t="s">
        <v>8968</v>
      </c>
      <c r="C398" t="s">
        <v>1574</v>
      </c>
      <c r="D398" s="673">
        <v>150.41999999999999</v>
      </c>
      <c r="E398" s="220" t="s">
        <v>14360</v>
      </c>
      <c r="F398" s="441">
        <v>45261</v>
      </c>
      <c r="G398" s="220" t="s">
        <v>1773</v>
      </c>
      <c r="H398" s="220" t="s">
        <v>74</v>
      </c>
    </row>
    <row r="399" spans="1:8" ht="27" customHeight="1">
      <c r="A399">
        <v>540</v>
      </c>
      <c r="B399" t="s">
        <v>8969</v>
      </c>
      <c r="C399" t="s">
        <v>1574</v>
      </c>
      <c r="D399" s="673">
        <v>338.97</v>
      </c>
      <c r="E399" s="220" t="s">
        <v>14360</v>
      </c>
      <c r="F399" s="441">
        <v>45261</v>
      </c>
      <c r="G399" s="220" t="s">
        <v>1773</v>
      </c>
      <c r="H399" s="220" t="s">
        <v>74</v>
      </c>
    </row>
    <row r="400" spans="1:8" ht="27" customHeight="1">
      <c r="A400">
        <v>38364</v>
      </c>
      <c r="B400" t="s">
        <v>8970</v>
      </c>
      <c r="C400" t="s">
        <v>1574</v>
      </c>
      <c r="D400" s="673">
        <v>733.75</v>
      </c>
      <c r="E400" s="220" t="s">
        <v>14360</v>
      </c>
      <c r="F400" s="441">
        <v>45261</v>
      </c>
      <c r="G400" s="220" t="s">
        <v>1773</v>
      </c>
      <c r="H400" s="220" t="s">
        <v>74</v>
      </c>
    </row>
    <row r="401" spans="1:8" ht="27" customHeight="1">
      <c r="A401">
        <v>11692</v>
      </c>
      <c r="B401" t="s">
        <v>8971</v>
      </c>
      <c r="C401" t="s">
        <v>1576</v>
      </c>
      <c r="D401" s="673">
        <v>505.19</v>
      </c>
      <c r="E401" s="220" t="s">
        <v>14360</v>
      </c>
      <c r="F401" s="441">
        <v>45261</v>
      </c>
      <c r="G401" s="220" t="s">
        <v>1773</v>
      </c>
      <c r="H401" s="220" t="s">
        <v>74</v>
      </c>
    </row>
    <row r="402" spans="1:8" ht="27" customHeight="1">
      <c r="A402">
        <v>1746</v>
      </c>
      <c r="B402" t="s">
        <v>8972</v>
      </c>
      <c r="C402" t="s">
        <v>1574</v>
      </c>
      <c r="D402" s="673">
        <v>280</v>
      </c>
      <c r="E402" s="220" t="s">
        <v>14360</v>
      </c>
      <c r="F402" s="441">
        <v>45261</v>
      </c>
      <c r="G402" s="220" t="s">
        <v>1773</v>
      </c>
      <c r="H402" s="220" t="s">
        <v>74</v>
      </c>
    </row>
    <row r="403" spans="1:8" ht="27" customHeight="1">
      <c r="A403">
        <v>1748</v>
      </c>
      <c r="B403" t="s">
        <v>8973</v>
      </c>
      <c r="C403" t="s">
        <v>1574</v>
      </c>
      <c r="D403" s="673">
        <v>372.33</v>
      </c>
      <c r="E403" s="220" t="s">
        <v>14360</v>
      </c>
      <c r="F403" s="441">
        <v>45261</v>
      </c>
      <c r="G403" s="220" t="s">
        <v>1773</v>
      </c>
      <c r="H403" s="220" t="s">
        <v>74</v>
      </c>
    </row>
    <row r="404" spans="1:8" ht="27" customHeight="1">
      <c r="A404">
        <v>1749</v>
      </c>
      <c r="B404" t="s">
        <v>8974</v>
      </c>
      <c r="C404" t="s">
        <v>1574</v>
      </c>
      <c r="D404" s="673">
        <v>539.44000000000005</v>
      </c>
      <c r="E404" s="220" t="s">
        <v>14360</v>
      </c>
      <c r="F404" s="441">
        <v>45261</v>
      </c>
      <c r="G404" s="220" t="s">
        <v>1773</v>
      </c>
      <c r="H404" s="220" t="s">
        <v>74</v>
      </c>
    </row>
    <row r="405" spans="1:8" ht="27" customHeight="1">
      <c r="A405">
        <v>37412</v>
      </c>
      <c r="B405" t="s">
        <v>8975</v>
      </c>
      <c r="C405" t="s">
        <v>1574</v>
      </c>
      <c r="D405" s="673">
        <v>273.7</v>
      </c>
      <c r="E405" s="220" t="s">
        <v>14360</v>
      </c>
      <c r="F405" s="441">
        <v>45261</v>
      </c>
      <c r="G405" s="220" t="s">
        <v>1773</v>
      </c>
      <c r="H405" s="220" t="s">
        <v>74</v>
      </c>
    </row>
    <row r="406" spans="1:8" ht="27" customHeight="1">
      <c r="A406">
        <v>1745</v>
      </c>
      <c r="B406" t="s">
        <v>8976</v>
      </c>
      <c r="C406" t="s">
        <v>1574</v>
      </c>
      <c r="D406" s="673">
        <v>325.45999999999998</v>
      </c>
      <c r="E406" s="220" t="s">
        <v>14360</v>
      </c>
      <c r="F406" s="441">
        <v>45261</v>
      </c>
      <c r="G406" s="220" t="s">
        <v>1773</v>
      </c>
      <c r="H406" s="220" t="s">
        <v>74</v>
      </c>
    </row>
    <row r="407" spans="1:8" ht="27" customHeight="1">
      <c r="A407">
        <v>1750</v>
      </c>
      <c r="B407" t="s">
        <v>8977</v>
      </c>
      <c r="C407" t="s">
        <v>1574</v>
      </c>
      <c r="D407" s="673">
        <v>760.56</v>
      </c>
      <c r="E407" s="220" t="s">
        <v>14360</v>
      </c>
      <c r="F407" s="441">
        <v>45261</v>
      </c>
      <c r="G407" s="220" t="s">
        <v>1773</v>
      </c>
      <c r="H407" s="220" t="s">
        <v>74</v>
      </c>
    </row>
    <row r="408" spans="1:8" ht="27" customHeight="1">
      <c r="A408">
        <v>11687</v>
      </c>
      <c r="B408" t="s">
        <v>8978</v>
      </c>
      <c r="C408" t="s">
        <v>1577</v>
      </c>
      <c r="D408" s="674">
        <v>1211.81</v>
      </c>
      <c r="E408" s="220" t="s">
        <v>14360</v>
      </c>
      <c r="F408" s="441">
        <v>45261</v>
      </c>
      <c r="G408" s="220" t="s">
        <v>1773</v>
      </c>
      <c r="H408" s="220" t="s">
        <v>74</v>
      </c>
    </row>
    <row r="409" spans="1:8" ht="27" customHeight="1">
      <c r="A409">
        <v>11689</v>
      </c>
      <c r="B409" t="s">
        <v>8979</v>
      </c>
      <c r="C409" t="s">
        <v>1577</v>
      </c>
      <c r="D409" s="674">
        <v>1518.32</v>
      </c>
      <c r="E409" s="220" t="s">
        <v>14360</v>
      </c>
      <c r="F409" s="441">
        <v>45261</v>
      </c>
      <c r="G409" s="220" t="s">
        <v>1773</v>
      </c>
      <c r="H409" s="220" t="s">
        <v>74</v>
      </c>
    </row>
    <row r="410" spans="1:8" ht="27" customHeight="1">
      <c r="A410">
        <v>11693</v>
      </c>
      <c r="B410" t="s">
        <v>8980</v>
      </c>
      <c r="C410" t="s">
        <v>1576</v>
      </c>
      <c r="D410" s="673">
        <v>133.05000000000001</v>
      </c>
      <c r="E410" s="220" t="s">
        <v>14360</v>
      </c>
      <c r="F410" s="441">
        <v>45261</v>
      </c>
      <c r="G410" s="220" t="s">
        <v>1773</v>
      </c>
      <c r="H410" s="220" t="s">
        <v>74</v>
      </c>
    </row>
    <row r="411" spans="1:8" ht="27" customHeight="1">
      <c r="A411">
        <v>36215</v>
      </c>
      <c r="B411" t="s">
        <v>8981</v>
      </c>
      <c r="C411" t="s">
        <v>1574</v>
      </c>
      <c r="D411" s="673">
        <v>952.7</v>
      </c>
      <c r="E411" s="220" t="s">
        <v>14360</v>
      </c>
      <c r="F411" s="441">
        <v>45261</v>
      </c>
      <c r="G411" s="220" t="s">
        <v>1773</v>
      </c>
      <c r="H411" s="220" t="s">
        <v>74</v>
      </c>
    </row>
    <row r="412" spans="1:8" ht="27" customHeight="1">
      <c r="A412">
        <v>42439</v>
      </c>
      <c r="B412" t="s">
        <v>8982</v>
      </c>
      <c r="C412" t="s">
        <v>1574</v>
      </c>
      <c r="D412" s="674">
        <v>1207.8399999999999</v>
      </c>
      <c r="E412" s="220" t="s">
        <v>14360</v>
      </c>
      <c r="F412" s="441">
        <v>45261</v>
      </c>
      <c r="G412" s="220" t="s">
        <v>1773</v>
      </c>
      <c r="H412" s="220" t="s">
        <v>74</v>
      </c>
    </row>
    <row r="413" spans="1:8" ht="27" customHeight="1">
      <c r="A413">
        <v>38381</v>
      </c>
      <c r="B413" t="s">
        <v>8983</v>
      </c>
      <c r="C413" t="s">
        <v>1574</v>
      </c>
      <c r="D413" s="673">
        <v>8.6999999999999993</v>
      </c>
      <c r="E413" s="220" t="s">
        <v>14360</v>
      </c>
      <c r="F413" s="441">
        <v>45261</v>
      </c>
      <c r="G413" s="220" t="s">
        <v>1773</v>
      </c>
      <c r="H413" s="220" t="s">
        <v>74</v>
      </c>
    </row>
    <row r="414" spans="1:8" ht="27" customHeight="1">
      <c r="A414">
        <v>39621</v>
      </c>
      <c r="B414" t="s">
        <v>8984</v>
      </c>
      <c r="C414" t="s">
        <v>1581</v>
      </c>
      <c r="D414" s="674">
        <v>1092.32</v>
      </c>
      <c r="E414" s="220" t="s">
        <v>14360</v>
      </c>
      <c r="F414" s="441">
        <v>45261</v>
      </c>
      <c r="G414" s="220" t="s">
        <v>1773</v>
      </c>
      <c r="H414" s="220" t="s">
        <v>74</v>
      </c>
    </row>
    <row r="415" spans="1:8" ht="27" customHeight="1">
      <c r="A415">
        <v>39624</v>
      </c>
      <c r="B415" t="s">
        <v>8985</v>
      </c>
      <c r="C415" t="s">
        <v>1581</v>
      </c>
      <c r="D415" s="674">
        <v>1204.95</v>
      </c>
      <c r="E415" s="220" t="s">
        <v>14360</v>
      </c>
      <c r="F415" s="441">
        <v>45261</v>
      </c>
      <c r="G415" s="220" t="s">
        <v>1773</v>
      </c>
      <c r="H415" s="220" t="s">
        <v>74</v>
      </c>
    </row>
    <row r="416" spans="1:8" ht="27" customHeight="1">
      <c r="A416">
        <v>39615</v>
      </c>
      <c r="B416" t="s">
        <v>8986</v>
      </c>
      <c r="C416" t="s">
        <v>1574</v>
      </c>
      <c r="D416" s="673">
        <v>486.91</v>
      </c>
      <c r="E416" s="220" t="s">
        <v>14360</v>
      </c>
      <c r="F416" s="441">
        <v>45261</v>
      </c>
      <c r="G416" s="220" t="s">
        <v>1773</v>
      </c>
      <c r="H416" s="220" t="s">
        <v>74</v>
      </c>
    </row>
    <row r="417" spans="1:8" ht="27" customHeight="1">
      <c r="A417">
        <v>39620</v>
      </c>
      <c r="B417" t="s">
        <v>8987</v>
      </c>
      <c r="C417" t="s">
        <v>1574</v>
      </c>
      <c r="D417" s="673">
        <v>743.64</v>
      </c>
      <c r="E417" s="220" t="s">
        <v>14360</v>
      </c>
      <c r="F417" s="441">
        <v>45261</v>
      </c>
      <c r="G417" s="220" t="s">
        <v>1773</v>
      </c>
      <c r="H417" s="220" t="s">
        <v>74</v>
      </c>
    </row>
    <row r="418" spans="1:8" ht="27" customHeight="1">
      <c r="A418">
        <v>39623</v>
      </c>
      <c r="B418" t="s">
        <v>8988</v>
      </c>
      <c r="C418" t="s">
        <v>1574</v>
      </c>
      <c r="D418" s="673">
        <v>796.51</v>
      </c>
      <c r="E418" s="220" t="s">
        <v>14360</v>
      </c>
      <c r="F418" s="441">
        <v>45261</v>
      </c>
      <c r="G418" s="220" t="s">
        <v>1773</v>
      </c>
      <c r="H418" s="220" t="s">
        <v>74</v>
      </c>
    </row>
    <row r="419" spans="1:8" ht="27" customHeight="1">
      <c r="A419">
        <v>546</v>
      </c>
      <c r="B419" t="s">
        <v>8989</v>
      </c>
      <c r="C419" t="s">
        <v>1578</v>
      </c>
      <c r="D419" s="673">
        <v>10.15</v>
      </c>
      <c r="E419" s="220" t="s">
        <v>14360</v>
      </c>
      <c r="F419" s="441">
        <v>45261</v>
      </c>
      <c r="G419" s="220" t="s">
        <v>1773</v>
      </c>
      <c r="H419" s="220" t="s">
        <v>74</v>
      </c>
    </row>
    <row r="420" spans="1:8" ht="27" customHeight="1">
      <c r="A420">
        <v>566</v>
      </c>
      <c r="B420" t="s">
        <v>8990</v>
      </c>
      <c r="C420" t="s">
        <v>1577</v>
      </c>
      <c r="D420" s="673">
        <v>4.8099999999999996</v>
      </c>
      <c r="E420" s="220" t="s">
        <v>14360</v>
      </c>
      <c r="F420" s="441">
        <v>45261</v>
      </c>
      <c r="G420" s="220" t="s">
        <v>1773</v>
      </c>
      <c r="H420" s="220" t="s">
        <v>74</v>
      </c>
    </row>
    <row r="421" spans="1:8" ht="27" customHeight="1">
      <c r="A421">
        <v>565</v>
      </c>
      <c r="B421" t="s">
        <v>8991</v>
      </c>
      <c r="C421" t="s">
        <v>1577</v>
      </c>
      <c r="D421" s="673">
        <v>17.55</v>
      </c>
      <c r="E421" s="220" t="s">
        <v>14360</v>
      </c>
      <c r="F421" s="441">
        <v>45261</v>
      </c>
      <c r="G421" s="220" t="s">
        <v>1773</v>
      </c>
      <c r="H421" s="220" t="s">
        <v>74</v>
      </c>
    </row>
    <row r="422" spans="1:8" ht="27" customHeight="1">
      <c r="A422">
        <v>555</v>
      </c>
      <c r="B422" t="s">
        <v>8992</v>
      </c>
      <c r="C422" t="s">
        <v>1577</v>
      </c>
      <c r="D422" s="673">
        <v>12.44</v>
      </c>
      <c r="E422" s="220" t="s">
        <v>14360</v>
      </c>
      <c r="F422" s="441">
        <v>45261</v>
      </c>
      <c r="G422" s="220" t="s">
        <v>1773</v>
      </c>
      <c r="H422" s="220" t="s">
        <v>74</v>
      </c>
    </row>
    <row r="423" spans="1:8" ht="27" customHeight="1">
      <c r="A423">
        <v>557</v>
      </c>
      <c r="B423" t="s">
        <v>8993</v>
      </c>
      <c r="C423" t="s">
        <v>1577</v>
      </c>
      <c r="D423" s="673">
        <v>39.049999999999997</v>
      </c>
      <c r="E423" s="220" t="s">
        <v>14360</v>
      </c>
      <c r="F423" s="441">
        <v>45261</v>
      </c>
      <c r="G423" s="220" t="s">
        <v>1773</v>
      </c>
      <c r="H423" s="220" t="s">
        <v>74</v>
      </c>
    </row>
    <row r="424" spans="1:8" ht="27" customHeight="1">
      <c r="A424">
        <v>552</v>
      </c>
      <c r="B424" t="s">
        <v>8994</v>
      </c>
      <c r="C424" t="s">
        <v>1577</v>
      </c>
      <c r="D424" s="673">
        <v>19.37</v>
      </c>
      <c r="E424" s="220" t="s">
        <v>14360</v>
      </c>
      <c r="F424" s="441">
        <v>45261</v>
      </c>
      <c r="G424" s="220" t="s">
        <v>1773</v>
      </c>
      <c r="H424" s="220" t="s">
        <v>74</v>
      </c>
    </row>
    <row r="425" spans="1:8" ht="27" customHeight="1">
      <c r="A425">
        <v>563</v>
      </c>
      <c r="B425" t="s">
        <v>8995</v>
      </c>
      <c r="C425" t="s">
        <v>1577</v>
      </c>
      <c r="D425" s="673">
        <v>29.12</v>
      </c>
      <c r="E425" s="220" t="s">
        <v>14360</v>
      </c>
      <c r="F425" s="441">
        <v>45261</v>
      </c>
      <c r="G425" s="220" t="s">
        <v>1773</v>
      </c>
      <c r="H425" s="220" t="s">
        <v>74</v>
      </c>
    </row>
    <row r="426" spans="1:8" ht="27" customHeight="1">
      <c r="A426">
        <v>549</v>
      </c>
      <c r="B426" t="s">
        <v>8996</v>
      </c>
      <c r="C426" t="s">
        <v>1577</v>
      </c>
      <c r="D426" s="673">
        <v>52.4</v>
      </c>
      <c r="E426" s="220" t="s">
        <v>14360</v>
      </c>
      <c r="F426" s="441">
        <v>45261</v>
      </c>
      <c r="G426" s="220" t="s">
        <v>1773</v>
      </c>
      <c r="H426" s="220" t="s">
        <v>74</v>
      </c>
    </row>
    <row r="427" spans="1:8" ht="27" customHeight="1">
      <c r="A427">
        <v>551</v>
      </c>
      <c r="B427" t="s">
        <v>8997</v>
      </c>
      <c r="C427" t="s">
        <v>1577</v>
      </c>
      <c r="D427" s="673">
        <v>103.76</v>
      </c>
      <c r="E427" s="220" t="s">
        <v>14360</v>
      </c>
      <c r="F427" s="441">
        <v>45261</v>
      </c>
      <c r="G427" s="220" t="s">
        <v>1773</v>
      </c>
      <c r="H427" s="220" t="s">
        <v>74</v>
      </c>
    </row>
    <row r="428" spans="1:8" ht="27" customHeight="1">
      <c r="A428">
        <v>559</v>
      </c>
      <c r="B428" t="s">
        <v>8998</v>
      </c>
      <c r="C428" t="s">
        <v>1577</v>
      </c>
      <c r="D428" s="673">
        <v>25.94</v>
      </c>
      <c r="E428" s="220" t="s">
        <v>14360</v>
      </c>
      <c r="F428" s="441">
        <v>45261</v>
      </c>
      <c r="G428" s="220" t="s">
        <v>1773</v>
      </c>
      <c r="H428" s="220" t="s">
        <v>74</v>
      </c>
    </row>
    <row r="429" spans="1:8" ht="27" customHeight="1">
      <c r="A429">
        <v>560</v>
      </c>
      <c r="B429" t="s">
        <v>8999</v>
      </c>
      <c r="C429" t="s">
        <v>1577</v>
      </c>
      <c r="D429" s="673">
        <v>32.450000000000003</v>
      </c>
      <c r="E429" s="220" t="s">
        <v>14360</v>
      </c>
      <c r="F429" s="441">
        <v>45261</v>
      </c>
      <c r="G429" s="220" t="s">
        <v>1773</v>
      </c>
      <c r="H429" s="220" t="s">
        <v>74</v>
      </c>
    </row>
    <row r="430" spans="1:8" ht="27" customHeight="1">
      <c r="A430">
        <v>547</v>
      </c>
      <c r="B430" t="s">
        <v>9000</v>
      </c>
      <c r="C430" t="s">
        <v>1577</v>
      </c>
      <c r="D430" s="673">
        <v>38.86</v>
      </c>
      <c r="E430" s="220" t="s">
        <v>14360</v>
      </c>
      <c r="F430" s="441">
        <v>45261</v>
      </c>
      <c r="G430" s="220" t="s">
        <v>1773</v>
      </c>
      <c r="H430" s="220" t="s">
        <v>74</v>
      </c>
    </row>
    <row r="431" spans="1:8" ht="27" customHeight="1">
      <c r="A431">
        <v>36207</v>
      </c>
      <c r="B431" t="s">
        <v>9001</v>
      </c>
      <c r="C431" t="s">
        <v>1574</v>
      </c>
      <c r="D431" s="673">
        <v>421.98</v>
      </c>
      <c r="E431" s="220" t="s">
        <v>14360</v>
      </c>
      <c r="F431" s="441">
        <v>45261</v>
      </c>
      <c r="G431" s="220" t="s">
        <v>1773</v>
      </c>
      <c r="H431" s="220" t="s">
        <v>74</v>
      </c>
    </row>
    <row r="432" spans="1:8" ht="27" customHeight="1">
      <c r="A432">
        <v>36209</v>
      </c>
      <c r="B432" t="s">
        <v>9002</v>
      </c>
      <c r="C432" t="s">
        <v>1574</v>
      </c>
      <c r="D432" s="673">
        <v>484.29</v>
      </c>
      <c r="E432" s="220" t="s">
        <v>14360</v>
      </c>
      <c r="F432" s="441">
        <v>45261</v>
      </c>
      <c r="G432" s="220" t="s">
        <v>1773</v>
      </c>
      <c r="H432" s="220" t="s">
        <v>74</v>
      </c>
    </row>
    <row r="433" spans="1:8" ht="27" customHeight="1">
      <c r="A433">
        <v>36210</v>
      </c>
      <c r="B433" t="s">
        <v>9003</v>
      </c>
      <c r="C433" t="s">
        <v>1574</v>
      </c>
      <c r="D433" s="673">
        <v>523.98</v>
      </c>
      <c r="E433" s="220" t="s">
        <v>14360</v>
      </c>
      <c r="F433" s="441">
        <v>45261</v>
      </c>
      <c r="G433" s="220" t="s">
        <v>1773</v>
      </c>
      <c r="H433" s="220" t="s">
        <v>74</v>
      </c>
    </row>
    <row r="434" spans="1:8" ht="27" customHeight="1">
      <c r="A434">
        <v>36204</v>
      </c>
      <c r="B434" t="s">
        <v>9004</v>
      </c>
      <c r="C434" t="s">
        <v>1574</v>
      </c>
      <c r="D434" s="673">
        <v>185.78</v>
      </c>
      <c r="E434" s="220" t="s">
        <v>14360</v>
      </c>
      <c r="F434" s="441">
        <v>45261</v>
      </c>
      <c r="G434" s="220" t="s">
        <v>1773</v>
      </c>
      <c r="H434" s="220" t="s">
        <v>74</v>
      </c>
    </row>
    <row r="435" spans="1:8" ht="27" customHeight="1">
      <c r="A435">
        <v>36205</v>
      </c>
      <c r="B435" t="s">
        <v>9005</v>
      </c>
      <c r="C435" t="s">
        <v>1574</v>
      </c>
      <c r="D435" s="673">
        <v>206.33</v>
      </c>
      <c r="E435" s="220" t="s">
        <v>14360</v>
      </c>
      <c r="F435" s="441">
        <v>45261</v>
      </c>
      <c r="G435" s="220" t="s">
        <v>1773</v>
      </c>
      <c r="H435" s="220" t="s">
        <v>74</v>
      </c>
    </row>
    <row r="436" spans="1:8" ht="27" customHeight="1">
      <c r="A436">
        <v>36081</v>
      </c>
      <c r="B436" t="s">
        <v>9006</v>
      </c>
      <c r="C436" t="s">
        <v>1574</v>
      </c>
      <c r="D436" s="673">
        <v>220</v>
      </c>
      <c r="E436" s="220" t="s">
        <v>14360</v>
      </c>
      <c r="F436" s="441">
        <v>45261</v>
      </c>
      <c r="G436" s="220" t="s">
        <v>1773</v>
      </c>
      <c r="H436" s="220" t="s">
        <v>74</v>
      </c>
    </row>
    <row r="437" spans="1:8" ht="27" customHeight="1">
      <c r="A437">
        <v>36206</v>
      </c>
      <c r="B437" t="s">
        <v>9007</v>
      </c>
      <c r="C437" t="s">
        <v>1574</v>
      </c>
      <c r="D437" s="673">
        <v>230.49</v>
      </c>
      <c r="E437" s="220" t="s">
        <v>14360</v>
      </c>
      <c r="F437" s="441">
        <v>45261</v>
      </c>
      <c r="G437" s="220" t="s">
        <v>1773</v>
      </c>
      <c r="H437" s="220" t="s">
        <v>74</v>
      </c>
    </row>
    <row r="438" spans="1:8" ht="27" customHeight="1">
      <c r="A438">
        <v>36218</v>
      </c>
      <c r="B438" t="s">
        <v>9008</v>
      </c>
      <c r="C438" t="s">
        <v>1574</v>
      </c>
      <c r="D438" s="673">
        <v>156.4</v>
      </c>
      <c r="E438" s="220" t="s">
        <v>14360</v>
      </c>
      <c r="F438" s="441">
        <v>45261</v>
      </c>
      <c r="G438" s="220" t="s">
        <v>1773</v>
      </c>
      <c r="H438" s="220" t="s">
        <v>74</v>
      </c>
    </row>
    <row r="439" spans="1:8" ht="27" customHeight="1">
      <c r="A439">
        <v>36220</v>
      </c>
      <c r="B439" t="s">
        <v>9009</v>
      </c>
      <c r="C439" t="s">
        <v>1574</v>
      </c>
      <c r="D439" s="673">
        <v>179.34</v>
      </c>
      <c r="E439" s="220" t="s">
        <v>14360</v>
      </c>
      <c r="F439" s="441">
        <v>45261</v>
      </c>
      <c r="G439" s="220" t="s">
        <v>1773</v>
      </c>
      <c r="H439" s="220" t="s">
        <v>74</v>
      </c>
    </row>
    <row r="440" spans="1:8" ht="27" customHeight="1">
      <c r="A440">
        <v>36080</v>
      </c>
      <c r="B440" t="s">
        <v>9010</v>
      </c>
      <c r="C440" t="s">
        <v>1574</v>
      </c>
      <c r="D440" s="673">
        <v>193.99</v>
      </c>
      <c r="E440" s="220" t="s">
        <v>14360</v>
      </c>
      <c r="F440" s="441">
        <v>45261</v>
      </c>
      <c r="G440" s="220" t="s">
        <v>1773</v>
      </c>
      <c r="H440" s="220" t="s">
        <v>74</v>
      </c>
    </row>
    <row r="441" spans="1:8" ht="27" customHeight="1">
      <c r="A441">
        <v>36223</v>
      </c>
      <c r="B441" t="s">
        <v>9011</v>
      </c>
      <c r="C441" t="s">
        <v>1574</v>
      </c>
      <c r="D441" s="673">
        <v>203.14</v>
      </c>
      <c r="E441" s="220" t="s">
        <v>14360</v>
      </c>
      <c r="F441" s="441">
        <v>45261</v>
      </c>
      <c r="G441" s="220" t="s">
        <v>1773</v>
      </c>
      <c r="H441" s="220" t="s">
        <v>74</v>
      </c>
    </row>
    <row r="442" spans="1:8" ht="27" customHeight="1">
      <c r="A442">
        <v>38127</v>
      </c>
      <c r="B442" t="s">
        <v>9012</v>
      </c>
      <c r="C442" t="s">
        <v>1574</v>
      </c>
      <c r="D442" s="673">
        <v>464.61</v>
      </c>
      <c r="E442" s="220" t="s">
        <v>14360</v>
      </c>
      <c r="F442" s="441">
        <v>45261</v>
      </c>
      <c r="G442" s="220" t="s">
        <v>1773</v>
      </c>
      <c r="H442" s="220" t="s">
        <v>74</v>
      </c>
    </row>
    <row r="443" spans="1:8" ht="27" customHeight="1">
      <c r="A443">
        <v>38060</v>
      </c>
      <c r="B443" t="s">
        <v>9013</v>
      </c>
      <c r="C443" t="s">
        <v>1574</v>
      </c>
      <c r="D443" s="673">
        <v>33.450000000000003</v>
      </c>
      <c r="E443" s="220" t="s">
        <v>14360</v>
      </c>
      <c r="F443" s="441">
        <v>45261</v>
      </c>
      <c r="G443" s="220" t="s">
        <v>1773</v>
      </c>
      <c r="H443" s="220" t="s">
        <v>74</v>
      </c>
    </row>
    <row r="444" spans="1:8" ht="27" customHeight="1">
      <c r="A444">
        <v>10956</v>
      </c>
      <c r="B444" t="s">
        <v>9014</v>
      </c>
      <c r="C444" t="s">
        <v>1574</v>
      </c>
      <c r="D444" s="673">
        <v>36.68</v>
      </c>
      <c r="E444" s="220" t="s">
        <v>14360</v>
      </c>
      <c r="F444" s="441">
        <v>45261</v>
      </c>
      <c r="G444" s="220" t="s">
        <v>1773</v>
      </c>
      <c r="H444" s="220" t="s">
        <v>74</v>
      </c>
    </row>
    <row r="445" spans="1:8" ht="27" customHeight="1">
      <c r="A445">
        <v>39380</v>
      </c>
      <c r="B445" t="s">
        <v>9015</v>
      </c>
      <c r="C445" t="s">
        <v>1574</v>
      </c>
      <c r="D445" s="673">
        <v>23.44</v>
      </c>
      <c r="E445" s="220" t="s">
        <v>14360</v>
      </c>
      <c r="F445" s="441">
        <v>45261</v>
      </c>
      <c r="G445" s="220" t="s">
        <v>1773</v>
      </c>
      <c r="H445" s="220" t="s">
        <v>74</v>
      </c>
    </row>
    <row r="446" spans="1:8" ht="27" customHeight="1">
      <c r="A446">
        <v>44172</v>
      </c>
      <c r="B446" t="s">
        <v>9016</v>
      </c>
      <c r="C446" t="s">
        <v>1574</v>
      </c>
      <c r="D446" s="673">
        <v>6</v>
      </c>
      <c r="E446" s="220" t="s">
        <v>14360</v>
      </c>
      <c r="F446" s="441">
        <v>45261</v>
      </c>
      <c r="G446" s="220" t="s">
        <v>1773</v>
      </c>
      <c r="H446" s="220" t="s">
        <v>74</v>
      </c>
    </row>
    <row r="447" spans="1:8" ht="27" customHeight="1">
      <c r="A447">
        <v>37597</v>
      </c>
      <c r="B447" t="s">
        <v>9017</v>
      </c>
      <c r="C447" t="s">
        <v>1574</v>
      </c>
      <c r="D447" s="674">
        <v>632675.78</v>
      </c>
      <c r="E447" s="220" t="s">
        <v>14360</v>
      </c>
      <c r="F447" s="441">
        <v>45261</v>
      </c>
      <c r="G447" s="220" t="s">
        <v>1773</v>
      </c>
      <c r="H447" s="220" t="s">
        <v>74</v>
      </c>
    </row>
    <row r="448" spans="1:8" ht="27" customHeight="1">
      <c r="A448">
        <v>183</v>
      </c>
      <c r="B448" t="s">
        <v>9018</v>
      </c>
      <c r="C448" t="s">
        <v>1582</v>
      </c>
      <c r="D448" s="673">
        <v>180</v>
      </c>
      <c r="E448" s="220" t="s">
        <v>14360</v>
      </c>
      <c r="F448" s="441">
        <v>45261</v>
      </c>
      <c r="G448" s="220" t="s">
        <v>1773</v>
      </c>
      <c r="H448" s="220" t="s">
        <v>74</v>
      </c>
    </row>
    <row r="449" spans="1:8" ht="27" customHeight="1">
      <c r="A449">
        <v>184</v>
      </c>
      <c r="B449" t="s">
        <v>9019</v>
      </c>
      <c r="C449" t="s">
        <v>1582</v>
      </c>
      <c r="D449" s="673">
        <v>111.48</v>
      </c>
      <c r="E449" s="220" t="s">
        <v>14360</v>
      </c>
      <c r="F449" s="441">
        <v>45261</v>
      </c>
      <c r="G449" s="220" t="s">
        <v>1773</v>
      </c>
      <c r="H449" s="220" t="s">
        <v>74</v>
      </c>
    </row>
    <row r="450" spans="1:8" ht="27" customHeight="1">
      <c r="A450">
        <v>181</v>
      </c>
      <c r="B450" t="s">
        <v>9020</v>
      </c>
      <c r="C450" t="s">
        <v>1582</v>
      </c>
      <c r="D450" s="673">
        <v>240.38</v>
      </c>
      <c r="E450" s="220" t="s">
        <v>14360</v>
      </c>
      <c r="F450" s="441">
        <v>45261</v>
      </c>
      <c r="G450" s="220" t="s">
        <v>1773</v>
      </c>
      <c r="H450" s="220" t="s">
        <v>74</v>
      </c>
    </row>
    <row r="451" spans="1:8" ht="27" customHeight="1">
      <c r="A451">
        <v>20001</v>
      </c>
      <c r="B451" t="s">
        <v>9021</v>
      </c>
      <c r="C451" t="s">
        <v>1582</v>
      </c>
      <c r="D451" s="673">
        <v>139.35</v>
      </c>
      <c r="E451" s="220" t="s">
        <v>14360</v>
      </c>
      <c r="F451" s="441">
        <v>45261</v>
      </c>
      <c r="G451" s="220" t="s">
        <v>1773</v>
      </c>
      <c r="H451" s="220" t="s">
        <v>74</v>
      </c>
    </row>
    <row r="452" spans="1:8" ht="27" customHeight="1">
      <c r="A452">
        <v>39837</v>
      </c>
      <c r="B452" t="s">
        <v>9022</v>
      </c>
      <c r="C452" t="s">
        <v>1582</v>
      </c>
      <c r="D452" s="673">
        <v>414.69</v>
      </c>
      <c r="E452" s="220" t="s">
        <v>14360</v>
      </c>
      <c r="F452" s="441">
        <v>45261</v>
      </c>
      <c r="G452" s="220" t="s">
        <v>1773</v>
      </c>
      <c r="H452" s="220" t="s">
        <v>74</v>
      </c>
    </row>
    <row r="453" spans="1:8" ht="27" customHeight="1">
      <c r="A453">
        <v>43366</v>
      </c>
      <c r="B453" t="s">
        <v>9023</v>
      </c>
      <c r="C453" t="s">
        <v>1578</v>
      </c>
      <c r="D453" s="673">
        <v>1.54</v>
      </c>
      <c r="E453" s="220" t="s">
        <v>14360</v>
      </c>
      <c r="F453" s="441">
        <v>45261</v>
      </c>
      <c r="G453" s="220" t="s">
        <v>1773</v>
      </c>
      <c r="H453" s="220" t="s">
        <v>74</v>
      </c>
    </row>
    <row r="454" spans="1:8" ht="27" customHeight="1">
      <c r="A454">
        <v>10535</v>
      </c>
      <c r="B454" t="s">
        <v>9024</v>
      </c>
      <c r="C454" t="s">
        <v>1574</v>
      </c>
      <c r="D454" s="674">
        <v>6400</v>
      </c>
      <c r="E454" s="220" t="s">
        <v>14360</v>
      </c>
      <c r="F454" s="441">
        <v>45261</v>
      </c>
      <c r="G454" s="220" t="s">
        <v>1773</v>
      </c>
      <c r="H454" s="220" t="s">
        <v>74</v>
      </c>
    </row>
    <row r="455" spans="1:8" ht="27" customHeight="1">
      <c r="A455">
        <v>10537</v>
      </c>
      <c r="B455" t="s">
        <v>9025</v>
      </c>
      <c r="C455" t="s">
        <v>1574</v>
      </c>
      <c r="D455" s="674">
        <v>8727.86</v>
      </c>
      <c r="E455" s="220" t="s">
        <v>14360</v>
      </c>
      <c r="F455" s="441">
        <v>45261</v>
      </c>
      <c r="G455" s="220" t="s">
        <v>1773</v>
      </c>
      <c r="H455" s="220" t="s">
        <v>74</v>
      </c>
    </row>
    <row r="456" spans="1:8" ht="27" customHeight="1">
      <c r="A456">
        <v>13891</v>
      </c>
      <c r="B456" t="s">
        <v>9026</v>
      </c>
      <c r="C456" t="s">
        <v>1574</v>
      </c>
      <c r="D456" s="674">
        <v>8005.42</v>
      </c>
      <c r="E456" s="220" t="s">
        <v>14360</v>
      </c>
      <c r="F456" s="441">
        <v>45261</v>
      </c>
      <c r="G456" s="220" t="s">
        <v>1773</v>
      </c>
      <c r="H456" s="220" t="s">
        <v>74</v>
      </c>
    </row>
    <row r="457" spans="1:8" ht="27" customHeight="1">
      <c r="A457">
        <v>44492</v>
      </c>
      <c r="B457" t="s">
        <v>9027</v>
      </c>
      <c r="C457" t="s">
        <v>1574</v>
      </c>
      <c r="D457" s="674">
        <v>34820.33</v>
      </c>
      <c r="E457" s="220" t="s">
        <v>14360</v>
      </c>
      <c r="F457" s="441">
        <v>45261</v>
      </c>
      <c r="G457" s="220" t="s">
        <v>1773</v>
      </c>
      <c r="H457" s="220" t="s">
        <v>74</v>
      </c>
    </row>
    <row r="458" spans="1:8" ht="27" customHeight="1">
      <c r="A458">
        <v>36396</v>
      </c>
      <c r="B458" t="s">
        <v>9028</v>
      </c>
      <c r="C458" t="s">
        <v>1574</v>
      </c>
      <c r="D458" s="674">
        <v>7322.03</v>
      </c>
      <c r="E458" s="220" t="s">
        <v>14360</v>
      </c>
      <c r="F458" s="441">
        <v>45261</v>
      </c>
      <c r="G458" s="220" t="s">
        <v>1773</v>
      </c>
      <c r="H458" s="220" t="s">
        <v>74</v>
      </c>
    </row>
    <row r="459" spans="1:8" ht="27" customHeight="1">
      <c r="A459">
        <v>36397</v>
      </c>
      <c r="B459" t="s">
        <v>9029</v>
      </c>
      <c r="C459" t="s">
        <v>1574</v>
      </c>
      <c r="D459" s="674">
        <v>26033.89</v>
      </c>
      <c r="E459" s="220" t="s">
        <v>14360</v>
      </c>
      <c r="F459" s="441">
        <v>45261</v>
      </c>
      <c r="G459" s="220" t="s">
        <v>1773</v>
      </c>
      <c r="H459" s="220" t="s">
        <v>74</v>
      </c>
    </row>
    <row r="460" spans="1:8" ht="27" customHeight="1">
      <c r="A460">
        <v>36398</v>
      </c>
      <c r="B460" t="s">
        <v>9030</v>
      </c>
      <c r="C460" t="s">
        <v>1574</v>
      </c>
      <c r="D460" s="674">
        <v>31642.03</v>
      </c>
      <c r="E460" s="220" t="s">
        <v>14360</v>
      </c>
      <c r="F460" s="441">
        <v>45261</v>
      </c>
      <c r="G460" s="220" t="s">
        <v>1773</v>
      </c>
      <c r="H460" s="220" t="s">
        <v>74</v>
      </c>
    </row>
    <row r="461" spans="1:8" ht="27" customHeight="1">
      <c r="A461">
        <v>647</v>
      </c>
      <c r="B461" t="s">
        <v>9031</v>
      </c>
      <c r="C461" t="s">
        <v>1573</v>
      </c>
      <c r="D461" s="673">
        <v>15.75</v>
      </c>
      <c r="E461" s="220" t="s">
        <v>14360</v>
      </c>
      <c r="F461" s="441">
        <v>45261</v>
      </c>
      <c r="G461" s="220" t="s">
        <v>1773</v>
      </c>
      <c r="H461" s="220" t="s">
        <v>74</v>
      </c>
    </row>
    <row r="462" spans="1:8" ht="27" customHeight="1">
      <c r="A462">
        <v>40920</v>
      </c>
      <c r="B462" t="s">
        <v>9032</v>
      </c>
      <c r="C462" t="s">
        <v>1580</v>
      </c>
      <c r="D462" s="674">
        <v>2753.19</v>
      </c>
      <c r="E462" s="220" t="s">
        <v>14360</v>
      </c>
      <c r="F462" s="441">
        <v>45261</v>
      </c>
      <c r="G462" s="220" t="s">
        <v>1773</v>
      </c>
      <c r="H462" s="220" t="s">
        <v>74</v>
      </c>
    </row>
    <row r="463" spans="1:8" ht="27" customHeight="1">
      <c r="A463">
        <v>715</v>
      </c>
      <c r="B463" t="s">
        <v>9033</v>
      </c>
      <c r="C463" t="s">
        <v>1574</v>
      </c>
      <c r="D463" s="673">
        <v>15.77</v>
      </c>
      <c r="E463" s="220" t="s">
        <v>14360</v>
      </c>
      <c r="F463" s="441">
        <v>45261</v>
      </c>
      <c r="G463" s="220" t="s">
        <v>1773</v>
      </c>
      <c r="H463" s="220" t="s">
        <v>74</v>
      </c>
    </row>
    <row r="464" spans="1:8" ht="27" customHeight="1">
      <c r="A464">
        <v>716</v>
      </c>
      <c r="B464" t="s">
        <v>9034</v>
      </c>
      <c r="C464" t="s">
        <v>1574</v>
      </c>
      <c r="D464" s="673">
        <v>17.829999999999998</v>
      </c>
      <c r="E464" s="220" t="s">
        <v>14360</v>
      </c>
      <c r="F464" s="441">
        <v>45261</v>
      </c>
      <c r="G464" s="220" t="s">
        <v>1773</v>
      </c>
      <c r="H464" s="220" t="s">
        <v>74</v>
      </c>
    </row>
    <row r="465" spans="1:8" ht="27" customHeight="1">
      <c r="A465">
        <v>38783</v>
      </c>
      <c r="B465" t="s">
        <v>9035</v>
      </c>
      <c r="C465" t="s">
        <v>1574</v>
      </c>
      <c r="D465" s="673">
        <v>0.93</v>
      </c>
      <c r="E465" s="220" t="s">
        <v>14360</v>
      </c>
      <c r="F465" s="441">
        <v>45261</v>
      </c>
      <c r="G465" s="220" t="s">
        <v>1773</v>
      </c>
      <c r="H465" s="220" t="s">
        <v>74</v>
      </c>
    </row>
    <row r="466" spans="1:8" ht="27" customHeight="1">
      <c r="A466">
        <v>37593</v>
      </c>
      <c r="B466" t="s">
        <v>9036</v>
      </c>
      <c r="C466" t="s">
        <v>1574</v>
      </c>
      <c r="D466" s="673">
        <v>2.2999999999999998</v>
      </c>
      <c r="E466" s="220" t="s">
        <v>14360</v>
      </c>
      <c r="F466" s="441">
        <v>45261</v>
      </c>
      <c r="G466" s="220" t="s">
        <v>1773</v>
      </c>
      <c r="H466" s="220" t="s">
        <v>74</v>
      </c>
    </row>
    <row r="467" spans="1:8" ht="27" customHeight="1">
      <c r="A467">
        <v>37594</v>
      </c>
      <c r="B467" t="s">
        <v>9037</v>
      </c>
      <c r="C467" t="s">
        <v>1574</v>
      </c>
      <c r="D467" s="673">
        <v>2.86</v>
      </c>
      <c r="E467" s="220" t="s">
        <v>14360</v>
      </c>
      <c r="F467" s="441">
        <v>45261</v>
      </c>
      <c r="G467" s="220" t="s">
        <v>1773</v>
      </c>
      <c r="H467" s="220" t="s">
        <v>74</v>
      </c>
    </row>
    <row r="468" spans="1:8" ht="27" customHeight="1">
      <c r="A468">
        <v>37592</v>
      </c>
      <c r="B468" t="s">
        <v>9038</v>
      </c>
      <c r="C468" t="s">
        <v>1574</v>
      </c>
      <c r="D468" s="673">
        <v>1.81</v>
      </c>
      <c r="E468" s="220" t="s">
        <v>14360</v>
      </c>
      <c r="F468" s="441">
        <v>45261</v>
      </c>
      <c r="G468" s="220" t="s">
        <v>1773</v>
      </c>
      <c r="H468" s="220" t="s">
        <v>74</v>
      </c>
    </row>
    <row r="469" spans="1:8" ht="27" customHeight="1">
      <c r="A469">
        <v>7270</v>
      </c>
      <c r="B469" t="s">
        <v>9039</v>
      </c>
      <c r="C469" t="s">
        <v>1574</v>
      </c>
      <c r="D469" s="673">
        <v>0.81</v>
      </c>
      <c r="E469" s="220" t="s">
        <v>14360</v>
      </c>
      <c r="F469" s="441">
        <v>45261</v>
      </c>
      <c r="G469" s="220" t="s">
        <v>1773</v>
      </c>
      <c r="H469" s="220" t="s">
        <v>74</v>
      </c>
    </row>
    <row r="470" spans="1:8" ht="27" customHeight="1">
      <c r="A470">
        <v>7267</v>
      </c>
      <c r="B470" t="s">
        <v>9040</v>
      </c>
      <c r="C470" t="s">
        <v>1574</v>
      </c>
      <c r="D470" s="673">
        <v>0.63</v>
      </c>
      <c r="E470" s="220" t="s">
        <v>14360</v>
      </c>
      <c r="F470" s="441">
        <v>45261</v>
      </c>
      <c r="G470" s="220" t="s">
        <v>1773</v>
      </c>
      <c r="H470" s="220" t="s">
        <v>74</v>
      </c>
    </row>
    <row r="471" spans="1:8" ht="27" customHeight="1">
      <c r="A471">
        <v>7271</v>
      </c>
      <c r="B471" t="s">
        <v>9041</v>
      </c>
      <c r="C471" t="s">
        <v>1574</v>
      </c>
      <c r="D471" s="673">
        <v>0.7</v>
      </c>
      <c r="E471" s="220" t="s">
        <v>14360</v>
      </c>
      <c r="F471" s="441">
        <v>45261</v>
      </c>
      <c r="G471" s="220" t="s">
        <v>1773</v>
      </c>
      <c r="H471" s="220" t="s">
        <v>74</v>
      </c>
    </row>
    <row r="472" spans="1:8" ht="27" customHeight="1">
      <c r="A472">
        <v>7268</v>
      </c>
      <c r="B472" t="s">
        <v>9042</v>
      </c>
      <c r="C472" t="s">
        <v>1574</v>
      </c>
      <c r="D472" s="673">
        <v>0.97</v>
      </c>
      <c r="E472" s="220" t="s">
        <v>14360</v>
      </c>
      <c r="F472" s="441">
        <v>45261</v>
      </c>
      <c r="G472" s="220" t="s">
        <v>1773</v>
      </c>
      <c r="H472" s="220" t="s">
        <v>74</v>
      </c>
    </row>
    <row r="473" spans="1:8" ht="27" customHeight="1">
      <c r="A473">
        <v>41372</v>
      </c>
      <c r="B473" t="s">
        <v>9043</v>
      </c>
      <c r="C473" t="s">
        <v>1576</v>
      </c>
      <c r="D473" s="673">
        <v>119.29</v>
      </c>
      <c r="E473" s="220" t="s">
        <v>14360</v>
      </c>
      <c r="F473" s="441">
        <v>45261</v>
      </c>
      <c r="G473" s="220" t="s">
        <v>1773</v>
      </c>
      <c r="H473" s="220" t="s">
        <v>74</v>
      </c>
    </row>
    <row r="474" spans="1:8" ht="27" customHeight="1">
      <c r="A474">
        <v>41371</v>
      </c>
      <c r="B474" t="s">
        <v>9044</v>
      </c>
      <c r="C474" t="s">
        <v>1576</v>
      </c>
      <c r="D474" s="673">
        <v>70.510000000000005</v>
      </c>
      <c r="E474" s="220" t="s">
        <v>14360</v>
      </c>
      <c r="F474" s="441">
        <v>45261</v>
      </c>
      <c r="G474" s="220" t="s">
        <v>1773</v>
      </c>
      <c r="H474" s="220" t="s">
        <v>74</v>
      </c>
    </row>
    <row r="475" spans="1:8" ht="27" customHeight="1">
      <c r="A475">
        <v>34556</v>
      </c>
      <c r="B475" t="s">
        <v>9045</v>
      </c>
      <c r="C475" t="s">
        <v>1574</v>
      </c>
      <c r="D475" s="673">
        <v>4.42</v>
      </c>
      <c r="E475" s="220" t="s">
        <v>14360</v>
      </c>
      <c r="F475" s="441">
        <v>45261</v>
      </c>
      <c r="G475" s="220" t="s">
        <v>1773</v>
      </c>
      <c r="H475" s="220" t="s">
        <v>74</v>
      </c>
    </row>
    <row r="476" spans="1:8" ht="27" customHeight="1">
      <c r="A476">
        <v>37873</v>
      </c>
      <c r="B476" t="s">
        <v>9046</v>
      </c>
      <c r="C476" t="s">
        <v>1574</v>
      </c>
      <c r="D476" s="673">
        <v>4.49</v>
      </c>
      <c r="E476" s="220" t="s">
        <v>14360</v>
      </c>
      <c r="F476" s="441">
        <v>45261</v>
      </c>
      <c r="G476" s="220" t="s">
        <v>1773</v>
      </c>
      <c r="H476" s="220" t="s">
        <v>74</v>
      </c>
    </row>
    <row r="477" spans="1:8" ht="27" customHeight="1">
      <c r="A477">
        <v>34564</v>
      </c>
      <c r="B477" t="s">
        <v>9047</v>
      </c>
      <c r="C477" t="s">
        <v>1574</v>
      </c>
      <c r="D477" s="673">
        <v>4.71</v>
      </c>
      <c r="E477" s="220" t="s">
        <v>14360</v>
      </c>
      <c r="F477" s="441">
        <v>45261</v>
      </c>
      <c r="G477" s="220" t="s">
        <v>1773</v>
      </c>
      <c r="H477" s="220" t="s">
        <v>74</v>
      </c>
    </row>
    <row r="478" spans="1:8" ht="27" customHeight="1">
      <c r="A478">
        <v>34565</v>
      </c>
      <c r="B478" t="s">
        <v>9048</v>
      </c>
      <c r="C478" t="s">
        <v>1574</v>
      </c>
      <c r="D478" s="673">
        <v>4.9800000000000004</v>
      </c>
      <c r="E478" s="220" t="s">
        <v>14360</v>
      </c>
      <c r="F478" s="441">
        <v>45261</v>
      </c>
      <c r="G478" s="220" t="s">
        <v>1773</v>
      </c>
      <c r="H478" s="220" t="s">
        <v>74</v>
      </c>
    </row>
    <row r="479" spans="1:8" ht="27" customHeight="1">
      <c r="A479">
        <v>38590</v>
      </c>
      <c r="B479" t="s">
        <v>9049</v>
      </c>
      <c r="C479" t="s">
        <v>1574</v>
      </c>
      <c r="D479" s="673">
        <v>3.68</v>
      </c>
      <c r="E479" s="220" t="s">
        <v>14360</v>
      </c>
      <c r="F479" s="441">
        <v>45261</v>
      </c>
      <c r="G479" s="220" t="s">
        <v>1773</v>
      </c>
      <c r="H479" s="220" t="s">
        <v>74</v>
      </c>
    </row>
    <row r="480" spans="1:8" ht="27" customHeight="1">
      <c r="A480">
        <v>34566</v>
      </c>
      <c r="B480" t="s">
        <v>9050</v>
      </c>
      <c r="C480" t="s">
        <v>1574</v>
      </c>
      <c r="D480" s="673">
        <v>3.86</v>
      </c>
      <c r="E480" s="220" t="s">
        <v>14360</v>
      </c>
      <c r="F480" s="441">
        <v>45261</v>
      </c>
      <c r="G480" s="220" t="s">
        <v>1773</v>
      </c>
      <c r="H480" s="220" t="s">
        <v>74</v>
      </c>
    </row>
    <row r="481" spans="1:8" ht="27" customHeight="1">
      <c r="A481">
        <v>34567</v>
      </c>
      <c r="B481" t="s">
        <v>9051</v>
      </c>
      <c r="C481" t="s">
        <v>1574</v>
      </c>
      <c r="D481" s="673">
        <v>4.0999999999999996</v>
      </c>
      <c r="E481" s="220" t="s">
        <v>14360</v>
      </c>
      <c r="F481" s="441">
        <v>45261</v>
      </c>
      <c r="G481" s="220" t="s">
        <v>1773</v>
      </c>
      <c r="H481" s="220" t="s">
        <v>74</v>
      </c>
    </row>
    <row r="482" spans="1:8" ht="27" customHeight="1">
      <c r="A482">
        <v>38591</v>
      </c>
      <c r="B482" t="s">
        <v>9052</v>
      </c>
      <c r="C482" t="s">
        <v>1574</v>
      </c>
      <c r="D482" s="673">
        <v>3.72</v>
      </c>
      <c r="E482" s="220" t="s">
        <v>14360</v>
      </c>
      <c r="F482" s="441">
        <v>45261</v>
      </c>
      <c r="G482" s="220" t="s">
        <v>1773</v>
      </c>
      <c r="H482" s="220" t="s">
        <v>74</v>
      </c>
    </row>
    <row r="483" spans="1:8" ht="27" customHeight="1">
      <c r="A483">
        <v>34568</v>
      </c>
      <c r="B483" t="s">
        <v>9053</v>
      </c>
      <c r="C483" t="s">
        <v>1574</v>
      </c>
      <c r="D483" s="673">
        <v>4.84</v>
      </c>
      <c r="E483" s="220" t="s">
        <v>14360</v>
      </c>
      <c r="F483" s="441">
        <v>45261</v>
      </c>
      <c r="G483" s="220" t="s">
        <v>1773</v>
      </c>
      <c r="H483" s="220" t="s">
        <v>74</v>
      </c>
    </row>
    <row r="484" spans="1:8" ht="27" customHeight="1">
      <c r="A484">
        <v>34569</v>
      </c>
      <c r="B484" t="s">
        <v>9054</v>
      </c>
      <c r="C484" t="s">
        <v>1574</v>
      </c>
      <c r="D484" s="673">
        <v>4.9800000000000004</v>
      </c>
      <c r="E484" s="220" t="s">
        <v>14360</v>
      </c>
      <c r="F484" s="441">
        <v>45261</v>
      </c>
      <c r="G484" s="220" t="s">
        <v>1773</v>
      </c>
      <c r="H484" s="220" t="s">
        <v>74</v>
      </c>
    </row>
    <row r="485" spans="1:8" ht="27" customHeight="1">
      <c r="A485">
        <v>34570</v>
      </c>
      <c r="B485" t="s">
        <v>9055</v>
      </c>
      <c r="C485" t="s">
        <v>1574</v>
      </c>
      <c r="D485" s="673">
        <v>5.4</v>
      </c>
      <c r="E485" s="220" t="s">
        <v>14360</v>
      </c>
      <c r="F485" s="441">
        <v>45261</v>
      </c>
      <c r="G485" s="220" t="s">
        <v>1773</v>
      </c>
      <c r="H485" s="220" t="s">
        <v>74</v>
      </c>
    </row>
    <row r="486" spans="1:8" ht="27" customHeight="1">
      <c r="A486">
        <v>25070</v>
      </c>
      <c r="B486" t="s">
        <v>9056</v>
      </c>
      <c r="C486" t="s">
        <v>1574</v>
      </c>
      <c r="D486" s="673">
        <v>4.07</v>
      </c>
      <c r="E486" s="220" t="s">
        <v>14360</v>
      </c>
      <c r="F486" s="441">
        <v>45261</v>
      </c>
      <c r="G486" s="220" t="s">
        <v>1773</v>
      </c>
      <c r="H486" s="220" t="s">
        <v>74</v>
      </c>
    </row>
    <row r="487" spans="1:8" ht="27" customHeight="1">
      <c r="A487">
        <v>34571</v>
      </c>
      <c r="B487" t="s">
        <v>9057</v>
      </c>
      <c r="C487" t="s">
        <v>1574</v>
      </c>
      <c r="D487" s="673">
        <v>4.1100000000000003</v>
      </c>
      <c r="E487" s="220" t="s">
        <v>14360</v>
      </c>
      <c r="F487" s="441">
        <v>45261</v>
      </c>
      <c r="G487" s="220" t="s">
        <v>1773</v>
      </c>
      <c r="H487" s="220" t="s">
        <v>74</v>
      </c>
    </row>
    <row r="488" spans="1:8" ht="27" customHeight="1">
      <c r="A488">
        <v>34573</v>
      </c>
      <c r="B488" t="s">
        <v>9058</v>
      </c>
      <c r="C488" t="s">
        <v>1574</v>
      </c>
      <c r="D488" s="673">
        <v>4.32</v>
      </c>
      <c r="E488" s="220" t="s">
        <v>14360</v>
      </c>
      <c r="F488" s="441">
        <v>45261</v>
      </c>
      <c r="G488" s="220" t="s">
        <v>1773</v>
      </c>
      <c r="H488" s="220" t="s">
        <v>74</v>
      </c>
    </row>
    <row r="489" spans="1:8" ht="27" customHeight="1">
      <c r="A489">
        <v>37107</v>
      </c>
      <c r="B489" t="s">
        <v>9059</v>
      </c>
      <c r="C489" t="s">
        <v>1574</v>
      </c>
      <c r="D489" s="673">
        <v>5.7</v>
      </c>
      <c r="E489" s="220" t="s">
        <v>14360</v>
      </c>
      <c r="F489" s="441">
        <v>45261</v>
      </c>
      <c r="G489" s="220" t="s">
        <v>1773</v>
      </c>
      <c r="H489" s="220" t="s">
        <v>74</v>
      </c>
    </row>
    <row r="490" spans="1:8" ht="27" customHeight="1">
      <c r="A490">
        <v>34576</v>
      </c>
      <c r="B490" t="s">
        <v>9060</v>
      </c>
      <c r="C490" t="s">
        <v>1574</v>
      </c>
      <c r="D490" s="673">
        <v>6.3</v>
      </c>
      <c r="E490" s="220" t="s">
        <v>14360</v>
      </c>
      <c r="F490" s="441">
        <v>45261</v>
      </c>
      <c r="G490" s="220" t="s">
        <v>1773</v>
      </c>
      <c r="H490" s="220" t="s">
        <v>74</v>
      </c>
    </row>
    <row r="491" spans="1:8" ht="27" customHeight="1">
      <c r="A491">
        <v>34577</v>
      </c>
      <c r="B491" t="s">
        <v>9061</v>
      </c>
      <c r="C491" t="s">
        <v>1574</v>
      </c>
      <c r="D491" s="673">
        <v>6.57</v>
      </c>
      <c r="E491" s="220" t="s">
        <v>14360</v>
      </c>
      <c r="F491" s="441">
        <v>45261</v>
      </c>
      <c r="G491" s="220" t="s">
        <v>1773</v>
      </c>
      <c r="H491" s="220" t="s">
        <v>74</v>
      </c>
    </row>
    <row r="492" spans="1:8" ht="27" customHeight="1">
      <c r="A492">
        <v>34578</v>
      </c>
      <c r="B492" t="s">
        <v>9062</v>
      </c>
      <c r="C492" t="s">
        <v>1574</v>
      </c>
      <c r="D492" s="673">
        <v>7.12</v>
      </c>
      <c r="E492" s="220" t="s">
        <v>14360</v>
      </c>
      <c r="F492" s="441">
        <v>45261</v>
      </c>
      <c r="G492" s="220" t="s">
        <v>1773</v>
      </c>
      <c r="H492" s="220" t="s">
        <v>74</v>
      </c>
    </row>
    <row r="493" spans="1:8" ht="27" customHeight="1">
      <c r="A493">
        <v>34579</v>
      </c>
      <c r="B493" t="s">
        <v>9063</v>
      </c>
      <c r="C493" t="s">
        <v>1574</v>
      </c>
      <c r="D493" s="673">
        <v>7.6</v>
      </c>
      <c r="E493" s="220" t="s">
        <v>14360</v>
      </c>
      <c r="F493" s="441">
        <v>45261</v>
      </c>
      <c r="G493" s="220" t="s">
        <v>1773</v>
      </c>
      <c r="H493" s="220" t="s">
        <v>74</v>
      </c>
    </row>
    <row r="494" spans="1:8" ht="27" customHeight="1">
      <c r="A494">
        <v>25067</v>
      </c>
      <c r="B494" t="s">
        <v>9064</v>
      </c>
      <c r="C494" t="s">
        <v>1574</v>
      </c>
      <c r="D494" s="673">
        <v>5.08</v>
      </c>
      <c r="E494" s="220" t="s">
        <v>14360</v>
      </c>
      <c r="F494" s="441">
        <v>45261</v>
      </c>
      <c r="G494" s="220" t="s">
        <v>1773</v>
      </c>
      <c r="H494" s="220" t="s">
        <v>74</v>
      </c>
    </row>
    <row r="495" spans="1:8" ht="27" customHeight="1">
      <c r="A495">
        <v>34580</v>
      </c>
      <c r="B495" t="s">
        <v>9065</v>
      </c>
      <c r="C495" t="s">
        <v>1574</v>
      </c>
      <c r="D495" s="673">
        <v>5.68</v>
      </c>
      <c r="E495" s="220" t="s">
        <v>14360</v>
      </c>
      <c r="F495" s="441">
        <v>45261</v>
      </c>
      <c r="G495" s="220" t="s">
        <v>1773</v>
      </c>
      <c r="H495" s="220" t="s">
        <v>74</v>
      </c>
    </row>
    <row r="496" spans="1:8" ht="27" customHeight="1">
      <c r="A496">
        <v>25071</v>
      </c>
      <c r="B496" t="s">
        <v>9066</v>
      </c>
      <c r="C496" t="s">
        <v>1574</v>
      </c>
      <c r="D496" s="673">
        <v>2.83</v>
      </c>
      <c r="E496" s="220" t="s">
        <v>14360</v>
      </c>
      <c r="F496" s="441">
        <v>45261</v>
      </c>
      <c r="G496" s="220" t="s">
        <v>1773</v>
      </c>
      <c r="H496" s="220" t="s">
        <v>74</v>
      </c>
    </row>
    <row r="497" spans="1:8" ht="27" customHeight="1">
      <c r="A497">
        <v>44171</v>
      </c>
      <c r="B497" t="s">
        <v>9067</v>
      </c>
      <c r="C497" t="s">
        <v>1574</v>
      </c>
      <c r="D497" s="673">
        <v>17.12</v>
      </c>
      <c r="E497" s="220" t="s">
        <v>14360</v>
      </c>
      <c r="F497" s="441">
        <v>45261</v>
      </c>
      <c r="G497" s="220" t="s">
        <v>1773</v>
      </c>
      <c r="H497" s="220" t="s">
        <v>74</v>
      </c>
    </row>
    <row r="498" spans="1:8" ht="27" customHeight="1">
      <c r="A498">
        <v>38395</v>
      </c>
      <c r="B498" t="s">
        <v>9068</v>
      </c>
      <c r="C498" t="s">
        <v>1574</v>
      </c>
      <c r="D498" s="673">
        <v>7.26</v>
      </c>
      <c r="E498" s="220" t="s">
        <v>14360</v>
      </c>
      <c r="F498" s="441">
        <v>45261</v>
      </c>
      <c r="G498" s="220" t="s">
        <v>1773</v>
      </c>
      <c r="H498" s="220" t="s">
        <v>74</v>
      </c>
    </row>
    <row r="499" spans="1:8" ht="27" customHeight="1">
      <c r="A499">
        <v>34583</v>
      </c>
      <c r="B499" t="s">
        <v>9069</v>
      </c>
      <c r="C499" t="s">
        <v>1576</v>
      </c>
      <c r="D499" s="673">
        <v>56.78</v>
      </c>
      <c r="E499" s="220" t="s">
        <v>14360</v>
      </c>
      <c r="F499" s="441">
        <v>45261</v>
      </c>
      <c r="G499" s="220" t="s">
        <v>1773</v>
      </c>
      <c r="H499" s="220" t="s">
        <v>74</v>
      </c>
    </row>
    <row r="500" spans="1:8" ht="27" customHeight="1">
      <c r="A500">
        <v>34584</v>
      </c>
      <c r="B500" t="s">
        <v>9070</v>
      </c>
      <c r="C500" t="s">
        <v>1576</v>
      </c>
      <c r="D500" s="673">
        <v>41.64</v>
      </c>
      <c r="E500" s="220" t="s">
        <v>14360</v>
      </c>
      <c r="F500" s="441">
        <v>45261</v>
      </c>
      <c r="G500" s="220" t="s">
        <v>1773</v>
      </c>
      <c r="H500" s="220" t="s">
        <v>74</v>
      </c>
    </row>
    <row r="501" spans="1:8" ht="27" customHeight="1">
      <c r="A501">
        <v>709</v>
      </c>
      <c r="B501" t="s">
        <v>9071</v>
      </c>
      <c r="C501" t="s">
        <v>1576</v>
      </c>
      <c r="D501" s="673">
        <v>740.74</v>
      </c>
      <c r="E501" s="220" t="s">
        <v>14360</v>
      </c>
      <c r="F501" s="441">
        <v>45261</v>
      </c>
      <c r="G501" s="220" t="s">
        <v>1773</v>
      </c>
      <c r="H501" s="220" t="s">
        <v>74</v>
      </c>
    </row>
    <row r="502" spans="1:8" ht="27" customHeight="1">
      <c r="A502">
        <v>34599</v>
      </c>
      <c r="B502" t="s">
        <v>9072</v>
      </c>
      <c r="C502" t="s">
        <v>1574</v>
      </c>
      <c r="D502" s="673">
        <v>2.9</v>
      </c>
      <c r="E502" s="220" t="s">
        <v>14360</v>
      </c>
      <c r="F502" s="441">
        <v>45261</v>
      </c>
      <c r="G502" s="220" t="s">
        <v>1773</v>
      </c>
      <c r="H502" s="220" t="s">
        <v>74</v>
      </c>
    </row>
    <row r="503" spans="1:8" ht="27" customHeight="1">
      <c r="A503">
        <v>34592</v>
      </c>
      <c r="B503" t="s">
        <v>9073</v>
      </c>
      <c r="C503" t="s">
        <v>1574</v>
      </c>
      <c r="D503" s="673">
        <v>3.23</v>
      </c>
      <c r="E503" s="220" t="s">
        <v>14360</v>
      </c>
      <c r="F503" s="441">
        <v>45261</v>
      </c>
      <c r="G503" s="220" t="s">
        <v>1773</v>
      </c>
      <c r="H503" s="220" t="s">
        <v>74</v>
      </c>
    </row>
    <row r="504" spans="1:8" ht="27" customHeight="1">
      <c r="A504">
        <v>37103</v>
      </c>
      <c r="B504" t="s">
        <v>9074</v>
      </c>
      <c r="C504" t="s">
        <v>1574</v>
      </c>
      <c r="D504" s="673">
        <v>3.7</v>
      </c>
      <c r="E504" s="220" t="s">
        <v>14360</v>
      </c>
      <c r="F504" s="441">
        <v>45261</v>
      </c>
      <c r="G504" s="220" t="s">
        <v>1773</v>
      </c>
      <c r="H504" s="220" t="s">
        <v>74</v>
      </c>
    </row>
    <row r="505" spans="1:8" ht="27" customHeight="1">
      <c r="A505">
        <v>34555</v>
      </c>
      <c r="B505" t="s">
        <v>9075</v>
      </c>
      <c r="C505" t="s">
        <v>1574</v>
      </c>
      <c r="D505" s="673">
        <v>4.7</v>
      </c>
      <c r="E505" s="220" t="s">
        <v>14360</v>
      </c>
      <c r="F505" s="441">
        <v>45261</v>
      </c>
      <c r="G505" s="220" t="s">
        <v>1773</v>
      </c>
      <c r="H505" s="220" t="s">
        <v>74</v>
      </c>
    </row>
    <row r="506" spans="1:8" ht="27" customHeight="1">
      <c r="A506">
        <v>674</v>
      </c>
      <c r="B506" t="s">
        <v>9076</v>
      </c>
      <c r="C506" t="s">
        <v>1576</v>
      </c>
      <c r="D506" s="673">
        <v>85</v>
      </c>
      <c r="E506" s="220" t="s">
        <v>14360</v>
      </c>
      <c r="F506" s="441">
        <v>45261</v>
      </c>
      <c r="G506" s="220" t="s">
        <v>1773</v>
      </c>
      <c r="H506" s="220" t="s">
        <v>74</v>
      </c>
    </row>
    <row r="507" spans="1:8" ht="27" customHeight="1">
      <c r="A507">
        <v>34600</v>
      </c>
      <c r="B507" t="s">
        <v>9077</v>
      </c>
      <c r="C507" t="s">
        <v>1576</v>
      </c>
      <c r="D507" s="673">
        <v>124.85</v>
      </c>
      <c r="E507" s="220" t="s">
        <v>14360</v>
      </c>
      <c r="F507" s="441">
        <v>45261</v>
      </c>
      <c r="G507" s="220" t="s">
        <v>1773</v>
      </c>
      <c r="H507" s="220" t="s">
        <v>74</v>
      </c>
    </row>
    <row r="508" spans="1:8" ht="27" customHeight="1">
      <c r="A508">
        <v>652</v>
      </c>
      <c r="B508" t="s">
        <v>9078</v>
      </c>
      <c r="C508" t="s">
        <v>1576</v>
      </c>
      <c r="D508" s="673">
        <v>191.25</v>
      </c>
      <c r="E508" s="220" t="s">
        <v>14360</v>
      </c>
      <c r="F508" s="441">
        <v>45261</v>
      </c>
      <c r="G508" s="220" t="s">
        <v>1773</v>
      </c>
      <c r="H508" s="220" t="s">
        <v>74</v>
      </c>
    </row>
    <row r="509" spans="1:8" ht="27" customHeight="1">
      <c r="A509">
        <v>651</v>
      </c>
      <c r="B509" t="s">
        <v>9079</v>
      </c>
      <c r="C509" t="s">
        <v>1574</v>
      </c>
      <c r="D509" s="673">
        <v>3.56</v>
      </c>
      <c r="E509" s="220" t="s">
        <v>14360</v>
      </c>
      <c r="F509" s="441">
        <v>45261</v>
      </c>
      <c r="G509" s="220" t="s">
        <v>1773</v>
      </c>
      <c r="H509" s="220" t="s">
        <v>74</v>
      </c>
    </row>
    <row r="510" spans="1:8" ht="27" customHeight="1">
      <c r="A510">
        <v>654</v>
      </c>
      <c r="B510" t="s">
        <v>9080</v>
      </c>
      <c r="C510" t="s">
        <v>1574</v>
      </c>
      <c r="D510" s="673">
        <v>4.42</v>
      </c>
      <c r="E510" s="220" t="s">
        <v>14360</v>
      </c>
      <c r="F510" s="441">
        <v>45261</v>
      </c>
      <c r="G510" s="220" t="s">
        <v>1773</v>
      </c>
      <c r="H510" s="220" t="s">
        <v>74</v>
      </c>
    </row>
    <row r="511" spans="1:8" ht="27" customHeight="1">
      <c r="A511">
        <v>650</v>
      </c>
      <c r="B511" t="s">
        <v>9081</v>
      </c>
      <c r="C511" t="s">
        <v>1574</v>
      </c>
      <c r="D511" s="673">
        <v>2.85</v>
      </c>
      <c r="E511" s="220" t="s">
        <v>14360</v>
      </c>
      <c r="F511" s="441">
        <v>45261</v>
      </c>
      <c r="G511" s="220" t="s">
        <v>1773</v>
      </c>
      <c r="H511" s="220" t="s">
        <v>74</v>
      </c>
    </row>
    <row r="512" spans="1:8" ht="27" customHeight="1">
      <c r="A512">
        <v>718</v>
      </c>
      <c r="B512" t="s">
        <v>9082</v>
      </c>
      <c r="C512" t="s">
        <v>1574</v>
      </c>
      <c r="D512" s="673">
        <v>15.58</v>
      </c>
      <c r="E512" s="220" t="s">
        <v>14360</v>
      </c>
      <c r="F512" s="441">
        <v>45261</v>
      </c>
      <c r="G512" s="220" t="s">
        <v>1773</v>
      </c>
      <c r="H512" s="220" t="s">
        <v>74</v>
      </c>
    </row>
    <row r="513" spans="1:8" ht="27" customHeight="1">
      <c r="A513">
        <v>11981</v>
      </c>
      <c r="B513" t="s">
        <v>9083</v>
      </c>
      <c r="C513" t="s">
        <v>1574</v>
      </c>
      <c r="D513" s="673">
        <v>15.13</v>
      </c>
      <c r="E513" s="220" t="s">
        <v>14360</v>
      </c>
      <c r="F513" s="441">
        <v>45261</v>
      </c>
      <c r="G513" s="220" t="s">
        <v>1773</v>
      </c>
      <c r="H513" s="220" t="s">
        <v>74</v>
      </c>
    </row>
    <row r="514" spans="1:8" ht="27" customHeight="1">
      <c r="A514">
        <v>34586</v>
      </c>
      <c r="B514" t="s">
        <v>9084</v>
      </c>
      <c r="C514" t="s">
        <v>1574</v>
      </c>
      <c r="D514" s="673">
        <v>1.96</v>
      </c>
      <c r="E514" s="220" t="s">
        <v>14360</v>
      </c>
      <c r="F514" s="441">
        <v>45261</v>
      </c>
      <c r="G514" s="220" t="s">
        <v>1773</v>
      </c>
      <c r="H514" s="220" t="s">
        <v>74</v>
      </c>
    </row>
    <row r="515" spans="1:8" ht="27" customHeight="1">
      <c r="A515">
        <v>38603</v>
      </c>
      <c r="B515" t="s">
        <v>9085</v>
      </c>
      <c r="C515" t="s">
        <v>1574</v>
      </c>
      <c r="D515" s="673">
        <v>2.38</v>
      </c>
      <c r="E515" s="220" t="s">
        <v>14360</v>
      </c>
      <c r="F515" s="441">
        <v>45261</v>
      </c>
      <c r="G515" s="220" t="s">
        <v>1773</v>
      </c>
      <c r="H515" s="220" t="s">
        <v>74</v>
      </c>
    </row>
    <row r="516" spans="1:8" ht="27" customHeight="1">
      <c r="A516">
        <v>34588</v>
      </c>
      <c r="B516" t="s">
        <v>9086</v>
      </c>
      <c r="C516" t="s">
        <v>1574</v>
      </c>
      <c r="D516" s="673">
        <v>2.56</v>
      </c>
      <c r="E516" s="220" t="s">
        <v>14360</v>
      </c>
      <c r="F516" s="441">
        <v>45261</v>
      </c>
      <c r="G516" s="220" t="s">
        <v>1773</v>
      </c>
      <c r="H516" s="220" t="s">
        <v>74</v>
      </c>
    </row>
    <row r="517" spans="1:8" ht="27" customHeight="1">
      <c r="A517">
        <v>34590</v>
      </c>
      <c r="B517" t="s">
        <v>9087</v>
      </c>
      <c r="C517" t="s">
        <v>1574</v>
      </c>
      <c r="D517" s="673">
        <v>2.34</v>
      </c>
      <c r="E517" s="220" t="s">
        <v>14360</v>
      </c>
      <c r="F517" s="441">
        <v>45261</v>
      </c>
      <c r="G517" s="220" t="s">
        <v>1773</v>
      </c>
      <c r="H517" s="220" t="s">
        <v>74</v>
      </c>
    </row>
    <row r="518" spans="1:8" ht="27" customHeight="1">
      <c r="A518">
        <v>34591</v>
      </c>
      <c r="B518" t="s">
        <v>9088</v>
      </c>
      <c r="C518" t="s">
        <v>1574</v>
      </c>
      <c r="D518" s="673">
        <v>3.17</v>
      </c>
      <c r="E518" s="220" t="s">
        <v>14360</v>
      </c>
      <c r="F518" s="441">
        <v>45261</v>
      </c>
      <c r="G518" s="220" t="s">
        <v>1773</v>
      </c>
      <c r="H518" s="220" t="s">
        <v>74</v>
      </c>
    </row>
    <row r="519" spans="1:8" ht="27" customHeight="1">
      <c r="A519">
        <v>40517</v>
      </c>
      <c r="B519" t="s">
        <v>9089</v>
      </c>
      <c r="C519" t="s">
        <v>1576</v>
      </c>
      <c r="D519" s="673">
        <v>37.31</v>
      </c>
      <c r="E519" s="220" t="s">
        <v>14360</v>
      </c>
      <c r="F519" s="441">
        <v>45261</v>
      </c>
      <c r="G519" s="220" t="s">
        <v>1773</v>
      </c>
      <c r="H519" s="220" t="s">
        <v>74</v>
      </c>
    </row>
    <row r="520" spans="1:8" ht="27" customHeight="1">
      <c r="A520">
        <v>40515</v>
      </c>
      <c r="B520" t="s">
        <v>9090</v>
      </c>
      <c r="C520" t="s">
        <v>1576</v>
      </c>
      <c r="D520" s="673">
        <v>83.95</v>
      </c>
      <c r="E520" s="220" t="s">
        <v>14360</v>
      </c>
      <c r="F520" s="441">
        <v>45261</v>
      </c>
      <c r="G520" s="220" t="s">
        <v>1773</v>
      </c>
      <c r="H520" s="220" t="s">
        <v>74</v>
      </c>
    </row>
    <row r="521" spans="1:8" ht="27" customHeight="1">
      <c r="A521">
        <v>40529</v>
      </c>
      <c r="B521" t="s">
        <v>9091</v>
      </c>
      <c r="C521" t="s">
        <v>1576</v>
      </c>
      <c r="D521" s="673">
        <v>53.63</v>
      </c>
      <c r="E521" s="220" t="s">
        <v>14360</v>
      </c>
      <c r="F521" s="441">
        <v>45261</v>
      </c>
      <c r="G521" s="220" t="s">
        <v>1773</v>
      </c>
      <c r="H521" s="220" t="s">
        <v>74</v>
      </c>
    </row>
    <row r="522" spans="1:8" ht="27" customHeight="1">
      <c r="A522">
        <v>36170</v>
      </c>
      <c r="B522" t="s">
        <v>9092</v>
      </c>
      <c r="C522" t="s">
        <v>1576</v>
      </c>
      <c r="D522" s="673">
        <v>44.5</v>
      </c>
      <c r="E522" s="220" t="s">
        <v>14360</v>
      </c>
      <c r="F522" s="441">
        <v>45261</v>
      </c>
      <c r="G522" s="220" t="s">
        <v>1773</v>
      </c>
      <c r="H522" s="220" t="s">
        <v>74</v>
      </c>
    </row>
    <row r="523" spans="1:8" ht="27" customHeight="1">
      <c r="A523">
        <v>40524</v>
      </c>
      <c r="B523" t="s">
        <v>9093</v>
      </c>
      <c r="C523" t="s">
        <v>1576</v>
      </c>
      <c r="D523" s="673">
        <v>52.46</v>
      </c>
      <c r="E523" s="220" t="s">
        <v>14360</v>
      </c>
      <c r="F523" s="441">
        <v>45261</v>
      </c>
      <c r="G523" s="220" t="s">
        <v>1773</v>
      </c>
      <c r="H523" s="220" t="s">
        <v>74</v>
      </c>
    </row>
    <row r="524" spans="1:8" ht="27" customHeight="1">
      <c r="A524">
        <v>36156</v>
      </c>
      <c r="B524" t="s">
        <v>9094</v>
      </c>
      <c r="C524" t="s">
        <v>1576</v>
      </c>
      <c r="D524" s="673">
        <v>40.799999999999997</v>
      </c>
      <c r="E524" s="220" t="s">
        <v>14360</v>
      </c>
      <c r="F524" s="441">
        <v>45261</v>
      </c>
      <c r="G524" s="220" t="s">
        <v>1773</v>
      </c>
      <c r="H524" s="220" t="s">
        <v>74</v>
      </c>
    </row>
    <row r="525" spans="1:8" ht="27" customHeight="1">
      <c r="A525">
        <v>36155</v>
      </c>
      <c r="B525" t="s">
        <v>9095</v>
      </c>
      <c r="C525" t="s">
        <v>1576</v>
      </c>
      <c r="D525" s="673">
        <v>35.229999999999997</v>
      </c>
      <c r="E525" s="220" t="s">
        <v>14360</v>
      </c>
      <c r="F525" s="441">
        <v>45261</v>
      </c>
      <c r="G525" s="220" t="s">
        <v>1773</v>
      </c>
      <c r="H525" s="220" t="s">
        <v>74</v>
      </c>
    </row>
    <row r="526" spans="1:8" ht="27" customHeight="1">
      <c r="A526">
        <v>36154</v>
      </c>
      <c r="B526" t="s">
        <v>9096</v>
      </c>
      <c r="C526" t="s">
        <v>1576</v>
      </c>
      <c r="D526" s="673">
        <v>48.97</v>
      </c>
      <c r="E526" s="220" t="s">
        <v>14360</v>
      </c>
      <c r="F526" s="441">
        <v>45261</v>
      </c>
      <c r="G526" s="220" t="s">
        <v>1773</v>
      </c>
      <c r="H526" s="220" t="s">
        <v>74</v>
      </c>
    </row>
    <row r="527" spans="1:8" ht="27" customHeight="1">
      <c r="A527">
        <v>695</v>
      </c>
      <c r="B527" t="s">
        <v>9097</v>
      </c>
      <c r="C527" t="s">
        <v>1576</v>
      </c>
      <c r="D527" s="673">
        <v>35.97</v>
      </c>
      <c r="E527" s="220" t="s">
        <v>14360</v>
      </c>
      <c r="F527" s="441">
        <v>45261</v>
      </c>
      <c r="G527" s="220" t="s">
        <v>1773</v>
      </c>
      <c r="H527" s="220" t="s">
        <v>74</v>
      </c>
    </row>
    <row r="528" spans="1:8" ht="27" customHeight="1">
      <c r="A528">
        <v>679</v>
      </c>
      <c r="B528" t="s">
        <v>9098</v>
      </c>
      <c r="C528" t="s">
        <v>1576</v>
      </c>
      <c r="D528" s="673">
        <v>53.63</v>
      </c>
      <c r="E528" s="220" t="s">
        <v>14360</v>
      </c>
      <c r="F528" s="441">
        <v>45261</v>
      </c>
      <c r="G528" s="220" t="s">
        <v>1773</v>
      </c>
      <c r="H528" s="220" t="s">
        <v>74</v>
      </c>
    </row>
    <row r="529" spans="1:8" ht="27" customHeight="1">
      <c r="A529">
        <v>711</v>
      </c>
      <c r="B529" t="s">
        <v>9099</v>
      </c>
      <c r="C529" t="s">
        <v>1576</v>
      </c>
      <c r="D529" s="673">
        <v>35.479999999999997</v>
      </c>
      <c r="E529" s="220" t="s">
        <v>14360</v>
      </c>
      <c r="F529" s="441">
        <v>45261</v>
      </c>
      <c r="G529" s="220" t="s">
        <v>1773</v>
      </c>
      <c r="H529" s="220" t="s">
        <v>74</v>
      </c>
    </row>
    <row r="530" spans="1:8" ht="27" customHeight="1">
      <c r="A530">
        <v>712</v>
      </c>
      <c r="B530" t="s">
        <v>9100</v>
      </c>
      <c r="C530" t="s">
        <v>1576</v>
      </c>
      <c r="D530" s="673">
        <v>44.69</v>
      </c>
      <c r="E530" s="220" t="s">
        <v>14360</v>
      </c>
      <c r="F530" s="441">
        <v>45261</v>
      </c>
      <c r="G530" s="220" t="s">
        <v>1773</v>
      </c>
      <c r="H530" s="220" t="s">
        <v>74</v>
      </c>
    </row>
    <row r="531" spans="1:8" ht="27" customHeight="1">
      <c r="A531">
        <v>12614</v>
      </c>
      <c r="B531" t="s">
        <v>9101</v>
      </c>
      <c r="C531" t="s">
        <v>1574</v>
      </c>
      <c r="D531" s="673">
        <v>50.87</v>
      </c>
      <c r="E531" s="220" t="s">
        <v>14360</v>
      </c>
      <c r="F531" s="441">
        <v>45261</v>
      </c>
      <c r="G531" s="220" t="s">
        <v>1773</v>
      </c>
      <c r="H531" s="220" t="s">
        <v>74</v>
      </c>
    </row>
    <row r="532" spans="1:8" ht="27" customHeight="1">
      <c r="A532">
        <v>6140</v>
      </c>
      <c r="B532" t="s">
        <v>9102</v>
      </c>
      <c r="C532" t="s">
        <v>1574</v>
      </c>
      <c r="D532" s="673">
        <v>4.79</v>
      </c>
      <c r="E532" s="220" t="s">
        <v>14360</v>
      </c>
      <c r="F532" s="441">
        <v>45261</v>
      </c>
      <c r="G532" s="220" t="s">
        <v>1773</v>
      </c>
      <c r="H532" s="220" t="s">
        <v>74</v>
      </c>
    </row>
    <row r="533" spans="1:8" ht="27" customHeight="1">
      <c r="A533">
        <v>38399</v>
      </c>
      <c r="B533" t="s">
        <v>9103</v>
      </c>
      <c r="C533" t="s">
        <v>1574</v>
      </c>
      <c r="D533" s="673">
        <v>240.96</v>
      </c>
      <c r="E533" s="220" t="s">
        <v>14360</v>
      </c>
      <c r="F533" s="441">
        <v>45261</v>
      </c>
      <c r="G533" s="220" t="s">
        <v>1773</v>
      </c>
      <c r="H533" s="220" t="s">
        <v>74</v>
      </c>
    </row>
    <row r="534" spans="1:8" ht="27" customHeight="1">
      <c r="A534">
        <v>735</v>
      </c>
      <c r="B534" t="s">
        <v>9104</v>
      </c>
      <c r="C534" t="s">
        <v>1574</v>
      </c>
      <c r="D534" s="674">
        <v>2699.6</v>
      </c>
      <c r="E534" s="220" t="s">
        <v>14360</v>
      </c>
      <c r="F534" s="441">
        <v>45261</v>
      </c>
      <c r="G534" s="220" t="s">
        <v>1773</v>
      </c>
      <c r="H534" s="220" t="s">
        <v>74</v>
      </c>
    </row>
    <row r="535" spans="1:8" ht="27" customHeight="1">
      <c r="A535">
        <v>736</v>
      </c>
      <c r="B535" t="s">
        <v>9105</v>
      </c>
      <c r="C535" t="s">
        <v>1574</v>
      </c>
      <c r="D535" s="674">
        <v>2269.88</v>
      </c>
      <c r="E535" s="220" t="s">
        <v>14360</v>
      </c>
      <c r="F535" s="441">
        <v>45261</v>
      </c>
      <c r="G535" s="220" t="s">
        <v>1773</v>
      </c>
      <c r="H535" s="220" t="s">
        <v>74</v>
      </c>
    </row>
    <row r="536" spans="1:8" ht="27" customHeight="1">
      <c r="A536">
        <v>729</v>
      </c>
      <c r="B536" t="s">
        <v>9106</v>
      </c>
      <c r="C536" t="s">
        <v>1574</v>
      </c>
      <c r="D536" s="673">
        <v>925</v>
      </c>
      <c r="E536" s="220" t="s">
        <v>14360</v>
      </c>
      <c r="F536" s="441">
        <v>45261</v>
      </c>
      <c r="G536" s="220" t="s">
        <v>1773</v>
      </c>
      <c r="H536" s="220" t="s">
        <v>74</v>
      </c>
    </row>
    <row r="537" spans="1:8" ht="27" customHeight="1">
      <c r="A537">
        <v>39925</v>
      </c>
      <c r="B537" t="s">
        <v>9107</v>
      </c>
      <c r="C537" t="s">
        <v>1574</v>
      </c>
      <c r="D537" s="674">
        <v>13366.16</v>
      </c>
      <c r="E537" s="220" t="s">
        <v>14360</v>
      </c>
      <c r="F537" s="441">
        <v>45261</v>
      </c>
      <c r="G537" s="220" t="s">
        <v>1773</v>
      </c>
      <c r="H537" s="220" t="s">
        <v>74</v>
      </c>
    </row>
    <row r="538" spans="1:8" ht="27" customHeight="1">
      <c r="A538">
        <v>731</v>
      </c>
      <c r="B538" t="s">
        <v>9108</v>
      </c>
      <c r="C538" t="s">
        <v>1574</v>
      </c>
      <c r="D538" s="673">
        <v>900.25</v>
      </c>
      <c r="E538" s="220" t="s">
        <v>14360</v>
      </c>
      <c r="F538" s="441">
        <v>45261</v>
      </c>
      <c r="G538" s="220" t="s">
        <v>1773</v>
      </c>
      <c r="H538" s="220" t="s">
        <v>74</v>
      </c>
    </row>
    <row r="539" spans="1:8" ht="27" customHeight="1">
      <c r="A539">
        <v>10575</v>
      </c>
      <c r="B539" t="s">
        <v>9109</v>
      </c>
      <c r="C539" t="s">
        <v>1574</v>
      </c>
      <c r="D539" s="674">
        <v>1404.91</v>
      </c>
      <c r="E539" s="220" t="s">
        <v>14360</v>
      </c>
      <c r="F539" s="441">
        <v>45261</v>
      </c>
      <c r="G539" s="220" t="s">
        <v>1773</v>
      </c>
      <c r="H539" s="220" t="s">
        <v>74</v>
      </c>
    </row>
    <row r="540" spans="1:8" ht="27" customHeight="1">
      <c r="A540">
        <v>733</v>
      </c>
      <c r="B540" t="s">
        <v>9110</v>
      </c>
      <c r="C540" t="s">
        <v>1574</v>
      </c>
      <c r="D540" s="674">
        <v>1538.21</v>
      </c>
      <c r="E540" s="220" t="s">
        <v>14360</v>
      </c>
      <c r="F540" s="441">
        <v>45261</v>
      </c>
      <c r="G540" s="220" t="s">
        <v>1773</v>
      </c>
      <c r="H540" s="220" t="s">
        <v>74</v>
      </c>
    </row>
    <row r="541" spans="1:8" ht="27" customHeight="1">
      <c r="A541">
        <v>732</v>
      </c>
      <c r="B541" t="s">
        <v>9111</v>
      </c>
      <c r="C541" t="s">
        <v>1574</v>
      </c>
      <c r="D541" s="674">
        <v>1517.53</v>
      </c>
      <c r="E541" s="220" t="s">
        <v>14360</v>
      </c>
      <c r="F541" s="441">
        <v>45261</v>
      </c>
      <c r="G541" s="220" t="s">
        <v>1773</v>
      </c>
      <c r="H541" s="220" t="s">
        <v>74</v>
      </c>
    </row>
    <row r="542" spans="1:8" ht="27" customHeight="1">
      <c r="A542">
        <v>737</v>
      </c>
      <c r="B542" t="s">
        <v>9112</v>
      </c>
      <c r="C542" t="s">
        <v>1574</v>
      </c>
      <c r="D542" s="674">
        <v>8509.85</v>
      </c>
      <c r="E542" s="220" t="s">
        <v>14360</v>
      </c>
      <c r="F542" s="441">
        <v>45261</v>
      </c>
      <c r="G542" s="220" t="s">
        <v>1773</v>
      </c>
      <c r="H542" s="220" t="s">
        <v>74</v>
      </c>
    </row>
    <row r="543" spans="1:8" ht="27" customHeight="1">
      <c r="A543">
        <v>738</v>
      </c>
      <c r="B543" t="s">
        <v>9113</v>
      </c>
      <c r="C543" t="s">
        <v>1574</v>
      </c>
      <c r="D543" s="674">
        <v>3945.95</v>
      </c>
      <c r="E543" s="220" t="s">
        <v>14360</v>
      </c>
      <c r="F543" s="441">
        <v>45261</v>
      </c>
      <c r="G543" s="220" t="s">
        <v>1773</v>
      </c>
      <c r="H543" s="220" t="s">
        <v>74</v>
      </c>
    </row>
    <row r="544" spans="1:8" ht="27" customHeight="1">
      <c r="A544">
        <v>740</v>
      </c>
      <c r="B544" t="s">
        <v>9114</v>
      </c>
      <c r="C544" t="s">
        <v>1574</v>
      </c>
      <c r="D544" s="674">
        <v>8005.53</v>
      </c>
      <c r="E544" s="220" t="s">
        <v>14360</v>
      </c>
      <c r="F544" s="441">
        <v>45261</v>
      </c>
      <c r="G544" s="220" t="s">
        <v>1773</v>
      </c>
      <c r="H544" s="220" t="s">
        <v>74</v>
      </c>
    </row>
    <row r="545" spans="1:8" ht="27" customHeight="1">
      <c r="A545">
        <v>734</v>
      </c>
      <c r="B545" t="s">
        <v>9115</v>
      </c>
      <c r="C545" t="s">
        <v>1574</v>
      </c>
      <c r="D545" s="674">
        <v>1626.79</v>
      </c>
      <c r="E545" s="220" t="s">
        <v>14360</v>
      </c>
      <c r="F545" s="441">
        <v>45261</v>
      </c>
      <c r="G545" s="220" t="s">
        <v>1773</v>
      </c>
      <c r="H545" s="220" t="s">
        <v>74</v>
      </c>
    </row>
    <row r="546" spans="1:8" ht="27" customHeight="1">
      <c r="A546">
        <v>39008</v>
      </c>
      <c r="B546" t="s">
        <v>9116</v>
      </c>
      <c r="C546" t="s">
        <v>1574</v>
      </c>
      <c r="D546" s="674">
        <v>78017.95</v>
      </c>
      <c r="E546" s="220" t="s">
        <v>14360</v>
      </c>
      <c r="F546" s="441">
        <v>45261</v>
      </c>
      <c r="G546" s="220" t="s">
        <v>1773</v>
      </c>
      <c r="H546" s="220" t="s">
        <v>74</v>
      </c>
    </row>
    <row r="547" spans="1:8" ht="27" customHeight="1">
      <c r="A547">
        <v>39009</v>
      </c>
      <c r="B547" t="s">
        <v>9117</v>
      </c>
      <c r="C547" t="s">
        <v>1574</v>
      </c>
      <c r="D547" s="674">
        <v>83586.570000000007</v>
      </c>
      <c r="E547" s="220" t="s">
        <v>14360</v>
      </c>
      <c r="F547" s="441">
        <v>45261</v>
      </c>
      <c r="G547" s="220" t="s">
        <v>1773</v>
      </c>
      <c r="H547" s="220" t="s">
        <v>74</v>
      </c>
    </row>
    <row r="548" spans="1:8" ht="27" customHeight="1">
      <c r="A548">
        <v>10587</v>
      </c>
      <c r="B548" t="s">
        <v>9118</v>
      </c>
      <c r="C548" t="s">
        <v>1574</v>
      </c>
      <c r="D548" s="674">
        <v>2985.84</v>
      </c>
      <c r="E548" s="220" t="s">
        <v>14360</v>
      </c>
      <c r="F548" s="441">
        <v>45261</v>
      </c>
      <c r="G548" s="220" t="s">
        <v>1773</v>
      </c>
      <c r="H548" s="220" t="s">
        <v>74</v>
      </c>
    </row>
    <row r="549" spans="1:8" ht="27" customHeight="1">
      <c r="A549">
        <v>759</v>
      </c>
      <c r="B549" t="s">
        <v>9119</v>
      </c>
      <c r="C549" t="s">
        <v>1574</v>
      </c>
      <c r="D549" s="674">
        <v>4293.04</v>
      </c>
      <c r="E549" s="220" t="s">
        <v>14360</v>
      </c>
      <c r="F549" s="441">
        <v>45261</v>
      </c>
      <c r="G549" s="220" t="s">
        <v>1773</v>
      </c>
      <c r="H549" s="220" t="s">
        <v>74</v>
      </c>
    </row>
    <row r="550" spans="1:8" ht="27" customHeight="1">
      <c r="A550">
        <v>761</v>
      </c>
      <c r="B550" t="s">
        <v>9120</v>
      </c>
      <c r="C550" t="s">
        <v>1574</v>
      </c>
      <c r="D550" s="674">
        <v>7277.07</v>
      </c>
      <c r="E550" s="220" t="s">
        <v>14360</v>
      </c>
      <c r="F550" s="441">
        <v>45261</v>
      </c>
      <c r="G550" s="220" t="s">
        <v>1773</v>
      </c>
      <c r="H550" s="220" t="s">
        <v>74</v>
      </c>
    </row>
    <row r="551" spans="1:8" ht="27" customHeight="1">
      <c r="A551">
        <v>750</v>
      </c>
      <c r="B551" t="s">
        <v>9121</v>
      </c>
      <c r="C551" t="s">
        <v>1574</v>
      </c>
      <c r="D551" s="674">
        <v>6909</v>
      </c>
      <c r="E551" s="220" t="s">
        <v>14360</v>
      </c>
      <c r="F551" s="441">
        <v>45261</v>
      </c>
      <c r="G551" s="220" t="s">
        <v>1773</v>
      </c>
      <c r="H551" s="220" t="s">
        <v>74</v>
      </c>
    </row>
    <row r="552" spans="1:8" ht="27" customHeight="1">
      <c r="A552">
        <v>755</v>
      </c>
      <c r="B552" t="s">
        <v>9122</v>
      </c>
      <c r="C552" t="s">
        <v>1574</v>
      </c>
      <c r="D552" s="674">
        <v>28351.18</v>
      </c>
      <c r="E552" s="220" t="s">
        <v>14360</v>
      </c>
      <c r="F552" s="441">
        <v>45261</v>
      </c>
      <c r="G552" s="220" t="s">
        <v>1773</v>
      </c>
      <c r="H552" s="220" t="s">
        <v>74</v>
      </c>
    </row>
    <row r="553" spans="1:8" ht="27" customHeight="1">
      <c r="A553">
        <v>749</v>
      </c>
      <c r="B553" t="s">
        <v>9123</v>
      </c>
      <c r="C553" t="s">
        <v>1574</v>
      </c>
      <c r="D553" s="674">
        <v>10427.040000000001</v>
      </c>
      <c r="E553" s="220" t="s">
        <v>14360</v>
      </c>
      <c r="F553" s="441">
        <v>45261</v>
      </c>
      <c r="G553" s="220" t="s">
        <v>1773</v>
      </c>
      <c r="H553" s="220" t="s">
        <v>74</v>
      </c>
    </row>
    <row r="554" spans="1:8" ht="27" customHeight="1">
      <c r="A554">
        <v>756</v>
      </c>
      <c r="B554" t="s">
        <v>9124</v>
      </c>
      <c r="C554" t="s">
        <v>1574</v>
      </c>
      <c r="D554" s="674">
        <v>30920.76</v>
      </c>
      <c r="E554" s="220" t="s">
        <v>14360</v>
      </c>
      <c r="F554" s="441">
        <v>45261</v>
      </c>
      <c r="G554" s="220" t="s">
        <v>1773</v>
      </c>
      <c r="H554" s="220" t="s">
        <v>74</v>
      </c>
    </row>
    <row r="555" spans="1:8" ht="27" customHeight="1">
      <c r="A555">
        <v>757</v>
      </c>
      <c r="B555" t="s">
        <v>9125</v>
      </c>
      <c r="C555" t="s">
        <v>1574</v>
      </c>
      <c r="D555" s="674">
        <v>14040</v>
      </c>
      <c r="E555" s="220" t="s">
        <v>14360</v>
      </c>
      <c r="F555" s="441">
        <v>45261</v>
      </c>
      <c r="G555" s="220" t="s">
        <v>1773</v>
      </c>
      <c r="H555" s="220" t="s">
        <v>74</v>
      </c>
    </row>
    <row r="556" spans="1:8" ht="27" customHeight="1">
      <c r="A556">
        <v>10588</v>
      </c>
      <c r="B556" t="s">
        <v>9126</v>
      </c>
      <c r="C556" t="s">
        <v>1574</v>
      </c>
      <c r="D556" s="674">
        <v>3099.68</v>
      </c>
      <c r="E556" s="220" t="s">
        <v>14360</v>
      </c>
      <c r="F556" s="441">
        <v>45261</v>
      </c>
      <c r="G556" s="220" t="s">
        <v>1773</v>
      </c>
      <c r="H556" s="220" t="s">
        <v>74</v>
      </c>
    </row>
    <row r="557" spans="1:8" ht="27" customHeight="1">
      <c r="A557">
        <v>10592</v>
      </c>
      <c r="B557" t="s">
        <v>9127</v>
      </c>
      <c r="C557" t="s">
        <v>1574</v>
      </c>
      <c r="D557" s="674">
        <v>3744</v>
      </c>
      <c r="E557" s="220" t="s">
        <v>14360</v>
      </c>
      <c r="F557" s="441">
        <v>45261</v>
      </c>
      <c r="G557" s="220" t="s">
        <v>1773</v>
      </c>
      <c r="H557" s="220" t="s">
        <v>74</v>
      </c>
    </row>
    <row r="558" spans="1:8" ht="27" customHeight="1">
      <c r="A558">
        <v>10589</v>
      </c>
      <c r="B558" t="s">
        <v>9128</v>
      </c>
      <c r="C558" t="s">
        <v>1574</v>
      </c>
      <c r="D558" s="674">
        <v>5029.83</v>
      </c>
      <c r="E558" s="220" t="s">
        <v>14360</v>
      </c>
      <c r="F558" s="441">
        <v>45261</v>
      </c>
      <c r="G558" s="220" t="s">
        <v>1773</v>
      </c>
      <c r="H558" s="220" t="s">
        <v>74</v>
      </c>
    </row>
    <row r="559" spans="1:8" ht="27" customHeight="1">
      <c r="A559">
        <v>760</v>
      </c>
      <c r="B559" t="s">
        <v>9129</v>
      </c>
      <c r="C559" t="s">
        <v>1574</v>
      </c>
      <c r="D559" s="674">
        <v>28080</v>
      </c>
      <c r="E559" s="220" t="s">
        <v>14360</v>
      </c>
      <c r="F559" s="441">
        <v>45261</v>
      </c>
      <c r="G559" s="220" t="s">
        <v>1773</v>
      </c>
      <c r="H559" s="220" t="s">
        <v>74</v>
      </c>
    </row>
    <row r="560" spans="1:8" ht="27" customHeight="1">
      <c r="A560">
        <v>751</v>
      </c>
      <c r="B560" t="s">
        <v>9130</v>
      </c>
      <c r="C560" t="s">
        <v>1574</v>
      </c>
      <c r="D560" s="674">
        <v>4422.6000000000004</v>
      </c>
      <c r="E560" s="220" t="s">
        <v>14360</v>
      </c>
      <c r="F560" s="441">
        <v>45261</v>
      </c>
      <c r="G560" s="220" t="s">
        <v>1773</v>
      </c>
      <c r="H560" s="220" t="s">
        <v>74</v>
      </c>
    </row>
    <row r="561" spans="1:8" ht="27" customHeight="1">
      <c r="A561">
        <v>754</v>
      </c>
      <c r="B561" t="s">
        <v>9131</v>
      </c>
      <c r="C561" t="s">
        <v>1574</v>
      </c>
      <c r="D561" s="674">
        <v>7020</v>
      </c>
      <c r="E561" s="220" t="s">
        <v>14360</v>
      </c>
      <c r="F561" s="441">
        <v>45261</v>
      </c>
      <c r="G561" s="220" t="s">
        <v>1773</v>
      </c>
      <c r="H561" s="220" t="s">
        <v>74</v>
      </c>
    </row>
    <row r="562" spans="1:8" ht="27" customHeight="1">
      <c r="A562">
        <v>44489</v>
      </c>
      <c r="B562" t="s">
        <v>9132</v>
      </c>
      <c r="C562" t="s">
        <v>1574</v>
      </c>
      <c r="D562" s="674">
        <v>229954.58</v>
      </c>
      <c r="E562" s="220" t="s">
        <v>14360</v>
      </c>
      <c r="F562" s="441">
        <v>45261</v>
      </c>
      <c r="G562" s="220" t="s">
        <v>1773</v>
      </c>
      <c r="H562" s="220" t="s">
        <v>74</v>
      </c>
    </row>
    <row r="563" spans="1:8" ht="27" customHeight="1">
      <c r="A563">
        <v>39917</v>
      </c>
      <c r="B563" t="s">
        <v>9133</v>
      </c>
      <c r="C563" t="s">
        <v>1574</v>
      </c>
      <c r="D563" s="674">
        <v>119841.2</v>
      </c>
      <c r="E563" s="220" t="s">
        <v>14360</v>
      </c>
      <c r="F563" s="441">
        <v>45261</v>
      </c>
      <c r="G563" s="220" t="s">
        <v>1773</v>
      </c>
      <c r="H563" s="220" t="s">
        <v>74</v>
      </c>
    </row>
    <row r="564" spans="1:8" ht="27" customHeight="1">
      <c r="A564">
        <v>38167</v>
      </c>
      <c r="B564" t="s">
        <v>9134</v>
      </c>
      <c r="C564" t="s">
        <v>1581</v>
      </c>
      <c r="D564" s="673">
        <v>28.76</v>
      </c>
      <c r="E564" s="220" t="s">
        <v>14360</v>
      </c>
      <c r="F564" s="441">
        <v>45261</v>
      </c>
      <c r="G564" s="220" t="s">
        <v>1773</v>
      </c>
      <c r="H564" s="220" t="s">
        <v>74</v>
      </c>
    </row>
    <row r="565" spans="1:8" ht="27" customHeight="1">
      <c r="A565">
        <v>36145</v>
      </c>
      <c r="B565" t="s">
        <v>9135</v>
      </c>
      <c r="C565" t="s">
        <v>1581</v>
      </c>
      <c r="D565" s="673">
        <v>48.96</v>
      </c>
      <c r="E565" s="220" t="s">
        <v>14360</v>
      </c>
      <c r="F565" s="441">
        <v>45261</v>
      </c>
      <c r="G565" s="220" t="s">
        <v>1773</v>
      </c>
      <c r="H565" s="220" t="s">
        <v>74</v>
      </c>
    </row>
    <row r="566" spans="1:8" ht="27" customHeight="1">
      <c r="A566">
        <v>12893</v>
      </c>
      <c r="B566" t="s">
        <v>9136</v>
      </c>
      <c r="C566" t="s">
        <v>1581</v>
      </c>
      <c r="D566" s="673">
        <v>81.599999999999994</v>
      </c>
      <c r="E566" s="220" t="s">
        <v>14360</v>
      </c>
      <c r="F566" s="441">
        <v>45261</v>
      </c>
      <c r="G566" s="220" t="s">
        <v>1773</v>
      </c>
      <c r="H566" s="220" t="s">
        <v>74</v>
      </c>
    </row>
    <row r="567" spans="1:8" ht="27" customHeight="1">
      <c r="A567">
        <v>11685</v>
      </c>
      <c r="B567" t="s">
        <v>9137</v>
      </c>
      <c r="C567" t="s">
        <v>1574</v>
      </c>
      <c r="D567" s="673">
        <v>28.13</v>
      </c>
      <c r="E567" s="220" t="s">
        <v>14360</v>
      </c>
      <c r="F567" s="441">
        <v>45261</v>
      </c>
      <c r="G567" s="220" t="s">
        <v>1773</v>
      </c>
      <c r="H567" s="220" t="s">
        <v>74</v>
      </c>
    </row>
    <row r="568" spans="1:8" ht="27" customHeight="1">
      <c r="A568">
        <v>11680</v>
      </c>
      <c r="B568" t="s">
        <v>9138</v>
      </c>
      <c r="C568" t="s">
        <v>1574</v>
      </c>
      <c r="D568" s="673">
        <v>15.35</v>
      </c>
      <c r="E568" s="220" t="s">
        <v>14360</v>
      </c>
      <c r="F568" s="441">
        <v>45261</v>
      </c>
      <c r="G568" s="220" t="s">
        <v>1773</v>
      </c>
      <c r="H568" s="220" t="s">
        <v>74</v>
      </c>
    </row>
    <row r="569" spans="1:8" ht="27" customHeight="1">
      <c r="A569">
        <v>11679</v>
      </c>
      <c r="B569" t="s">
        <v>9139</v>
      </c>
      <c r="C569" t="s">
        <v>1574</v>
      </c>
      <c r="D569" s="673">
        <v>20.81</v>
      </c>
      <c r="E569" s="220" t="s">
        <v>14360</v>
      </c>
      <c r="F569" s="441">
        <v>45261</v>
      </c>
      <c r="G569" s="220" t="s">
        <v>1773</v>
      </c>
      <c r="H569" s="220" t="s">
        <v>74</v>
      </c>
    </row>
    <row r="570" spans="1:8" ht="27" customHeight="1">
      <c r="A570">
        <v>2512</v>
      </c>
      <c r="B570" t="s">
        <v>9140</v>
      </c>
      <c r="C570" t="s">
        <v>1574</v>
      </c>
      <c r="D570" s="673">
        <v>45.06</v>
      </c>
      <c r="E570" s="220" t="s">
        <v>14360</v>
      </c>
      <c r="F570" s="441">
        <v>45261</v>
      </c>
      <c r="G570" s="220" t="s">
        <v>1773</v>
      </c>
      <c r="H570" s="220" t="s">
        <v>74</v>
      </c>
    </row>
    <row r="571" spans="1:8" ht="27" customHeight="1">
      <c r="A571">
        <v>4374</v>
      </c>
      <c r="B571" t="s">
        <v>9141</v>
      </c>
      <c r="C571" t="s">
        <v>1574</v>
      </c>
      <c r="D571" s="673">
        <v>0.44</v>
      </c>
      <c r="E571" s="220" t="s">
        <v>14360</v>
      </c>
      <c r="F571" s="441">
        <v>45261</v>
      </c>
      <c r="G571" s="220" t="s">
        <v>1773</v>
      </c>
      <c r="H571" s="220" t="s">
        <v>74</v>
      </c>
    </row>
    <row r="572" spans="1:8" ht="27" customHeight="1">
      <c r="A572">
        <v>7568</v>
      </c>
      <c r="B572" t="s">
        <v>9142</v>
      </c>
      <c r="C572" t="s">
        <v>1574</v>
      </c>
      <c r="D572" s="673">
        <v>0.73</v>
      </c>
      <c r="E572" s="220" t="s">
        <v>14360</v>
      </c>
      <c r="F572" s="441">
        <v>45261</v>
      </c>
      <c r="G572" s="220" t="s">
        <v>1773</v>
      </c>
      <c r="H572" s="220" t="s">
        <v>74</v>
      </c>
    </row>
    <row r="573" spans="1:8" ht="27" customHeight="1">
      <c r="A573">
        <v>7584</v>
      </c>
      <c r="B573" t="s">
        <v>9143</v>
      </c>
      <c r="C573" t="s">
        <v>1574</v>
      </c>
      <c r="D573" s="673">
        <v>1.1200000000000001</v>
      </c>
      <c r="E573" s="220" t="s">
        <v>14360</v>
      </c>
      <c r="F573" s="441">
        <v>45261</v>
      </c>
      <c r="G573" s="220" t="s">
        <v>1773</v>
      </c>
      <c r="H573" s="220" t="s">
        <v>74</v>
      </c>
    </row>
    <row r="574" spans="1:8" ht="27" customHeight="1">
      <c r="A574">
        <v>11945</v>
      </c>
      <c r="B574" t="s">
        <v>9144</v>
      </c>
      <c r="C574" t="s">
        <v>1574</v>
      </c>
      <c r="D574" s="673">
        <v>7.0000000000000007E-2</v>
      </c>
      <c r="E574" s="220" t="s">
        <v>14360</v>
      </c>
      <c r="F574" s="441">
        <v>45261</v>
      </c>
      <c r="G574" s="220" t="s">
        <v>1773</v>
      </c>
      <c r="H574" s="220" t="s">
        <v>74</v>
      </c>
    </row>
    <row r="575" spans="1:8" ht="27" customHeight="1">
      <c r="A575">
        <v>11946</v>
      </c>
      <c r="B575" t="s">
        <v>9145</v>
      </c>
      <c r="C575" t="s">
        <v>1574</v>
      </c>
      <c r="D575" s="673">
        <v>0.08</v>
      </c>
      <c r="E575" s="220" t="s">
        <v>14360</v>
      </c>
      <c r="F575" s="441">
        <v>45261</v>
      </c>
      <c r="G575" s="220" t="s">
        <v>1773</v>
      </c>
      <c r="H575" s="220" t="s">
        <v>74</v>
      </c>
    </row>
    <row r="576" spans="1:8" ht="27" customHeight="1">
      <c r="A576">
        <v>4375</v>
      </c>
      <c r="B576" t="s">
        <v>9146</v>
      </c>
      <c r="C576" t="s">
        <v>1574</v>
      </c>
      <c r="D576" s="673">
        <v>0.12</v>
      </c>
      <c r="E576" s="220" t="s">
        <v>14360</v>
      </c>
      <c r="F576" s="441">
        <v>45261</v>
      </c>
      <c r="G576" s="220" t="s">
        <v>1773</v>
      </c>
      <c r="H576" s="220" t="s">
        <v>74</v>
      </c>
    </row>
    <row r="577" spans="1:8" ht="27" customHeight="1">
      <c r="A577">
        <v>11950</v>
      </c>
      <c r="B577" t="s">
        <v>9147</v>
      </c>
      <c r="C577" t="s">
        <v>1574</v>
      </c>
      <c r="D577" s="673">
        <v>0.24</v>
      </c>
      <c r="E577" s="220" t="s">
        <v>14360</v>
      </c>
      <c r="F577" s="441">
        <v>45261</v>
      </c>
      <c r="G577" s="220" t="s">
        <v>1773</v>
      </c>
      <c r="H577" s="220" t="s">
        <v>74</v>
      </c>
    </row>
    <row r="578" spans="1:8" ht="27" customHeight="1">
      <c r="A578">
        <v>4376</v>
      </c>
      <c r="B578" t="s">
        <v>9148</v>
      </c>
      <c r="C578" t="s">
        <v>1574</v>
      </c>
      <c r="D578" s="673">
        <v>0.23</v>
      </c>
      <c r="E578" s="220" t="s">
        <v>14360</v>
      </c>
      <c r="F578" s="441">
        <v>45261</v>
      </c>
      <c r="G578" s="220" t="s">
        <v>1773</v>
      </c>
      <c r="H578" s="220" t="s">
        <v>74</v>
      </c>
    </row>
    <row r="579" spans="1:8" ht="27" customHeight="1">
      <c r="A579">
        <v>7583</v>
      </c>
      <c r="B579" t="s">
        <v>9149</v>
      </c>
      <c r="C579" t="s">
        <v>1574</v>
      </c>
      <c r="D579" s="673">
        <v>0.5</v>
      </c>
      <c r="E579" s="220" t="s">
        <v>14360</v>
      </c>
      <c r="F579" s="441">
        <v>45261</v>
      </c>
      <c r="G579" s="220" t="s">
        <v>1773</v>
      </c>
      <c r="H579" s="220" t="s">
        <v>74</v>
      </c>
    </row>
    <row r="580" spans="1:8" ht="27" customHeight="1">
      <c r="A580">
        <v>4350</v>
      </c>
      <c r="B580" t="s">
        <v>9150</v>
      </c>
      <c r="C580" t="s">
        <v>1574</v>
      </c>
      <c r="D580" s="673">
        <v>0.63</v>
      </c>
      <c r="E580" s="220" t="s">
        <v>14360</v>
      </c>
      <c r="F580" s="441">
        <v>45261</v>
      </c>
      <c r="G580" s="220" t="s">
        <v>1773</v>
      </c>
      <c r="H580" s="220" t="s">
        <v>74</v>
      </c>
    </row>
    <row r="581" spans="1:8" ht="27" customHeight="1">
      <c r="A581">
        <v>44400</v>
      </c>
      <c r="B581" t="s">
        <v>9151</v>
      </c>
      <c r="C581" t="s">
        <v>1574</v>
      </c>
      <c r="D581" s="673">
        <v>32.72</v>
      </c>
      <c r="E581" s="220" t="s">
        <v>14360</v>
      </c>
      <c r="F581" s="441">
        <v>45261</v>
      </c>
      <c r="G581" s="220" t="s">
        <v>1773</v>
      </c>
      <c r="H581" s="220" t="s">
        <v>74</v>
      </c>
    </row>
    <row r="582" spans="1:8" ht="27" customHeight="1">
      <c r="A582">
        <v>39886</v>
      </c>
      <c r="B582" t="s">
        <v>9152</v>
      </c>
      <c r="C582" t="s">
        <v>1574</v>
      </c>
      <c r="D582" s="673">
        <v>5.6</v>
      </c>
      <c r="E582" s="220" t="s">
        <v>14360</v>
      </c>
      <c r="F582" s="441">
        <v>45261</v>
      </c>
      <c r="G582" s="220" t="s">
        <v>1773</v>
      </c>
      <c r="H582" s="220" t="s">
        <v>74</v>
      </c>
    </row>
    <row r="583" spans="1:8" ht="27" customHeight="1">
      <c r="A583">
        <v>39887</v>
      </c>
      <c r="B583" t="s">
        <v>9153</v>
      </c>
      <c r="C583" t="s">
        <v>1574</v>
      </c>
      <c r="D583" s="673">
        <v>8.4</v>
      </c>
      <c r="E583" s="220" t="s">
        <v>14360</v>
      </c>
      <c r="F583" s="441">
        <v>45261</v>
      </c>
      <c r="G583" s="220" t="s">
        <v>1773</v>
      </c>
      <c r="H583" s="220" t="s">
        <v>74</v>
      </c>
    </row>
    <row r="584" spans="1:8" ht="27" customHeight="1">
      <c r="A584">
        <v>39888</v>
      </c>
      <c r="B584" t="s">
        <v>9154</v>
      </c>
      <c r="C584" t="s">
        <v>1574</v>
      </c>
      <c r="D584" s="673">
        <v>19.21</v>
      </c>
      <c r="E584" s="220" t="s">
        <v>14360</v>
      </c>
      <c r="F584" s="441">
        <v>45261</v>
      </c>
      <c r="G584" s="220" t="s">
        <v>1773</v>
      </c>
      <c r="H584" s="220" t="s">
        <v>74</v>
      </c>
    </row>
    <row r="585" spans="1:8" ht="27" customHeight="1">
      <c r="A585">
        <v>39890</v>
      </c>
      <c r="B585" t="s">
        <v>9155</v>
      </c>
      <c r="C585" t="s">
        <v>1574</v>
      </c>
      <c r="D585" s="673">
        <v>32.78</v>
      </c>
      <c r="E585" s="220" t="s">
        <v>14360</v>
      </c>
      <c r="F585" s="441">
        <v>45261</v>
      </c>
      <c r="G585" s="220" t="s">
        <v>1773</v>
      </c>
      <c r="H585" s="220" t="s">
        <v>74</v>
      </c>
    </row>
    <row r="586" spans="1:8" ht="27" customHeight="1">
      <c r="A586">
        <v>39891</v>
      </c>
      <c r="B586" t="s">
        <v>9156</v>
      </c>
      <c r="C586" t="s">
        <v>1574</v>
      </c>
      <c r="D586" s="673">
        <v>46.22</v>
      </c>
      <c r="E586" s="220" t="s">
        <v>14360</v>
      </c>
      <c r="F586" s="441">
        <v>45261</v>
      </c>
      <c r="G586" s="220" t="s">
        <v>1773</v>
      </c>
      <c r="H586" s="220" t="s">
        <v>74</v>
      </c>
    </row>
    <row r="587" spans="1:8" ht="27" customHeight="1">
      <c r="A587">
        <v>39892</v>
      </c>
      <c r="B587" t="s">
        <v>9157</v>
      </c>
      <c r="C587" t="s">
        <v>1574</v>
      </c>
      <c r="D587" s="673">
        <v>144.09</v>
      </c>
      <c r="E587" s="220" t="s">
        <v>14360</v>
      </c>
      <c r="F587" s="441">
        <v>45261</v>
      </c>
      <c r="G587" s="220" t="s">
        <v>1773</v>
      </c>
      <c r="H587" s="220" t="s">
        <v>74</v>
      </c>
    </row>
    <row r="588" spans="1:8" ht="27" customHeight="1">
      <c r="A588">
        <v>790</v>
      </c>
      <c r="B588" t="s">
        <v>9158</v>
      </c>
      <c r="C588" t="s">
        <v>1574</v>
      </c>
      <c r="D588" s="673">
        <v>23.11</v>
      </c>
      <c r="E588" s="220" t="s">
        <v>14360</v>
      </c>
      <c r="F588" s="441">
        <v>45261</v>
      </c>
      <c r="G588" s="220" t="s">
        <v>1773</v>
      </c>
      <c r="H588" s="220" t="s">
        <v>74</v>
      </c>
    </row>
    <row r="589" spans="1:8" ht="27" customHeight="1">
      <c r="A589">
        <v>766</v>
      </c>
      <c r="B589" t="s">
        <v>9159</v>
      </c>
      <c r="C589" t="s">
        <v>1574</v>
      </c>
      <c r="D589" s="673">
        <v>23.11</v>
      </c>
      <c r="E589" s="220" t="s">
        <v>14360</v>
      </c>
      <c r="F589" s="441">
        <v>45261</v>
      </c>
      <c r="G589" s="220" t="s">
        <v>1773</v>
      </c>
      <c r="H589" s="220" t="s">
        <v>74</v>
      </c>
    </row>
    <row r="590" spans="1:8" ht="27" customHeight="1">
      <c r="A590">
        <v>791</v>
      </c>
      <c r="B590" t="s">
        <v>9160</v>
      </c>
      <c r="C590" t="s">
        <v>1574</v>
      </c>
      <c r="D590" s="673">
        <v>23.11</v>
      </c>
      <c r="E590" s="220" t="s">
        <v>14360</v>
      </c>
      <c r="F590" s="441">
        <v>45261</v>
      </c>
      <c r="G590" s="220" t="s">
        <v>1773</v>
      </c>
      <c r="H590" s="220" t="s">
        <v>74</v>
      </c>
    </row>
    <row r="591" spans="1:8" ht="27" customHeight="1">
      <c r="A591">
        <v>767</v>
      </c>
      <c r="B591" t="s">
        <v>9161</v>
      </c>
      <c r="C591" t="s">
        <v>1574</v>
      </c>
      <c r="D591" s="673">
        <v>23.11</v>
      </c>
      <c r="E591" s="220" t="s">
        <v>14360</v>
      </c>
      <c r="F591" s="441">
        <v>45261</v>
      </c>
      <c r="G591" s="220" t="s">
        <v>1773</v>
      </c>
      <c r="H591" s="220" t="s">
        <v>74</v>
      </c>
    </row>
    <row r="592" spans="1:8" ht="27" customHeight="1">
      <c r="A592">
        <v>768</v>
      </c>
      <c r="B592" t="s">
        <v>9162</v>
      </c>
      <c r="C592" t="s">
        <v>1574</v>
      </c>
      <c r="D592" s="673">
        <v>18.149999999999999</v>
      </c>
      <c r="E592" s="220" t="s">
        <v>14360</v>
      </c>
      <c r="F592" s="441">
        <v>45261</v>
      </c>
      <c r="G592" s="220" t="s">
        <v>1773</v>
      </c>
      <c r="H592" s="220" t="s">
        <v>74</v>
      </c>
    </row>
    <row r="593" spans="1:8" ht="27" customHeight="1">
      <c r="A593">
        <v>789</v>
      </c>
      <c r="B593" t="s">
        <v>9163</v>
      </c>
      <c r="C593" t="s">
        <v>1574</v>
      </c>
      <c r="D593" s="673">
        <v>17.760000000000002</v>
      </c>
      <c r="E593" s="220" t="s">
        <v>14360</v>
      </c>
      <c r="F593" s="441">
        <v>45261</v>
      </c>
      <c r="G593" s="220" t="s">
        <v>1773</v>
      </c>
      <c r="H593" s="220" t="s">
        <v>74</v>
      </c>
    </row>
    <row r="594" spans="1:8" ht="27" customHeight="1">
      <c r="A594">
        <v>769</v>
      </c>
      <c r="B594" t="s">
        <v>9164</v>
      </c>
      <c r="C594" t="s">
        <v>1574</v>
      </c>
      <c r="D594" s="673">
        <v>18.149999999999999</v>
      </c>
      <c r="E594" s="220" t="s">
        <v>14360</v>
      </c>
      <c r="F594" s="441">
        <v>45261</v>
      </c>
      <c r="G594" s="220" t="s">
        <v>1773</v>
      </c>
      <c r="H594" s="220" t="s">
        <v>74</v>
      </c>
    </row>
    <row r="595" spans="1:8" ht="27" customHeight="1">
      <c r="A595">
        <v>770</v>
      </c>
      <c r="B595" t="s">
        <v>9165</v>
      </c>
      <c r="C595" t="s">
        <v>1574</v>
      </c>
      <c r="D595" s="673">
        <v>6.4</v>
      </c>
      <c r="E595" s="220" t="s">
        <v>14360</v>
      </c>
      <c r="F595" s="441">
        <v>45261</v>
      </c>
      <c r="G595" s="220" t="s">
        <v>1773</v>
      </c>
      <c r="H595" s="220" t="s">
        <v>74</v>
      </c>
    </row>
    <row r="596" spans="1:8" ht="27" customHeight="1">
      <c r="A596">
        <v>12394</v>
      </c>
      <c r="B596" t="s">
        <v>9166</v>
      </c>
      <c r="C596" t="s">
        <v>1574</v>
      </c>
      <c r="D596" s="673">
        <v>6.4</v>
      </c>
      <c r="E596" s="220" t="s">
        <v>14360</v>
      </c>
      <c r="F596" s="441">
        <v>45261</v>
      </c>
      <c r="G596" s="220" t="s">
        <v>1773</v>
      </c>
      <c r="H596" s="220" t="s">
        <v>74</v>
      </c>
    </row>
    <row r="597" spans="1:8" ht="27" customHeight="1">
      <c r="A597">
        <v>764</v>
      </c>
      <c r="B597" t="s">
        <v>9167</v>
      </c>
      <c r="C597" t="s">
        <v>1574</v>
      </c>
      <c r="D597" s="673">
        <v>11.17</v>
      </c>
      <c r="E597" s="220" t="s">
        <v>14360</v>
      </c>
      <c r="F597" s="441">
        <v>45261</v>
      </c>
      <c r="G597" s="220" t="s">
        <v>1773</v>
      </c>
      <c r="H597" s="220" t="s">
        <v>74</v>
      </c>
    </row>
    <row r="598" spans="1:8" ht="27" customHeight="1">
      <c r="A598">
        <v>765</v>
      </c>
      <c r="B598" t="s">
        <v>9168</v>
      </c>
      <c r="C598" t="s">
        <v>1574</v>
      </c>
      <c r="D598" s="673">
        <v>11.17</v>
      </c>
      <c r="E598" s="220" t="s">
        <v>14360</v>
      </c>
      <c r="F598" s="441">
        <v>45261</v>
      </c>
      <c r="G598" s="220" t="s">
        <v>1773</v>
      </c>
      <c r="H598" s="220" t="s">
        <v>74</v>
      </c>
    </row>
    <row r="599" spans="1:8" ht="27" customHeight="1">
      <c r="A599">
        <v>787</v>
      </c>
      <c r="B599" t="s">
        <v>9169</v>
      </c>
      <c r="C599" t="s">
        <v>1574</v>
      </c>
      <c r="D599" s="673">
        <v>49.89</v>
      </c>
      <c r="E599" s="220" t="s">
        <v>14360</v>
      </c>
      <c r="F599" s="441">
        <v>45261</v>
      </c>
      <c r="G599" s="220" t="s">
        <v>1773</v>
      </c>
      <c r="H599" s="220" t="s">
        <v>74</v>
      </c>
    </row>
    <row r="600" spans="1:8" ht="27" customHeight="1">
      <c r="A600">
        <v>774</v>
      </c>
      <c r="B600" t="s">
        <v>9170</v>
      </c>
      <c r="C600" t="s">
        <v>1574</v>
      </c>
      <c r="D600" s="673">
        <v>49.89</v>
      </c>
      <c r="E600" s="220" t="s">
        <v>14360</v>
      </c>
      <c r="F600" s="441">
        <v>45261</v>
      </c>
      <c r="G600" s="220" t="s">
        <v>1773</v>
      </c>
      <c r="H600" s="220" t="s">
        <v>74</v>
      </c>
    </row>
    <row r="601" spans="1:8" ht="27" customHeight="1">
      <c r="A601">
        <v>773</v>
      </c>
      <c r="B601" t="s">
        <v>9171</v>
      </c>
      <c r="C601" t="s">
        <v>1574</v>
      </c>
      <c r="D601" s="673">
        <v>49.89</v>
      </c>
      <c r="E601" s="220" t="s">
        <v>14360</v>
      </c>
      <c r="F601" s="441">
        <v>45261</v>
      </c>
      <c r="G601" s="220" t="s">
        <v>1773</v>
      </c>
      <c r="H601" s="220" t="s">
        <v>74</v>
      </c>
    </row>
    <row r="602" spans="1:8" ht="27" customHeight="1">
      <c r="A602">
        <v>775</v>
      </c>
      <c r="B602" t="s">
        <v>9172</v>
      </c>
      <c r="C602" t="s">
        <v>1574</v>
      </c>
      <c r="D602" s="673">
        <v>49.89</v>
      </c>
      <c r="E602" s="220" t="s">
        <v>14360</v>
      </c>
      <c r="F602" s="441">
        <v>45261</v>
      </c>
      <c r="G602" s="220" t="s">
        <v>1773</v>
      </c>
      <c r="H602" s="220" t="s">
        <v>74</v>
      </c>
    </row>
    <row r="603" spans="1:8" ht="27" customHeight="1">
      <c r="A603">
        <v>788</v>
      </c>
      <c r="B603" t="s">
        <v>9173</v>
      </c>
      <c r="C603" t="s">
        <v>1574</v>
      </c>
      <c r="D603" s="673">
        <v>31.01</v>
      </c>
      <c r="E603" s="220" t="s">
        <v>14360</v>
      </c>
      <c r="F603" s="441">
        <v>45261</v>
      </c>
      <c r="G603" s="220" t="s">
        <v>1773</v>
      </c>
      <c r="H603" s="220" t="s">
        <v>74</v>
      </c>
    </row>
    <row r="604" spans="1:8" ht="27" customHeight="1">
      <c r="A604">
        <v>772</v>
      </c>
      <c r="B604" t="s">
        <v>9174</v>
      </c>
      <c r="C604" t="s">
        <v>1574</v>
      </c>
      <c r="D604" s="673">
        <v>31.01</v>
      </c>
      <c r="E604" s="220" t="s">
        <v>14360</v>
      </c>
      <c r="F604" s="441">
        <v>45261</v>
      </c>
      <c r="G604" s="220" t="s">
        <v>1773</v>
      </c>
      <c r="H604" s="220" t="s">
        <v>74</v>
      </c>
    </row>
    <row r="605" spans="1:8" ht="27" customHeight="1">
      <c r="A605">
        <v>771</v>
      </c>
      <c r="B605" t="s">
        <v>9175</v>
      </c>
      <c r="C605" t="s">
        <v>1574</v>
      </c>
      <c r="D605" s="673">
        <v>31.01</v>
      </c>
      <c r="E605" s="220" t="s">
        <v>14360</v>
      </c>
      <c r="F605" s="441">
        <v>45261</v>
      </c>
      <c r="G605" s="220" t="s">
        <v>1773</v>
      </c>
      <c r="H605" s="220" t="s">
        <v>74</v>
      </c>
    </row>
    <row r="606" spans="1:8" ht="27" customHeight="1">
      <c r="A606">
        <v>779</v>
      </c>
      <c r="B606" t="s">
        <v>9176</v>
      </c>
      <c r="C606" t="s">
        <v>1574</v>
      </c>
      <c r="D606" s="673">
        <v>7.71</v>
      </c>
      <c r="E606" s="220" t="s">
        <v>14360</v>
      </c>
      <c r="F606" s="441">
        <v>45261</v>
      </c>
      <c r="G606" s="220" t="s">
        <v>1773</v>
      </c>
      <c r="H606" s="220" t="s">
        <v>74</v>
      </c>
    </row>
    <row r="607" spans="1:8" ht="27" customHeight="1">
      <c r="A607">
        <v>776</v>
      </c>
      <c r="B607" t="s">
        <v>9177</v>
      </c>
      <c r="C607" t="s">
        <v>1574</v>
      </c>
      <c r="D607" s="673">
        <v>73.55</v>
      </c>
      <c r="E607" s="220" t="s">
        <v>14360</v>
      </c>
      <c r="F607" s="441">
        <v>45261</v>
      </c>
      <c r="G607" s="220" t="s">
        <v>1773</v>
      </c>
      <c r="H607" s="220" t="s">
        <v>74</v>
      </c>
    </row>
    <row r="608" spans="1:8" ht="27" customHeight="1">
      <c r="A608">
        <v>777</v>
      </c>
      <c r="B608" t="s">
        <v>9178</v>
      </c>
      <c r="C608" t="s">
        <v>1574</v>
      </c>
      <c r="D608" s="673">
        <v>71.5</v>
      </c>
      <c r="E608" s="220" t="s">
        <v>14360</v>
      </c>
      <c r="F608" s="441">
        <v>45261</v>
      </c>
      <c r="G608" s="220" t="s">
        <v>1773</v>
      </c>
      <c r="H608" s="220" t="s">
        <v>74</v>
      </c>
    </row>
    <row r="609" spans="1:8" ht="27" customHeight="1">
      <c r="A609">
        <v>780</v>
      </c>
      <c r="B609" t="s">
        <v>9179</v>
      </c>
      <c r="C609" t="s">
        <v>1574</v>
      </c>
      <c r="D609" s="673">
        <v>71.86</v>
      </c>
      <c r="E609" s="220" t="s">
        <v>14360</v>
      </c>
      <c r="F609" s="441">
        <v>45261</v>
      </c>
      <c r="G609" s="220" t="s">
        <v>1773</v>
      </c>
      <c r="H609" s="220" t="s">
        <v>74</v>
      </c>
    </row>
    <row r="610" spans="1:8" ht="27" customHeight="1">
      <c r="A610">
        <v>778</v>
      </c>
      <c r="B610" t="s">
        <v>9180</v>
      </c>
      <c r="C610" t="s">
        <v>1574</v>
      </c>
      <c r="D610" s="673">
        <v>73.55</v>
      </c>
      <c r="E610" s="220" t="s">
        <v>14360</v>
      </c>
      <c r="F610" s="441">
        <v>45261</v>
      </c>
      <c r="G610" s="220" t="s">
        <v>1773</v>
      </c>
      <c r="H610" s="220" t="s">
        <v>74</v>
      </c>
    </row>
    <row r="611" spans="1:8" ht="27" customHeight="1">
      <c r="A611">
        <v>781</v>
      </c>
      <c r="B611" t="s">
        <v>9181</v>
      </c>
      <c r="C611" t="s">
        <v>1574</v>
      </c>
      <c r="D611" s="673">
        <v>135.9</v>
      </c>
      <c r="E611" s="220" t="s">
        <v>14360</v>
      </c>
      <c r="F611" s="441">
        <v>45261</v>
      </c>
      <c r="G611" s="220" t="s">
        <v>1773</v>
      </c>
      <c r="H611" s="220" t="s">
        <v>74</v>
      </c>
    </row>
    <row r="612" spans="1:8" ht="27" customHeight="1">
      <c r="A612">
        <v>786</v>
      </c>
      <c r="B612" t="s">
        <v>9182</v>
      </c>
      <c r="C612" t="s">
        <v>1574</v>
      </c>
      <c r="D612" s="673">
        <v>135.9</v>
      </c>
      <c r="E612" s="220" t="s">
        <v>14360</v>
      </c>
      <c r="F612" s="441">
        <v>45261</v>
      </c>
      <c r="G612" s="220" t="s">
        <v>1773</v>
      </c>
      <c r="H612" s="220" t="s">
        <v>74</v>
      </c>
    </row>
    <row r="613" spans="1:8" ht="27" customHeight="1">
      <c r="A613">
        <v>782</v>
      </c>
      <c r="B613" t="s">
        <v>9183</v>
      </c>
      <c r="C613" t="s">
        <v>1574</v>
      </c>
      <c r="D613" s="673">
        <v>135.9</v>
      </c>
      <c r="E613" s="220" t="s">
        <v>14360</v>
      </c>
      <c r="F613" s="441">
        <v>45261</v>
      </c>
      <c r="G613" s="220" t="s">
        <v>1773</v>
      </c>
      <c r="H613" s="220" t="s">
        <v>74</v>
      </c>
    </row>
    <row r="614" spans="1:8" ht="27" customHeight="1">
      <c r="A614">
        <v>783</v>
      </c>
      <c r="B614" t="s">
        <v>9184</v>
      </c>
      <c r="C614" t="s">
        <v>1574</v>
      </c>
      <c r="D614" s="673">
        <v>371.95</v>
      </c>
      <c r="E614" s="220" t="s">
        <v>14360</v>
      </c>
      <c r="F614" s="441">
        <v>45261</v>
      </c>
      <c r="G614" s="220" t="s">
        <v>1773</v>
      </c>
      <c r="H614" s="220" t="s">
        <v>74</v>
      </c>
    </row>
    <row r="615" spans="1:8" ht="27" customHeight="1">
      <c r="A615">
        <v>785</v>
      </c>
      <c r="B615" t="s">
        <v>9185</v>
      </c>
      <c r="C615" t="s">
        <v>1574</v>
      </c>
      <c r="D615" s="673">
        <v>393</v>
      </c>
      <c r="E615" s="220" t="s">
        <v>14360</v>
      </c>
      <c r="F615" s="441">
        <v>45261</v>
      </c>
      <c r="G615" s="220" t="s">
        <v>1773</v>
      </c>
      <c r="H615" s="220" t="s">
        <v>74</v>
      </c>
    </row>
    <row r="616" spans="1:8" ht="27" customHeight="1">
      <c r="A616">
        <v>784</v>
      </c>
      <c r="B616" t="s">
        <v>9186</v>
      </c>
      <c r="C616" t="s">
        <v>1574</v>
      </c>
      <c r="D616" s="673">
        <v>421.59</v>
      </c>
      <c r="E616" s="220" t="s">
        <v>14360</v>
      </c>
      <c r="F616" s="441">
        <v>45261</v>
      </c>
      <c r="G616" s="220" t="s">
        <v>1773</v>
      </c>
      <c r="H616" s="220" t="s">
        <v>74</v>
      </c>
    </row>
    <row r="617" spans="1:8" ht="27" customHeight="1">
      <c r="A617">
        <v>828</v>
      </c>
      <c r="B617" t="s">
        <v>9187</v>
      </c>
      <c r="C617" t="s">
        <v>1574</v>
      </c>
      <c r="D617" s="673">
        <v>0.64</v>
      </c>
      <c r="E617" s="220" t="s">
        <v>14360</v>
      </c>
      <c r="F617" s="441">
        <v>45261</v>
      </c>
      <c r="G617" s="220" t="s">
        <v>1773</v>
      </c>
      <c r="H617" s="220" t="s">
        <v>74</v>
      </c>
    </row>
    <row r="618" spans="1:8" ht="27" customHeight="1">
      <c r="A618">
        <v>829</v>
      </c>
      <c r="B618" t="s">
        <v>9188</v>
      </c>
      <c r="C618" t="s">
        <v>1574</v>
      </c>
      <c r="D618" s="673">
        <v>1.03</v>
      </c>
      <c r="E618" s="220" t="s">
        <v>14360</v>
      </c>
      <c r="F618" s="441">
        <v>45261</v>
      </c>
      <c r="G618" s="220" t="s">
        <v>1773</v>
      </c>
      <c r="H618" s="220" t="s">
        <v>74</v>
      </c>
    </row>
    <row r="619" spans="1:8" ht="27" customHeight="1">
      <c r="A619">
        <v>812</v>
      </c>
      <c r="B619" t="s">
        <v>9189</v>
      </c>
      <c r="C619" t="s">
        <v>1574</v>
      </c>
      <c r="D619" s="673">
        <v>2.27</v>
      </c>
      <c r="E619" s="220" t="s">
        <v>14360</v>
      </c>
      <c r="F619" s="441">
        <v>45261</v>
      </c>
      <c r="G619" s="220" t="s">
        <v>1773</v>
      </c>
      <c r="H619" s="220" t="s">
        <v>74</v>
      </c>
    </row>
    <row r="620" spans="1:8" ht="27" customHeight="1">
      <c r="A620">
        <v>819</v>
      </c>
      <c r="B620" t="s">
        <v>9190</v>
      </c>
      <c r="C620" t="s">
        <v>1574</v>
      </c>
      <c r="D620" s="673">
        <v>3.95</v>
      </c>
      <c r="E620" s="220" t="s">
        <v>14360</v>
      </c>
      <c r="F620" s="441">
        <v>45261</v>
      </c>
      <c r="G620" s="220" t="s">
        <v>1773</v>
      </c>
      <c r="H620" s="220" t="s">
        <v>74</v>
      </c>
    </row>
    <row r="621" spans="1:8" ht="27" customHeight="1">
      <c r="A621">
        <v>818</v>
      </c>
      <c r="B621" t="s">
        <v>9191</v>
      </c>
      <c r="C621" t="s">
        <v>1574</v>
      </c>
      <c r="D621" s="673">
        <v>7.37</v>
      </c>
      <c r="E621" s="220" t="s">
        <v>14360</v>
      </c>
      <c r="F621" s="441">
        <v>45261</v>
      </c>
      <c r="G621" s="220" t="s">
        <v>1773</v>
      </c>
      <c r="H621" s="220" t="s">
        <v>74</v>
      </c>
    </row>
    <row r="622" spans="1:8" ht="27" customHeight="1">
      <c r="A622">
        <v>832</v>
      </c>
      <c r="B622" t="s">
        <v>9192</v>
      </c>
      <c r="C622" t="s">
        <v>1574</v>
      </c>
      <c r="D622" s="673">
        <v>3.04</v>
      </c>
      <c r="E622" s="220" t="s">
        <v>14360</v>
      </c>
      <c r="F622" s="441">
        <v>45261</v>
      </c>
      <c r="G622" s="220" t="s">
        <v>1773</v>
      </c>
      <c r="H622" s="220" t="s">
        <v>74</v>
      </c>
    </row>
    <row r="623" spans="1:8" ht="27" customHeight="1">
      <c r="A623">
        <v>834</v>
      </c>
      <c r="B623" t="s">
        <v>9193</v>
      </c>
      <c r="C623" t="s">
        <v>1574</v>
      </c>
      <c r="D623" s="673">
        <v>3.94</v>
      </c>
      <c r="E623" s="220" t="s">
        <v>14360</v>
      </c>
      <c r="F623" s="441">
        <v>45261</v>
      </c>
      <c r="G623" s="220" t="s">
        <v>1773</v>
      </c>
      <c r="H623" s="220" t="s">
        <v>74</v>
      </c>
    </row>
    <row r="624" spans="1:8" ht="27" customHeight="1">
      <c r="A624">
        <v>813</v>
      </c>
      <c r="B624" t="s">
        <v>9194</v>
      </c>
      <c r="C624" t="s">
        <v>1574</v>
      </c>
      <c r="D624" s="673">
        <v>4.58</v>
      </c>
      <c r="E624" s="220" t="s">
        <v>14360</v>
      </c>
      <c r="F624" s="441">
        <v>45261</v>
      </c>
      <c r="G624" s="220" t="s">
        <v>1773</v>
      </c>
      <c r="H624" s="220" t="s">
        <v>74</v>
      </c>
    </row>
    <row r="625" spans="1:8" ht="27" customHeight="1">
      <c r="A625">
        <v>820</v>
      </c>
      <c r="B625" t="s">
        <v>9195</v>
      </c>
      <c r="C625" t="s">
        <v>1574</v>
      </c>
      <c r="D625" s="673">
        <v>6.17</v>
      </c>
      <c r="E625" s="220" t="s">
        <v>14360</v>
      </c>
      <c r="F625" s="441">
        <v>45261</v>
      </c>
      <c r="G625" s="220" t="s">
        <v>1773</v>
      </c>
      <c r="H625" s="220" t="s">
        <v>74</v>
      </c>
    </row>
    <row r="626" spans="1:8" ht="27" customHeight="1">
      <c r="A626">
        <v>816</v>
      </c>
      <c r="B626" t="s">
        <v>9196</v>
      </c>
      <c r="C626" t="s">
        <v>1574</v>
      </c>
      <c r="D626" s="673">
        <v>11</v>
      </c>
      <c r="E626" s="220" t="s">
        <v>14360</v>
      </c>
      <c r="F626" s="441">
        <v>45261</v>
      </c>
      <c r="G626" s="220" t="s">
        <v>1773</v>
      </c>
      <c r="H626" s="220" t="s">
        <v>74</v>
      </c>
    </row>
    <row r="627" spans="1:8" ht="27" customHeight="1">
      <c r="A627">
        <v>814</v>
      </c>
      <c r="B627" t="s">
        <v>9197</v>
      </c>
      <c r="C627" t="s">
        <v>1574</v>
      </c>
      <c r="D627" s="673">
        <v>13.66</v>
      </c>
      <c r="E627" s="220" t="s">
        <v>14360</v>
      </c>
      <c r="F627" s="441">
        <v>45261</v>
      </c>
      <c r="G627" s="220" t="s">
        <v>1773</v>
      </c>
      <c r="H627" s="220" t="s">
        <v>74</v>
      </c>
    </row>
    <row r="628" spans="1:8" ht="27" customHeight="1">
      <c r="A628">
        <v>822</v>
      </c>
      <c r="B628" t="s">
        <v>9198</v>
      </c>
      <c r="C628" t="s">
        <v>1574</v>
      </c>
      <c r="D628" s="673">
        <v>17.84</v>
      </c>
      <c r="E628" s="220" t="s">
        <v>14360</v>
      </c>
      <c r="F628" s="441">
        <v>45261</v>
      </c>
      <c r="G628" s="220" t="s">
        <v>1773</v>
      </c>
      <c r="H628" s="220" t="s">
        <v>74</v>
      </c>
    </row>
    <row r="629" spans="1:8" ht="27" customHeight="1">
      <c r="A629">
        <v>821</v>
      </c>
      <c r="B629" t="s">
        <v>9199</v>
      </c>
      <c r="C629" t="s">
        <v>1574</v>
      </c>
      <c r="D629" s="673">
        <v>20.399999999999999</v>
      </c>
      <c r="E629" s="220" t="s">
        <v>14360</v>
      </c>
      <c r="F629" s="441">
        <v>45261</v>
      </c>
      <c r="G629" s="220" t="s">
        <v>1773</v>
      </c>
      <c r="H629" s="220" t="s">
        <v>74</v>
      </c>
    </row>
    <row r="630" spans="1:8" ht="27" customHeight="1">
      <c r="A630">
        <v>20086</v>
      </c>
      <c r="B630" t="s">
        <v>9200</v>
      </c>
      <c r="C630" t="s">
        <v>1574</v>
      </c>
      <c r="D630" s="673">
        <v>2.91</v>
      </c>
      <c r="E630" s="220" t="s">
        <v>14360</v>
      </c>
      <c r="F630" s="441">
        <v>45261</v>
      </c>
      <c r="G630" s="220" t="s">
        <v>1773</v>
      </c>
      <c r="H630" s="220" t="s">
        <v>74</v>
      </c>
    </row>
    <row r="631" spans="1:8" ht="27" customHeight="1">
      <c r="A631">
        <v>39191</v>
      </c>
      <c r="B631" t="s">
        <v>9201</v>
      </c>
      <c r="C631" t="s">
        <v>1574</v>
      </c>
      <c r="D631" s="673">
        <v>21.05</v>
      </c>
      <c r="E631" s="220" t="s">
        <v>14360</v>
      </c>
      <c r="F631" s="441">
        <v>45261</v>
      </c>
      <c r="G631" s="220" t="s">
        <v>1773</v>
      </c>
      <c r="H631" s="220" t="s">
        <v>74</v>
      </c>
    </row>
    <row r="632" spans="1:8" ht="27" customHeight="1">
      <c r="A632">
        <v>39190</v>
      </c>
      <c r="B632" t="s">
        <v>9202</v>
      </c>
      <c r="C632" t="s">
        <v>1574</v>
      </c>
      <c r="D632" s="673">
        <v>21.99</v>
      </c>
      <c r="E632" s="220" t="s">
        <v>14360</v>
      </c>
      <c r="F632" s="441">
        <v>45261</v>
      </c>
      <c r="G632" s="220" t="s">
        <v>1773</v>
      </c>
      <c r="H632" s="220" t="s">
        <v>74</v>
      </c>
    </row>
    <row r="633" spans="1:8" ht="27" customHeight="1">
      <c r="A633">
        <v>39189</v>
      </c>
      <c r="B633" t="s">
        <v>9203</v>
      </c>
      <c r="C633" t="s">
        <v>1574</v>
      </c>
      <c r="D633" s="673">
        <v>23.27</v>
      </c>
      <c r="E633" s="220" t="s">
        <v>14360</v>
      </c>
      <c r="F633" s="441">
        <v>45261</v>
      </c>
      <c r="G633" s="220" t="s">
        <v>1773</v>
      </c>
      <c r="H633" s="220" t="s">
        <v>74</v>
      </c>
    </row>
    <row r="634" spans="1:8" ht="27" customHeight="1">
      <c r="A634">
        <v>39186</v>
      </c>
      <c r="B634" t="s">
        <v>9204</v>
      </c>
      <c r="C634" t="s">
        <v>1574</v>
      </c>
      <c r="D634" s="673">
        <v>20.82</v>
      </c>
      <c r="E634" s="220" t="s">
        <v>14360</v>
      </c>
      <c r="F634" s="441">
        <v>45261</v>
      </c>
      <c r="G634" s="220" t="s">
        <v>1773</v>
      </c>
      <c r="H634" s="220" t="s">
        <v>74</v>
      </c>
    </row>
    <row r="635" spans="1:8" ht="27" customHeight="1">
      <c r="A635">
        <v>39188</v>
      </c>
      <c r="B635" t="s">
        <v>9205</v>
      </c>
      <c r="C635" t="s">
        <v>1574</v>
      </c>
      <c r="D635" s="673">
        <v>17.13</v>
      </c>
      <c r="E635" s="220" t="s">
        <v>14360</v>
      </c>
      <c r="F635" s="441">
        <v>45261</v>
      </c>
      <c r="G635" s="220" t="s">
        <v>1773</v>
      </c>
      <c r="H635" s="220" t="s">
        <v>74</v>
      </c>
    </row>
    <row r="636" spans="1:8" ht="27" customHeight="1">
      <c r="A636">
        <v>39187</v>
      </c>
      <c r="B636" t="s">
        <v>9206</v>
      </c>
      <c r="C636" t="s">
        <v>1574</v>
      </c>
      <c r="D636" s="673">
        <v>17.95</v>
      </c>
      <c r="E636" s="220" t="s">
        <v>14360</v>
      </c>
      <c r="F636" s="441">
        <v>45261</v>
      </c>
      <c r="G636" s="220" t="s">
        <v>1773</v>
      </c>
      <c r="H636" s="220" t="s">
        <v>74</v>
      </c>
    </row>
    <row r="637" spans="1:8" ht="27" customHeight="1">
      <c r="A637">
        <v>39184</v>
      </c>
      <c r="B637" t="s">
        <v>9207</v>
      </c>
      <c r="C637" t="s">
        <v>1574</v>
      </c>
      <c r="D637" s="673">
        <v>6.75</v>
      </c>
      <c r="E637" s="220" t="s">
        <v>14360</v>
      </c>
      <c r="F637" s="441">
        <v>45261</v>
      </c>
      <c r="G637" s="220" t="s">
        <v>1773</v>
      </c>
      <c r="H637" s="220" t="s">
        <v>74</v>
      </c>
    </row>
    <row r="638" spans="1:8" ht="27" customHeight="1">
      <c r="A638">
        <v>39185</v>
      </c>
      <c r="B638" t="s">
        <v>9208</v>
      </c>
      <c r="C638" t="s">
        <v>1574</v>
      </c>
      <c r="D638" s="673">
        <v>6.16</v>
      </c>
      <c r="E638" s="220" t="s">
        <v>14360</v>
      </c>
      <c r="F638" s="441">
        <v>45261</v>
      </c>
      <c r="G638" s="220" t="s">
        <v>1773</v>
      </c>
      <c r="H638" s="220" t="s">
        <v>74</v>
      </c>
    </row>
    <row r="639" spans="1:8" ht="27" customHeight="1">
      <c r="A639">
        <v>39198</v>
      </c>
      <c r="B639" t="s">
        <v>9209</v>
      </c>
      <c r="C639" t="s">
        <v>1574</v>
      </c>
      <c r="D639" s="673">
        <v>69.05</v>
      </c>
      <c r="E639" s="220" t="s">
        <v>14360</v>
      </c>
      <c r="F639" s="441">
        <v>45261</v>
      </c>
      <c r="G639" s="220" t="s">
        <v>1773</v>
      </c>
      <c r="H639" s="220" t="s">
        <v>74</v>
      </c>
    </row>
    <row r="640" spans="1:8" ht="27" customHeight="1">
      <c r="A640">
        <v>39197</v>
      </c>
      <c r="B640" t="s">
        <v>9210</v>
      </c>
      <c r="C640" t="s">
        <v>1574</v>
      </c>
      <c r="D640" s="673">
        <v>72.13</v>
      </c>
      <c r="E640" s="220" t="s">
        <v>14360</v>
      </c>
      <c r="F640" s="441">
        <v>45261</v>
      </c>
      <c r="G640" s="220" t="s">
        <v>1773</v>
      </c>
      <c r="H640" s="220" t="s">
        <v>74</v>
      </c>
    </row>
    <row r="641" spans="1:8" ht="27" customHeight="1">
      <c r="A641">
        <v>39196</v>
      </c>
      <c r="B641" t="s">
        <v>9211</v>
      </c>
      <c r="C641" t="s">
        <v>1574</v>
      </c>
      <c r="D641" s="673">
        <v>74.38</v>
      </c>
      <c r="E641" s="220" t="s">
        <v>14360</v>
      </c>
      <c r="F641" s="441">
        <v>45261</v>
      </c>
      <c r="G641" s="220" t="s">
        <v>1773</v>
      </c>
      <c r="H641" s="220" t="s">
        <v>74</v>
      </c>
    </row>
    <row r="642" spans="1:8" ht="27" customHeight="1">
      <c r="A642">
        <v>39199</v>
      </c>
      <c r="B642" t="s">
        <v>9212</v>
      </c>
      <c r="C642" t="s">
        <v>1574</v>
      </c>
      <c r="D642" s="673">
        <v>66.45</v>
      </c>
      <c r="E642" s="220" t="s">
        <v>14360</v>
      </c>
      <c r="F642" s="441">
        <v>45261</v>
      </c>
      <c r="G642" s="220" t="s">
        <v>1773</v>
      </c>
      <c r="H642" s="220" t="s">
        <v>74</v>
      </c>
    </row>
    <row r="643" spans="1:8" ht="27" customHeight="1">
      <c r="A643">
        <v>39195</v>
      </c>
      <c r="B643" t="s">
        <v>9213</v>
      </c>
      <c r="C643" t="s">
        <v>1574</v>
      </c>
      <c r="D643" s="673">
        <v>38.35</v>
      </c>
      <c r="E643" s="220" t="s">
        <v>14360</v>
      </c>
      <c r="F643" s="441">
        <v>45261</v>
      </c>
      <c r="G643" s="220" t="s">
        <v>1773</v>
      </c>
      <c r="H643" s="220" t="s">
        <v>74</v>
      </c>
    </row>
    <row r="644" spans="1:8" ht="27" customHeight="1">
      <c r="A644">
        <v>39194</v>
      </c>
      <c r="B644" t="s">
        <v>9214</v>
      </c>
      <c r="C644" t="s">
        <v>1574</v>
      </c>
      <c r="D644" s="673">
        <v>41.04</v>
      </c>
      <c r="E644" s="220" t="s">
        <v>14360</v>
      </c>
      <c r="F644" s="441">
        <v>45261</v>
      </c>
      <c r="G644" s="220" t="s">
        <v>1773</v>
      </c>
      <c r="H644" s="220" t="s">
        <v>74</v>
      </c>
    </row>
    <row r="645" spans="1:8" ht="27" customHeight="1">
      <c r="A645">
        <v>39193</v>
      </c>
      <c r="B645" t="s">
        <v>9215</v>
      </c>
      <c r="C645" t="s">
        <v>1574</v>
      </c>
      <c r="D645" s="673">
        <v>44.98</v>
      </c>
      <c r="E645" s="220" t="s">
        <v>14360</v>
      </c>
      <c r="F645" s="441">
        <v>45261</v>
      </c>
      <c r="G645" s="220" t="s">
        <v>1773</v>
      </c>
      <c r="H645" s="220" t="s">
        <v>74</v>
      </c>
    </row>
    <row r="646" spans="1:8" ht="27" customHeight="1">
      <c r="A646">
        <v>39192</v>
      </c>
      <c r="B646" t="s">
        <v>9216</v>
      </c>
      <c r="C646" t="s">
        <v>1574</v>
      </c>
      <c r="D646" s="673">
        <v>46.79</v>
      </c>
      <c r="E646" s="220" t="s">
        <v>14360</v>
      </c>
      <c r="F646" s="441">
        <v>45261</v>
      </c>
      <c r="G646" s="220" t="s">
        <v>1773</v>
      </c>
      <c r="H646" s="220" t="s">
        <v>74</v>
      </c>
    </row>
    <row r="647" spans="1:8" ht="27" customHeight="1">
      <c r="A647">
        <v>39920</v>
      </c>
      <c r="B647" t="s">
        <v>9217</v>
      </c>
      <c r="C647" t="s">
        <v>1574</v>
      </c>
      <c r="D647" s="673">
        <v>5.66</v>
      </c>
      <c r="E647" s="220" t="s">
        <v>14360</v>
      </c>
      <c r="F647" s="441">
        <v>45261</v>
      </c>
      <c r="G647" s="220" t="s">
        <v>1773</v>
      </c>
      <c r="H647" s="220" t="s">
        <v>74</v>
      </c>
    </row>
    <row r="648" spans="1:8" ht="27" customHeight="1">
      <c r="A648">
        <v>39201</v>
      </c>
      <c r="B648" t="s">
        <v>9218</v>
      </c>
      <c r="C648" t="s">
        <v>1574</v>
      </c>
      <c r="D648" s="673">
        <v>82.55</v>
      </c>
      <c r="E648" s="220" t="s">
        <v>14360</v>
      </c>
      <c r="F648" s="441">
        <v>45261</v>
      </c>
      <c r="G648" s="220" t="s">
        <v>1773</v>
      </c>
      <c r="H648" s="220" t="s">
        <v>74</v>
      </c>
    </row>
    <row r="649" spans="1:8" ht="27" customHeight="1">
      <c r="A649">
        <v>39200</v>
      </c>
      <c r="B649" t="s">
        <v>9219</v>
      </c>
      <c r="C649" t="s">
        <v>1574</v>
      </c>
      <c r="D649" s="673">
        <v>83.22</v>
      </c>
      <c r="E649" s="220" t="s">
        <v>14360</v>
      </c>
      <c r="F649" s="441">
        <v>45261</v>
      </c>
      <c r="G649" s="220" t="s">
        <v>1773</v>
      </c>
      <c r="H649" s="220" t="s">
        <v>74</v>
      </c>
    </row>
    <row r="650" spans="1:8" ht="27" customHeight="1">
      <c r="A650">
        <v>39203</v>
      </c>
      <c r="B650" t="s">
        <v>9220</v>
      </c>
      <c r="C650" t="s">
        <v>1574</v>
      </c>
      <c r="D650" s="673">
        <v>67.19</v>
      </c>
      <c r="E650" s="220" t="s">
        <v>14360</v>
      </c>
      <c r="F650" s="441">
        <v>45261</v>
      </c>
      <c r="G650" s="220" t="s">
        <v>1773</v>
      </c>
      <c r="H650" s="220" t="s">
        <v>74</v>
      </c>
    </row>
    <row r="651" spans="1:8" ht="27" customHeight="1">
      <c r="A651">
        <v>39202</v>
      </c>
      <c r="B651" t="s">
        <v>9221</v>
      </c>
      <c r="C651" t="s">
        <v>1574</v>
      </c>
      <c r="D651" s="673">
        <v>78.930000000000007</v>
      </c>
      <c r="E651" s="220" t="s">
        <v>14360</v>
      </c>
      <c r="F651" s="441">
        <v>45261</v>
      </c>
      <c r="G651" s="220" t="s">
        <v>1773</v>
      </c>
      <c r="H651" s="220" t="s">
        <v>74</v>
      </c>
    </row>
    <row r="652" spans="1:8" ht="27" customHeight="1">
      <c r="A652">
        <v>39205</v>
      </c>
      <c r="B652" t="s">
        <v>9222</v>
      </c>
      <c r="C652" t="s">
        <v>1574</v>
      </c>
      <c r="D652" s="673">
        <v>131.69</v>
      </c>
      <c r="E652" s="220" t="s">
        <v>14360</v>
      </c>
      <c r="F652" s="441">
        <v>45261</v>
      </c>
      <c r="G652" s="220" t="s">
        <v>1773</v>
      </c>
      <c r="H652" s="220" t="s">
        <v>74</v>
      </c>
    </row>
    <row r="653" spans="1:8" ht="27" customHeight="1">
      <c r="A653">
        <v>39204</v>
      </c>
      <c r="B653" t="s">
        <v>9223</v>
      </c>
      <c r="C653" t="s">
        <v>1574</v>
      </c>
      <c r="D653" s="673">
        <v>134.87</v>
      </c>
      <c r="E653" s="220" t="s">
        <v>14360</v>
      </c>
      <c r="F653" s="441">
        <v>45261</v>
      </c>
      <c r="G653" s="220" t="s">
        <v>1773</v>
      </c>
      <c r="H653" s="220" t="s">
        <v>74</v>
      </c>
    </row>
    <row r="654" spans="1:8" ht="27" customHeight="1">
      <c r="A654">
        <v>39206</v>
      </c>
      <c r="B654" t="s">
        <v>9224</v>
      </c>
      <c r="C654" t="s">
        <v>1574</v>
      </c>
      <c r="D654" s="673">
        <v>127.95</v>
      </c>
      <c r="E654" s="220" t="s">
        <v>14360</v>
      </c>
      <c r="F654" s="441">
        <v>45261</v>
      </c>
      <c r="G654" s="220" t="s">
        <v>1773</v>
      </c>
      <c r="H654" s="220" t="s">
        <v>74</v>
      </c>
    </row>
    <row r="655" spans="1:8" ht="27" customHeight="1">
      <c r="A655">
        <v>798</v>
      </c>
      <c r="B655" t="s">
        <v>9225</v>
      </c>
      <c r="C655" t="s">
        <v>1574</v>
      </c>
      <c r="D655" s="673">
        <v>1.27</v>
      </c>
      <c r="E655" s="220" t="s">
        <v>14360</v>
      </c>
      <c r="F655" s="441">
        <v>45261</v>
      </c>
      <c r="G655" s="220" t="s">
        <v>1773</v>
      </c>
      <c r="H655" s="220" t="s">
        <v>74</v>
      </c>
    </row>
    <row r="656" spans="1:8" ht="27" customHeight="1">
      <c r="A656">
        <v>797</v>
      </c>
      <c r="B656" t="s">
        <v>9226</v>
      </c>
      <c r="C656" t="s">
        <v>1574</v>
      </c>
      <c r="D656" s="673">
        <v>9.24</v>
      </c>
      <c r="E656" s="220" t="s">
        <v>14360</v>
      </c>
      <c r="F656" s="441">
        <v>45261</v>
      </c>
      <c r="G656" s="220" t="s">
        <v>1773</v>
      </c>
      <c r="H656" s="220" t="s">
        <v>74</v>
      </c>
    </row>
    <row r="657" spans="1:8" ht="27" customHeight="1">
      <c r="A657">
        <v>796</v>
      </c>
      <c r="B657" t="s">
        <v>9227</v>
      </c>
      <c r="C657" t="s">
        <v>1574</v>
      </c>
      <c r="D657" s="673">
        <v>7.85</v>
      </c>
      <c r="E657" s="220" t="s">
        <v>14360</v>
      </c>
      <c r="F657" s="441">
        <v>45261</v>
      </c>
      <c r="G657" s="220" t="s">
        <v>1773</v>
      </c>
      <c r="H657" s="220" t="s">
        <v>74</v>
      </c>
    </row>
    <row r="658" spans="1:8" ht="27" customHeight="1">
      <c r="A658">
        <v>799</v>
      </c>
      <c r="B658" t="s">
        <v>9228</v>
      </c>
      <c r="C658" t="s">
        <v>1574</v>
      </c>
      <c r="D658" s="673">
        <v>3.79</v>
      </c>
      <c r="E658" s="220" t="s">
        <v>14360</v>
      </c>
      <c r="F658" s="441">
        <v>45261</v>
      </c>
      <c r="G658" s="220" t="s">
        <v>1773</v>
      </c>
      <c r="H658" s="220" t="s">
        <v>74</v>
      </c>
    </row>
    <row r="659" spans="1:8" ht="27" customHeight="1">
      <c r="A659">
        <v>792</v>
      </c>
      <c r="B659" t="s">
        <v>9229</v>
      </c>
      <c r="C659" t="s">
        <v>1574</v>
      </c>
      <c r="D659" s="673">
        <v>3.68</v>
      </c>
      <c r="E659" s="220" t="s">
        <v>14360</v>
      </c>
      <c r="F659" s="441">
        <v>45261</v>
      </c>
      <c r="G659" s="220" t="s">
        <v>1773</v>
      </c>
      <c r="H659" s="220" t="s">
        <v>74</v>
      </c>
    </row>
    <row r="660" spans="1:8" ht="27" customHeight="1">
      <c r="A660">
        <v>38001</v>
      </c>
      <c r="B660" t="s">
        <v>9230</v>
      </c>
      <c r="C660" t="s">
        <v>1574</v>
      </c>
      <c r="D660" s="673">
        <v>1.21</v>
      </c>
      <c r="E660" s="220" t="s">
        <v>14360</v>
      </c>
      <c r="F660" s="441">
        <v>45261</v>
      </c>
      <c r="G660" s="220" t="s">
        <v>1773</v>
      </c>
      <c r="H660" s="220" t="s">
        <v>74</v>
      </c>
    </row>
    <row r="661" spans="1:8" ht="27" customHeight="1">
      <c r="A661">
        <v>38002</v>
      </c>
      <c r="B661" t="s">
        <v>9231</v>
      </c>
      <c r="C661" t="s">
        <v>1574</v>
      </c>
      <c r="D661" s="673">
        <v>4.22</v>
      </c>
      <c r="E661" s="220" t="s">
        <v>14360</v>
      </c>
      <c r="F661" s="441">
        <v>45261</v>
      </c>
      <c r="G661" s="220" t="s">
        <v>1773</v>
      </c>
      <c r="H661" s="220" t="s">
        <v>74</v>
      </c>
    </row>
    <row r="662" spans="1:8" ht="27" customHeight="1">
      <c r="A662">
        <v>38003</v>
      </c>
      <c r="B662" t="s">
        <v>9232</v>
      </c>
      <c r="C662" t="s">
        <v>1574</v>
      </c>
      <c r="D662" s="673">
        <v>28.85</v>
      </c>
      <c r="E662" s="220" t="s">
        <v>14360</v>
      </c>
      <c r="F662" s="441">
        <v>45261</v>
      </c>
      <c r="G662" s="220" t="s">
        <v>1773</v>
      </c>
      <c r="H662" s="220" t="s">
        <v>74</v>
      </c>
    </row>
    <row r="663" spans="1:8" ht="27" customHeight="1">
      <c r="A663">
        <v>38004</v>
      </c>
      <c r="B663" t="s">
        <v>9233</v>
      </c>
      <c r="C663" t="s">
        <v>1574</v>
      </c>
      <c r="D663" s="673">
        <v>33.18</v>
      </c>
      <c r="E663" s="220" t="s">
        <v>14360</v>
      </c>
      <c r="F663" s="441">
        <v>45261</v>
      </c>
      <c r="G663" s="220" t="s">
        <v>1773</v>
      </c>
      <c r="H663" s="220" t="s">
        <v>74</v>
      </c>
    </row>
    <row r="664" spans="1:8" ht="27" customHeight="1">
      <c r="A664">
        <v>44263</v>
      </c>
      <c r="B664" t="s">
        <v>9234</v>
      </c>
      <c r="C664" t="s">
        <v>1574</v>
      </c>
      <c r="D664" s="673">
        <v>59.56</v>
      </c>
      <c r="E664" s="220" t="s">
        <v>14360</v>
      </c>
      <c r="F664" s="441">
        <v>45261</v>
      </c>
      <c r="G664" s="220" t="s">
        <v>1773</v>
      </c>
      <c r="H664" s="220" t="s">
        <v>74</v>
      </c>
    </row>
    <row r="665" spans="1:8" ht="27" customHeight="1">
      <c r="A665">
        <v>36327</v>
      </c>
      <c r="B665" t="s">
        <v>9235</v>
      </c>
      <c r="C665" t="s">
        <v>1574</v>
      </c>
      <c r="D665" s="673">
        <v>3.75</v>
      </c>
      <c r="E665" s="220" t="s">
        <v>14360</v>
      </c>
      <c r="F665" s="441">
        <v>45261</v>
      </c>
      <c r="G665" s="220" t="s">
        <v>1773</v>
      </c>
      <c r="H665" s="220" t="s">
        <v>74</v>
      </c>
    </row>
    <row r="666" spans="1:8" ht="27" customHeight="1">
      <c r="A666">
        <v>38992</v>
      </c>
      <c r="B666" t="s">
        <v>9236</v>
      </c>
      <c r="C666" t="s">
        <v>1574</v>
      </c>
      <c r="D666" s="673">
        <v>4.5599999999999996</v>
      </c>
      <c r="E666" s="220" t="s">
        <v>14360</v>
      </c>
      <c r="F666" s="441">
        <v>45261</v>
      </c>
      <c r="G666" s="220" t="s">
        <v>1773</v>
      </c>
      <c r="H666" s="220" t="s">
        <v>74</v>
      </c>
    </row>
    <row r="667" spans="1:8" ht="27" customHeight="1">
      <c r="A667">
        <v>38993</v>
      </c>
      <c r="B667" t="s">
        <v>9237</v>
      </c>
      <c r="C667" t="s">
        <v>1574</v>
      </c>
      <c r="D667" s="673">
        <v>11.85</v>
      </c>
      <c r="E667" s="220" t="s">
        <v>14360</v>
      </c>
      <c r="F667" s="441">
        <v>45261</v>
      </c>
      <c r="G667" s="220" t="s">
        <v>1773</v>
      </c>
      <c r="H667" s="220" t="s">
        <v>74</v>
      </c>
    </row>
    <row r="668" spans="1:8" ht="27" customHeight="1">
      <c r="A668">
        <v>44175</v>
      </c>
      <c r="B668" t="s">
        <v>9238</v>
      </c>
      <c r="C668" t="s">
        <v>1574</v>
      </c>
      <c r="D668" s="673">
        <v>20.68</v>
      </c>
      <c r="E668" s="220" t="s">
        <v>14360</v>
      </c>
      <c r="F668" s="441">
        <v>45261</v>
      </c>
      <c r="G668" s="220" t="s">
        <v>1773</v>
      </c>
      <c r="H668" s="220" t="s">
        <v>74</v>
      </c>
    </row>
    <row r="669" spans="1:8" ht="27" customHeight="1">
      <c r="A669">
        <v>44177</v>
      </c>
      <c r="B669" t="s">
        <v>9239</v>
      </c>
      <c r="C669" t="s">
        <v>1574</v>
      </c>
      <c r="D669" s="673">
        <v>15.45</v>
      </c>
      <c r="E669" s="220" t="s">
        <v>14360</v>
      </c>
      <c r="F669" s="441">
        <v>45261</v>
      </c>
      <c r="G669" s="220" t="s">
        <v>1773</v>
      </c>
      <c r="H669" s="220" t="s">
        <v>74</v>
      </c>
    </row>
    <row r="670" spans="1:8" ht="27" customHeight="1">
      <c r="A670">
        <v>38418</v>
      </c>
      <c r="B670" t="s">
        <v>9240</v>
      </c>
      <c r="C670" t="s">
        <v>1574</v>
      </c>
      <c r="D670" s="673">
        <v>5</v>
      </c>
      <c r="E670" s="220" t="s">
        <v>14360</v>
      </c>
      <c r="F670" s="441">
        <v>45261</v>
      </c>
      <c r="G670" s="220" t="s">
        <v>1773</v>
      </c>
      <c r="H670" s="220" t="s">
        <v>74</v>
      </c>
    </row>
    <row r="671" spans="1:8" ht="27" customHeight="1">
      <c r="A671">
        <v>39178</v>
      </c>
      <c r="B671" t="s">
        <v>9241</v>
      </c>
      <c r="C671" t="s">
        <v>1574</v>
      </c>
      <c r="D671" s="673">
        <v>2.27</v>
      </c>
      <c r="E671" s="220" t="s">
        <v>14360</v>
      </c>
      <c r="F671" s="441">
        <v>45261</v>
      </c>
      <c r="G671" s="220" t="s">
        <v>1773</v>
      </c>
      <c r="H671" s="220" t="s">
        <v>74</v>
      </c>
    </row>
    <row r="672" spans="1:8" ht="27" customHeight="1">
      <c r="A672">
        <v>39177</v>
      </c>
      <c r="B672" t="s">
        <v>9242</v>
      </c>
      <c r="C672" t="s">
        <v>1574</v>
      </c>
      <c r="D672" s="673">
        <v>2.06</v>
      </c>
      <c r="E672" s="220" t="s">
        <v>14360</v>
      </c>
      <c r="F672" s="441">
        <v>45261</v>
      </c>
      <c r="G672" s="220" t="s">
        <v>1773</v>
      </c>
      <c r="H672" s="220" t="s">
        <v>74</v>
      </c>
    </row>
    <row r="673" spans="1:8" ht="27" customHeight="1">
      <c r="A673">
        <v>39174</v>
      </c>
      <c r="B673" t="s">
        <v>9243</v>
      </c>
      <c r="C673" t="s">
        <v>1574</v>
      </c>
      <c r="D673" s="673">
        <v>1.03</v>
      </c>
      <c r="E673" s="220" t="s">
        <v>14360</v>
      </c>
      <c r="F673" s="441">
        <v>45261</v>
      </c>
      <c r="G673" s="220" t="s">
        <v>1773</v>
      </c>
      <c r="H673" s="220" t="s">
        <v>74</v>
      </c>
    </row>
    <row r="674" spans="1:8" ht="27" customHeight="1">
      <c r="A674">
        <v>39176</v>
      </c>
      <c r="B674" t="s">
        <v>9244</v>
      </c>
      <c r="C674" t="s">
        <v>1574</v>
      </c>
      <c r="D674" s="673">
        <v>1.35</v>
      </c>
      <c r="E674" s="220" t="s">
        <v>14360</v>
      </c>
      <c r="F674" s="441">
        <v>45261</v>
      </c>
      <c r="G674" s="220" t="s">
        <v>1773</v>
      </c>
      <c r="H674" s="220" t="s">
        <v>74</v>
      </c>
    </row>
    <row r="675" spans="1:8" ht="27" customHeight="1">
      <c r="A675">
        <v>39180</v>
      </c>
      <c r="B675" t="s">
        <v>9245</v>
      </c>
      <c r="C675" t="s">
        <v>1574</v>
      </c>
      <c r="D675" s="673">
        <v>6.18</v>
      </c>
      <c r="E675" s="220" t="s">
        <v>14360</v>
      </c>
      <c r="F675" s="441">
        <v>45261</v>
      </c>
      <c r="G675" s="220" t="s">
        <v>1773</v>
      </c>
      <c r="H675" s="220" t="s">
        <v>74</v>
      </c>
    </row>
    <row r="676" spans="1:8" ht="27" customHeight="1">
      <c r="A676">
        <v>39179</v>
      </c>
      <c r="B676" t="s">
        <v>9246</v>
      </c>
      <c r="C676" t="s">
        <v>1574</v>
      </c>
      <c r="D676" s="673">
        <v>5.47</v>
      </c>
      <c r="E676" s="220" t="s">
        <v>14360</v>
      </c>
      <c r="F676" s="441">
        <v>45261</v>
      </c>
      <c r="G676" s="220" t="s">
        <v>1773</v>
      </c>
      <c r="H676" s="220" t="s">
        <v>74</v>
      </c>
    </row>
    <row r="677" spans="1:8" ht="27" customHeight="1">
      <c r="A677">
        <v>39175</v>
      </c>
      <c r="B677" t="s">
        <v>9247</v>
      </c>
      <c r="C677" t="s">
        <v>1574</v>
      </c>
      <c r="D677" s="673">
        <v>1.25</v>
      </c>
      <c r="E677" s="220" t="s">
        <v>14360</v>
      </c>
      <c r="F677" s="441">
        <v>45261</v>
      </c>
      <c r="G677" s="220" t="s">
        <v>1773</v>
      </c>
      <c r="H677" s="220" t="s">
        <v>74</v>
      </c>
    </row>
    <row r="678" spans="1:8" ht="27" customHeight="1">
      <c r="A678">
        <v>39217</v>
      </c>
      <c r="B678" t="s">
        <v>9248</v>
      </c>
      <c r="C678" t="s">
        <v>1574</v>
      </c>
      <c r="D678" s="673">
        <v>0.97</v>
      </c>
      <c r="E678" s="220" t="s">
        <v>14360</v>
      </c>
      <c r="F678" s="441">
        <v>45261</v>
      </c>
      <c r="G678" s="220" t="s">
        <v>1773</v>
      </c>
      <c r="H678" s="220" t="s">
        <v>74</v>
      </c>
    </row>
    <row r="679" spans="1:8" ht="27" customHeight="1">
      <c r="A679">
        <v>39181</v>
      </c>
      <c r="B679" t="s">
        <v>9249</v>
      </c>
      <c r="C679" t="s">
        <v>1574</v>
      </c>
      <c r="D679" s="673">
        <v>8.2899999999999991</v>
      </c>
      <c r="E679" s="220" t="s">
        <v>14360</v>
      </c>
      <c r="F679" s="441">
        <v>45261</v>
      </c>
      <c r="G679" s="220" t="s">
        <v>1773</v>
      </c>
      <c r="H679" s="220" t="s">
        <v>74</v>
      </c>
    </row>
    <row r="680" spans="1:8" ht="27" customHeight="1">
      <c r="A680">
        <v>39182</v>
      </c>
      <c r="B680" t="s">
        <v>9250</v>
      </c>
      <c r="C680" t="s">
        <v>1574</v>
      </c>
      <c r="D680" s="673">
        <v>11.65</v>
      </c>
      <c r="E680" s="220" t="s">
        <v>14360</v>
      </c>
      <c r="F680" s="441">
        <v>45261</v>
      </c>
      <c r="G680" s="220" t="s">
        <v>1773</v>
      </c>
      <c r="H680" s="220" t="s">
        <v>74</v>
      </c>
    </row>
    <row r="681" spans="1:8" ht="27" customHeight="1">
      <c r="A681">
        <v>12616</v>
      </c>
      <c r="B681" t="s">
        <v>9251</v>
      </c>
      <c r="C681" t="s">
        <v>1574</v>
      </c>
      <c r="D681" s="673">
        <v>15.43</v>
      </c>
      <c r="E681" s="220" t="s">
        <v>14360</v>
      </c>
      <c r="F681" s="441">
        <v>45261</v>
      </c>
      <c r="G681" s="220" t="s">
        <v>1773</v>
      </c>
      <c r="H681" s="220" t="s">
        <v>74</v>
      </c>
    </row>
    <row r="682" spans="1:8" ht="27" customHeight="1">
      <c r="A682">
        <v>1049</v>
      </c>
      <c r="B682" t="s">
        <v>9252</v>
      </c>
      <c r="C682" t="s">
        <v>1574</v>
      </c>
      <c r="D682" s="673">
        <v>9.75</v>
      </c>
      <c r="E682" s="220" t="s">
        <v>14360</v>
      </c>
      <c r="F682" s="441">
        <v>45261</v>
      </c>
      <c r="G682" s="220" t="s">
        <v>1773</v>
      </c>
      <c r="H682" s="220" t="s">
        <v>74</v>
      </c>
    </row>
    <row r="683" spans="1:8" ht="27" customHeight="1">
      <c r="A683">
        <v>1099</v>
      </c>
      <c r="B683" t="s">
        <v>9253</v>
      </c>
      <c r="C683" t="s">
        <v>1574</v>
      </c>
      <c r="D683" s="673">
        <v>7.46</v>
      </c>
      <c r="E683" s="220" t="s">
        <v>14360</v>
      </c>
      <c r="F683" s="441">
        <v>45261</v>
      </c>
      <c r="G683" s="220" t="s">
        <v>1773</v>
      </c>
      <c r="H683" s="220" t="s">
        <v>74</v>
      </c>
    </row>
    <row r="684" spans="1:8" ht="27" customHeight="1">
      <c r="A684">
        <v>39678</v>
      </c>
      <c r="B684" t="s">
        <v>9254</v>
      </c>
      <c r="C684" t="s">
        <v>1574</v>
      </c>
      <c r="D684" s="673">
        <v>3.01</v>
      </c>
      <c r="E684" s="220" t="s">
        <v>14360</v>
      </c>
      <c r="F684" s="441">
        <v>45261</v>
      </c>
      <c r="G684" s="220" t="s">
        <v>1773</v>
      </c>
      <c r="H684" s="220" t="s">
        <v>74</v>
      </c>
    </row>
    <row r="685" spans="1:8" ht="27" customHeight="1">
      <c r="A685">
        <v>1050</v>
      </c>
      <c r="B685" t="s">
        <v>9255</v>
      </c>
      <c r="C685" t="s">
        <v>1574</v>
      </c>
      <c r="D685" s="673">
        <v>5.0999999999999996</v>
      </c>
      <c r="E685" s="220" t="s">
        <v>14360</v>
      </c>
      <c r="F685" s="441">
        <v>45261</v>
      </c>
      <c r="G685" s="220" t="s">
        <v>1773</v>
      </c>
      <c r="H685" s="220" t="s">
        <v>74</v>
      </c>
    </row>
    <row r="686" spans="1:8" ht="27" customHeight="1">
      <c r="A686">
        <v>1101</v>
      </c>
      <c r="B686" t="s">
        <v>9256</v>
      </c>
      <c r="C686" t="s">
        <v>1574</v>
      </c>
      <c r="D686" s="673">
        <v>32.18</v>
      </c>
      <c r="E686" s="220" t="s">
        <v>14360</v>
      </c>
      <c r="F686" s="441">
        <v>45261</v>
      </c>
      <c r="G686" s="220" t="s">
        <v>1773</v>
      </c>
      <c r="H686" s="220" t="s">
        <v>74</v>
      </c>
    </row>
    <row r="687" spans="1:8" ht="27" customHeight="1">
      <c r="A687">
        <v>1100</v>
      </c>
      <c r="B687" t="s">
        <v>9257</v>
      </c>
      <c r="C687" t="s">
        <v>1574</v>
      </c>
      <c r="D687" s="673">
        <v>16.600000000000001</v>
      </c>
      <c r="E687" s="220" t="s">
        <v>14360</v>
      </c>
      <c r="F687" s="441">
        <v>45261</v>
      </c>
      <c r="G687" s="220" t="s">
        <v>1773</v>
      </c>
      <c r="H687" s="220" t="s">
        <v>74</v>
      </c>
    </row>
    <row r="688" spans="1:8" ht="27" customHeight="1">
      <c r="A688">
        <v>39679</v>
      </c>
      <c r="B688" t="s">
        <v>9258</v>
      </c>
      <c r="C688" t="s">
        <v>1574</v>
      </c>
      <c r="D688" s="673">
        <v>64.13</v>
      </c>
      <c r="E688" s="220" t="s">
        <v>14360</v>
      </c>
      <c r="F688" s="441">
        <v>45261</v>
      </c>
      <c r="G688" s="220" t="s">
        <v>1773</v>
      </c>
      <c r="H688" s="220" t="s">
        <v>74</v>
      </c>
    </row>
    <row r="689" spans="1:8" ht="27" customHeight="1">
      <c r="A689">
        <v>1098</v>
      </c>
      <c r="B689" t="s">
        <v>9259</v>
      </c>
      <c r="C689" t="s">
        <v>1574</v>
      </c>
      <c r="D689" s="673">
        <v>3.98</v>
      </c>
      <c r="E689" s="220" t="s">
        <v>14360</v>
      </c>
      <c r="F689" s="441">
        <v>45261</v>
      </c>
      <c r="G689" s="220" t="s">
        <v>1773</v>
      </c>
      <c r="H689" s="220" t="s">
        <v>74</v>
      </c>
    </row>
    <row r="690" spans="1:8" ht="27" customHeight="1">
      <c r="A690">
        <v>1102</v>
      </c>
      <c r="B690" t="s">
        <v>9260</v>
      </c>
      <c r="C690" t="s">
        <v>1574</v>
      </c>
      <c r="D690" s="673">
        <v>47.98</v>
      </c>
      <c r="E690" s="220" t="s">
        <v>14360</v>
      </c>
      <c r="F690" s="441">
        <v>45261</v>
      </c>
      <c r="G690" s="220" t="s">
        <v>1773</v>
      </c>
      <c r="H690" s="220" t="s">
        <v>74</v>
      </c>
    </row>
    <row r="691" spans="1:8" ht="27" customHeight="1">
      <c r="A691">
        <v>1051</v>
      </c>
      <c r="B691" t="s">
        <v>9261</v>
      </c>
      <c r="C691" t="s">
        <v>1574</v>
      </c>
      <c r="D691" s="673">
        <v>69.75</v>
      </c>
      <c r="E691" s="220" t="s">
        <v>14360</v>
      </c>
      <c r="F691" s="441">
        <v>45261</v>
      </c>
      <c r="G691" s="220" t="s">
        <v>1773</v>
      </c>
      <c r="H691" s="220" t="s">
        <v>74</v>
      </c>
    </row>
    <row r="692" spans="1:8" ht="27" customHeight="1">
      <c r="A692">
        <v>37399</v>
      </c>
      <c r="B692" t="s">
        <v>9262</v>
      </c>
      <c r="C692" t="s">
        <v>1574</v>
      </c>
      <c r="D692" s="673">
        <v>13.92</v>
      </c>
      <c r="E692" s="220" t="s">
        <v>14360</v>
      </c>
      <c r="F692" s="441">
        <v>45261</v>
      </c>
      <c r="G692" s="220" t="s">
        <v>1773</v>
      </c>
      <c r="H692" s="220" t="s">
        <v>74</v>
      </c>
    </row>
    <row r="693" spans="1:8" ht="27" customHeight="1">
      <c r="A693">
        <v>43834</v>
      </c>
      <c r="B693" t="s">
        <v>9263</v>
      </c>
      <c r="C693" t="s">
        <v>1577</v>
      </c>
      <c r="D693" s="673">
        <v>24</v>
      </c>
      <c r="E693" s="220" t="s">
        <v>14360</v>
      </c>
      <c r="F693" s="441">
        <v>45261</v>
      </c>
      <c r="G693" s="220" t="s">
        <v>1773</v>
      </c>
      <c r="H693" s="220" t="s">
        <v>74</v>
      </c>
    </row>
    <row r="694" spans="1:8" ht="27" customHeight="1">
      <c r="A694">
        <v>43835</v>
      </c>
      <c r="B694" t="s">
        <v>9264</v>
      </c>
      <c r="C694" t="s">
        <v>1577</v>
      </c>
      <c r="D694" s="673">
        <v>2.15</v>
      </c>
      <c r="E694" s="220" t="s">
        <v>14360</v>
      </c>
      <c r="F694" s="441">
        <v>45261</v>
      </c>
      <c r="G694" s="220" t="s">
        <v>1773</v>
      </c>
      <c r="H694" s="220" t="s">
        <v>74</v>
      </c>
    </row>
    <row r="695" spans="1:8" ht="27" customHeight="1">
      <c r="A695">
        <v>43833</v>
      </c>
      <c r="B695" t="s">
        <v>9265</v>
      </c>
      <c r="C695" t="s">
        <v>1577</v>
      </c>
      <c r="D695" s="673">
        <v>2.23</v>
      </c>
      <c r="E695" s="220" t="s">
        <v>14360</v>
      </c>
      <c r="F695" s="441">
        <v>45261</v>
      </c>
      <c r="G695" s="220" t="s">
        <v>1773</v>
      </c>
      <c r="H695" s="220" t="s">
        <v>74</v>
      </c>
    </row>
    <row r="696" spans="1:8" ht="27" customHeight="1">
      <c r="A696">
        <v>41955</v>
      </c>
      <c r="B696" t="s">
        <v>9266</v>
      </c>
      <c r="C696" t="s">
        <v>1578</v>
      </c>
      <c r="D696" s="673">
        <v>93.18</v>
      </c>
      <c r="E696" s="220" t="s">
        <v>14360</v>
      </c>
      <c r="F696" s="441">
        <v>45261</v>
      </c>
      <c r="G696" s="220" t="s">
        <v>1773</v>
      </c>
      <c r="H696" s="220" t="s">
        <v>74</v>
      </c>
    </row>
    <row r="697" spans="1:8" ht="27" customHeight="1">
      <c r="A697">
        <v>41953</v>
      </c>
      <c r="B697" t="s">
        <v>9267</v>
      </c>
      <c r="C697" t="s">
        <v>1578</v>
      </c>
      <c r="D697" s="673">
        <v>88.92</v>
      </c>
      <c r="E697" s="220" t="s">
        <v>14360</v>
      </c>
      <c r="F697" s="441">
        <v>45261</v>
      </c>
      <c r="G697" s="220" t="s">
        <v>1773</v>
      </c>
      <c r="H697" s="220" t="s">
        <v>74</v>
      </c>
    </row>
    <row r="698" spans="1:8" ht="27" customHeight="1">
      <c r="A698">
        <v>41954</v>
      </c>
      <c r="B698" t="s">
        <v>9268</v>
      </c>
      <c r="C698" t="s">
        <v>1578</v>
      </c>
      <c r="D698" s="673">
        <v>88.07</v>
      </c>
      <c r="E698" s="220" t="s">
        <v>14360</v>
      </c>
      <c r="F698" s="441">
        <v>45261</v>
      </c>
      <c r="G698" s="220" t="s">
        <v>1773</v>
      </c>
      <c r="H698" s="220" t="s">
        <v>74</v>
      </c>
    </row>
    <row r="699" spans="1:8" ht="27" customHeight="1">
      <c r="A699">
        <v>25004</v>
      </c>
      <c r="B699" t="s">
        <v>9269</v>
      </c>
      <c r="C699" t="s">
        <v>1578</v>
      </c>
      <c r="D699" s="673">
        <v>49.37</v>
      </c>
      <c r="E699" s="220" t="s">
        <v>14360</v>
      </c>
      <c r="F699" s="441">
        <v>45261</v>
      </c>
      <c r="G699" s="220" t="s">
        <v>1773</v>
      </c>
      <c r="H699" s="220" t="s">
        <v>74</v>
      </c>
    </row>
    <row r="700" spans="1:8" ht="27" customHeight="1">
      <c r="A700">
        <v>25002</v>
      </c>
      <c r="B700" t="s">
        <v>9270</v>
      </c>
      <c r="C700" t="s">
        <v>1578</v>
      </c>
      <c r="D700" s="673">
        <v>49.37</v>
      </c>
      <c r="E700" s="220" t="s">
        <v>14360</v>
      </c>
      <c r="F700" s="441">
        <v>45261</v>
      </c>
      <c r="G700" s="220" t="s">
        <v>1773</v>
      </c>
      <c r="H700" s="220" t="s">
        <v>74</v>
      </c>
    </row>
    <row r="701" spans="1:8" ht="27" customHeight="1">
      <c r="A701">
        <v>37409</v>
      </c>
      <c r="B701" t="s">
        <v>9271</v>
      </c>
      <c r="C701" t="s">
        <v>1578</v>
      </c>
      <c r="D701" s="673">
        <v>49.37</v>
      </c>
      <c r="E701" s="220" t="s">
        <v>14360</v>
      </c>
      <c r="F701" s="441">
        <v>45261</v>
      </c>
      <c r="G701" s="220" t="s">
        <v>1773</v>
      </c>
      <c r="H701" s="220" t="s">
        <v>74</v>
      </c>
    </row>
    <row r="702" spans="1:8" ht="27" customHeight="1">
      <c r="A702">
        <v>841</v>
      </c>
      <c r="B702" t="s">
        <v>9272</v>
      </c>
      <c r="C702" t="s">
        <v>1578</v>
      </c>
      <c r="D702" s="673">
        <v>49.97</v>
      </c>
      <c r="E702" s="220" t="s">
        <v>14360</v>
      </c>
      <c r="F702" s="441">
        <v>45261</v>
      </c>
      <c r="G702" s="220" t="s">
        <v>1773</v>
      </c>
      <c r="H702" s="220" t="s">
        <v>74</v>
      </c>
    </row>
    <row r="703" spans="1:8" ht="27" customHeight="1">
      <c r="A703">
        <v>25005</v>
      </c>
      <c r="B703" t="s">
        <v>9273</v>
      </c>
      <c r="C703" t="s">
        <v>1578</v>
      </c>
      <c r="D703" s="673">
        <v>54.17</v>
      </c>
      <c r="E703" s="220" t="s">
        <v>14360</v>
      </c>
      <c r="F703" s="441">
        <v>45261</v>
      </c>
      <c r="G703" s="220" t="s">
        <v>1773</v>
      </c>
      <c r="H703" s="220" t="s">
        <v>74</v>
      </c>
    </row>
    <row r="704" spans="1:8" ht="27" customHeight="1">
      <c r="A704">
        <v>25003</v>
      </c>
      <c r="B704" t="s">
        <v>9274</v>
      </c>
      <c r="C704" t="s">
        <v>1578</v>
      </c>
      <c r="D704" s="673">
        <v>54.99</v>
      </c>
      <c r="E704" s="220" t="s">
        <v>14360</v>
      </c>
      <c r="F704" s="441">
        <v>45261</v>
      </c>
      <c r="G704" s="220" t="s">
        <v>1773</v>
      </c>
      <c r="H704" s="220" t="s">
        <v>74</v>
      </c>
    </row>
    <row r="705" spans="1:8" ht="27" customHeight="1">
      <c r="A705">
        <v>37410</v>
      </c>
      <c r="B705" t="s">
        <v>9275</v>
      </c>
      <c r="C705" t="s">
        <v>1578</v>
      </c>
      <c r="D705" s="673">
        <v>54.17</v>
      </c>
      <c r="E705" s="220" t="s">
        <v>14360</v>
      </c>
      <c r="F705" s="441">
        <v>45261</v>
      </c>
      <c r="G705" s="220" t="s">
        <v>1773</v>
      </c>
      <c r="H705" s="220" t="s">
        <v>74</v>
      </c>
    </row>
    <row r="706" spans="1:8" ht="27" customHeight="1">
      <c r="A706">
        <v>842</v>
      </c>
      <c r="B706" t="s">
        <v>9276</v>
      </c>
      <c r="C706" t="s">
        <v>1578</v>
      </c>
      <c r="D706" s="673">
        <v>54.94</v>
      </c>
      <c r="E706" s="220" t="s">
        <v>14360</v>
      </c>
      <c r="F706" s="441">
        <v>45261</v>
      </c>
      <c r="G706" s="220" t="s">
        <v>1773</v>
      </c>
      <c r="H706" s="220" t="s">
        <v>74</v>
      </c>
    </row>
    <row r="707" spans="1:8" ht="27" customHeight="1">
      <c r="A707">
        <v>44391</v>
      </c>
      <c r="B707" t="s">
        <v>9277</v>
      </c>
      <c r="C707" t="s">
        <v>1577</v>
      </c>
      <c r="D707" s="673">
        <v>117.07</v>
      </c>
      <c r="E707" s="220" t="s">
        <v>14360</v>
      </c>
      <c r="F707" s="441">
        <v>45261</v>
      </c>
      <c r="G707" s="220" t="s">
        <v>1773</v>
      </c>
      <c r="H707" s="220" t="s">
        <v>74</v>
      </c>
    </row>
    <row r="708" spans="1:8" ht="27" customHeight="1">
      <c r="A708">
        <v>44388</v>
      </c>
      <c r="B708" t="s">
        <v>9278</v>
      </c>
      <c r="C708" t="s">
        <v>1577</v>
      </c>
      <c r="D708" s="673">
        <v>2.5299999999999998</v>
      </c>
      <c r="E708" s="220" t="s">
        <v>14360</v>
      </c>
      <c r="F708" s="441">
        <v>45261</v>
      </c>
      <c r="G708" s="220" t="s">
        <v>1773</v>
      </c>
      <c r="H708" s="220" t="s">
        <v>74</v>
      </c>
    </row>
    <row r="709" spans="1:8" ht="27" customHeight="1">
      <c r="A709">
        <v>44392</v>
      </c>
      <c r="B709" t="s">
        <v>9279</v>
      </c>
      <c r="C709" t="s">
        <v>1577</v>
      </c>
      <c r="D709" s="673">
        <v>233.11</v>
      </c>
      <c r="E709" s="220" t="s">
        <v>14360</v>
      </c>
      <c r="F709" s="441">
        <v>45261</v>
      </c>
      <c r="G709" s="220" t="s">
        <v>1773</v>
      </c>
      <c r="H709" s="220" t="s">
        <v>74</v>
      </c>
    </row>
    <row r="710" spans="1:8" ht="27" customHeight="1">
      <c r="A710">
        <v>44390</v>
      </c>
      <c r="B710" t="s">
        <v>9280</v>
      </c>
      <c r="C710" t="s">
        <v>1577</v>
      </c>
      <c r="D710" s="673">
        <v>49.39</v>
      </c>
      <c r="E710" s="220" t="s">
        <v>14360</v>
      </c>
      <c r="F710" s="441">
        <v>45261</v>
      </c>
      <c r="G710" s="220" t="s">
        <v>1773</v>
      </c>
      <c r="H710" s="220" t="s">
        <v>74</v>
      </c>
    </row>
    <row r="711" spans="1:8" ht="27" customHeight="1">
      <c r="A711">
        <v>44389</v>
      </c>
      <c r="B711" t="s">
        <v>9281</v>
      </c>
      <c r="C711" t="s">
        <v>1577</v>
      </c>
      <c r="D711" s="673">
        <v>5.83</v>
      </c>
      <c r="E711" s="220" t="s">
        <v>14360</v>
      </c>
      <c r="F711" s="441">
        <v>45261</v>
      </c>
      <c r="G711" s="220" t="s">
        <v>1773</v>
      </c>
      <c r="H711" s="220" t="s">
        <v>74</v>
      </c>
    </row>
    <row r="712" spans="1:8" ht="27" customHeight="1">
      <c r="A712">
        <v>862</v>
      </c>
      <c r="B712" t="s">
        <v>9282</v>
      </c>
      <c r="C712" t="s">
        <v>1577</v>
      </c>
      <c r="D712" s="673">
        <v>10.68</v>
      </c>
      <c r="E712" s="220" t="s">
        <v>14360</v>
      </c>
      <c r="F712" s="441">
        <v>45261</v>
      </c>
      <c r="G712" s="220" t="s">
        <v>1773</v>
      </c>
      <c r="H712" s="220" t="s">
        <v>74</v>
      </c>
    </row>
    <row r="713" spans="1:8" ht="27" customHeight="1">
      <c r="A713">
        <v>866</v>
      </c>
      <c r="B713" t="s">
        <v>9283</v>
      </c>
      <c r="C713" t="s">
        <v>1577</v>
      </c>
      <c r="D713" s="673">
        <v>135.74</v>
      </c>
      <c r="E713" s="220" t="s">
        <v>14360</v>
      </c>
      <c r="F713" s="441">
        <v>45261</v>
      </c>
      <c r="G713" s="220" t="s">
        <v>1773</v>
      </c>
      <c r="H713" s="220" t="s">
        <v>74</v>
      </c>
    </row>
    <row r="714" spans="1:8" ht="27" customHeight="1">
      <c r="A714">
        <v>892</v>
      </c>
      <c r="B714" t="s">
        <v>9284</v>
      </c>
      <c r="C714" t="s">
        <v>1577</v>
      </c>
      <c r="D714" s="673">
        <v>164.31</v>
      </c>
      <c r="E714" s="220" t="s">
        <v>14360</v>
      </c>
      <c r="F714" s="441">
        <v>45261</v>
      </c>
      <c r="G714" s="220" t="s">
        <v>1773</v>
      </c>
      <c r="H714" s="220" t="s">
        <v>74</v>
      </c>
    </row>
    <row r="715" spans="1:8" ht="27" customHeight="1">
      <c r="A715">
        <v>857</v>
      </c>
      <c r="B715" t="s">
        <v>9285</v>
      </c>
      <c r="C715" t="s">
        <v>1577</v>
      </c>
      <c r="D715" s="673">
        <v>17.87</v>
      </c>
      <c r="E715" s="220" t="s">
        <v>14360</v>
      </c>
      <c r="F715" s="441">
        <v>45261</v>
      </c>
      <c r="G715" s="220" t="s">
        <v>1773</v>
      </c>
      <c r="H715" s="220" t="s">
        <v>74</v>
      </c>
    </row>
    <row r="716" spans="1:8" ht="27" customHeight="1">
      <c r="A716">
        <v>37404</v>
      </c>
      <c r="B716" t="s">
        <v>9286</v>
      </c>
      <c r="C716" t="s">
        <v>1577</v>
      </c>
      <c r="D716" s="673">
        <v>190.11</v>
      </c>
      <c r="E716" s="220" t="s">
        <v>14360</v>
      </c>
      <c r="F716" s="441">
        <v>45261</v>
      </c>
      <c r="G716" s="220" t="s">
        <v>1773</v>
      </c>
      <c r="H716" s="220" t="s">
        <v>74</v>
      </c>
    </row>
    <row r="717" spans="1:8" ht="27" customHeight="1">
      <c r="A717">
        <v>868</v>
      </c>
      <c r="B717" t="s">
        <v>9287</v>
      </c>
      <c r="C717" t="s">
        <v>1577</v>
      </c>
      <c r="D717" s="673">
        <v>25.47</v>
      </c>
      <c r="E717" s="220" t="s">
        <v>14360</v>
      </c>
      <c r="F717" s="441">
        <v>45261</v>
      </c>
      <c r="G717" s="220" t="s">
        <v>1773</v>
      </c>
      <c r="H717" s="220" t="s">
        <v>74</v>
      </c>
    </row>
    <row r="718" spans="1:8" ht="27" customHeight="1">
      <c r="A718">
        <v>863</v>
      </c>
      <c r="B718" t="s">
        <v>9288</v>
      </c>
      <c r="C718" t="s">
        <v>1577</v>
      </c>
      <c r="D718" s="673">
        <v>37.51</v>
      </c>
      <c r="E718" s="220" t="s">
        <v>14360</v>
      </c>
      <c r="F718" s="441">
        <v>45261</v>
      </c>
      <c r="G718" s="220" t="s">
        <v>1773</v>
      </c>
      <c r="H718" s="220" t="s">
        <v>74</v>
      </c>
    </row>
    <row r="719" spans="1:8" ht="27" customHeight="1">
      <c r="A719">
        <v>867</v>
      </c>
      <c r="B719" t="s">
        <v>9289</v>
      </c>
      <c r="C719" t="s">
        <v>1577</v>
      </c>
      <c r="D719" s="673">
        <v>53.43</v>
      </c>
      <c r="E719" s="220" t="s">
        <v>14360</v>
      </c>
      <c r="F719" s="441">
        <v>45261</v>
      </c>
      <c r="G719" s="220" t="s">
        <v>1773</v>
      </c>
      <c r="H719" s="220" t="s">
        <v>74</v>
      </c>
    </row>
    <row r="720" spans="1:8" ht="27" customHeight="1">
      <c r="A720">
        <v>864</v>
      </c>
      <c r="B720" t="s">
        <v>9290</v>
      </c>
      <c r="C720" t="s">
        <v>1577</v>
      </c>
      <c r="D720" s="673">
        <v>70.58</v>
      </c>
      <c r="E720" s="220" t="s">
        <v>14360</v>
      </c>
      <c r="F720" s="441">
        <v>45261</v>
      </c>
      <c r="G720" s="220" t="s">
        <v>1773</v>
      </c>
      <c r="H720" s="220" t="s">
        <v>74</v>
      </c>
    </row>
    <row r="721" spans="1:8" ht="27" customHeight="1">
      <c r="A721">
        <v>865</v>
      </c>
      <c r="B721" t="s">
        <v>9291</v>
      </c>
      <c r="C721" t="s">
        <v>1577</v>
      </c>
      <c r="D721" s="673">
        <v>101.52</v>
      </c>
      <c r="E721" s="220" t="s">
        <v>14360</v>
      </c>
      <c r="F721" s="441">
        <v>45261</v>
      </c>
      <c r="G721" s="220" t="s">
        <v>1773</v>
      </c>
      <c r="H721" s="220" t="s">
        <v>74</v>
      </c>
    </row>
    <row r="722" spans="1:8" ht="27" customHeight="1">
      <c r="A722">
        <v>993</v>
      </c>
      <c r="B722" t="s">
        <v>9292</v>
      </c>
      <c r="C722" t="s">
        <v>1577</v>
      </c>
      <c r="D722" s="673">
        <v>1.93</v>
      </c>
      <c r="E722" s="220" t="s">
        <v>14360</v>
      </c>
      <c r="F722" s="441">
        <v>45261</v>
      </c>
      <c r="G722" s="220" t="s">
        <v>1773</v>
      </c>
      <c r="H722" s="220" t="s">
        <v>74</v>
      </c>
    </row>
    <row r="723" spans="1:8" ht="27" customHeight="1">
      <c r="A723">
        <v>1020</v>
      </c>
      <c r="B723" t="s">
        <v>9293</v>
      </c>
      <c r="C723" t="s">
        <v>1577</v>
      </c>
      <c r="D723" s="673">
        <v>9.85</v>
      </c>
      <c r="E723" s="220" t="s">
        <v>14360</v>
      </c>
      <c r="F723" s="441">
        <v>45261</v>
      </c>
      <c r="G723" s="220" t="s">
        <v>1773</v>
      </c>
      <c r="H723" s="220" t="s">
        <v>74</v>
      </c>
    </row>
    <row r="724" spans="1:8" ht="27" customHeight="1">
      <c r="A724">
        <v>1017</v>
      </c>
      <c r="B724" t="s">
        <v>9294</v>
      </c>
      <c r="C724" t="s">
        <v>1577</v>
      </c>
      <c r="D724" s="673">
        <v>120.71</v>
      </c>
      <c r="E724" s="220" t="s">
        <v>14360</v>
      </c>
      <c r="F724" s="441">
        <v>45261</v>
      </c>
      <c r="G724" s="220" t="s">
        <v>1773</v>
      </c>
      <c r="H724" s="220" t="s">
        <v>74</v>
      </c>
    </row>
    <row r="725" spans="1:8" ht="27" customHeight="1">
      <c r="A725">
        <v>999</v>
      </c>
      <c r="B725" t="s">
        <v>9295</v>
      </c>
      <c r="C725" t="s">
        <v>1577</v>
      </c>
      <c r="D725" s="673">
        <v>146.24</v>
      </c>
      <c r="E725" s="220" t="s">
        <v>14360</v>
      </c>
      <c r="F725" s="441">
        <v>45261</v>
      </c>
      <c r="G725" s="220" t="s">
        <v>1773</v>
      </c>
      <c r="H725" s="220" t="s">
        <v>74</v>
      </c>
    </row>
    <row r="726" spans="1:8" ht="27" customHeight="1">
      <c r="A726">
        <v>995</v>
      </c>
      <c r="B726" t="s">
        <v>9296</v>
      </c>
      <c r="C726" t="s">
        <v>1577</v>
      </c>
      <c r="D726" s="673">
        <v>15.68</v>
      </c>
      <c r="E726" s="220" t="s">
        <v>14360</v>
      </c>
      <c r="F726" s="441">
        <v>45261</v>
      </c>
      <c r="G726" s="220" t="s">
        <v>1773</v>
      </c>
      <c r="H726" s="220" t="s">
        <v>74</v>
      </c>
    </row>
    <row r="727" spans="1:8" ht="27" customHeight="1">
      <c r="A727">
        <v>1000</v>
      </c>
      <c r="B727" t="s">
        <v>9297</v>
      </c>
      <c r="C727" t="s">
        <v>1577</v>
      </c>
      <c r="D727" s="673">
        <v>179.63</v>
      </c>
      <c r="E727" s="220" t="s">
        <v>14360</v>
      </c>
      <c r="F727" s="441">
        <v>45261</v>
      </c>
      <c r="G727" s="220" t="s">
        <v>1773</v>
      </c>
      <c r="H727" s="220" t="s">
        <v>74</v>
      </c>
    </row>
    <row r="728" spans="1:8" ht="27" customHeight="1">
      <c r="A728">
        <v>1022</v>
      </c>
      <c r="B728" t="s">
        <v>9298</v>
      </c>
      <c r="C728" t="s">
        <v>1577</v>
      </c>
      <c r="D728" s="673">
        <v>2.69</v>
      </c>
      <c r="E728" s="220" t="s">
        <v>14360</v>
      </c>
      <c r="F728" s="441">
        <v>45261</v>
      </c>
      <c r="G728" s="220" t="s">
        <v>1773</v>
      </c>
      <c r="H728" s="220" t="s">
        <v>74</v>
      </c>
    </row>
    <row r="729" spans="1:8" ht="27" customHeight="1">
      <c r="A729">
        <v>1015</v>
      </c>
      <c r="B729" t="s">
        <v>9299</v>
      </c>
      <c r="C729" t="s">
        <v>1577</v>
      </c>
      <c r="D729" s="673">
        <v>238.7</v>
      </c>
      <c r="E729" s="220" t="s">
        <v>14360</v>
      </c>
      <c r="F729" s="441">
        <v>45261</v>
      </c>
      <c r="G729" s="220" t="s">
        <v>1773</v>
      </c>
      <c r="H729" s="220" t="s">
        <v>74</v>
      </c>
    </row>
    <row r="730" spans="1:8" ht="27" customHeight="1">
      <c r="A730">
        <v>996</v>
      </c>
      <c r="B730" t="s">
        <v>9300</v>
      </c>
      <c r="C730" t="s">
        <v>1577</v>
      </c>
      <c r="D730" s="673">
        <v>24.32</v>
      </c>
      <c r="E730" s="220" t="s">
        <v>14360</v>
      </c>
      <c r="F730" s="441">
        <v>45261</v>
      </c>
      <c r="G730" s="220" t="s">
        <v>1773</v>
      </c>
      <c r="H730" s="220" t="s">
        <v>74</v>
      </c>
    </row>
    <row r="731" spans="1:8" ht="27" customHeight="1">
      <c r="A731">
        <v>1001</v>
      </c>
      <c r="B731" t="s">
        <v>9301</v>
      </c>
      <c r="C731" t="s">
        <v>1577</v>
      </c>
      <c r="D731" s="673">
        <v>309.70999999999998</v>
      </c>
      <c r="E731" s="220" t="s">
        <v>14360</v>
      </c>
      <c r="F731" s="441">
        <v>45261</v>
      </c>
      <c r="G731" s="220" t="s">
        <v>1773</v>
      </c>
      <c r="H731" s="220" t="s">
        <v>74</v>
      </c>
    </row>
    <row r="732" spans="1:8" ht="27" customHeight="1">
      <c r="A732">
        <v>1019</v>
      </c>
      <c r="B732" t="s">
        <v>9302</v>
      </c>
      <c r="C732" t="s">
        <v>1577</v>
      </c>
      <c r="D732" s="673">
        <v>34.369999999999997</v>
      </c>
      <c r="E732" s="220" t="s">
        <v>14360</v>
      </c>
      <c r="F732" s="441">
        <v>45261</v>
      </c>
      <c r="G732" s="220" t="s">
        <v>1773</v>
      </c>
      <c r="H732" s="220" t="s">
        <v>74</v>
      </c>
    </row>
    <row r="733" spans="1:8" ht="27" customHeight="1">
      <c r="A733">
        <v>1021</v>
      </c>
      <c r="B733" t="s">
        <v>9303</v>
      </c>
      <c r="C733" t="s">
        <v>1577</v>
      </c>
      <c r="D733" s="673">
        <v>4.13</v>
      </c>
      <c r="E733" s="220" t="s">
        <v>14360</v>
      </c>
      <c r="F733" s="441">
        <v>45261</v>
      </c>
      <c r="G733" s="220" t="s">
        <v>1773</v>
      </c>
      <c r="H733" s="220" t="s">
        <v>74</v>
      </c>
    </row>
    <row r="734" spans="1:8" ht="27" customHeight="1">
      <c r="A734">
        <v>39249</v>
      </c>
      <c r="B734" t="s">
        <v>9304</v>
      </c>
      <c r="C734" t="s">
        <v>1577</v>
      </c>
      <c r="D734" s="673">
        <v>416.42</v>
      </c>
      <c r="E734" s="220" t="s">
        <v>14360</v>
      </c>
      <c r="F734" s="441">
        <v>45261</v>
      </c>
      <c r="G734" s="220" t="s">
        <v>1773</v>
      </c>
      <c r="H734" s="220" t="s">
        <v>74</v>
      </c>
    </row>
    <row r="735" spans="1:8" ht="27" customHeight="1">
      <c r="A735">
        <v>1018</v>
      </c>
      <c r="B735" t="s">
        <v>9305</v>
      </c>
      <c r="C735" t="s">
        <v>1577</v>
      </c>
      <c r="D735" s="673">
        <v>50.82</v>
      </c>
      <c r="E735" s="220" t="s">
        <v>14360</v>
      </c>
      <c r="F735" s="441">
        <v>45261</v>
      </c>
      <c r="G735" s="220" t="s">
        <v>1773</v>
      </c>
      <c r="H735" s="220" t="s">
        <v>74</v>
      </c>
    </row>
    <row r="736" spans="1:8" ht="27" customHeight="1">
      <c r="A736">
        <v>39250</v>
      </c>
      <c r="B736" t="s">
        <v>9306</v>
      </c>
      <c r="C736" t="s">
        <v>1577</v>
      </c>
      <c r="D736" s="673">
        <v>498.14</v>
      </c>
      <c r="E736" s="220" t="s">
        <v>14360</v>
      </c>
      <c r="F736" s="441">
        <v>45261</v>
      </c>
      <c r="G736" s="220" t="s">
        <v>1773</v>
      </c>
      <c r="H736" s="220" t="s">
        <v>74</v>
      </c>
    </row>
    <row r="737" spans="1:8" ht="27" customHeight="1">
      <c r="A737">
        <v>994</v>
      </c>
      <c r="B737" t="s">
        <v>9307</v>
      </c>
      <c r="C737" t="s">
        <v>1577</v>
      </c>
      <c r="D737" s="673">
        <v>6.01</v>
      </c>
      <c r="E737" s="220" t="s">
        <v>14360</v>
      </c>
      <c r="F737" s="441">
        <v>45261</v>
      </c>
      <c r="G737" s="220" t="s">
        <v>1773</v>
      </c>
      <c r="H737" s="220" t="s">
        <v>74</v>
      </c>
    </row>
    <row r="738" spans="1:8" ht="27" customHeight="1">
      <c r="A738">
        <v>977</v>
      </c>
      <c r="B738" t="s">
        <v>9308</v>
      </c>
      <c r="C738" t="s">
        <v>1577</v>
      </c>
      <c r="D738" s="673">
        <v>71.09</v>
      </c>
      <c r="E738" s="220" t="s">
        <v>14360</v>
      </c>
      <c r="F738" s="441">
        <v>45261</v>
      </c>
      <c r="G738" s="220" t="s">
        <v>1773</v>
      </c>
      <c r="H738" s="220" t="s">
        <v>74</v>
      </c>
    </row>
    <row r="739" spans="1:8" ht="27" customHeight="1">
      <c r="A739">
        <v>998</v>
      </c>
      <c r="B739" t="s">
        <v>9309</v>
      </c>
      <c r="C739" t="s">
        <v>1577</v>
      </c>
      <c r="D739" s="673">
        <v>92.3</v>
      </c>
      <c r="E739" s="220" t="s">
        <v>14360</v>
      </c>
      <c r="F739" s="441">
        <v>45261</v>
      </c>
      <c r="G739" s="220" t="s">
        <v>1773</v>
      </c>
      <c r="H739" s="220" t="s">
        <v>74</v>
      </c>
    </row>
    <row r="740" spans="1:8" ht="27" customHeight="1">
      <c r="A740">
        <v>39251</v>
      </c>
      <c r="B740" t="s">
        <v>9310</v>
      </c>
      <c r="C740" t="s">
        <v>1577</v>
      </c>
      <c r="D740" s="673">
        <v>0.66</v>
      </c>
      <c r="E740" s="220" t="s">
        <v>14360</v>
      </c>
      <c r="F740" s="441">
        <v>45261</v>
      </c>
      <c r="G740" s="220" t="s">
        <v>1773</v>
      </c>
      <c r="H740" s="220" t="s">
        <v>74</v>
      </c>
    </row>
    <row r="741" spans="1:8" ht="27" customHeight="1">
      <c r="A741">
        <v>1011</v>
      </c>
      <c r="B741" t="s">
        <v>9311</v>
      </c>
      <c r="C741" t="s">
        <v>1577</v>
      </c>
      <c r="D741" s="673">
        <v>0.91</v>
      </c>
      <c r="E741" s="220" t="s">
        <v>14360</v>
      </c>
      <c r="F741" s="441">
        <v>45261</v>
      </c>
      <c r="G741" s="220" t="s">
        <v>1773</v>
      </c>
      <c r="H741" s="220" t="s">
        <v>74</v>
      </c>
    </row>
    <row r="742" spans="1:8" ht="27" customHeight="1">
      <c r="A742">
        <v>39252</v>
      </c>
      <c r="B742" t="s">
        <v>9312</v>
      </c>
      <c r="C742" t="s">
        <v>1577</v>
      </c>
      <c r="D742" s="673">
        <v>1.19</v>
      </c>
      <c r="E742" s="220" t="s">
        <v>14360</v>
      </c>
      <c r="F742" s="441">
        <v>45261</v>
      </c>
      <c r="G742" s="220" t="s">
        <v>1773</v>
      </c>
      <c r="H742" s="220" t="s">
        <v>74</v>
      </c>
    </row>
    <row r="743" spans="1:8" ht="27" customHeight="1">
      <c r="A743">
        <v>1013</v>
      </c>
      <c r="B743" t="s">
        <v>9313</v>
      </c>
      <c r="C743" t="s">
        <v>1577</v>
      </c>
      <c r="D743" s="673">
        <v>1.43</v>
      </c>
      <c r="E743" s="220" t="s">
        <v>14360</v>
      </c>
      <c r="F743" s="441">
        <v>45261</v>
      </c>
      <c r="G743" s="220" t="s">
        <v>1773</v>
      </c>
      <c r="H743" s="220" t="s">
        <v>74</v>
      </c>
    </row>
    <row r="744" spans="1:8" ht="27" customHeight="1">
      <c r="A744">
        <v>980</v>
      </c>
      <c r="B744" t="s">
        <v>9314</v>
      </c>
      <c r="C744" t="s">
        <v>1577</v>
      </c>
      <c r="D744" s="673">
        <v>10.33</v>
      </c>
      <c r="E744" s="220" t="s">
        <v>14360</v>
      </c>
      <c r="F744" s="441">
        <v>45261</v>
      </c>
      <c r="G744" s="220" t="s">
        <v>1773</v>
      </c>
      <c r="H744" s="220" t="s">
        <v>74</v>
      </c>
    </row>
    <row r="745" spans="1:8" ht="27" customHeight="1">
      <c r="A745">
        <v>39237</v>
      </c>
      <c r="B745" t="s">
        <v>9315</v>
      </c>
      <c r="C745" t="s">
        <v>1577</v>
      </c>
      <c r="D745" s="673">
        <v>109.89</v>
      </c>
      <c r="E745" s="220" t="s">
        <v>14360</v>
      </c>
      <c r="F745" s="441">
        <v>45261</v>
      </c>
      <c r="G745" s="220" t="s">
        <v>1773</v>
      </c>
      <c r="H745" s="220" t="s">
        <v>74</v>
      </c>
    </row>
    <row r="746" spans="1:8" ht="27" customHeight="1">
      <c r="A746">
        <v>39238</v>
      </c>
      <c r="B746" t="s">
        <v>9316</v>
      </c>
      <c r="C746" t="s">
        <v>1577</v>
      </c>
      <c r="D746" s="673">
        <v>138.6</v>
      </c>
      <c r="E746" s="220" t="s">
        <v>14360</v>
      </c>
      <c r="F746" s="441">
        <v>45261</v>
      </c>
      <c r="G746" s="220" t="s">
        <v>1773</v>
      </c>
      <c r="H746" s="220" t="s">
        <v>74</v>
      </c>
    </row>
    <row r="747" spans="1:8" ht="27" customHeight="1">
      <c r="A747">
        <v>979</v>
      </c>
      <c r="B747" t="s">
        <v>9317</v>
      </c>
      <c r="C747" t="s">
        <v>1577</v>
      </c>
      <c r="D747" s="673">
        <v>14.76</v>
      </c>
      <c r="E747" s="220" t="s">
        <v>14360</v>
      </c>
      <c r="F747" s="441">
        <v>45261</v>
      </c>
      <c r="G747" s="220" t="s">
        <v>1773</v>
      </c>
      <c r="H747" s="220" t="s">
        <v>74</v>
      </c>
    </row>
    <row r="748" spans="1:8" ht="27" customHeight="1">
      <c r="A748">
        <v>39239</v>
      </c>
      <c r="B748" t="s">
        <v>9318</v>
      </c>
      <c r="C748" t="s">
        <v>1577</v>
      </c>
      <c r="D748" s="673">
        <v>167.44</v>
      </c>
      <c r="E748" s="220" t="s">
        <v>14360</v>
      </c>
      <c r="F748" s="441">
        <v>45261</v>
      </c>
      <c r="G748" s="220" t="s">
        <v>1773</v>
      </c>
      <c r="H748" s="220" t="s">
        <v>74</v>
      </c>
    </row>
    <row r="749" spans="1:8" ht="27" customHeight="1">
      <c r="A749">
        <v>1014</v>
      </c>
      <c r="B749" t="s">
        <v>9319</v>
      </c>
      <c r="C749" t="s">
        <v>1577</v>
      </c>
      <c r="D749" s="673">
        <v>2.27</v>
      </c>
      <c r="E749" s="220" t="s">
        <v>14360</v>
      </c>
      <c r="F749" s="441">
        <v>45261</v>
      </c>
      <c r="G749" s="220" t="s">
        <v>1773</v>
      </c>
      <c r="H749" s="220" t="s">
        <v>74</v>
      </c>
    </row>
    <row r="750" spans="1:8" ht="27" customHeight="1">
      <c r="A750">
        <v>39240</v>
      </c>
      <c r="B750" t="s">
        <v>9320</v>
      </c>
      <c r="C750" t="s">
        <v>1577</v>
      </c>
      <c r="D750" s="673">
        <v>220.22</v>
      </c>
      <c r="E750" s="220" t="s">
        <v>14360</v>
      </c>
      <c r="F750" s="441">
        <v>45261</v>
      </c>
      <c r="G750" s="220" t="s">
        <v>1773</v>
      </c>
      <c r="H750" s="220" t="s">
        <v>74</v>
      </c>
    </row>
    <row r="751" spans="1:8" ht="27" customHeight="1">
      <c r="A751">
        <v>39232</v>
      </c>
      <c r="B751" t="s">
        <v>9321</v>
      </c>
      <c r="C751" t="s">
        <v>1577</v>
      </c>
      <c r="D751" s="673">
        <v>23.11</v>
      </c>
      <c r="E751" s="220" t="s">
        <v>14360</v>
      </c>
      <c r="F751" s="441">
        <v>45261</v>
      </c>
      <c r="G751" s="220" t="s">
        <v>1773</v>
      </c>
      <c r="H751" s="220" t="s">
        <v>74</v>
      </c>
    </row>
    <row r="752" spans="1:8" ht="27" customHeight="1">
      <c r="A752">
        <v>39233</v>
      </c>
      <c r="B752" t="s">
        <v>9322</v>
      </c>
      <c r="C752" t="s">
        <v>1577</v>
      </c>
      <c r="D752" s="673">
        <v>33.69</v>
      </c>
      <c r="E752" s="220" t="s">
        <v>14360</v>
      </c>
      <c r="F752" s="441">
        <v>45261</v>
      </c>
      <c r="G752" s="220" t="s">
        <v>1773</v>
      </c>
      <c r="H752" s="220" t="s">
        <v>74</v>
      </c>
    </row>
    <row r="753" spans="1:8" ht="27" customHeight="1">
      <c r="A753">
        <v>981</v>
      </c>
      <c r="B753" t="s">
        <v>9323</v>
      </c>
      <c r="C753" t="s">
        <v>1577</v>
      </c>
      <c r="D753" s="673">
        <v>3.76</v>
      </c>
      <c r="E753" s="220" t="s">
        <v>14360</v>
      </c>
      <c r="F753" s="441">
        <v>45261</v>
      </c>
      <c r="G753" s="220" t="s">
        <v>1773</v>
      </c>
      <c r="H753" s="220" t="s">
        <v>74</v>
      </c>
    </row>
    <row r="754" spans="1:8" ht="27" customHeight="1">
      <c r="A754">
        <v>39234</v>
      </c>
      <c r="B754" t="s">
        <v>9324</v>
      </c>
      <c r="C754" t="s">
        <v>1577</v>
      </c>
      <c r="D754" s="673">
        <v>46.89</v>
      </c>
      <c r="E754" s="220" t="s">
        <v>14360</v>
      </c>
      <c r="F754" s="441">
        <v>45261</v>
      </c>
      <c r="G754" s="220" t="s">
        <v>1773</v>
      </c>
      <c r="H754" s="220" t="s">
        <v>74</v>
      </c>
    </row>
    <row r="755" spans="1:8" ht="27" customHeight="1">
      <c r="A755">
        <v>982</v>
      </c>
      <c r="B755" t="s">
        <v>9325</v>
      </c>
      <c r="C755" t="s">
        <v>1577</v>
      </c>
      <c r="D755" s="673">
        <v>5.4</v>
      </c>
      <c r="E755" s="220" t="s">
        <v>14360</v>
      </c>
      <c r="F755" s="441">
        <v>45261</v>
      </c>
      <c r="G755" s="220" t="s">
        <v>1773</v>
      </c>
      <c r="H755" s="220" t="s">
        <v>74</v>
      </c>
    </row>
    <row r="756" spans="1:8" ht="27" customHeight="1">
      <c r="A756">
        <v>39235</v>
      </c>
      <c r="B756" t="s">
        <v>9326</v>
      </c>
      <c r="C756" t="s">
        <v>1577</v>
      </c>
      <c r="D756" s="673">
        <v>69.16</v>
      </c>
      <c r="E756" s="220" t="s">
        <v>14360</v>
      </c>
      <c r="F756" s="441">
        <v>45261</v>
      </c>
      <c r="G756" s="220" t="s">
        <v>1773</v>
      </c>
      <c r="H756" s="220" t="s">
        <v>74</v>
      </c>
    </row>
    <row r="757" spans="1:8" ht="27" customHeight="1">
      <c r="A757">
        <v>39236</v>
      </c>
      <c r="B757" t="s">
        <v>9327</v>
      </c>
      <c r="C757" t="s">
        <v>1577</v>
      </c>
      <c r="D757" s="673">
        <v>91.66</v>
      </c>
      <c r="E757" s="220" t="s">
        <v>14360</v>
      </c>
      <c r="F757" s="441">
        <v>45261</v>
      </c>
      <c r="G757" s="220" t="s">
        <v>1773</v>
      </c>
      <c r="H757" s="220" t="s">
        <v>74</v>
      </c>
    </row>
    <row r="758" spans="1:8" ht="27" customHeight="1">
      <c r="A758">
        <v>990</v>
      </c>
      <c r="B758" t="s">
        <v>9328</v>
      </c>
      <c r="C758" t="s">
        <v>1577</v>
      </c>
      <c r="D758" s="673">
        <v>162.63</v>
      </c>
      <c r="E758" s="220" t="s">
        <v>14360</v>
      </c>
      <c r="F758" s="441">
        <v>45261</v>
      </c>
      <c r="G758" s="220" t="s">
        <v>1773</v>
      </c>
      <c r="H758" s="220" t="s">
        <v>74</v>
      </c>
    </row>
    <row r="759" spans="1:8" ht="27" customHeight="1">
      <c r="A759">
        <v>39241</v>
      </c>
      <c r="B759" t="s">
        <v>9329</v>
      </c>
      <c r="C759" t="s">
        <v>1577</v>
      </c>
      <c r="D759" s="673">
        <v>16.010000000000002</v>
      </c>
      <c r="E759" s="220" t="s">
        <v>14360</v>
      </c>
      <c r="F759" s="441">
        <v>45261</v>
      </c>
      <c r="G759" s="220" t="s">
        <v>1773</v>
      </c>
      <c r="H759" s="220" t="s">
        <v>74</v>
      </c>
    </row>
    <row r="760" spans="1:8" ht="27" customHeight="1">
      <c r="A760">
        <v>1005</v>
      </c>
      <c r="B760" t="s">
        <v>9330</v>
      </c>
      <c r="C760" t="s">
        <v>1577</v>
      </c>
      <c r="D760" s="673">
        <v>202.49</v>
      </c>
      <c r="E760" s="220" t="s">
        <v>14360</v>
      </c>
      <c r="F760" s="441">
        <v>45261</v>
      </c>
      <c r="G760" s="220" t="s">
        <v>1773</v>
      </c>
      <c r="H760" s="220" t="s">
        <v>74</v>
      </c>
    </row>
    <row r="761" spans="1:8" ht="27" customHeight="1">
      <c r="A761">
        <v>991</v>
      </c>
      <c r="B761" t="s">
        <v>9331</v>
      </c>
      <c r="C761" t="s">
        <v>1577</v>
      </c>
      <c r="D761" s="673">
        <v>265.22000000000003</v>
      </c>
      <c r="E761" s="220" t="s">
        <v>14360</v>
      </c>
      <c r="F761" s="441">
        <v>45261</v>
      </c>
      <c r="G761" s="220" t="s">
        <v>1773</v>
      </c>
      <c r="H761" s="220" t="s">
        <v>74</v>
      </c>
    </row>
    <row r="762" spans="1:8" ht="27" customHeight="1">
      <c r="A762">
        <v>986</v>
      </c>
      <c r="B762" t="s">
        <v>9332</v>
      </c>
      <c r="C762" t="s">
        <v>1577</v>
      </c>
      <c r="D762" s="673">
        <v>25.29</v>
      </c>
      <c r="E762" s="220" t="s">
        <v>14360</v>
      </c>
      <c r="F762" s="441">
        <v>45261</v>
      </c>
      <c r="G762" s="220" t="s">
        <v>1773</v>
      </c>
      <c r="H762" s="220" t="s">
        <v>74</v>
      </c>
    </row>
    <row r="763" spans="1:8" ht="27" customHeight="1">
      <c r="A763">
        <v>987</v>
      </c>
      <c r="B763" t="s">
        <v>9333</v>
      </c>
      <c r="C763" t="s">
        <v>1577</v>
      </c>
      <c r="D763" s="673">
        <v>34.630000000000003</v>
      </c>
      <c r="E763" s="220" t="s">
        <v>14360</v>
      </c>
      <c r="F763" s="441">
        <v>45261</v>
      </c>
      <c r="G763" s="220" t="s">
        <v>1773</v>
      </c>
      <c r="H763" s="220" t="s">
        <v>74</v>
      </c>
    </row>
    <row r="764" spans="1:8" ht="27" customHeight="1">
      <c r="A764">
        <v>1007</v>
      </c>
      <c r="B764" t="s">
        <v>9334</v>
      </c>
      <c r="C764" t="s">
        <v>1577</v>
      </c>
      <c r="D764" s="673">
        <v>47.93</v>
      </c>
      <c r="E764" s="220" t="s">
        <v>14360</v>
      </c>
      <c r="F764" s="441">
        <v>45261</v>
      </c>
      <c r="G764" s="220" t="s">
        <v>1773</v>
      </c>
      <c r="H764" s="220" t="s">
        <v>74</v>
      </c>
    </row>
    <row r="765" spans="1:8" ht="27" customHeight="1">
      <c r="A765">
        <v>1008</v>
      </c>
      <c r="B765" t="s">
        <v>9335</v>
      </c>
      <c r="C765" t="s">
        <v>1577</v>
      </c>
      <c r="D765" s="673">
        <v>6.08</v>
      </c>
      <c r="E765" s="220" t="s">
        <v>14360</v>
      </c>
      <c r="F765" s="441">
        <v>45261</v>
      </c>
      <c r="G765" s="220" t="s">
        <v>1773</v>
      </c>
      <c r="H765" s="220" t="s">
        <v>74</v>
      </c>
    </row>
    <row r="766" spans="1:8" ht="27" customHeight="1">
      <c r="A766">
        <v>988</v>
      </c>
      <c r="B766" t="s">
        <v>9336</v>
      </c>
      <c r="C766" t="s">
        <v>1577</v>
      </c>
      <c r="D766" s="673">
        <v>66.09</v>
      </c>
      <c r="E766" s="220" t="s">
        <v>14360</v>
      </c>
      <c r="F766" s="441">
        <v>45261</v>
      </c>
      <c r="G766" s="220" t="s">
        <v>1773</v>
      </c>
      <c r="H766" s="220" t="s">
        <v>74</v>
      </c>
    </row>
    <row r="767" spans="1:8" ht="27" customHeight="1">
      <c r="A767">
        <v>989</v>
      </c>
      <c r="B767" t="s">
        <v>9337</v>
      </c>
      <c r="C767" t="s">
        <v>1577</v>
      </c>
      <c r="D767" s="673">
        <v>91.23</v>
      </c>
      <c r="E767" s="220" t="s">
        <v>14360</v>
      </c>
      <c r="F767" s="441">
        <v>45261</v>
      </c>
      <c r="G767" s="220" t="s">
        <v>1773</v>
      </c>
      <c r="H767" s="220" t="s">
        <v>74</v>
      </c>
    </row>
    <row r="768" spans="1:8" ht="27" customHeight="1">
      <c r="A768">
        <v>1006</v>
      </c>
      <c r="B768" t="s">
        <v>9338</v>
      </c>
      <c r="C768" t="s">
        <v>1577</v>
      </c>
      <c r="D768" s="673">
        <v>122.31</v>
      </c>
      <c r="E768" s="220" t="s">
        <v>14360</v>
      </c>
      <c r="F768" s="441">
        <v>45261</v>
      </c>
      <c r="G768" s="220" t="s">
        <v>1773</v>
      </c>
      <c r="H768" s="220" t="s">
        <v>74</v>
      </c>
    </row>
    <row r="769" spans="1:8" ht="27" customHeight="1">
      <c r="A769">
        <v>43972</v>
      </c>
      <c r="B769" t="s">
        <v>9339</v>
      </c>
      <c r="C769" t="s">
        <v>1577</v>
      </c>
      <c r="D769" s="673">
        <v>4.58</v>
      </c>
      <c r="E769" s="220" t="s">
        <v>14360</v>
      </c>
      <c r="F769" s="441">
        <v>45261</v>
      </c>
      <c r="G769" s="220" t="s">
        <v>1773</v>
      </c>
      <c r="H769" s="220" t="s">
        <v>74</v>
      </c>
    </row>
    <row r="770" spans="1:8" ht="27" customHeight="1">
      <c r="A770">
        <v>43971</v>
      </c>
      <c r="B770" t="s">
        <v>9340</v>
      </c>
      <c r="C770" t="s">
        <v>1577</v>
      </c>
      <c r="D770" s="673">
        <v>3.5</v>
      </c>
      <c r="E770" s="220" t="s">
        <v>14360</v>
      </c>
      <c r="F770" s="441">
        <v>45261</v>
      </c>
      <c r="G770" s="220" t="s">
        <v>1773</v>
      </c>
      <c r="H770" s="220" t="s">
        <v>74</v>
      </c>
    </row>
    <row r="771" spans="1:8" ht="27" customHeight="1">
      <c r="A771">
        <v>39598</v>
      </c>
      <c r="B771" t="s">
        <v>9341</v>
      </c>
      <c r="C771" t="s">
        <v>1577</v>
      </c>
      <c r="D771" s="673">
        <v>6.49</v>
      </c>
      <c r="E771" s="220" t="s">
        <v>14360</v>
      </c>
      <c r="F771" s="441">
        <v>45261</v>
      </c>
      <c r="G771" s="220" t="s">
        <v>1773</v>
      </c>
      <c r="H771" s="220" t="s">
        <v>74</v>
      </c>
    </row>
    <row r="772" spans="1:8" ht="27" customHeight="1">
      <c r="A772">
        <v>43973</v>
      </c>
      <c r="B772" t="s">
        <v>9342</v>
      </c>
      <c r="C772" t="s">
        <v>1577</v>
      </c>
      <c r="D772" s="673">
        <v>4.79</v>
      </c>
      <c r="E772" s="220" t="s">
        <v>14360</v>
      </c>
      <c r="F772" s="441">
        <v>45261</v>
      </c>
      <c r="G772" s="220" t="s">
        <v>1773</v>
      </c>
      <c r="H772" s="220" t="s">
        <v>74</v>
      </c>
    </row>
    <row r="773" spans="1:8" ht="27" customHeight="1">
      <c r="A773">
        <v>39599</v>
      </c>
      <c r="B773" t="s">
        <v>9343</v>
      </c>
      <c r="C773" t="s">
        <v>1577</v>
      </c>
      <c r="D773" s="673">
        <v>9.34</v>
      </c>
      <c r="E773" s="220" t="s">
        <v>14360</v>
      </c>
      <c r="F773" s="441">
        <v>45261</v>
      </c>
      <c r="G773" s="220" t="s">
        <v>1773</v>
      </c>
      <c r="H773" s="220" t="s">
        <v>74</v>
      </c>
    </row>
    <row r="774" spans="1:8" ht="27" customHeight="1">
      <c r="A774">
        <v>43832</v>
      </c>
      <c r="B774" t="s">
        <v>9344</v>
      </c>
      <c r="C774" t="s">
        <v>1577</v>
      </c>
      <c r="D774" s="673">
        <v>24.59</v>
      </c>
      <c r="E774" s="220" t="s">
        <v>14360</v>
      </c>
      <c r="F774" s="441">
        <v>45261</v>
      </c>
      <c r="G774" s="220" t="s">
        <v>1773</v>
      </c>
      <c r="H774" s="220" t="s">
        <v>74</v>
      </c>
    </row>
    <row r="775" spans="1:8" ht="27" customHeight="1">
      <c r="A775">
        <v>34602</v>
      </c>
      <c r="B775" t="s">
        <v>9345</v>
      </c>
      <c r="C775" t="s">
        <v>1577</v>
      </c>
      <c r="D775" s="673">
        <v>4.18</v>
      </c>
      <c r="E775" s="220" t="s">
        <v>14360</v>
      </c>
      <c r="F775" s="441">
        <v>45261</v>
      </c>
      <c r="G775" s="220" t="s">
        <v>1773</v>
      </c>
      <c r="H775" s="220" t="s">
        <v>74</v>
      </c>
    </row>
    <row r="776" spans="1:8" ht="27" customHeight="1">
      <c r="A776">
        <v>34607</v>
      </c>
      <c r="B776" t="s">
        <v>9346</v>
      </c>
      <c r="C776" t="s">
        <v>1577</v>
      </c>
      <c r="D776" s="673">
        <v>10.25</v>
      </c>
      <c r="E776" s="220" t="s">
        <v>14360</v>
      </c>
      <c r="F776" s="441">
        <v>45261</v>
      </c>
      <c r="G776" s="220" t="s">
        <v>1773</v>
      </c>
      <c r="H776" s="220" t="s">
        <v>74</v>
      </c>
    </row>
    <row r="777" spans="1:8" ht="27" customHeight="1">
      <c r="A777">
        <v>34609</v>
      </c>
      <c r="B777" t="s">
        <v>9347</v>
      </c>
      <c r="C777" t="s">
        <v>1577</v>
      </c>
      <c r="D777" s="673">
        <v>14.92</v>
      </c>
      <c r="E777" s="220" t="s">
        <v>14360</v>
      </c>
      <c r="F777" s="441">
        <v>45261</v>
      </c>
      <c r="G777" s="220" t="s">
        <v>1773</v>
      </c>
      <c r="H777" s="220" t="s">
        <v>74</v>
      </c>
    </row>
    <row r="778" spans="1:8" ht="27" customHeight="1">
      <c r="A778">
        <v>34618</v>
      </c>
      <c r="B778" t="s">
        <v>9348</v>
      </c>
      <c r="C778" t="s">
        <v>1577</v>
      </c>
      <c r="D778" s="673">
        <v>5.7</v>
      </c>
      <c r="E778" s="220" t="s">
        <v>14360</v>
      </c>
      <c r="F778" s="441">
        <v>45261</v>
      </c>
      <c r="G778" s="220" t="s">
        <v>1773</v>
      </c>
      <c r="H778" s="220" t="s">
        <v>74</v>
      </c>
    </row>
    <row r="779" spans="1:8" ht="27" customHeight="1">
      <c r="A779">
        <v>34621</v>
      </c>
      <c r="B779" t="s">
        <v>9349</v>
      </c>
      <c r="C779" t="s">
        <v>1577</v>
      </c>
      <c r="D779" s="673">
        <v>14.14</v>
      </c>
      <c r="E779" s="220" t="s">
        <v>14360</v>
      </c>
      <c r="F779" s="441">
        <v>45261</v>
      </c>
      <c r="G779" s="220" t="s">
        <v>1773</v>
      </c>
      <c r="H779" s="220" t="s">
        <v>74</v>
      </c>
    </row>
    <row r="780" spans="1:8" ht="27" customHeight="1">
      <c r="A780">
        <v>34622</v>
      </c>
      <c r="B780" t="s">
        <v>9350</v>
      </c>
      <c r="C780" t="s">
        <v>1577</v>
      </c>
      <c r="D780" s="673">
        <v>21</v>
      </c>
      <c r="E780" s="220" t="s">
        <v>14360</v>
      </c>
      <c r="F780" s="441">
        <v>45261</v>
      </c>
      <c r="G780" s="220" t="s">
        <v>1773</v>
      </c>
      <c r="H780" s="220" t="s">
        <v>74</v>
      </c>
    </row>
    <row r="781" spans="1:8" ht="27" customHeight="1">
      <c r="A781">
        <v>34624</v>
      </c>
      <c r="B781" t="s">
        <v>9351</v>
      </c>
      <c r="C781" t="s">
        <v>1577</v>
      </c>
      <c r="D781" s="673">
        <v>7.62</v>
      </c>
      <c r="E781" s="220" t="s">
        <v>14360</v>
      </c>
      <c r="F781" s="441">
        <v>45261</v>
      </c>
      <c r="G781" s="220" t="s">
        <v>1773</v>
      </c>
      <c r="H781" s="220" t="s">
        <v>74</v>
      </c>
    </row>
    <row r="782" spans="1:8" ht="27" customHeight="1">
      <c r="A782">
        <v>34627</v>
      </c>
      <c r="B782" t="s">
        <v>9352</v>
      </c>
      <c r="C782" t="s">
        <v>1577</v>
      </c>
      <c r="D782" s="673">
        <v>18.37</v>
      </c>
      <c r="E782" s="220" t="s">
        <v>14360</v>
      </c>
      <c r="F782" s="441">
        <v>45261</v>
      </c>
      <c r="G782" s="220" t="s">
        <v>1773</v>
      </c>
      <c r="H782" s="220" t="s">
        <v>74</v>
      </c>
    </row>
    <row r="783" spans="1:8" ht="27" customHeight="1">
      <c r="A783">
        <v>34629</v>
      </c>
      <c r="B783" t="s">
        <v>9353</v>
      </c>
      <c r="C783" t="s">
        <v>1577</v>
      </c>
      <c r="D783" s="673">
        <v>28.06</v>
      </c>
      <c r="E783" s="220" t="s">
        <v>14360</v>
      </c>
      <c r="F783" s="441">
        <v>45261</v>
      </c>
      <c r="G783" s="220" t="s">
        <v>1773</v>
      </c>
      <c r="H783" s="220" t="s">
        <v>74</v>
      </c>
    </row>
    <row r="784" spans="1:8" ht="27" customHeight="1">
      <c r="A784">
        <v>39257</v>
      </c>
      <c r="B784" t="s">
        <v>9354</v>
      </c>
      <c r="C784" t="s">
        <v>1577</v>
      </c>
      <c r="D784" s="673">
        <v>5.71</v>
      </c>
      <c r="E784" s="220" t="s">
        <v>14360</v>
      </c>
      <c r="F784" s="441">
        <v>45261</v>
      </c>
      <c r="G784" s="220" t="s">
        <v>1773</v>
      </c>
      <c r="H784" s="220" t="s">
        <v>74</v>
      </c>
    </row>
    <row r="785" spans="1:8" ht="27" customHeight="1">
      <c r="A785">
        <v>39261</v>
      </c>
      <c r="B785" t="s">
        <v>9355</v>
      </c>
      <c r="C785" t="s">
        <v>1577</v>
      </c>
      <c r="D785" s="673">
        <v>32.700000000000003</v>
      </c>
      <c r="E785" s="220" t="s">
        <v>14360</v>
      </c>
      <c r="F785" s="441">
        <v>45261</v>
      </c>
      <c r="G785" s="220" t="s">
        <v>1773</v>
      </c>
      <c r="H785" s="220" t="s">
        <v>74</v>
      </c>
    </row>
    <row r="786" spans="1:8" ht="27" customHeight="1">
      <c r="A786">
        <v>39268</v>
      </c>
      <c r="B786" t="s">
        <v>9356</v>
      </c>
      <c r="C786" t="s">
        <v>1577</v>
      </c>
      <c r="D786" s="673">
        <v>511.06</v>
      </c>
      <c r="E786" s="220" t="s">
        <v>14360</v>
      </c>
      <c r="F786" s="441">
        <v>45261</v>
      </c>
      <c r="G786" s="220" t="s">
        <v>1773</v>
      </c>
      <c r="H786" s="220" t="s">
        <v>74</v>
      </c>
    </row>
    <row r="787" spans="1:8" ht="27" customHeight="1">
      <c r="A787">
        <v>39262</v>
      </c>
      <c r="B787" t="s">
        <v>9357</v>
      </c>
      <c r="C787" t="s">
        <v>1577</v>
      </c>
      <c r="D787" s="673">
        <v>52.06</v>
      </c>
      <c r="E787" s="220" t="s">
        <v>14360</v>
      </c>
      <c r="F787" s="441">
        <v>45261</v>
      </c>
      <c r="G787" s="220" t="s">
        <v>1773</v>
      </c>
      <c r="H787" s="220" t="s">
        <v>74</v>
      </c>
    </row>
    <row r="788" spans="1:8" ht="27" customHeight="1">
      <c r="A788">
        <v>39258</v>
      </c>
      <c r="B788" t="s">
        <v>9358</v>
      </c>
      <c r="C788" t="s">
        <v>1577</v>
      </c>
      <c r="D788" s="673">
        <v>8.61</v>
      </c>
      <c r="E788" s="220" t="s">
        <v>14360</v>
      </c>
      <c r="F788" s="441">
        <v>45261</v>
      </c>
      <c r="G788" s="220" t="s">
        <v>1773</v>
      </c>
      <c r="H788" s="220" t="s">
        <v>74</v>
      </c>
    </row>
    <row r="789" spans="1:8" ht="27" customHeight="1">
      <c r="A789">
        <v>39263</v>
      </c>
      <c r="B789" t="s">
        <v>9359</v>
      </c>
      <c r="C789" t="s">
        <v>1577</v>
      </c>
      <c r="D789" s="673">
        <v>90.03</v>
      </c>
      <c r="E789" s="220" t="s">
        <v>14360</v>
      </c>
      <c r="F789" s="441">
        <v>45261</v>
      </c>
      <c r="G789" s="220" t="s">
        <v>1773</v>
      </c>
      <c r="H789" s="220" t="s">
        <v>74</v>
      </c>
    </row>
    <row r="790" spans="1:8" ht="27" customHeight="1">
      <c r="A790">
        <v>39264</v>
      </c>
      <c r="B790" t="s">
        <v>9360</v>
      </c>
      <c r="C790" t="s">
        <v>1577</v>
      </c>
      <c r="D790" s="673">
        <v>124.72</v>
      </c>
      <c r="E790" s="220" t="s">
        <v>14360</v>
      </c>
      <c r="F790" s="441">
        <v>45261</v>
      </c>
      <c r="G790" s="220" t="s">
        <v>1773</v>
      </c>
      <c r="H790" s="220" t="s">
        <v>74</v>
      </c>
    </row>
    <row r="791" spans="1:8" ht="27" customHeight="1">
      <c r="A791">
        <v>39259</v>
      </c>
      <c r="B791" t="s">
        <v>9361</v>
      </c>
      <c r="C791" t="s">
        <v>1577</v>
      </c>
      <c r="D791" s="673">
        <v>13.25</v>
      </c>
      <c r="E791" s="220" t="s">
        <v>14360</v>
      </c>
      <c r="F791" s="441">
        <v>45261</v>
      </c>
      <c r="G791" s="220" t="s">
        <v>1773</v>
      </c>
      <c r="H791" s="220" t="s">
        <v>74</v>
      </c>
    </row>
    <row r="792" spans="1:8" ht="27" customHeight="1">
      <c r="A792">
        <v>39265</v>
      </c>
      <c r="B792" t="s">
        <v>9362</v>
      </c>
      <c r="C792" t="s">
        <v>1577</v>
      </c>
      <c r="D792" s="673">
        <v>169.33</v>
      </c>
      <c r="E792" s="220" t="s">
        <v>14360</v>
      </c>
      <c r="F792" s="441">
        <v>45261</v>
      </c>
      <c r="G792" s="220" t="s">
        <v>1773</v>
      </c>
      <c r="H792" s="220" t="s">
        <v>74</v>
      </c>
    </row>
    <row r="793" spans="1:8" ht="27" customHeight="1">
      <c r="A793">
        <v>39260</v>
      </c>
      <c r="B793" t="s">
        <v>9363</v>
      </c>
      <c r="C793" t="s">
        <v>1577</v>
      </c>
      <c r="D793" s="673">
        <v>20.29</v>
      </c>
      <c r="E793" s="220" t="s">
        <v>14360</v>
      </c>
      <c r="F793" s="441">
        <v>45261</v>
      </c>
      <c r="G793" s="220" t="s">
        <v>1773</v>
      </c>
      <c r="H793" s="220" t="s">
        <v>74</v>
      </c>
    </row>
    <row r="794" spans="1:8" ht="27" customHeight="1">
      <c r="A794">
        <v>39266</v>
      </c>
      <c r="B794" t="s">
        <v>9364</v>
      </c>
      <c r="C794" t="s">
        <v>1577</v>
      </c>
      <c r="D794" s="673">
        <v>255.51</v>
      </c>
      <c r="E794" s="220" t="s">
        <v>14360</v>
      </c>
      <c r="F794" s="441">
        <v>45261</v>
      </c>
      <c r="G794" s="220" t="s">
        <v>1773</v>
      </c>
      <c r="H794" s="220" t="s">
        <v>74</v>
      </c>
    </row>
    <row r="795" spans="1:8" ht="27" customHeight="1">
      <c r="A795">
        <v>39267</v>
      </c>
      <c r="B795" t="s">
        <v>9365</v>
      </c>
      <c r="C795" t="s">
        <v>1577</v>
      </c>
      <c r="D795" s="673">
        <v>319.45</v>
      </c>
      <c r="E795" s="220" t="s">
        <v>14360</v>
      </c>
      <c r="F795" s="441">
        <v>45261</v>
      </c>
      <c r="G795" s="220" t="s">
        <v>1773</v>
      </c>
      <c r="H795" s="220" t="s">
        <v>74</v>
      </c>
    </row>
    <row r="796" spans="1:8" ht="27" customHeight="1">
      <c r="A796">
        <v>11901</v>
      </c>
      <c r="B796" t="s">
        <v>9366</v>
      </c>
      <c r="C796" t="s">
        <v>1577</v>
      </c>
      <c r="D796" s="673">
        <v>0.84</v>
      </c>
      <c r="E796" s="220" t="s">
        <v>14360</v>
      </c>
      <c r="F796" s="441">
        <v>45261</v>
      </c>
      <c r="G796" s="220" t="s">
        <v>1773</v>
      </c>
      <c r="H796" s="220" t="s">
        <v>74</v>
      </c>
    </row>
    <row r="797" spans="1:8" ht="27" customHeight="1">
      <c r="A797">
        <v>11902</v>
      </c>
      <c r="B797" t="s">
        <v>9367</v>
      </c>
      <c r="C797" t="s">
        <v>1577</v>
      </c>
      <c r="D797" s="673">
        <v>1.61</v>
      </c>
      <c r="E797" s="220" t="s">
        <v>14360</v>
      </c>
      <c r="F797" s="441">
        <v>45261</v>
      </c>
      <c r="G797" s="220" t="s">
        <v>1773</v>
      </c>
      <c r="H797" s="220" t="s">
        <v>74</v>
      </c>
    </row>
    <row r="798" spans="1:8" ht="27" customHeight="1">
      <c r="A798">
        <v>11903</v>
      </c>
      <c r="B798" t="s">
        <v>9368</v>
      </c>
      <c r="C798" t="s">
        <v>1577</v>
      </c>
      <c r="D798" s="673">
        <v>1.7</v>
      </c>
      <c r="E798" s="220" t="s">
        <v>14360</v>
      </c>
      <c r="F798" s="441">
        <v>45261</v>
      </c>
      <c r="G798" s="220" t="s">
        <v>1773</v>
      </c>
      <c r="H798" s="220" t="s">
        <v>74</v>
      </c>
    </row>
    <row r="799" spans="1:8" ht="27" customHeight="1">
      <c r="A799">
        <v>11904</v>
      </c>
      <c r="B799" t="s">
        <v>9369</v>
      </c>
      <c r="C799" t="s">
        <v>1577</v>
      </c>
      <c r="D799" s="673">
        <v>2.58</v>
      </c>
      <c r="E799" s="220" t="s">
        <v>14360</v>
      </c>
      <c r="F799" s="441">
        <v>45261</v>
      </c>
      <c r="G799" s="220" t="s">
        <v>1773</v>
      </c>
      <c r="H799" s="220" t="s">
        <v>74</v>
      </c>
    </row>
    <row r="800" spans="1:8" ht="27" customHeight="1">
      <c r="A800">
        <v>11905</v>
      </c>
      <c r="B800" t="s">
        <v>9370</v>
      </c>
      <c r="C800" t="s">
        <v>1577</v>
      </c>
      <c r="D800" s="673">
        <v>3.15</v>
      </c>
      <c r="E800" s="220" t="s">
        <v>14360</v>
      </c>
      <c r="F800" s="441">
        <v>45261</v>
      </c>
      <c r="G800" s="220" t="s">
        <v>1773</v>
      </c>
      <c r="H800" s="220" t="s">
        <v>74</v>
      </c>
    </row>
    <row r="801" spans="1:8" ht="27" customHeight="1">
      <c r="A801">
        <v>11906</v>
      </c>
      <c r="B801" t="s">
        <v>9371</v>
      </c>
      <c r="C801" t="s">
        <v>1577</v>
      </c>
      <c r="D801" s="673">
        <v>4.01</v>
      </c>
      <c r="E801" s="220" t="s">
        <v>14360</v>
      </c>
      <c r="F801" s="441">
        <v>45261</v>
      </c>
      <c r="G801" s="220" t="s">
        <v>1773</v>
      </c>
      <c r="H801" s="220" t="s">
        <v>74</v>
      </c>
    </row>
    <row r="802" spans="1:8" ht="27" customHeight="1">
      <c r="A802">
        <v>11919</v>
      </c>
      <c r="B802" t="s">
        <v>9372</v>
      </c>
      <c r="C802" t="s">
        <v>1577</v>
      </c>
      <c r="D802" s="673">
        <v>7.34</v>
      </c>
      <c r="E802" s="220" t="s">
        <v>14360</v>
      </c>
      <c r="F802" s="441">
        <v>45261</v>
      </c>
      <c r="G802" s="220" t="s">
        <v>1773</v>
      </c>
      <c r="H802" s="220" t="s">
        <v>74</v>
      </c>
    </row>
    <row r="803" spans="1:8" ht="27" customHeight="1">
      <c r="A803">
        <v>11920</v>
      </c>
      <c r="B803" t="s">
        <v>9373</v>
      </c>
      <c r="C803" t="s">
        <v>1577</v>
      </c>
      <c r="D803" s="673">
        <v>13.95</v>
      </c>
      <c r="E803" s="220" t="s">
        <v>14360</v>
      </c>
      <c r="F803" s="441">
        <v>45261</v>
      </c>
      <c r="G803" s="220" t="s">
        <v>1773</v>
      </c>
      <c r="H803" s="220" t="s">
        <v>74</v>
      </c>
    </row>
    <row r="804" spans="1:8" ht="27" customHeight="1">
      <c r="A804">
        <v>11924</v>
      </c>
      <c r="B804" t="s">
        <v>9374</v>
      </c>
      <c r="C804" t="s">
        <v>1577</v>
      </c>
      <c r="D804" s="673">
        <v>117.09</v>
      </c>
      <c r="E804" s="220" t="s">
        <v>14360</v>
      </c>
      <c r="F804" s="441">
        <v>45261</v>
      </c>
      <c r="G804" s="220" t="s">
        <v>1773</v>
      </c>
      <c r="H804" s="220" t="s">
        <v>74</v>
      </c>
    </row>
    <row r="805" spans="1:8" ht="27" customHeight="1">
      <c r="A805">
        <v>11921</v>
      </c>
      <c r="B805" t="s">
        <v>9375</v>
      </c>
      <c r="C805" t="s">
        <v>1577</v>
      </c>
      <c r="D805" s="673">
        <v>20.41</v>
      </c>
      <c r="E805" s="220" t="s">
        <v>14360</v>
      </c>
      <c r="F805" s="441">
        <v>45261</v>
      </c>
      <c r="G805" s="220" t="s">
        <v>1773</v>
      </c>
      <c r="H805" s="220" t="s">
        <v>74</v>
      </c>
    </row>
    <row r="806" spans="1:8" ht="27" customHeight="1">
      <c r="A806">
        <v>11922</v>
      </c>
      <c r="B806" t="s">
        <v>9376</v>
      </c>
      <c r="C806" t="s">
        <v>1577</v>
      </c>
      <c r="D806" s="673">
        <v>33</v>
      </c>
      <c r="E806" s="220" t="s">
        <v>14360</v>
      </c>
      <c r="F806" s="441">
        <v>45261</v>
      </c>
      <c r="G806" s="220" t="s">
        <v>1773</v>
      </c>
      <c r="H806" s="220" t="s">
        <v>74</v>
      </c>
    </row>
    <row r="807" spans="1:8" ht="27" customHeight="1">
      <c r="A807">
        <v>11923</v>
      </c>
      <c r="B807" t="s">
        <v>9377</v>
      </c>
      <c r="C807" t="s">
        <v>1577</v>
      </c>
      <c r="D807" s="673">
        <v>48.31</v>
      </c>
      <c r="E807" s="220" t="s">
        <v>14360</v>
      </c>
      <c r="F807" s="441">
        <v>45261</v>
      </c>
      <c r="G807" s="220" t="s">
        <v>1773</v>
      </c>
      <c r="H807" s="220" t="s">
        <v>74</v>
      </c>
    </row>
    <row r="808" spans="1:8" ht="27" customHeight="1">
      <c r="A808">
        <v>11916</v>
      </c>
      <c r="B808" t="s">
        <v>9378</v>
      </c>
      <c r="C808" t="s">
        <v>1577</v>
      </c>
      <c r="D808" s="673">
        <v>10.039999999999999</v>
      </c>
      <c r="E808" s="220" t="s">
        <v>14360</v>
      </c>
      <c r="F808" s="441">
        <v>45261</v>
      </c>
      <c r="G808" s="220" t="s">
        <v>1773</v>
      </c>
      <c r="H808" s="220" t="s">
        <v>74</v>
      </c>
    </row>
    <row r="809" spans="1:8" ht="27" customHeight="1">
      <c r="A809">
        <v>11914</v>
      </c>
      <c r="B809" t="s">
        <v>9379</v>
      </c>
      <c r="C809" t="s">
        <v>1577</v>
      </c>
      <c r="D809" s="673">
        <v>72.38</v>
      </c>
      <c r="E809" s="220" t="s">
        <v>14360</v>
      </c>
      <c r="F809" s="441">
        <v>45261</v>
      </c>
      <c r="G809" s="220" t="s">
        <v>1773</v>
      </c>
      <c r="H809" s="220" t="s">
        <v>74</v>
      </c>
    </row>
    <row r="810" spans="1:8" ht="27" customHeight="1">
      <c r="A810">
        <v>11917</v>
      </c>
      <c r="B810" t="s">
        <v>9380</v>
      </c>
      <c r="C810" t="s">
        <v>1577</v>
      </c>
      <c r="D810" s="673">
        <v>17.690000000000001</v>
      </c>
      <c r="E810" s="220" t="s">
        <v>14360</v>
      </c>
      <c r="F810" s="441">
        <v>45261</v>
      </c>
      <c r="G810" s="220" t="s">
        <v>1773</v>
      </c>
      <c r="H810" s="220" t="s">
        <v>74</v>
      </c>
    </row>
    <row r="811" spans="1:8" ht="27" customHeight="1">
      <c r="A811">
        <v>11918</v>
      </c>
      <c r="B811" t="s">
        <v>9381</v>
      </c>
      <c r="C811" t="s">
        <v>1577</v>
      </c>
      <c r="D811" s="673">
        <v>20.99</v>
      </c>
      <c r="E811" s="220" t="s">
        <v>14360</v>
      </c>
      <c r="F811" s="441">
        <v>45261</v>
      </c>
      <c r="G811" s="220" t="s">
        <v>1773</v>
      </c>
      <c r="H811" s="220" t="s">
        <v>74</v>
      </c>
    </row>
    <row r="812" spans="1:8" ht="27" customHeight="1">
      <c r="A812">
        <v>37734</v>
      </c>
      <c r="B812" t="s">
        <v>9382</v>
      </c>
      <c r="C812" t="s">
        <v>1574</v>
      </c>
      <c r="D812" s="674">
        <v>73298.23</v>
      </c>
      <c r="E812" s="220" t="s">
        <v>14360</v>
      </c>
      <c r="F812" s="441">
        <v>45261</v>
      </c>
      <c r="G812" s="220" t="s">
        <v>1773</v>
      </c>
      <c r="H812" s="220" t="s">
        <v>74</v>
      </c>
    </row>
    <row r="813" spans="1:8" ht="27" customHeight="1">
      <c r="A813">
        <v>42251</v>
      </c>
      <c r="B813" t="s">
        <v>9383</v>
      </c>
      <c r="C813" t="s">
        <v>1574</v>
      </c>
      <c r="D813" s="674">
        <v>83234.61</v>
      </c>
      <c r="E813" s="220" t="s">
        <v>14360</v>
      </c>
      <c r="F813" s="441">
        <v>45261</v>
      </c>
      <c r="G813" s="220" t="s">
        <v>1773</v>
      </c>
      <c r="H813" s="220" t="s">
        <v>74</v>
      </c>
    </row>
    <row r="814" spans="1:8" ht="27" customHeight="1">
      <c r="A814">
        <v>37733</v>
      </c>
      <c r="B814" t="s">
        <v>9384</v>
      </c>
      <c r="C814" t="s">
        <v>1574</v>
      </c>
      <c r="D814" s="674">
        <v>54958.74</v>
      </c>
      <c r="E814" s="220" t="s">
        <v>14360</v>
      </c>
      <c r="F814" s="441">
        <v>45261</v>
      </c>
      <c r="G814" s="220" t="s">
        <v>1773</v>
      </c>
      <c r="H814" s="220" t="s">
        <v>74</v>
      </c>
    </row>
    <row r="815" spans="1:8" ht="27" customHeight="1">
      <c r="A815">
        <v>37735</v>
      </c>
      <c r="B815" t="s">
        <v>9385</v>
      </c>
      <c r="C815" t="s">
        <v>1574</v>
      </c>
      <c r="D815" s="674">
        <v>66225.279999999999</v>
      </c>
      <c r="E815" s="220" t="s">
        <v>14360</v>
      </c>
      <c r="F815" s="441">
        <v>45261</v>
      </c>
      <c r="G815" s="220" t="s">
        <v>1773</v>
      </c>
      <c r="H815" s="220" t="s">
        <v>74</v>
      </c>
    </row>
    <row r="816" spans="1:8" ht="27" customHeight="1">
      <c r="A816">
        <v>5090</v>
      </c>
      <c r="B816" t="s">
        <v>9386</v>
      </c>
      <c r="C816" t="s">
        <v>1574</v>
      </c>
      <c r="D816" s="673">
        <v>21.11</v>
      </c>
      <c r="E816" s="220" t="s">
        <v>14360</v>
      </c>
      <c r="F816" s="441">
        <v>45261</v>
      </c>
      <c r="G816" s="220" t="s">
        <v>1773</v>
      </c>
      <c r="H816" s="220" t="s">
        <v>74</v>
      </c>
    </row>
    <row r="817" spans="1:8" ht="27" customHeight="1">
      <c r="A817">
        <v>5085</v>
      </c>
      <c r="B817" t="s">
        <v>9387</v>
      </c>
      <c r="C817" t="s">
        <v>1574</v>
      </c>
      <c r="D817" s="673">
        <v>31.43</v>
      </c>
      <c r="E817" s="220" t="s">
        <v>14360</v>
      </c>
      <c r="F817" s="441">
        <v>45261</v>
      </c>
      <c r="G817" s="220" t="s">
        <v>1773</v>
      </c>
      <c r="H817" s="220" t="s">
        <v>74</v>
      </c>
    </row>
    <row r="818" spans="1:8" ht="27" customHeight="1">
      <c r="A818">
        <v>43603</v>
      </c>
      <c r="B818" t="s">
        <v>9388</v>
      </c>
      <c r="C818" t="s">
        <v>1574</v>
      </c>
      <c r="D818" s="673">
        <v>44.9</v>
      </c>
      <c r="E818" s="220" t="s">
        <v>14360</v>
      </c>
      <c r="F818" s="441">
        <v>45261</v>
      </c>
      <c r="G818" s="220" t="s">
        <v>1773</v>
      </c>
      <c r="H818" s="220" t="s">
        <v>74</v>
      </c>
    </row>
    <row r="819" spans="1:8" ht="27" customHeight="1">
      <c r="A819">
        <v>38374</v>
      </c>
      <c r="B819" t="s">
        <v>9389</v>
      </c>
      <c r="C819" t="s">
        <v>1574</v>
      </c>
      <c r="D819" s="674">
        <v>1227.31</v>
      </c>
      <c r="E819" s="220" t="s">
        <v>14360</v>
      </c>
      <c r="F819" s="441">
        <v>45261</v>
      </c>
      <c r="G819" s="220" t="s">
        <v>1773</v>
      </c>
      <c r="H819" s="220" t="s">
        <v>74</v>
      </c>
    </row>
    <row r="820" spans="1:8" ht="27" customHeight="1">
      <c r="A820">
        <v>20212</v>
      </c>
      <c r="B820" t="s">
        <v>9390</v>
      </c>
      <c r="C820" t="s">
        <v>1577</v>
      </c>
      <c r="D820" s="673">
        <v>17.940000000000001</v>
      </c>
      <c r="E820" s="220" t="s">
        <v>14360</v>
      </c>
      <c r="F820" s="441">
        <v>45261</v>
      </c>
      <c r="G820" s="220" t="s">
        <v>1773</v>
      </c>
      <c r="H820" s="220" t="s">
        <v>74</v>
      </c>
    </row>
    <row r="821" spans="1:8" ht="27" customHeight="1">
      <c r="A821">
        <v>20209</v>
      </c>
      <c r="B821" t="s">
        <v>9391</v>
      </c>
      <c r="C821" t="s">
        <v>1577</v>
      </c>
      <c r="D821" s="673">
        <v>21.43</v>
      </c>
      <c r="E821" s="220" t="s">
        <v>14360</v>
      </c>
      <c r="F821" s="441">
        <v>45261</v>
      </c>
      <c r="G821" s="220" t="s">
        <v>1773</v>
      </c>
      <c r="H821" s="220" t="s">
        <v>74</v>
      </c>
    </row>
    <row r="822" spans="1:8" ht="27" customHeight="1">
      <c r="A822">
        <v>4430</v>
      </c>
      <c r="B822" t="s">
        <v>9392</v>
      </c>
      <c r="C822" t="s">
        <v>1577</v>
      </c>
      <c r="D822" s="673">
        <v>10.5</v>
      </c>
      <c r="E822" s="220" t="s">
        <v>14360</v>
      </c>
      <c r="F822" s="441">
        <v>45261</v>
      </c>
      <c r="G822" s="220" t="s">
        <v>1773</v>
      </c>
      <c r="H822" s="220" t="s">
        <v>74</v>
      </c>
    </row>
    <row r="823" spans="1:8" ht="27" customHeight="1">
      <c r="A823">
        <v>4433</v>
      </c>
      <c r="B823" t="s">
        <v>9393</v>
      </c>
      <c r="C823" t="s">
        <v>1577</v>
      </c>
      <c r="D823" s="673">
        <v>20.53</v>
      </c>
      <c r="E823" s="220" t="s">
        <v>14360</v>
      </c>
      <c r="F823" s="441">
        <v>45261</v>
      </c>
      <c r="G823" s="220" t="s">
        <v>1773</v>
      </c>
      <c r="H823" s="220" t="s">
        <v>74</v>
      </c>
    </row>
    <row r="824" spans="1:8" ht="27" customHeight="1">
      <c r="A824">
        <v>4400</v>
      </c>
      <c r="B824" t="s">
        <v>9394</v>
      </c>
      <c r="C824" t="s">
        <v>1577</v>
      </c>
      <c r="D824" s="673">
        <v>16.71</v>
      </c>
      <c r="E824" s="220" t="s">
        <v>14360</v>
      </c>
      <c r="F824" s="441">
        <v>45261</v>
      </c>
      <c r="G824" s="220" t="s">
        <v>1773</v>
      </c>
      <c r="H824" s="220" t="s">
        <v>74</v>
      </c>
    </row>
    <row r="825" spans="1:8" ht="27" customHeight="1">
      <c r="A825">
        <v>2729</v>
      </c>
      <c r="B825" t="s">
        <v>9395</v>
      </c>
      <c r="C825" t="s">
        <v>1574</v>
      </c>
      <c r="D825" s="673">
        <v>25.08</v>
      </c>
      <c r="E825" s="220" t="s">
        <v>14360</v>
      </c>
      <c r="F825" s="441">
        <v>45261</v>
      </c>
      <c r="G825" s="220" t="s">
        <v>1773</v>
      </c>
      <c r="H825" s="220" t="s">
        <v>74</v>
      </c>
    </row>
    <row r="826" spans="1:8" ht="27" customHeight="1">
      <c r="A826">
        <v>4513</v>
      </c>
      <c r="B826" t="s">
        <v>9396</v>
      </c>
      <c r="C826" t="s">
        <v>1577</v>
      </c>
      <c r="D826" s="673">
        <v>9.9600000000000009</v>
      </c>
      <c r="E826" s="220" t="s">
        <v>14360</v>
      </c>
      <c r="F826" s="441">
        <v>45261</v>
      </c>
      <c r="G826" s="220" t="s">
        <v>1773</v>
      </c>
      <c r="H826" s="220" t="s">
        <v>74</v>
      </c>
    </row>
    <row r="827" spans="1:8" ht="27" customHeight="1">
      <c r="A827">
        <v>37106</v>
      </c>
      <c r="B827" t="s">
        <v>9397</v>
      </c>
      <c r="C827" t="s">
        <v>1574</v>
      </c>
      <c r="D827" s="674">
        <v>5315.41</v>
      </c>
      <c r="E827" s="220" t="s">
        <v>14360</v>
      </c>
      <c r="F827" s="441">
        <v>45261</v>
      </c>
      <c r="G827" s="220" t="s">
        <v>1773</v>
      </c>
      <c r="H827" s="220" t="s">
        <v>74</v>
      </c>
    </row>
    <row r="828" spans="1:8" ht="27" customHeight="1">
      <c r="A828">
        <v>11869</v>
      </c>
      <c r="B828" t="s">
        <v>9398</v>
      </c>
      <c r="C828" t="s">
        <v>1574</v>
      </c>
      <c r="D828" s="674">
        <v>1063.08</v>
      </c>
      <c r="E828" s="220" t="s">
        <v>14360</v>
      </c>
      <c r="F828" s="441">
        <v>45261</v>
      </c>
      <c r="G828" s="220" t="s">
        <v>1773</v>
      </c>
      <c r="H828" s="220" t="s">
        <v>74</v>
      </c>
    </row>
    <row r="829" spans="1:8" ht="27" customHeight="1">
      <c r="A829">
        <v>43981</v>
      </c>
      <c r="B829" t="s">
        <v>9399</v>
      </c>
      <c r="C829" t="s">
        <v>1574</v>
      </c>
      <c r="D829" s="674">
        <v>8010.27</v>
      </c>
      <c r="E829" s="220" t="s">
        <v>14360</v>
      </c>
      <c r="F829" s="441">
        <v>45261</v>
      </c>
      <c r="G829" s="220" t="s">
        <v>1773</v>
      </c>
      <c r="H829" s="220" t="s">
        <v>74</v>
      </c>
    </row>
    <row r="830" spans="1:8" ht="27" customHeight="1">
      <c r="A830">
        <v>37104</v>
      </c>
      <c r="B830" t="s">
        <v>9400</v>
      </c>
      <c r="C830" t="s">
        <v>1574</v>
      </c>
      <c r="D830" s="674">
        <v>1334.18</v>
      </c>
      <c r="E830" s="220" t="s">
        <v>14360</v>
      </c>
      <c r="F830" s="441">
        <v>45261</v>
      </c>
      <c r="G830" s="220" t="s">
        <v>1773</v>
      </c>
      <c r="H830" s="220" t="s">
        <v>74</v>
      </c>
    </row>
    <row r="831" spans="1:8" ht="27" customHeight="1">
      <c r="A831">
        <v>43982</v>
      </c>
      <c r="B831" t="s">
        <v>9401</v>
      </c>
      <c r="C831" t="s">
        <v>1574</v>
      </c>
      <c r="D831" s="674">
        <v>12654.21</v>
      </c>
      <c r="E831" s="220" t="s">
        <v>14360</v>
      </c>
      <c r="F831" s="441">
        <v>45261</v>
      </c>
      <c r="G831" s="220" t="s">
        <v>1773</v>
      </c>
      <c r="H831" s="220" t="s">
        <v>74</v>
      </c>
    </row>
    <row r="832" spans="1:8" ht="27" customHeight="1">
      <c r="A832">
        <v>43978</v>
      </c>
      <c r="B832" t="s">
        <v>9402</v>
      </c>
      <c r="C832" t="s">
        <v>1574</v>
      </c>
      <c r="D832" s="674">
        <v>1977.24</v>
      </c>
      <c r="E832" s="220" t="s">
        <v>14360</v>
      </c>
      <c r="F832" s="441">
        <v>45261</v>
      </c>
      <c r="G832" s="220" t="s">
        <v>1773</v>
      </c>
      <c r="H832" s="220" t="s">
        <v>74</v>
      </c>
    </row>
    <row r="833" spans="1:8" ht="27" customHeight="1">
      <c r="A833">
        <v>11871</v>
      </c>
      <c r="B833" t="s">
        <v>9403</v>
      </c>
      <c r="C833" t="s">
        <v>1574</v>
      </c>
      <c r="D833" s="673">
        <v>495.55</v>
      </c>
      <c r="E833" s="220" t="s">
        <v>14360</v>
      </c>
      <c r="F833" s="441">
        <v>45261</v>
      </c>
      <c r="G833" s="220" t="s">
        <v>1773</v>
      </c>
      <c r="H833" s="220" t="s">
        <v>74</v>
      </c>
    </row>
    <row r="834" spans="1:8" ht="27" customHeight="1">
      <c r="A834">
        <v>37105</v>
      </c>
      <c r="B834" t="s">
        <v>9404</v>
      </c>
      <c r="C834" t="s">
        <v>1574</v>
      </c>
      <c r="D834" s="674">
        <v>3049.13</v>
      </c>
      <c r="E834" s="220" t="s">
        <v>14360</v>
      </c>
      <c r="F834" s="441">
        <v>45261</v>
      </c>
      <c r="G834" s="220" t="s">
        <v>1773</v>
      </c>
      <c r="H834" s="220" t="s">
        <v>74</v>
      </c>
    </row>
    <row r="835" spans="1:8" ht="27" customHeight="1">
      <c r="A835">
        <v>43980</v>
      </c>
      <c r="B835" t="s">
        <v>9405</v>
      </c>
      <c r="C835" t="s">
        <v>1574</v>
      </c>
      <c r="D835" s="674">
        <v>3797.37</v>
      </c>
      <c r="E835" s="220" t="s">
        <v>14360</v>
      </c>
      <c r="F835" s="441">
        <v>45261</v>
      </c>
      <c r="G835" s="220" t="s">
        <v>1773</v>
      </c>
      <c r="H835" s="220" t="s">
        <v>74</v>
      </c>
    </row>
    <row r="836" spans="1:8" ht="27" customHeight="1">
      <c r="A836">
        <v>43979</v>
      </c>
      <c r="B836" t="s">
        <v>9406</v>
      </c>
      <c r="C836" t="s">
        <v>1574</v>
      </c>
      <c r="D836" s="673">
        <v>713.48</v>
      </c>
      <c r="E836" s="220" t="s">
        <v>14360</v>
      </c>
      <c r="F836" s="441">
        <v>45261</v>
      </c>
      <c r="G836" s="220" t="s">
        <v>1773</v>
      </c>
      <c r="H836" s="220" t="s">
        <v>74</v>
      </c>
    </row>
    <row r="837" spans="1:8" ht="27" customHeight="1">
      <c r="A837">
        <v>11868</v>
      </c>
      <c r="B837" t="s">
        <v>9407</v>
      </c>
      <c r="C837" t="s">
        <v>1574</v>
      </c>
      <c r="D837" s="673">
        <v>690.01</v>
      </c>
      <c r="E837" s="220" t="s">
        <v>14360</v>
      </c>
      <c r="F837" s="441">
        <v>45261</v>
      </c>
      <c r="G837" s="220" t="s">
        <v>1773</v>
      </c>
      <c r="H837" s="220" t="s">
        <v>74</v>
      </c>
    </row>
    <row r="838" spans="1:8" ht="27" customHeight="1">
      <c r="A838">
        <v>34636</v>
      </c>
      <c r="B838" t="s">
        <v>9408</v>
      </c>
      <c r="C838" t="s">
        <v>1574</v>
      </c>
      <c r="D838" s="673">
        <v>490</v>
      </c>
      <c r="E838" s="220" t="s">
        <v>14360</v>
      </c>
      <c r="F838" s="441">
        <v>45261</v>
      </c>
      <c r="G838" s="220" t="s">
        <v>1773</v>
      </c>
      <c r="H838" s="220" t="s">
        <v>74</v>
      </c>
    </row>
    <row r="839" spans="1:8" ht="27" customHeight="1">
      <c r="A839">
        <v>34639</v>
      </c>
      <c r="B839" t="s">
        <v>9409</v>
      </c>
      <c r="C839" t="s">
        <v>1574</v>
      </c>
      <c r="D839" s="674">
        <v>1131.01</v>
      </c>
      <c r="E839" s="220" t="s">
        <v>14360</v>
      </c>
      <c r="F839" s="441">
        <v>45261</v>
      </c>
      <c r="G839" s="220" t="s">
        <v>1773</v>
      </c>
      <c r="H839" s="220" t="s">
        <v>74</v>
      </c>
    </row>
    <row r="840" spans="1:8" ht="27" customHeight="1">
      <c r="A840">
        <v>34640</v>
      </c>
      <c r="B840" t="s">
        <v>9410</v>
      </c>
      <c r="C840" t="s">
        <v>1574</v>
      </c>
      <c r="D840" s="674">
        <v>1282.95</v>
      </c>
      <c r="E840" s="220" t="s">
        <v>14360</v>
      </c>
      <c r="F840" s="441">
        <v>45261</v>
      </c>
      <c r="G840" s="220" t="s">
        <v>1773</v>
      </c>
      <c r="H840" s="220" t="s">
        <v>74</v>
      </c>
    </row>
    <row r="841" spans="1:8" ht="27" customHeight="1">
      <c r="A841">
        <v>43977</v>
      </c>
      <c r="B841" t="s">
        <v>9411</v>
      </c>
      <c r="C841" t="s">
        <v>1574</v>
      </c>
      <c r="D841" s="674">
        <v>2211.73</v>
      </c>
      <c r="E841" s="220" t="s">
        <v>14360</v>
      </c>
      <c r="F841" s="441">
        <v>45261</v>
      </c>
      <c r="G841" s="220" t="s">
        <v>1773</v>
      </c>
      <c r="H841" s="220" t="s">
        <v>74</v>
      </c>
    </row>
    <row r="842" spans="1:8" ht="27" customHeight="1">
      <c r="A842">
        <v>34637</v>
      </c>
      <c r="B842" t="s">
        <v>9412</v>
      </c>
      <c r="C842" t="s">
        <v>1574</v>
      </c>
      <c r="D842" s="673">
        <v>296.32</v>
      </c>
      <c r="E842" s="220" t="s">
        <v>14360</v>
      </c>
      <c r="F842" s="441">
        <v>45261</v>
      </c>
      <c r="G842" s="220" t="s">
        <v>1773</v>
      </c>
      <c r="H842" s="220" t="s">
        <v>74</v>
      </c>
    </row>
    <row r="843" spans="1:8" ht="27" customHeight="1">
      <c r="A843">
        <v>34638</v>
      </c>
      <c r="B843" t="s">
        <v>9413</v>
      </c>
      <c r="C843" t="s">
        <v>1574</v>
      </c>
      <c r="D843" s="673">
        <v>458.36</v>
      </c>
      <c r="E843" s="220" t="s">
        <v>14360</v>
      </c>
      <c r="F843" s="441">
        <v>45261</v>
      </c>
      <c r="G843" s="220" t="s">
        <v>1773</v>
      </c>
      <c r="H843" s="220" t="s">
        <v>74</v>
      </c>
    </row>
    <row r="844" spans="1:8" ht="27" customHeight="1">
      <c r="A844">
        <v>34641</v>
      </c>
      <c r="B844" t="s">
        <v>9414</v>
      </c>
      <c r="C844" t="s">
        <v>1574</v>
      </c>
      <c r="D844" s="673">
        <v>105.28</v>
      </c>
      <c r="E844" s="220" t="s">
        <v>14360</v>
      </c>
      <c r="F844" s="441">
        <v>45261</v>
      </c>
      <c r="G844" s="220" t="s">
        <v>1773</v>
      </c>
      <c r="H844" s="220" t="s">
        <v>74</v>
      </c>
    </row>
    <row r="845" spans="1:8" ht="27" customHeight="1">
      <c r="A845">
        <v>43434</v>
      </c>
      <c r="B845" t="s">
        <v>9415</v>
      </c>
      <c r="C845" t="s">
        <v>1574</v>
      </c>
      <c r="D845" s="673">
        <v>113.82</v>
      </c>
      <c r="E845" s="220" t="s">
        <v>14360</v>
      </c>
      <c r="F845" s="441">
        <v>45261</v>
      </c>
      <c r="G845" s="220" t="s">
        <v>1773</v>
      </c>
      <c r="H845" s="220" t="s">
        <v>74</v>
      </c>
    </row>
    <row r="846" spans="1:8" ht="27" customHeight="1">
      <c r="A846">
        <v>43435</v>
      </c>
      <c r="B846" t="s">
        <v>9416</v>
      </c>
      <c r="C846" t="s">
        <v>1574</v>
      </c>
      <c r="D846" s="673">
        <v>208.68</v>
      </c>
      <c r="E846" s="220" t="s">
        <v>14360</v>
      </c>
      <c r="F846" s="441">
        <v>45261</v>
      </c>
      <c r="G846" s="220" t="s">
        <v>1773</v>
      </c>
      <c r="H846" s="220" t="s">
        <v>74</v>
      </c>
    </row>
    <row r="847" spans="1:8" ht="27" customHeight="1">
      <c r="A847">
        <v>43436</v>
      </c>
      <c r="B847" t="s">
        <v>9417</v>
      </c>
      <c r="C847" t="s">
        <v>1574</v>
      </c>
      <c r="D847" s="673">
        <v>365.2</v>
      </c>
      <c r="E847" s="220" t="s">
        <v>14360</v>
      </c>
      <c r="F847" s="441">
        <v>45261</v>
      </c>
      <c r="G847" s="220" t="s">
        <v>1773</v>
      </c>
      <c r="H847" s="220" t="s">
        <v>74</v>
      </c>
    </row>
    <row r="848" spans="1:8" ht="27" customHeight="1">
      <c r="A848">
        <v>43437</v>
      </c>
      <c r="B848" t="s">
        <v>9418</v>
      </c>
      <c r="C848" t="s">
        <v>1574</v>
      </c>
      <c r="D848" s="673">
        <v>662.1</v>
      </c>
      <c r="E848" s="220" t="s">
        <v>14360</v>
      </c>
      <c r="F848" s="441">
        <v>45261</v>
      </c>
      <c r="G848" s="220" t="s">
        <v>1773</v>
      </c>
      <c r="H848" s="220" t="s">
        <v>74</v>
      </c>
    </row>
    <row r="849" spans="1:8" ht="27" customHeight="1">
      <c r="A849">
        <v>43438</v>
      </c>
      <c r="B849" t="s">
        <v>9419</v>
      </c>
      <c r="C849" t="s">
        <v>1574</v>
      </c>
      <c r="D849" s="674">
        <v>1185.71</v>
      </c>
      <c r="E849" s="220" t="s">
        <v>14360</v>
      </c>
      <c r="F849" s="441">
        <v>45261</v>
      </c>
      <c r="G849" s="220" t="s">
        <v>1773</v>
      </c>
      <c r="H849" s="220" t="s">
        <v>74</v>
      </c>
    </row>
    <row r="850" spans="1:8" ht="27" customHeight="1">
      <c r="A850">
        <v>41627</v>
      </c>
      <c r="B850" t="s">
        <v>9420</v>
      </c>
      <c r="C850" t="s">
        <v>1574</v>
      </c>
      <c r="D850" s="673">
        <v>175.48</v>
      </c>
      <c r="E850" s="220" t="s">
        <v>14360</v>
      </c>
      <c r="F850" s="441">
        <v>45261</v>
      </c>
      <c r="G850" s="220" t="s">
        <v>1773</v>
      </c>
      <c r="H850" s="220" t="s">
        <v>74</v>
      </c>
    </row>
    <row r="851" spans="1:8" ht="27" customHeight="1">
      <c r="A851">
        <v>41628</v>
      </c>
      <c r="B851" t="s">
        <v>9421</v>
      </c>
      <c r="C851" t="s">
        <v>1574</v>
      </c>
      <c r="D851" s="673">
        <v>322.51</v>
      </c>
      <c r="E851" s="220" t="s">
        <v>14360</v>
      </c>
      <c r="F851" s="441">
        <v>45261</v>
      </c>
      <c r="G851" s="220" t="s">
        <v>1773</v>
      </c>
      <c r="H851" s="220" t="s">
        <v>74</v>
      </c>
    </row>
    <row r="852" spans="1:8" ht="27" customHeight="1">
      <c r="A852">
        <v>41629</v>
      </c>
      <c r="B852" t="s">
        <v>9422</v>
      </c>
      <c r="C852" t="s">
        <v>1574</v>
      </c>
      <c r="D852" s="673">
        <v>409.78</v>
      </c>
      <c r="E852" s="220" t="s">
        <v>14360</v>
      </c>
      <c r="F852" s="441">
        <v>45261</v>
      </c>
      <c r="G852" s="220" t="s">
        <v>1773</v>
      </c>
      <c r="H852" s="220" t="s">
        <v>74</v>
      </c>
    </row>
    <row r="853" spans="1:8" ht="27" customHeight="1">
      <c r="A853">
        <v>43429</v>
      </c>
      <c r="B853" t="s">
        <v>9423</v>
      </c>
      <c r="C853" t="s">
        <v>1574</v>
      </c>
      <c r="D853" s="673">
        <v>90.79</v>
      </c>
      <c r="E853" s="220" t="s">
        <v>14360</v>
      </c>
      <c r="F853" s="441">
        <v>45261</v>
      </c>
      <c r="G853" s="220" t="s">
        <v>1773</v>
      </c>
      <c r="H853" s="220" t="s">
        <v>74</v>
      </c>
    </row>
    <row r="854" spans="1:8" ht="27" customHeight="1">
      <c r="A854">
        <v>43430</v>
      </c>
      <c r="B854" t="s">
        <v>9424</v>
      </c>
      <c r="C854" t="s">
        <v>1574</v>
      </c>
      <c r="D854" s="673">
        <v>150.82</v>
      </c>
      <c r="E854" s="220" t="s">
        <v>14360</v>
      </c>
      <c r="F854" s="441">
        <v>45261</v>
      </c>
      <c r="G854" s="220" t="s">
        <v>1773</v>
      </c>
      <c r="H854" s="220" t="s">
        <v>74</v>
      </c>
    </row>
    <row r="855" spans="1:8" ht="27" customHeight="1">
      <c r="A855">
        <v>43431</v>
      </c>
      <c r="B855" t="s">
        <v>9425</v>
      </c>
      <c r="C855" t="s">
        <v>1574</v>
      </c>
      <c r="D855" s="673">
        <v>292.14999999999998</v>
      </c>
      <c r="E855" s="220" t="s">
        <v>14360</v>
      </c>
      <c r="F855" s="441">
        <v>45261</v>
      </c>
      <c r="G855" s="220" t="s">
        <v>1773</v>
      </c>
      <c r="H855" s="220" t="s">
        <v>74</v>
      </c>
    </row>
    <row r="856" spans="1:8" ht="27" customHeight="1">
      <c r="A856">
        <v>43432</v>
      </c>
      <c r="B856" t="s">
        <v>9426</v>
      </c>
      <c r="C856" t="s">
        <v>1574</v>
      </c>
      <c r="D856" s="673">
        <v>607.08000000000004</v>
      </c>
      <c r="E856" s="220" t="s">
        <v>14360</v>
      </c>
      <c r="F856" s="441">
        <v>45261</v>
      </c>
      <c r="G856" s="220" t="s">
        <v>1773</v>
      </c>
      <c r="H856" s="220" t="s">
        <v>74</v>
      </c>
    </row>
    <row r="857" spans="1:8" ht="27" customHeight="1">
      <c r="A857">
        <v>43433</v>
      </c>
      <c r="B857" t="s">
        <v>9427</v>
      </c>
      <c r="C857" t="s">
        <v>1574</v>
      </c>
      <c r="D857" s="673">
        <v>957.1</v>
      </c>
      <c r="E857" s="220" t="s">
        <v>14360</v>
      </c>
      <c r="F857" s="441">
        <v>45261</v>
      </c>
      <c r="G857" s="220" t="s">
        <v>1773</v>
      </c>
      <c r="H857" s="220" t="s">
        <v>74</v>
      </c>
    </row>
    <row r="858" spans="1:8" ht="27" customHeight="1">
      <c r="A858">
        <v>43094</v>
      </c>
      <c r="B858" t="s">
        <v>9428</v>
      </c>
      <c r="C858" t="s">
        <v>1574</v>
      </c>
      <c r="D858" s="673">
        <v>306.79000000000002</v>
      </c>
      <c r="E858" s="220" t="s">
        <v>14360</v>
      </c>
      <c r="F858" s="441">
        <v>45261</v>
      </c>
      <c r="G858" s="220" t="s">
        <v>1773</v>
      </c>
      <c r="H858" s="220" t="s">
        <v>74</v>
      </c>
    </row>
    <row r="859" spans="1:8" ht="27" customHeight="1">
      <c r="A859">
        <v>43093</v>
      </c>
      <c r="B859" t="s">
        <v>9429</v>
      </c>
      <c r="C859" t="s">
        <v>1574</v>
      </c>
      <c r="D859" s="673">
        <v>326.02999999999997</v>
      </c>
      <c r="E859" s="220" t="s">
        <v>14360</v>
      </c>
      <c r="F859" s="441">
        <v>45261</v>
      </c>
      <c r="G859" s="220" t="s">
        <v>1773</v>
      </c>
      <c r="H859" s="220" t="s">
        <v>74</v>
      </c>
    </row>
    <row r="860" spans="1:8" ht="27" customHeight="1">
      <c r="A860">
        <v>11694</v>
      </c>
      <c r="B860" t="s">
        <v>9430</v>
      </c>
      <c r="C860" t="s">
        <v>1574</v>
      </c>
      <c r="D860" s="674">
        <v>1215.78</v>
      </c>
      <c r="E860" s="220" t="s">
        <v>14360</v>
      </c>
      <c r="F860" s="441">
        <v>45261</v>
      </c>
      <c r="G860" s="220" t="s">
        <v>1773</v>
      </c>
      <c r="H860" s="220" t="s">
        <v>74</v>
      </c>
    </row>
    <row r="861" spans="1:8" ht="27" customHeight="1">
      <c r="A861">
        <v>1030</v>
      </c>
      <c r="B861" t="s">
        <v>9431</v>
      </c>
      <c r="C861" t="s">
        <v>1574</v>
      </c>
      <c r="D861" s="673">
        <v>55</v>
      </c>
      <c r="E861" s="220" t="s">
        <v>14360</v>
      </c>
      <c r="F861" s="441">
        <v>45261</v>
      </c>
      <c r="G861" s="220" t="s">
        <v>1773</v>
      </c>
      <c r="H861" s="220" t="s">
        <v>74</v>
      </c>
    </row>
    <row r="862" spans="1:8" ht="27" customHeight="1">
      <c r="A862">
        <v>11881</v>
      </c>
      <c r="B862" t="s">
        <v>9432</v>
      </c>
      <c r="C862" t="s">
        <v>1574</v>
      </c>
      <c r="D862" s="673">
        <v>161.25</v>
      </c>
      <c r="E862" s="220" t="s">
        <v>14360</v>
      </c>
      <c r="F862" s="441">
        <v>45261</v>
      </c>
      <c r="G862" s="220" t="s">
        <v>1773</v>
      </c>
      <c r="H862" s="220" t="s">
        <v>74</v>
      </c>
    </row>
    <row r="863" spans="1:8" ht="27" customHeight="1">
      <c r="A863">
        <v>35277</v>
      </c>
      <c r="B863" t="s">
        <v>9433</v>
      </c>
      <c r="C863" t="s">
        <v>1574</v>
      </c>
      <c r="D863" s="673">
        <v>329.25</v>
      </c>
      <c r="E863" s="220" t="s">
        <v>14360</v>
      </c>
      <c r="F863" s="441">
        <v>45261</v>
      </c>
      <c r="G863" s="220" t="s">
        <v>1773</v>
      </c>
      <c r="H863" s="220" t="s">
        <v>74</v>
      </c>
    </row>
    <row r="864" spans="1:8" ht="27" customHeight="1">
      <c r="A864">
        <v>10521</v>
      </c>
      <c r="B864" t="s">
        <v>9434</v>
      </c>
      <c r="C864" t="s">
        <v>1574</v>
      </c>
      <c r="D864" s="673">
        <v>381.81</v>
      </c>
      <c r="E864" s="220" t="s">
        <v>14360</v>
      </c>
      <c r="F864" s="441">
        <v>45261</v>
      </c>
      <c r="G864" s="220" t="s">
        <v>1773</v>
      </c>
      <c r="H864" s="220" t="s">
        <v>74</v>
      </c>
    </row>
    <row r="865" spans="1:8" ht="27" customHeight="1">
      <c r="A865">
        <v>10885</v>
      </c>
      <c r="B865" t="s">
        <v>9435</v>
      </c>
      <c r="C865" t="s">
        <v>1574</v>
      </c>
      <c r="D865" s="673">
        <v>482.95</v>
      </c>
      <c r="E865" s="220" t="s">
        <v>14360</v>
      </c>
      <c r="F865" s="441">
        <v>45261</v>
      </c>
      <c r="G865" s="220" t="s">
        <v>1773</v>
      </c>
      <c r="H865" s="220" t="s">
        <v>74</v>
      </c>
    </row>
    <row r="866" spans="1:8" ht="27" customHeight="1">
      <c r="A866">
        <v>20962</v>
      </c>
      <c r="B866" t="s">
        <v>9436</v>
      </c>
      <c r="C866" t="s">
        <v>1574</v>
      </c>
      <c r="D866" s="673">
        <v>400</v>
      </c>
      <c r="E866" s="220" t="s">
        <v>14360</v>
      </c>
      <c r="F866" s="441">
        <v>45261</v>
      </c>
      <c r="G866" s="220" t="s">
        <v>1773</v>
      </c>
      <c r="H866" s="220" t="s">
        <v>74</v>
      </c>
    </row>
    <row r="867" spans="1:8" ht="27" customHeight="1">
      <c r="A867">
        <v>20963</v>
      </c>
      <c r="B867" t="s">
        <v>9437</v>
      </c>
      <c r="C867" t="s">
        <v>1574</v>
      </c>
      <c r="D867" s="673">
        <v>488.63</v>
      </c>
      <c r="E867" s="220" t="s">
        <v>14360</v>
      </c>
      <c r="F867" s="441">
        <v>45261</v>
      </c>
      <c r="G867" s="220" t="s">
        <v>1773</v>
      </c>
      <c r="H867" s="220" t="s">
        <v>74</v>
      </c>
    </row>
    <row r="868" spans="1:8" ht="27" customHeight="1">
      <c r="A868">
        <v>34643</v>
      </c>
      <c r="B868" t="s">
        <v>9438</v>
      </c>
      <c r="C868" t="s">
        <v>1574</v>
      </c>
      <c r="D868" s="673">
        <v>37.92</v>
      </c>
      <c r="E868" s="220" t="s">
        <v>14360</v>
      </c>
      <c r="F868" s="441">
        <v>45261</v>
      </c>
      <c r="G868" s="220" t="s">
        <v>1773</v>
      </c>
      <c r="H868" s="220" t="s">
        <v>74</v>
      </c>
    </row>
    <row r="869" spans="1:8" ht="27" customHeight="1">
      <c r="A869">
        <v>41480</v>
      </c>
      <c r="B869" t="s">
        <v>9439</v>
      </c>
      <c r="C869" t="s">
        <v>1574</v>
      </c>
      <c r="D869" s="673">
        <v>43.96</v>
      </c>
      <c r="E869" s="220" t="s">
        <v>14360</v>
      </c>
      <c r="F869" s="441">
        <v>45261</v>
      </c>
      <c r="G869" s="220" t="s">
        <v>1773</v>
      </c>
      <c r="H869" s="220" t="s">
        <v>74</v>
      </c>
    </row>
    <row r="870" spans="1:8" ht="27" customHeight="1">
      <c r="A870">
        <v>41474</v>
      </c>
      <c r="B870" t="s">
        <v>9440</v>
      </c>
      <c r="C870" t="s">
        <v>1574</v>
      </c>
      <c r="D870" s="673">
        <v>70.23</v>
      </c>
      <c r="E870" s="220" t="s">
        <v>14360</v>
      </c>
      <c r="F870" s="441">
        <v>45261</v>
      </c>
      <c r="G870" s="220" t="s">
        <v>1773</v>
      </c>
      <c r="H870" s="220" t="s">
        <v>74</v>
      </c>
    </row>
    <row r="871" spans="1:8" ht="27" customHeight="1">
      <c r="A871">
        <v>41475</v>
      </c>
      <c r="B871" t="s">
        <v>9441</v>
      </c>
      <c r="C871" t="s">
        <v>1574</v>
      </c>
      <c r="D871" s="673">
        <v>59.92</v>
      </c>
      <c r="E871" s="220" t="s">
        <v>14360</v>
      </c>
      <c r="F871" s="441">
        <v>45261</v>
      </c>
      <c r="G871" s="220" t="s">
        <v>1773</v>
      </c>
      <c r="H871" s="220" t="s">
        <v>74</v>
      </c>
    </row>
    <row r="872" spans="1:8" ht="27" customHeight="1">
      <c r="A872">
        <v>41476</v>
      </c>
      <c r="B872" t="s">
        <v>9442</v>
      </c>
      <c r="C872" t="s">
        <v>1574</v>
      </c>
      <c r="D872" s="673">
        <v>131.21</v>
      </c>
      <c r="E872" s="220" t="s">
        <v>14360</v>
      </c>
      <c r="F872" s="441">
        <v>45261</v>
      </c>
      <c r="G872" s="220" t="s">
        <v>1773</v>
      </c>
      <c r="H872" s="220" t="s">
        <v>74</v>
      </c>
    </row>
    <row r="873" spans="1:8" ht="27" customHeight="1">
      <c r="A873">
        <v>2555</v>
      </c>
      <c r="B873" t="s">
        <v>9443</v>
      </c>
      <c r="C873" t="s">
        <v>1574</v>
      </c>
      <c r="D873" s="673">
        <v>1.48</v>
      </c>
      <c r="E873" s="220" t="s">
        <v>14360</v>
      </c>
      <c r="F873" s="441">
        <v>45261</v>
      </c>
      <c r="G873" s="220" t="s">
        <v>1773</v>
      </c>
      <c r="H873" s="220" t="s">
        <v>74</v>
      </c>
    </row>
    <row r="874" spans="1:8" ht="27" customHeight="1">
      <c r="A874">
        <v>2556</v>
      </c>
      <c r="B874" t="s">
        <v>9444</v>
      </c>
      <c r="C874" t="s">
        <v>1574</v>
      </c>
      <c r="D874" s="673">
        <v>1.53</v>
      </c>
      <c r="E874" s="220" t="s">
        <v>14360</v>
      </c>
      <c r="F874" s="441">
        <v>45261</v>
      </c>
      <c r="G874" s="220" t="s">
        <v>1773</v>
      </c>
      <c r="H874" s="220" t="s">
        <v>74</v>
      </c>
    </row>
    <row r="875" spans="1:8" ht="27" customHeight="1">
      <c r="A875">
        <v>2557</v>
      </c>
      <c r="B875" t="s">
        <v>9445</v>
      </c>
      <c r="C875" t="s">
        <v>1574</v>
      </c>
      <c r="D875" s="673">
        <v>3.23</v>
      </c>
      <c r="E875" s="220" t="s">
        <v>14360</v>
      </c>
      <c r="F875" s="441">
        <v>45261</v>
      </c>
      <c r="G875" s="220" t="s">
        <v>1773</v>
      </c>
      <c r="H875" s="220" t="s">
        <v>74</v>
      </c>
    </row>
    <row r="876" spans="1:8" ht="27" customHeight="1">
      <c r="A876">
        <v>10569</v>
      </c>
      <c r="B876" t="s">
        <v>9446</v>
      </c>
      <c r="C876" t="s">
        <v>1574</v>
      </c>
      <c r="D876" s="673">
        <v>3.23</v>
      </c>
      <c r="E876" s="220" t="s">
        <v>14360</v>
      </c>
      <c r="F876" s="441">
        <v>45261</v>
      </c>
      <c r="G876" s="220" t="s">
        <v>1773</v>
      </c>
      <c r="H876" s="220" t="s">
        <v>74</v>
      </c>
    </row>
    <row r="877" spans="1:8" ht="27" customHeight="1">
      <c r="A877">
        <v>39810</v>
      </c>
      <c r="B877" t="s">
        <v>9447</v>
      </c>
      <c r="C877" t="s">
        <v>1574</v>
      </c>
      <c r="D877" s="673">
        <v>41.4</v>
      </c>
      <c r="E877" s="220" t="s">
        <v>14360</v>
      </c>
      <c r="F877" s="441">
        <v>45261</v>
      </c>
      <c r="G877" s="220" t="s">
        <v>1773</v>
      </c>
      <c r="H877" s="220" t="s">
        <v>74</v>
      </c>
    </row>
    <row r="878" spans="1:8" ht="27" customHeight="1">
      <c r="A878">
        <v>39811</v>
      </c>
      <c r="B878" t="s">
        <v>9448</v>
      </c>
      <c r="C878" t="s">
        <v>1574</v>
      </c>
      <c r="D878" s="673">
        <v>50.64</v>
      </c>
      <c r="E878" s="220" t="s">
        <v>14360</v>
      </c>
      <c r="F878" s="441">
        <v>45261</v>
      </c>
      <c r="G878" s="220" t="s">
        <v>1773</v>
      </c>
      <c r="H878" s="220" t="s">
        <v>74</v>
      </c>
    </row>
    <row r="879" spans="1:8" ht="27" customHeight="1">
      <c r="A879">
        <v>39812</v>
      </c>
      <c r="B879" t="s">
        <v>9449</v>
      </c>
      <c r="C879" t="s">
        <v>1574</v>
      </c>
      <c r="D879" s="673">
        <v>83.27</v>
      </c>
      <c r="E879" s="220" t="s">
        <v>14360</v>
      </c>
      <c r="F879" s="441">
        <v>45261</v>
      </c>
      <c r="G879" s="220" t="s">
        <v>1773</v>
      </c>
      <c r="H879" s="220" t="s">
        <v>74</v>
      </c>
    </row>
    <row r="880" spans="1:8" ht="27" customHeight="1">
      <c r="A880">
        <v>43096</v>
      </c>
      <c r="B880" t="s">
        <v>9450</v>
      </c>
      <c r="C880" t="s">
        <v>1574</v>
      </c>
      <c r="D880" s="673">
        <v>276.01</v>
      </c>
      <c r="E880" s="220" t="s">
        <v>14360</v>
      </c>
      <c r="F880" s="441">
        <v>45261</v>
      </c>
      <c r="G880" s="220" t="s">
        <v>1773</v>
      </c>
      <c r="H880" s="220" t="s">
        <v>74</v>
      </c>
    </row>
    <row r="881" spans="1:8" ht="27" customHeight="1">
      <c r="A881">
        <v>43102</v>
      </c>
      <c r="B881" t="s">
        <v>9451</v>
      </c>
      <c r="C881" t="s">
        <v>1574</v>
      </c>
      <c r="D881" s="673">
        <v>167.83</v>
      </c>
      <c r="E881" s="220" t="s">
        <v>14360</v>
      </c>
      <c r="F881" s="441">
        <v>45261</v>
      </c>
      <c r="G881" s="220" t="s">
        <v>1773</v>
      </c>
      <c r="H881" s="220" t="s">
        <v>74</v>
      </c>
    </row>
    <row r="882" spans="1:8" ht="27" customHeight="1">
      <c r="A882">
        <v>43103</v>
      </c>
      <c r="B882" t="s">
        <v>9452</v>
      </c>
      <c r="C882" t="s">
        <v>1574</v>
      </c>
      <c r="D882" s="673">
        <v>247.14</v>
      </c>
      <c r="E882" s="220" t="s">
        <v>14360</v>
      </c>
      <c r="F882" s="441">
        <v>45261</v>
      </c>
      <c r="G882" s="220" t="s">
        <v>1773</v>
      </c>
      <c r="H882" s="220" t="s">
        <v>74</v>
      </c>
    </row>
    <row r="883" spans="1:8" ht="27" customHeight="1">
      <c r="A883">
        <v>43098</v>
      </c>
      <c r="B883" t="s">
        <v>9453</v>
      </c>
      <c r="C883" t="s">
        <v>1574</v>
      </c>
      <c r="D883" s="673">
        <v>93.49</v>
      </c>
      <c r="E883" s="220" t="s">
        <v>14360</v>
      </c>
      <c r="F883" s="441">
        <v>45261</v>
      </c>
      <c r="G883" s="220" t="s">
        <v>1773</v>
      </c>
      <c r="H883" s="220" t="s">
        <v>74</v>
      </c>
    </row>
    <row r="884" spans="1:8" ht="27" customHeight="1">
      <c r="A884">
        <v>43097</v>
      </c>
      <c r="B884" t="s">
        <v>9454</v>
      </c>
      <c r="C884" t="s">
        <v>1574</v>
      </c>
      <c r="D884" s="673">
        <v>55.39</v>
      </c>
      <c r="E884" s="220" t="s">
        <v>14360</v>
      </c>
      <c r="F884" s="441">
        <v>45261</v>
      </c>
      <c r="G884" s="220" t="s">
        <v>1773</v>
      </c>
      <c r="H884" s="220" t="s">
        <v>74</v>
      </c>
    </row>
    <row r="885" spans="1:8" ht="27" customHeight="1">
      <c r="A885">
        <v>43104</v>
      </c>
      <c r="B885" t="s">
        <v>9455</v>
      </c>
      <c r="C885" t="s">
        <v>1574</v>
      </c>
      <c r="D885" s="673">
        <v>655.22</v>
      </c>
      <c r="E885" s="220" t="s">
        <v>14360</v>
      </c>
      <c r="F885" s="441">
        <v>45261</v>
      </c>
      <c r="G885" s="220" t="s">
        <v>1773</v>
      </c>
      <c r="H885" s="220" t="s">
        <v>74</v>
      </c>
    </row>
    <row r="886" spans="1:8" ht="27" customHeight="1">
      <c r="A886">
        <v>39771</v>
      </c>
      <c r="B886" t="s">
        <v>9456</v>
      </c>
      <c r="C886" t="s">
        <v>1574</v>
      </c>
      <c r="D886" s="673">
        <v>31.03</v>
      </c>
      <c r="E886" s="220" t="s">
        <v>14360</v>
      </c>
      <c r="F886" s="441">
        <v>45261</v>
      </c>
      <c r="G886" s="220" t="s">
        <v>1773</v>
      </c>
      <c r="H886" s="220" t="s">
        <v>74</v>
      </c>
    </row>
    <row r="887" spans="1:8" ht="27" customHeight="1">
      <c r="A887">
        <v>39772</v>
      </c>
      <c r="B887" t="s">
        <v>9457</v>
      </c>
      <c r="C887" t="s">
        <v>1574</v>
      </c>
      <c r="D887" s="673">
        <v>60.99</v>
      </c>
      <c r="E887" s="220" t="s">
        <v>14360</v>
      </c>
      <c r="F887" s="441">
        <v>45261</v>
      </c>
      <c r="G887" s="220" t="s">
        <v>1773</v>
      </c>
      <c r="H887" s="220" t="s">
        <v>74</v>
      </c>
    </row>
    <row r="888" spans="1:8" ht="27" customHeight="1">
      <c r="A888">
        <v>39773</v>
      </c>
      <c r="B888" t="s">
        <v>9458</v>
      </c>
      <c r="C888" t="s">
        <v>1574</v>
      </c>
      <c r="D888" s="673">
        <v>98.03</v>
      </c>
      <c r="E888" s="220" t="s">
        <v>14360</v>
      </c>
      <c r="F888" s="441">
        <v>45261</v>
      </c>
      <c r="G888" s="220" t="s">
        <v>1773</v>
      </c>
      <c r="H888" s="220" t="s">
        <v>74</v>
      </c>
    </row>
    <row r="889" spans="1:8" ht="27" customHeight="1">
      <c r="A889">
        <v>39774</v>
      </c>
      <c r="B889" t="s">
        <v>9459</v>
      </c>
      <c r="C889" t="s">
        <v>1574</v>
      </c>
      <c r="D889" s="673">
        <v>146.63</v>
      </c>
      <c r="E889" s="220" t="s">
        <v>14360</v>
      </c>
      <c r="F889" s="441">
        <v>45261</v>
      </c>
      <c r="G889" s="220" t="s">
        <v>1773</v>
      </c>
      <c r="H889" s="220" t="s">
        <v>74</v>
      </c>
    </row>
    <row r="890" spans="1:8" ht="27" customHeight="1">
      <c r="A890">
        <v>39775</v>
      </c>
      <c r="B890" t="s">
        <v>9460</v>
      </c>
      <c r="C890" t="s">
        <v>1574</v>
      </c>
      <c r="D890" s="673">
        <v>195.7</v>
      </c>
      <c r="E890" s="220" t="s">
        <v>14360</v>
      </c>
      <c r="F890" s="441">
        <v>45261</v>
      </c>
      <c r="G890" s="220" t="s">
        <v>1773</v>
      </c>
      <c r="H890" s="220" t="s">
        <v>74</v>
      </c>
    </row>
    <row r="891" spans="1:8" ht="27" customHeight="1">
      <c r="A891">
        <v>39776</v>
      </c>
      <c r="B891" t="s">
        <v>9461</v>
      </c>
      <c r="C891" t="s">
        <v>1574</v>
      </c>
      <c r="D891" s="673">
        <v>236.51</v>
      </c>
      <c r="E891" s="220" t="s">
        <v>14360</v>
      </c>
      <c r="F891" s="441">
        <v>45261</v>
      </c>
      <c r="G891" s="220" t="s">
        <v>1773</v>
      </c>
      <c r="H891" s="220" t="s">
        <v>74</v>
      </c>
    </row>
    <row r="892" spans="1:8" ht="27" customHeight="1">
      <c r="A892">
        <v>39777</v>
      </c>
      <c r="B892" t="s">
        <v>9462</v>
      </c>
      <c r="C892" t="s">
        <v>1574</v>
      </c>
      <c r="D892" s="673">
        <v>299.77</v>
      </c>
      <c r="E892" s="220" t="s">
        <v>14360</v>
      </c>
      <c r="F892" s="441">
        <v>45261</v>
      </c>
      <c r="G892" s="220" t="s">
        <v>1773</v>
      </c>
      <c r="H892" s="220" t="s">
        <v>74</v>
      </c>
    </row>
    <row r="893" spans="1:8" ht="27" customHeight="1">
      <c r="A893">
        <v>20254</v>
      </c>
      <c r="B893" t="s">
        <v>9463</v>
      </c>
      <c r="C893" t="s">
        <v>1574</v>
      </c>
      <c r="D893" s="673">
        <v>21.76</v>
      </c>
      <c r="E893" s="220" t="s">
        <v>14360</v>
      </c>
      <c r="F893" s="441">
        <v>45261</v>
      </c>
      <c r="G893" s="220" t="s">
        <v>1773</v>
      </c>
      <c r="H893" s="220" t="s">
        <v>74</v>
      </c>
    </row>
    <row r="894" spans="1:8" ht="27" customHeight="1">
      <c r="A894">
        <v>20253</v>
      </c>
      <c r="B894" t="s">
        <v>9464</v>
      </c>
      <c r="C894" t="s">
        <v>1574</v>
      </c>
      <c r="D894" s="673">
        <v>71.45</v>
      </c>
      <c r="E894" s="220" t="s">
        <v>14360</v>
      </c>
      <c r="F894" s="441">
        <v>45261</v>
      </c>
      <c r="G894" s="220" t="s">
        <v>1773</v>
      </c>
      <c r="H894" s="220" t="s">
        <v>74</v>
      </c>
    </row>
    <row r="895" spans="1:8" ht="27" customHeight="1">
      <c r="A895">
        <v>11247</v>
      </c>
      <c r="B895" t="s">
        <v>9465</v>
      </c>
      <c r="C895" t="s">
        <v>1574</v>
      </c>
      <c r="D895" s="674">
        <v>1373.85</v>
      </c>
      <c r="E895" s="220" t="s">
        <v>14360</v>
      </c>
      <c r="F895" s="441">
        <v>45261</v>
      </c>
      <c r="G895" s="220" t="s">
        <v>1773</v>
      </c>
      <c r="H895" s="220" t="s">
        <v>74</v>
      </c>
    </row>
    <row r="896" spans="1:8" ht="27" customHeight="1">
      <c r="A896">
        <v>11250</v>
      </c>
      <c r="B896" t="s">
        <v>9466</v>
      </c>
      <c r="C896" t="s">
        <v>1574</v>
      </c>
      <c r="D896" s="673">
        <v>59.15</v>
      </c>
      <c r="E896" s="220" t="s">
        <v>14360</v>
      </c>
      <c r="F896" s="441">
        <v>45261</v>
      </c>
      <c r="G896" s="220" t="s">
        <v>1773</v>
      </c>
      <c r="H896" s="220" t="s">
        <v>74</v>
      </c>
    </row>
    <row r="897" spans="1:8" ht="27" customHeight="1">
      <c r="A897">
        <v>11249</v>
      </c>
      <c r="B897" t="s">
        <v>9467</v>
      </c>
      <c r="C897" t="s">
        <v>1574</v>
      </c>
      <c r="D897" s="674">
        <v>2683.61</v>
      </c>
      <c r="E897" s="220" t="s">
        <v>14360</v>
      </c>
      <c r="F897" s="441">
        <v>45261</v>
      </c>
      <c r="G897" s="220" t="s">
        <v>1773</v>
      </c>
      <c r="H897" s="220" t="s">
        <v>74</v>
      </c>
    </row>
    <row r="898" spans="1:8" ht="27" customHeight="1">
      <c r="A898">
        <v>11251</v>
      </c>
      <c r="B898" t="s">
        <v>9468</v>
      </c>
      <c r="C898" t="s">
        <v>1574</v>
      </c>
      <c r="D898" s="673">
        <v>131.01</v>
      </c>
      <c r="E898" s="220" t="s">
        <v>14360</v>
      </c>
      <c r="F898" s="441">
        <v>45261</v>
      </c>
      <c r="G898" s="220" t="s">
        <v>1773</v>
      </c>
      <c r="H898" s="220" t="s">
        <v>74</v>
      </c>
    </row>
    <row r="899" spans="1:8" ht="27" customHeight="1">
      <c r="A899">
        <v>11253</v>
      </c>
      <c r="B899" t="s">
        <v>9469</v>
      </c>
      <c r="C899" t="s">
        <v>1574</v>
      </c>
      <c r="D899" s="673">
        <v>217.1</v>
      </c>
      <c r="E899" s="220" t="s">
        <v>14360</v>
      </c>
      <c r="F899" s="441">
        <v>45261</v>
      </c>
      <c r="G899" s="220" t="s">
        <v>1773</v>
      </c>
      <c r="H899" s="220" t="s">
        <v>74</v>
      </c>
    </row>
    <row r="900" spans="1:8" ht="27" customHeight="1">
      <c r="A900">
        <v>11255</v>
      </c>
      <c r="B900" t="s">
        <v>9470</v>
      </c>
      <c r="C900" t="s">
        <v>1574</v>
      </c>
      <c r="D900" s="673">
        <v>324.56</v>
      </c>
      <c r="E900" s="220" t="s">
        <v>14360</v>
      </c>
      <c r="F900" s="441">
        <v>45261</v>
      </c>
      <c r="G900" s="220" t="s">
        <v>1773</v>
      </c>
      <c r="H900" s="220" t="s">
        <v>74</v>
      </c>
    </row>
    <row r="901" spans="1:8" ht="27" customHeight="1">
      <c r="A901">
        <v>14055</v>
      </c>
      <c r="B901" t="s">
        <v>9471</v>
      </c>
      <c r="C901" t="s">
        <v>1574</v>
      </c>
      <c r="D901" s="673">
        <v>652.9</v>
      </c>
      <c r="E901" s="220" t="s">
        <v>14360</v>
      </c>
      <c r="F901" s="441">
        <v>45261</v>
      </c>
      <c r="G901" s="220" t="s">
        <v>1773</v>
      </c>
      <c r="H901" s="220" t="s">
        <v>74</v>
      </c>
    </row>
    <row r="902" spans="1:8" ht="27" customHeight="1">
      <c r="A902">
        <v>11256</v>
      </c>
      <c r="B902" t="s">
        <v>9472</v>
      </c>
      <c r="C902" t="s">
        <v>1574</v>
      </c>
      <c r="D902" s="673">
        <v>406.54</v>
      </c>
      <c r="E902" s="220" t="s">
        <v>14360</v>
      </c>
      <c r="F902" s="441">
        <v>45261</v>
      </c>
      <c r="G902" s="220" t="s">
        <v>1773</v>
      </c>
      <c r="H902" s="220" t="s">
        <v>74</v>
      </c>
    </row>
    <row r="903" spans="1:8" ht="27" customHeight="1">
      <c r="A903">
        <v>1872</v>
      </c>
      <c r="B903" t="s">
        <v>9473</v>
      </c>
      <c r="C903" t="s">
        <v>1574</v>
      </c>
      <c r="D903" s="673">
        <v>1.1499999999999999</v>
      </c>
      <c r="E903" s="220" t="s">
        <v>14360</v>
      </c>
      <c r="F903" s="441">
        <v>45261</v>
      </c>
      <c r="G903" s="220" t="s">
        <v>1773</v>
      </c>
      <c r="H903" s="220" t="s">
        <v>74</v>
      </c>
    </row>
    <row r="904" spans="1:8" ht="27" customHeight="1">
      <c r="A904">
        <v>1873</v>
      </c>
      <c r="B904" t="s">
        <v>9474</v>
      </c>
      <c r="C904" t="s">
        <v>1574</v>
      </c>
      <c r="D904" s="673">
        <v>2.29</v>
      </c>
      <c r="E904" s="220" t="s">
        <v>14360</v>
      </c>
      <c r="F904" s="441">
        <v>45261</v>
      </c>
      <c r="G904" s="220" t="s">
        <v>1773</v>
      </c>
      <c r="H904" s="220" t="s">
        <v>74</v>
      </c>
    </row>
    <row r="905" spans="1:8" ht="27" customHeight="1">
      <c r="A905">
        <v>39693</v>
      </c>
      <c r="B905" t="s">
        <v>9475</v>
      </c>
      <c r="C905" t="s">
        <v>1574</v>
      </c>
      <c r="D905" s="674">
        <v>2553.29</v>
      </c>
      <c r="E905" s="220" t="s">
        <v>14360</v>
      </c>
      <c r="F905" s="441">
        <v>45261</v>
      </c>
      <c r="G905" s="220" t="s">
        <v>1773</v>
      </c>
      <c r="H905" s="220" t="s">
        <v>74</v>
      </c>
    </row>
    <row r="906" spans="1:8" ht="27" customHeight="1">
      <c r="A906">
        <v>39692</v>
      </c>
      <c r="B906" t="s">
        <v>9476</v>
      </c>
      <c r="C906" t="s">
        <v>1574</v>
      </c>
      <c r="D906" s="673">
        <v>817</v>
      </c>
      <c r="E906" s="220" t="s">
        <v>14360</v>
      </c>
      <c r="F906" s="441">
        <v>45261</v>
      </c>
      <c r="G906" s="220" t="s">
        <v>1773</v>
      </c>
      <c r="H906" s="220" t="s">
        <v>74</v>
      </c>
    </row>
    <row r="907" spans="1:8" ht="27" customHeight="1">
      <c r="A907">
        <v>1062</v>
      </c>
      <c r="B907" t="s">
        <v>9477</v>
      </c>
      <c r="C907" t="s">
        <v>1574</v>
      </c>
      <c r="D907" s="673">
        <v>258.92</v>
      </c>
      <c r="E907" s="220" t="s">
        <v>14360</v>
      </c>
      <c r="F907" s="441">
        <v>45261</v>
      </c>
      <c r="G907" s="220" t="s">
        <v>1773</v>
      </c>
      <c r="H907" s="220" t="s">
        <v>74</v>
      </c>
    </row>
    <row r="908" spans="1:8" ht="27" customHeight="1">
      <c r="A908">
        <v>39686</v>
      </c>
      <c r="B908" t="s">
        <v>9478</v>
      </c>
      <c r="C908" t="s">
        <v>1574</v>
      </c>
      <c r="D908" s="673">
        <v>419.24</v>
      </c>
      <c r="E908" s="220" t="s">
        <v>14360</v>
      </c>
      <c r="F908" s="441">
        <v>45261</v>
      </c>
      <c r="G908" s="220" t="s">
        <v>1773</v>
      </c>
      <c r="H908" s="220" t="s">
        <v>74</v>
      </c>
    </row>
    <row r="909" spans="1:8" ht="27" customHeight="1">
      <c r="A909">
        <v>43095</v>
      </c>
      <c r="B909" t="s">
        <v>9479</v>
      </c>
      <c r="C909" t="s">
        <v>1574</v>
      </c>
      <c r="D909" s="673">
        <v>181.88</v>
      </c>
      <c r="E909" s="220" t="s">
        <v>14360</v>
      </c>
      <c r="F909" s="441">
        <v>45261</v>
      </c>
      <c r="G909" s="220" t="s">
        <v>1773</v>
      </c>
      <c r="H909" s="220" t="s">
        <v>74</v>
      </c>
    </row>
    <row r="910" spans="1:8" ht="27" customHeight="1">
      <c r="A910">
        <v>1871</v>
      </c>
      <c r="B910" t="s">
        <v>9480</v>
      </c>
      <c r="C910" t="s">
        <v>1574</v>
      </c>
      <c r="D910" s="673">
        <v>2.06</v>
      </c>
      <c r="E910" s="220" t="s">
        <v>14360</v>
      </c>
      <c r="F910" s="441">
        <v>45261</v>
      </c>
      <c r="G910" s="220" t="s">
        <v>1773</v>
      </c>
      <c r="H910" s="220" t="s">
        <v>74</v>
      </c>
    </row>
    <row r="911" spans="1:8" ht="27" customHeight="1">
      <c r="A911">
        <v>12001</v>
      </c>
      <c r="B911" t="s">
        <v>9481</v>
      </c>
      <c r="C911" t="s">
        <v>1574</v>
      </c>
      <c r="D911" s="673">
        <v>2.98</v>
      </c>
      <c r="E911" s="220" t="s">
        <v>14360</v>
      </c>
      <c r="F911" s="441">
        <v>45261</v>
      </c>
      <c r="G911" s="220" t="s">
        <v>1773</v>
      </c>
      <c r="H911" s="220" t="s">
        <v>74</v>
      </c>
    </row>
    <row r="912" spans="1:8" ht="27" customHeight="1">
      <c r="A912">
        <v>11882</v>
      </c>
      <c r="B912" t="s">
        <v>9482</v>
      </c>
      <c r="C912" t="s">
        <v>1574</v>
      </c>
      <c r="D912" s="673">
        <v>115.72</v>
      </c>
      <c r="E912" s="220" t="s">
        <v>14360</v>
      </c>
      <c r="F912" s="441">
        <v>45261</v>
      </c>
      <c r="G912" s="220" t="s">
        <v>1773</v>
      </c>
      <c r="H912" s="220" t="s">
        <v>74</v>
      </c>
    </row>
    <row r="913" spans="1:8" ht="27" customHeight="1">
      <c r="A913">
        <v>1068</v>
      </c>
      <c r="B913" t="s">
        <v>9483</v>
      </c>
      <c r="C913" t="s">
        <v>1574</v>
      </c>
      <c r="D913" s="674">
        <v>1707.85</v>
      </c>
      <c r="E913" s="220" t="s">
        <v>14360</v>
      </c>
      <c r="F913" s="441">
        <v>45261</v>
      </c>
      <c r="G913" s="220" t="s">
        <v>1773</v>
      </c>
      <c r="H913" s="220" t="s">
        <v>74</v>
      </c>
    </row>
    <row r="914" spans="1:8" ht="27" customHeight="1">
      <c r="A914">
        <v>39690</v>
      </c>
      <c r="B914" t="s">
        <v>9484</v>
      </c>
      <c r="C914" t="s">
        <v>1574</v>
      </c>
      <c r="D914" s="674">
        <v>2865.2</v>
      </c>
      <c r="E914" s="220" t="s">
        <v>14360</v>
      </c>
      <c r="F914" s="441">
        <v>45261</v>
      </c>
      <c r="G914" s="220" t="s">
        <v>1773</v>
      </c>
      <c r="H914" s="220" t="s">
        <v>74</v>
      </c>
    </row>
    <row r="915" spans="1:8" ht="27" customHeight="1">
      <c r="A915">
        <v>39691</v>
      </c>
      <c r="B915" t="s">
        <v>9485</v>
      </c>
      <c r="C915" t="s">
        <v>1574</v>
      </c>
      <c r="D915" s="674">
        <v>3603.62</v>
      </c>
      <c r="E915" s="220" t="s">
        <v>14360</v>
      </c>
      <c r="F915" s="441">
        <v>45261</v>
      </c>
      <c r="G915" s="220" t="s">
        <v>1773</v>
      </c>
      <c r="H915" s="220" t="s">
        <v>74</v>
      </c>
    </row>
    <row r="916" spans="1:8" ht="27" customHeight="1">
      <c r="A916">
        <v>39808</v>
      </c>
      <c r="B916" t="s">
        <v>9486</v>
      </c>
      <c r="C916" t="s">
        <v>1574</v>
      </c>
      <c r="D916" s="673">
        <v>94.96</v>
      </c>
      <c r="E916" s="220" t="s">
        <v>14360</v>
      </c>
      <c r="F916" s="441">
        <v>45261</v>
      </c>
      <c r="G916" s="220" t="s">
        <v>1773</v>
      </c>
      <c r="H916" s="220" t="s">
        <v>74</v>
      </c>
    </row>
    <row r="917" spans="1:8" ht="27" customHeight="1">
      <c r="A917">
        <v>39809</v>
      </c>
      <c r="B917" t="s">
        <v>9487</v>
      </c>
      <c r="C917" t="s">
        <v>1574</v>
      </c>
      <c r="D917" s="673">
        <v>225.22</v>
      </c>
      <c r="E917" s="220" t="s">
        <v>14360</v>
      </c>
      <c r="F917" s="441">
        <v>45261</v>
      </c>
      <c r="G917" s="220" t="s">
        <v>1773</v>
      </c>
      <c r="H917" s="220" t="s">
        <v>74</v>
      </c>
    </row>
    <row r="918" spans="1:8" ht="27" customHeight="1">
      <c r="A918">
        <v>43439</v>
      </c>
      <c r="B918" t="s">
        <v>9488</v>
      </c>
      <c r="C918" t="s">
        <v>1574</v>
      </c>
      <c r="D918" s="673">
        <v>531.20000000000005</v>
      </c>
      <c r="E918" s="220" t="s">
        <v>14360</v>
      </c>
      <c r="F918" s="441">
        <v>45261</v>
      </c>
      <c r="G918" s="220" t="s">
        <v>1773</v>
      </c>
      <c r="H918" s="220" t="s">
        <v>74</v>
      </c>
    </row>
    <row r="919" spans="1:8" ht="27" customHeight="1">
      <c r="A919">
        <v>5103</v>
      </c>
      <c r="B919" t="s">
        <v>9489</v>
      </c>
      <c r="C919" t="s">
        <v>1574</v>
      </c>
      <c r="D919" s="673">
        <v>20.84</v>
      </c>
      <c r="E919" s="220" t="s">
        <v>14360</v>
      </c>
      <c r="F919" s="441">
        <v>45261</v>
      </c>
      <c r="G919" s="220" t="s">
        <v>1773</v>
      </c>
      <c r="H919" s="220" t="s">
        <v>74</v>
      </c>
    </row>
    <row r="920" spans="1:8" ht="27" customHeight="1">
      <c r="A920">
        <v>11880</v>
      </c>
      <c r="B920" t="s">
        <v>9490</v>
      </c>
      <c r="C920" t="s">
        <v>1574</v>
      </c>
      <c r="D920" s="673">
        <v>87.67</v>
      </c>
      <c r="E920" s="220" t="s">
        <v>14360</v>
      </c>
      <c r="F920" s="441">
        <v>45261</v>
      </c>
      <c r="G920" s="220" t="s">
        <v>1773</v>
      </c>
      <c r="H920" s="220" t="s">
        <v>74</v>
      </c>
    </row>
    <row r="921" spans="1:8" ht="27" customHeight="1">
      <c r="A921">
        <v>11714</v>
      </c>
      <c r="B921" t="s">
        <v>9491</v>
      </c>
      <c r="C921" t="s">
        <v>1574</v>
      </c>
      <c r="D921" s="673">
        <v>59.72</v>
      </c>
      <c r="E921" s="220" t="s">
        <v>14360</v>
      </c>
      <c r="F921" s="441">
        <v>45261</v>
      </c>
      <c r="G921" s="220" t="s">
        <v>1773</v>
      </c>
      <c r="H921" s="220" t="s">
        <v>74</v>
      </c>
    </row>
    <row r="922" spans="1:8" ht="27" customHeight="1">
      <c r="A922">
        <v>11712</v>
      </c>
      <c r="B922" t="s">
        <v>9492</v>
      </c>
      <c r="C922" t="s">
        <v>1574</v>
      </c>
      <c r="D922" s="673">
        <v>39</v>
      </c>
      <c r="E922" s="220" t="s">
        <v>14360</v>
      </c>
      <c r="F922" s="441">
        <v>45261</v>
      </c>
      <c r="G922" s="220" t="s">
        <v>1773</v>
      </c>
      <c r="H922" s="220" t="s">
        <v>74</v>
      </c>
    </row>
    <row r="923" spans="1:8" ht="27" customHeight="1">
      <c r="A923">
        <v>11717</v>
      </c>
      <c r="B923" t="s">
        <v>9493</v>
      </c>
      <c r="C923" t="s">
        <v>1574</v>
      </c>
      <c r="D923" s="673">
        <v>47.01</v>
      </c>
      <c r="E923" s="220" t="s">
        <v>14360</v>
      </c>
      <c r="F923" s="441">
        <v>45261</v>
      </c>
      <c r="G923" s="220" t="s">
        <v>1773</v>
      </c>
      <c r="H923" s="220" t="s">
        <v>74</v>
      </c>
    </row>
    <row r="924" spans="1:8" ht="27" customHeight="1">
      <c r="A924">
        <v>1106</v>
      </c>
      <c r="B924" t="s">
        <v>9494</v>
      </c>
      <c r="C924" t="s">
        <v>1578</v>
      </c>
      <c r="D924" s="673">
        <v>1.08</v>
      </c>
      <c r="E924" s="220" t="s">
        <v>14360</v>
      </c>
      <c r="F924" s="441">
        <v>45261</v>
      </c>
      <c r="G924" s="220" t="s">
        <v>1773</v>
      </c>
      <c r="H924" s="220" t="s">
        <v>74</v>
      </c>
    </row>
    <row r="925" spans="1:8" ht="27" customHeight="1">
      <c r="A925">
        <v>11161</v>
      </c>
      <c r="B925" t="s">
        <v>9495</v>
      </c>
      <c r="C925" t="s">
        <v>1578</v>
      </c>
      <c r="D925" s="673">
        <v>1.8</v>
      </c>
      <c r="E925" s="220" t="s">
        <v>14360</v>
      </c>
      <c r="F925" s="441">
        <v>45261</v>
      </c>
      <c r="G925" s="220" t="s">
        <v>1773</v>
      </c>
      <c r="H925" s="220" t="s">
        <v>74</v>
      </c>
    </row>
    <row r="926" spans="1:8" ht="27" customHeight="1">
      <c r="A926">
        <v>1107</v>
      </c>
      <c r="B926" t="s">
        <v>9496</v>
      </c>
      <c r="C926" t="s">
        <v>1578</v>
      </c>
      <c r="D926" s="673">
        <v>0.92</v>
      </c>
      <c r="E926" s="220" t="s">
        <v>14360</v>
      </c>
      <c r="F926" s="441">
        <v>45261</v>
      </c>
      <c r="G926" s="220" t="s">
        <v>1773</v>
      </c>
      <c r="H926" s="220" t="s">
        <v>74</v>
      </c>
    </row>
    <row r="927" spans="1:8" ht="27" customHeight="1">
      <c r="A927">
        <v>44479</v>
      </c>
      <c r="B927" t="s">
        <v>9497</v>
      </c>
      <c r="C927" t="s">
        <v>1578</v>
      </c>
      <c r="D927" s="673">
        <v>0.14000000000000001</v>
      </c>
      <c r="E927" s="220" t="s">
        <v>14360</v>
      </c>
      <c r="F927" s="441">
        <v>45261</v>
      </c>
      <c r="G927" s="220" t="s">
        <v>1773</v>
      </c>
      <c r="H927" s="220" t="s">
        <v>74</v>
      </c>
    </row>
    <row r="928" spans="1:8" ht="27" customHeight="1">
      <c r="A928">
        <v>4759</v>
      </c>
      <c r="B928" t="s">
        <v>9498</v>
      </c>
      <c r="C928" t="s">
        <v>1573</v>
      </c>
      <c r="D928" s="673">
        <v>18.64</v>
      </c>
      <c r="E928" s="220" t="s">
        <v>14360</v>
      </c>
      <c r="F928" s="441">
        <v>45261</v>
      </c>
      <c r="G928" s="220" t="s">
        <v>1773</v>
      </c>
      <c r="H928" s="220" t="s">
        <v>74</v>
      </c>
    </row>
    <row r="929" spans="1:8" ht="27" customHeight="1">
      <c r="A929">
        <v>41068</v>
      </c>
      <c r="B929" t="s">
        <v>9499</v>
      </c>
      <c r="C929" t="s">
        <v>1580</v>
      </c>
      <c r="D929" s="674">
        <v>3255.22</v>
      </c>
      <c r="E929" s="220" t="s">
        <v>14360</v>
      </c>
      <c r="F929" s="441">
        <v>45261</v>
      </c>
      <c r="G929" s="220" t="s">
        <v>1773</v>
      </c>
      <c r="H929" s="220" t="s">
        <v>74</v>
      </c>
    </row>
    <row r="930" spans="1:8" ht="27" customHeight="1">
      <c r="A930">
        <v>12618</v>
      </c>
      <c r="B930" t="s">
        <v>9500</v>
      </c>
      <c r="C930" t="s">
        <v>1574</v>
      </c>
      <c r="D930" s="673">
        <v>157.41</v>
      </c>
      <c r="E930" s="220" t="s">
        <v>14360</v>
      </c>
      <c r="F930" s="441">
        <v>45261</v>
      </c>
      <c r="G930" s="220" t="s">
        <v>1773</v>
      </c>
      <c r="H930" s="220" t="s">
        <v>74</v>
      </c>
    </row>
    <row r="931" spans="1:8" ht="27" customHeight="1">
      <c r="A931">
        <v>1108</v>
      </c>
      <c r="B931" t="s">
        <v>9501</v>
      </c>
      <c r="C931" t="s">
        <v>1577</v>
      </c>
      <c r="D931" s="673">
        <v>27.85</v>
      </c>
      <c r="E931" s="220" t="s">
        <v>14360</v>
      </c>
      <c r="F931" s="441">
        <v>45261</v>
      </c>
      <c r="G931" s="220" t="s">
        <v>1773</v>
      </c>
      <c r="H931" s="220" t="s">
        <v>74</v>
      </c>
    </row>
    <row r="932" spans="1:8" ht="27" customHeight="1">
      <c r="A932">
        <v>1117</v>
      </c>
      <c r="B932" t="s">
        <v>9502</v>
      </c>
      <c r="C932" t="s">
        <v>1577</v>
      </c>
      <c r="D932" s="673">
        <v>28.07</v>
      </c>
      <c r="E932" s="220" t="s">
        <v>14360</v>
      </c>
      <c r="F932" s="441">
        <v>45261</v>
      </c>
      <c r="G932" s="220" t="s">
        <v>1773</v>
      </c>
      <c r="H932" s="220" t="s">
        <v>74</v>
      </c>
    </row>
    <row r="933" spans="1:8" ht="27" customHeight="1">
      <c r="A933">
        <v>1118</v>
      </c>
      <c r="B933" t="s">
        <v>9503</v>
      </c>
      <c r="C933" t="s">
        <v>1577</v>
      </c>
      <c r="D933" s="673">
        <v>33.17</v>
      </c>
      <c r="E933" s="220" t="s">
        <v>14360</v>
      </c>
      <c r="F933" s="441">
        <v>45261</v>
      </c>
      <c r="G933" s="220" t="s">
        <v>1773</v>
      </c>
      <c r="H933" s="220" t="s">
        <v>74</v>
      </c>
    </row>
    <row r="934" spans="1:8" ht="27" customHeight="1">
      <c r="A934">
        <v>1110</v>
      </c>
      <c r="B934" t="s">
        <v>9504</v>
      </c>
      <c r="C934" t="s">
        <v>1577</v>
      </c>
      <c r="D934" s="673">
        <v>33.17</v>
      </c>
      <c r="E934" s="220" t="s">
        <v>14360</v>
      </c>
      <c r="F934" s="441">
        <v>45261</v>
      </c>
      <c r="G934" s="220" t="s">
        <v>1773</v>
      </c>
      <c r="H934" s="220" t="s">
        <v>74</v>
      </c>
    </row>
    <row r="935" spans="1:8" ht="27" customHeight="1">
      <c r="A935">
        <v>40784</v>
      </c>
      <c r="B935" t="s">
        <v>9505</v>
      </c>
      <c r="C935" t="s">
        <v>1577</v>
      </c>
      <c r="D935" s="673">
        <v>91.51</v>
      </c>
      <c r="E935" s="220" t="s">
        <v>14360</v>
      </c>
      <c r="F935" s="441">
        <v>45261</v>
      </c>
      <c r="G935" s="220" t="s">
        <v>1773</v>
      </c>
      <c r="H935" s="220" t="s">
        <v>74</v>
      </c>
    </row>
    <row r="936" spans="1:8" ht="27" customHeight="1">
      <c r="A936">
        <v>40782</v>
      </c>
      <c r="B936" t="s">
        <v>9506</v>
      </c>
      <c r="C936" t="s">
        <v>1577</v>
      </c>
      <c r="D936" s="673">
        <v>35.909999999999997</v>
      </c>
      <c r="E936" s="220" t="s">
        <v>14360</v>
      </c>
      <c r="F936" s="441">
        <v>45261</v>
      </c>
      <c r="G936" s="220" t="s">
        <v>1773</v>
      </c>
      <c r="H936" s="220" t="s">
        <v>74</v>
      </c>
    </row>
    <row r="937" spans="1:8" ht="27" customHeight="1">
      <c r="A937">
        <v>40783</v>
      </c>
      <c r="B937" t="s">
        <v>9507</v>
      </c>
      <c r="C937" t="s">
        <v>1577</v>
      </c>
      <c r="D937" s="673">
        <v>46.78</v>
      </c>
      <c r="E937" s="220" t="s">
        <v>14360</v>
      </c>
      <c r="F937" s="441">
        <v>45261</v>
      </c>
      <c r="G937" s="220" t="s">
        <v>1773</v>
      </c>
      <c r="H937" s="220" t="s">
        <v>74</v>
      </c>
    </row>
    <row r="938" spans="1:8" ht="27" customHeight="1">
      <c r="A938">
        <v>1109</v>
      </c>
      <c r="B938" t="s">
        <v>9508</v>
      </c>
      <c r="C938" t="s">
        <v>1577</v>
      </c>
      <c r="D938" s="673">
        <v>27.85</v>
      </c>
      <c r="E938" s="220" t="s">
        <v>14360</v>
      </c>
      <c r="F938" s="441">
        <v>45261</v>
      </c>
      <c r="G938" s="220" t="s">
        <v>1773</v>
      </c>
      <c r="H938" s="220" t="s">
        <v>74</v>
      </c>
    </row>
    <row r="939" spans="1:8" ht="27" customHeight="1">
      <c r="A939">
        <v>1119</v>
      </c>
      <c r="B939" t="s">
        <v>9509</v>
      </c>
      <c r="C939" t="s">
        <v>1577</v>
      </c>
      <c r="D939" s="673">
        <v>17.95</v>
      </c>
      <c r="E939" s="220" t="s">
        <v>14360</v>
      </c>
      <c r="F939" s="441">
        <v>45261</v>
      </c>
      <c r="G939" s="220" t="s">
        <v>1773</v>
      </c>
      <c r="H939" s="220" t="s">
        <v>74</v>
      </c>
    </row>
    <row r="940" spans="1:8" ht="27" customHeight="1">
      <c r="A940">
        <v>13115</v>
      </c>
      <c r="B940" t="s">
        <v>9510</v>
      </c>
      <c r="C940" t="s">
        <v>1577</v>
      </c>
      <c r="D940" s="673">
        <v>25.13</v>
      </c>
      <c r="E940" s="220" t="s">
        <v>14360</v>
      </c>
      <c r="F940" s="441">
        <v>45261</v>
      </c>
      <c r="G940" s="220" t="s">
        <v>1773</v>
      </c>
      <c r="H940" s="220" t="s">
        <v>74</v>
      </c>
    </row>
    <row r="941" spans="1:8" ht="27" customHeight="1">
      <c r="A941">
        <v>10541</v>
      </c>
      <c r="B941" t="s">
        <v>9511</v>
      </c>
      <c r="C941" t="s">
        <v>1577</v>
      </c>
      <c r="D941" s="673">
        <v>30.71</v>
      </c>
      <c r="E941" s="220" t="s">
        <v>14360</v>
      </c>
      <c r="F941" s="441">
        <v>45261</v>
      </c>
      <c r="G941" s="220" t="s">
        <v>1773</v>
      </c>
      <c r="H941" s="220" t="s">
        <v>74</v>
      </c>
    </row>
    <row r="942" spans="1:8" ht="27" customHeight="1">
      <c r="A942">
        <v>10542</v>
      </c>
      <c r="B942" t="s">
        <v>9512</v>
      </c>
      <c r="C942" t="s">
        <v>1577</v>
      </c>
      <c r="D942" s="673">
        <v>40.159999999999997</v>
      </c>
      <c r="E942" s="220" t="s">
        <v>14360</v>
      </c>
      <c r="F942" s="441">
        <v>45261</v>
      </c>
      <c r="G942" s="220" t="s">
        <v>1773</v>
      </c>
      <c r="H942" s="220" t="s">
        <v>74</v>
      </c>
    </row>
    <row r="943" spans="1:8" ht="27" customHeight="1">
      <c r="A943">
        <v>10543</v>
      </c>
      <c r="B943" t="s">
        <v>9513</v>
      </c>
      <c r="C943" t="s">
        <v>1577</v>
      </c>
      <c r="D943" s="673">
        <v>65.16</v>
      </c>
      <c r="E943" s="220" t="s">
        <v>14360</v>
      </c>
      <c r="F943" s="441">
        <v>45261</v>
      </c>
      <c r="G943" s="220" t="s">
        <v>1773</v>
      </c>
      <c r="H943" s="220" t="s">
        <v>74</v>
      </c>
    </row>
    <row r="944" spans="1:8" ht="27" customHeight="1">
      <c r="A944">
        <v>10544</v>
      </c>
      <c r="B944" t="s">
        <v>9514</v>
      </c>
      <c r="C944" t="s">
        <v>1577</v>
      </c>
      <c r="D944" s="673">
        <v>84.28</v>
      </c>
      <c r="E944" s="220" t="s">
        <v>14360</v>
      </c>
      <c r="F944" s="441">
        <v>45261</v>
      </c>
      <c r="G944" s="220" t="s">
        <v>1773</v>
      </c>
      <c r="H944" s="220" t="s">
        <v>74</v>
      </c>
    </row>
    <row r="945" spans="1:8" ht="27" customHeight="1">
      <c r="A945">
        <v>10545</v>
      </c>
      <c r="B945" t="s">
        <v>9515</v>
      </c>
      <c r="C945" t="s">
        <v>1577</v>
      </c>
      <c r="D945" s="673">
        <v>157.51</v>
      </c>
      <c r="E945" s="220" t="s">
        <v>14360</v>
      </c>
      <c r="F945" s="441">
        <v>45261</v>
      </c>
      <c r="G945" s="220" t="s">
        <v>1773</v>
      </c>
      <c r="H945" s="220" t="s">
        <v>74</v>
      </c>
    </row>
    <row r="946" spans="1:8" ht="27" customHeight="1">
      <c r="A946">
        <v>38365</v>
      </c>
      <c r="B946" t="s">
        <v>9516</v>
      </c>
      <c r="C946" t="s">
        <v>1576</v>
      </c>
      <c r="D946" s="673">
        <v>2.4700000000000002</v>
      </c>
      <c r="E946" s="220" t="s">
        <v>14360</v>
      </c>
      <c r="F946" s="441">
        <v>45261</v>
      </c>
      <c r="G946" s="220" t="s">
        <v>1773</v>
      </c>
      <c r="H946" s="220" t="s">
        <v>74</v>
      </c>
    </row>
    <row r="947" spans="1:8" ht="27" customHeight="1">
      <c r="A947">
        <v>44056</v>
      </c>
      <c r="B947" t="s">
        <v>9517</v>
      </c>
      <c r="C947" t="s">
        <v>1574</v>
      </c>
      <c r="D947" s="674">
        <v>488846.82</v>
      </c>
      <c r="E947" s="220" t="s">
        <v>14360</v>
      </c>
      <c r="F947" s="441">
        <v>45261</v>
      </c>
      <c r="G947" s="220" t="s">
        <v>1773</v>
      </c>
      <c r="H947" s="220" t="s">
        <v>74</v>
      </c>
    </row>
    <row r="948" spans="1:8" ht="27" customHeight="1">
      <c r="A948">
        <v>44057</v>
      </c>
      <c r="B948" t="s">
        <v>9518</v>
      </c>
      <c r="C948" t="s">
        <v>1574</v>
      </c>
      <c r="D948" s="674">
        <v>521750</v>
      </c>
      <c r="E948" s="220" t="s">
        <v>14360</v>
      </c>
      <c r="F948" s="441">
        <v>45261</v>
      </c>
      <c r="G948" s="220" t="s">
        <v>1773</v>
      </c>
      <c r="H948" s="220" t="s">
        <v>74</v>
      </c>
    </row>
    <row r="949" spans="1:8" ht="27" customHeight="1">
      <c r="A949">
        <v>37754</v>
      </c>
      <c r="B949" t="s">
        <v>9519</v>
      </c>
      <c r="C949" t="s">
        <v>1574</v>
      </c>
      <c r="D949" s="674">
        <v>539423.69999999995</v>
      </c>
      <c r="E949" s="220" t="s">
        <v>14360</v>
      </c>
      <c r="F949" s="441">
        <v>45261</v>
      </c>
      <c r="G949" s="220" t="s">
        <v>1773</v>
      </c>
      <c r="H949" s="220" t="s">
        <v>74</v>
      </c>
    </row>
    <row r="950" spans="1:8" ht="27" customHeight="1">
      <c r="A950">
        <v>37757</v>
      </c>
      <c r="B950" t="s">
        <v>9520</v>
      </c>
      <c r="C950" t="s">
        <v>1574</v>
      </c>
      <c r="D950" s="674">
        <v>601657.68000000005</v>
      </c>
      <c r="E950" s="220" t="s">
        <v>14360</v>
      </c>
      <c r="F950" s="441">
        <v>45261</v>
      </c>
      <c r="G950" s="220" t="s">
        <v>1773</v>
      </c>
      <c r="H950" s="220" t="s">
        <v>74</v>
      </c>
    </row>
    <row r="951" spans="1:8" ht="27" customHeight="1">
      <c r="A951">
        <v>44058</v>
      </c>
      <c r="B951" t="s">
        <v>9521</v>
      </c>
      <c r="C951" t="s">
        <v>1574</v>
      </c>
      <c r="D951" s="674">
        <v>568754.5</v>
      </c>
      <c r="E951" s="220" t="s">
        <v>14360</v>
      </c>
      <c r="F951" s="441">
        <v>45261</v>
      </c>
      <c r="G951" s="220" t="s">
        <v>1773</v>
      </c>
      <c r="H951" s="220" t="s">
        <v>74</v>
      </c>
    </row>
    <row r="952" spans="1:8" ht="27" customHeight="1">
      <c r="A952">
        <v>37752</v>
      </c>
      <c r="B952" t="s">
        <v>9522</v>
      </c>
      <c r="C952" t="s">
        <v>1574</v>
      </c>
      <c r="D952" s="674">
        <v>592256.73</v>
      </c>
      <c r="E952" s="220" t="s">
        <v>14360</v>
      </c>
      <c r="F952" s="441">
        <v>45261</v>
      </c>
      <c r="G952" s="220" t="s">
        <v>1773</v>
      </c>
      <c r="H952" s="220" t="s">
        <v>74</v>
      </c>
    </row>
    <row r="953" spans="1:8" ht="27" customHeight="1">
      <c r="A953">
        <v>44059</v>
      </c>
      <c r="B953" t="s">
        <v>9523</v>
      </c>
      <c r="C953" t="s">
        <v>1574</v>
      </c>
      <c r="D953" s="674">
        <v>468164.86</v>
      </c>
      <c r="E953" s="220" t="s">
        <v>14360</v>
      </c>
      <c r="F953" s="441">
        <v>45261</v>
      </c>
      <c r="G953" s="220" t="s">
        <v>1773</v>
      </c>
      <c r="H953" s="220" t="s">
        <v>74</v>
      </c>
    </row>
    <row r="954" spans="1:8" ht="27" customHeight="1">
      <c r="A954">
        <v>37750</v>
      </c>
      <c r="B954" t="s">
        <v>9524</v>
      </c>
      <c r="C954" t="s">
        <v>1574</v>
      </c>
      <c r="D954" s="674">
        <v>469104.95</v>
      </c>
      <c r="E954" s="220" t="s">
        <v>14360</v>
      </c>
      <c r="F954" s="441">
        <v>45261</v>
      </c>
      <c r="G954" s="220" t="s">
        <v>1773</v>
      </c>
      <c r="H954" s="220" t="s">
        <v>74</v>
      </c>
    </row>
    <row r="955" spans="1:8" ht="27" customHeight="1">
      <c r="A955">
        <v>37758</v>
      </c>
      <c r="B955" t="s">
        <v>9525</v>
      </c>
      <c r="C955" t="s">
        <v>1574</v>
      </c>
      <c r="D955" s="674">
        <v>746431.51</v>
      </c>
      <c r="E955" s="220" t="s">
        <v>14360</v>
      </c>
      <c r="F955" s="441">
        <v>45261</v>
      </c>
      <c r="G955" s="220" t="s">
        <v>1773</v>
      </c>
      <c r="H955" s="220" t="s">
        <v>74</v>
      </c>
    </row>
    <row r="956" spans="1:8" ht="27" customHeight="1">
      <c r="A956">
        <v>44060</v>
      </c>
      <c r="B956" t="s">
        <v>9526</v>
      </c>
      <c r="C956" t="s">
        <v>1574</v>
      </c>
      <c r="D956" s="674">
        <v>721989.19</v>
      </c>
      <c r="E956" s="220" t="s">
        <v>14360</v>
      </c>
      <c r="F956" s="441">
        <v>45261</v>
      </c>
      <c r="G956" s="220" t="s">
        <v>1773</v>
      </c>
      <c r="H956" s="220" t="s">
        <v>74</v>
      </c>
    </row>
    <row r="957" spans="1:8" ht="27" customHeight="1">
      <c r="A957">
        <v>37749</v>
      </c>
      <c r="B957" t="s">
        <v>9527</v>
      </c>
      <c r="C957" t="s">
        <v>1574</v>
      </c>
      <c r="D957" s="674">
        <v>770873.88</v>
      </c>
      <c r="E957" s="220" t="s">
        <v>14360</v>
      </c>
      <c r="F957" s="441">
        <v>45261</v>
      </c>
      <c r="G957" s="220" t="s">
        <v>1773</v>
      </c>
      <c r="H957" s="220" t="s">
        <v>74</v>
      </c>
    </row>
    <row r="958" spans="1:8" ht="27" customHeight="1">
      <c r="A958">
        <v>44061</v>
      </c>
      <c r="B958" t="s">
        <v>9528</v>
      </c>
      <c r="C958" t="s">
        <v>1574</v>
      </c>
      <c r="D958" s="674">
        <v>707887.86</v>
      </c>
      <c r="E958" s="220" t="s">
        <v>14360</v>
      </c>
      <c r="F958" s="441">
        <v>45261</v>
      </c>
      <c r="G958" s="220" t="s">
        <v>1773</v>
      </c>
      <c r="H958" s="220" t="s">
        <v>74</v>
      </c>
    </row>
    <row r="959" spans="1:8" ht="27" customHeight="1">
      <c r="A959">
        <v>1159</v>
      </c>
      <c r="B959" t="s">
        <v>9529</v>
      </c>
      <c r="C959" t="s">
        <v>1574</v>
      </c>
      <c r="D959" s="674">
        <v>272980</v>
      </c>
      <c r="E959" s="220" t="s">
        <v>14360</v>
      </c>
      <c r="F959" s="441">
        <v>45261</v>
      </c>
      <c r="G959" s="220" t="s">
        <v>1773</v>
      </c>
      <c r="H959" s="220" t="s">
        <v>74</v>
      </c>
    </row>
    <row r="960" spans="1:8" ht="27" customHeight="1">
      <c r="A960">
        <v>12114</v>
      </c>
      <c r="B960" t="s">
        <v>9530</v>
      </c>
      <c r="C960" t="s">
        <v>1574</v>
      </c>
      <c r="D960" s="673">
        <v>124.6</v>
      </c>
      <c r="E960" s="220" t="s">
        <v>14360</v>
      </c>
      <c r="F960" s="441">
        <v>45261</v>
      </c>
      <c r="G960" s="220" t="s">
        <v>1773</v>
      </c>
      <c r="H960" s="220" t="s">
        <v>74</v>
      </c>
    </row>
    <row r="961" spans="1:8" ht="27" customHeight="1">
      <c r="A961">
        <v>38106</v>
      </c>
      <c r="B961" t="s">
        <v>9531</v>
      </c>
      <c r="C961" t="s">
        <v>1574</v>
      </c>
      <c r="D961" s="673">
        <v>16.93</v>
      </c>
      <c r="E961" s="220" t="s">
        <v>14360</v>
      </c>
      <c r="F961" s="441">
        <v>45261</v>
      </c>
      <c r="G961" s="220" t="s">
        <v>1773</v>
      </c>
      <c r="H961" s="220" t="s">
        <v>74</v>
      </c>
    </row>
    <row r="962" spans="1:8" ht="27" customHeight="1">
      <c r="A962">
        <v>38085</v>
      </c>
      <c r="B962" t="s">
        <v>9532</v>
      </c>
      <c r="C962" t="s">
        <v>1574</v>
      </c>
      <c r="D962" s="673">
        <v>20</v>
      </c>
      <c r="E962" s="220" t="s">
        <v>14360</v>
      </c>
      <c r="F962" s="441">
        <v>45261</v>
      </c>
      <c r="G962" s="220" t="s">
        <v>1773</v>
      </c>
      <c r="H962" s="220" t="s">
        <v>74</v>
      </c>
    </row>
    <row r="963" spans="1:8" ht="27" customHeight="1">
      <c r="A963">
        <v>38599</v>
      </c>
      <c r="B963" t="s">
        <v>9533</v>
      </c>
      <c r="C963" t="s">
        <v>1574</v>
      </c>
      <c r="D963" s="673">
        <v>5.48</v>
      </c>
      <c r="E963" s="220" t="s">
        <v>14360</v>
      </c>
      <c r="F963" s="441">
        <v>45261</v>
      </c>
      <c r="G963" s="220" t="s">
        <v>1773</v>
      </c>
      <c r="H963" s="220" t="s">
        <v>74</v>
      </c>
    </row>
    <row r="964" spans="1:8" ht="27" customHeight="1">
      <c r="A964">
        <v>38596</v>
      </c>
      <c r="B964" t="s">
        <v>9534</v>
      </c>
      <c r="C964" t="s">
        <v>1574</v>
      </c>
      <c r="D964" s="673">
        <v>4.55</v>
      </c>
      <c r="E964" s="220" t="s">
        <v>14360</v>
      </c>
      <c r="F964" s="441">
        <v>45261</v>
      </c>
      <c r="G964" s="220" t="s">
        <v>1773</v>
      </c>
      <c r="H964" s="220" t="s">
        <v>74</v>
      </c>
    </row>
    <row r="965" spans="1:8" ht="27" customHeight="1">
      <c r="A965">
        <v>38600</v>
      </c>
      <c r="B965" t="s">
        <v>9535</v>
      </c>
      <c r="C965" t="s">
        <v>1574</v>
      </c>
      <c r="D965" s="673">
        <v>5.81</v>
      </c>
      <c r="E965" s="220" t="s">
        <v>14360</v>
      </c>
      <c r="F965" s="441">
        <v>45261</v>
      </c>
      <c r="G965" s="220" t="s">
        <v>1773</v>
      </c>
      <c r="H965" s="220" t="s">
        <v>74</v>
      </c>
    </row>
    <row r="966" spans="1:8" ht="27" customHeight="1">
      <c r="A966">
        <v>38597</v>
      </c>
      <c r="B966" t="s">
        <v>9536</v>
      </c>
      <c r="C966" t="s">
        <v>1574</v>
      </c>
      <c r="D966" s="673">
        <v>4.58</v>
      </c>
      <c r="E966" s="220" t="s">
        <v>14360</v>
      </c>
      <c r="F966" s="441">
        <v>45261</v>
      </c>
      <c r="G966" s="220" t="s">
        <v>1773</v>
      </c>
      <c r="H966" s="220" t="s">
        <v>74</v>
      </c>
    </row>
    <row r="967" spans="1:8" ht="27" customHeight="1">
      <c r="A967">
        <v>659</v>
      </c>
      <c r="B967" t="s">
        <v>9537</v>
      </c>
      <c r="C967" t="s">
        <v>1574</v>
      </c>
      <c r="D967" s="673">
        <v>2.63</v>
      </c>
      <c r="E967" s="220" t="s">
        <v>14360</v>
      </c>
      <c r="F967" s="441">
        <v>45261</v>
      </c>
      <c r="G967" s="220" t="s">
        <v>1773</v>
      </c>
      <c r="H967" s="220" t="s">
        <v>74</v>
      </c>
    </row>
    <row r="968" spans="1:8" ht="27" customHeight="1">
      <c r="A968">
        <v>660</v>
      </c>
      <c r="B968" t="s">
        <v>9538</v>
      </c>
      <c r="C968" t="s">
        <v>1574</v>
      </c>
      <c r="D968" s="673">
        <v>3.16</v>
      </c>
      <c r="E968" s="220" t="s">
        <v>14360</v>
      </c>
      <c r="F968" s="441">
        <v>45261</v>
      </c>
      <c r="G968" s="220" t="s">
        <v>1773</v>
      </c>
      <c r="H968" s="220" t="s">
        <v>74</v>
      </c>
    </row>
    <row r="969" spans="1:8" ht="27" customHeight="1">
      <c r="A969">
        <v>658</v>
      </c>
      <c r="B969" t="s">
        <v>9539</v>
      </c>
      <c r="C969" t="s">
        <v>1574</v>
      </c>
      <c r="D969" s="673">
        <v>1.78</v>
      </c>
      <c r="E969" s="220" t="s">
        <v>14360</v>
      </c>
      <c r="F969" s="441">
        <v>45261</v>
      </c>
      <c r="G969" s="220" t="s">
        <v>1773</v>
      </c>
      <c r="H969" s="220" t="s">
        <v>74</v>
      </c>
    </row>
    <row r="970" spans="1:8" ht="27" customHeight="1">
      <c r="A970">
        <v>38548</v>
      </c>
      <c r="B970" t="s">
        <v>9540</v>
      </c>
      <c r="C970" t="s">
        <v>1574</v>
      </c>
      <c r="D970" s="673">
        <v>1.7</v>
      </c>
      <c r="E970" s="220" t="s">
        <v>14360</v>
      </c>
      <c r="F970" s="441">
        <v>45261</v>
      </c>
      <c r="G970" s="220" t="s">
        <v>1773</v>
      </c>
      <c r="H970" s="220" t="s">
        <v>74</v>
      </c>
    </row>
    <row r="971" spans="1:8" ht="27" customHeight="1">
      <c r="A971">
        <v>34649</v>
      </c>
      <c r="B971" t="s">
        <v>9541</v>
      </c>
      <c r="C971" t="s">
        <v>1574</v>
      </c>
      <c r="D971" s="673">
        <v>2.31</v>
      </c>
      <c r="E971" s="220" t="s">
        <v>14360</v>
      </c>
      <c r="F971" s="441">
        <v>45261</v>
      </c>
      <c r="G971" s="220" t="s">
        <v>1773</v>
      </c>
      <c r="H971" s="220" t="s">
        <v>74</v>
      </c>
    </row>
    <row r="972" spans="1:8" ht="27" customHeight="1">
      <c r="A972">
        <v>34655</v>
      </c>
      <c r="B972" t="s">
        <v>9542</v>
      </c>
      <c r="C972" t="s">
        <v>1574</v>
      </c>
      <c r="D972" s="673">
        <v>3.06</v>
      </c>
      <c r="E972" s="220" t="s">
        <v>14360</v>
      </c>
      <c r="F972" s="441">
        <v>45261</v>
      </c>
      <c r="G972" s="220" t="s">
        <v>1773</v>
      </c>
      <c r="H972" s="220" t="s">
        <v>74</v>
      </c>
    </row>
    <row r="973" spans="1:8" ht="27" customHeight="1">
      <c r="A973">
        <v>40607</v>
      </c>
      <c r="B973" t="s">
        <v>9543</v>
      </c>
      <c r="C973" t="s">
        <v>1574</v>
      </c>
      <c r="D973" s="673">
        <v>3.81</v>
      </c>
      <c r="E973" s="220" t="s">
        <v>14360</v>
      </c>
      <c r="F973" s="441">
        <v>45261</v>
      </c>
      <c r="G973" s="220" t="s">
        <v>1773</v>
      </c>
      <c r="H973" s="220" t="s">
        <v>74</v>
      </c>
    </row>
    <row r="974" spans="1:8" ht="27" customHeight="1">
      <c r="A974">
        <v>567</v>
      </c>
      <c r="B974" t="s">
        <v>9544</v>
      </c>
      <c r="C974" t="s">
        <v>1577</v>
      </c>
      <c r="D974" s="673">
        <v>12.87</v>
      </c>
      <c r="E974" s="220" t="s">
        <v>14360</v>
      </c>
      <c r="F974" s="441">
        <v>45261</v>
      </c>
      <c r="G974" s="220" t="s">
        <v>1773</v>
      </c>
      <c r="H974" s="220" t="s">
        <v>74</v>
      </c>
    </row>
    <row r="975" spans="1:8" ht="27" customHeight="1">
      <c r="A975">
        <v>574</v>
      </c>
      <c r="B975" t="s">
        <v>9545</v>
      </c>
      <c r="C975" t="s">
        <v>1577</v>
      </c>
      <c r="D975" s="673">
        <v>33.840000000000003</v>
      </c>
      <c r="E975" s="220" t="s">
        <v>14360</v>
      </c>
      <c r="F975" s="441">
        <v>45261</v>
      </c>
      <c r="G975" s="220" t="s">
        <v>1773</v>
      </c>
      <c r="H975" s="220" t="s">
        <v>74</v>
      </c>
    </row>
    <row r="976" spans="1:8" ht="27" customHeight="1">
      <c r="A976">
        <v>568</v>
      </c>
      <c r="B976" t="s">
        <v>9546</v>
      </c>
      <c r="C976" t="s">
        <v>1577</v>
      </c>
      <c r="D976" s="673">
        <v>71.31</v>
      </c>
      <c r="E976" s="220" t="s">
        <v>14360</v>
      </c>
      <c r="F976" s="441">
        <v>45261</v>
      </c>
      <c r="G976" s="220" t="s">
        <v>1773</v>
      </c>
      <c r="H976" s="220" t="s">
        <v>74</v>
      </c>
    </row>
    <row r="977" spans="1:8" ht="27" customHeight="1">
      <c r="A977">
        <v>4777</v>
      </c>
      <c r="B977" t="s">
        <v>9547</v>
      </c>
      <c r="C977" t="s">
        <v>1578</v>
      </c>
      <c r="D977" s="673">
        <v>7.36</v>
      </c>
      <c r="E977" s="220" t="s">
        <v>14360</v>
      </c>
      <c r="F977" s="441">
        <v>45261</v>
      </c>
      <c r="G977" s="220" t="s">
        <v>1773</v>
      </c>
      <c r="H977" s="220" t="s">
        <v>74</v>
      </c>
    </row>
    <row r="978" spans="1:8" ht="27" customHeight="1">
      <c r="A978">
        <v>592</v>
      </c>
      <c r="B978" t="s">
        <v>9548</v>
      </c>
      <c r="C978" t="s">
        <v>1578</v>
      </c>
      <c r="D978" s="673">
        <v>31.83</v>
      </c>
      <c r="E978" s="220" t="s">
        <v>14360</v>
      </c>
      <c r="F978" s="441">
        <v>45261</v>
      </c>
      <c r="G978" s="220" t="s">
        <v>1773</v>
      </c>
      <c r="H978" s="220" t="s">
        <v>74</v>
      </c>
    </row>
    <row r="979" spans="1:8" ht="27" customHeight="1">
      <c r="A979">
        <v>586</v>
      </c>
      <c r="B979" t="s">
        <v>9549</v>
      </c>
      <c r="C979" t="s">
        <v>1577</v>
      </c>
      <c r="D979" s="673">
        <v>18.71</v>
      </c>
      <c r="E979" s="220" t="s">
        <v>14360</v>
      </c>
      <c r="F979" s="441">
        <v>45261</v>
      </c>
      <c r="G979" s="220" t="s">
        <v>1773</v>
      </c>
      <c r="H979" s="220" t="s">
        <v>74</v>
      </c>
    </row>
    <row r="980" spans="1:8" ht="27" customHeight="1">
      <c r="A980">
        <v>588</v>
      </c>
      <c r="B980" t="s">
        <v>9550</v>
      </c>
      <c r="C980" t="s">
        <v>1577</v>
      </c>
      <c r="D980" s="673">
        <v>29.6</v>
      </c>
      <c r="E980" s="220" t="s">
        <v>14360</v>
      </c>
      <c r="F980" s="441">
        <v>45261</v>
      </c>
      <c r="G980" s="220" t="s">
        <v>1773</v>
      </c>
      <c r="H980" s="220" t="s">
        <v>74</v>
      </c>
    </row>
    <row r="981" spans="1:8" ht="27" customHeight="1">
      <c r="A981">
        <v>591</v>
      </c>
      <c r="B981" t="s">
        <v>9551</v>
      </c>
      <c r="C981" t="s">
        <v>1578</v>
      </c>
      <c r="D981" s="673">
        <v>29.7</v>
      </c>
      <c r="E981" s="220" t="s">
        <v>14360</v>
      </c>
      <c r="F981" s="441">
        <v>45261</v>
      </c>
      <c r="G981" s="220" t="s">
        <v>1773</v>
      </c>
      <c r="H981" s="220" t="s">
        <v>74</v>
      </c>
    </row>
    <row r="982" spans="1:8" ht="27" customHeight="1">
      <c r="A982">
        <v>584</v>
      </c>
      <c r="B982" t="s">
        <v>9552</v>
      </c>
      <c r="C982" t="s">
        <v>1577</v>
      </c>
      <c r="D982" s="673">
        <v>31.61</v>
      </c>
      <c r="E982" s="220" t="s">
        <v>14360</v>
      </c>
      <c r="F982" s="441">
        <v>45261</v>
      </c>
      <c r="G982" s="220" t="s">
        <v>1773</v>
      </c>
      <c r="H982" s="220" t="s">
        <v>74</v>
      </c>
    </row>
    <row r="983" spans="1:8" ht="27" customHeight="1">
      <c r="A983">
        <v>589</v>
      </c>
      <c r="B983" t="s">
        <v>9553</v>
      </c>
      <c r="C983" t="s">
        <v>1577</v>
      </c>
      <c r="D983" s="673">
        <v>50.03</v>
      </c>
      <c r="E983" s="220" t="s">
        <v>14360</v>
      </c>
      <c r="F983" s="441">
        <v>45261</v>
      </c>
      <c r="G983" s="220" t="s">
        <v>1773</v>
      </c>
      <c r="H983" s="220" t="s">
        <v>74</v>
      </c>
    </row>
    <row r="984" spans="1:8" ht="27" customHeight="1">
      <c r="A984">
        <v>1165</v>
      </c>
      <c r="B984" t="s">
        <v>9554</v>
      </c>
      <c r="C984" t="s">
        <v>1574</v>
      </c>
      <c r="D984" s="673">
        <v>21.42</v>
      </c>
      <c r="E984" s="220" t="s">
        <v>14360</v>
      </c>
      <c r="F984" s="441">
        <v>45261</v>
      </c>
      <c r="G984" s="220" t="s">
        <v>1773</v>
      </c>
      <c r="H984" s="220" t="s">
        <v>74</v>
      </c>
    </row>
    <row r="985" spans="1:8" ht="27" customHeight="1">
      <c r="A985">
        <v>1164</v>
      </c>
      <c r="B985" t="s">
        <v>9555</v>
      </c>
      <c r="C985" t="s">
        <v>1574</v>
      </c>
      <c r="D985" s="673">
        <v>17.350000000000001</v>
      </c>
      <c r="E985" s="220" t="s">
        <v>14360</v>
      </c>
      <c r="F985" s="441">
        <v>45261</v>
      </c>
      <c r="G985" s="220" t="s">
        <v>1773</v>
      </c>
      <c r="H985" s="220" t="s">
        <v>74</v>
      </c>
    </row>
    <row r="986" spans="1:8" ht="27" customHeight="1">
      <c r="A986">
        <v>1162</v>
      </c>
      <c r="B986" t="s">
        <v>9556</v>
      </c>
      <c r="C986" t="s">
        <v>1574</v>
      </c>
      <c r="D986" s="673">
        <v>6.03</v>
      </c>
      <c r="E986" s="220" t="s">
        <v>14360</v>
      </c>
      <c r="F986" s="441">
        <v>45261</v>
      </c>
      <c r="G986" s="220" t="s">
        <v>1773</v>
      </c>
      <c r="H986" s="220" t="s">
        <v>74</v>
      </c>
    </row>
    <row r="987" spans="1:8" ht="27" customHeight="1">
      <c r="A987">
        <v>12395</v>
      </c>
      <c r="B987" t="s">
        <v>9557</v>
      </c>
      <c r="C987" t="s">
        <v>1574</v>
      </c>
      <c r="D987" s="673">
        <v>5.86</v>
      </c>
      <c r="E987" s="220" t="s">
        <v>14360</v>
      </c>
      <c r="F987" s="441">
        <v>45261</v>
      </c>
      <c r="G987" s="220" t="s">
        <v>1773</v>
      </c>
      <c r="H987" s="220" t="s">
        <v>74</v>
      </c>
    </row>
    <row r="988" spans="1:8" ht="27" customHeight="1">
      <c r="A988">
        <v>1170</v>
      </c>
      <c r="B988" t="s">
        <v>9558</v>
      </c>
      <c r="C988" t="s">
        <v>1574</v>
      </c>
      <c r="D988" s="673">
        <v>11.37</v>
      </c>
      <c r="E988" s="220" t="s">
        <v>14360</v>
      </c>
      <c r="F988" s="441">
        <v>45261</v>
      </c>
      <c r="G988" s="220" t="s">
        <v>1773</v>
      </c>
      <c r="H988" s="220" t="s">
        <v>74</v>
      </c>
    </row>
    <row r="989" spans="1:8" ht="27" customHeight="1">
      <c r="A989">
        <v>1169</v>
      </c>
      <c r="B989" t="s">
        <v>9559</v>
      </c>
      <c r="C989" t="s">
        <v>1574</v>
      </c>
      <c r="D989" s="673">
        <v>55.8</v>
      </c>
      <c r="E989" s="220" t="s">
        <v>14360</v>
      </c>
      <c r="F989" s="441">
        <v>45261</v>
      </c>
      <c r="G989" s="220" t="s">
        <v>1773</v>
      </c>
      <c r="H989" s="220" t="s">
        <v>74</v>
      </c>
    </row>
    <row r="990" spans="1:8" ht="27" customHeight="1">
      <c r="A990">
        <v>1166</v>
      </c>
      <c r="B990" t="s">
        <v>9560</v>
      </c>
      <c r="C990" t="s">
        <v>1574</v>
      </c>
      <c r="D990" s="673">
        <v>30.94</v>
      </c>
      <c r="E990" s="220" t="s">
        <v>14360</v>
      </c>
      <c r="F990" s="441">
        <v>45261</v>
      </c>
      <c r="G990" s="220" t="s">
        <v>1773</v>
      </c>
      <c r="H990" s="220" t="s">
        <v>74</v>
      </c>
    </row>
    <row r="991" spans="1:8" ht="27" customHeight="1">
      <c r="A991">
        <v>1163</v>
      </c>
      <c r="B991" t="s">
        <v>9561</v>
      </c>
      <c r="C991" t="s">
        <v>1574</v>
      </c>
      <c r="D991" s="673">
        <v>7.8</v>
      </c>
      <c r="E991" s="220" t="s">
        <v>14360</v>
      </c>
      <c r="F991" s="441">
        <v>45261</v>
      </c>
      <c r="G991" s="220" t="s">
        <v>1773</v>
      </c>
      <c r="H991" s="220" t="s">
        <v>74</v>
      </c>
    </row>
    <row r="992" spans="1:8" ht="27" customHeight="1">
      <c r="A992">
        <v>12396</v>
      </c>
      <c r="B992" t="s">
        <v>9562</v>
      </c>
      <c r="C992" t="s">
        <v>1574</v>
      </c>
      <c r="D992" s="673">
        <v>5.86</v>
      </c>
      <c r="E992" s="220" t="s">
        <v>14360</v>
      </c>
      <c r="F992" s="441">
        <v>45261</v>
      </c>
      <c r="G992" s="220" t="s">
        <v>1773</v>
      </c>
      <c r="H992" s="220" t="s">
        <v>74</v>
      </c>
    </row>
    <row r="993" spans="1:8" ht="27" customHeight="1">
      <c r="A993">
        <v>1168</v>
      </c>
      <c r="B993" t="s">
        <v>9563</v>
      </c>
      <c r="C993" t="s">
        <v>1574</v>
      </c>
      <c r="D993" s="673">
        <v>79.55</v>
      </c>
      <c r="E993" s="220" t="s">
        <v>14360</v>
      </c>
      <c r="F993" s="441">
        <v>45261</v>
      </c>
      <c r="G993" s="220" t="s">
        <v>1773</v>
      </c>
      <c r="H993" s="220" t="s">
        <v>74</v>
      </c>
    </row>
    <row r="994" spans="1:8" ht="27" customHeight="1">
      <c r="A994">
        <v>1167</v>
      </c>
      <c r="B994" t="s">
        <v>9564</v>
      </c>
      <c r="C994" t="s">
        <v>1574</v>
      </c>
      <c r="D994" s="673">
        <v>133.06</v>
      </c>
      <c r="E994" s="220" t="s">
        <v>14360</v>
      </c>
      <c r="F994" s="441">
        <v>45261</v>
      </c>
      <c r="G994" s="220" t="s">
        <v>1773</v>
      </c>
      <c r="H994" s="220" t="s">
        <v>74</v>
      </c>
    </row>
    <row r="995" spans="1:8" ht="27" customHeight="1">
      <c r="A995">
        <v>36331</v>
      </c>
      <c r="B995" t="s">
        <v>9565</v>
      </c>
      <c r="C995" t="s">
        <v>1574</v>
      </c>
      <c r="D995" s="673">
        <v>2.21</v>
      </c>
      <c r="E995" s="220" t="s">
        <v>14360</v>
      </c>
      <c r="F995" s="441">
        <v>45261</v>
      </c>
      <c r="G995" s="220" t="s">
        <v>1773</v>
      </c>
      <c r="H995" s="220" t="s">
        <v>74</v>
      </c>
    </row>
    <row r="996" spans="1:8" ht="27" customHeight="1">
      <c r="A996">
        <v>36346</v>
      </c>
      <c r="B996" t="s">
        <v>9566</v>
      </c>
      <c r="C996" t="s">
        <v>1574</v>
      </c>
      <c r="D996" s="673">
        <v>3.32</v>
      </c>
      <c r="E996" s="220" t="s">
        <v>14360</v>
      </c>
      <c r="F996" s="441">
        <v>45261</v>
      </c>
      <c r="G996" s="220" t="s">
        <v>1773</v>
      </c>
      <c r="H996" s="220" t="s">
        <v>74</v>
      </c>
    </row>
    <row r="997" spans="1:8" ht="27" customHeight="1">
      <c r="A997">
        <v>1197</v>
      </c>
      <c r="B997" t="s">
        <v>9567</v>
      </c>
      <c r="C997" t="s">
        <v>1574</v>
      </c>
      <c r="D997" s="673">
        <v>1.89</v>
      </c>
      <c r="E997" s="220" t="s">
        <v>14360</v>
      </c>
      <c r="F997" s="441">
        <v>45261</v>
      </c>
      <c r="G997" s="220" t="s">
        <v>1773</v>
      </c>
      <c r="H997" s="220" t="s">
        <v>74</v>
      </c>
    </row>
    <row r="998" spans="1:8" ht="27" customHeight="1">
      <c r="A998">
        <v>1202</v>
      </c>
      <c r="B998" t="s">
        <v>9568</v>
      </c>
      <c r="C998" t="s">
        <v>1574</v>
      </c>
      <c r="D998" s="673">
        <v>5.38</v>
      </c>
      <c r="E998" s="220" t="s">
        <v>14360</v>
      </c>
      <c r="F998" s="441">
        <v>45261</v>
      </c>
      <c r="G998" s="220" t="s">
        <v>1773</v>
      </c>
      <c r="H998" s="220" t="s">
        <v>74</v>
      </c>
    </row>
    <row r="999" spans="1:8" ht="27" customHeight="1">
      <c r="A999">
        <v>1198</v>
      </c>
      <c r="B999" t="s">
        <v>9569</v>
      </c>
      <c r="C999" t="s">
        <v>1574</v>
      </c>
      <c r="D999" s="673">
        <v>2.48</v>
      </c>
      <c r="E999" s="220" t="s">
        <v>14360</v>
      </c>
      <c r="F999" s="441">
        <v>45261</v>
      </c>
      <c r="G999" s="220" t="s">
        <v>1773</v>
      </c>
      <c r="H999" s="220" t="s">
        <v>74</v>
      </c>
    </row>
    <row r="1000" spans="1:8" ht="27" customHeight="1">
      <c r="A1000">
        <v>20088</v>
      </c>
      <c r="B1000" t="s">
        <v>9570</v>
      </c>
      <c r="C1000" t="s">
        <v>1574</v>
      </c>
      <c r="D1000" s="673">
        <v>12.11</v>
      </c>
      <c r="E1000" s="220" t="s">
        <v>14360</v>
      </c>
      <c r="F1000" s="441">
        <v>45261</v>
      </c>
      <c r="G1000" s="220" t="s">
        <v>1773</v>
      </c>
      <c r="H1000" s="220" t="s">
        <v>74</v>
      </c>
    </row>
    <row r="1001" spans="1:8" ht="27" customHeight="1">
      <c r="A1001">
        <v>20089</v>
      </c>
      <c r="B1001" t="s">
        <v>9571</v>
      </c>
      <c r="C1001" t="s">
        <v>1574</v>
      </c>
      <c r="D1001" s="673">
        <v>59.37</v>
      </c>
      <c r="E1001" s="220" t="s">
        <v>14360</v>
      </c>
      <c r="F1001" s="441">
        <v>45261</v>
      </c>
      <c r="G1001" s="220" t="s">
        <v>1773</v>
      </c>
      <c r="H1001" s="220" t="s">
        <v>74</v>
      </c>
    </row>
    <row r="1002" spans="1:8" ht="27" customHeight="1">
      <c r="A1002">
        <v>20087</v>
      </c>
      <c r="B1002" t="s">
        <v>9572</v>
      </c>
      <c r="C1002" t="s">
        <v>1574</v>
      </c>
      <c r="D1002" s="673">
        <v>10.02</v>
      </c>
      <c r="E1002" s="220" t="s">
        <v>14360</v>
      </c>
      <c r="F1002" s="441">
        <v>45261</v>
      </c>
      <c r="G1002" s="220" t="s">
        <v>1773</v>
      </c>
      <c r="H1002" s="220" t="s">
        <v>74</v>
      </c>
    </row>
    <row r="1003" spans="1:8" ht="27" customHeight="1">
      <c r="A1003">
        <v>1200</v>
      </c>
      <c r="B1003" t="s">
        <v>9573</v>
      </c>
      <c r="C1003" t="s">
        <v>1574</v>
      </c>
      <c r="D1003" s="673">
        <v>9.1</v>
      </c>
      <c r="E1003" s="220" t="s">
        <v>14360</v>
      </c>
      <c r="F1003" s="441">
        <v>45261</v>
      </c>
      <c r="G1003" s="220" t="s">
        <v>1773</v>
      </c>
      <c r="H1003" s="220" t="s">
        <v>74</v>
      </c>
    </row>
    <row r="1004" spans="1:8" ht="27" customHeight="1">
      <c r="A1004">
        <v>12909</v>
      </c>
      <c r="B1004" t="s">
        <v>9574</v>
      </c>
      <c r="C1004" t="s">
        <v>1574</v>
      </c>
      <c r="D1004" s="673">
        <v>4.22</v>
      </c>
      <c r="E1004" s="220" t="s">
        <v>14360</v>
      </c>
      <c r="F1004" s="441">
        <v>45261</v>
      </c>
      <c r="G1004" s="220" t="s">
        <v>1773</v>
      </c>
      <c r="H1004" s="220" t="s">
        <v>74</v>
      </c>
    </row>
    <row r="1005" spans="1:8" ht="27" customHeight="1">
      <c r="A1005">
        <v>12910</v>
      </c>
      <c r="B1005" t="s">
        <v>9575</v>
      </c>
      <c r="C1005" t="s">
        <v>1574</v>
      </c>
      <c r="D1005" s="673">
        <v>7.58</v>
      </c>
      <c r="E1005" s="220" t="s">
        <v>14360</v>
      </c>
      <c r="F1005" s="441">
        <v>45261</v>
      </c>
      <c r="G1005" s="220" t="s">
        <v>1773</v>
      </c>
      <c r="H1005" s="220" t="s">
        <v>74</v>
      </c>
    </row>
    <row r="1006" spans="1:8" ht="27" customHeight="1">
      <c r="A1006">
        <v>1191</v>
      </c>
      <c r="B1006" t="s">
        <v>9576</v>
      </c>
      <c r="C1006" t="s">
        <v>1574</v>
      </c>
      <c r="D1006" s="673">
        <v>1.35</v>
      </c>
      <c r="E1006" s="220" t="s">
        <v>14360</v>
      </c>
      <c r="F1006" s="441">
        <v>45261</v>
      </c>
      <c r="G1006" s="220" t="s">
        <v>1773</v>
      </c>
      <c r="H1006" s="220" t="s">
        <v>74</v>
      </c>
    </row>
    <row r="1007" spans="1:8" ht="27" customHeight="1">
      <c r="A1007">
        <v>1185</v>
      </c>
      <c r="B1007" t="s">
        <v>9577</v>
      </c>
      <c r="C1007" t="s">
        <v>1574</v>
      </c>
      <c r="D1007" s="673">
        <v>1.35</v>
      </c>
      <c r="E1007" s="220" t="s">
        <v>14360</v>
      </c>
      <c r="F1007" s="441">
        <v>45261</v>
      </c>
      <c r="G1007" s="220" t="s">
        <v>1773</v>
      </c>
      <c r="H1007" s="220" t="s">
        <v>74</v>
      </c>
    </row>
    <row r="1008" spans="1:8" ht="27" customHeight="1">
      <c r="A1008">
        <v>1189</v>
      </c>
      <c r="B1008" t="s">
        <v>9578</v>
      </c>
      <c r="C1008" t="s">
        <v>1574</v>
      </c>
      <c r="D1008" s="673">
        <v>2.21</v>
      </c>
      <c r="E1008" s="220" t="s">
        <v>14360</v>
      </c>
      <c r="F1008" s="441">
        <v>45261</v>
      </c>
      <c r="G1008" s="220" t="s">
        <v>1773</v>
      </c>
      <c r="H1008" s="220" t="s">
        <v>74</v>
      </c>
    </row>
    <row r="1009" spans="1:8" ht="27" customHeight="1">
      <c r="A1009">
        <v>1193</v>
      </c>
      <c r="B1009" t="s">
        <v>9579</v>
      </c>
      <c r="C1009" t="s">
        <v>1574</v>
      </c>
      <c r="D1009" s="673">
        <v>4.25</v>
      </c>
      <c r="E1009" s="220" t="s">
        <v>14360</v>
      </c>
      <c r="F1009" s="441">
        <v>45261</v>
      </c>
      <c r="G1009" s="220" t="s">
        <v>1773</v>
      </c>
      <c r="H1009" s="220" t="s">
        <v>74</v>
      </c>
    </row>
    <row r="1010" spans="1:8" ht="27" customHeight="1">
      <c r="A1010">
        <v>1194</v>
      </c>
      <c r="B1010" t="s">
        <v>9580</v>
      </c>
      <c r="C1010" t="s">
        <v>1574</v>
      </c>
      <c r="D1010" s="673">
        <v>7.67</v>
      </c>
      <c r="E1010" s="220" t="s">
        <v>14360</v>
      </c>
      <c r="F1010" s="441">
        <v>45261</v>
      </c>
      <c r="G1010" s="220" t="s">
        <v>1773</v>
      </c>
      <c r="H1010" s="220" t="s">
        <v>74</v>
      </c>
    </row>
    <row r="1011" spans="1:8" ht="27" customHeight="1">
      <c r="A1011">
        <v>1195</v>
      </c>
      <c r="B1011" t="s">
        <v>9581</v>
      </c>
      <c r="C1011" t="s">
        <v>1574</v>
      </c>
      <c r="D1011" s="673">
        <v>12.91</v>
      </c>
      <c r="E1011" s="220" t="s">
        <v>14360</v>
      </c>
      <c r="F1011" s="441">
        <v>45261</v>
      </c>
      <c r="G1011" s="220" t="s">
        <v>1773</v>
      </c>
      <c r="H1011" s="220" t="s">
        <v>74</v>
      </c>
    </row>
    <row r="1012" spans="1:8" ht="27" customHeight="1">
      <c r="A1012">
        <v>1204</v>
      </c>
      <c r="B1012" t="s">
        <v>9582</v>
      </c>
      <c r="C1012" t="s">
        <v>1574</v>
      </c>
      <c r="D1012" s="673">
        <v>22.58</v>
      </c>
      <c r="E1012" s="220" t="s">
        <v>14360</v>
      </c>
      <c r="F1012" s="441">
        <v>45261</v>
      </c>
      <c r="G1012" s="220" t="s">
        <v>1773</v>
      </c>
      <c r="H1012" s="220" t="s">
        <v>74</v>
      </c>
    </row>
    <row r="1013" spans="1:8" ht="27" customHeight="1">
      <c r="A1013">
        <v>1207</v>
      </c>
      <c r="B1013" t="s">
        <v>9583</v>
      </c>
      <c r="C1013" t="s">
        <v>1574</v>
      </c>
      <c r="D1013" s="673">
        <v>27.38</v>
      </c>
      <c r="E1013" s="220" t="s">
        <v>14360</v>
      </c>
      <c r="F1013" s="441">
        <v>45261</v>
      </c>
      <c r="G1013" s="220" t="s">
        <v>1773</v>
      </c>
      <c r="H1013" s="220" t="s">
        <v>74</v>
      </c>
    </row>
    <row r="1014" spans="1:8" ht="27" customHeight="1">
      <c r="A1014">
        <v>1206</v>
      </c>
      <c r="B1014" t="s">
        <v>9584</v>
      </c>
      <c r="C1014" t="s">
        <v>1574</v>
      </c>
      <c r="D1014" s="673">
        <v>6.86</v>
      </c>
      <c r="E1014" s="220" t="s">
        <v>14360</v>
      </c>
      <c r="F1014" s="441">
        <v>45261</v>
      </c>
      <c r="G1014" s="220" t="s">
        <v>1773</v>
      </c>
      <c r="H1014" s="220" t="s">
        <v>74</v>
      </c>
    </row>
    <row r="1015" spans="1:8" ht="27" customHeight="1">
      <c r="A1015">
        <v>1183</v>
      </c>
      <c r="B1015" t="s">
        <v>9585</v>
      </c>
      <c r="C1015" t="s">
        <v>1574</v>
      </c>
      <c r="D1015" s="673">
        <v>17.88</v>
      </c>
      <c r="E1015" s="220" t="s">
        <v>14360</v>
      </c>
      <c r="F1015" s="441">
        <v>45261</v>
      </c>
      <c r="G1015" s="220" t="s">
        <v>1773</v>
      </c>
      <c r="H1015" s="220" t="s">
        <v>74</v>
      </c>
    </row>
    <row r="1016" spans="1:8" ht="27" customHeight="1">
      <c r="A1016">
        <v>42685</v>
      </c>
      <c r="B1016" t="s">
        <v>9586</v>
      </c>
      <c r="C1016" t="s">
        <v>1574</v>
      </c>
      <c r="D1016" s="673">
        <v>61.53</v>
      </c>
      <c r="E1016" s="220" t="s">
        <v>14360</v>
      </c>
      <c r="F1016" s="441">
        <v>45261</v>
      </c>
      <c r="G1016" s="220" t="s">
        <v>1773</v>
      </c>
      <c r="H1016" s="220" t="s">
        <v>74</v>
      </c>
    </row>
    <row r="1017" spans="1:8" ht="27" customHeight="1">
      <c r="A1017">
        <v>42686</v>
      </c>
      <c r="B1017" t="s">
        <v>9587</v>
      </c>
      <c r="C1017" t="s">
        <v>1574</v>
      </c>
      <c r="D1017" s="673">
        <v>67.77</v>
      </c>
      <c r="E1017" s="220" t="s">
        <v>14360</v>
      </c>
      <c r="F1017" s="441">
        <v>45261</v>
      </c>
      <c r="G1017" s="220" t="s">
        <v>1773</v>
      </c>
      <c r="H1017" s="220" t="s">
        <v>74</v>
      </c>
    </row>
    <row r="1018" spans="1:8" ht="27" customHeight="1">
      <c r="A1018">
        <v>12894</v>
      </c>
      <c r="B1018" t="s">
        <v>9588</v>
      </c>
      <c r="C1018" t="s">
        <v>1574</v>
      </c>
      <c r="D1018" s="673">
        <v>22.1</v>
      </c>
      <c r="E1018" s="220" t="s">
        <v>14360</v>
      </c>
      <c r="F1018" s="441">
        <v>45261</v>
      </c>
      <c r="G1018" s="220" t="s">
        <v>1773</v>
      </c>
      <c r="H1018" s="220" t="s">
        <v>74</v>
      </c>
    </row>
    <row r="1019" spans="1:8" ht="27" customHeight="1">
      <c r="A1019">
        <v>12895</v>
      </c>
      <c r="B1019" t="s">
        <v>9589</v>
      </c>
      <c r="C1019" t="s">
        <v>1574</v>
      </c>
      <c r="D1019" s="673">
        <v>17</v>
      </c>
      <c r="E1019" s="220" t="s">
        <v>14360</v>
      </c>
      <c r="F1019" s="441">
        <v>45261</v>
      </c>
      <c r="G1019" s="220" t="s">
        <v>1773</v>
      </c>
      <c r="H1019" s="220" t="s">
        <v>74</v>
      </c>
    </row>
    <row r="1020" spans="1:8" ht="27" customHeight="1">
      <c r="A1020">
        <v>1631</v>
      </c>
      <c r="B1020" t="s">
        <v>9590</v>
      </c>
      <c r="C1020" t="s">
        <v>1574</v>
      </c>
      <c r="D1020" s="673">
        <v>188.55</v>
      </c>
      <c r="E1020" s="220" t="s">
        <v>14360</v>
      </c>
      <c r="F1020" s="441">
        <v>45261</v>
      </c>
      <c r="G1020" s="220" t="s">
        <v>1773</v>
      </c>
      <c r="H1020" s="220" t="s">
        <v>74</v>
      </c>
    </row>
    <row r="1021" spans="1:8" ht="27" customHeight="1">
      <c r="A1021">
        <v>1633</v>
      </c>
      <c r="B1021" t="s">
        <v>9591</v>
      </c>
      <c r="C1021" t="s">
        <v>1574</v>
      </c>
      <c r="D1021" s="673">
        <v>320.37</v>
      </c>
      <c r="E1021" s="220" t="s">
        <v>14360</v>
      </c>
      <c r="F1021" s="441">
        <v>45261</v>
      </c>
      <c r="G1021" s="220" t="s">
        <v>1773</v>
      </c>
      <c r="H1021" s="220" t="s">
        <v>74</v>
      </c>
    </row>
    <row r="1022" spans="1:8" ht="27" customHeight="1">
      <c r="A1022">
        <v>10818</v>
      </c>
      <c r="B1022" t="s">
        <v>9592</v>
      </c>
      <c r="C1022" t="s">
        <v>1578</v>
      </c>
      <c r="D1022" s="673">
        <v>55.85</v>
      </c>
      <c r="E1022" s="220" t="s">
        <v>14360</v>
      </c>
      <c r="F1022" s="441">
        <v>45261</v>
      </c>
      <c r="G1022" s="220" t="s">
        <v>1773</v>
      </c>
      <c r="H1022" s="220" t="s">
        <v>74</v>
      </c>
    </row>
    <row r="1023" spans="1:8" ht="27" customHeight="1">
      <c r="A1023">
        <v>41410</v>
      </c>
      <c r="B1023" t="s">
        <v>9593</v>
      </c>
      <c r="C1023" t="s">
        <v>1574</v>
      </c>
      <c r="D1023" s="673">
        <v>47.28</v>
      </c>
      <c r="E1023" s="220" t="s">
        <v>14360</v>
      </c>
      <c r="F1023" s="441">
        <v>45261</v>
      </c>
      <c r="G1023" s="220" t="s">
        <v>1773</v>
      </c>
      <c r="H1023" s="220" t="s">
        <v>74</v>
      </c>
    </row>
    <row r="1024" spans="1:8" ht="27" customHeight="1">
      <c r="A1024">
        <v>41411</v>
      </c>
      <c r="B1024" t="s">
        <v>9594</v>
      </c>
      <c r="C1024" t="s">
        <v>1574</v>
      </c>
      <c r="D1024" s="673">
        <v>42.86</v>
      </c>
      <c r="E1024" s="220" t="s">
        <v>14360</v>
      </c>
      <c r="F1024" s="441">
        <v>45261</v>
      </c>
      <c r="G1024" s="220" t="s">
        <v>1773</v>
      </c>
      <c r="H1024" s="220" t="s">
        <v>74</v>
      </c>
    </row>
    <row r="1025" spans="1:8" ht="27" customHeight="1">
      <c r="A1025">
        <v>41412</v>
      </c>
      <c r="B1025" t="s">
        <v>9595</v>
      </c>
      <c r="C1025" t="s">
        <v>1574</v>
      </c>
      <c r="D1025" s="673">
        <v>82.9</v>
      </c>
      <c r="E1025" s="220" t="s">
        <v>14360</v>
      </c>
      <c r="F1025" s="441">
        <v>45261</v>
      </c>
      <c r="G1025" s="220" t="s">
        <v>1773</v>
      </c>
      <c r="H1025" s="220" t="s">
        <v>74</v>
      </c>
    </row>
    <row r="1026" spans="1:8" ht="27" customHeight="1">
      <c r="A1026">
        <v>41413</v>
      </c>
      <c r="B1026" t="s">
        <v>9596</v>
      </c>
      <c r="C1026" t="s">
        <v>1574</v>
      </c>
      <c r="D1026" s="673">
        <v>74.59</v>
      </c>
      <c r="E1026" s="220" t="s">
        <v>14360</v>
      </c>
      <c r="F1026" s="441">
        <v>45261</v>
      </c>
      <c r="G1026" s="220" t="s">
        <v>1773</v>
      </c>
      <c r="H1026" s="220" t="s">
        <v>74</v>
      </c>
    </row>
    <row r="1027" spans="1:8" ht="27" customHeight="1">
      <c r="A1027">
        <v>39359</v>
      </c>
      <c r="B1027" t="s">
        <v>9597</v>
      </c>
      <c r="C1027" t="s">
        <v>1574</v>
      </c>
      <c r="D1027" s="673">
        <v>33.65</v>
      </c>
      <c r="E1027" s="220" t="s">
        <v>14360</v>
      </c>
      <c r="F1027" s="441">
        <v>45261</v>
      </c>
      <c r="G1027" s="220" t="s">
        <v>1773</v>
      </c>
      <c r="H1027" s="220" t="s">
        <v>74</v>
      </c>
    </row>
    <row r="1028" spans="1:8" ht="27" customHeight="1">
      <c r="A1028">
        <v>39360</v>
      </c>
      <c r="B1028" t="s">
        <v>9598</v>
      </c>
      <c r="C1028" t="s">
        <v>1574</v>
      </c>
      <c r="D1028" s="673">
        <v>33.65</v>
      </c>
      <c r="E1028" s="220" t="s">
        <v>14360</v>
      </c>
      <c r="F1028" s="441">
        <v>45261</v>
      </c>
      <c r="G1028" s="220" t="s">
        <v>1773</v>
      </c>
      <c r="H1028" s="220" t="s">
        <v>74</v>
      </c>
    </row>
    <row r="1029" spans="1:8" ht="27" customHeight="1">
      <c r="A1029">
        <v>10710</v>
      </c>
      <c r="B1029" t="s">
        <v>9599</v>
      </c>
      <c r="C1029" t="s">
        <v>1576</v>
      </c>
      <c r="D1029" s="673">
        <v>148.57</v>
      </c>
      <c r="E1029" s="220" t="s">
        <v>14360</v>
      </c>
      <c r="F1029" s="441">
        <v>45261</v>
      </c>
      <c r="G1029" s="220" t="s">
        <v>1773</v>
      </c>
      <c r="H1029" s="220" t="s">
        <v>74</v>
      </c>
    </row>
    <row r="1030" spans="1:8" ht="27" customHeight="1">
      <c r="A1030">
        <v>10709</v>
      </c>
      <c r="B1030" t="s">
        <v>9600</v>
      </c>
      <c r="C1030" t="s">
        <v>1576</v>
      </c>
      <c r="D1030" s="673">
        <v>182.52</v>
      </c>
      <c r="E1030" s="220" t="s">
        <v>14360</v>
      </c>
      <c r="F1030" s="441">
        <v>45261</v>
      </c>
      <c r="G1030" s="220" t="s">
        <v>1773</v>
      </c>
      <c r="H1030" s="220" t="s">
        <v>74</v>
      </c>
    </row>
    <row r="1031" spans="1:8" ht="27" customHeight="1">
      <c r="A1031">
        <v>39636</v>
      </c>
      <c r="B1031" t="s">
        <v>9601</v>
      </c>
      <c r="C1031" t="s">
        <v>1576</v>
      </c>
      <c r="D1031" s="673">
        <v>186.38</v>
      </c>
      <c r="E1031" s="220" t="s">
        <v>14360</v>
      </c>
      <c r="F1031" s="441">
        <v>45261</v>
      </c>
      <c r="G1031" s="220" t="s">
        <v>1773</v>
      </c>
      <c r="H1031" s="220" t="s">
        <v>74</v>
      </c>
    </row>
    <row r="1032" spans="1:8" ht="27" customHeight="1">
      <c r="A1032">
        <v>10708</v>
      </c>
      <c r="B1032" t="s">
        <v>9602</v>
      </c>
      <c r="C1032" t="s">
        <v>1576</v>
      </c>
      <c r="D1032" s="673">
        <v>57.51</v>
      </c>
      <c r="E1032" s="220" t="s">
        <v>14360</v>
      </c>
      <c r="F1032" s="441">
        <v>45261</v>
      </c>
      <c r="G1032" s="220" t="s">
        <v>1773</v>
      </c>
      <c r="H1032" s="220" t="s">
        <v>74</v>
      </c>
    </row>
    <row r="1033" spans="1:8" ht="27" customHeight="1">
      <c r="A1033">
        <v>39635</v>
      </c>
      <c r="B1033" t="s">
        <v>9603</v>
      </c>
      <c r="C1033" t="s">
        <v>1576</v>
      </c>
      <c r="D1033" s="673">
        <v>97.92</v>
      </c>
      <c r="E1033" s="220" t="s">
        <v>14360</v>
      </c>
      <c r="F1033" s="441">
        <v>45261</v>
      </c>
      <c r="G1033" s="220" t="s">
        <v>1773</v>
      </c>
      <c r="H1033" s="220" t="s">
        <v>74</v>
      </c>
    </row>
    <row r="1034" spans="1:8" ht="27" customHeight="1">
      <c r="A1034">
        <v>6117</v>
      </c>
      <c r="B1034" t="s">
        <v>9604</v>
      </c>
      <c r="C1034" t="s">
        <v>1573</v>
      </c>
      <c r="D1034" s="673">
        <v>14.61</v>
      </c>
      <c r="E1034" s="220" t="s">
        <v>14360</v>
      </c>
      <c r="F1034" s="441">
        <v>45261</v>
      </c>
      <c r="G1034" s="220" t="s">
        <v>1773</v>
      </c>
      <c r="H1034" s="220" t="s">
        <v>74</v>
      </c>
    </row>
    <row r="1035" spans="1:8" ht="27" customHeight="1">
      <c r="A1035">
        <v>40913</v>
      </c>
      <c r="B1035" t="s">
        <v>9605</v>
      </c>
      <c r="C1035" t="s">
        <v>1580</v>
      </c>
      <c r="D1035" s="674">
        <v>2554.08</v>
      </c>
      <c r="E1035" s="220" t="s">
        <v>14360</v>
      </c>
      <c r="F1035" s="441">
        <v>45261</v>
      </c>
      <c r="G1035" s="220" t="s">
        <v>1773</v>
      </c>
      <c r="H1035" s="220" t="s">
        <v>74</v>
      </c>
    </row>
    <row r="1036" spans="1:8" ht="27" customHeight="1">
      <c r="A1036">
        <v>1214</v>
      </c>
      <c r="B1036" t="s">
        <v>9606</v>
      </c>
      <c r="C1036" t="s">
        <v>1573</v>
      </c>
      <c r="D1036" s="673">
        <v>17.739999999999998</v>
      </c>
      <c r="E1036" s="220" t="s">
        <v>14360</v>
      </c>
      <c r="F1036" s="441">
        <v>45261</v>
      </c>
      <c r="G1036" s="220" t="s">
        <v>1773</v>
      </c>
      <c r="H1036" s="220" t="s">
        <v>74</v>
      </c>
    </row>
    <row r="1037" spans="1:8" ht="27" customHeight="1">
      <c r="A1037">
        <v>40915</v>
      </c>
      <c r="B1037" t="s">
        <v>9607</v>
      </c>
      <c r="C1037" t="s">
        <v>1580</v>
      </c>
      <c r="D1037" s="674">
        <v>3101.36</v>
      </c>
      <c r="E1037" s="220" t="s">
        <v>14360</v>
      </c>
      <c r="F1037" s="441">
        <v>45261</v>
      </c>
      <c r="G1037" s="220" t="s">
        <v>1773</v>
      </c>
      <c r="H1037" s="220" t="s">
        <v>74</v>
      </c>
    </row>
    <row r="1038" spans="1:8" ht="27" customHeight="1">
      <c r="A1038">
        <v>1213</v>
      </c>
      <c r="B1038" t="s">
        <v>9608</v>
      </c>
      <c r="C1038" t="s">
        <v>1573</v>
      </c>
      <c r="D1038" s="673">
        <v>18.64</v>
      </c>
      <c r="E1038" s="220" t="s">
        <v>14360</v>
      </c>
      <c r="F1038" s="441">
        <v>45261</v>
      </c>
      <c r="G1038" s="220" t="s">
        <v>1773</v>
      </c>
      <c r="H1038" s="220" t="s">
        <v>74</v>
      </c>
    </row>
    <row r="1039" spans="1:8" ht="27" customHeight="1">
      <c r="A1039">
        <v>40914</v>
      </c>
      <c r="B1039" t="s">
        <v>9609</v>
      </c>
      <c r="C1039" t="s">
        <v>1580</v>
      </c>
      <c r="D1039" s="674">
        <v>3255.22</v>
      </c>
      <c r="E1039" s="220" t="s">
        <v>14360</v>
      </c>
      <c r="F1039" s="441">
        <v>45261</v>
      </c>
      <c r="G1039" s="220" t="s">
        <v>1773</v>
      </c>
      <c r="H1039" s="220" t="s">
        <v>74</v>
      </c>
    </row>
    <row r="1040" spans="1:8" ht="27" customHeight="1">
      <c r="A1040">
        <v>5091</v>
      </c>
      <c r="B1040" t="s">
        <v>9610</v>
      </c>
      <c r="C1040" t="s">
        <v>1574</v>
      </c>
      <c r="D1040" s="673">
        <v>20.61</v>
      </c>
      <c r="E1040" s="220" t="s">
        <v>14360</v>
      </c>
      <c r="F1040" s="441">
        <v>45261</v>
      </c>
      <c r="G1040" s="220" t="s">
        <v>1773</v>
      </c>
      <c r="H1040" s="220" t="s">
        <v>74</v>
      </c>
    </row>
    <row r="1041" spans="1:8" ht="27" customHeight="1">
      <c r="A1041">
        <v>14615</v>
      </c>
      <c r="B1041" t="s">
        <v>9611</v>
      </c>
      <c r="C1041" t="s">
        <v>1574</v>
      </c>
      <c r="D1041" s="674">
        <v>2849.8</v>
      </c>
      <c r="E1041" s="220" t="s">
        <v>14360</v>
      </c>
      <c r="F1041" s="441">
        <v>45261</v>
      </c>
      <c r="G1041" s="220" t="s">
        <v>1773</v>
      </c>
      <c r="H1041" s="220" t="s">
        <v>74</v>
      </c>
    </row>
    <row r="1042" spans="1:8" ht="27" customHeight="1">
      <c r="A1042">
        <v>2711</v>
      </c>
      <c r="B1042" t="s">
        <v>9612</v>
      </c>
      <c r="C1042" t="s">
        <v>1574</v>
      </c>
      <c r="D1042" s="673">
        <v>195</v>
      </c>
      <c r="E1042" s="220" t="s">
        <v>14360</v>
      </c>
      <c r="F1042" s="441">
        <v>45261</v>
      </c>
      <c r="G1042" s="220" t="s">
        <v>1773</v>
      </c>
      <c r="H1042" s="220" t="s">
        <v>74</v>
      </c>
    </row>
    <row r="1043" spans="1:8" ht="27" customHeight="1">
      <c r="A1043">
        <v>37727</v>
      </c>
      <c r="B1043" t="s">
        <v>9613</v>
      </c>
      <c r="C1043" t="s">
        <v>1574</v>
      </c>
      <c r="D1043" s="674">
        <v>17085</v>
      </c>
      <c r="E1043" s="220" t="s">
        <v>14360</v>
      </c>
      <c r="F1043" s="441">
        <v>45261</v>
      </c>
      <c r="G1043" s="220" t="s">
        <v>1773</v>
      </c>
      <c r="H1043" s="220" t="s">
        <v>74</v>
      </c>
    </row>
    <row r="1044" spans="1:8" ht="27" customHeight="1">
      <c r="A1044">
        <v>37728</v>
      </c>
      <c r="B1044" t="s">
        <v>9614</v>
      </c>
      <c r="C1044" t="s">
        <v>1574</v>
      </c>
      <c r="D1044" s="674">
        <v>23178.25</v>
      </c>
      <c r="E1044" s="220" t="s">
        <v>14360</v>
      </c>
      <c r="F1044" s="441">
        <v>45261</v>
      </c>
      <c r="G1044" s="220" t="s">
        <v>1773</v>
      </c>
      <c r="H1044" s="220" t="s">
        <v>74</v>
      </c>
    </row>
    <row r="1045" spans="1:8" ht="27" customHeight="1">
      <c r="A1045">
        <v>37729</v>
      </c>
      <c r="B1045" t="s">
        <v>9615</v>
      </c>
      <c r="C1045" t="s">
        <v>1574</v>
      </c>
      <c r="D1045" s="674">
        <v>25089.86</v>
      </c>
      <c r="E1045" s="220" t="s">
        <v>14360</v>
      </c>
      <c r="F1045" s="441">
        <v>45261</v>
      </c>
      <c r="G1045" s="220" t="s">
        <v>1773</v>
      </c>
      <c r="H1045" s="220" t="s">
        <v>74</v>
      </c>
    </row>
    <row r="1046" spans="1:8" ht="27" customHeight="1">
      <c r="A1046">
        <v>37730</v>
      </c>
      <c r="B1046" t="s">
        <v>9616</v>
      </c>
      <c r="C1046" t="s">
        <v>1574</v>
      </c>
      <c r="D1046" s="674">
        <v>27001.46</v>
      </c>
      <c r="E1046" s="220" t="s">
        <v>14360</v>
      </c>
      <c r="F1046" s="441">
        <v>45261</v>
      </c>
      <c r="G1046" s="220" t="s">
        <v>1773</v>
      </c>
      <c r="H1046" s="220" t="s">
        <v>74</v>
      </c>
    </row>
    <row r="1047" spans="1:8" ht="27" customHeight="1">
      <c r="A1047">
        <v>37731</v>
      </c>
      <c r="B1047" t="s">
        <v>9617</v>
      </c>
      <c r="C1047" t="s">
        <v>1574</v>
      </c>
      <c r="D1047" s="674">
        <v>28913.07</v>
      </c>
      <c r="E1047" s="220" t="s">
        <v>14360</v>
      </c>
      <c r="F1047" s="441">
        <v>45261</v>
      </c>
      <c r="G1047" s="220" t="s">
        <v>1773</v>
      </c>
      <c r="H1047" s="220" t="s">
        <v>74</v>
      </c>
    </row>
    <row r="1048" spans="1:8" ht="27" customHeight="1">
      <c r="A1048">
        <v>37732</v>
      </c>
      <c r="B1048" t="s">
        <v>9618</v>
      </c>
      <c r="C1048" t="s">
        <v>1574</v>
      </c>
      <c r="D1048" s="674">
        <v>32975.24</v>
      </c>
      <c r="E1048" s="220" t="s">
        <v>14360</v>
      </c>
      <c r="F1048" s="441">
        <v>45261</v>
      </c>
      <c r="G1048" s="220" t="s">
        <v>1773</v>
      </c>
      <c r="H1048" s="220" t="s">
        <v>74</v>
      </c>
    </row>
    <row r="1049" spans="1:8" ht="27" customHeight="1">
      <c r="A1049">
        <v>42256</v>
      </c>
      <c r="B1049" t="s">
        <v>9619</v>
      </c>
      <c r="C1049" t="s">
        <v>1578</v>
      </c>
      <c r="D1049" s="673">
        <v>7.15</v>
      </c>
      <c r="E1049" s="220" t="s">
        <v>14360</v>
      </c>
      <c r="F1049" s="441">
        <v>45261</v>
      </c>
      <c r="G1049" s="220" t="s">
        <v>1773</v>
      </c>
      <c r="H1049" s="220" t="s">
        <v>74</v>
      </c>
    </row>
    <row r="1050" spans="1:8" ht="27" customHeight="1">
      <c r="A1050">
        <v>42250</v>
      </c>
      <c r="B1050" t="s">
        <v>9620</v>
      </c>
      <c r="C1050" t="s">
        <v>1584</v>
      </c>
      <c r="D1050" s="674">
        <v>3217.48</v>
      </c>
      <c r="E1050" s="220" t="s">
        <v>14360</v>
      </c>
      <c r="F1050" s="441">
        <v>45261</v>
      </c>
      <c r="G1050" s="220" t="s">
        <v>1773</v>
      </c>
      <c r="H1050" s="220" t="s">
        <v>74</v>
      </c>
    </row>
    <row r="1051" spans="1:8" ht="27" customHeight="1">
      <c r="A1051">
        <v>4743</v>
      </c>
      <c r="B1051" t="s">
        <v>9621</v>
      </c>
      <c r="C1051" t="s">
        <v>1575</v>
      </c>
      <c r="D1051" s="673">
        <v>55.1</v>
      </c>
      <c r="E1051" s="220" t="s">
        <v>14360</v>
      </c>
      <c r="F1051" s="441">
        <v>45261</v>
      </c>
      <c r="G1051" s="220" t="s">
        <v>1773</v>
      </c>
      <c r="H1051" s="220" t="s">
        <v>74</v>
      </c>
    </row>
    <row r="1052" spans="1:8" ht="27" customHeight="1">
      <c r="A1052">
        <v>4744</v>
      </c>
      <c r="B1052" t="s">
        <v>9622</v>
      </c>
      <c r="C1052" t="s">
        <v>1575</v>
      </c>
      <c r="D1052" s="673">
        <v>88.16</v>
      </c>
      <c r="E1052" s="220" t="s">
        <v>14360</v>
      </c>
      <c r="F1052" s="441">
        <v>45261</v>
      </c>
      <c r="G1052" s="220" t="s">
        <v>1773</v>
      </c>
      <c r="H1052" s="220" t="s">
        <v>74</v>
      </c>
    </row>
    <row r="1053" spans="1:8" ht="27" customHeight="1">
      <c r="A1053">
        <v>4745</v>
      </c>
      <c r="B1053" t="s">
        <v>9623</v>
      </c>
      <c r="C1053" t="s">
        <v>1575</v>
      </c>
      <c r="D1053" s="673">
        <v>105.74</v>
      </c>
      <c r="E1053" s="220" t="s">
        <v>14360</v>
      </c>
      <c r="F1053" s="441">
        <v>45261</v>
      </c>
      <c r="G1053" s="220" t="s">
        <v>1773</v>
      </c>
      <c r="H1053" s="220" t="s">
        <v>74</v>
      </c>
    </row>
    <row r="1054" spans="1:8" ht="27" customHeight="1">
      <c r="A1054">
        <v>36496</v>
      </c>
      <c r="B1054" t="s">
        <v>9624</v>
      </c>
      <c r="C1054" t="s">
        <v>1574</v>
      </c>
      <c r="D1054" s="674">
        <v>7235.6</v>
      </c>
      <c r="E1054" s="220" t="s">
        <v>14360</v>
      </c>
      <c r="F1054" s="441">
        <v>45261</v>
      </c>
      <c r="G1054" s="220" t="s">
        <v>1773</v>
      </c>
      <c r="H1054" s="220" t="s">
        <v>74</v>
      </c>
    </row>
    <row r="1055" spans="1:8" ht="27" customHeight="1">
      <c r="A1055">
        <v>10630</v>
      </c>
      <c r="B1055" t="s">
        <v>9625</v>
      </c>
      <c r="C1055" t="s">
        <v>1574</v>
      </c>
      <c r="D1055" s="674">
        <v>872588.17</v>
      </c>
      <c r="E1055" s="220" t="s">
        <v>14360</v>
      </c>
      <c r="F1055" s="441">
        <v>45261</v>
      </c>
      <c r="G1055" s="220" t="s">
        <v>1773</v>
      </c>
      <c r="H1055" s="220" t="s">
        <v>74</v>
      </c>
    </row>
    <row r="1056" spans="1:8" ht="27" customHeight="1">
      <c r="A1056">
        <v>37762</v>
      </c>
      <c r="B1056" t="s">
        <v>9626</v>
      </c>
      <c r="C1056" t="s">
        <v>1574</v>
      </c>
      <c r="D1056" s="674">
        <v>748365.7</v>
      </c>
      <c r="E1056" s="220" t="s">
        <v>14360</v>
      </c>
      <c r="F1056" s="441">
        <v>45261</v>
      </c>
      <c r="G1056" s="220" t="s">
        <v>1773</v>
      </c>
      <c r="H1056" s="220" t="s">
        <v>74</v>
      </c>
    </row>
    <row r="1057" spans="1:8" ht="27" customHeight="1">
      <c r="A1057">
        <v>37763</v>
      </c>
      <c r="B1057" t="s">
        <v>9627</v>
      </c>
      <c r="C1057" t="s">
        <v>1574</v>
      </c>
      <c r="D1057" s="674">
        <v>757455.04</v>
      </c>
      <c r="E1057" s="220" t="s">
        <v>14360</v>
      </c>
      <c r="F1057" s="441">
        <v>45261</v>
      </c>
      <c r="G1057" s="220" t="s">
        <v>1773</v>
      </c>
      <c r="H1057" s="220" t="s">
        <v>74</v>
      </c>
    </row>
    <row r="1058" spans="1:8" ht="27" customHeight="1">
      <c r="A1058">
        <v>41992</v>
      </c>
      <c r="B1058" t="s">
        <v>9628</v>
      </c>
      <c r="C1058" t="s">
        <v>1574</v>
      </c>
      <c r="D1058" s="674">
        <v>861075</v>
      </c>
      <c r="E1058" s="220" t="s">
        <v>14360</v>
      </c>
      <c r="F1058" s="441">
        <v>45261</v>
      </c>
      <c r="G1058" s="220" t="s">
        <v>1773</v>
      </c>
      <c r="H1058" s="220" t="s">
        <v>74</v>
      </c>
    </row>
    <row r="1059" spans="1:8" ht="27" customHeight="1">
      <c r="A1059">
        <v>13215</v>
      </c>
      <c r="B1059" t="s">
        <v>9629</v>
      </c>
      <c r="C1059" t="s">
        <v>1574</v>
      </c>
      <c r="D1059" s="674">
        <v>1055892.3500000001</v>
      </c>
      <c r="E1059" s="220" t="s">
        <v>14360</v>
      </c>
      <c r="F1059" s="441">
        <v>45261</v>
      </c>
      <c r="G1059" s="220" t="s">
        <v>1773</v>
      </c>
      <c r="H1059" s="220" t="s">
        <v>74</v>
      </c>
    </row>
    <row r="1060" spans="1:8" ht="27" customHeight="1">
      <c r="A1060">
        <v>4235</v>
      </c>
      <c r="B1060" t="s">
        <v>9630</v>
      </c>
      <c r="C1060" t="s">
        <v>1573</v>
      </c>
      <c r="D1060" s="673">
        <v>16.84</v>
      </c>
      <c r="E1060" s="220" t="s">
        <v>14360</v>
      </c>
      <c r="F1060" s="441">
        <v>45261</v>
      </c>
      <c r="G1060" s="220" t="s">
        <v>1773</v>
      </c>
      <c r="H1060" s="220" t="s">
        <v>74</v>
      </c>
    </row>
    <row r="1061" spans="1:8" ht="27" customHeight="1">
      <c r="A1061">
        <v>40976</v>
      </c>
      <c r="B1061" t="s">
        <v>9631</v>
      </c>
      <c r="C1061" t="s">
        <v>1580</v>
      </c>
      <c r="D1061" s="674">
        <v>2943.06</v>
      </c>
      <c r="E1061" s="220" t="s">
        <v>14360</v>
      </c>
      <c r="F1061" s="441">
        <v>45261</v>
      </c>
      <c r="G1061" s="220" t="s">
        <v>1773</v>
      </c>
      <c r="H1061" s="220" t="s">
        <v>74</v>
      </c>
    </row>
    <row r="1062" spans="1:8" ht="27" customHeight="1">
      <c r="A1062">
        <v>43091</v>
      </c>
      <c r="B1062" t="s">
        <v>9632</v>
      </c>
      <c r="C1062" t="s">
        <v>1574</v>
      </c>
      <c r="D1062" s="674">
        <v>7596.84</v>
      </c>
      <c r="E1062" s="220" t="s">
        <v>14360</v>
      </c>
      <c r="F1062" s="441">
        <v>45261</v>
      </c>
      <c r="G1062" s="220" t="s">
        <v>1773</v>
      </c>
      <c r="H1062" s="220" t="s">
        <v>74</v>
      </c>
    </row>
    <row r="1063" spans="1:8" ht="27" customHeight="1">
      <c r="A1063">
        <v>43092</v>
      </c>
      <c r="B1063" t="s">
        <v>9633</v>
      </c>
      <c r="C1063" t="s">
        <v>1574</v>
      </c>
      <c r="D1063" s="674">
        <v>10129.120000000001</v>
      </c>
      <c r="E1063" s="220" t="s">
        <v>14360</v>
      </c>
      <c r="F1063" s="441">
        <v>45261</v>
      </c>
      <c r="G1063" s="220" t="s">
        <v>1773</v>
      </c>
      <c r="H1063" s="220" t="s">
        <v>74</v>
      </c>
    </row>
    <row r="1064" spans="1:8" ht="27" customHeight="1">
      <c r="A1064">
        <v>43089</v>
      </c>
      <c r="B1064" t="s">
        <v>9634</v>
      </c>
      <c r="C1064" t="s">
        <v>1574</v>
      </c>
      <c r="D1064" s="674">
        <v>1765.29</v>
      </c>
      <c r="E1064" s="220" t="s">
        <v>14360</v>
      </c>
      <c r="F1064" s="441">
        <v>45261</v>
      </c>
      <c r="G1064" s="220" t="s">
        <v>1773</v>
      </c>
      <c r="H1064" s="220" t="s">
        <v>74</v>
      </c>
    </row>
    <row r="1065" spans="1:8" ht="27" customHeight="1">
      <c r="A1065">
        <v>43090</v>
      </c>
      <c r="B1065" t="s">
        <v>9635</v>
      </c>
      <c r="C1065" t="s">
        <v>1574</v>
      </c>
      <c r="D1065" s="674">
        <v>3895.81</v>
      </c>
      <c r="E1065" s="220" t="s">
        <v>14360</v>
      </c>
      <c r="F1065" s="441">
        <v>45261</v>
      </c>
      <c r="G1065" s="220" t="s">
        <v>1773</v>
      </c>
      <c r="H1065" s="220" t="s">
        <v>74</v>
      </c>
    </row>
    <row r="1066" spans="1:8" ht="27" customHeight="1">
      <c r="A1066">
        <v>41967</v>
      </c>
      <c r="B1066" t="s">
        <v>9636</v>
      </c>
      <c r="C1066" t="s">
        <v>1579</v>
      </c>
      <c r="D1066" s="673">
        <v>20.91</v>
      </c>
      <c r="E1066" s="220" t="s">
        <v>14360</v>
      </c>
      <c r="F1066" s="441">
        <v>45261</v>
      </c>
      <c r="G1066" s="220" t="s">
        <v>1773</v>
      </c>
      <c r="H1066" s="220" t="s">
        <v>74</v>
      </c>
    </row>
    <row r="1067" spans="1:8" ht="27" customHeight="1">
      <c r="A1067">
        <v>12760</v>
      </c>
      <c r="B1067" t="s">
        <v>9637</v>
      </c>
      <c r="C1067" t="s">
        <v>1576</v>
      </c>
      <c r="D1067" s="674">
        <v>1628.2</v>
      </c>
      <c r="E1067" s="220" t="s">
        <v>14360</v>
      </c>
      <c r="F1067" s="441">
        <v>45261</v>
      </c>
      <c r="G1067" s="220" t="s">
        <v>1773</v>
      </c>
      <c r="H1067" s="220" t="s">
        <v>74</v>
      </c>
    </row>
    <row r="1068" spans="1:8" ht="27" customHeight="1">
      <c r="A1068">
        <v>12759</v>
      </c>
      <c r="B1068" t="s">
        <v>9638</v>
      </c>
      <c r="C1068" t="s">
        <v>1576</v>
      </c>
      <c r="D1068" s="674">
        <v>1085.45</v>
      </c>
      <c r="E1068" s="220" t="s">
        <v>14360</v>
      </c>
      <c r="F1068" s="441">
        <v>45261</v>
      </c>
      <c r="G1068" s="220" t="s">
        <v>1773</v>
      </c>
      <c r="H1068" s="220" t="s">
        <v>74</v>
      </c>
    </row>
    <row r="1069" spans="1:8" ht="27" customHeight="1">
      <c r="A1069">
        <v>43105</v>
      </c>
      <c r="B1069" t="s">
        <v>9639</v>
      </c>
      <c r="C1069" t="s">
        <v>1578</v>
      </c>
      <c r="D1069" s="673">
        <v>36.22</v>
      </c>
      <c r="E1069" s="220" t="s">
        <v>14360</v>
      </c>
      <c r="F1069" s="441">
        <v>45261</v>
      </c>
      <c r="G1069" s="220" t="s">
        <v>1773</v>
      </c>
      <c r="H1069" s="220" t="s">
        <v>74</v>
      </c>
    </row>
    <row r="1070" spans="1:8" ht="27" customHeight="1">
      <c r="A1070">
        <v>40424</v>
      </c>
      <c r="B1070" t="s">
        <v>9640</v>
      </c>
      <c r="C1070" t="s">
        <v>1578</v>
      </c>
      <c r="D1070" s="673">
        <v>9.1999999999999993</v>
      </c>
      <c r="E1070" s="220" t="s">
        <v>14360</v>
      </c>
      <c r="F1070" s="441">
        <v>45261</v>
      </c>
      <c r="G1070" s="220" t="s">
        <v>1773</v>
      </c>
      <c r="H1070" s="220" t="s">
        <v>74</v>
      </c>
    </row>
    <row r="1071" spans="1:8" ht="27" customHeight="1">
      <c r="A1071">
        <v>1325</v>
      </c>
      <c r="B1071" t="s">
        <v>9641</v>
      </c>
      <c r="C1071" t="s">
        <v>1578</v>
      </c>
      <c r="D1071" s="673">
        <v>10.08</v>
      </c>
      <c r="E1071" s="220" t="s">
        <v>14360</v>
      </c>
      <c r="F1071" s="441">
        <v>45261</v>
      </c>
      <c r="G1071" s="220" t="s">
        <v>1773</v>
      </c>
      <c r="H1071" s="220" t="s">
        <v>74</v>
      </c>
    </row>
    <row r="1072" spans="1:8" ht="27" customHeight="1">
      <c r="A1072">
        <v>1327</v>
      </c>
      <c r="B1072" t="s">
        <v>9642</v>
      </c>
      <c r="C1072" t="s">
        <v>1578</v>
      </c>
      <c r="D1072" s="673">
        <v>10.73</v>
      </c>
      <c r="E1072" s="220" t="s">
        <v>14360</v>
      </c>
      <c r="F1072" s="441">
        <v>45261</v>
      </c>
      <c r="G1072" s="220" t="s">
        <v>1773</v>
      </c>
      <c r="H1072" s="220" t="s">
        <v>74</v>
      </c>
    </row>
    <row r="1073" spans="1:8" ht="27" customHeight="1">
      <c r="A1073">
        <v>1328</v>
      </c>
      <c r="B1073" t="s">
        <v>9643</v>
      </c>
      <c r="C1073" t="s">
        <v>1578</v>
      </c>
      <c r="D1073" s="673">
        <v>10.1</v>
      </c>
      <c r="E1073" s="220" t="s">
        <v>14360</v>
      </c>
      <c r="F1073" s="441">
        <v>45261</v>
      </c>
      <c r="G1073" s="220" t="s">
        <v>1773</v>
      </c>
      <c r="H1073" s="220" t="s">
        <v>74</v>
      </c>
    </row>
    <row r="1074" spans="1:8" ht="27" customHeight="1">
      <c r="A1074">
        <v>1321</v>
      </c>
      <c r="B1074" t="s">
        <v>9644</v>
      </c>
      <c r="C1074" t="s">
        <v>1578</v>
      </c>
      <c r="D1074" s="673">
        <v>9.35</v>
      </c>
      <c r="E1074" s="220" t="s">
        <v>14360</v>
      </c>
      <c r="F1074" s="441">
        <v>45261</v>
      </c>
      <c r="G1074" s="220" t="s">
        <v>1773</v>
      </c>
      <c r="H1074" s="220" t="s">
        <v>74</v>
      </c>
    </row>
    <row r="1075" spans="1:8" ht="27" customHeight="1">
      <c r="A1075">
        <v>1318</v>
      </c>
      <c r="B1075" t="s">
        <v>9645</v>
      </c>
      <c r="C1075" t="s">
        <v>1578</v>
      </c>
      <c r="D1075" s="673">
        <v>9.36</v>
      </c>
      <c r="E1075" s="220" t="s">
        <v>14360</v>
      </c>
      <c r="F1075" s="441">
        <v>45261</v>
      </c>
      <c r="G1075" s="220" t="s">
        <v>1773</v>
      </c>
      <c r="H1075" s="220" t="s">
        <v>74</v>
      </c>
    </row>
    <row r="1076" spans="1:8" ht="27" customHeight="1">
      <c r="A1076">
        <v>1322</v>
      </c>
      <c r="B1076" t="s">
        <v>9646</v>
      </c>
      <c r="C1076" t="s">
        <v>1578</v>
      </c>
      <c r="D1076" s="673">
        <v>9.89</v>
      </c>
      <c r="E1076" s="220" t="s">
        <v>14360</v>
      </c>
      <c r="F1076" s="441">
        <v>45261</v>
      </c>
      <c r="G1076" s="220" t="s">
        <v>1773</v>
      </c>
      <c r="H1076" s="220" t="s">
        <v>74</v>
      </c>
    </row>
    <row r="1077" spans="1:8" ht="27" customHeight="1">
      <c r="A1077">
        <v>1323</v>
      </c>
      <c r="B1077" t="s">
        <v>9647</v>
      </c>
      <c r="C1077" t="s">
        <v>1578</v>
      </c>
      <c r="D1077" s="673">
        <v>9.89</v>
      </c>
      <c r="E1077" s="220" t="s">
        <v>14360</v>
      </c>
      <c r="F1077" s="441">
        <v>45261</v>
      </c>
      <c r="G1077" s="220" t="s">
        <v>1773</v>
      </c>
      <c r="H1077" s="220" t="s">
        <v>74</v>
      </c>
    </row>
    <row r="1078" spans="1:8" ht="27" customHeight="1">
      <c r="A1078">
        <v>1319</v>
      </c>
      <c r="B1078" t="s">
        <v>9648</v>
      </c>
      <c r="C1078" t="s">
        <v>1578</v>
      </c>
      <c r="D1078" s="673">
        <v>8.33</v>
      </c>
      <c r="E1078" s="220" t="s">
        <v>14360</v>
      </c>
      <c r="F1078" s="441">
        <v>45261</v>
      </c>
      <c r="G1078" s="220" t="s">
        <v>1773</v>
      </c>
      <c r="H1078" s="220" t="s">
        <v>74</v>
      </c>
    </row>
    <row r="1079" spans="1:8" ht="27" customHeight="1">
      <c r="A1079">
        <v>11026</v>
      </c>
      <c r="B1079" t="s">
        <v>9649</v>
      </c>
      <c r="C1079" t="s">
        <v>1578</v>
      </c>
      <c r="D1079" s="673">
        <v>11.46</v>
      </c>
      <c r="E1079" s="220" t="s">
        <v>14360</v>
      </c>
      <c r="F1079" s="441">
        <v>45261</v>
      </c>
      <c r="G1079" s="220" t="s">
        <v>1773</v>
      </c>
      <c r="H1079" s="220" t="s">
        <v>74</v>
      </c>
    </row>
    <row r="1080" spans="1:8" ht="27" customHeight="1">
      <c r="A1080">
        <v>11027</v>
      </c>
      <c r="B1080" t="s">
        <v>9650</v>
      </c>
      <c r="C1080" t="s">
        <v>1578</v>
      </c>
      <c r="D1080" s="673">
        <v>11.93</v>
      </c>
      <c r="E1080" s="220" t="s">
        <v>14360</v>
      </c>
      <c r="F1080" s="441">
        <v>45261</v>
      </c>
      <c r="G1080" s="220" t="s">
        <v>1773</v>
      </c>
      <c r="H1080" s="220" t="s">
        <v>74</v>
      </c>
    </row>
    <row r="1081" spans="1:8" ht="27" customHeight="1">
      <c r="A1081">
        <v>11046</v>
      </c>
      <c r="B1081" t="s">
        <v>9651</v>
      </c>
      <c r="C1081" t="s">
        <v>1578</v>
      </c>
      <c r="D1081" s="673">
        <v>11.43</v>
      </c>
      <c r="E1081" s="220" t="s">
        <v>14360</v>
      </c>
      <c r="F1081" s="441">
        <v>45261</v>
      </c>
      <c r="G1081" s="220" t="s">
        <v>1773</v>
      </c>
      <c r="H1081" s="220" t="s">
        <v>74</v>
      </c>
    </row>
    <row r="1082" spans="1:8" ht="27" customHeight="1">
      <c r="A1082">
        <v>11047</v>
      </c>
      <c r="B1082" t="s">
        <v>9652</v>
      </c>
      <c r="C1082" t="s">
        <v>1578</v>
      </c>
      <c r="D1082" s="673">
        <v>12.46</v>
      </c>
      <c r="E1082" s="220" t="s">
        <v>14360</v>
      </c>
      <c r="F1082" s="441">
        <v>45261</v>
      </c>
      <c r="G1082" s="220" t="s">
        <v>1773</v>
      </c>
      <c r="H1082" s="220" t="s">
        <v>74</v>
      </c>
    </row>
    <row r="1083" spans="1:8" ht="27" customHeight="1">
      <c r="A1083">
        <v>43668</v>
      </c>
      <c r="B1083" t="s">
        <v>9653</v>
      </c>
      <c r="C1083" t="s">
        <v>1578</v>
      </c>
      <c r="D1083" s="673">
        <v>10.99</v>
      </c>
      <c r="E1083" s="220" t="s">
        <v>14360</v>
      </c>
      <c r="F1083" s="441">
        <v>45261</v>
      </c>
      <c r="G1083" s="220" t="s">
        <v>1773</v>
      </c>
      <c r="H1083" s="220" t="s">
        <v>74</v>
      </c>
    </row>
    <row r="1084" spans="1:8" ht="27" customHeight="1">
      <c r="A1084">
        <v>11049</v>
      </c>
      <c r="B1084" t="s">
        <v>9654</v>
      </c>
      <c r="C1084" t="s">
        <v>1578</v>
      </c>
      <c r="D1084" s="673">
        <v>11.91</v>
      </c>
      <c r="E1084" s="220" t="s">
        <v>14360</v>
      </c>
      <c r="F1084" s="441">
        <v>45261</v>
      </c>
      <c r="G1084" s="220" t="s">
        <v>1773</v>
      </c>
      <c r="H1084" s="220" t="s">
        <v>74</v>
      </c>
    </row>
    <row r="1085" spans="1:8" ht="27" customHeight="1">
      <c r="A1085">
        <v>43106</v>
      </c>
      <c r="B1085" t="s">
        <v>9655</v>
      </c>
      <c r="C1085" t="s">
        <v>1578</v>
      </c>
      <c r="D1085" s="673">
        <v>11.98</v>
      </c>
      <c r="E1085" s="220" t="s">
        <v>14360</v>
      </c>
      <c r="F1085" s="441">
        <v>45261</v>
      </c>
      <c r="G1085" s="220" t="s">
        <v>1773</v>
      </c>
      <c r="H1085" s="220" t="s">
        <v>74</v>
      </c>
    </row>
    <row r="1086" spans="1:8" ht="27" customHeight="1">
      <c r="A1086">
        <v>11051</v>
      </c>
      <c r="B1086" t="s">
        <v>9656</v>
      </c>
      <c r="C1086" t="s">
        <v>1578</v>
      </c>
      <c r="D1086" s="673">
        <v>12.5</v>
      </c>
      <c r="E1086" s="220" t="s">
        <v>14360</v>
      </c>
      <c r="F1086" s="441">
        <v>45261</v>
      </c>
      <c r="G1086" s="220" t="s">
        <v>1773</v>
      </c>
      <c r="H1086" s="220" t="s">
        <v>74</v>
      </c>
    </row>
    <row r="1087" spans="1:8" ht="27" customHeight="1">
      <c r="A1087">
        <v>11061</v>
      </c>
      <c r="B1087" t="s">
        <v>9657</v>
      </c>
      <c r="C1087" t="s">
        <v>1578</v>
      </c>
      <c r="D1087" s="673">
        <v>15</v>
      </c>
      <c r="E1087" s="220" t="s">
        <v>14360</v>
      </c>
      <c r="F1087" s="441">
        <v>45261</v>
      </c>
      <c r="G1087" s="220" t="s">
        <v>1773</v>
      </c>
      <c r="H1087" s="220" t="s">
        <v>74</v>
      </c>
    </row>
    <row r="1088" spans="1:8" ht="27" customHeight="1">
      <c r="A1088">
        <v>43667</v>
      </c>
      <c r="B1088" t="s">
        <v>9658</v>
      </c>
      <c r="C1088" t="s">
        <v>1578</v>
      </c>
      <c r="D1088" s="673">
        <v>10.9</v>
      </c>
      <c r="E1088" s="220" t="s">
        <v>14360</v>
      </c>
      <c r="F1088" s="441">
        <v>45261</v>
      </c>
      <c r="G1088" s="220" t="s">
        <v>1773</v>
      </c>
      <c r="H1088" s="220" t="s">
        <v>74</v>
      </c>
    </row>
    <row r="1089" spans="1:8" ht="27" customHeight="1">
      <c r="A1089">
        <v>1333</v>
      </c>
      <c r="B1089" t="s">
        <v>9659</v>
      </c>
      <c r="C1089" t="s">
        <v>1578</v>
      </c>
      <c r="D1089" s="673">
        <v>9.08</v>
      </c>
      <c r="E1089" s="220" t="s">
        <v>14360</v>
      </c>
      <c r="F1089" s="441">
        <v>45261</v>
      </c>
      <c r="G1089" s="220" t="s">
        <v>1773</v>
      </c>
      <c r="H1089" s="220" t="s">
        <v>74</v>
      </c>
    </row>
    <row r="1090" spans="1:8" ht="27" customHeight="1">
      <c r="A1090">
        <v>1330</v>
      </c>
      <c r="B1090" t="s">
        <v>9660</v>
      </c>
      <c r="C1090" t="s">
        <v>1578</v>
      </c>
      <c r="D1090" s="673">
        <v>9</v>
      </c>
      <c r="E1090" s="220" t="s">
        <v>14360</v>
      </c>
      <c r="F1090" s="441">
        <v>45261</v>
      </c>
      <c r="G1090" s="220" t="s">
        <v>1773</v>
      </c>
      <c r="H1090" s="220" t="s">
        <v>74</v>
      </c>
    </row>
    <row r="1091" spans="1:8" ht="27" customHeight="1">
      <c r="A1091">
        <v>10957</v>
      </c>
      <c r="B1091" t="s">
        <v>9661</v>
      </c>
      <c r="C1091" t="s">
        <v>1578</v>
      </c>
      <c r="D1091" s="673">
        <v>10.37</v>
      </c>
      <c r="E1091" s="220" t="s">
        <v>14360</v>
      </c>
      <c r="F1091" s="441">
        <v>45261</v>
      </c>
      <c r="G1091" s="220" t="s">
        <v>1773</v>
      </c>
      <c r="H1091" s="220" t="s">
        <v>74</v>
      </c>
    </row>
    <row r="1092" spans="1:8" ht="27" customHeight="1">
      <c r="A1092">
        <v>1332</v>
      </c>
      <c r="B1092" t="s">
        <v>9662</v>
      </c>
      <c r="C1092" t="s">
        <v>1578</v>
      </c>
      <c r="D1092" s="673">
        <v>9.23</v>
      </c>
      <c r="E1092" s="220" t="s">
        <v>14360</v>
      </c>
      <c r="F1092" s="441">
        <v>45261</v>
      </c>
      <c r="G1092" s="220" t="s">
        <v>1773</v>
      </c>
      <c r="H1092" s="220" t="s">
        <v>74</v>
      </c>
    </row>
    <row r="1093" spans="1:8" ht="27" customHeight="1">
      <c r="A1093">
        <v>1334</v>
      </c>
      <c r="B1093" t="s">
        <v>9663</v>
      </c>
      <c r="C1093" t="s">
        <v>1578</v>
      </c>
      <c r="D1093" s="673">
        <v>10.23</v>
      </c>
      <c r="E1093" s="220" t="s">
        <v>14360</v>
      </c>
      <c r="F1093" s="441">
        <v>45261</v>
      </c>
      <c r="G1093" s="220" t="s">
        <v>1773</v>
      </c>
      <c r="H1093" s="220" t="s">
        <v>74</v>
      </c>
    </row>
    <row r="1094" spans="1:8" ht="27" customHeight="1">
      <c r="A1094">
        <v>1335</v>
      </c>
      <c r="B1094" t="s">
        <v>9664</v>
      </c>
      <c r="C1094" t="s">
        <v>1578</v>
      </c>
      <c r="D1094" s="673">
        <v>10.57</v>
      </c>
      <c r="E1094" s="220" t="s">
        <v>14360</v>
      </c>
      <c r="F1094" s="441">
        <v>45261</v>
      </c>
      <c r="G1094" s="220" t="s">
        <v>1773</v>
      </c>
      <c r="H1094" s="220" t="s">
        <v>74</v>
      </c>
    </row>
    <row r="1095" spans="1:8" ht="27" customHeight="1">
      <c r="A1095">
        <v>40425</v>
      </c>
      <c r="B1095" t="s">
        <v>9665</v>
      </c>
      <c r="C1095" t="s">
        <v>1578</v>
      </c>
      <c r="D1095" s="673">
        <v>9.0500000000000007</v>
      </c>
      <c r="E1095" s="220" t="s">
        <v>14360</v>
      </c>
      <c r="F1095" s="441">
        <v>45261</v>
      </c>
      <c r="G1095" s="220" t="s">
        <v>1773</v>
      </c>
      <c r="H1095" s="220" t="s">
        <v>74</v>
      </c>
    </row>
    <row r="1096" spans="1:8" ht="27" customHeight="1">
      <c r="A1096">
        <v>1337</v>
      </c>
      <c r="B1096" t="s">
        <v>9666</v>
      </c>
      <c r="C1096" t="s">
        <v>1578</v>
      </c>
      <c r="D1096" s="673">
        <v>10.37</v>
      </c>
      <c r="E1096" s="220" t="s">
        <v>14360</v>
      </c>
      <c r="F1096" s="441">
        <v>45261</v>
      </c>
      <c r="G1096" s="220" t="s">
        <v>1773</v>
      </c>
      <c r="H1096" s="220" t="s">
        <v>74</v>
      </c>
    </row>
    <row r="1097" spans="1:8" ht="27" customHeight="1">
      <c r="A1097">
        <v>1338</v>
      </c>
      <c r="B1097" t="s">
        <v>9667</v>
      </c>
      <c r="C1097" t="s">
        <v>1576</v>
      </c>
      <c r="D1097" s="673">
        <v>77.7</v>
      </c>
      <c r="E1097" s="220" t="s">
        <v>14360</v>
      </c>
      <c r="F1097" s="441">
        <v>45261</v>
      </c>
      <c r="G1097" s="220" t="s">
        <v>1773</v>
      </c>
      <c r="H1097" s="220" t="s">
        <v>74</v>
      </c>
    </row>
    <row r="1098" spans="1:8" ht="27" customHeight="1">
      <c r="A1098">
        <v>1340</v>
      </c>
      <c r="B1098" t="s">
        <v>9668</v>
      </c>
      <c r="C1098" t="s">
        <v>1576</v>
      </c>
      <c r="D1098" s="673">
        <v>89.83</v>
      </c>
      <c r="E1098" s="220" t="s">
        <v>14360</v>
      </c>
      <c r="F1098" s="441">
        <v>45261</v>
      </c>
      <c r="G1098" s="220" t="s">
        <v>1773</v>
      </c>
      <c r="H1098" s="220" t="s">
        <v>74</v>
      </c>
    </row>
    <row r="1099" spans="1:8" ht="27" customHeight="1">
      <c r="A1099">
        <v>1341</v>
      </c>
      <c r="B1099" t="s">
        <v>9669</v>
      </c>
      <c r="C1099" t="s">
        <v>1576</v>
      </c>
      <c r="D1099" s="673">
        <v>86.52</v>
      </c>
      <c r="E1099" s="220" t="s">
        <v>14360</v>
      </c>
      <c r="F1099" s="441">
        <v>45261</v>
      </c>
      <c r="G1099" s="220" t="s">
        <v>1773</v>
      </c>
      <c r="H1099" s="220" t="s">
        <v>74</v>
      </c>
    </row>
    <row r="1100" spans="1:8" ht="27" customHeight="1">
      <c r="A1100">
        <v>34659</v>
      </c>
      <c r="B1100" t="s">
        <v>9670</v>
      </c>
      <c r="C1100" t="s">
        <v>1576</v>
      </c>
      <c r="D1100" s="673">
        <v>38.31</v>
      </c>
      <c r="E1100" s="220" t="s">
        <v>14360</v>
      </c>
      <c r="F1100" s="441">
        <v>45261</v>
      </c>
      <c r="G1100" s="220" t="s">
        <v>1773</v>
      </c>
      <c r="H1100" s="220" t="s">
        <v>74</v>
      </c>
    </row>
    <row r="1101" spans="1:8" ht="27" customHeight="1">
      <c r="A1101">
        <v>34514</v>
      </c>
      <c r="B1101" t="s">
        <v>9671</v>
      </c>
      <c r="C1101" t="s">
        <v>1576</v>
      </c>
      <c r="D1101" s="673">
        <v>42.44</v>
      </c>
      <c r="E1101" s="220" t="s">
        <v>14360</v>
      </c>
      <c r="F1101" s="441">
        <v>45261</v>
      </c>
      <c r="G1101" s="220" t="s">
        <v>1773</v>
      </c>
      <c r="H1101" s="220" t="s">
        <v>74</v>
      </c>
    </row>
    <row r="1102" spans="1:8" ht="27" customHeight="1">
      <c r="A1102">
        <v>34660</v>
      </c>
      <c r="B1102" t="s">
        <v>9672</v>
      </c>
      <c r="C1102" t="s">
        <v>1576</v>
      </c>
      <c r="D1102" s="673">
        <v>53.86</v>
      </c>
      <c r="E1102" s="220" t="s">
        <v>14360</v>
      </c>
      <c r="F1102" s="441">
        <v>45261</v>
      </c>
      <c r="G1102" s="220" t="s">
        <v>1773</v>
      </c>
      <c r="H1102" s="220" t="s">
        <v>74</v>
      </c>
    </row>
    <row r="1103" spans="1:8" ht="27" customHeight="1">
      <c r="A1103">
        <v>34661</v>
      </c>
      <c r="B1103" t="s">
        <v>9673</v>
      </c>
      <c r="C1103" t="s">
        <v>1576</v>
      </c>
      <c r="D1103" s="673">
        <v>77.36</v>
      </c>
      <c r="E1103" s="220" t="s">
        <v>14360</v>
      </c>
      <c r="F1103" s="441">
        <v>45261</v>
      </c>
      <c r="G1103" s="220" t="s">
        <v>1773</v>
      </c>
      <c r="H1103" s="220" t="s">
        <v>74</v>
      </c>
    </row>
    <row r="1104" spans="1:8" ht="27" customHeight="1">
      <c r="A1104">
        <v>34667</v>
      </c>
      <c r="B1104" t="s">
        <v>9674</v>
      </c>
      <c r="C1104" t="s">
        <v>1576</v>
      </c>
      <c r="D1104" s="673">
        <v>28.01</v>
      </c>
      <c r="E1104" s="220" t="s">
        <v>14360</v>
      </c>
      <c r="F1104" s="441">
        <v>45261</v>
      </c>
      <c r="G1104" s="220" t="s">
        <v>1773</v>
      </c>
      <c r="H1104" s="220" t="s">
        <v>74</v>
      </c>
    </row>
    <row r="1105" spans="1:8" ht="27" customHeight="1">
      <c r="A1105">
        <v>34668</v>
      </c>
      <c r="B1105" t="s">
        <v>9675</v>
      </c>
      <c r="C1105" t="s">
        <v>1576</v>
      </c>
      <c r="D1105" s="673">
        <v>36.61</v>
      </c>
      <c r="E1105" s="220" t="s">
        <v>14360</v>
      </c>
      <c r="F1105" s="441">
        <v>45261</v>
      </c>
      <c r="G1105" s="220" t="s">
        <v>1773</v>
      </c>
      <c r="H1105" s="220" t="s">
        <v>74</v>
      </c>
    </row>
    <row r="1106" spans="1:8" ht="27" customHeight="1">
      <c r="A1106">
        <v>34741</v>
      </c>
      <c r="B1106" t="s">
        <v>9676</v>
      </c>
      <c r="C1106" t="s">
        <v>1576</v>
      </c>
      <c r="D1106" s="673">
        <v>40.28</v>
      </c>
      <c r="E1106" s="220" t="s">
        <v>14360</v>
      </c>
      <c r="F1106" s="441">
        <v>45261</v>
      </c>
      <c r="G1106" s="220" t="s">
        <v>1773</v>
      </c>
      <c r="H1106" s="220" t="s">
        <v>74</v>
      </c>
    </row>
    <row r="1107" spans="1:8" ht="27" customHeight="1">
      <c r="A1107">
        <v>34664</v>
      </c>
      <c r="B1107" t="s">
        <v>9677</v>
      </c>
      <c r="C1107" t="s">
        <v>1576</v>
      </c>
      <c r="D1107" s="673">
        <v>43.95</v>
      </c>
      <c r="E1107" s="220" t="s">
        <v>14360</v>
      </c>
      <c r="F1107" s="441">
        <v>45261</v>
      </c>
      <c r="G1107" s="220" t="s">
        <v>1773</v>
      </c>
      <c r="H1107" s="220" t="s">
        <v>74</v>
      </c>
    </row>
    <row r="1108" spans="1:8" ht="27" customHeight="1">
      <c r="A1108">
        <v>34665</v>
      </c>
      <c r="B1108" t="s">
        <v>9678</v>
      </c>
      <c r="C1108" t="s">
        <v>1576</v>
      </c>
      <c r="D1108" s="673">
        <v>54.56</v>
      </c>
      <c r="E1108" s="220" t="s">
        <v>14360</v>
      </c>
      <c r="F1108" s="441">
        <v>45261</v>
      </c>
      <c r="G1108" s="220" t="s">
        <v>1773</v>
      </c>
      <c r="H1108" s="220" t="s">
        <v>74</v>
      </c>
    </row>
    <row r="1109" spans="1:8" ht="27" customHeight="1">
      <c r="A1109">
        <v>34666</v>
      </c>
      <c r="B1109" t="s">
        <v>9679</v>
      </c>
      <c r="C1109" t="s">
        <v>1576</v>
      </c>
      <c r="D1109" s="673">
        <v>82.42</v>
      </c>
      <c r="E1109" s="220" t="s">
        <v>14360</v>
      </c>
      <c r="F1109" s="441">
        <v>45261</v>
      </c>
      <c r="G1109" s="220" t="s">
        <v>1773</v>
      </c>
      <c r="H1109" s="220" t="s">
        <v>74</v>
      </c>
    </row>
    <row r="1110" spans="1:8" ht="27" customHeight="1">
      <c r="A1110">
        <v>34669</v>
      </c>
      <c r="B1110" t="s">
        <v>9680</v>
      </c>
      <c r="C1110" t="s">
        <v>1576</v>
      </c>
      <c r="D1110" s="673">
        <v>30.22</v>
      </c>
      <c r="E1110" s="220" t="s">
        <v>14360</v>
      </c>
      <c r="F1110" s="441">
        <v>45261</v>
      </c>
      <c r="G1110" s="220" t="s">
        <v>1773</v>
      </c>
      <c r="H1110" s="220" t="s">
        <v>74</v>
      </c>
    </row>
    <row r="1111" spans="1:8" ht="27" customHeight="1">
      <c r="A1111">
        <v>34670</v>
      </c>
      <c r="B1111" t="s">
        <v>9681</v>
      </c>
      <c r="C1111" t="s">
        <v>1576</v>
      </c>
      <c r="D1111" s="673">
        <v>36.96</v>
      </c>
      <c r="E1111" s="220" t="s">
        <v>14360</v>
      </c>
      <c r="F1111" s="441">
        <v>45261</v>
      </c>
      <c r="G1111" s="220" t="s">
        <v>1773</v>
      </c>
      <c r="H1111" s="220" t="s">
        <v>74</v>
      </c>
    </row>
    <row r="1112" spans="1:8" ht="27" customHeight="1">
      <c r="A1112">
        <v>34671</v>
      </c>
      <c r="B1112" t="s">
        <v>9682</v>
      </c>
      <c r="C1112" t="s">
        <v>1576</v>
      </c>
      <c r="D1112" s="673">
        <v>30.85</v>
      </c>
      <c r="E1112" s="220" t="s">
        <v>14360</v>
      </c>
      <c r="F1112" s="441">
        <v>45261</v>
      </c>
      <c r="G1112" s="220" t="s">
        <v>1773</v>
      </c>
      <c r="H1112" s="220" t="s">
        <v>74</v>
      </c>
    </row>
    <row r="1113" spans="1:8" ht="27" customHeight="1">
      <c r="A1113">
        <v>34672</v>
      </c>
      <c r="B1113" t="s">
        <v>9683</v>
      </c>
      <c r="C1113" t="s">
        <v>1576</v>
      </c>
      <c r="D1113" s="673">
        <v>32.53</v>
      </c>
      <c r="E1113" s="220" t="s">
        <v>14360</v>
      </c>
      <c r="F1113" s="441">
        <v>45261</v>
      </c>
      <c r="G1113" s="220" t="s">
        <v>1773</v>
      </c>
      <c r="H1113" s="220" t="s">
        <v>74</v>
      </c>
    </row>
    <row r="1114" spans="1:8" ht="27" customHeight="1">
      <c r="A1114">
        <v>34673</v>
      </c>
      <c r="B1114" t="s">
        <v>9684</v>
      </c>
      <c r="C1114" t="s">
        <v>1576</v>
      </c>
      <c r="D1114" s="673">
        <v>39.69</v>
      </c>
      <c r="E1114" s="220" t="s">
        <v>14360</v>
      </c>
      <c r="F1114" s="441">
        <v>45261</v>
      </c>
      <c r="G1114" s="220" t="s">
        <v>1773</v>
      </c>
      <c r="H1114" s="220" t="s">
        <v>74</v>
      </c>
    </row>
    <row r="1115" spans="1:8" ht="27" customHeight="1">
      <c r="A1115">
        <v>34674</v>
      </c>
      <c r="B1115" t="s">
        <v>9685</v>
      </c>
      <c r="C1115" t="s">
        <v>1576</v>
      </c>
      <c r="D1115" s="673">
        <v>52.77</v>
      </c>
      <c r="E1115" s="220" t="s">
        <v>14360</v>
      </c>
      <c r="F1115" s="441">
        <v>45261</v>
      </c>
      <c r="G1115" s="220" t="s">
        <v>1773</v>
      </c>
      <c r="H1115" s="220" t="s">
        <v>74</v>
      </c>
    </row>
    <row r="1116" spans="1:8" ht="27" customHeight="1">
      <c r="A1116">
        <v>34675</v>
      </c>
      <c r="B1116" t="s">
        <v>9686</v>
      </c>
      <c r="C1116" t="s">
        <v>1576</v>
      </c>
      <c r="D1116" s="673">
        <v>64.34</v>
      </c>
      <c r="E1116" s="220" t="s">
        <v>14360</v>
      </c>
      <c r="F1116" s="441">
        <v>45261</v>
      </c>
      <c r="G1116" s="220" t="s">
        <v>1773</v>
      </c>
      <c r="H1116" s="220" t="s">
        <v>74</v>
      </c>
    </row>
    <row r="1117" spans="1:8" ht="27" customHeight="1">
      <c r="A1117">
        <v>34676</v>
      </c>
      <c r="B1117" t="s">
        <v>9687</v>
      </c>
      <c r="C1117" t="s">
        <v>1576</v>
      </c>
      <c r="D1117" s="673">
        <v>18.52</v>
      </c>
      <c r="E1117" s="220" t="s">
        <v>14360</v>
      </c>
      <c r="F1117" s="441">
        <v>45261</v>
      </c>
      <c r="G1117" s="220" t="s">
        <v>1773</v>
      </c>
      <c r="H1117" s="220" t="s">
        <v>74</v>
      </c>
    </row>
    <row r="1118" spans="1:8" ht="27" customHeight="1">
      <c r="A1118">
        <v>34677</v>
      </c>
      <c r="B1118" t="s">
        <v>9688</v>
      </c>
      <c r="C1118" t="s">
        <v>1576</v>
      </c>
      <c r="D1118" s="673">
        <v>24.9</v>
      </c>
      <c r="E1118" s="220" t="s">
        <v>14360</v>
      </c>
      <c r="F1118" s="441">
        <v>45261</v>
      </c>
      <c r="G1118" s="220" t="s">
        <v>1773</v>
      </c>
      <c r="H1118" s="220" t="s">
        <v>74</v>
      </c>
    </row>
    <row r="1119" spans="1:8" ht="27" customHeight="1">
      <c r="A1119">
        <v>43126</v>
      </c>
      <c r="B1119" t="s">
        <v>9689</v>
      </c>
      <c r="C1119" t="s">
        <v>1576</v>
      </c>
      <c r="D1119" s="673">
        <v>100.13</v>
      </c>
      <c r="E1119" s="220" t="s">
        <v>14360</v>
      </c>
      <c r="F1119" s="441">
        <v>45261</v>
      </c>
      <c r="G1119" s="220" t="s">
        <v>1773</v>
      </c>
      <c r="H1119" s="220" t="s">
        <v>74</v>
      </c>
    </row>
    <row r="1120" spans="1:8" ht="27" customHeight="1">
      <c r="A1120">
        <v>43124</v>
      </c>
      <c r="B1120" t="s">
        <v>9690</v>
      </c>
      <c r="C1120" t="s">
        <v>1576</v>
      </c>
      <c r="D1120" s="673">
        <v>116.91</v>
      </c>
      <c r="E1120" s="220" t="s">
        <v>14360</v>
      </c>
      <c r="F1120" s="441">
        <v>45261</v>
      </c>
      <c r="G1120" s="220" t="s">
        <v>1773</v>
      </c>
      <c r="H1120" s="220" t="s">
        <v>74</v>
      </c>
    </row>
    <row r="1121" spans="1:8" ht="27" customHeight="1">
      <c r="A1121">
        <v>43125</v>
      </c>
      <c r="B1121" t="s">
        <v>9691</v>
      </c>
      <c r="C1121" t="s">
        <v>1576</v>
      </c>
      <c r="D1121" s="673">
        <v>151.63</v>
      </c>
      <c r="E1121" s="220" t="s">
        <v>14360</v>
      </c>
      <c r="F1121" s="441">
        <v>45261</v>
      </c>
      <c r="G1121" s="220" t="s">
        <v>1773</v>
      </c>
      <c r="H1121" s="220" t="s">
        <v>74</v>
      </c>
    </row>
    <row r="1122" spans="1:8" ht="27" customHeight="1">
      <c r="A1122">
        <v>40623</v>
      </c>
      <c r="B1122" t="s">
        <v>9692</v>
      </c>
      <c r="C1122" t="s">
        <v>1581</v>
      </c>
      <c r="D1122" s="673">
        <v>101.02</v>
      </c>
      <c r="E1122" s="220" t="s">
        <v>14360</v>
      </c>
      <c r="F1122" s="441">
        <v>45261</v>
      </c>
      <c r="G1122" s="220" t="s">
        <v>1773</v>
      </c>
      <c r="H1122" s="220" t="s">
        <v>74</v>
      </c>
    </row>
    <row r="1123" spans="1:8" ht="27" customHeight="1">
      <c r="A1123">
        <v>43701</v>
      </c>
      <c r="B1123" t="s">
        <v>9693</v>
      </c>
      <c r="C1123" t="s">
        <v>1578</v>
      </c>
      <c r="D1123" s="673">
        <v>32.5</v>
      </c>
      <c r="E1123" s="220" t="s">
        <v>14360</v>
      </c>
      <c r="F1123" s="441">
        <v>45261</v>
      </c>
      <c r="G1123" s="220" t="s">
        <v>1773</v>
      </c>
      <c r="H1123" s="220" t="s">
        <v>74</v>
      </c>
    </row>
    <row r="1124" spans="1:8" ht="27" customHeight="1">
      <c r="A1124">
        <v>1345</v>
      </c>
      <c r="B1124" t="s">
        <v>9694</v>
      </c>
      <c r="C1124" t="s">
        <v>1576</v>
      </c>
      <c r="D1124" s="673">
        <v>46.63</v>
      </c>
      <c r="E1124" s="220" t="s">
        <v>14360</v>
      </c>
      <c r="F1124" s="441">
        <v>45261</v>
      </c>
      <c r="G1124" s="220" t="s">
        <v>1773</v>
      </c>
      <c r="H1124" s="220" t="s">
        <v>74</v>
      </c>
    </row>
    <row r="1125" spans="1:8" ht="27" customHeight="1">
      <c r="A1125">
        <v>1346</v>
      </c>
      <c r="B1125" t="s">
        <v>9695</v>
      </c>
      <c r="C1125" t="s">
        <v>1576</v>
      </c>
      <c r="D1125" s="673">
        <v>27.12</v>
      </c>
      <c r="E1125" s="220" t="s">
        <v>14360</v>
      </c>
      <c r="F1125" s="441">
        <v>45261</v>
      </c>
      <c r="G1125" s="220" t="s">
        <v>1773</v>
      </c>
      <c r="H1125" s="220" t="s">
        <v>74</v>
      </c>
    </row>
    <row r="1126" spans="1:8" ht="27" customHeight="1">
      <c r="A1126">
        <v>1347</v>
      </c>
      <c r="B1126" t="s">
        <v>9696</v>
      </c>
      <c r="C1126" t="s">
        <v>1576</v>
      </c>
      <c r="D1126" s="673">
        <v>33.61</v>
      </c>
      <c r="E1126" s="220" t="s">
        <v>14360</v>
      </c>
      <c r="F1126" s="441">
        <v>45261</v>
      </c>
      <c r="G1126" s="220" t="s">
        <v>1773</v>
      </c>
      <c r="H1126" s="220" t="s">
        <v>74</v>
      </c>
    </row>
    <row r="1127" spans="1:8" ht="27" customHeight="1">
      <c r="A1127">
        <v>43678</v>
      </c>
      <c r="B1127" t="s">
        <v>9697</v>
      </c>
      <c r="C1127" t="s">
        <v>1576</v>
      </c>
      <c r="D1127" s="673">
        <v>38.99</v>
      </c>
      <c r="E1127" s="220" t="s">
        <v>14360</v>
      </c>
      <c r="F1127" s="441">
        <v>45261</v>
      </c>
      <c r="G1127" s="220" t="s">
        <v>1773</v>
      </c>
      <c r="H1127" s="220" t="s">
        <v>74</v>
      </c>
    </row>
    <row r="1128" spans="1:8" ht="27" customHeight="1">
      <c r="A1128">
        <v>43680</v>
      </c>
      <c r="B1128" t="s">
        <v>9698</v>
      </c>
      <c r="C1128" t="s">
        <v>1576</v>
      </c>
      <c r="D1128" s="673">
        <v>56.16</v>
      </c>
      <c r="E1128" s="220" t="s">
        <v>14360</v>
      </c>
      <c r="F1128" s="441">
        <v>45261</v>
      </c>
      <c r="G1128" s="220" t="s">
        <v>1773</v>
      </c>
      <c r="H1128" s="220" t="s">
        <v>74</v>
      </c>
    </row>
    <row r="1129" spans="1:8" ht="27" customHeight="1">
      <c r="A1129">
        <v>43679</v>
      </c>
      <c r="B1129" t="s">
        <v>9699</v>
      </c>
      <c r="C1129" t="s">
        <v>1576</v>
      </c>
      <c r="D1129" s="673">
        <v>19.71</v>
      </c>
      <c r="E1129" s="220" t="s">
        <v>14360</v>
      </c>
      <c r="F1129" s="441">
        <v>45261</v>
      </c>
      <c r="G1129" s="220" t="s">
        <v>1773</v>
      </c>
      <c r="H1129" s="220" t="s">
        <v>74</v>
      </c>
    </row>
    <row r="1130" spans="1:8" ht="27" customHeight="1">
      <c r="A1130">
        <v>1355</v>
      </c>
      <c r="B1130" t="s">
        <v>9700</v>
      </c>
      <c r="C1130" t="s">
        <v>1576</v>
      </c>
      <c r="D1130" s="673">
        <v>22.43</v>
      </c>
      <c r="E1130" s="220" t="s">
        <v>14360</v>
      </c>
      <c r="F1130" s="441">
        <v>45261</v>
      </c>
      <c r="G1130" s="220" t="s">
        <v>1773</v>
      </c>
      <c r="H1130" s="220" t="s">
        <v>74</v>
      </c>
    </row>
    <row r="1131" spans="1:8" ht="27" customHeight="1">
      <c r="A1131">
        <v>1358</v>
      </c>
      <c r="B1131" t="s">
        <v>9701</v>
      </c>
      <c r="C1131" t="s">
        <v>1576</v>
      </c>
      <c r="D1131" s="673">
        <v>27.53</v>
      </c>
      <c r="E1131" s="220" t="s">
        <v>14360</v>
      </c>
      <c r="F1131" s="441">
        <v>45261</v>
      </c>
      <c r="G1131" s="220" t="s">
        <v>1773</v>
      </c>
      <c r="H1131" s="220" t="s">
        <v>74</v>
      </c>
    </row>
    <row r="1132" spans="1:8" ht="27" customHeight="1">
      <c r="A1132">
        <v>43681</v>
      </c>
      <c r="B1132" t="s">
        <v>9702</v>
      </c>
      <c r="C1132" t="s">
        <v>1576</v>
      </c>
      <c r="D1132" s="673">
        <v>17.350000000000001</v>
      </c>
      <c r="E1132" s="220" t="s">
        <v>14360</v>
      </c>
      <c r="F1132" s="441">
        <v>45261</v>
      </c>
      <c r="G1132" s="220" t="s">
        <v>1773</v>
      </c>
      <c r="H1132" s="220" t="s">
        <v>74</v>
      </c>
    </row>
    <row r="1133" spans="1:8" ht="27" customHeight="1">
      <c r="A1133">
        <v>43677</v>
      </c>
      <c r="B1133" t="s">
        <v>9703</v>
      </c>
      <c r="C1133" t="s">
        <v>1576</v>
      </c>
      <c r="D1133" s="673">
        <v>34.159999999999997</v>
      </c>
      <c r="E1133" s="220" t="s">
        <v>14360</v>
      </c>
      <c r="F1133" s="441">
        <v>45261</v>
      </c>
      <c r="G1133" s="220" t="s">
        <v>1773</v>
      </c>
      <c r="H1133" s="220" t="s">
        <v>74</v>
      </c>
    </row>
    <row r="1134" spans="1:8" ht="27" customHeight="1">
      <c r="A1134">
        <v>43682</v>
      </c>
      <c r="B1134" t="s">
        <v>9704</v>
      </c>
      <c r="C1134" t="s">
        <v>1576</v>
      </c>
      <c r="D1134" s="673">
        <v>10.47</v>
      </c>
      <c r="E1134" s="220" t="s">
        <v>14360</v>
      </c>
      <c r="F1134" s="441">
        <v>45261</v>
      </c>
      <c r="G1134" s="220" t="s">
        <v>1773</v>
      </c>
      <c r="H1134" s="220" t="s">
        <v>74</v>
      </c>
    </row>
    <row r="1135" spans="1:8" ht="27" customHeight="1">
      <c r="A1135">
        <v>20971</v>
      </c>
      <c r="B1135" t="s">
        <v>9705</v>
      </c>
      <c r="C1135" t="s">
        <v>1574</v>
      </c>
      <c r="D1135" s="673">
        <v>19.04</v>
      </c>
      <c r="E1135" s="220" t="s">
        <v>14360</v>
      </c>
      <c r="F1135" s="441">
        <v>45261</v>
      </c>
      <c r="G1135" s="220" t="s">
        <v>1773</v>
      </c>
      <c r="H1135" s="220" t="s">
        <v>74</v>
      </c>
    </row>
    <row r="1136" spans="1:8" ht="27" customHeight="1">
      <c r="A1136">
        <v>39746</v>
      </c>
      <c r="B1136" t="s">
        <v>9706</v>
      </c>
      <c r="C1136" t="s">
        <v>1574</v>
      </c>
      <c r="D1136" s="673">
        <v>81.59</v>
      </c>
      <c r="E1136" s="220" t="s">
        <v>14360</v>
      </c>
      <c r="F1136" s="441">
        <v>45261</v>
      </c>
      <c r="G1136" s="220" t="s">
        <v>1773</v>
      </c>
      <c r="H1136" s="220" t="s">
        <v>74</v>
      </c>
    </row>
    <row r="1137" spans="1:8" ht="27" customHeight="1">
      <c r="A1137">
        <v>13279</v>
      </c>
      <c r="B1137" t="s">
        <v>9707</v>
      </c>
      <c r="C1137" t="s">
        <v>1578</v>
      </c>
      <c r="D1137" s="673">
        <v>20.66</v>
      </c>
      <c r="E1137" s="220" t="s">
        <v>14360</v>
      </c>
      <c r="F1137" s="441">
        <v>45261</v>
      </c>
      <c r="G1137" s="220" t="s">
        <v>1773</v>
      </c>
      <c r="H1137" s="220" t="s">
        <v>74</v>
      </c>
    </row>
    <row r="1138" spans="1:8" ht="27" customHeight="1">
      <c r="A1138">
        <v>11977</v>
      </c>
      <c r="B1138" t="s">
        <v>9708</v>
      </c>
      <c r="C1138" t="s">
        <v>1574</v>
      </c>
      <c r="D1138" s="673">
        <v>10.7</v>
      </c>
      <c r="E1138" s="220" t="s">
        <v>14360</v>
      </c>
      <c r="F1138" s="441">
        <v>45261</v>
      </c>
      <c r="G1138" s="220" t="s">
        <v>1773</v>
      </c>
      <c r="H1138" s="220" t="s">
        <v>74</v>
      </c>
    </row>
    <row r="1139" spans="1:8" ht="27" customHeight="1">
      <c r="A1139">
        <v>11975</v>
      </c>
      <c r="B1139" t="s">
        <v>9709</v>
      </c>
      <c r="C1139" t="s">
        <v>1574</v>
      </c>
      <c r="D1139" s="673">
        <v>23.45</v>
      </c>
      <c r="E1139" s="220" t="s">
        <v>14360</v>
      </c>
      <c r="F1139" s="441">
        <v>45261</v>
      </c>
      <c r="G1139" s="220" t="s">
        <v>1773</v>
      </c>
      <c r="H1139" s="220" t="s">
        <v>74</v>
      </c>
    </row>
    <row r="1140" spans="1:8" ht="27" customHeight="1">
      <c r="A1140">
        <v>11976</v>
      </c>
      <c r="B1140" t="s">
        <v>9710</v>
      </c>
      <c r="C1140" t="s">
        <v>1574</v>
      </c>
      <c r="D1140" s="673">
        <v>1.2</v>
      </c>
      <c r="E1140" s="220" t="s">
        <v>14360</v>
      </c>
      <c r="F1140" s="441">
        <v>45261</v>
      </c>
      <c r="G1140" s="220" t="s">
        <v>1773</v>
      </c>
      <c r="H1140" s="220" t="s">
        <v>74</v>
      </c>
    </row>
    <row r="1141" spans="1:8" ht="27" customHeight="1">
      <c r="A1141">
        <v>1368</v>
      </c>
      <c r="B1141" t="s">
        <v>9711</v>
      </c>
      <c r="C1141" t="s">
        <v>1574</v>
      </c>
      <c r="D1141" s="673">
        <v>94.05</v>
      </c>
      <c r="E1141" s="220" t="s">
        <v>14360</v>
      </c>
      <c r="F1141" s="441">
        <v>45261</v>
      </c>
      <c r="G1141" s="220" t="s">
        <v>1773</v>
      </c>
      <c r="H1141" s="220" t="s">
        <v>74</v>
      </c>
    </row>
    <row r="1142" spans="1:8" ht="27" customHeight="1">
      <c r="A1142">
        <v>1367</v>
      </c>
      <c r="B1142" t="s">
        <v>9712</v>
      </c>
      <c r="C1142" t="s">
        <v>1574</v>
      </c>
      <c r="D1142" s="673">
        <v>304.22000000000003</v>
      </c>
      <c r="E1142" s="220" t="s">
        <v>14360</v>
      </c>
      <c r="F1142" s="441">
        <v>45261</v>
      </c>
      <c r="G1142" s="220" t="s">
        <v>1773</v>
      </c>
      <c r="H1142" s="220" t="s">
        <v>74</v>
      </c>
    </row>
    <row r="1143" spans="1:8" ht="27" customHeight="1">
      <c r="A1143">
        <v>1380</v>
      </c>
      <c r="B1143" t="s">
        <v>9713</v>
      </c>
      <c r="C1143" t="s">
        <v>1578</v>
      </c>
      <c r="D1143" s="673">
        <v>4.68</v>
      </c>
      <c r="E1143" s="220" t="s">
        <v>14360</v>
      </c>
      <c r="F1143" s="441">
        <v>45261</v>
      </c>
      <c r="G1143" s="220" t="s">
        <v>1773</v>
      </c>
      <c r="H1143" s="220" t="s">
        <v>74</v>
      </c>
    </row>
    <row r="1144" spans="1:8" ht="27" customHeight="1">
      <c r="A1144">
        <v>1375</v>
      </c>
      <c r="B1144" t="s">
        <v>9714</v>
      </c>
      <c r="C1144" t="s">
        <v>1578</v>
      </c>
      <c r="D1144" s="673">
        <v>24.07</v>
      </c>
      <c r="E1144" s="220" t="s">
        <v>14360</v>
      </c>
      <c r="F1144" s="441">
        <v>45261</v>
      </c>
      <c r="G1144" s="220" t="s">
        <v>1773</v>
      </c>
      <c r="H1144" s="220" t="s">
        <v>74</v>
      </c>
    </row>
    <row r="1145" spans="1:8" ht="27" customHeight="1">
      <c r="A1145">
        <v>1379</v>
      </c>
      <c r="B1145" t="s">
        <v>9715</v>
      </c>
      <c r="C1145" t="s">
        <v>1578</v>
      </c>
      <c r="D1145" s="673">
        <v>0.7</v>
      </c>
      <c r="E1145" s="220" t="s">
        <v>14360</v>
      </c>
      <c r="F1145" s="441">
        <v>45261</v>
      </c>
      <c r="G1145" s="220" t="s">
        <v>1773</v>
      </c>
      <c r="H1145" s="220" t="s">
        <v>74</v>
      </c>
    </row>
    <row r="1146" spans="1:8" ht="27" customHeight="1">
      <c r="A1146">
        <v>13284</v>
      </c>
      <c r="B1146" t="s">
        <v>9716</v>
      </c>
      <c r="C1146" t="s">
        <v>1578</v>
      </c>
      <c r="D1146" s="673">
        <v>0.63</v>
      </c>
      <c r="E1146" s="220" t="s">
        <v>14360</v>
      </c>
      <c r="F1146" s="441">
        <v>45261</v>
      </c>
      <c r="G1146" s="220" t="s">
        <v>1773</v>
      </c>
      <c r="H1146" s="220" t="s">
        <v>74</v>
      </c>
    </row>
    <row r="1147" spans="1:8" ht="27" customHeight="1">
      <c r="A1147">
        <v>44528</v>
      </c>
      <c r="B1147" t="s">
        <v>9717</v>
      </c>
      <c r="C1147" t="s">
        <v>1578</v>
      </c>
      <c r="D1147" s="673">
        <v>3.73</v>
      </c>
      <c r="E1147" s="220" t="s">
        <v>14360</v>
      </c>
      <c r="F1147" s="441">
        <v>45261</v>
      </c>
      <c r="G1147" s="220" t="s">
        <v>1773</v>
      </c>
      <c r="H1147" s="220" t="s">
        <v>74</v>
      </c>
    </row>
    <row r="1148" spans="1:8" ht="27" customHeight="1">
      <c r="A1148">
        <v>34753</v>
      </c>
      <c r="B1148" t="s">
        <v>9718</v>
      </c>
      <c r="C1148" t="s">
        <v>1578</v>
      </c>
      <c r="D1148" s="673">
        <v>0.68</v>
      </c>
      <c r="E1148" s="220" t="s">
        <v>14360</v>
      </c>
      <c r="F1148" s="441">
        <v>45261</v>
      </c>
      <c r="G1148" s="220" t="s">
        <v>1773</v>
      </c>
      <c r="H1148" s="220" t="s">
        <v>74</v>
      </c>
    </row>
    <row r="1149" spans="1:8" ht="27" customHeight="1">
      <c r="A1149">
        <v>420</v>
      </c>
      <c r="B1149" t="s">
        <v>9719</v>
      </c>
      <c r="C1149" t="s">
        <v>1574</v>
      </c>
      <c r="D1149" s="673">
        <v>33.5</v>
      </c>
      <c r="E1149" s="220" t="s">
        <v>14360</v>
      </c>
      <c r="F1149" s="441">
        <v>45261</v>
      </c>
      <c r="G1149" s="220" t="s">
        <v>1773</v>
      </c>
      <c r="H1149" s="220" t="s">
        <v>74</v>
      </c>
    </row>
    <row r="1150" spans="1:8" ht="27" customHeight="1">
      <c r="A1150">
        <v>12327</v>
      </c>
      <c r="B1150" t="s">
        <v>9720</v>
      </c>
      <c r="C1150" t="s">
        <v>1574</v>
      </c>
      <c r="D1150" s="673">
        <v>39.909999999999997</v>
      </c>
      <c r="E1150" s="220" t="s">
        <v>14360</v>
      </c>
      <c r="F1150" s="441">
        <v>45261</v>
      </c>
      <c r="G1150" s="220" t="s">
        <v>1773</v>
      </c>
      <c r="H1150" s="220" t="s">
        <v>74</v>
      </c>
    </row>
    <row r="1151" spans="1:8" ht="27" customHeight="1">
      <c r="A1151">
        <v>36148</v>
      </c>
      <c r="B1151" t="s">
        <v>9721</v>
      </c>
      <c r="C1151" t="s">
        <v>1574</v>
      </c>
      <c r="D1151" s="673">
        <v>81.599999999999994</v>
      </c>
      <c r="E1151" s="220" t="s">
        <v>14360</v>
      </c>
      <c r="F1151" s="441">
        <v>45261</v>
      </c>
      <c r="G1151" s="220" t="s">
        <v>1773</v>
      </c>
      <c r="H1151" s="220" t="s">
        <v>74</v>
      </c>
    </row>
    <row r="1152" spans="1:8" ht="27" customHeight="1">
      <c r="A1152">
        <v>12329</v>
      </c>
      <c r="B1152" t="s">
        <v>9722</v>
      </c>
      <c r="C1152" t="s">
        <v>1578</v>
      </c>
      <c r="D1152" s="673">
        <v>129.16999999999999</v>
      </c>
      <c r="E1152" s="220" t="s">
        <v>14360</v>
      </c>
      <c r="F1152" s="441">
        <v>45261</v>
      </c>
      <c r="G1152" s="220" t="s">
        <v>1773</v>
      </c>
      <c r="H1152" s="220" t="s">
        <v>74</v>
      </c>
    </row>
    <row r="1153" spans="1:8" ht="27" customHeight="1">
      <c r="A1153">
        <v>1339</v>
      </c>
      <c r="B1153" t="s">
        <v>9723</v>
      </c>
      <c r="C1153" t="s">
        <v>1578</v>
      </c>
      <c r="D1153" s="673">
        <v>77.900000000000006</v>
      </c>
      <c r="E1153" s="220" t="s">
        <v>14360</v>
      </c>
      <c r="F1153" s="441">
        <v>45261</v>
      </c>
      <c r="G1153" s="220" t="s">
        <v>1773</v>
      </c>
      <c r="H1153" s="220" t="s">
        <v>74</v>
      </c>
    </row>
    <row r="1154" spans="1:8" ht="27" customHeight="1">
      <c r="A1154">
        <v>44396</v>
      </c>
      <c r="B1154" t="s">
        <v>9724</v>
      </c>
      <c r="C1154" t="s">
        <v>1578</v>
      </c>
      <c r="D1154" s="673">
        <v>39.130000000000003</v>
      </c>
      <c r="E1154" s="220" t="s">
        <v>14360</v>
      </c>
      <c r="F1154" s="441">
        <v>45261</v>
      </c>
      <c r="G1154" s="220" t="s">
        <v>1773</v>
      </c>
      <c r="H1154" s="220" t="s">
        <v>74</v>
      </c>
    </row>
    <row r="1155" spans="1:8" ht="27" customHeight="1">
      <c r="A1155">
        <v>44327</v>
      </c>
      <c r="B1155" t="s">
        <v>9725</v>
      </c>
      <c r="C1155" t="s">
        <v>1579</v>
      </c>
      <c r="D1155" s="673">
        <v>133.09</v>
      </c>
      <c r="E1155" s="220" t="s">
        <v>14360</v>
      </c>
      <c r="F1155" s="441">
        <v>45261</v>
      </c>
      <c r="G1155" s="220" t="s">
        <v>1773</v>
      </c>
      <c r="H1155" s="220" t="s">
        <v>74</v>
      </c>
    </row>
    <row r="1156" spans="1:8" ht="27" customHeight="1">
      <c r="A1156">
        <v>37418</v>
      </c>
      <c r="B1156" t="s">
        <v>9726</v>
      </c>
      <c r="C1156" t="s">
        <v>1574</v>
      </c>
      <c r="D1156" s="673">
        <v>16.71</v>
      </c>
      <c r="E1156" s="220" t="s">
        <v>14360</v>
      </c>
      <c r="F1156" s="441">
        <v>45261</v>
      </c>
      <c r="G1156" s="220" t="s">
        <v>1773</v>
      </c>
      <c r="H1156" s="220" t="s">
        <v>74</v>
      </c>
    </row>
    <row r="1157" spans="1:8" ht="27" customHeight="1">
      <c r="A1157">
        <v>37419</v>
      </c>
      <c r="B1157" t="s">
        <v>9727</v>
      </c>
      <c r="C1157" t="s">
        <v>1574</v>
      </c>
      <c r="D1157" s="673">
        <v>17.16</v>
      </c>
      <c r="E1157" s="220" t="s">
        <v>14360</v>
      </c>
      <c r="F1157" s="441">
        <v>45261</v>
      </c>
      <c r="G1157" s="220" t="s">
        <v>1773</v>
      </c>
      <c r="H1157" s="220" t="s">
        <v>74</v>
      </c>
    </row>
    <row r="1158" spans="1:8" ht="27" customHeight="1">
      <c r="A1158">
        <v>1427</v>
      </c>
      <c r="B1158" t="s">
        <v>9728</v>
      </c>
      <c r="C1158" t="s">
        <v>1574</v>
      </c>
      <c r="D1158" s="673">
        <v>16.100000000000001</v>
      </c>
      <c r="E1158" s="220" t="s">
        <v>14360</v>
      </c>
      <c r="F1158" s="441">
        <v>45261</v>
      </c>
      <c r="G1158" s="220" t="s">
        <v>1773</v>
      </c>
      <c r="H1158" s="220" t="s">
        <v>74</v>
      </c>
    </row>
    <row r="1159" spans="1:8" ht="27" customHeight="1">
      <c r="A1159">
        <v>1402</v>
      </c>
      <c r="B1159" t="s">
        <v>9729</v>
      </c>
      <c r="C1159" t="s">
        <v>1574</v>
      </c>
      <c r="D1159" s="673">
        <v>5.57</v>
      </c>
      <c r="E1159" s="220" t="s">
        <v>14360</v>
      </c>
      <c r="F1159" s="441">
        <v>45261</v>
      </c>
      <c r="G1159" s="220" t="s">
        <v>1773</v>
      </c>
      <c r="H1159" s="220" t="s">
        <v>74</v>
      </c>
    </row>
    <row r="1160" spans="1:8" ht="27" customHeight="1">
      <c r="A1160">
        <v>1420</v>
      </c>
      <c r="B1160" t="s">
        <v>9730</v>
      </c>
      <c r="C1160" t="s">
        <v>1574</v>
      </c>
      <c r="D1160" s="673">
        <v>7.16</v>
      </c>
      <c r="E1160" s="220" t="s">
        <v>14360</v>
      </c>
      <c r="F1160" s="441">
        <v>45261</v>
      </c>
      <c r="G1160" s="220" t="s">
        <v>1773</v>
      </c>
      <c r="H1160" s="220" t="s">
        <v>74</v>
      </c>
    </row>
    <row r="1161" spans="1:8" ht="27" customHeight="1">
      <c r="A1161">
        <v>1419</v>
      </c>
      <c r="B1161" t="s">
        <v>9731</v>
      </c>
      <c r="C1161" t="s">
        <v>1574</v>
      </c>
      <c r="D1161" s="673">
        <v>8.65</v>
      </c>
      <c r="E1161" s="220" t="s">
        <v>14360</v>
      </c>
      <c r="F1161" s="441">
        <v>45261</v>
      </c>
      <c r="G1161" s="220" t="s">
        <v>1773</v>
      </c>
      <c r="H1161" s="220" t="s">
        <v>74</v>
      </c>
    </row>
    <row r="1162" spans="1:8" ht="27" customHeight="1">
      <c r="A1162">
        <v>1414</v>
      </c>
      <c r="B1162" t="s">
        <v>9732</v>
      </c>
      <c r="C1162" t="s">
        <v>1574</v>
      </c>
      <c r="D1162" s="673">
        <v>8.4700000000000006</v>
      </c>
      <c r="E1162" s="220" t="s">
        <v>14360</v>
      </c>
      <c r="F1162" s="441">
        <v>45261</v>
      </c>
      <c r="G1162" s="220" t="s">
        <v>1773</v>
      </c>
      <c r="H1162" s="220" t="s">
        <v>74</v>
      </c>
    </row>
    <row r="1163" spans="1:8" ht="27" customHeight="1">
      <c r="A1163">
        <v>1413</v>
      </c>
      <c r="B1163" t="s">
        <v>9733</v>
      </c>
      <c r="C1163" t="s">
        <v>1574</v>
      </c>
      <c r="D1163" s="673">
        <v>12.51</v>
      </c>
      <c r="E1163" s="220" t="s">
        <v>14360</v>
      </c>
      <c r="F1163" s="441">
        <v>45261</v>
      </c>
      <c r="G1163" s="220" t="s">
        <v>1773</v>
      </c>
      <c r="H1163" s="220" t="s">
        <v>74</v>
      </c>
    </row>
    <row r="1164" spans="1:8" ht="27" customHeight="1">
      <c r="A1164">
        <v>1412</v>
      </c>
      <c r="B1164" t="s">
        <v>9734</v>
      </c>
      <c r="C1164" t="s">
        <v>1574</v>
      </c>
      <c r="D1164" s="673">
        <v>10.6</v>
      </c>
      <c r="E1164" s="220" t="s">
        <v>14360</v>
      </c>
      <c r="F1164" s="441">
        <v>45261</v>
      </c>
      <c r="G1164" s="220" t="s">
        <v>1773</v>
      </c>
      <c r="H1164" s="220" t="s">
        <v>74</v>
      </c>
    </row>
    <row r="1165" spans="1:8" ht="27" customHeight="1">
      <c r="A1165">
        <v>1406</v>
      </c>
      <c r="B1165" t="s">
        <v>9735</v>
      </c>
      <c r="C1165" t="s">
        <v>1574</v>
      </c>
      <c r="D1165" s="673">
        <v>12.78</v>
      </c>
      <c r="E1165" s="220" t="s">
        <v>14360</v>
      </c>
      <c r="F1165" s="441">
        <v>45261</v>
      </c>
      <c r="G1165" s="220" t="s">
        <v>1773</v>
      </c>
      <c r="H1165" s="220" t="s">
        <v>74</v>
      </c>
    </row>
    <row r="1166" spans="1:8" ht="27" customHeight="1">
      <c r="A1166">
        <v>11281</v>
      </c>
      <c r="B1166" t="s">
        <v>9736</v>
      </c>
      <c r="C1166" t="s">
        <v>1574</v>
      </c>
      <c r="D1166" s="674">
        <v>10919.45</v>
      </c>
      <c r="E1166" s="220" t="s">
        <v>14360</v>
      </c>
      <c r="F1166" s="441">
        <v>45261</v>
      </c>
      <c r="G1166" s="220" t="s">
        <v>1773</v>
      </c>
      <c r="H1166" s="220" t="s">
        <v>74</v>
      </c>
    </row>
    <row r="1167" spans="1:8" ht="27" customHeight="1">
      <c r="A1167">
        <v>1442</v>
      </c>
      <c r="B1167" t="s">
        <v>9737</v>
      </c>
      <c r="C1167" t="s">
        <v>1574</v>
      </c>
      <c r="D1167" s="674">
        <v>9166.7900000000009</v>
      </c>
      <c r="E1167" s="220" t="s">
        <v>14360</v>
      </c>
      <c r="F1167" s="441">
        <v>45261</v>
      </c>
      <c r="G1167" s="220" t="s">
        <v>1773</v>
      </c>
      <c r="H1167" s="220" t="s">
        <v>74</v>
      </c>
    </row>
    <row r="1168" spans="1:8" ht="27" customHeight="1">
      <c r="A1168">
        <v>13457</v>
      </c>
      <c r="B1168" t="s">
        <v>9738</v>
      </c>
      <c r="C1168" t="s">
        <v>1574</v>
      </c>
      <c r="D1168" s="674">
        <v>7912.64</v>
      </c>
      <c r="E1168" s="220" t="s">
        <v>14360</v>
      </c>
      <c r="F1168" s="441">
        <v>45261</v>
      </c>
      <c r="G1168" s="220" t="s">
        <v>1773</v>
      </c>
      <c r="H1168" s="220" t="s">
        <v>74</v>
      </c>
    </row>
    <row r="1169" spans="1:8" ht="27" customHeight="1">
      <c r="A1169">
        <v>40699</v>
      </c>
      <c r="B1169" t="s">
        <v>9739</v>
      </c>
      <c r="C1169" t="s">
        <v>1574</v>
      </c>
      <c r="D1169" s="674">
        <v>6116.77</v>
      </c>
      <c r="E1169" s="220" t="s">
        <v>14360</v>
      </c>
      <c r="F1169" s="441">
        <v>45261</v>
      </c>
      <c r="G1169" s="220" t="s">
        <v>1773</v>
      </c>
      <c r="H1169" s="220" t="s">
        <v>74</v>
      </c>
    </row>
    <row r="1170" spans="1:8" ht="27" customHeight="1">
      <c r="A1170">
        <v>40701</v>
      </c>
      <c r="B1170" t="s">
        <v>9740</v>
      </c>
      <c r="C1170" t="s">
        <v>1574</v>
      </c>
      <c r="D1170" s="674">
        <v>108152.95</v>
      </c>
      <c r="E1170" s="220" t="s">
        <v>14360</v>
      </c>
      <c r="F1170" s="441">
        <v>45261</v>
      </c>
      <c r="G1170" s="220" t="s">
        <v>1773</v>
      </c>
      <c r="H1170" s="220" t="s">
        <v>74</v>
      </c>
    </row>
    <row r="1171" spans="1:8" ht="27" customHeight="1">
      <c r="A1171">
        <v>40700</v>
      </c>
      <c r="B1171" t="s">
        <v>9741</v>
      </c>
      <c r="C1171" t="s">
        <v>1574</v>
      </c>
      <c r="D1171" s="674">
        <v>14239.05</v>
      </c>
      <c r="E1171" s="220" t="s">
        <v>14360</v>
      </c>
      <c r="F1171" s="441">
        <v>45261</v>
      </c>
      <c r="G1171" s="220" t="s">
        <v>1773</v>
      </c>
      <c r="H1171" s="220" t="s">
        <v>74</v>
      </c>
    </row>
    <row r="1172" spans="1:8" ht="27" customHeight="1">
      <c r="A1172">
        <v>13458</v>
      </c>
      <c r="B1172" t="s">
        <v>9742</v>
      </c>
      <c r="C1172" t="s">
        <v>1574</v>
      </c>
      <c r="D1172" s="674">
        <v>13530.62</v>
      </c>
      <c r="E1172" s="220" t="s">
        <v>14360</v>
      </c>
      <c r="F1172" s="441">
        <v>45261</v>
      </c>
      <c r="G1172" s="220" t="s">
        <v>1773</v>
      </c>
      <c r="H1172" s="220" t="s">
        <v>74</v>
      </c>
    </row>
    <row r="1173" spans="1:8" ht="27" customHeight="1">
      <c r="A1173">
        <v>11134</v>
      </c>
      <c r="B1173" t="s">
        <v>9743</v>
      </c>
      <c r="C1173" t="s">
        <v>1576</v>
      </c>
      <c r="D1173" s="673">
        <v>38.64</v>
      </c>
      <c r="E1173" s="220" t="s">
        <v>14360</v>
      </c>
      <c r="F1173" s="441">
        <v>45261</v>
      </c>
      <c r="G1173" s="220" t="s">
        <v>1773</v>
      </c>
      <c r="H1173" s="220" t="s">
        <v>74</v>
      </c>
    </row>
    <row r="1174" spans="1:8" ht="27" customHeight="1">
      <c r="A1174">
        <v>11135</v>
      </c>
      <c r="B1174" t="s">
        <v>9744</v>
      </c>
      <c r="C1174" t="s">
        <v>1576</v>
      </c>
      <c r="D1174" s="673">
        <v>41.72</v>
      </c>
      <c r="E1174" s="220" t="s">
        <v>14360</v>
      </c>
      <c r="F1174" s="441">
        <v>45261</v>
      </c>
      <c r="G1174" s="220" t="s">
        <v>1773</v>
      </c>
      <c r="H1174" s="220" t="s">
        <v>74</v>
      </c>
    </row>
    <row r="1175" spans="1:8" ht="27" customHeight="1">
      <c r="A1175">
        <v>11136</v>
      </c>
      <c r="B1175" t="s">
        <v>9745</v>
      </c>
      <c r="C1175" t="s">
        <v>1576</v>
      </c>
      <c r="D1175" s="673">
        <v>47.77</v>
      </c>
      <c r="E1175" s="220" t="s">
        <v>14360</v>
      </c>
      <c r="F1175" s="441">
        <v>45261</v>
      </c>
      <c r="G1175" s="220" t="s">
        <v>1773</v>
      </c>
      <c r="H1175" s="220" t="s">
        <v>74</v>
      </c>
    </row>
    <row r="1176" spans="1:8" ht="27" customHeight="1">
      <c r="A1176">
        <v>34743</v>
      </c>
      <c r="B1176" t="s">
        <v>9746</v>
      </c>
      <c r="C1176" t="s">
        <v>1576</v>
      </c>
      <c r="D1176" s="673">
        <v>57.64</v>
      </c>
      <c r="E1176" s="220" t="s">
        <v>14360</v>
      </c>
      <c r="F1176" s="441">
        <v>45261</v>
      </c>
      <c r="G1176" s="220" t="s">
        <v>1773</v>
      </c>
      <c r="H1176" s="220" t="s">
        <v>74</v>
      </c>
    </row>
    <row r="1177" spans="1:8" ht="27" customHeight="1">
      <c r="A1177">
        <v>11137</v>
      </c>
      <c r="B1177" t="s">
        <v>9747</v>
      </c>
      <c r="C1177" t="s">
        <v>1576</v>
      </c>
      <c r="D1177" s="673">
        <v>65.47</v>
      </c>
      <c r="E1177" s="220" t="s">
        <v>14360</v>
      </c>
      <c r="F1177" s="441">
        <v>45261</v>
      </c>
      <c r="G1177" s="220" t="s">
        <v>1773</v>
      </c>
      <c r="H1177" s="220" t="s">
        <v>74</v>
      </c>
    </row>
    <row r="1178" spans="1:8" ht="27" customHeight="1">
      <c r="A1178">
        <v>34745</v>
      </c>
      <c r="B1178" t="s">
        <v>9748</v>
      </c>
      <c r="C1178" t="s">
        <v>1576</v>
      </c>
      <c r="D1178" s="673">
        <v>77.849999999999994</v>
      </c>
      <c r="E1178" s="220" t="s">
        <v>14360</v>
      </c>
      <c r="F1178" s="441">
        <v>45261</v>
      </c>
      <c r="G1178" s="220" t="s">
        <v>1773</v>
      </c>
      <c r="H1178" s="220" t="s">
        <v>74</v>
      </c>
    </row>
    <row r="1179" spans="1:8" ht="27" customHeight="1">
      <c r="A1179">
        <v>34746</v>
      </c>
      <c r="B1179" t="s">
        <v>9749</v>
      </c>
      <c r="C1179" t="s">
        <v>1576</v>
      </c>
      <c r="D1179" s="673">
        <v>21.23</v>
      </c>
      <c r="E1179" s="220" t="s">
        <v>14360</v>
      </c>
      <c r="F1179" s="441">
        <v>45261</v>
      </c>
      <c r="G1179" s="220" t="s">
        <v>1773</v>
      </c>
      <c r="H1179" s="220" t="s">
        <v>74</v>
      </c>
    </row>
    <row r="1180" spans="1:8" ht="27" customHeight="1">
      <c r="A1180">
        <v>1360</v>
      </c>
      <c r="B1180" t="s">
        <v>9750</v>
      </c>
      <c r="C1180" t="s">
        <v>1576</v>
      </c>
      <c r="D1180" s="673">
        <v>24.77</v>
      </c>
      <c r="E1180" s="220" t="s">
        <v>14360</v>
      </c>
      <c r="F1180" s="441">
        <v>45261</v>
      </c>
      <c r="G1180" s="220" t="s">
        <v>1773</v>
      </c>
      <c r="H1180" s="220" t="s">
        <v>74</v>
      </c>
    </row>
    <row r="1181" spans="1:8" ht="27" customHeight="1">
      <c r="A1181">
        <v>36524</v>
      </c>
      <c r="B1181" t="s">
        <v>9751</v>
      </c>
      <c r="C1181" t="s">
        <v>1574</v>
      </c>
      <c r="D1181" s="674">
        <v>187946.8</v>
      </c>
      <c r="E1181" s="220" t="s">
        <v>14360</v>
      </c>
      <c r="F1181" s="441">
        <v>45261</v>
      </c>
      <c r="G1181" s="220" t="s">
        <v>1773</v>
      </c>
      <c r="H1181" s="220" t="s">
        <v>74</v>
      </c>
    </row>
    <row r="1182" spans="1:8" ht="27" customHeight="1">
      <c r="A1182">
        <v>36526</v>
      </c>
      <c r="B1182" t="s">
        <v>9752</v>
      </c>
      <c r="C1182" t="s">
        <v>1574</v>
      </c>
      <c r="D1182" s="674">
        <v>151455.19</v>
      </c>
      <c r="E1182" s="220" t="s">
        <v>14360</v>
      </c>
      <c r="F1182" s="441">
        <v>45261</v>
      </c>
      <c r="G1182" s="220" t="s">
        <v>1773</v>
      </c>
      <c r="H1182" s="220" t="s">
        <v>74</v>
      </c>
    </row>
    <row r="1183" spans="1:8" ht="27" customHeight="1">
      <c r="A1183">
        <v>36523</v>
      </c>
      <c r="B1183" t="s">
        <v>9753</v>
      </c>
      <c r="C1183" t="s">
        <v>1574</v>
      </c>
      <c r="D1183" s="674">
        <v>324245.12</v>
      </c>
      <c r="E1183" s="220" t="s">
        <v>14360</v>
      </c>
      <c r="F1183" s="441">
        <v>45261</v>
      </c>
      <c r="G1183" s="220" t="s">
        <v>1773</v>
      </c>
      <c r="H1183" s="220" t="s">
        <v>74</v>
      </c>
    </row>
    <row r="1184" spans="1:8" ht="27" customHeight="1">
      <c r="A1184">
        <v>36527</v>
      </c>
      <c r="B1184" t="s">
        <v>9754</v>
      </c>
      <c r="C1184" t="s">
        <v>1574</v>
      </c>
      <c r="D1184" s="674">
        <v>352196.98</v>
      </c>
      <c r="E1184" s="220" t="s">
        <v>14360</v>
      </c>
      <c r="F1184" s="441">
        <v>45261</v>
      </c>
      <c r="G1184" s="220" t="s">
        <v>1773</v>
      </c>
      <c r="H1184" s="220" t="s">
        <v>74</v>
      </c>
    </row>
    <row r="1185" spans="1:8" ht="27" customHeight="1">
      <c r="A1185">
        <v>38642</v>
      </c>
      <c r="B1185" t="s">
        <v>9755</v>
      </c>
      <c r="C1185" t="s">
        <v>1574</v>
      </c>
      <c r="D1185" s="674">
        <v>82000.490000000005</v>
      </c>
      <c r="E1185" s="220" t="s">
        <v>14360</v>
      </c>
      <c r="F1185" s="441">
        <v>45261</v>
      </c>
      <c r="G1185" s="220" t="s">
        <v>1773</v>
      </c>
      <c r="H1185" s="220" t="s">
        <v>74</v>
      </c>
    </row>
    <row r="1186" spans="1:8" ht="27" customHeight="1">
      <c r="A1186">
        <v>36522</v>
      </c>
      <c r="B1186" t="s">
        <v>9756</v>
      </c>
      <c r="C1186" t="s">
        <v>1574</v>
      </c>
      <c r="D1186" s="674">
        <v>95365.6</v>
      </c>
      <c r="E1186" s="220" t="s">
        <v>14360</v>
      </c>
      <c r="F1186" s="441">
        <v>45261</v>
      </c>
      <c r="G1186" s="220" t="s">
        <v>1773</v>
      </c>
      <c r="H1186" s="220" t="s">
        <v>74</v>
      </c>
    </row>
    <row r="1187" spans="1:8" ht="27" customHeight="1">
      <c r="A1187">
        <v>36525</v>
      </c>
      <c r="B1187" t="s">
        <v>9757</v>
      </c>
      <c r="C1187" t="s">
        <v>1574</v>
      </c>
      <c r="D1187" s="674">
        <v>127716.8</v>
      </c>
      <c r="E1187" s="220" t="s">
        <v>14360</v>
      </c>
      <c r="F1187" s="441">
        <v>45261</v>
      </c>
      <c r="G1187" s="220" t="s">
        <v>1773</v>
      </c>
      <c r="H1187" s="220" t="s">
        <v>74</v>
      </c>
    </row>
    <row r="1188" spans="1:8" ht="27" customHeight="1">
      <c r="A1188">
        <v>13803</v>
      </c>
      <c r="B1188" t="s">
        <v>9758</v>
      </c>
      <c r="C1188" t="s">
        <v>1574</v>
      </c>
      <c r="D1188" s="674">
        <v>127351.36</v>
      </c>
      <c r="E1188" s="220" t="s">
        <v>14360</v>
      </c>
      <c r="F1188" s="441">
        <v>45261</v>
      </c>
      <c r="G1188" s="220" t="s">
        <v>1773</v>
      </c>
      <c r="H1188" s="220" t="s">
        <v>74</v>
      </c>
    </row>
    <row r="1189" spans="1:8" ht="27" customHeight="1">
      <c r="A1189">
        <v>34348</v>
      </c>
      <c r="B1189" t="s">
        <v>9759</v>
      </c>
      <c r="C1189" t="s">
        <v>1577</v>
      </c>
      <c r="D1189" s="673">
        <v>29.16</v>
      </c>
      <c r="E1189" s="220" t="s">
        <v>14360</v>
      </c>
      <c r="F1189" s="441">
        <v>45261</v>
      </c>
      <c r="G1189" s="220" t="s">
        <v>1773</v>
      </c>
      <c r="H1189" s="220" t="s">
        <v>74</v>
      </c>
    </row>
    <row r="1190" spans="1:8" ht="27" customHeight="1">
      <c r="A1190">
        <v>34347</v>
      </c>
      <c r="B1190" t="s">
        <v>9760</v>
      </c>
      <c r="C1190" t="s">
        <v>1577</v>
      </c>
      <c r="D1190" s="673">
        <v>20.85</v>
      </c>
      <c r="E1190" s="220" t="s">
        <v>14360</v>
      </c>
      <c r="F1190" s="441">
        <v>45261</v>
      </c>
      <c r="G1190" s="220" t="s">
        <v>1773</v>
      </c>
      <c r="H1190" s="220" t="s">
        <v>74</v>
      </c>
    </row>
    <row r="1191" spans="1:8" ht="27" customHeight="1">
      <c r="A1191">
        <v>11146</v>
      </c>
      <c r="B1191" t="s">
        <v>9761</v>
      </c>
      <c r="C1191" t="s">
        <v>1575</v>
      </c>
      <c r="D1191" s="673">
        <v>596.38</v>
      </c>
      <c r="E1191" s="220" t="s">
        <v>14360</v>
      </c>
      <c r="F1191" s="441">
        <v>45261</v>
      </c>
      <c r="G1191" s="220" t="s">
        <v>1773</v>
      </c>
      <c r="H1191" s="220" t="s">
        <v>74</v>
      </c>
    </row>
    <row r="1192" spans="1:8" ht="27" customHeight="1">
      <c r="A1192">
        <v>11147</v>
      </c>
      <c r="B1192" t="s">
        <v>9762</v>
      </c>
      <c r="C1192" t="s">
        <v>1575</v>
      </c>
      <c r="D1192" s="673">
        <v>619.72</v>
      </c>
      <c r="E1192" s="220" t="s">
        <v>14360</v>
      </c>
      <c r="F1192" s="441">
        <v>45261</v>
      </c>
      <c r="G1192" s="220" t="s">
        <v>1773</v>
      </c>
      <c r="H1192" s="220" t="s">
        <v>74</v>
      </c>
    </row>
    <row r="1193" spans="1:8" ht="27" customHeight="1">
      <c r="A1193">
        <v>34872</v>
      </c>
      <c r="B1193" t="s">
        <v>9763</v>
      </c>
      <c r="C1193" t="s">
        <v>1575</v>
      </c>
      <c r="D1193" s="673">
        <v>626.67999999999995</v>
      </c>
      <c r="E1193" s="220" t="s">
        <v>14360</v>
      </c>
      <c r="F1193" s="441">
        <v>45261</v>
      </c>
      <c r="G1193" s="220" t="s">
        <v>1773</v>
      </c>
      <c r="H1193" s="220" t="s">
        <v>74</v>
      </c>
    </row>
    <row r="1194" spans="1:8" ht="27" customHeight="1">
      <c r="A1194">
        <v>34491</v>
      </c>
      <c r="B1194" t="s">
        <v>9764</v>
      </c>
      <c r="C1194" t="s">
        <v>1575</v>
      </c>
      <c r="D1194" s="673">
        <v>644.84</v>
      </c>
      <c r="E1194" s="220" t="s">
        <v>14360</v>
      </c>
      <c r="F1194" s="441">
        <v>45261</v>
      </c>
      <c r="G1194" s="220" t="s">
        <v>1773</v>
      </c>
      <c r="H1194" s="220" t="s">
        <v>74</v>
      </c>
    </row>
    <row r="1195" spans="1:8" ht="27" customHeight="1">
      <c r="A1195">
        <v>34770</v>
      </c>
      <c r="B1195" t="s">
        <v>9765</v>
      </c>
      <c r="C1195" t="s">
        <v>1584</v>
      </c>
      <c r="D1195" s="673">
        <v>502.7</v>
      </c>
      <c r="E1195" s="220" t="s">
        <v>14360</v>
      </c>
      <c r="F1195" s="441">
        <v>45261</v>
      </c>
      <c r="G1195" s="220" t="s">
        <v>1773</v>
      </c>
      <c r="H1195" s="220" t="s">
        <v>74</v>
      </c>
    </row>
    <row r="1196" spans="1:8" ht="27" customHeight="1">
      <c r="A1196">
        <v>1518</v>
      </c>
      <c r="B1196" t="s">
        <v>9766</v>
      </c>
      <c r="C1196" t="s">
        <v>1584</v>
      </c>
      <c r="D1196" s="673">
        <v>512.5</v>
      </c>
      <c r="E1196" s="220" t="s">
        <v>14360</v>
      </c>
      <c r="F1196" s="441">
        <v>45261</v>
      </c>
      <c r="G1196" s="220" t="s">
        <v>1773</v>
      </c>
      <c r="H1196" s="220" t="s">
        <v>74</v>
      </c>
    </row>
    <row r="1197" spans="1:8" ht="27" customHeight="1">
      <c r="A1197">
        <v>41965</v>
      </c>
      <c r="B1197" t="s">
        <v>9767</v>
      </c>
      <c r="C1197" t="s">
        <v>1584</v>
      </c>
      <c r="D1197" s="673">
        <v>449.38</v>
      </c>
      <c r="E1197" s="220" t="s">
        <v>14360</v>
      </c>
      <c r="F1197" s="441">
        <v>45261</v>
      </c>
      <c r="G1197" s="220" t="s">
        <v>1773</v>
      </c>
      <c r="H1197" s="220" t="s">
        <v>74</v>
      </c>
    </row>
    <row r="1198" spans="1:8" ht="27" customHeight="1">
      <c r="A1198">
        <v>1524</v>
      </c>
      <c r="B1198" t="s">
        <v>9768</v>
      </c>
      <c r="C1198" t="s">
        <v>1575</v>
      </c>
      <c r="D1198" s="673">
        <v>572.17999999999995</v>
      </c>
      <c r="E1198" s="220" t="s">
        <v>14360</v>
      </c>
      <c r="F1198" s="441">
        <v>45261</v>
      </c>
      <c r="G1198" s="220" t="s">
        <v>1773</v>
      </c>
      <c r="H1198" s="220" t="s">
        <v>74</v>
      </c>
    </row>
    <row r="1199" spans="1:8" ht="27" customHeight="1">
      <c r="A1199">
        <v>34492</v>
      </c>
      <c r="B1199" t="s">
        <v>9769</v>
      </c>
      <c r="C1199" t="s">
        <v>1575</v>
      </c>
      <c r="D1199" s="673">
        <v>530</v>
      </c>
      <c r="E1199" s="220" t="s">
        <v>14360</v>
      </c>
      <c r="F1199" s="441">
        <v>45261</v>
      </c>
      <c r="G1199" s="220" t="s">
        <v>1773</v>
      </c>
      <c r="H1199" s="220" t="s">
        <v>74</v>
      </c>
    </row>
    <row r="1200" spans="1:8" ht="27" customHeight="1">
      <c r="A1200">
        <v>38404</v>
      </c>
      <c r="B1200" t="s">
        <v>9770</v>
      </c>
      <c r="C1200" t="s">
        <v>1575</v>
      </c>
      <c r="D1200" s="673">
        <v>548.97</v>
      </c>
      <c r="E1200" s="220" t="s">
        <v>14360</v>
      </c>
      <c r="F1200" s="441">
        <v>45261</v>
      </c>
      <c r="G1200" s="220" t="s">
        <v>1773</v>
      </c>
      <c r="H1200" s="220" t="s">
        <v>74</v>
      </c>
    </row>
    <row r="1201" spans="1:8" ht="27" customHeight="1">
      <c r="A1201">
        <v>39849</v>
      </c>
      <c r="B1201" t="s">
        <v>9771</v>
      </c>
      <c r="C1201" t="s">
        <v>1575</v>
      </c>
      <c r="D1201" s="673">
        <v>629.13</v>
      </c>
      <c r="E1201" s="220" t="s">
        <v>14360</v>
      </c>
      <c r="F1201" s="441">
        <v>45261</v>
      </c>
      <c r="G1201" s="220" t="s">
        <v>1773</v>
      </c>
      <c r="H1201" s="220" t="s">
        <v>74</v>
      </c>
    </row>
    <row r="1202" spans="1:8" ht="27" customHeight="1">
      <c r="A1202">
        <v>38464</v>
      </c>
      <c r="B1202" t="s">
        <v>9772</v>
      </c>
      <c r="C1202" t="s">
        <v>1575</v>
      </c>
      <c r="D1202" s="673">
        <v>638.26</v>
      </c>
      <c r="E1202" s="220" t="s">
        <v>14360</v>
      </c>
      <c r="F1202" s="441">
        <v>45261</v>
      </c>
      <c r="G1202" s="220" t="s">
        <v>1773</v>
      </c>
      <c r="H1202" s="220" t="s">
        <v>74</v>
      </c>
    </row>
    <row r="1203" spans="1:8" ht="27" customHeight="1">
      <c r="A1203">
        <v>1527</v>
      </c>
      <c r="B1203" t="s">
        <v>9773</v>
      </c>
      <c r="C1203" t="s">
        <v>1575</v>
      </c>
      <c r="D1203" s="673">
        <v>590.35</v>
      </c>
      <c r="E1203" s="220" t="s">
        <v>14360</v>
      </c>
      <c r="F1203" s="441">
        <v>45261</v>
      </c>
      <c r="G1203" s="220" t="s">
        <v>1773</v>
      </c>
      <c r="H1203" s="220" t="s">
        <v>74</v>
      </c>
    </row>
    <row r="1204" spans="1:8" ht="27" customHeight="1">
      <c r="A1204">
        <v>34493</v>
      </c>
      <c r="B1204" t="s">
        <v>9774</v>
      </c>
      <c r="C1204" t="s">
        <v>1575</v>
      </c>
      <c r="D1204" s="673">
        <v>544.92999999999995</v>
      </c>
      <c r="E1204" s="220" t="s">
        <v>14360</v>
      </c>
      <c r="F1204" s="441">
        <v>45261</v>
      </c>
      <c r="G1204" s="220" t="s">
        <v>1773</v>
      </c>
      <c r="H1204" s="220" t="s">
        <v>74</v>
      </c>
    </row>
    <row r="1205" spans="1:8" ht="27" customHeight="1">
      <c r="A1205">
        <v>38405</v>
      </c>
      <c r="B1205" t="s">
        <v>9775</v>
      </c>
      <c r="C1205" t="s">
        <v>1575</v>
      </c>
      <c r="D1205" s="673">
        <v>565.91</v>
      </c>
      <c r="E1205" s="220" t="s">
        <v>14360</v>
      </c>
      <c r="F1205" s="441">
        <v>45261</v>
      </c>
      <c r="G1205" s="220" t="s">
        <v>1773</v>
      </c>
      <c r="H1205" s="220" t="s">
        <v>74</v>
      </c>
    </row>
    <row r="1206" spans="1:8" ht="27" customHeight="1">
      <c r="A1206">
        <v>38408</v>
      </c>
      <c r="B1206" t="s">
        <v>9776</v>
      </c>
      <c r="C1206" t="s">
        <v>1575</v>
      </c>
      <c r="D1206" s="673">
        <v>626.4</v>
      </c>
      <c r="E1206" s="220" t="s">
        <v>14360</v>
      </c>
      <c r="F1206" s="441">
        <v>45261</v>
      </c>
      <c r="G1206" s="220" t="s">
        <v>1773</v>
      </c>
      <c r="H1206" s="220" t="s">
        <v>74</v>
      </c>
    </row>
    <row r="1207" spans="1:8" ht="27" customHeight="1">
      <c r="A1207">
        <v>1525</v>
      </c>
      <c r="B1207" t="s">
        <v>9777</v>
      </c>
      <c r="C1207" t="s">
        <v>1575</v>
      </c>
      <c r="D1207" s="673">
        <v>608.51</v>
      </c>
      <c r="E1207" s="220" t="s">
        <v>14360</v>
      </c>
      <c r="F1207" s="441">
        <v>45261</v>
      </c>
      <c r="G1207" s="220" t="s">
        <v>1773</v>
      </c>
      <c r="H1207" s="220" t="s">
        <v>74</v>
      </c>
    </row>
    <row r="1208" spans="1:8" ht="27" customHeight="1">
      <c r="A1208">
        <v>34494</v>
      </c>
      <c r="B1208" t="s">
        <v>9778</v>
      </c>
      <c r="C1208" t="s">
        <v>1575</v>
      </c>
      <c r="D1208" s="673">
        <v>563.1</v>
      </c>
      <c r="E1208" s="220" t="s">
        <v>14360</v>
      </c>
      <c r="F1208" s="441">
        <v>45261</v>
      </c>
      <c r="G1208" s="220" t="s">
        <v>1773</v>
      </c>
      <c r="H1208" s="220" t="s">
        <v>74</v>
      </c>
    </row>
    <row r="1209" spans="1:8" ht="27" customHeight="1">
      <c r="A1209">
        <v>38406</v>
      </c>
      <c r="B1209" t="s">
        <v>9779</v>
      </c>
      <c r="C1209" t="s">
        <v>1575</v>
      </c>
      <c r="D1209" s="673">
        <v>597.55999999999995</v>
      </c>
      <c r="E1209" s="220" t="s">
        <v>14360</v>
      </c>
      <c r="F1209" s="441">
        <v>45261</v>
      </c>
      <c r="G1209" s="220" t="s">
        <v>1773</v>
      </c>
      <c r="H1209" s="220" t="s">
        <v>74</v>
      </c>
    </row>
    <row r="1210" spans="1:8" ht="27" customHeight="1">
      <c r="A1210">
        <v>38409</v>
      </c>
      <c r="B1210" t="s">
        <v>9780</v>
      </c>
      <c r="C1210" t="s">
        <v>1575</v>
      </c>
      <c r="D1210" s="673">
        <v>630.66999999999996</v>
      </c>
      <c r="E1210" s="220" t="s">
        <v>14360</v>
      </c>
      <c r="F1210" s="441">
        <v>45261</v>
      </c>
      <c r="G1210" s="220" t="s">
        <v>1773</v>
      </c>
      <c r="H1210" s="220" t="s">
        <v>74</v>
      </c>
    </row>
    <row r="1211" spans="1:8" ht="27" customHeight="1">
      <c r="A1211">
        <v>43360</v>
      </c>
      <c r="B1211" t="s">
        <v>9781</v>
      </c>
      <c r="C1211" t="s">
        <v>1575</v>
      </c>
      <c r="D1211" s="673">
        <v>657.61</v>
      </c>
      <c r="E1211" s="220" t="s">
        <v>14360</v>
      </c>
      <c r="F1211" s="441">
        <v>45261</v>
      </c>
      <c r="G1211" s="220" t="s">
        <v>1773</v>
      </c>
      <c r="H1211" s="220" t="s">
        <v>74</v>
      </c>
    </row>
    <row r="1212" spans="1:8" ht="27" customHeight="1">
      <c r="A1212">
        <v>11145</v>
      </c>
      <c r="B1212" t="s">
        <v>9782</v>
      </c>
      <c r="C1212" t="s">
        <v>1575</v>
      </c>
      <c r="D1212" s="673">
        <v>626.67999999999995</v>
      </c>
      <c r="E1212" s="220" t="s">
        <v>14360</v>
      </c>
      <c r="F1212" s="441">
        <v>45261</v>
      </c>
      <c r="G1212" s="220" t="s">
        <v>1773</v>
      </c>
      <c r="H1212" s="220" t="s">
        <v>74</v>
      </c>
    </row>
    <row r="1213" spans="1:8" ht="27" customHeight="1">
      <c r="A1213">
        <v>34495</v>
      </c>
      <c r="B1213" t="s">
        <v>9783</v>
      </c>
      <c r="C1213" t="s">
        <v>1575</v>
      </c>
      <c r="D1213" s="673">
        <v>581.26</v>
      </c>
      <c r="E1213" s="220" t="s">
        <v>14360</v>
      </c>
      <c r="F1213" s="441">
        <v>45261</v>
      </c>
      <c r="G1213" s="220" t="s">
        <v>1773</v>
      </c>
      <c r="H1213" s="220" t="s">
        <v>74</v>
      </c>
    </row>
    <row r="1214" spans="1:8" ht="27" customHeight="1">
      <c r="A1214">
        <v>34479</v>
      </c>
      <c r="B1214" t="s">
        <v>9784</v>
      </c>
      <c r="C1214" t="s">
        <v>1575</v>
      </c>
      <c r="D1214" s="673">
        <v>644.84</v>
      </c>
      <c r="E1214" s="220" t="s">
        <v>14360</v>
      </c>
      <c r="F1214" s="441">
        <v>45261</v>
      </c>
      <c r="G1214" s="220" t="s">
        <v>1773</v>
      </c>
      <c r="H1214" s="220" t="s">
        <v>74</v>
      </c>
    </row>
    <row r="1215" spans="1:8" ht="27" customHeight="1">
      <c r="A1215">
        <v>34496</v>
      </c>
      <c r="B1215" t="s">
        <v>9785</v>
      </c>
      <c r="C1215" t="s">
        <v>1575</v>
      </c>
      <c r="D1215" s="673">
        <v>606.36</v>
      </c>
      <c r="E1215" s="220" t="s">
        <v>14360</v>
      </c>
      <c r="F1215" s="441">
        <v>45261</v>
      </c>
      <c r="G1215" s="220" t="s">
        <v>1773</v>
      </c>
      <c r="H1215" s="220" t="s">
        <v>74</v>
      </c>
    </row>
    <row r="1216" spans="1:8" ht="27" customHeight="1">
      <c r="A1216">
        <v>34481</v>
      </c>
      <c r="B1216" t="s">
        <v>9786</v>
      </c>
      <c r="C1216" t="s">
        <v>1575</v>
      </c>
      <c r="D1216" s="673">
        <v>673.78</v>
      </c>
      <c r="E1216" s="220" t="s">
        <v>14360</v>
      </c>
      <c r="F1216" s="441">
        <v>45261</v>
      </c>
      <c r="G1216" s="220" t="s">
        <v>1773</v>
      </c>
      <c r="H1216" s="220" t="s">
        <v>74</v>
      </c>
    </row>
    <row r="1217" spans="1:8" ht="27" customHeight="1">
      <c r="A1217">
        <v>34483</v>
      </c>
      <c r="B1217" t="s">
        <v>9787</v>
      </c>
      <c r="C1217" t="s">
        <v>1575</v>
      </c>
      <c r="D1217" s="673">
        <v>719.89</v>
      </c>
      <c r="E1217" s="220" t="s">
        <v>14360</v>
      </c>
      <c r="F1217" s="441">
        <v>45261</v>
      </c>
      <c r="G1217" s="220" t="s">
        <v>1773</v>
      </c>
      <c r="H1217" s="220" t="s">
        <v>74</v>
      </c>
    </row>
    <row r="1218" spans="1:8" ht="27" customHeight="1">
      <c r="A1218">
        <v>34485</v>
      </c>
      <c r="B1218" t="s">
        <v>9788</v>
      </c>
      <c r="C1218" t="s">
        <v>1575</v>
      </c>
      <c r="D1218" s="673">
        <v>769.84</v>
      </c>
      <c r="E1218" s="220" t="s">
        <v>14360</v>
      </c>
      <c r="F1218" s="441">
        <v>45261</v>
      </c>
      <c r="G1218" s="220" t="s">
        <v>1773</v>
      </c>
      <c r="H1218" s="220" t="s">
        <v>74</v>
      </c>
    </row>
    <row r="1219" spans="1:8" ht="27" customHeight="1">
      <c r="A1219">
        <v>14041</v>
      </c>
      <c r="B1219" t="s">
        <v>9789</v>
      </c>
      <c r="C1219" t="s">
        <v>1575</v>
      </c>
      <c r="D1219" s="673">
        <v>500.43</v>
      </c>
      <c r="E1219" s="220" t="s">
        <v>14360</v>
      </c>
      <c r="F1219" s="441">
        <v>45261</v>
      </c>
      <c r="G1219" s="220" t="s">
        <v>1773</v>
      </c>
      <c r="H1219" s="220" t="s">
        <v>74</v>
      </c>
    </row>
    <row r="1220" spans="1:8" ht="27" customHeight="1">
      <c r="A1220">
        <v>1523</v>
      </c>
      <c r="B1220" t="s">
        <v>9790</v>
      </c>
      <c r="C1220" t="s">
        <v>1575</v>
      </c>
      <c r="D1220" s="673">
        <v>508.61</v>
      </c>
      <c r="E1220" s="220" t="s">
        <v>14360</v>
      </c>
      <c r="F1220" s="441">
        <v>45261</v>
      </c>
      <c r="G1220" s="220" t="s">
        <v>1773</v>
      </c>
      <c r="H1220" s="220" t="s">
        <v>74</v>
      </c>
    </row>
    <row r="1221" spans="1:8" ht="27" customHeight="1">
      <c r="A1221">
        <v>14052</v>
      </c>
      <c r="B1221" t="s">
        <v>9791</v>
      </c>
      <c r="C1221" t="s">
        <v>1574</v>
      </c>
      <c r="D1221" s="673">
        <v>13.48</v>
      </c>
      <c r="E1221" s="220" t="s">
        <v>14360</v>
      </c>
      <c r="F1221" s="441">
        <v>45261</v>
      </c>
      <c r="G1221" s="220" t="s">
        <v>1773</v>
      </c>
      <c r="H1221" s="220" t="s">
        <v>74</v>
      </c>
    </row>
    <row r="1222" spans="1:8" ht="27" customHeight="1">
      <c r="A1222">
        <v>14054</v>
      </c>
      <c r="B1222" t="s">
        <v>9792</v>
      </c>
      <c r="C1222" t="s">
        <v>1574</v>
      </c>
      <c r="D1222" s="673">
        <v>17.52</v>
      </c>
      <c r="E1222" s="220" t="s">
        <v>14360</v>
      </c>
      <c r="F1222" s="441">
        <v>45261</v>
      </c>
      <c r="G1222" s="220" t="s">
        <v>1773</v>
      </c>
      <c r="H1222" s="220" t="s">
        <v>74</v>
      </c>
    </row>
    <row r="1223" spans="1:8" ht="27" customHeight="1">
      <c r="A1223">
        <v>14053</v>
      </c>
      <c r="B1223" t="s">
        <v>9793</v>
      </c>
      <c r="C1223" t="s">
        <v>1574</v>
      </c>
      <c r="D1223" s="673">
        <v>13.68</v>
      </c>
      <c r="E1223" s="220" t="s">
        <v>14360</v>
      </c>
      <c r="F1223" s="441">
        <v>45261</v>
      </c>
      <c r="G1223" s="220" t="s">
        <v>1773</v>
      </c>
      <c r="H1223" s="220" t="s">
        <v>74</v>
      </c>
    </row>
    <row r="1224" spans="1:8" ht="27" customHeight="1">
      <c r="A1224">
        <v>2558</v>
      </c>
      <c r="B1224" t="s">
        <v>9794</v>
      </c>
      <c r="C1224" t="s">
        <v>1574</v>
      </c>
      <c r="D1224" s="673">
        <v>10.3</v>
      </c>
      <c r="E1224" s="220" t="s">
        <v>14360</v>
      </c>
      <c r="F1224" s="441">
        <v>45261</v>
      </c>
      <c r="G1224" s="220" t="s">
        <v>1773</v>
      </c>
      <c r="H1224" s="220" t="s">
        <v>74</v>
      </c>
    </row>
    <row r="1225" spans="1:8" ht="27" customHeight="1">
      <c r="A1225">
        <v>2560</v>
      </c>
      <c r="B1225" t="s">
        <v>9795</v>
      </c>
      <c r="C1225" t="s">
        <v>1574</v>
      </c>
      <c r="D1225" s="673">
        <v>18.13</v>
      </c>
      <c r="E1225" s="220" t="s">
        <v>14360</v>
      </c>
      <c r="F1225" s="441">
        <v>45261</v>
      </c>
      <c r="G1225" s="220" t="s">
        <v>1773</v>
      </c>
      <c r="H1225" s="220" t="s">
        <v>74</v>
      </c>
    </row>
    <row r="1226" spans="1:8" ht="27" customHeight="1">
      <c r="A1226">
        <v>2559</v>
      </c>
      <c r="B1226" t="s">
        <v>9796</v>
      </c>
      <c r="C1226" t="s">
        <v>1574</v>
      </c>
      <c r="D1226" s="673">
        <v>14.5</v>
      </c>
      <c r="E1226" s="220" t="s">
        <v>14360</v>
      </c>
      <c r="F1226" s="441">
        <v>45261</v>
      </c>
      <c r="G1226" s="220" t="s">
        <v>1773</v>
      </c>
      <c r="H1226" s="220" t="s">
        <v>74</v>
      </c>
    </row>
    <row r="1227" spans="1:8" ht="27" customHeight="1">
      <c r="A1227">
        <v>2592</v>
      </c>
      <c r="B1227" t="s">
        <v>9797</v>
      </c>
      <c r="C1227" t="s">
        <v>1574</v>
      </c>
      <c r="D1227" s="673">
        <v>240.38</v>
      </c>
      <c r="E1227" s="220" t="s">
        <v>14360</v>
      </c>
      <c r="F1227" s="441">
        <v>45261</v>
      </c>
      <c r="G1227" s="220" t="s">
        <v>1773</v>
      </c>
      <c r="H1227" s="220" t="s">
        <v>74</v>
      </c>
    </row>
    <row r="1228" spans="1:8" ht="27" customHeight="1">
      <c r="A1228">
        <v>2566</v>
      </c>
      <c r="B1228" t="s">
        <v>9798</v>
      </c>
      <c r="C1228" t="s">
        <v>1574</v>
      </c>
      <c r="D1228" s="673">
        <v>24.19</v>
      </c>
      <c r="E1228" s="220" t="s">
        <v>14360</v>
      </c>
      <c r="F1228" s="441">
        <v>45261</v>
      </c>
      <c r="G1228" s="220" t="s">
        <v>1773</v>
      </c>
      <c r="H1228" s="220" t="s">
        <v>74</v>
      </c>
    </row>
    <row r="1229" spans="1:8" ht="27" customHeight="1">
      <c r="A1229">
        <v>2589</v>
      </c>
      <c r="B1229" t="s">
        <v>9799</v>
      </c>
      <c r="C1229" t="s">
        <v>1574</v>
      </c>
      <c r="D1229" s="673">
        <v>32.15</v>
      </c>
      <c r="E1229" s="220" t="s">
        <v>14360</v>
      </c>
      <c r="F1229" s="441">
        <v>45261</v>
      </c>
      <c r="G1229" s="220" t="s">
        <v>1773</v>
      </c>
      <c r="H1229" s="220" t="s">
        <v>74</v>
      </c>
    </row>
    <row r="1230" spans="1:8" ht="27" customHeight="1">
      <c r="A1230">
        <v>2591</v>
      </c>
      <c r="B1230" t="s">
        <v>9800</v>
      </c>
      <c r="C1230" t="s">
        <v>1574</v>
      </c>
      <c r="D1230" s="673">
        <v>11.73</v>
      </c>
      <c r="E1230" s="220" t="s">
        <v>14360</v>
      </c>
      <c r="F1230" s="441">
        <v>45261</v>
      </c>
      <c r="G1230" s="220" t="s">
        <v>1773</v>
      </c>
      <c r="H1230" s="220" t="s">
        <v>74</v>
      </c>
    </row>
    <row r="1231" spans="1:8" ht="27" customHeight="1">
      <c r="A1231">
        <v>2590</v>
      </c>
      <c r="B1231" t="s">
        <v>9801</v>
      </c>
      <c r="C1231" t="s">
        <v>1574</v>
      </c>
      <c r="D1231" s="673">
        <v>19.73</v>
      </c>
      <c r="E1231" s="220" t="s">
        <v>14360</v>
      </c>
      <c r="F1231" s="441">
        <v>45261</v>
      </c>
      <c r="G1231" s="220" t="s">
        <v>1773</v>
      </c>
      <c r="H1231" s="220" t="s">
        <v>74</v>
      </c>
    </row>
    <row r="1232" spans="1:8" ht="27" customHeight="1">
      <c r="A1232">
        <v>2567</v>
      </c>
      <c r="B1232" t="s">
        <v>9802</v>
      </c>
      <c r="C1232" t="s">
        <v>1574</v>
      </c>
      <c r="D1232" s="673">
        <v>47.16</v>
      </c>
      <c r="E1232" s="220" t="s">
        <v>14360</v>
      </c>
      <c r="F1232" s="441">
        <v>45261</v>
      </c>
      <c r="G1232" s="220" t="s">
        <v>1773</v>
      </c>
      <c r="H1232" s="220" t="s">
        <v>74</v>
      </c>
    </row>
    <row r="1233" spans="1:8" ht="27" customHeight="1">
      <c r="A1233">
        <v>2565</v>
      </c>
      <c r="B1233" t="s">
        <v>9803</v>
      </c>
      <c r="C1233" t="s">
        <v>1574</v>
      </c>
      <c r="D1233" s="673">
        <v>11.75</v>
      </c>
      <c r="E1233" s="220" t="s">
        <v>14360</v>
      </c>
      <c r="F1233" s="441">
        <v>45261</v>
      </c>
      <c r="G1233" s="220" t="s">
        <v>1773</v>
      </c>
      <c r="H1233" s="220" t="s">
        <v>74</v>
      </c>
    </row>
    <row r="1234" spans="1:8" ht="27" customHeight="1">
      <c r="A1234">
        <v>2568</v>
      </c>
      <c r="B1234" t="s">
        <v>9804</v>
      </c>
      <c r="C1234" t="s">
        <v>1574</v>
      </c>
      <c r="D1234" s="673">
        <v>130.96</v>
      </c>
      <c r="E1234" s="220" t="s">
        <v>14360</v>
      </c>
      <c r="F1234" s="441">
        <v>45261</v>
      </c>
      <c r="G1234" s="220" t="s">
        <v>1773</v>
      </c>
      <c r="H1234" s="220" t="s">
        <v>74</v>
      </c>
    </row>
    <row r="1235" spans="1:8" ht="27" customHeight="1">
      <c r="A1235">
        <v>2594</v>
      </c>
      <c r="B1235" t="s">
        <v>9805</v>
      </c>
      <c r="C1235" t="s">
        <v>1574</v>
      </c>
      <c r="D1235" s="673">
        <v>218.18</v>
      </c>
      <c r="E1235" s="220" t="s">
        <v>14360</v>
      </c>
      <c r="F1235" s="441">
        <v>45261</v>
      </c>
      <c r="G1235" s="220" t="s">
        <v>1773</v>
      </c>
      <c r="H1235" s="220" t="s">
        <v>74</v>
      </c>
    </row>
    <row r="1236" spans="1:8" ht="27" customHeight="1">
      <c r="A1236">
        <v>2587</v>
      </c>
      <c r="B1236" t="s">
        <v>9806</v>
      </c>
      <c r="C1236" t="s">
        <v>1574</v>
      </c>
      <c r="D1236" s="673">
        <v>37.18</v>
      </c>
      <c r="E1236" s="220" t="s">
        <v>14360</v>
      </c>
      <c r="F1236" s="441">
        <v>45261</v>
      </c>
      <c r="G1236" s="220" t="s">
        <v>1773</v>
      </c>
      <c r="H1236" s="220" t="s">
        <v>74</v>
      </c>
    </row>
    <row r="1237" spans="1:8" ht="27" customHeight="1">
      <c r="A1237">
        <v>2588</v>
      </c>
      <c r="B1237" t="s">
        <v>9807</v>
      </c>
      <c r="C1237" t="s">
        <v>1574</v>
      </c>
      <c r="D1237" s="673">
        <v>29.53</v>
      </c>
      <c r="E1237" s="220" t="s">
        <v>14360</v>
      </c>
      <c r="F1237" s="441">
        <v>45261</v>
      </c>
      <c r="G1237" s="220" t="s">
        <v>1773</v>
      </c>
      <c r="H1237" s="220" t="s">
        <v>74</v>
      </c>
    </row>
    <row r="1238" spans="1:8" ht="27" customHeight="1">
      <c r="A1238">
        <v>2569</v>
      </c>
      <c r="B1238" t="s">
        <v>9808</v>
      </c>
      <c r="C1238" t="s">
        <v>1574</v>
      </c>
      <c r="D1238" s="673">
        <v>11.38</v>
      </c>
      <c r="E1238" s="220" t="s">
        <v>14360</v>
      </c>
      <c r="F1238" s="441">
        <v>45261</v>
      </c>
      <c r="G1238" s="220" t="s">
        <v>1773</v>
      </c>
      <c r="H1238" s="220" t="s">
        <v>74</v>
      </c>
    </row>
    <row r="1239" spans="1:8" ht="27" customHeight="1">
      <c r="A1239">
        <v>2570</v>
      </c>
      <c r="B1239" t="s">
        <v>9809</v>
      </c>
      <c r="C1239" t="s">
        <v>1574</v>
      </c>
      <c r="D1239" s="673">
        <v>19.079999999999998</v>
      </c>
      <c r="E1239" s="220" t="s">
        <v>14360</v>
      </c>
      <c r="F1239" s="441">
        <v>45261</v>
      </c>
      <c r="G1239" s="220" t="s">
        <v>1773</v>
      </c>
      <c r="H1239" s="220" t="s">
        <v>74</v>
      </c>
    </row>
    <row r="1240" spans="1:8" ht="27" customHeight="1">
      <c r="A1240">
        <v>2571</v>
      </c>
      <c r="B1240" t="s">
        <v>9810</v>
      </c>
      <c r="C1240" t="s">
        <v>1574</v>
      </c>
      <c r="D1240" s="673">
        <v>56.63</v>
      </c>
      <c r="E1240" s="220" t="s">
        <v>14360</v>
      </c>
      <c r="F1240" s="441">
        <v>45261</v>
      </c>
      <c r="G1240" s="220" t="s">
        <v>1773</v>
      </c>
      <c r="H1240" s="220" t="s">
        <v>74</v>
      </c>
    </row>
    <row r="1241" spans="1:8" ht="27" customHeight="1">
      <c r="A1241">
        <v>2593</v>
      </c>
      <c r="B1241" t="s">
        <v>9811</v>
      </c>
      <c r="C1241" t="s">
        <v>1574</v>
      </c>
      <c r="D1241" s="673">
        <v>12.13</v>
      </c>
      <c r="E1241" s="220" t="s">
        <v>14360</v>
      </c>
      <c r="F1241" s="441">
        <v>45261</v>
      </c>
      <c r="G1241" s="220" t="s">
        <v>1773</v>
      </c>
      <c r="H1241" s="220" t="s">
        <v>74</v>
      </c>
    </row>
    <row r="1242" spans="1:8" ht="27" customHeight="1">
      <c r="A1242">
        <v>2572</v>
      </c>
      <c r="B1242" t="s">
        <v>9812</v>
      </c>
      <c r="C1242" t="s">
        <v>1574</v>
      </c>
      <c r="D1242" s="673">
        <v>167.48</v>
      </c>
      <c r="E1242" s="220" t="s">
        <v>14360</v>
      </c>
      <c r="F1242" s="441">
        <v>45261</v>
      </c>
      <c r="G1242" s="220" t="s">
        <v>1773</v>
      </c>
      <c r="H1242" s="220" t="s">
        <v>74</v>
      </c>
    </row>
    <row r="1243" spans="1:8" ht="27" customHeight="1">
      <c r="A1243">
        <v>2595</v>
      </c>
      <c r="B1243" t="s">
        <v>9813</v>
      </c>
      <c r="C1243" t="s">
        <v>1574</v>
      </c>
      <c r="D1243" s="673">
        <v>261.3</v>
      </c>
      <c r="E1243" s="220" t="s">
        <v>14360</v>
      </c>
      <c r="F1243" s="441">
        <v>45261</v>
      </c>
      <c r="G1243" s="220" t="s">
        <v>1773</v>
      </c>
      <c r="H1243" s="220" t="s">
        <v>74</v>
      </c>
    </row>
    <row r="1244" spans="1:8" ht="27" customHeight="1">
      <c r="A1244">
        <v>2576</v>
      </c>
      <c r="B1244" t="s">
        <v>9814</v>
      </c>
      <c r="C1244" t="s">
        <v>1574</v>
      </c>
      <c r="D1244" s="673">
        <v>44.54</v>
      </c>
      <c r="E1244" s="220" t="s">
        <v>14360</v>
      </c>
      <c r="F1244" s="441">
        <v>45261</v>
      </c>
      <c r="G1244" s="220" t="s">
        <v>1773</v>
      </c>
      <c r="H1244" s="220" t="s">
        <v>74</v>
      </c>
    </row>
    <row r="1245" spans="1:8" ht="27" customHeight="1">
      <c r="A1245">
        <v>2575</v>
      </c>
      <c r="B1245" t="s">
        <v>9815</v>
      </c>
      <c r="C1245" t="s">
        <v>1574</v>
      </c>
      <c r="D1245" s="673">
        <v>33.49</v>
      </c>
      <c r="E1245" s="220" t="s">
        <v>14360</v>
      </c>
      <c r="F1245" s="441">
        <v>45261</v>
      </c>
      <c r="G1245" s="220" t="s">
        <v>1773</v>
      </c>
      <c r="H1245" s="220" t="s">
        <v>74</v>
      </c>
    </row>
    <row r="1246" spans="1:8" ht="27" customHeight="1">
      <c r="A1246">
        <v>2573</v>
      </c>
      <c r="B1246" t="s">
        <v>9816</v>
      </c>
      <c r="C1246" t="s">
        <v>1574</v>
      </c>
      <c r="D1246" s="673">
        <v>13.9</v>
      </c>
      <c r="E1246" s="220" t="s">
        <v>14360</v>
      </c>
      <c r="F1246" s="441">
        <v>45261</v>
      </c>
      <c r="G1246" s="220" t="s">
        <v>1773</v>
      </c>
      <c r="H1246" s="220" t="s">
        <v>74</v>
      </c>
    </row>
    <row r="1247" spans="1:8" ht="27" customHeight="1">
      <c r="A1247">
        <v>2586</v>
      </c>
      <c r="B1247" t="s">
        <v>9817</v>
      </c>
      <c r="C1247" t="s">
        <v>1574</v>
      </c>
      <c r="D1247" s="673">
        <v>22.54</v>
      </c>
      <c r="E1247" s="220" t="s">
        <v>14360</v>
      </c>
      <c r="F1247" s="441">
        <v>45261</v>
      </c>
      <c r="G1247" s="220" t="s">
        <v>1773</v>
      </c>
      <c r="H1247" s="220" t="s">
        <v>74</v>
      </c>
    </row>
    <row r="1248" spans="1:8" ht="27" customHeight="1">
      <c r="A1248">
        <v>2577</v>
      </c>
      <c r="B1248" t="s">
        <v>9818</v>
      </c>
      <c r="C1248" t="s">
        <v>1574</v>
      </c>
      <c r="D1248" s="673">
        <v>60.36</v>
      </c>
      <c r="E1248" s="220" t="s">
        <v>14360</v>
      </c>
      <c r="F1248" s="441">
        <v>45261</v>
      </c>
      <c r="G1248" s="220" t="s">
        <v>1773</v>
      </c>
      <c r="H1248" s="220" t="s">
        <v>74</v>
      </c>
    </row>
    <row r="1249" spans="1:8" ht="27" customHeight="1">
      <c r="A1249">
        <v>2574</v>
      </c>
      <c r="B1249" t="s">
        <v>9819</v>
      </c>
      <c r="C1249" t="s">
        <v>1574</v>
      </c>
      <c r="D1249" s="673">
        <v>14</v>
      </c>
      <c r="E1249" s="220" t="s">
        <v>14360</v>
      </c>
      <c r="F1249" s="441">
        <v>45261</v>
      </c>
      <c r="G1249" s="220" t="s">
        <v>1773</v>
      </c>
      <c r="H1249" s="220" t="s">
        <v>74</v>
      </c>
    </row>
    <row r="1250" spans="1:8" ht="27" customHeight="1">
      <c r="A1250">
        <v>2578</v>
      </c>
      <c r="B1250" t="s">
        <v>9820</v>
      </c>
      <c r="C1250" t="s">
        <v>1574</v>
      </c>
      <c r="D1250" s="673">
        <v>188.44</v>
      </c>
      <c r="E1250" s="220" t="s">
        <v>14360</v>
      </c>
      <c r="F1250" s="441">
        <v>45261</v>
      </c>
      <c r="G1250" s="220" t="s">
        <v>1773</v>
      </c>
      <c r="H1250" s="220" t="s">
        <v>74</v>
      </c>
    </row>
    <row r="1251" spans="1:8" ht="27" customHeight="1">
      <c r="A1251">
        <v>2585</v>
      </c>
      <c r="B1251" t="s">
        <v>9821</v>
      </c>
      <c r="C1251" t="s">
        <v>1574</v>
      </c>
      <c r="D1251" s="673">
        <v>258.58999999999997</v>
      </c>
      <c r="E1251" s="220" t="s">
        <v>14360</v>
      </c>
      <c r="F1251" s="441">
        <v>45261</v>
      </c>
      <c r="G1251" s="220" t="s">
        <v>1773</v>
      </c>
      <c r="H1251" s="220" t="s">
        <v>74</v>
      </c>
    </row>
    <row r="1252" spans="1:8" ht="27" customHeight="1">
      <c r="A1252">
        <v>12008</v>
      </c>
      <c r="B1252" t="s">
        <v>9822</v>
      </c>
      <c r="C1252" t="s">
        <v>1574</v>
      </c>
      <c r="D1252" s="673">
        <v>138.74</v>
      </c>
      <c r="E1252" s="220" t="s">
        <v>14360</v>
      </c>
      <c r="F1252" s="441">
        <v>45261</v>
      </c>
      <c r="G1252" s="220" t="s">
        <v>1773</v>
      </c>
      <c r="H1252" s="220" t="s">
        <v>74</v>
      </c>
    </row>
    <row r="1253" spans="1:8" ht="27" customHeight="1">
      <c r="A1253">
        <v>2582</v>
      </c>
      <c r="B1253" t="s">
        <v>9823</v>
      </c>
      <c r="C1253" t="s">
        <v>1574</v>
      </c>
      <c r="D1253" s="673">
        <v>41.32</v>
      </c>
      <c r="E1253" s="220" t="s">
        <v>14360</v>
      </c>
      <c r="F1253" s="441">
        <v>45261</v>
      </c>
      <c r="G1253" s="220" t="s">
        <v>1773</v>
      </c>
      <c r="H1253" s="220" t="s">
        <v>74</v>
      </c>
    </row>
    <row r="1254" spans="1:8" ht="27" customHeight="1">
      <c r="A1254">
        <v>2597</v>
      </c>
      <c r="B1254" t="s">
        <v>9824</v>
      </c>
      <c r="C1254" t="s">
        <v>1574</v>
      </c>
      <c r="D1254" s="673">
        <v>35.409999999999997</v>
      </c>
      <c r="E1254" s="220" t="s">
        <v>14360</v>
      </c>
      <c r="F1254" s="441">
        <v>45261</v>
      </c>
      <c r="G1254" s="220" t="s">
        <v>1773</v>
      </c>
      <c r="H1254" s="220" t="s">
        <v>74</v>
      </c>
    </row>
    <row r="1255" spans="1:8" ht="27" customHeight="1">
      <c r="A1255">
        <v>2579</v>
      </c>
      <c r="B1255" t="s">
        <v>9825</v>
      </c>
      <c r="C1255" t="s">
        <v>1574</v>
      </c>
      <c r="D1255" s="673">
        <v>16.86</v>
      </c>
      <c r="E1255" s="220" t="s">
        <v>14360</v>
      </c>
      <c r="F1255" s="441">
        <v>45261</v>
      </c>
      <c r="G1255" s="220" t="s">
        <v>1773</v>
      </c>
      <c r="H1255" s="220" t="s">
        <v>74</v>
      </c>
    </row>
    <row r="1256" spans="1:8" ht="27" customHeight="1">
      <c r="A1256">
        <v>2581</v>
      </c>
      <c r="B1256" t="s">
        <v>9826</v>
      </c>
      <c r="C1256" t="s">
        <v>1574</v>
      </c>
      <c r="D1256" s="673">
        <v>21.57</v>
      </c>
      <c r="E1256" s="220" t="s">
        <v>14360</v>
      </c>
      <c r="F1256" s="441">
        <v>45261</v>
      </c>
      <c r="G1256" s="220" t="s">
        <v>1773</v>
      </c>
      <c r="H1256" s="220" t="s">
        <v>74</v>
      </c>
    </row>
    <row r="1257" spans="1:8" ht="27" customHeight="1">
      <c r="A1257">
        <v>2596</v>
      </c>
      <c r="B1257" t="s">
        <v>9827</v>
      </c>
      <c r="C1257" t="s">
        <v>1574</v>
      </c>
      <c r="D1257" s="673">
        <v>63.8</v>
      </c>
      <c r="E1257" s="220" t="s">
        <v>14360</v>
      </c>
      <c r="F1257" s="441">
        <v>45261</v>
      </c>
      <c r="G1257" s="220" t="s">
        <v>1773</v>
      </c>
      <c r="H1257" s="220" t="s">
        <v>74</v>
      </c>
    </row>
    <row r="1258" spans="1:8" ht="27" customHeight="1">
      <c r="A1258">
        <v>2580</v>
      </c>
      <c r="B1258" t="s">
        <v>9828</v>
      </c>
      <c r="C1258" t="s">
        <v>1574</v>
      </c>
      <c r="D1258" s="673">
        <v>18.48</v>
      </c>
      <c r="E1258" s="220" t="s">
        <v>14360</v>
      </c>
      <c r="F1258" s="441">
        <v>45261</v>
      </c>
      <c r="G1258" s="220" t="s">
        <v>1773</v>
      </c>
      <c r="H1258" s="220" t="s">
        <v>74</v>
      </c>
    </row>
    <row r="1259" spans="1:8" ht="27" customHeight="1">
      <c r="A1259">
        <v>2583</v>
      </c>
      <c r="B1259" t="s">
        <v>9829</v>
      </c>
      <c r="C1259" t="s">
        <v>1574</v>
      </c>
      <c r="D1259" s="673">
        <v>155.18</v>
      </c>
      <c r="E1259" s="220" t="s">
        <v>14360</v>
      </c>
      <c r="F1259" s="441">
        <v>45261</v>
      </c>
      <c r="G1259" s="220" t="s">
        <v>1773</v>
      </c>
      <c r="H1259" s="220" t="s">
        <v>74</v>
      </c>
    </row>
    <row r="1260" spans="1:8" ht="27" customHeight="1">
      <c r="A1260">
        <v>2584</v>
      </c>
      <c r="B1260" t="s">
        <v>9830</v>
      </c>
      <c r="C1260" t="s">
        <v>1574</v>
      </c>
      <c r="D1260" s="673">
        <v>258.33</v>
      </c>
      <c r="E1260" s="220" t="s">
        <v>14360</v>
      </c>
      <c r="F1260" s="441">
        <v>45261</v>
      </c>
      <c r="G1260" s="220" t="s">
        <v>1773</v>
      </c>
      <c r="H1260" s="220" t="s">
        <v>74</v>
      </c>
    </row>
    <row r="1261" spans="1:8" ht="27" customHeight="1">
      <c r="A1261">
        <v>12010</v>
      </c>
      <c r="B1261" t="s">
        <v>9831</v>
      </c>
      <c r="C1261" t="s">
        <v>1574</v>
      </c>
      <c r="D1261" s="673">
        <v>4.8499999999999996</v>
      </c>
      <c r="E1261" s="220" t="s">
        <v>14360</v>
      </c>
      <c r="F1261" s="441">
        <v>45261</v>
      </c>
      <c r="G1261" s="220" t="s">
        <v>1773</v>
      </c>
      <c r="H1261" s="220" t="s">
        <v>74</v>
      </c>
    </row>
    <row r="1262" spans="1:8" ht="27" customHeight="1">
      <c r="A1262">
        <v>39329</v>
      </c>
      <c r="B1262" t="s">
        <v>9832</v>
      </c>
      <c r="C1262" t="s">
        <v>1574</v>
      </c>
      <c r="D1262" s="673">
        <v>5.07</v>
      </c>
      <c r="E1262" s="220" t="s">
        <v>14360</v>
      </c>
      <c r="F1262" s="441">
        <v>45261</v>
      </c>
      <c r="G1262" s="220" t="s">
        <v>1773</v>
      </c>
      <c r="H1262" s="220" t="s">
        <v>74</v>
      </c>
    </row>
    <row r="1263" spans="1:8" ht="27" customHeight="1">
      <c r="A1263">
        <v>39330</v>
      </c>
      <c r="B1263" t="s">
        <v>9833</v>
      </c>
      <c r="C1263" t="s">
        <v>1574</v>
      </c>
      <c r="D1263" s="673">
        <v>5.33</v>
      </c>
      <c r="E1263" s="220" t="s">
        <v>14360</v>
      </c>
      <c r="F1263" s="441">
        <v>45261</v>
      </c>
      <c r="G1263" s="220" t="s">
        <v>1773</v>
      </c>
      <c r="H1263" s="220" t="s">
        <v>74</v>
      </c>
    </row>
    <row r="1264" spans="1:8" ht="27" customHeight="1">
      <c r="A1264">
        <v>39332</v>
      </c>
      <c r="B1264" t="s">
        <v>9834</v>
      </c>
      <c r="C1264" t="s">
        <v>1574</v>
      </c>
      <c r="D1264" s="673">
        <v>5.96</v>
      </c>
      <c r="E1264" s="220" t="s">
        <v>14360</v>
      </c>
      <c r="F1264" s="441">
        <v>45261</v>
      </c>
      <c r="G1264" s="220" t="s">
        <v>1773</v>
      </c>
      <c r="H1264" s="220" t="s">
        <v>74</v>
      </c>
    </row>
    <row r="1265" spans="1:8" ht="27" customHeight="1">
      <c r="A1265">
        <v>39331</v>
      </c>
      <c r="B1265" t="s">
        <v>9835</v>
      </c>
      <c r="C1265" t="s">
        <v>1574</v>
      </c>
      <c r="D1265" s="673">
        <v>4.74</v>
      </c>
      <c r="E1265" s="220" t="s">
        <v>14360</v>
      </c>
      <c r="F1265" s="441">
        <v>45261</v>
      </c>
      <c r="G1265" s="220" t="s">
        <v>1773</v>
      </c>
      <c r="H1265" s="220" t="s">
        <v>74</v>
      </c>
    </row>
    <row r="1266" spans="1:8" ht="27" customHeight="1">
      <c r="A1266">
        <v>39333</v>
      </c>
      <c r="B1266" t="s">
        <v>9836</v>
      </c>
      <c r="C1266" t="s">
        <v>1574</v>
      </c>
      <c r="D1266" s="673">
        <v>4.62</v>
      </c>
      <c r="E1266" s="220" t="s">
        <v>14360</v>
      </c>
      <c r="F1266" s="441">
        <v>45261</v>
      </c>
      <c r="G1266" s="220" t="s">
        <v>1773</v>
      </c>
      <c r="H1266" s="220" t="s">
        <v>74</v>
      </c>
    </row>
    <row r="1267" spans="1:8" ht="27" customHeight="1">
      <c r="A1267">
        <v>39335</v>
      </c>
      <c r="B1267" t="s">
        <v>9837</v>
      </c>
      <c r="C1267" t="s">
        <v>1574</v>
      </c>
      <c r="D1267" s="673">
        <v>5.35</v>
      </c>
      <c r="E1267" s="220" t="s">
        <v>14360</v>
      </c>
      <c r="F1267" s="441">
        <v>45261</v>
      </c>
      <c r="G1267" s="220" t="s">
        <v>1773</v>
      </c>
      <c r="H1267" s="220" t="s">
        <v>74</v>
      </c>
    </row>
    <row r="1268" spans="1:8" ht="27" customHeight="1">
      <c r="A1268">
        <v>39334</v>
      </c>
      <c r="B1268" t="s">
        <v>9838</v>
      </c>
      <c r="C1268" t="s">
        <v>1574</v>
      </c>
      <c r="D1268" s="673">
        <v>4.25</v>
      </c>
      <c r="E1268" s="220" t="s">
        <v>14360</v>
      </c>
      <c r="F1268" s="441">
        <v>45261</v>
      </c>
      <c r="G1268" s="220" t="s">
        <v>1773</v>
      </c>
      <c r="H1268" s="220" t="s">
        <v>74</v>
      </c>
    </row>
    <row r="1269" spans="1:8" ht="27" customHeight="1">
      <c r="A1269">
        <v>12016</v>
      </c>
      <c r="B1269" t="s">
        <v>9839</v>
      </c>
      <c r="C1269" t="s">
        <v>1574</v>
      </c>
      <c r="D1269" s="673">
        <v>5.34</v>
      </c>
      <c r="E1269" s="220" t="s">
        <v>14360</v>
      </c>
      <c r="F1269" s="441">
        <v>45261</v>
      </c>
      <c r="G1269" s="220" t="s">
        <v>1773</v>
      </c>
      <c r="H1269" s="220" t="s">
        <v>74</v>
      </c>
    </row>
    <row r="1270" spans="1:8" ht="27" customHeight="1">
      <c r="A1270">
        <v>12015</v>
      </c>
      <c r="B1270" t="s">
        <v>9840</v>
      </c>
      <c r="C1270" t="s">
        <v>1574</v>
      </c>
      <c r="D1270" s="673">
        <v>6.22</v>
      </c>
      <c r="E1270" s="220" t="s">
        <v>14360</v>
      </c>
      <c r="F1270" s="441">
        <v>45261</v>
      </c>
      <c r="G1270" s="220" t="s">
        <v>1773</v>
      </c>
      <c r="H1270" s="220" t="s">
        <v>74</v>
      </c>
    </row>
    <row r="1271" spans="1:8" ht="27" customHeight="1">
      <c r="A1271">
        <v>12020</v>
      </c>
      <c r="B1271" t="s">
        <v>9841</v>
      </c>
      <c r="C1271" t="s">
        <v>1574</v>
      </c>
      <c r="D1271" s="673">
        <v>5.34</v>
      </c>
      <c r="E1271" s="220" t="s">
        <v>14360</v>
      </c>
      <c r="F1271" s="441">
        <v>45261</v>
      </c>
      <c r="G1271" s="220" t="s">
        <v>1773</v>
      </c>
      <c r="H1271" s="220" t="s">
        <v>74</v>
      </c>
    </row>
    <row r="1272" spans="1:8" ht="27" customHeight="1">
      <c r="A1272">
        <v>12019</v>
      </c>
      <c r="B1272" t="s">
        <v>9842</v>
      </c>
      <c r="C1272" t="s">
        <v>1574</v>
      </c>
      <c r="D1272" s="673">
        <v>6.22</v>
      </c>
      <c r="E1272" s="220" t="s">
        <v>14360</v>
      </c>
      <c r="F1272" s="441">
        <v>45261</v>
      </c>
      <c r="G1272" s="220" t="s">
        <v>1773</v>
      </c>
      <c r="H1272" s="220" t="s">
        <v>74</v>
      </c>
    </row>
    <row r="1273" spans="1:8" ht="27" customHeight="1">
      <c r="A1273">
        <v>39336</v>
      </c>
      <c r="B1273" t="s">
        <v>9843</v>
      </c>
      <c r="C1273" t="s">
        <v>1574</v>
      </c>
      <c r="D1273" s="673">
        <v>5.33</v>
      </c>
      <c r="E1273" s="220" t="s">
        <v>14360</v>
      </c>
      <c r="F1273" s="441">
        <v>45261</v>
      </c>
      <c r="G1273" s="220" t="s">
        <v>1773</v>
      </c>
      <c r="H1273" s="220" t="s">
        <v>74</v>
      </c>
    </row>
    <row r="1274" spans="1:8" ht="27" customHeight="1">
      <c r="A1274">
        <v>39338</v>
      </c>
      <c r="B1274" t="s">
        <v>9844</v>
      </c>
      <c r="C1274" t="s">
        <v>1574</v>
      </c>
      <c r="D1274" s="673">
        <v>5.96</v>
      </c>
      <c r="E1274" s="220" t="s">
        <v>14360</v>
      </c>
      <c r="F1274" s="441">
        <v>45261</v>
      </c>
      <c r="G1274" s="220" t="s">
        <v>1773</v>
      </c>
      <c r="H1274" s="220" t="s">
        <v>74</v>
      </c>
    </row>
    <row r="1275" spans="1:8" ht="27" customHeight="1">
      <c r="A1275">
        <v>39337</v>
      </c>
      <c r="B1275" t="s">
        <v>9845</v>
      </c>
      <c r="C1275" t="s">
        <v>1574</v>
      </c>
      <c r="D1275" s="673">
        <v>4.74</v>
      </c>
      <c r="E1275" s="220" t="s">
        <v>14360</v>
      </c>
      <c r="F1275" s="441">
        <v>45261</v>
      </c>
      <c r="G1275" s="220" t="s">
        <v>1773</v>
      </c>
      <c r="H1275" s="220" t="s">
        <v>74</v>
      </c>
    </row>
    <row r="1276" spans="1:8" ht="27" customHeight="1">
      <c r="A1276">
        <v>39341</v>
      </c>
      <c r="B1276" t="s">
        <v>9846</v>
      </c>
      <c r="C1276" t="s">
        <v>1574</v>
      </c>
      <c r="D1276" s="673">
        <v>7.77</v>
      </c>
      <c r="E1276" s="220" t="s">
        <v>14360</v>
      </c>
      <c r="F1276" s="441">
        <v>45261</v>
      </c>
      <c r="G1276" s="220" t="s">
        <v>1773</v>
      </c>
      <c r="H1276" s="220" t="s">
        <v>74</v>
      </c>
    </row>
    <row r="1277" spans="1:8" ht="27" customHeight="1">
      <c r="A1277">
        <v>39340</v>
      </c>
      <c r="B1277" t="s">
        <v>9847</v>
      </c>
      <c r="C1277" t="s">
        <v>1574</v>
      </c>
      <c r="D1277" s="673">
        <v>5.7</v>
      </c>
      <c r="E1277" s="220" t="s">
        <v>14360</v>
      </c>
      <c r="F1277" s="441">
        <v>45261</v>
      </c>
      <c r="G1277" s="220" t="s">
        <v>1773</v>
      </c>
      <c r="H1277" s="220" t="s">
        <v>74</v>
      </c>
    </row>
    <row r="1278" spans="1:8" ht="27" customHeight="1">
      <c r="A1278">
        <v>12025</v>
      </c>
      <c r="B1278" t="s">
        <v>9848</v>
      </c>
      <c r="C1278" t="s">
        <v>1574</v>
      </c>
      <c r="D1278" s="673">
        <v>5.89</v>
      </c>
      <c r="E1278" s="220" t="s">
        <v>14360</v>
      </c>
      <c r="F1278" s="441">
        <v>45261</v>
      </c>
      <c r="G1278" s="220" t="s">
        <v>1773</v>
      </c>
      <c r="H1278" s="220" t="s">
        <v>74</v>
      </c>
    </row>
    <row r="1279" spans="1:8" ht="27" customHeight="1">
      <c r="A1279">
        <v>39342</v>
      </c>
      <c r="B1279" t="s">
        <v>9849</v>
      </c>
      <c r="C1279" t="s">
        <v>1574</v>
      </c>
      <c r="D1279" s="673">
        <v>7.77</v>
      </c>
      <c r="E1279" s="220" t="s">
        <v>14360</v>
      </c>
      <c r="F1279" s="441">
        <v>45261</v>
      </c>
      <c r="G1279" s="220" t="s">
        <v>1773</v>
      </c>
      <c r="H1279" s="220" t="s">
        <v>74</v>
      </c>
    </row>
    <row r="1280" spans="1:8" ht="27" customHeight="1">
      <c r="A1280">
        <v>39343</v>
      </c>
      <c r="B1280" t="s">
        <v>9850</v>
      </c>
      <c r="C1280" t="s">
        <v>1574</v>
      </c>
      <c r="D1280" s="673">
        <v>6.56</v>
      </c>
      <c r="E1280" s="220" t="s">
        <v>14360</v>
      </c>
      <c r="F1280" s="441">
        <v>45261</v>
      </c>
      <c r="G1280" s="220" t="s">
        <v>1773</v>
      </c>
      <c r="H1280" s="220" t="s">
        <v>74</v>
      </c>
    </row>
    <row r="1281" spans="1:8" ht="27" customHeight="1">
      <c r="A1281">
        <v>39345</v>
      </c>
      <c r="B1281" t="s">
        <v>9851</v>
      </c>
      <c r="C1281" t="s">
        <v>1574</v>
      </c>
      <c r="D1281" s="673">
        <v>8.8800000000000008</v>
      </c>
      <c r="E1281" s="220" t="s">
        <v>14360</v>
      </c>
      <c r="F1281" s="441">
        <v>45261</v>
      </c>
      <c r="G1281" s="220" t="s">
        <v>1773</v>
      </c>
      <c r="H1281" s="220" t="s">
        <v>74</v>
      </c>
    </row>
    <row r="1282" spans="1:8" ht="27" customHeight="1">
      <c r="A1282">
        <v>39344</v>
      </c>
      <c r="B1282" t="s">
        <v>9852</v>
      </c>
      <c r="C1282" t="s">
        <v>1574</v>
      </c>
      <c r="D1282" s="673">
        <v>6.34</v>
      </c>
      <c r="E1282" s="220" t="s">
        <v>14360</v>
      </c>
      <c r="F1282" s="441">
        <v>45261</v>
      </c>
      <c r="G1282" s="220" t="s">
        <v>1773</v>
      </c>
      <c r="H1282" s="220" t="s">
        <v>74</v>
      </c>
    </row>
    <row r="1283" spans="1:8" ht="27" customHeight="1">
      <c r="A1283">
        <v>12623</v>
      </c>
      <c r="B1283" t="s">
        <v>9853</v>
      </c>
      <c r="C1283" t="s">
        <v>1577</v>
      </c>
      <c r="D1283" s="673">
        <v>41.5</v>
      </c>
      <c r="E1283" s="220" t="s">
        <v>14360</v>
      </c>
      <c r="F1283" s="441">
        <v>45261</v>
      </c>
      <c r="G1283" s="220" t="s">
        <v>1773</v>
      </c>
      <c r="H1283" s="220" t="s">
        <v>74</v>
      </c>
    </row>
    <row r="1284" spans="1:8" ht="27" customHeight="1">
      <c r="A1284">
        <v>34498</v>
      </c>
      <c r="B1284" t="s">
        <v>9854</v>
      </c>
      <c r="C1284" t="s">
        <v>1574</v>
      </c>
      <c r="D1284" s="673">
        <v>118.54</v>
      </c>
      <c r="E1284" s="220" t="s">
        <v>14360</v>
      </c>
      <c r="F1284" s="441">
        <v>45261</v>
      </c>
      <c r="G1284" s="220" t="s">
        <v>1773</v>
      </c>
      <c r="H1284" s="220" t="s">
        <v>74</v>
      </c>
    </row>
    <row r="1285" spans="1:8" ht="27" customHeight="1">
      <c r="A1285">
        <v>13244</v>
      </c>
      <c r="B1285" t="s">
        <v>9855</v>
      </c>
      <c r="C1285" t="s">
        <v>1574</v>
      </c>
      <c r="D1285" s="673">
        <v>49.9</v>
      </c>
      <c r="E1285" s="220" t="s">
        <v>14360</v>
      </c>
      <c r="F1285" s="441">
        <v>45261</v>
      </c>
      <c r="G1285" s="220" t="s">
        <v>1773</v>
      </c>
      <c r="H1285" s="220" t="s">
        <v>74</v>
      </c>
    </row>
    <row r="1286" spans="1:8" ht="27" customHeight="1">
      <c r="A1286">
        <v>38998</v>
      </c>
      <c r="B1286" t="s">
        <v>9856</v>
      </c>
      <c r="C1286" t="s">
        <v>1574</v>
      </c>
      <c r="D1286" s="673">
        <v>9.9700000000000006</v>
      </c>
      <c r="E1286" s="220" t="s">
        <v>14360</v>
      </c>
      <c r="F1286" s="441">
        <v>45261</v>
      </c>
      <c r="G1286" s="220" t="s">
        <v>1773</v>
      </c>
      <c r="H1286" s="220" t="s">
        <v>74</v>
      </c>
    </row>
    <row r="1287" spans="1:8" ht="27" customHeight="1">
      <c r="A1287">
        <v>38999</v>
      </c>
      <c r="B1287" t="s">
        <v>9857</v>
      </c>
      <c r="C1287" t="s">
        <v>1574</v>
      </c>
      <c r="D1287" s="673">
        <v>25.2</v>
      </c>
      <c r="E1287" s="220" t="s">
        <v>14360</v>
      </c>
      <c r="F1287" s="441">
        <v>45261</v>
      </c>
      <c r="G1287" s="220" t="s">
        <v>1773</v>
      </c>
      <c r="H1287" s="220" t="s">
        <v>74</v>
      </c>
    </row>
    <row r="1288" spans="1:8" ht="27" customHeight="1">
      <c r="A1288">
        <v>38996</v>
      </c>
      <c r="B1288" t="s">
        <v>9858</v>
      </c>
      <c r="C1288" t="s">
        <v>1574</v>
      </c>
      <c r="D1288" s="673">
        <v>17.809999999999999</v>
      </c>
      <c r="E1288" s="220" t="s">
        <v>14360</v>
      </c>
      <c r="F1288" s="441">
        <v>45261</v>
      </c>
      <c r="G1288" s="220" t="s">
        <v>1773</v>
      </c>
      <c r="H1288" s="220" t="s">
        <v>74</v>
      </c>
    </row>
    <row r="1289" spans="1:8" ht="27" customHeight="1">
      <c r="A1289">
        <v>44173</v>
      </c>
      <c r="B1289" t="s">
        <v>9859</v>
      </c>
      <c r="C1289" t="s">
        <v>1574</v>
      </c>
      <c r="D1289" s="673">
        <v>17.32</v>
      </c>
      <c r="E1289" s="220" t="s">
        <v>14360</v>
      </c>
      <c r="F1289" s="441">
        <v>45261</v>
      </c>
      <c r="G1289" s="220" t="s">
        <v>1773</v>
      </c>
      <c r="H1289" s="220" t="s">
        <v>74</v>
      </c>
    </row>
    <row r="1290" spans="1:8" ht="27" customHeight="1">
      <c r="A1290">
        <v>44174</v>
      </c>
      <c r="B1290" t="s">
        <v>9860</v>
      </c>
      <c r="C1290" t="s">
        <v>1574</v>
      </c>
      <c r="D1290" s="673">
        <v>28.36</v>
      </c>
      <c r="E1290" s="220" t="s">
        <v>14360</v>
      </c>
      <c r="F1290" s="441">
        <v>45261</v>
      </c>
      <c r="G1290" s="220" t="s">
        <v>1773</v>
      </c>
      <c r="H1290" s="220" t="s">
        <v>74</v>
      </c>
    </row>
    <row r="1291" spans="1:8" ht="27" customHeight="1">
      <c r="A1291">
        <v>38997</v>
      </c>
      <c r="B1291" t="s">
        <v>9861</v>
      </c>
      <c r="C1291" t="s">
        <v>1574</v>
      </c>
      <c r="D1291" s="673">
        <v>25.48</v>
      </c>
      <c r="E1291" s="220" t="s">
        <v>14360</v>
      </c>
      <c r="F1291" s="441">
        <v>45261</v>
      </c>
      <c r="G1291" s="220" t="s">
        <v>1773</v>
      </c>
      <c r="H1291" s="220" t="s">
        <v>74</v>
      </c>
    </row>
    <row r="1292" spans="1:8" ht="27" customHeight="1">
      <c r="A1292">
        <v>39600</v>
      </c>
      <c r="B1292" t="s">
        <v>9862</v>
      </c>
      <c r="C1292" t="s">
        <v>1574</v>
      </c>
      <c r="D1292" s="673">
        <v>18.350000000000001</v>
      </c>
      <c r="E1292" s="220" t="s">
        <v>14360</v>
      </c>
      <c r="F1292" s="441">
        <v>45261</v>
      </c>
      <c r="G1292" s="220" t="s">
        <v>1773</v>
      </c>
      <c r="H1292" s="220" t="s">
        <v>74</v>
      </c>
    </row>
    <row r="1293" spans="1:8" ht="27" customHeight="1">
      <c r="A1293">
        <v>39601</v>
      </c>
      <c r="B1293" t="s">
        <v>9863</v>
      </c>
      <c r="C1293" t="s">
        <v>1574</v>
      </c>
      <c r="D1293" s="673">
        <v>38.93</v>
      </c>
      <c r="E1293" s="220" t="s">
        <v>14360</v>
      </c>
      <c r="F1293" s="441">
        <v>45261</v>
      </c>
      <c r="G1293" s="220" t="s">
        <v>1773</v>
      </c>
      <c r="H1293" s="220" t="s">
        <v>74</v>
      </c>
    </row>
    <row r="1294" spans="1:8" ht="27" customHeight="1">
      <c r="A1294">
        <v>39862</v>
      </c>
      <c r="B1294" t="s">
        <v>9864</v>
      </c>
      <c r="C1294" t="s">
        <v>1574</v>
      </c>
      <c r="D1294" s="673">
        <v>13.09</v>
      </c>
      <c r="E1294" s="220" t="s">
        <v>14360</v>
      </c>
      <c r="F1294" s="441">
        <v>45261</v>
      </c>
      <c r="G1294" s="220" t="s">
        <v>1773</v>
      </c>
      <c r="H1294" s="220" t="s">
        <v>74</v>
      </c>
    </row>
    <row r="1295" spans="1:8" ht="27" customHeight="1">
      <c r="A1295">
        <v>39863</v>
      </c>
      <c r="B1295" t="s">
        <v>9865</v>
      </c>
      <c r="C1295" t="s">
        <v>1574</v>
      </c>
      <c r="D1295" s="673">
        <v>13.27</v>
      </c>
      <c r="E1295" s="220" t="s">
        <v>14360</v>
      </c>
      <c r="F1295" s="441">
        <v>45261</v>
      </c>
      <c r="G1295" s="220" t="s">
        <v>1773</v>
      </c>
      <c r="H1295" s="220" t="s">
        <v>74</v>
      </c>
    </row>
    <row r="1296" spans="1:8" ht="27" customHeight="1">
      <c r="A1296">
        <v>39864</v>
      </c>
      <c r="B1296" t="s">
        <v>9866</v>
      </c>
      <c r="C1296" t="s">
        <v>1574</v>
      </c>
      <c r="D1296" s="673">
        <v>16.47</v>
      </c>
      <c r="E1296" s="220" t="s">
        <v>14360</v>
      </c>
      <c r="F1296" s="441">
        <v>45261</v>
      </c>
      <c r="G1296" s="220" t="s">
        <v>1773</v>
      </c>
      <c r="H1296" s="220" t="s">
        <v>74</v>
      </c>
    </row>
    <row r="1297" spans="1:8" ht="27" customHeight="1">
      <c r="A1297">
        <v>39865</v>
      </c>
      <c r="B1297" t="s">
        <v>9867</v>
      </c>
      <c r="C1297" t="s">
        <v>1574</v>
      </c>
      <c r="D1297" s="673">
        <v>23.21</v>
      </c>
      <c r="E1297" s="220" t="s">
        <v>14360</v>
      </c>
      <c r="F1297" s="441">
        <v>45261</v>
      </c>
      <c r="G1297" s="220" t="s">
        <v>1773</v>
      </c>
      <c r="H1297" s="220" t="s">
        <v>74</v>
      </c>
    </row>
    <row r="1298" spans="1:8" ht="27" customHeight="1">
      <c r="A1298">
        <v>2517</v>
      </c>
      <c r="B1298" t="s">
        <v>9868</v>
      </c>
      <c r="C1298" t="s">
        <v>1574</v>
      </c>
      <c r="D1298" s="673">
        <v>25.74</v>
      </c>
      <c r="E1298" s="220" t="s">
        <v>14360</v>
      </c>
      <c r="F1298" s="441">
        <v>45261</v>
      </c>
      <c r="G1298" s="220" t="s">
        <v>1773</v>
      </c>
      <c r="H1298" s="220" t="s">
        <v>74</v>
      </c>
    </row>
    <row r="1299" spans="1:8" ht="27" customHeight="1">
      <c r="A1299">
        <v>2522</v>
      </c>
      <c r="B1299" t="s">
        <v>9869</v>
      </c>
      <c r="C1299" t="s">
        <v>1574</v>
      </c>
      <c r="D1299" s="673">
        <v>16.63</v>
      </c>
      <c r="E1299" s="220" t="s">
        <v>14360</v>
      </c>
      <c r="F1299" s="441">
        <v>45261</v>
      </c>
      <c r="G1299" s="220" t="s">
        <v>1773</v>
      </c>
      <c r="H1299" s="220" t="s">
        <v>74</v>
      </c>
    </row>
    <row r="1300" spans="1:8" ht="27" customHeight="1">
      <c r="A1300">
        <v>2548</v>
      </c>
      <c r="B1300" t="s">
        <v>9870</v>
      </c>
      <c r="C1300" t="s">
        <v>1574</v>
      </c>
      <c r="D1300" s="673">
        <v>10.23</v>
      </c>
      <c r="E1300" s="220" t="s">
        <v>14360</v>
      </c>
      <c r="F1300" s="441">
        <v>45261</v>
      </c>
      <c r="G1300" s="220" t="s">
        <v>1773</v>
      </c>
      <c r="H1300" s="220" t="s">
        <v>74</v>
      </c>
    </row>
    <row r="1301" spans="1:8" ht="27" customHeight="1">
      <c r="A1301">
        <v>2516</v>
      </c>
      <c r="B1301" t="s">
        <v>9871</v>
      </c>
      <c r="C1301" t="s">
        <v>1574</v>
      </c>
      <c r="D1301" s="673">
        <v>13.35</v>
      </c>
      <c r="E1301" s="220" t="s">
        <v>14360</v>
      </c>
      <c r="F1301" s="441">
        <v>45261</v>
      </c>
      <c r="G1301" s="220" t="s">
        <v>1773</v>
      </c>
      <c r="H1301" s="220" t="s">
        <v>74</v>
      </c>
    </row>
    <row r="1302" spans="1:8" ht="27" customHeight="1">
      <c r="A1302">
        <v>2518</v>
      </c>
      <c r="B1302" t="s">
        <v>9872</v>
      </c>
      <c r="C1302" t="s">
        <v>1574</v>
      </c>
      <c r="D1302" s="673">
        <v>122.51</v>
      </c>
      <c r="E1302" s="220" t="s">
        <v>14360</v>
      </c>
      <c r="F1302" s="441">
        <v>45261</v>
      </c>
      <c r="G1302" s="220" t="s">
        <v>1773</v>
      </c>
      <c r="H1302" s="220" t="s">
        <v>74</v>
      </c>
    </row>
    <row r="1303" spans="1:8" ht="27" customHeight="1">
      <c r="A1303">
        <v>2521</v>
      </c>
      <c r="B1303" t="s">
        <v>9873</v>
      </c>
      <c r="C1303" t="s">
        <v>1574</v>
      </c>
      <c r="D1303" s="673">
        <v>52.15</v>
      </c>
      <c r="E1303" s="220" t="s">
        <v>14360</v>
      </c>
      <c r="F1303" s="441">
        <v>45261</v>
      </c>
      <c r="G1303" s="220" t="s">
        <v>1773</v>
      </c>
      <c r="H1303" s="220" t="s">
        <v>74</v>
      </c>
    </row>
    <row r="1304" spans="1:8" ht="27" customHeight="1">
      <c r="A1304">
        <v>2515</v>
      </c>
      <c r="B1304" t="s">
        <v>9874</v>
      </c>
      <c r="C1304" t="s">
        <v>1574</v>
      </c>
      <c r="D1304" s="673">
        <v>11.11</v>
      </c>
      <c r="E1304" s="220" t="s">
        <v>14360</v>
      </c>
      <c r="F1304" s="441">
        <v>45261</v>
      </c>
      <c r="G1304" s="220" t="s">
        <v>1773</v>
      </c>
      <c r="H1304" s="220" t="s">
        <v>74</v>
      </c>
    </row>
    <row r="1305" spans="1:8" ht="27" customHeight="1">
      <c r="A1305">
        <v>2519</v>
      </c>
      <c r="B1305" t="s">
        <v>9875</v>
      </c>
      <c r="C1305" t="s">
        <v>1574</v>
      </c>
      <c r="D1305" s="673">
        <v>147.72</v>
      </c>
      <c r="E1305" s="220" t="s">
        <v>14360</v>
      </c>
      <c r="F1305" s="441">
        <v>45261</v>
      </c>
      <c r="G1305" s="220" t="s">
        <v>1773</v>
      </c>
      <c r="H1305" s="220" t="s">
        <v>74</v>
      </c>
    </row>
    <row r="1306" spans="1:8" ht="27" customHeight="1">
      <c r="A1306">
        <v>2520</v>
      </c>
      <c r="B1306" t="s">
        <v>9876</v>
      </c>
      <c r="C1306" t="s">
        <v>1574</v>
      </c>
      <c r="D1306" s="673">
        <v>271.89</v>
      </c>
      <c r="E1306" s="220" t="s">
        <v>14360</v>
      </c>
      <c r="F1306" s="441">
        <v>45261</v>
      </c>
      <c r="G1306" s="220" t="s">
        <v>1773</v>
      </c>
      <c r="H1306" s="220" t="s">
        <v>74</v>
      </c>
    </row>
    <row r="1307" spans="1:8" ht="27" customHeight="1">
      <c r="A1307">
        <v>1602</v>
      </c>
      <c r="B1307" t="s">
        <v>9877</v>
      </c>
      <c r="C1307" t="s">
        <v>1574</v>
      </c>
      <c r="D1307" s="673">
        <v>55.08</v>
      </c>
      <c r="E1307" s="220" t="s">
        <v>14360</v>
      </c>
      <c r="F1307" s="441">
        <v>45261</v>
      </c>
      <c r="G1307" s="220" t="s">
        <v>1773</v>
      </c>
      <c r="H1307" s="220" t="s">
        <v>74</v>
      </c>
    </row>
    <row r="1308" spans="1:8" ht="27" customHeight="1">
      <c r="A1308">
        <v>1601</v>
      </c>
      <c r="B1308" t="s">
        <v>9878</v>
      </c>
      <c r="C1308" t="s">
        <v>1574</v>
      </c>
      <c r="D1308" s="673">
        <v>49.09</v>
      </c>
      <c r="E1308" s="220" t="s">
        <v>14360</v>
      </c>
      <c r="F1308" s="441">
        <v>45261</v>
      </c>
      <c r="G1308" s="220" t="s">
        <v>1773</v>
      </c>
      <c r="H1308" s="220" t="s">
        <v>74</v>
      </c>
    </row>
    <row r="1309" spans="1:8" ht="27" customHeight="1">
      <c r="A1309">
        <v>1598</v>
      </c>
      <c r="B1309" t="s">
        <v>9879</v>
      </c>
      <c r="C1309" t="s">
        <v>1574</v>
      </c>
      <c r="D1309" s="673">
        <v>14.53</v>
      </c>
      <c r="E1309" s="220" t="s">
        <v>14360</v>
      </c>
      <c r="F1309" s="441">
        <v>45261</v>
      </c>
      <c r="G1309" s="220" t="s">
        <v>1773</v>
      </c>
      <c r="H1309" s="220" t="s">
        <v>74</v>
      </c>
    </row>
    <row r="1310" spans="1:8" ht="27" customHeight="1">
      <c r="A1310">
        <v>1600</v>
      </c>
      <c r="B1310" t="s">
        <v>9880</v>
      </c>
      <c r="C1310" t="s">
        <v>1574</v>
      </c>
      <c r="D1310" s="673">
        <v>21.44</v>
      </c>
      <c r="E1310" s="220" t="s">
        <v>14360</v>
      </c>
      <c r="F1310" s="441">
        <v>45261</v>
      </c>
      <c r="G1310" s="220" t="s">
        <v>1773</v>
      </c>
      <c r="H1310" s="220" t="s">
        <v>74</v>
      </c>
    </row>
    <row r="1311" spans="1:8" ht="27" customHeight="1">
      <c r="A1311">
        <v>1603</v>
      </c>
      <c r="B1311" t="s">
        <v>9881</v>
      </c>
      <c r="C1311" t="s">
        <v>1574</v>
      </c>
      <c r="D1311" s="673">
        <v>83.16</v>
      </c>
      <c r="E1311" s="220" t="s">
        <v>14360</v>
      </c>
      <c r="F1311" s="441">
        <v>45261</v>
      </c>
      <c r="G1311" s="220" t="s">
        <v>1773</v>
      </c>
      <c r="H1311" s="220" t="s">
        <v>74</v>
      </c>
    </row>
    <row r="1312" spans="1:8" ht="27" customHeight="1">
      <c r="A1312">
        <v>1599</v>
      </c>
      <c r="B1312" t="s">
        <v>9882</v>
      </c>
      <c r="C1312" t="s">
        <v>1574</v>
      </c>
      <c r="D1312" s="673">
        <v>16.86</v>
      </c>
      <c r="E1312" s="220" t="s">
        <v>14360</v>
      </c>
      <c r="F1312" s="441">
        <v>45261</v>
      </c>
      <c r="G1312" s="220" t="s">
        <v>1773</v>
      </c>
      <c r="H1312" s="220" t="s">
        <v>74</v>
      </c>
    </row>
    <row r="1313" spans="1:8" ht="27" customHeight="1">
      <c r="A1313">
        <v>1597</v>
      </c>
      <c r="B1313" t="s">
        <v>9883</v>
      </c>
      <c r="C1313" t="s">
        <v>1574</v>
      </c>
      <c r="D1313" s="673">
        <v>13.66</v>
      </c>
      <c r="E1313" s="220" t="s">
        <v>14360</v>
      </c>
      <c r="F1313" s="441">
        <v>45261</v>
      </c>
      <c r="G1313" s="220" t="s">
        <v>1773</v>
      </c>
      <c r="H1313" s="220" t="s">
        <v>74</v>
      </c>
    </row>
    <row r="1314" spans="1:8" ht="27" customHeight="1">
      <c r="A1314">
        <v>39602</v>
      </c>
      <c r="B1314" t="s">
        <v>9884</v>
      </c>
      <c r="C1314" t="s">
        <v>1574</v>
      </c>
      <c r="D1314" s="673">
        <v>1.94</v>
      </c>
      <c r="E1314" s="220" t="s">
        <v>14360</v>
      </c>
      <c r="F1314" s="441">
        <v>45261</v>
      </c>
      <c r="G1314" s="220" t="s">
        <v>1773</v>
      </c>
      <c r="H1314" s="220" t="s">
        <v>74</v>
      </c>
    </row>
    <row r="1315" spans="1:8" ht="27" customHeight="1">
      <c r="A1315">
        <v>39603</v>
      </c>
      <c r="B1315" t="s">
        <v>9885</v>
      </c>
      <c r="C1315" t="s">
        <v>1574</v>
      </c>
      <c r="D1315" s="673">
        <v>4.1500000000000004</v>
      </c>
      <c r="E1315" s="220" t="s">
        <v>14360</v>
      </c>
      <c r="F1315" s="441">
        <v>45261</v>
      </c>
      <c r="G1315" s="220" t="s">
        <v>1773</v>
      </c>
      <c r="H1315" s="220" t="s">
        <v>74</v>
      </c>
    </row>
    <row r="1316" spans="1:8" ht="27" customHeight="1">
      <c r="A1316">
        <v>11821</v>
      </c>
      <c r="B1316" t="s">
        <v>9886</v>
      </c>
      <c r="C1316" t="s">
        <v>1574</v>
      </c>
      <c r="D1316" s="673">
        <v>11.22</v>
      </c>
      <c r="E1316" s="220" t="s">
        <v>14360</v>
      </c>
      <c r="F1316" s="441">
        <v>45261</v>
      </c>
      <c r="G1316" s="220" t="s">
        <v>1773</v>
      </c>
      <c r="H1316" s="220" t="s">
        <v>74</v>
      </c>
    </row>
    <row r="1317" spans="1:8" ht="27" customHeight="1">
      <c r="A1317">
        <v>1562</v>
      </c>
      <c r="B1317" t="s">
        <v>9887</v>
      </c>
      <c r="C1317" t="s">
        <v>1574</v>
      </c>
      <c r="D1317" s="673">
        <v>18.37</v>
      </c>
      <c r="E1317" s="220" t="s">
        <v>14360</v>
      </c>
      <c r="F1317" s="441">
        <v>45261</v>
      </c>
      <c r="G1317" s="220" t="s">
        <v>1773</v>
      </c>
      <c r="H1317" s="220" t="s">
        <v>74</v>
      </c>
    </row>
    <row r="1318" spans="1:8" ht="27" customHeight="1">
      <c r="A1318">
        <v>1563</v>
      </c>
      <c r="B1318" t="s">
        <v>9888</v>
      </c>
      <c r="C1318" t="s">
        <v>1574</v>
      </c>
      <c r="D1318" s="673">
        <v>24.65</v>
      </c>
      <c r="E1318" s="220" t="s">
        <v>14360</v>
      </c>
      <c r="F1318" s="441">
        <v>45261</v>
      </c>
      <c r="G1318" s="220" t="s">
        <v>1773</v>
      </c>
      <c r="H1318" s="220" t="s">
        <v>74</v>
      </c>
    </row>
    <row r="1319" spans="1:8" ht="27" customHeight="1">
      <c r="A1319">
        <v>11856</v>
      </c>
      <c r="B1319" t="s">
        <v>9889</v>
      </c>
      <c r="C1319" t="s">
        <v>1574</v>
      </c>
      <c r="D1319" s="673">
        <v>7.35</v>
      </c>
      <c r="E1319" s="220" t="s">
        <v>14360</v>
      </c>
      <c r="F1319" s="441">
        <v>45261</v>
      </c>
      <c r="G1319" s="220" t="s">
        <v>1773</v>
      </c>
      <c r="H1319" s="220" t="s">
        <v>74</v>
      </c>
    </row>
    <row r="1320" spans="1:8" ht="27" customHeight="1">
      <c r="A1320">
        <v>11857</v>
      </c>
      <c r="B1320" t="s">
        <v>9890</v>
      </c>
      <c r="C1320" t="s">
        <v>1574</v>
      </c>
      <c r="D1320" s="673">
        <v>38.68</v>
      </c>
      <c r="E1320" s="220" t="s">
        <v>14360</v>
      </c>
      <c r="F1320" s="441">
        <v>45261</v>
      </c>
      <c r="G1320" s="220" t="s">
        <v>1773</v>
      </c>
      <c r="H1320" s="220" t="s">
        <v>74</v>
      </c>
    </row>
    <row r="1321" spans="1:8" ht="27" customHeight="1">
      <c r="A1321">
        <v>11858</v>
      </c>
      <c r="B1321" t="s">
        <v>9891</v>
      </c>
      <c r="C1321" t="s">
        <v>1574</v>
      </c>
      <c r="D1321" s="673">
        <v>48.01</v>
      </c>
      <c r="E1321" s="220" t="s">
        <v>14360</v>
      </c>
      <c r="F1321" s="441">
        <v>45261</v>
      </c>
      <c r="G1321" s="220" t="s">
        <v>1773</v>
      </c>
      <c r="H1321" s="220" t="s">
        <v>74</v>
      </c>
    </row>
    <row r="1322" spans="1:8" ht="27" customHeight="1">
      <c r="A1322">
        <v>1539</v>
      </c>
      <c r="B1322" t="s">
        <v>9892</v>
      </c>
      <c r="C1322" t="s">
        <v>1574</v>
      </c>
      <c r="D1322" s="673">
        <v>8.64</v>
      </c>
      <c r="E1322" s="220" t="s">
        <v>14360</v>
      </c>
      <c r="F1322" s="441">
        <v>45261</v>
      </c>
      <c r="G1322" s="220" t="s">
        <v>1773</v>
      </c>
      <c r="H1322" s="220" t="s">
        <v>74</v>
      </c>
    </row>
    <row r="1323" spans="1:8" ht="27" customHeight="1">
      <c r="A1323">
        <v>11859</v>
      </c>
      <c r="B1323" t="s">
        <v>9893</v>
      </c>
      <c r="C1323" t="s">
        <v>1574</v>
      </c>
      <c r="D1323" s="673">
        <v>65.319999999999993</v>
      </c>
      <c r="E1323" s="220" t="s">
        <v>14360</v>
      </c>
      <c r="F1323" s="441">
        <v>45261</v>
      </c>
      <c r="G1323" s="220" t="s">
        <v>1773</v>
      </c>
      <c r="H1323" s="220" t="s">
        <v>74</v>
      </c>
    </row>
    <row r="1324" spans="1:8" ht="27" customHeight="1">
      <c r="A1324">
        <v>1550</v>
      </c>
      <c r="B1324" t="s">
        <v>9894</v>
      </c>
      <c r="C1324" t="s">
        <v>1574</v>
      </c>
      <c r="D1324" s="673">
        <v>9.11</v>
      </c>
      <c r="E1324" s="220" t="s">
        <v>14360</v>
      </c>
      <c r="F1324" s="441">
        <v>45261</v>
      </c>
      <c r="G1324" s="220" t="s">
        <v>1773</v>
      </c>
      <c r="H1324" s="220" t="s">
        <v>74</v>
      </c>
    </row>
    <row r="1325" spans="1:8" ht="27" customHeight="1">
      <c r="A1325">
        <v>11854</v>
      </c>
      <c r="B1325" t="s">
        <v>9895</v>
      </c>
      <c r="C1325" t="s">
        <v>1574</v>
      </c>
      <c r="D1325" s="673">
        <v>11.38</v>
      </c>
      <c r="E1325" s="220" t="s">
        <v>14360</v>
      </c>
      <c r="F1325" s="441">
        <v>45261</v>
      </c>
      <c r="G1325" s="220" t="s">
        <v>1773</v>
      </c>
      <c r="H1325" s="220" t="s">
        <v>74</v>
      </c>
    </row>
    <row r="1326" spans="1:8" ht="27" customHeight="1">
      <c r="A1326">
        <v>11862</v>
      </c>
      <c r="B1326" t="s">
        <v>9896</v>
      </c>
      <c r="C1326" t="s">
        <v>1574</v>
      </c>
      <c r="D1326" s="673">
        <v>15.97</v>
      </c>
      <c r="E1326" s="220" t="s">
        <v>14360</v>
      </c>
      <c r="F1326" s="441">
        <v>45261</v>
      </c>
      <c r="G1326" s="220" t="s">
        <v>1773</v>
      </c>
      <c r="H1326" s="220" t="s">
        <v>74</v>
      </c>
    </row>
    <row r="1327" spans="1:8" ht="27" customHeight="1">
      <c r="A1327">
        <v>11863</v>
      </c>
      <c r="B1327" t="s">
        <v>9897</v>
      </c>
      <c r="C1327" t="s">
        <v>1574</v>
      </c>
      <c r="D1327" s="673">
        <v>6.45</v>
      </c>
      <c r="E1327" s="220" t="s">
        <v>14360</v>
      </c>
      <c r="F1327" s="441">
        <v>45261</v>
      </c>
      <c r="G1327" s="220" t="s">
        <v>1773</v>
      </c>
      <c r="H1327" s="220" t="s">
        <v>74</v>
      </c>
    </row>
    <row r="1328" spans="1:8" ht="27" customHeight="1">
      <c r="A1328">
        <v>11855</v>
      </c>
      <c r="B1328" t="s">
        <v>9898</v>
      </c>
      <c r="C1328" t="s">
        <v>1574</v>
      </c>
      <c r="D1328" s="673">
        <v>23.84</v>
      </c>
      <c r="E1328" s="220" t="s">
        <v>14360</v>
      </c>
      <c r="F1328" s="441">
        <v>45261</v>
      </c>
      <c r="G1328" s="220" t="s">
        <v>1773</v>
      </c>
      <c r="H1328" s="220" t="s">
        <v>74</v>
      </c>
    </row>
    <row r="1329" spans="1:8" ht="27" customHeight="1">
      <c r="A1329">
        <v>11864</v>
      </c>
      <c r="B1329" t="s">
        <v>9899</v>
      </c>
      <c r="C1329" t="s">
        <v>1574</v>
      </c>
      <c r="D1329" s="673">
        <v>36.04</v>
      </c>
      <c r="E1329" s="220" t="s">
        <v>14360</v>
      </c>
      <c r="F1329" s="441">
        <v>45261</v>
      </c>
      <c r="G1329" s="220" t="s">
        <v>1773</v>
      </c>
      <c r="H1329" s="220" t="s">
        <v>74</v>
      </c>
    </row>
    <row r="1330" spans="1:8" ht="27" customHeight="1">
      <c r="A1330">
        <v>2527</v>
      </c>
      <c r="B1330" t="s">
        <v>9900</v>
      </c>
      <c r="C1330" t="s">
        <v>1574</v>
      </c>
      <c r="D1330" s="673">
        <v>9.2100000000000009</v>
      </c>
      <c r="E1330" s="220" t="s">
        <v>14360</v>
      </c>
      <c r="F1330" s="441">
        <v>45261</v>
      </c>
      <c r="G1330" s="220" t="s">
        <v>1773</v>
      </c>
      <c r="H1330" s="220" t="s">
        <v>74</v>
      </c>
    </row>
    <row r="1331" spans="1:8" ht="27" customHeight="1">
      <c r="A1331">
        <v>2526</v>
      </c>
      <c r="B1331" t="s">
        <v>9901</v>
      </c>
      <c r="C1331" t="s">
        <v>1574</v>
      </c>
      <c r="D1331" s="673">
        <v>5.9</v>
      </c>
      <c r="E1331" s="220" t="s">
        <v>14360</v>
      </c>
      <c r="F1331" s="441">
        <v>45261</v>
      </c>
      <c r="G1331" s="220" t="s">
        <v>1773</v>
      </c>
      <c r="H1331" s="220" t="s">
        <v>74</v>
      </c>
    </row>
    <row r="1332" spans="1:8" ht="27" customHeight="1">
      <c r="A1332">
        <v>2487</v>
      </c>
      <c r="B1332" t="s">
        <v>9902</v>
      </c>
      <c r="C1332" t="s">
        <v>1574</v>
      </c>
      <c r="D1332" s="673">
        <v>2.0099999999999998</v>
      </c>
      <c r="E1332" s="220" t="s">
        <v>14360</v>
      </c>
      <c r="F1332" s="441">
        <v>45261</v>
      </c>
      <c r="G1332" s="220" t="s">
        <v>1773</v>
      </c>
      <c r="H1332" s="220" t="s">
        <v>74</v>
      </c>
    </row>
    <row r="1333" spans="1:8" ht="27" customHeight="1">
      <c r="A1333">
        <v>2483</v>
      </c>
      <c r="B1333" t="s">
        <v>9903</v>
      </c>
      <c r="C1333" t="s">
        <v>1574</v>
      </c>
      <c r="D1333" s="673">
        <v>4.2</v>
      </c>
      <c r="E1333" s="220" t="s">
        <v>14360</v>
      </c>
      <c r="F1333" s="441">
        <v>45261</v>
      </c>
      <c r="G1333" s="220" t="s">
        <v>1773</v>
      </c>
      <c r="H1333" s="220" t="s">
        <v>74</v>
      </c>
    </row>
    <row r="1334" spans="1:8" ht="27" customHeight="1">
      <c r="A1334">
        <v>2528</v>
      </c>
      <c r="B1334" t="s">
        <v>9904</v>
      </c>
      <c r="C1334" t="s">
        <v>1574</v>
      </c>
      <c r="D1334" s="673">
        <v>23.18</v>
      </c>
      <c r="E1334" s="220" t="s">
        <v>14360</v>
      </c>
      <c r="F1334" s="441">
        <v>45261</v>
      </c>
      <c r="G1334" s="220" t="s">
        <v>1773</v>
      </c>
      <c r="H1334" s="220" t="s">
        <v>74</v>
      </c>
    </row>
    <row r="1335" spans="1:8" ht="27" customHeight="1">
      <c r="A1335">
        <v>2489</v>
      </c>
      <c r="B1335" t="s">
        <v>9905</v>
      </c>
      <c r="C1335" t="s">
        <v>1574</v>
      </c>
      <c r="D1335" s="673">
        <v>10.210000000000001</v>
      </c>
      <c r="E1335" s="220" t="s">
        <v>14360</v>
      </c>
      <c r="F1335" s="441">
        <v>45261</v>
      </c>
      <c r="G1335" s="220" t="s">
        <v>1773</v>
      </c>
      <c r="H1335" s="220" t="s">
        <v>74</v>
      </c>
    </row>
    <row r="1336" spans="1:8" ht="27" customHeight="1">
      <c r="A1336">
        <v>2488</v>
      </c>
      <c r="B1336" t="s">
        <v>9906</v>
      </c>
      <c r="C1336" t="s">
        <v>1574</v>
      </c>
      <c r="D1336" s="673">
        <v>2.36</v>
      </c>
      <c r="E1336" s="220" t="s">
        <v>14360</v>
      </c>
      <c r="F1336" s="441">
        <v>45261</v>
      </c>
      <c r="G1336" s="220" t="s">
        <v>1773</v>
      </c>
      <c r="H1336" s="220" t="s">
        <v>74</v>
      </c>
    </row>
    <row r="1337" spans="1:8" ht="27" customHeight="1">
      <c r="A1337">
        <v>2484</v>
      </c>
      <c r="B1337" t="s">
        <v>9907</v>
      </c>
      <c r="C1337" t="s">
        <v>1574</v>
      </c>
      <c r="D1337" s="673">
        <v>33.67</v>
      </c>
      <c r="E1337" s="220" t="s">
        <v>14360</v>
      </c>
      <c r="F1337" s="441">
        <v>45261</v>
      </c>
      <c r="G1337" s="220" t="s">
        <v>1773</v>
      </c>
      <c r="H1337" s="220" t="s">
        <v>74</v>
      </c>
    </row>
    <row r="1338" spans="1:8" ht="27" customHeight="1">
      <c r="A1338">
        <v>2485</v>
      </c>
      <c r="B1338" t="s">
        <v>9908</v>
      </c>
      <c r="C1338" t="s">
        <v>1574</v>
      </c>
      <c r="D1338" s="673">
        <v>52.77</v>
      </c>
      <c r="E1338" s="220" t="s">
        <v>14360</v>
      </c>
      <c r="F1338" s="441">
        <v>45261</v>
      </c>
      <c r="G1338" s="220" t="s">
        <v>1773</v>
      </c>
      <c r="H1338" s="220" t="s">
        <v>74</v>
      </c>
    </row>
    <row r="1339" spans="1:8" ht="27" customHeight="1">
      <c r="A1339">
        <v>39279</v>
      </c>
      <c r="B1339" t="s">
        <v>9909</v>
      </c>
      <c r="C1339" t="s">
        <v>1574</v>
      </c>
      <c r="D1339" s="673">
        <v>8.35</v>
      </c>
      <c r="E1339" s="220" t="s">
        <v>14360</v>
      </c>
      <c r="F1339" s="441">
        <v>45261</v>
      </c>
      <c r="G1339" s="220" t="s">
        <v>1773</v>
      </c>
      <c r="H1339" s="220" t="s">
        <v>74</v>
      </c>
    </row>
    <row r="1340" spans="1:8" ht="27" customHeight="1">
      <c r="A1340">
        <v>39280</v>
      </c>
      <c r="B1340" t="s">
        <v>9910</v>
      </c>
      <c r="C1340" t="s">
        <v>1574</v>
      </c>
      <c r="D1340" s="673">
        <v>9.36</v>
      </c>
      <c r="E1340" s="220" t="s">
        <v>14360</v>
      </c>
      <c r="F1340" s="441">
        <v>45261</v>
      </c>
      <c r="G1340" s="220" t="s">
        <v>1773</v>
      </c>
      <c r="H1340" s="220" t="s">
        <v>74</v>
      </c>
    </row>
    <row r="1341" spans="1:8" ht="27" customHeight="1">
      <c r="A1341">
        <v>39281</v>
      </c>
      <c r="B1341" t="s">
        <v>9911</v>
      </c>
      <c r="C1341" t="s">
        <v>1574</v>
      </c>
      <c r="D1341" s="673">
        <v>12.37</v>
      </c>
      <c r="E1341" s="220" t="s">
        <v>14360</v>
      </c>
      <c r="F1341" s="441">
        <v>45261</v>
      </c>
      <c r="G1341" s="220" t="s">
        <v>1773</v>
      </c>
      <c r="H1341" s="220" t="s">
        <v>74</v>
      </c>
    </row>
    <row r="1342" spans="1:8" ht="27" customHeight="1">
      <c r="A1342">
        <v>39282</v>
      </c>
      <c r="B1342" t="s">
        <v>9912</v>
      </c>
      <c r="C1342" t="s">
        <v>1574</v>
      </c>
      <c r="D1342" s="673">
        <v>17.260000000000002</v>
      </c>
      <c r="E1342" s="220" t="s">
        <v>14360</v>
      </c>
      <c r="F1342" s="441">
        <v>45261</v>
      </c>
      <c r="G1342" s="220" t="s">
        <v>1773</v>
      </c>
      <c r="H1342" s="220" t="s">
        <v>74</v>
      </c>
    </row>
    <row r="1343" spans="1:8" ht="27" customHeight="1">
      <c r="A1343">
        <v>38844</v>
      </c>
      <c r="B1343" t="s">
        <v>9913</v>
      </c>
      <c r="C1343" t="s">
        <v>1574</v>
      </c>
      <c r="D1343" s="673">
        <v>8.4700000000000006</v>
      </c>
      <c r="E1343" s="220" t="s">
        <v>14360</v>
      </c>
      <c r="F1343" s="441">
        <v>45261</v>
      </c>
      <c r="G1343" s="220" t="s">
        <v>1773</v>
      </c>
      <c r="H1343" s="220" t="s">
        <v>74</v>
      </c>
    </row>
    <row r="1344" spans="1:8" ht="27" customHeight="1">
      <c r="A1344">
        <v>38846</v>
      </c>
      <c r="B1344" t="s">
        <v>9914</v>
      </c>
      <c r="C1344" t="s">
        <v>1574</v>
      </c>
      <c r="D1344" s="673">
        <v>8.6199999999999992</v>
      </c>
      <c r="E1344" s="220" t="s">
        <v>14360</v>
      </c>
      <c r="F1344" s="441">
        <v>45261</v>
      </c>
      <c r="G1344" s="220" t="s">
        <v>1773</v>
      </c>
      <c r="H1344" s="220" t="s">
        <v>74</v>
      </c>
    </row>
    <row r="1345" spans="1:8" ht="27" customHeight="1">
      <c r="A1345">
        <v>38847</v>
      </c>
      <c r="B1345" t="s">
        <v>9915</v>
      </c>
      <c r="C1345" t="s">
        <v>1574</v>
      </c>
      <c r="D1345" s="673">
        <v>10.09</v>
      </c>
      <c r="E1345" s="220" t="s">
        <v>14360</v>
      </c>
      <c r="F1345" s="441">
        <v>45261</v>
      </c>
      <c r="G1345" s="220" t="s">
        <v>1773</v>
      </c>
      <c r="H1345" s="220" t="s">
        <v>74</v>
      </c>
    </row>
    <row r="1346" spans="1:8" ht="27" customHeight="1">
      <c r="A1346">
        <v>38850</v>
      </c>
      <c r="B1346" t="s">
        <v>9916</v>
      </c>
      <c r="C1346" t="s">
        <v>1574</v>
      </c>
      <c r="D1346" s="673">
        <v>18.23</v>
      </c>
      <c r="E1346" s="220" t="s">
        <v>14360</v>
      </c>
      <c r="F1346" s="441">
        <v>45261</v>
      </c>
      <c r="G1346" s="220" t="s">
        <v>1773</v>
      </c>
      <c r="H1346" s="220" t="s">
        <v>74</v>
      </c>
    </row>
    <row r="1347" spans="1:8" ht="27" customHeight="1">
      <c r="A1347">
        <v>38848</v>
      </c>
      <c r="B1347" t="s">
        <v>9917</v>
      </c>
      <c r="C1347" t="s">
        <v>1574</v>
      </c>
      <c r="D1347" s="673">
        <v>11.95</v>
      </c>
      <c r="E1347" s="220" t="s">
        <v>14360</v>
      </c>
      <c r="F1347" s="441">
        <v>45261</v>
      </c>
      <c r="G1347" s="220" t="s">
        <v>1773</v>
      </c>
      <c r="H1347" s="220" t="s">
        <v>74</v>
      </c>
    </row>
    <row r="1348" spans="1:8" ht="27" customHeight="1">
      <c r="A1348">
        <v>38851</v>
      </c>
      <c r="B1348" t="s">
        <v>9918</v>
      </c>
      <c r="C1348" t="s">
        <v>1574</v>
      </c>
      <c r="D1348" s="673">
        <v>20.61</v>
      </c>
      <c r="E1348" s="220" t="s">
        <v>14360</v>
      </c>
      <c r="F1348" s="441">
        <v>45261</v>
      </c>
      <c r="G1348" s="220" t="s">
        <v>1773</v>
      </c>
      <c r="H1348" s="220" t="s">
        <v>74</v>
      </c>
    </row>
    <row r="1349" spans="1:8" ht="27" customHeight="1">
      <c r="A1349">
        <v>38854</v>
      </c>
      <c r="B1349" t="s">
        <v>9919</v>
      </c>
      <c r="C1349" t="s">
        <v>1574</v>
      </c>
      <c r="D1349" s="673">
        <v>8.9499999999999993</v>
      </c>
      <c r="E1349" s="220" t="s">
        <v>14360</v>
      </c>
      <c r="F1349" s="441">
        <v>45261</v>
      </c>
      <c r="G1349" s="220" t="s">
        <v>1773</v>
      </c>
      <c r="H1349" s="220" t="s">
        <v>74</v>
      </c>
    </row>
    <row r="1350" spans="1:8" ht="27" customHeight="1">
      <c r="A1350">
        <v>44247</v>
      </c>
      <c r="B1350" t="s">
        <v>9920</v>
      </c>
      <c r="C1350" t="s">
        <v>1574</v>
      </c>
      <c r="D1350" s="674">
        <v>1627.22</v>
      </c>
      <c r="E1350" s="220" t="s">
        <v>14360</v>
      </c>
      <c r="F1350" s="441">
        <v>45261</v>
      </c>
      <c r="G1350" s="220" t="s">
        <v>1773</v>
      </c>
      <c r="H1350" s="220" t="s">
        <v>74</v>
      </c>
    </row>
    <row r="1351" spans="1:8" ht="27" customHeight="1">
      <c r="A1351">
        <v>38005</v>
      </c>
      <c r="B1351" t="s">
        <v>9921</v>
      </c>
      <c r="C1351" t="s">
        <v>1574</v>
      </c>
      <c r="D1351" s="673">
        <v>19.350000000000001</v>
      </c>
      <c r="E1351" s="220" t="s">
        <v>14360</v>
      </c>
      <c r="F1351" s="441">
        <v>45261</v>
      </c>
      <c r="G1351" s="220" t="s">
        <v>1773</v>
      </c>
      <c r="H1351" s="220" t="s">
        <v>74</v>
      </c>
    </row>
    <row r="1352" spans="1:8" ht="27" customHeight="1">
      <c r="A1352">
        <v>38006</v>
      </c>
      <c r="B1352" t="s">
        <v>9922</v>
      </c>
      <c r="C1352" t="s">
        <v>1574</v>
      </c>
      <c r="D1352" s="673">
        <v>25.71</v>
      </c>
      <c r="E1352" s="220" t="s">
        <v>14360</v>
      </c>
      <c r="F1352" s="441">
        <v>45261</v>
      </c>
      <c r="G1352" s="220" t="s">
        <v>1773</v>
      </c>
      <c r="H1352" s="220" t="s">
        <v>74</v>
      </c>
    </row>
    <row r="1353" spans="1:8" ht="27" customHeight="1">
      <c r="A1353">
        <v>38428</v>
      </c>
      <c r="B1353" t="s">
        <v>9923</v>
      </c>
      <c r="C1353" t="s">
        <v>1574</v>
      </c>
      <c r="D1353" s="673">
        <v>23.02</v>
      </c>
      <c r="E1353" s="220" t="s">
        <v>14360</v>
      </c>
      <c r="F1353" s="441">
        <v>45261</v>
      </c>
      <c r="G1353" s="220" t="s">
        <v>1773</v>
      </c>
      <c r="H1353" s="220" t="s">
        <v>74</v>
      </c>
    </row>
    <row r="1354" spans="1:8" ht="27" customHeight="1">
      <c r="A1354">
        <v>38007</v>
      </c>
      <c r="B1354" t="s">
        <v>9924</v>
      </c>
      <c r="C1354" t="s">
        <v>1574</v>
      </c>
      <c r="D1354" s="673">
        <v>29.66</v>
      </c>
      <c r="E1354" s="220" t="s">
        <v>14360</v>
      </c>
      <c r="F1354" s="441">
        <v>45261</v>
      </c>
      <c r="G1354" s="220" t="s">
        <v>1773</v>
      </c>
      <c r="H1354" s="220" t="s">
        <v>74</v>
      </c>
    </row>
    <row r="1355" spans="1:8" ht="27" customHeight="1">
      <c r="A1355">
        <v>38008</v>
      </c>
      <c r="B1355" t="s">
        <v>9925</v>
      </c>
      <c r="C1355" t="s">
        <v>1574</v>
      </c>
      <c r="D1355" s="673">
        <v>47.47</v>
      </c>
      <c r="E1355" s="220" t="s">
        <v>14360</v>
      </c>
      <c r="F1355" s="441">
        <v>45261</v>
      </c>
      <c r="G1355" s="220" t="s">
        <v>1773</v>
      </c>
      <c r="H1355" s="220" t="s">
        <v>74</v>
      </c>
    </row>
    <row r="1356" spans="1:8" ht="27" customHeight="1">
      <c r="A1356">
        <v>38009</v>
      </c>
      <c r="B1356" t="s">
        <v>9926</v>
      </c>
      <c r="C1356" t="s">
        <v>1574</v>
      </c>
      <c r="D1356" s="673">
        <v>58.11</v>
      </c>
      <c r="E1356" s="220" t="s">
        <v>14360</v>
      </c>
      <c r="F1356" s="441">
        <v>45261</v>
      </c>
      <c r="G1356" s="220" t="s">
        <v>1773</v>
      </c>
      <c r="H1356" s="220" t="s">
        <v>74</v>
      </c>
    </row>
    <row r="1357" spans="1:8" ht="27" customHeight="1">
      <c r="A1357">
        <v>44248</v>
      </c>
      <c r="B1357" t="s">
        <v>9927</v>
      </c>
      <c r="C1357" t="s">
        <v>1574</v>
      </c>
      <c r="D1357" s="673">
        <v>94.72</v>
      </c>
      <c r="E1357" s="220" t="s">
        <v>14360</v>
      </c>
      <c r="F1357" s="441">
        <v>45261</v>
      </c>
      <c r="G1357" s="220" t="s">
        <v>1773</v>
      </c>
      <c r="H1357" s="220" t="s">
        <v>74</v>
      </c>
    </row>
    <row r="1358" spans="1:8" ht="27" customHeight="1">
      <c r="A1358">
        <v>44249</v>
      </c>
      <c r="B1358" t="s">
        <v>9928</v>
      </c>
      <c r="C1358" t="s">
        <v>1574</v>
      </c>
      <c r="D1358" s="673">
        <v>365.45</v>
      </c>
      <c r="E1358" s="220" t="s">
        <v>14360</v>
      </c>
      <c r="F1358" s="441">
        <v>45261</v>
      </c>
      <c r="G1358" s="220" t="s">
        <v>1773</v>
      </c>
      <c r="H1358" s="220" t="s">
        <v>74</v>
      </c>
    </row>
    <row r="1359" spans="1:8" ht="27" customHeight="1">
      <c r="A1359">
        <v>44250</v>
      </c>
      <c r="B1359" t="s">
        <v>9929</v>
      </c>
      <c r="C1359" t="s">
        <v>1574</v>
      </c>
      <c r="D1359" s="673">
        <v>530.72</v>
      </c>
      <c r="E1359" s="220" t="s">
        <v>14360</v>
      </c>
      <c r="F1359" s="441">
        <v>45261</v>
      </c>
      <c r="G1359" s="220" t="s">
        <v>1773</v>
      </c>
      <c r="H1359" s="220" t="s">
        <v>74</v>
      </c>
    </row>
    <row r="1360" spans="1:8" ht="27" customHeight="1">
      <c r="A1360">
        <v>3104</v>
      </c>
      <c r="B1360" t="s">
        <v>9930</v>
      </c>
      <c r="C1360" t="s">
        <v>1585</v>
      </c>
      <c r="D1360" s="673">
        <v>144.93</v>
      </c>
      <c r="E1360" s="220" t="s">
        <v>14360</v>
      </c>
      <c r="F1360" s="441">
        <v>45261</v>
      </c>
      <c r="G1360" s="220" t="s">
        <v>1773</v>
      </c>
      <c r="H1360" s="220" t="s">
        <v>74</v>
      </c>
    </row>
    <row r="1361" spans="1:8" ht="27" customHeight="1">
      <c r="A1361">
        <v>1607</v>
      </c>
      <c r="B1361" t="s">
        <v>9931</v>
      </c>
      <c r="C1361" t="s">
        <v>1585</v>
      </c>
      <c r="D1361" s="673">
        <v>0.28999999999999998</v>
      </c>
      <c r="E1361" s="220" t="s">
        <v>14360</v>
      </c>
      <c r="F1361" s="441">
        <v>45261</v>
      </c>
      <c r="G1361" s="220" t="s">
        <v>1773</v>
      </c>
      <c r="H1361" s="220" t="s">
        <v>74</v>
      </c>
    </row>
    <row r="1362" spans="1:8" ht="27" customHeight="1">
      <c r="A1362">
        <v>38169</v>
      </c>
      <c r="B1362" t="s">
        <v>9932</v>
      </c>
      <c r="C1362" t="s">
        <v>1585</v>
      </c>
      <c r="D1362" s="673">
        <v>83.43</v>
      </c>
      <c r="E1362" s="220" t="s">
        <v>14360</v>
      </c>
      <c r="F1362" s="441">
        <v>45261</v>
      </c>
      <c r="G1362" s="220" t="s">
        <v>1773</v>
      </c>
      <c r="H1362" s="220" t="s">
        <v>74</v>
      </c>
    </row>
    <row r="1363" spans="1:8" ht="27" customHeight="1">
      <c r="A1363">
        <v>6142</v>
      </c>
      <c r="B1363" t="s">
        <v>9933</v>
      </c>
      <c r="C1363" t="s">
        <v>1574</v>
      </c>
      <c r="D1363" s="673">
        <v>10.4</v>
      </c>
      <c r="E1363" s="220" t="s">
        <v>14360</v>
      </c>
      <c r="F1363" s="441">
        <v>45261</v>
      </c>
      <c r="G1363" s="220" t="s">
        <v>1773</v>
      </c>
      <c r="H1363" s="220" t="s">
        <v>74</v>
      </c>
    </row>
    <row r="1364" spans="1:8" ht="27" customHeight="1">
      <c r="A1364">
        <v>11686</v>
      </c>
      <c r="B1364" t="s">
        <v>9934</v>
      </c>
      <c r="C1364" t="s">
        <v>1574</v>
      </c>
      <c r="D1364" s="673">
        <v>14.44</v>
      </c>
      <c r="E1364" s="220" t="s">
        <v>14360</v>
      </c>
      <c r="F1364" s="441">
        <v>45261</v>
      </c>
      <c r="G1364" s="220" t="s">
        <v>1773</v>
      </c>
      <c r="H1364" s="220" t="s">
        <v>74</v>
      </c>
    </row>
    <row r="1365" spans="1:8" ht="27" customHeight="1">
      <c r="A1365">
        <v>37598</v>
      </c>
      <c r="B1365" t="s">
        <v>9935</v>
      </c>
      <c r="C1365" t="s">
        <v>1574</v>
      </c>
      <c r="D1365" s="673">
        <v>38.11</v>
      </c>
      <c r="E1365" s="220" t="s">
        <v>14360</v>
      </c>
      <c r="F1365" s="441">
        <v>45261</v>
      </c>
      <c r="G1365" s="220" t="s">
        <v>1773</v>
      </c>
      <c r="H1365" s="220" t="s">
        <v>74</v>
      </c>
    </row>
    <row r="1366" spans="1:8" ht="27" customHeight="1">
      <c r="A1366">
        <v>25398</v>
      </c>
      <c r="B1366" t="s">
        <v>9936</v>
      </c>
      <c r="C1366" t="s">
        <v>1574</v>
      </c>
      <c r="D1366" s="674">
        <v>4483.43</v>
      </c>
      <c r="E1366" s="220" t="s">
        <v>14360</v>
      </c>
      <c r="F1366" s="441">
        <v>45261</v>
      </c>
      <c r="G1366" s="220" t="s">
        <v>1773</v>
      </c>
      <c r="H1366" s="220" t="s">
        <v>74</v>
      </c>
    </row>
    <row r="1367" spans="1:8" ht="27" customHeight="1">
      <c r="A1367">
        <v>25399</v>
      </c>
      <c r="B1367" t="s">
        <v>9937</v>
      </c>
      <c r="C1367" t="s">
        <v>1574</v>
      </c>
      <c r="D1367" s="674">
        <v>2721.83</v>
      </c>
      <c r="E1367" s="220" t="s">
        <v>14360</v>
      </c>
      <c r="F1367" s="441">
        <v>45261</v>
      </c>
      <c r="G1367" s="220" t="s">
        <v>1773</v>
      </c>
      <c r="H1367" s="220" t="s">
        <v>74</v>
      </c>
    </row>
    <row r="1368" spans="1:8" ht="27" customHeight="1">
      <c r="A1368">
        <v>43440</v>
      </c>
      <c r="B1368" t="s">
        <v>9938</v>
      </c>
      <c r="C1368" t="s">
        <v>1574</v>
      </c>
      <c r="D1368" s="673">
        <v>458.16</v>
      </c>
      <c r="E1368" s="220" t="s">
        <v>14360</v>
      </c>
      <c r="F1368" s="441">
        <v>45261</v>
      </c>
      <c r="G1368" s="220" t="s">
        <v>1773</v>
      </c>
      <c r="H1368" s="220" t="s">
        <v>74</v>
      </c>
    </row>
    <row r="1369" spans="1:8" ht="27" customHeight="1">
      <c r="A1369">
        <v>10667</v>
      </c>
      <c r="B1369" t="s">
        <v>9939</v>
      </c>
      <c r="C1369" t="s">
        <v>1574</v>
      </c>
      <c r="D1369" s="674">
        <v>22500</v>
      </c>
      <c r="E1369" s="220" t="s">
        <v>14360</v>
      </c>
      <c r="F1369" s="441">
        <v>45261</v>
      </c>
      <c r="G1369" s="220" t="s">
        <v>1773</v>
      </c>
      <c r="H1369" s="220" t="s">
        <v>74</v>
      </c>
    </row>
    <row r="1370" spans="1:8" ht="27" customHeight="1">
      <c r="A1370">
        <v>1613</v>
      </c>
      <c r="B1370" t="s">
        <v>9940</v>
      </c>
      <c r="C1370" t="s">
        <v>1574</v>
      </c>
      <c r="D1370" s="674">
        <v>1892.45</v>
      </c>
      <c r="E1370" s="220" t="s">
        <v>14360</v>
      </c>
      <c r="F1370" s="441">
        <v>45261</v>
      </c>
      <c r="G1370" s="220" t="s">
        <v>1773</v>
      </c>
      <c r="H1370" s="220" t="s">
        <v>74</v>
      </c>
    </row>
    <row r="1371" spans="1:8" ht="27" customHeight="1">
      <c r="A1371">
        <v>1626</v>
      </c>
      <c r="B1371" t="s">
        <v>9941</v>
      </c>
      <c r="C1371" t="s">
        <v>1574</v>
      </c>
      <c r="D1371" s="674">
        <v>2830.39</v>
      </c>
      <c r="E1371" s="220" t="s">
        <v>14360</v>
      </c>
      <c r="F1371" s="441">
        <v>45261</v>
      </c>
      <c r="G1371" s="220" t="s">
        <v>1773</v>
      </c>
      <c r="H1371" s="220" t="s">
        <v>74</v>
      </c>
    </row>
    <row r="1372" spans="1:8" ht="27" customHeight="1">
      <c r="A1372">
        <v>1625</v>
      </c>
      <c r="B1372" t="s">
        <v>9942</v>
      </c>
      <c r="C1372" t="s">
        <v>1574</v>
      </c>
      <c r="D1372" s="673">
        <v>197.69</v>
      </c>
      <c r="E1372" s="220" t="s">
        <v>14360</v>
      </c>
      <c r="F1372" s="441">
        <v>45261</v>
      </c>
      <c r="G1372" s="220" t="s">
        <v>1773</v>
      </c>
      <c r="H1372" s="220" t="s">
        <v>74</v>
      </c>
    </row>
    <row r="1373" spans="1:8" ht="27" customHeight="1">
      <c r="A1373">
        <v>1622</v>
      </c>
      <c r="B1373" t="s">
        <v>9943</v>
      </c>
      <c r="C1373" t="s">
        <v>1574</v>
      </c>
      <c r="D1373" s="674">
        <v>6387.02</v>
      </c>
      <c r="E1373" s="220" t="s">
        <v>14360</v>
      </c>
      <c r="F1373" s="441">
        <v>45261</v>
      </c>
      <c r="G1373" s="220" t="s">
        <v>1773</v>
      </c>
      <c r="H1373" s="220" t="s">
        <v>74</v>
      </c>
    </row>
    <row r="1374" spans="1:8" ht="27" customHeight="1">
      <c r="A1374">
        <v>1620</v>
      </c>
      <c r="B1374" t="s">
        <v>9944</v>
      </c>
      <c r="C1374" t="s">
        <v>1574</v>
      </c>
      <c r="D1374" s="673">
        <v>416.44</v>
      </c>
      <c r="E1374" s="220" t="s">
        <v>14360</v>
      </c>
      <c r="F1374" s="441">
        <v>45261</v>
      </c>
      <c r="G1374" s="220" t="s">
        <v>1773</v>
      </c>
      <c r="H1374" s="220" t="s">
        <v>74</v>
      </c>
    </row>
    <row r="1375" spans="1:8" ht="27" customHeight="1">
      <c r="A1375">
        <v>1629</v>
      </c>
      <c r="B1375" t="s">
        <v>9945</v>
      </c>
      <c r="C1375" t="s">
        <v>1574</v>
      </c>
      <c r="D1375" s="674">
        <v>15544.49</v>
      </c>
      <c r="E1375" s="220" t="s">
        <v>14360</v>
      </c>
      <c r="F1375" s="441">
        <v>45261</v>
      </c>
      <c r="G1375" s="220" t="s">
        <v>1773</v>
      </c>
      <c r="H1375" s="220" t="s">
        <v>74</v>
      </c>
    </row>
    <row r="1376" spans="1:8" ht="27" customHeight="1">
      <c r="A1376">
        <v>1627</v>
      </c>
      <c r="B1376" t="s">
        <v>9946</v>
      </c>
      <c r="C1376" t="s">
        <v>1574</v>
      </c>
      <c r="D1376" s="673">
        <v>796.02</v>
      </c>
      <c r="E1376" s="220" t="s">
        <v>14360</v>
      </c>
      <c r="F1376" s="441">
        <v>45261</v>
      </c>
      <c r="G1376" s="220" t="s">
        <v>1773</v>
      </c>
      <c r="H1376" s="220" t="s">
        <v>74</v>
      </c>
    </row>
    <row r="1377" spans="1:8" ht="27" customHeight="1">
      <c r="A1377">
        <v>1623</v>
      </c>
      <c r="B1377" t="s">
        <v>9947</v>
      </c>
      <c r="C1377" t="s">
        <v>1574</v>
      </c>
      <c r="D1377" s="673">
        <v>161.22</v>
      </c>
      <c r="E1377" s="220" t="s">
        <v>14360</v>
      </c>
      <c r="F1377" s="441">
        <v>45261</v>
      </c>
      <c r="G1377" s="220" t="s">
        <v>1773</v>
      </c>
      <c r="H1377" s="220" t="s">
        <v>74</v>
      </c>
    </row>
    <row r="1378" spans="1:8" ht="27" customHeight="1">
      <c r="A1378">
        <v>1619</v>
      </c>
      <c r="B1378" t="s">
        <v>9948</v>
      </c>
      <c r="C1378" t="s">
        <v>1574</v>
      </c>
      <c r="D1378" s="673">
        <v>221.78</v>
      </c>
      <c r="E1378" s="220" t="s">
        <v>14360</v>
      </c>
      <c r="F1378" s="441">
        <v>45261</v>
      </c>
      <c r="G1378" s="220" t="s">
        <v>1773</v>
      </c>
      <c r="H1378" s="220" t="s">
        <v>74</v>
      </c>
    </row>
    <row r="1379" spans="1:8" ht="27" customHeight="1">
      <c r="A1379">
        <v>1630</v>
      </c>
      <c r="B1379" t="s">
        <v>9949</v>
      </c>
      <c r="C1379" t="s">
        <v>1574</v>
      </c>
      <c r="D1379" s="674">
        <v>4883.01</v>
      </c>
      <c r="E1379" s="220" t="s">
        <v>14360</v>
      </c>
      <c r="F1379" s="441">
        <v>45261</v>
      </c>
      <c r="G1379" s="220" t="s">
        <v>1773</v>
      </c>
      <c r="H1379" s="220" t="s">
        <v>74</v>
      </c>
    </row>
    <row r="1380" spans="1:8" ht="27" customHeight="1">
      <c r="A1380">
        <v>1616</v>
      </c>
      <c r="B1380" t="s">
        <v>9950</v>
      </c>
      <c r="C1380" t="s">
        <v>1574</v>
      </c>
      <c r="D1380" s="674">
        <v>7510.16</v>
      </c>
      <c r="E1380" s="220" t="s">
        <v>14360</v>
      </c>
      <c r="F1380" s="441">
        <v>45261</v>
      </c>
      <c r="G1380" s="220" t="s">
        <v>1773</v>
      </c>
      <c r="H1380" s="220" t="s">
        <v>74</v>
      </c>
    </row>
    <row r="1381" spans="1:8" ht="27" customHeight="1">
      <c r="A1381">
        <v>1614</v>
      </c>
      <c r="B1381" t="s">
        <v>9951</v>
      </c>
      <c r="C1381" t="s">
        <v>1574</v>
      </c>
      <c r="D1381" s="673">
        <v>343.24</v>
      </c>
      <c r="E1381" s="220" t="s">
        <v>14360</v>
      </c>
      <c r="F1381" s="441">
        <v>45261</v>
      </c>
      <c r="G1381" s="220" t="s">
        <v>1773</v>
      </c>
      <c r="H1381" s="220" t="s">
        <v>74</v>
      </c>
    </row>
    <row r="1382" spans="1:8" ht="27" customHeight="1">
      <c r="A1382">
        <v>1617</v>
      </c>
      <c r="B1382" t="s">
        <v>9952</v>
      </c>
      <c r="C1382" t="s">
        <v>1574</v>
      </c>
      <c r="D1382" s="674">
        <v>8965.5</v>
      </c>
      <c r="E1382" s="220" t="s">
        <v>14360</v>
      </c>
      <c r="F1382" s="441">
        <v>45261</v>
      </c>
      <c r="G1382" s="220" t="s">
        <v>1773</v>
      </c>
      <c r="H1382" s="220" t="s">
        <v>74</v>
      </c>
    </row>
    <row r="1383" spans="1:8" ht="27" customHeight="1">
      <c r="A1383">
        <v>1621</v>
      </c>
      <c r="B1383" t="s">
        <v>9953</v>
      </c>
      <c r="C1383" t="s">
        <v>1574</v>
      </c>
      <c r="D1383" s="673">
        <v>613.88</v>
      </c>
      <c r="E1383" s="220" t="s">
        <v>14360</v>
      </c>
      <c r="F1383" s="441">
        <v>45261</v>
      </c>
      <c r="G1383" s="220" t="s">
        <v>1773</v>
      </c>
      <c r="H1383" s="220" t="s">
        <v>74</v>
      </c>
    </row>
    <row r="1384" spans="1:8" ht="27" customHeight="1">
      <c r="A1384">
        <v>1624</v>
      </c>
      <c r="B1384" t="s">
        <v>9954</v>
      </c>
      <c r="C1384" t="s">
        <v>1574</v>
      </c>
      <c r="D1384" s="674">
        <v>22037.64</v>
      </c>
      <c r="E1384" s="220" t="s">
        <v>14360</v>
      </c>
      <c r="F1384" s="441">
        <v>45261</v>
      </c>
      <c r="G1384" s="220" t="s">
        <v>1773</v>
      </c>
      <c r="H1384" s="220" t="s">
        <v>74</v>
      </c>
    </row>
    <row r="1385" spans="1:8" ht="27" customHeight="1">
      <c r="A1385">
        <v>1615</v>
      </c>
      <c r="B1385" t="s">
        <v>9955</v>
      </c>
      <c r="C1385" t="s">
        <v>1574</v>
      </c>
      <c r="D1385" s="674">
        <v>1152.76</v>
      </c>
      <c r="E1385" s="220" t="s">
        <v>14360</v>
      </c>
      <c r="F1385" s="441">
        <v>45261</v>
      </c>
      <c r="G1385" s="220" t="s">
        <v>1773</v>
      </c>
      <c r="H1385" s="220" t="s">
        <v>74</v>
      </c>
    </row>
    <row r="1386" spans="1:8" ht="27" customHeight="1">
      <c r="A1386">
        <v>1612</v>
      </c>
      <c r="B1386" t="s">
        <v>9956</v>
      </c>
      <c r="C1386" t="s">
        <v>1574</v>
      </c>
      <c r="D1386" s="673">
        <v>151.83000000000001</v>
      </c>
      <c r="E1386" s="220" t="s">
        <v>14360</v>
      </c>
      <c r="F1386" s="441">
        <v>45261</v>
      </c>
      <c r="G1386" s="220" t="s">
        <v>1773</v>
      </c>
      <c r="H1386" s="220" t="s">
        <v>74</v>
      </c>
    </row>
    <row r="1387" spans="1:8" ht="27" customHeight="1">
      <c r="A1387">
        <v>1618</v>
      </c>
      <c r="B1387" t="s">
        <v>9957</v>
      </c>
      <c r="C1387" t="s">
        <v>1574</v>
      </c>
      <c r="D1387" s="674">
        <v>1584.07</v>
      </c>
      <c r="E1387" s="220" t="s">
        <v>14360</v>
      </c>
      <c r="F1387" s="441">
        <v>45261</v>
      </c>
      <c r="G1387" s="220" t="s">
        <v>1773</v>
      </c>
      <c r="H1387" s="220" t="s">
        <v>74</v>
      </c>
    </row>
    <row r="1388" spans="1:8" ht="27" customHeight="1">
      <c r="A1388">
        <v>14211</v>
      </c>
      <c r="B1388" t="s">
        <v>9958</v>
      </c>
      <c r="C1388" t="s">
        <v>1574</v>
      </c>
      <c r="D1388" s="673">
        <v>44.7</v>
      </c>
      <c r="E1388" s="220" t="s">
        <v>14360</v>
      </c>
      <c r="F1388" s="441">
        <v>45261</v>
      </c>
      <c r="G1388" s="220" t="s">
        <v>1773</v>
      </c>
      <c r="H1388" s="220" t="s">
        <v>74</v>
      </c>
    </row>
    <row r="1389" spans="1:8" ht="27" customHeight="1">
      <c r="A1389">
        <v>43657</v>
      </c>
      <c r="B1389" t="s">
        <v>9959</v>
      </c>
      <c r="C1389" t="s">
        <v>1577</v>
      </c>
      <c r="D1389" s="673">
        <v>6.88</v>
      </c>
      <c r="E1389" s="220" t="s">
        <v>14360</v>
      </c>
      <c r="F1389" s="441">
        <v>45261</v>
      </c>
      <c r="G1389" s="220" t="s">
        <v>1773</v>
      </c>
      <c r="H1389" s="220" t="s">
        <v>74</v>
      </c>
    </row>
    <row r="1390" spans="1:8" ht="27" customHeight="1">
      <c r="A1390">
        <v>38200</v>
      </c>
      <c r="B1390" t="s">
        <v>9960</v>
      </c>
      <c r="C1390" t="s">
        <v>1586</v>
      </c>
      <c r="D1390" s="673">
        <v>725.6</v>
      </c>
      <c r="E1390" s="220" t="s">
        <v>14360</v>
      </c>
      <c r="F1390" s="441">
        <v>45261</v>
      </c>
      <c r="G1390" s="220" t="s">
        <v>1773</v>
      </c>
      <c r="H1390" s="220" t="s">
        <v>74</v>
      </c>
    </row>
    <row r="1391" spans="1:8" ht="27" customHeight="1">
      <c r="A1391">
        <v>39269</v>
      </c>
      <c r="B1391" t="s">
        <v>9961</v>
      </c>
      <c r="C1391" t="s">
        <v>1577</v>
      </c>
      <c r="D1391" s="673">
        <v>1.36</v>
      </c>
      <c r="E1391" s="220" t="s">
        <v>14360</v>
      </c>
      <c r="F1391" s="441">
        <v>45261</v>
      </c>
      <c r="G1391" s="220" t="s">
        <v>1773</v>
      </c>
      <c r="H1391" s="220" t="s">
        <v>74</v>
      </c>
    </row>
    <row r="1392" spans="1:8" ht="27" customHeight="1">
      <c r="A1392">
        <v>11889</v>
      </c>
      <c r="B1392" t="s">
        <v>9962</v>
      </c>
      <c r="C1392" t="s">
        <v>1577</v>
      </c>
      <c r="D1392" s="673">
        <v>1.87</v>
      </c>
      <c r="E1392" s="220" t="s">
        <v>14360</v>
      </c>
      <c r="F1392" s="441">
        <v>45261</v>
      </c>
      <c r="G1392" s="220" t="s">
        <v>1773</v>
      </c>
      <c r="H1392" s="220" t="s">
        <v>74</v>
      </c>
    </row>
    <row r="1393" spans="1:8" ht="27" customHeight="1">
      <c r="A1393">
        <v>39270</v>
      </c>
      <c r="B1393" t="s">
        <v>9963</v>
      </c>
      <c r="C1393" t="s">
        <v>1577</v>
      </c>
      <c r="D1393" s="673">
        <v>2.4300000000000002</v>
      </c>
      <c r="E1393" s="220" t="s">
        <v>14360</v>
      </c>
      <c r="F1393" s="441">
        <v>45261</v>
      </c>
      <c r="G1393" s="220" t="s">
        <v>1773</v>
      </c>
      <c r="H1393" s="220" t="s">
        <v>74</v>
      </c>
    </row>
    <row r="1394" spans="1:8" ht="27" customHeight="1">
      <c r="A1394">
        <v>11890</v>
      </c>
      <c r="B1394" t="s">
        <v>9964</v>
      </c>
      <c r="C1394" t="s">
        <v>1577</v>
      </c>
      <c r="D1394" s="673">
        <v>3.3</v>
      </c>
      <c r="E1394" s="220" t="s">
        <v>14360</v>
      </c>
      <c r="F1394" s="441">
        <v>45261</v>
      </c>
      <c r="G1394" s="220" t="s">
        <v>1773</v>
      </c>
      <c r="H1394" s="220" t="s">
        <v>74</v>
      </c>
    </row>
    <row r="1395" spans="1:8" ht="27" customHeight="1">
      <c r="A1395">
        <v>11891</v>
      </c>
      <c r="B1395" t="s">
        <v>9965</v>
      </c>
      <c r="C1395" t="s">
        <v>1577</v>
      </c>
      <c r="D1395" s="673">
        <v>5.36</v>
      </c>
      <c r="E1395" s="220" t="s">
        <v>14360</v>
      </c>
      <c r="F1395" s="441">
        <v>45261</v>
      </c>
      <c r="G1395" s="220" t="s">
        <v>1773</v>
      </c>
      <c r="H1395" s="220" t="s">
        <v>74</v>
      </c>
    </row>
    <row r="1396" spans="1:8" ht="27" customHeight="1">
      <c r="A1396">
        <v>11892</v>
      </c>
      <c r="B1396" t="s">
        <v>9966</v>
      </c>
      <c r="C1396" t="s">
        <v>1577</v>
      </c>
      <c r="D1396" s="673">
        <v>8.76</v>
      </c>
      <c r="E1396" s="220" t="s">
        <v>14360</v>
      </c>
      <c r="F1396" s="441">
        <v>45261</v>
      </c>
      <c r="G1396" s="220" t="s">
        <v>1773</v>
      </c>
      <c r="H1396" s="220" t="s">
        <v>74</v>
      </c>
    </row>
    <row r="1397" spans="1:8" ht="27" customHeight="1">
      <c r="A1397">
        <v>37601</v>
      </c>
      <c r="B1397" t="s">
        <v>9967</v>
      </c>
      <c r="C1397" t="s">
        <v>1577</v>
      </c>
      <c r="D1397" s="673">
        <v>8.4700000000000006</v>
      </c>
      <c r="E1397" s="220" t="s">
        <v>14360</v>
      </c>
      <c r="F1397" s="441">
        <v>45261</v>
      </c>
      <c r="G1397" s="220" t="s">
        <v>1773</v>
      </c>
      <c r="H1397" s="220" t="s">
        <v>74</v>
      </c>
    </row>
    <row r="1398" spans="1:8" ht="27" customHeight="1">
      <c r="A1398">
        <v>1634</v>
      </c>
      <c r="B1398" t="s">
        <v>9968</v>
      </c>
      <c r="C1398" t="s">
        <v>1577</v>
      </c>
      <c r="D1398" s="673">
        <v>8.75</v>
      </c>
      <c r="E1398" s="220" t="s">
        <v>14360</v>
      </c>
      <c r="F1398" s="441">
        <v>45261</v>
      </c>
      <c r="G1398" s="220" t="s">
        <v>1773</v>
      </c>
      <c r="H1398" s="220" t="s">
        <v>74</v>
      </c>
    </row>
    <row r="1399" spans="1:8" ht="27" customHeight="1">
      <c r="A1399">
        <v>5086</v>
      </c>
      <c r="B1399" t="s">
        <v>9969</v>
      </c>
      <c r="C1399" t="s">
        <v>1578</v>
      </c>
      <c r="D1399" s="673">
        <v>34.54</v>
      </c>
      <c r="E1399" s="220" t="s">
        <v>14360</v>
      </c>
      <c r="F1399" s="441">
        <v>45261</v>
      </c>
      <c r="G1399" s="220" t="s">
        <v>1773</v>
      </c>
      <c r="H1399" s="220" t="s">
        <v>74</v>
      </c>
    </row>
    <row r="1400" spans="1:8" ht="27" customHeight="1">
      <c r="A1400">
        <v>11280</v>
      </c>
      <c r="B1400" t="s">
        <v>9970</v>
      </c>
      <c r="C1400" t="s">
        <v>1574</v>
      </c>
      <c r="D1400" s="674">
        <v>13110.96</v>
      </c>
      <c r="E1400" s="220" t="s">
        <v>14360</v>
      </c>
      <c r="F1400" s="441">
        <v>45261</v>
      </c>
      <c r="G1400" s="220" t="s">
        <v>1773</v>
      </c>
      <c r="H1400" s="220" t="s">
        <v>74</v>
      </c>
    </row>
    <row r="1401" spans="1:8" ht="27" customHeight="1">
      <c r="A1401">
        <v>40519</v>
      </c>
      <c r="B1401" t="s">
        <v>9971</v>
      </c>
      <c r="C1401" t="s">
        <v>1574</v>
      </c>
      <c r="D1401" s="674">
        <v>108082.32</v>
      </c>
      <c r="E1401" s="220" t="s">
        <v>14360</v>
      </c>
      <c r="F1401" s="441">
        <v>45261</v>
      </c>
      <c r="G1401" s="220" t="s">
        <v>1773</v>
      </c>
      <c r="H1401" s="220" t="s">
        <v>74</v>
      </c>
    </row>
    <row r="1402" spans="1:8" ht="27" customHeight="1">
      <c r="A1402">
        <v>39869</v>
      </c>
      <c r="B1402" t="s">
        <v>9972</v>
      </c>
      <c r="C1402" t="s">
        <v>1574</v>
      </c>
      <c r="D1402" s="673">
        <v>12.99</v>
      </c>
      <c r="E1402" s="220" t="s">
        <v>14360</v>
      </c>
      <c r="F1402" s="441">
        <v>45261</v>
      </c>
      <c r="G1402" s="220" t="s">
        <v>1773</v>
      </c>
      <c r="H1402" s="220" t="s">
        <v>74</v>
      </c>
    </row>
    <row r="1403" spans="1:8" ht="27" customHeight="1">
      <c r="A1403">
        <v>39870</v>
      </c>
      <c r="B1403" t="s">
        <v>9973</v>
      </c>
      <c r="C1403" t="s">
        <v>1574</v>
      </c>
      <c r="D1403" s="673">
        <v>19.88</v>
      </c>
      <c r="E1403" s="220" t="s">
        <v>14360</v>
      </c>
      <c r="F1403" s="441">
        <v>45261</v>
      </c>
      <c r="G1403" s="220" t="s">
        <v>1773</v>
      </c>
      <c r="H1403" s="220" t="s">
        <v>74</v>
      </c>
    </row>
    <row r="1404" spans="1:8" ht="27" customHeight="1">
      <c r="A1404">
        <v>39871</v>
      </c>
      <c r="B1404" t="s">
        <v>9974</v>
      </c>
      <c r="C1404" t="s">
        <v>1574</v>
      </c>
      <c r="D1404" s="673">
        <v>22.28</v>
      </c>
      <c r="E1404" s="220" t="s">
        <v>14360</v>
      </c>
      <c r="F1404" s="441">
        <v>45261</v>
      </c>
      <c r="G1404" s="220" t="s">
        <v>1773</v>
      </c>
      <c r="H1404" s="220" t="s">
        <v>74</v>
      </c>
    </row>
    <row r="1405" spans="1:8" ht="27" customHeight="1">
      <c r="A1405">
        <v>12722</v>
      </c>
      <c r="B1405" t="s">
        <v>9975</v>
      </c>
      <c r="C1405" t="s">
        <v>1574</v>
      </c>
      <c r="D1405" s="673">
        <v>745.61</v>
      </c>
      <c r="E1405" s="220" t="s">
        <v>14360</v>
      </c>
      <c r="F1405" s="441">
        <v>45261</v>
      </c>
      <c r="G1405" s="220" t="s">
        <v>1773</v>
      </c>
      <c r="H1405" s="220" t="s">
        <v>74</v>
      </c>
    </row>
    <row r="1406" spans="1:8" ht="27" customHeight="1">
      <c r="A1406">
        <v>12714</v>
      </c>
      <c r="B1406" t="s">
        <v>9976</v>
      </c>
      <c r="C1406" t="s">
        <v>1574</v>
      </c>
      <c r="D1406" s="673">
        <v>4.87</v>
      </c>
      <c r="E1406" s="220" t="s">
        <v>14360</v>
      </c>
      <c r="F1406" s="441">
        <v>45261</v>
      </c>
      <c r="G1406" s="220" t="s">
        <v>1773</v>
      </c>
      <c r="H1406" s="220" t="s">
        <v>74</v>
      </c>
    </row>
    <row r="1407" spans="1:8" ht="27" customHeight="1">
      <c r="A1407">
        <v>12715</v>
      </c>
      <c r="B1407" t="s">
        <v>9977</v>
      </c>
      <c r="C1407" t="s">
        <v>1574</v>
      </c>
      <c r="D1407" s="673">
        <v>10.99</v>
      </c>
      <c r="E1407" s="220" t="s">
        <v>14360</v>
      </c>
      <c r="F1407" s="441">
        <v>45261</v>
      </c>
      <c r="G1407" s="220" t="s">
        <v>1773</v>
      </c>
      <c r="H1407" s="220" t="s">
        <v>74</v>
      </c>
    </row>
    <row r="1408" spans="1:8" ht="27" customHeight="1">
      <c r="A1408">
        <v>12716</v>
      </c>
      <c r="B1408" t="s">
        <v>9978</v>
      </c>
      <c r="C1408" t="s">
        <v>1574</v>
      </c>
      <c r="D1408" s="673">
        <v>18.87</v>
      </c>
      <c r="E1408" s="220" t="s">
        <v>14360</v>
      </c>
      <c r="F1408" s="441">
        <v>45261</v>
      </c>
      <c r="G1408" s="220" t="s">
        <v>1773</v>
      </c>
      <c r="H1408" s="220" t="s">
        <v>74</v>
      </c>
    </row>
    <row r="1409" spans="1:8" ht="27" customHeight="1">
      <c r="A1409">
        <v>12717</v>
      </c>
      <c r="B1409" t="s">
        <v>9979</v>
      </c>
      <c r="C1409" t="s">
        <v>1574</v>
      </c>
      <c r="D1409" s="673">
        <v>37.090000000000003</v>
      </c>
      <c r="E1409" s="220" t="s">
        <v>14360</v>
      </c>
      <c r="F1409" s="441">
        <v>45261</v>
      </c>
      <c r="G1409" s="220" t="s">
        <v>1773</v>
      </c>
      <c r="H1409" s="220" t="s">
        <v>74</v>
      </c>
    </row>
    <row r="1410" spans="1:8" ht="27" customHeight="1">
      <c r="A1410">
        <v>12718</v>
      </c>
      <c r="B1410" t="s">
        <v>9980</v>
      </c>
      <c r="C1410" t="s">
        <v>1574</v>
      </c>
      <c r="D1410" s="673">
        <v>56.93</v>
      </c>
      <c r="E1410" s="220" t="s">
        <v>14360</v>
      </c>
      <c r="F1410" s="441">
        <v>45261</v>
      </c>
      <c r="G1410" s="220" t="s">
        <v>1773</v>
      </c>
      <c r="H1410" s="220" t="s">
        <v>74</v>
      </c>
    </row>
    <row r="1411" spans="1:8" ht="27" customHeight="1">
      <c r="A1411">
        <v>12719</v>
      </c>
      <c r="B1411" t="s">
        <v>9981</v>
      </c>
      <c r="C1411" t="s">
        <v>1574</v>
      </c>
      <c r="D1411" s="673">
        <v>90.37</v>
      </c>
      <c r="E1411" s="220" t="s">
        <v>14360</v>
      </c>
      <c r="F1411" s="441">
        <v>45261</v>
      </c>
      <c r="G1411" s="220" t="s">
        <v>1773</v>
      </c>
      <c r="H1411" s="220" t="s">
        <v>74</v>
      </c>
    </row>
    <row r="1412" spans="1:8" ht="27" customHeight="1">
      <c r="A1412">
        <v>12720</v>
      </c>
      <c r="B1412" t="s">
        <v>9982</v>
      </c>
      <c r="C1412" t="s">
        <v>1574</v>
      </c>
      <c r="D1412" s="673">
        <v>314.67</v>
      </c>
      <c r="E1412" s="220" t="s">
        <v>14360</v>
      </c>
      <c r="F1412" s="441">
        <v>45261</v>
      </c>
      <c r="G1412" s="220" t="s">
        <v>1773</v>
      </c>
      <c r="H1412" s="220" t="s">
        <v>74</v>
      </c>
    </row>
    <row r="1413" spans="1:8" ht="27" customHeight="1">
      <c r="A1413">
        <v>12721</v>
      </c>
      <c r="B1413" t="s">
        <v>9983</v>
      </c>
      <c r="C1413" t="s">
        <v>1574</v>
      </c>
      <c r="D1413" s="673">
        <v>301.74</v>
      </c>
      <c r="E1413" s="220" t="s">
        <v>14360</v>
      </c>
      <c r="F1413" s="441">
        <v>45261</v>
      </c>
      <c r="G1413" s="220" t="s">
        <v>1773</v>
      </c>
      <c r="H1413" s="220" t="s">
        <v>74</v>
      </c>
    </row>
    <row r="1414" spans="1:8" ht="27" customHeight="1">
      <c r="A1414">
        <v>3468</v>
      </c>
      <c r="B1414" t="s">
        <v>9984</v>
      </c>
      <c r="C1414" t="s">
        <v>1574</v>
      </c>
      <c r="D1414" s="673">
        <v>47.39</v>
      </c>
      <c r="E1414" s="220" t="s">
        <v>14360</v>
      </c>
      <c r="F1414" s="441">
        <v>45261</v>
      </c>
      <c r="G1414" s="220" t="s">
        <v>1773</v>
      </c>
      <c r="H1414" s="220" t="s">
        <v>74</v>
      </c>
    </row>
    <row r="1415" spans="1:8" ht="27" customHeight="1">
      <c r="A1415">
        <v>3465</v>
      </c>
      <c r="B1415" t="s">
        <v>9985</v>
      </c>
      <c r="C1415" t="s">
        <v>1574</v>
      </c>
      <c r="D1415" s="673">
        <v>47.37</v>
      </c>
      <c r="E1415" s="220" t="s">
        <v>14360</v>
      </c>
      <c r="F1415" s="441">
        <v>45261</v>
      </c>
      <c r="G1415" s="220" t="s">
        <v>1773</v>
      </c>
      <c r="H1415" s="220" t="s">
        <v>74</v>
      </c>
    </row>
    <row r="1416" spans="1:8" ht="27" customHeight="1">
      <c r="A1416">
        <v>12403</v>
      </c>
      <c r="B1416" t="s">
        <v>9986</v>
      </c>
      <c r="C1416" t="s">
        <v>1574</v>
      </c>
      <c r="D1416" s="673">
        <v>33.76</v>
      </c>
      <c r="E1416" s="220" t="s">
        <v>14360</v>
      </c>
      <c r="F1416" s="441">
        <v>45261</v>
      </c>
      <c r="G1416" s="220" t="s">
        <v>1773</v>
      </c>
      <c r="H1416" s="220" t="s">
        <v>74</v>
      </c>
    </row>
    <row r="1417" spans="1:8" ht="27" customHeight="1">
      <c r="A1417">
        <v>3463</v>
      </c>
      <c r="B1417" t="s">
        <v>9987</v>
      </c>
      <c r="C1417" t="s">
        <v>1574</v>
      </c>
      <c r="D1417" s="673">
        <v>19.73</v>
      </c>
      <c r="E1417" s="220" t="s">
        <v>14360</v>
      </c>
      <c r="F1417" s="441">
        <v>45261</v>
      </c>
      <c r="G1417" s="220" t="s">
        <v>1773</v>
      </c>
      <c r="H1417" s="220" t="s">
        <v>74</v>
      </c>
    </row>
    <row r="1418" spans="1:8" ht="27" customHeight="1">
      <c r="A1418">
        <v>3464</v>
      </c>
      <c r="B1418" t="s">
        <v>9988</v>
      </c>
      <c r="C1418" t="s">
        <v>1574</v>
      </c>
      <c r="D1418" s="673">
        <v>19.73</v>
      </c>
      <c r="E1418" s="220" t="s">
        <v>14360</v>
      </c>
      <c r="F1418" s="441">
        <v>45261</v>
      </c>
      <c r="G1418" s="220" t="s">
        <v>1773</v>
      </c>
      <c r="H1418" s="220" t="s">
        <v>74</v>
      </c>
    </row>
    <row r="1419" spans="1:8" ht="27" customHeight="1">
      <c r="A1419">
        <v>3466</v>
      </c>
      <c r="B1419" t="s">
        <v>9989</v>
      </c>
      <c r="C1419" t="s">
        <v>1574</v>
      </c>
      <c r="D1419" s="673">
        <v>120.31</v>
      </c>
      <c r="E1419" s="220" t="s">
        <v>14360</v>
      </c>
      <c r="F1419" s="441">
        <v>45261</v>
      </c>
      <c r="G1419" s="220" t="s">
        <v>1773</v>
      </c>
      <c r="H1419" s="220" t="s">
        <v>74</v>
      </c>
    </row>
    <row r="1420" spans="1:8" ht="27" customHeight="1">
      <c r="A1420">
        <v>3467</v>
      </c>
      <c r="B1420" t="s">
        <v>9990</v>
      </c>
      <c r="C1420" t="s">
        <v>1574</v>
      </c>
      <c r="D1420" s="673">
        <v>67.95</v>
      </c>
      <c r="E1420" s="220" t="s">
        <v>14360</v>
      </c>
      <c r="F1420" s="441">
        <v>45261</v>
      </c>
      <c r="G1420" s="220" t="s">
        <v>1773</v>
      </c>
      <c r="H1420" s="220" t="s">
        <v>74</v>
      </c>
    </row>
    <row r="1421" spans="1:8" ht="27" customHeight="1">
      <c r="A1421">
        <v>3462</v>
      </c>
      <c r="B1421" t="s">
        <v>9991</v>
      </c>
      <c r="C1421" t="s">
        <v>1574</v>
      </c>
      <c r="D1421" s="673">
        <v>13.01</v>
      </c>
      <c r="E1421" s="220" t="s">
        <v>14360</v>
      </c>
      <c r="F1421" s="441">
        <v>45261</v>
      </c>
      <c r="G1421" s="220" t="s">
        <v>1773</v>
      </c>
      <c r="H1421" s="220" t="s">
        <v>74</v>
      </c>
    </row>
    <row r="1422" spans="1:8" ht="27" customHeight="1">
      <c r="A1422">
        <v>3446</v>
      </c>
      <c r="B1422" t="s">
        <v>9992</v>
      </c>
      <c r="C1422" t="s">
        <v>1574</v>
      </c>
      <c r="D1422" s="673">
        <v>40.06</v>
      </c>
      <c r="E1422" s="220" t="s">
        <v>14360</v>
      </c>
      <c r="F1422" s="441">
        <v>45261</v>
      </c>
      <c r="G1422" s="220" t="s">
        <v>1773</v>
      </c>
      <c r="H1422" s="220" t="s">
        <v>74</v>
      </c>
    </row>
    <row r="1423" spans="1:8" ht="27" customHeight="1">
      <c r="A1423">
        <v>3445</v>
      </c>
      <c r="B1423" t="s">
        <v>9993</v>
      </c>
      <c r="C1423" t="s">
        <v>1574</v>
      </c>
      <c r="D1423" s="673">
        <v>32.700000000000003</v>
      </c>
      <c r="E1423" s="220" t="s">
        <v>14360</v>
      </c>
      <c r="F1423" s="441">
        <v>45261</v>
      </c>
      <c r="G1423" s="220" t="s">
        <v>1773</v>
      </c>
      <c r="H1423" s="220" t="s">
        <v>74</v>
      </c>
    </row>
    <row r="1424" spans="1:8" ht="27" customHeight="1">
      <c r="A1424">
        <v>3441</v>
      </c>
      <c r="B1424" t="s">
        <v>9994</v>
      </c>
      <c r="C1424" t="s">
        <v>1574</v>
      </c>
      <c r="D1424" s="673">
        <v>9.23</v>
      </c>
      <c r="E1424" s="220" t="s">
        <v>14360</v>
      </c>
      <c r="F1424" s="441">
        <v>45261</v>
      </c>
      <c r="G1424" s="220" t="s">
        <v>1773</v>
      </c>
      <c r="H1424" s="220" t="s">
        <v>74</v>
      </c>
    </row>
    <row r="1425" spans="1:8" ht="27" customHeight="1">
      <c r="A1425">
        <v>3444</v>
      </c>
      <c r="B1425" t="s">
        <v>9995</v>
      </c>
      <c r="C1425" t="s">
        <v>1574</v>
      </c>
      <c r="D1425" s="673">
        <v>20.13</v>
      </c>
      <c r="E1425" s="220" t="s">
        <v>14360</v>
      </c>
      <c r="F1425" s="441">
        <v>45261</v>
      </c>
      <c r="G1425" s="220" t="s">
        <v>1773</v>
      </c>
      <c r="H1425" s="220" t="s">
        <v>74</v>
      </c>
    </row>
    <row r="1426" spans="1:8" ht="27" customHeight="1">
      <c r="A1426">
        <v>12402</v>
      </c>
      <c r="B1426" t="s">
        <v>9996</v>
      </c>
      <c r="C1426" t="s">
        <v>1574</v>
      </c>
      <c r="D1426" s="673">
        <v>112.6</v>
      </c>
      <c r="E1426" s="220" t="s">
        <v>14360</v>
      </c>
      <c r="F1426" s="441">
        <v>45261</v>
      </c>
      <c r="G1426" s="220" t="s">
        <v>1773</v>
      </c>
      <c r="H1426" s="220" t="s">
        <v>74</v>
      </c>
    </row>
    <row r="1427" spans="1:8" ht="27" customHeight="1">
      <c r="A1427">
        <v>3447</v>
      </c>
      <c r="B1427" t="s">
        <v>9997</v>
      </c>
      <c r="C1427" t="s">
        <v>1574</v>
      </c>
      <c r="D1427" s="673">
        <v>58.25</v>
      </c>
      <c r="E1427" s="220" t="s">
        <v>14360</v>
      </c>
      <c r="F1427" s="441">
        <v>45261</v>
      </c>
      <c r="G1427" s="220" t="s">
        <v>1773</v>
      </c>
      <c r="H1427" s="220" t="s">
        <v>74</v>
      </c>
    </row>
    <row r="1428" spans="1:8" ht="27" customHeight="1">
      <c r="A1428">
        <v>3442</v>
      </c>
      <c r="B1428" t="s">
        <v>9998</v>
      </c>
      <c r="C1428" t="s">
        <v>1574</v>
      </c>
      <c r="D1428" s="673">
        <v>13.8</v>
      </c>
      <c r="E1428" s="220" t="s">
        <v>14360</v>
      </c>
      <c r="F1428" s="441">
        <v>45261</v>
      </c>
      <c r="G1428" s="220" t="s">
        <v>1773</v>
      </c>
      <c r="H1428" s="220" t="s">
        <v>74</v>
      </c>
    </row>
    <row r="1429" spans="1:8" ht="27" customHeight="1">
      <c r="A1429">
        <v>3448</v>
      </c>
      <c r="B1429" t="s">
        <v>9999</v>
      </c>
      <c r="C1429" t="s">
        <v>1574</v>
      </c>
      <c r="D1429" s="673">
        <v>164.62</v>
      </c>
      <c r="E1429" s="220" t="s">
        <v>14360</v>
      </c>
      <c r="F1429" s="441">
        <v>45261</v>
      </c>
      <c r="G1429" s="220" t="s">
        <v>1773</v>
      </c>
      <c r="H1429" s="220" t="s">
        <v>74</v>
      </c>
    </row>
    <row r="1430" spans="1:8" ht="27" customHeight="1">
      <c r="A1430">
        <v>3449</v>
      </c>
      <c r="B1430" t="s">
        <v>10000</v>
      </c>
      <c r="C1430" t="s">
        <v>1574</v>
      </c>
      <c r="D1430" s="673">
        <v>288.45</v>
      </c>
      <c r="E1430" s="220" t="s">
        <v>14360</v>
      </c>
      <c r="F1430" s="441">
        <v>45261</v>
      </c>
      <c r="G1430" s="220" t="s">
        <v>1773</v>
      </c>
      <c r="H1430" s="220" t="s">
        <v>74</v>
      </c>
    </row>
    <row r="1431" spans="1:8" ht="27" customHeight="1">
      <c r="A1431">
        <v>37438</v>
      </c>
      <c r="B1431" t="s">
        <v>10001</v>
      </c>
      <c r="C1431" t="s">
        <v>1574</v>
      </c>
      <c r="D1431" s="673">
        <v>232.23</v>
      </c>
      <c r="E1431" s="220" t="s">
        <v>14360</v>
      </c>
      <c r="F1431" s="441">
        <v>45261</v>
      </c>
      <c r="G1431" s="220" t="s">
        <v>1773</v>
      </c>
      <c r="H1431" s="220" t="s">
        <v>74</v>
      </c>
    </row>
    <row r="1432" spans="1:8" ht="27" customHeight="1">
      <c r="A1432">
        <v>37439</v>
      </c>
      <c r="B1432" t="s">
        <v>10002</v>
      </c>
      <c r="C1432" t="s">
        <v>1574</v>
      </c>
      <c r="D1432" s="674">
        <v>1518.32</v>
      </c>
      <c r="E1432" s="220" t="s">
        <v>14360</v>
      </c>
      <c r="F1432" s="441">
        <v>45261</v>
      </c>
      <c r="G1432" s="220" t="s">
        <v>1773</v>
      </c>
      <c r="H1432" s="220" t="s">
        <v>74</v>
      </c>
    </row>
    <row r="1433" spans="1:8" ht="27" customHeight="1">
      <c r="A1433">
        <v>37435</v>
      </c>
      <c r="B1433" t="s">
        <v>10003</v>
      </c>
      <c r="C1433" t="s">
        <v>1574</v>
      </c>
      <c r="D1433" s="673">
        <v>27.29</v>
      </c>
      <c r="E1433" s="220" t="s">
        <v>14360</v>
      </c>
      <c r="F1433" s="441">
        <v>45261</v>
      </c>
      <c r="G1433" s="220" t="s">
        <v>1773</v>
      </c>
      <c r="H1433" s="220" t="s">
        <v>74</v>
      </c>
    </row>
    <row r="1434" spans="1:8" ht="27" customHeight="1">
      <c r="A1434">
        <v>37436</v>
      </c>
      <c r="B1434" t="s">
        <v>10004</v>
      </c>
      <c r="C1434" t="s">
        <v>1574</v>
      </c>
      <c r="D1434" s="673">
        <v>32.21</v>
      </c>
      <c r="E1434" s="220" t="s">
        <v>14360</v>
      </c>
      <c r="F1434" s="441">
        <v>45261</v>
      </c>
      <c r="G1434" s="220" t="s">
        <v>1773</v>
      </c>
      <c r="H1434" s="220" t="s">
        <v>74</v>
      </c>
    </row>
    <row r="1435" spans="1:8" ht="27" customHeight="1">
      <c r="A1435">
        <v>37437</v>
      </c>
      <c r="B1435" t="s">
        <v>10005</v>
      </c>
      <c r="C1435" t="s">
        <v>1574</v>
      </c>
      <c r="D1435" s="673">
        <v>46.58</v>
      </c>
      <c r="E1435" s="220" t="s">
        <v>14360</v>
      </c>
      <c r="F1435" s="441">
        <v>45261</v>
      </c>
      <c r="G1435" s="220" t="s">
        <v>1773</v>
      </c>
      <c r="H1435" s="220" t="s">
        <v>74</v>
      </c>
    </row>
    <row r="1436" spans="1:8" ht="27" customHeight="1">
      <c r="A1436">
        <v>3473</v>
      </c>
      <c r="B1436" t="s">
        <v>10006</v>
      </c>
      <c r="C1436" t="s">
        <v>1574</v>
      </c>
      <c r="D1436" s="673">
        <v>45.29</v>
      </c>
      <c r="E1436" s="220" t="s">
        <v>14360</v>
      </c>
      <c r="F1436" s="441">
        <v>45261</v>
      </c>
      <c r="G1436" s="220" t="s">
        <v>1773</v>
      </c>
      <c r="H1436" s="220" t="s">
        <v>74</v>
      </c>
    </row>
    <row r="1437" spans="1:8" ht="27" customHeight="1">
      <c r="A1437">
        <v>3474</v>
      </c>
      <c r="B1437" t="s">
        <v>10007</v>
      </c>
      <c r="C1437" t="s">
        <v>1574</v>
      </c>
      <c r="D1437" s="673">
        <v>37.33</v>
      </c>
      <c r="E1437" s="220" t="s">
        <v>14360</v>
      </c>
      <c r="F1437" s="441">
        <v>45261</v>
      </c>
      <c r="G1437" s="220" t="s">
        <v>1773</v>
      </c>
      <c r="H1437" s="220" t="s">
        <v>74</v>
      </c>
    </row>
    <row r="1438" spans="1:8" ht="27" customHeight="1">
      <c r="A1438">
        <v>3450</v>
      </c>
      <c r="B1438" t="s">
        <v>10008</v>
      </c>
      <c r="C1438" t="s">
        <v>1574</v>
      </c>
      <c r="D1438" s="673">
        <v>10.82</v>
      </c>
      <c r="E1438" s="220" t="s">
        <v>14360</v>
      </c>
      <c r="F1438" s="441">
        <v>45261</v>
      </c>
      <c r="G1438" s="220" t="s">
        <v>1773</v>
      </c>
      <c r="H1438" s="220" t="s">
        <v>74</v>
      </c>
    </row>
    <row r="1439" spans="1:8" ht="27" customHeight="1">
      <c r="A1439">
        <v>3443</v>
      </c>
      <c r="B1439" t="s">
        <v>10009</v>
      </c>
      <c r="C1439" t="s">
        <v>1574</v>
      </c>
      <c r="D1439" s="673">
        <v>23.22</v>
      </c>
      <c r="E1439" s="220" t="s">
        <v>14360</v>
      </c>
      <c r="F1439" s="441">
        <v>45261</v>
      </c>
      <c r="G1439" s="220" t="s">
        <v>1773</v>
      </c>
      <c r="H1439" s="220" t="s">
        <v>74</v>
      </c>
    </row>
    <row r="1440" spans="1:8" ht="27" customHeight="1">
      <c r="A1440">
        <v>3453</v>
      </c>
      <c r="B1440" t="s">
        <v>10010</v>
      </c>
      <c r="C1440" t="s">
        <v>1574</v>
      </c>
      <c r="D1440" s="673">
        <v>132.19999999999999</v>
      </c>
      <c r="E1440" s="220" t="s">
        <v>14360</v>
      </c>
      <c r="F1440" s="441">
        <v>45261</v>
      </c>
      <c r="G1440" s="220" t="s">
        <v>1773</v>
      </c>
      <c r="H1440" s="220" t="s">
        <v>74</v>
      </c>
    </row>
    <row r="1441" spans="1:8" ht="27" customHeight="1">
      <c r="A1441">
        <v>3452</v>
      </c>
      <c r="B1441" t="s">
        <v>10011</v>
      </c>
      <c r="C1441" t="s">
        <v>1574</v>
      </c>
      <c r="D1441" s="673">
        <v>65.25</v>
      </c>
      <c r="E1441" s="220" t="s">
        <v>14360</v>
      </c>
      <c r="F1441" s="441">
        <v>45261</v>
      </c>
      <c r="G1441" s="220" t="s">
        <v>1773</v>
      </c>
      <c r="H1441" s="220" t="s">
        <v>74</v>
      </c>
    </row>
    <row r="1442" spans="1:8" ht="27" customHeight="1">
      <c r="A1442">
        <v>3451</v>
      </c>
      <c r="B1442" t="s">
        <v>10012</v>
      </c>
      <c r="C1442" t="s">
        <v>1574</v>
      </c>
      <c r="D1442" s="673">
        <v>12.94</v>
      </c>
      <c r="E1442" s="220" t="s">
        <v>14360</v>
      </c>
      <c r="F1442" s="441">
        <v>45261</v>
      </c>
      <c r="G1442" s="220" t="s">
        <v>1773</v>
      </c>
      <c r="H1442" s="220" t="s">
        <v>74</v>
      </c>
    </row>
    <row r="1443" spans="1:8" ht="27" customHeight="1">
      <c r="A1443">
        <v>3454</v>
      </c>
      <c r="B1443" t="s">
        <v>10013</v>
      </c>
      <c r="C1443" t="s">
        <v>1574</v>
      </c>
      <c r="D1443" s="673">
        <v>201.07</v>
      </c>
      <c r="E1443" s="220" t="s">
        <v>14360</v>
      </c>
      <c r="F1443" s="441">
        <v>45261</v>
      </c>
      <c r="G1443" s="220" t="s">
        <v>1773</v>
      </c>
      <c r="H1443" s="220" t="s">
        <v>74</v>
      </c>
    </row>
    <row r="1444" spans="1:8" ht="27" customHeight="1">
      <c r="A1444">
        <v>3458</v>
      </c>
      <c r="B1444" t="s">
        <v>10014</v>
      </c>
      <c r="C1444" t="s">
        <v>1574</v>
      </c>
      <c r="D1444" s="673">
        <v>36.299999999999997</v>
      </c>
      <c r="E1444" s="220" t="s">
        <v>14360</v>
      </c>
      <c r="F1444" s="441">
        <v>45261</v>
      </c>
      <c r="G1444" s="220" t="s">
        <v>1773</v>
      </c>
      <c r="H1444" s="220" t="s">
        <v>74</v>
      </c>
    </row>
    <row r="1445" spans="1:8" ht="27" customHeight="1">
      <c r="A1445">
        <v>3457</v>
      </c>
      <c r="B1445" t="s">
        <v>10015</v>
      </c>
      <c r="C1445" t="s">
        <v>1574</v>
      </c>
      <c r="D1445" s="673">
        <v>27.25</v>
      </c>
      <c r="E1445" s="220" t="s">
        <v>14360</v>
      </c>
      <c r="F1445" s="441">
        <v>45261</v>
      </c>
      <c r="G1445" s="220" t="s">
        <v>1773</v>
      </c>
      <c r="H1445" s="220" t="s">
        <v>74</v>
      </c>
    </row>
    <row r="1446" spans="1:8" ht="27" customHeight="1">
      <c r="A1446">
        <v>3455</v>
      </c>
      <c r="B1446" t="s">
        <v>10016</v>
      </c>
      <c r="C1446" t="s">
        <v>1574</v>
      </c>
      <c r="D1446" s="673">
        <v>7.74</v>
      </c>
      <c r="E1446" s="220" t="s">
        <v>14360</v>
      </c>
      <c r="F1446" s="441">
        <v>45261</v>
      </c>
      <c r="G1446" s="220" t="s">
        <v>1773</v>
      </c>
      <c r="H1446" s="220" t="s">
        <v>74</v>
      </c>
    </row>
    <row r="1447" spans="1:8" ht="27" customHeight="1">
      <c r="A1447">
        <v>3472</v>
      </c>
      <c r="B1447" t="s">
        <v>10017</v>
      </c>
      <c r="C1447" t="s">
        <v>1574</v>
      </c>
      <c r="D1447" s="673">
        <v>17.39</v>
      </c>
      <c r="E1447" s="220" t="s">
        <v>14360</v>
      </c>
      <c r="F1447" s="441">
        <v>45261</v>
      </c>
      <c r="G1447" s="220" t="s">
        <v>1773</v>
      </c>
      <c r="H1447" s="220" t="s">
        <v>74</v>
      </c>
    </row>
    <row r="1448" spans="1:8" ht="27" customHeight="1">
      <c r="A1448">
        <v>3470</v>
      </c>
      <c r="B1448" t="s">
        <v>10018</v>
      </c>
      <c r="C1448" t="s">
        <v>1574</v>
      </c>
      <c r="D1448" s="673">
        <v>101.37</v>
      </c>
      <c r="E1448" s="220" t="s">
        <v>14360</v>
      </c>
      <c r="F1448" s="441">
        <v>45261</v>
      </c>
      <c r="G1448" s="220" t="s">
        <v>1773</v>
      </c>
      <c r="H1448" s="220" t="s">
        <v>74</v>
      </c>
    </row>
    <row r="1449" spans="1:8" ht="27" customHeight="1">
      <c r="A1449">
        <v>3471</v>
      </c>
      <c r="B1449" t="s">
        <v>10019</v>
      </c>
      <c r="C1449" t="s">
        <v>1574</v>
      </c>
      <c r="D1449" s="673">
        <v>55.7</v>
      </c>
      <c r="E1449" s="220" t="s">
        <v>14360</v>
      </c>
      <c r="F1449" s="441">
        <v>45261</v>
      </c>
      <c r="G1449" s="220" t="s">
        <v>1773</v>
      </c>
      <c r="H1449" s="220" t="s">
        <v>74</v>
      </c>
    </row>
    <row r="1450" spans="1:8" ht="27" customHeight="1">
      <c r="A1450">
        <v>3456</v>
      </c>
      <c r="B1450" t="s">
        <v>10020</v>
      </c>
      <c r="C1450" t="s">
        <v>1574</v>
      </c>
      <c r="D1450" s="673">
        <v>11.58</v>
      </c>
      <c r="E1450" s="220" t="s">
        <v>14360</v>
      </c>
      <c r="F1450" s="441">
        <v>45261</v>
      </c>
      <c r="G1450" s="220" t="s">
        <v>1773</v>
      </c>
      <c r="H1450" s="220" t="s">
        <v>74</v>
      </c>
    </row>
    <row r="1451" spans="1:8" ht="27" customHeight="1">
      <c r="A1451">
        <v>3459</v>
      </c>
      <c r="B1451" t="s">
        <v>10021</v>
      </c>
      <c r="C1451" t="s">
        <v>1574</v>
      </c>
      <c r="D1451" s="673">
        <v>142.97999999999999</v>
      </c>
      <c r="E1451" s="220" t="s">
        <v>14360</v>
      </c>
      <c r="F1451" s="441">
        <v>45261</v>
      </c>
      <c r="G1451" s="220" t="s">
        <v>1773</v>
      </c>
      <c r="H1451" s="220" t="s">
        <v>74</v>
      </c>
    </row>
    <row r="1452" spans="1:8" ht="27" customHeight="1">
      <c r="A1452">
        <v>3469</v>
      </c>
      <c r="B1452" t="s">
        <v>10022</v>
      </c>
      <c r="C1452" t="s">
        <v>1574</v>
      </c>
      <c r="D1452" s="673">
        <v>271.92</v>
      </c>
      <c r="E1452" s="220" t="s">
        <v>14360</v>
      </c>
      <c r="F1452" s="441">
        <v>45261</v>
      </c>
      <c r="G1452" s="220" t="s">
        <v>1773</v>
      </c>
      <c r="H1452" s="220" t="s">
        <v>74</v>
      </c>
    </row>
    <row r="1453" spans="1:8" ht="27" customHeight="1">
      <c r="A1453">
        <v>3460</v>
      </c>
      <c r="B1453" t="s">
        <v>10023</v>
      </c>
      <c r="C1453" t="s">
        <v>1574</v>
      </c>
      <c r="D1453" s="673">
        <v>396.77</v>
      </c>
      <c r="E1453" s="220" t="s">
        <v>14360</v>
      </c>
      <c r="F1453" s="441">
        <v>45261</v>
      </c>
      <c r="G1453" s="220" t="s">
        <v>1773</v>
      </c>
      <c r="H1453" s="220" t="s">
        <v>74</v>
      </c>
    </row>
    <row r="1454" spans="1:8" ht="27" customHeight="1">
      <c r="A1454">
        <v>3461</v>
      </c>
      <c r="B1454" t="s">
        <v>10024</v>
      </c>
      <c r="C1454" t="s">
        <v>1574</v>
      </c>
      <c r="D1454" s="674">
        <v>1014.11</v>
      </c>
      <c r="E1454" s="220" t="s">
        <v>14360</v>
      </c>
      <c r="F1454" s="441">
        <v>45261</v>
      </c>
      <c r="G1454" s="220" t="s">
        <v>1773</v>
      </c>
      <c r="H1454" s="220" t="s">
        <v>74</v>
      </c>
    </row>
    <row r="1455" spans="1:8" ht="27" customHeight="1">
      <c r="A1455">
        <v>37433</v>
      </c>
      <c r="B1455" t="s">
        <v>10025</v>
      </c>
      <c r="C1455" t="s">
        <v>1574</v>
      </c>
      <c r="D1455" s="673">
        <v>232.23</v>
      </c>
      <c r="E1455" s="220" t="s">
        <v>14360</v>
      </c>
      <c r="F1455" s="441">
        <v>45261</v>
      </c>
      <c r="G1455" s="220" t="s">
        <v>1773</v>
      </c>
      <c r="H1455" s="220" t="s">
        <v>74</v>
      </c>
    </row>
    <row r="1456" spans="1:8" ht="27" customHeight="1">
      <c r="A1456">
        <v>37430</v>
      </c>
      <c r="B1456" t="s">
        <v>10026</v>
      </c>
      <c r="C1456" t="s">
        <v>1574</v>
      </c>
      <c r="D1456" s="673">
        <v>29.1</v>
      </c>
      <c r="E1456" s="220" t="s">
        <v>14360</v>
      </c>
      <c r="F1456" s="441">
        <v>45261</v>
      </c>
      <c r="G1456" s="220" t="s">
        <v>1773</v>
      </c>
      <c r="H1456" s="220" t="s">
        <v>74</v>
      </c>
    </row>
    <row r="1457" spans="1:8" ht="27" customHeight="1">
      <c r="A1457">
        <v>37434</v>
      </c>
      <c r="B1457" t="s">
        <v>10027</v>
      </c>
      <c r="C1457" t="s">
        <v>1574</v>
      </c>
      <c r="D1457" s="674">
        <v>2165.34</v>
      </c>
      <c r="E1457" s="220" t="s">
        <v>14360</v>
      </c>
      <c r="F1457" s="441">
        <v>45261</v>
      </c>
      <c r="G1457" s="220" t="s">
        <v>1773</v>
      </c>
      <c r="H1457" s="220" t="s">
        <v>74</v>
      </c>
    </row>
    <row r="1458" spans="1:8" ht="27" customHeight="1">
      <c r="A1458">
        <v>37431</v>
      </c>
      <c r="B1458" t="s">
        <v>10028</v>
      </c>
      <c r="C1458" t="s">
        <v>1574</v>
      </c>
      <c r="D1458" s="673">
        <v>39.479999999999997</v>
      </c>
      <c r="E1458" s="220" t="s">
        <v>14360</v>
      </c>
      <c r="F1458" s="441">
        <v>45261</v>
      </c>
      <c r="G1458" s="220" t="s">
        <v>1773</v>
      </c>
      <c r="H1458" s="220" t="s">
        <v>74</v>
      </c>
    </row>
    <row r="1459" spans="1:8" ht="27" customHeight="1">
      <c r="A1459">
        <v>37432</v>
      </c>
      <c r="B1459" t="s">
        <v>10029</v>
      </c>
      <c r="C1459" t="s">
        <v>1574</v>
      </c>
      <c r="D1459" s="673">
        <v>72.819999999999993</v>
      </c>
      <c r="E1459" s="220" t="s">
        <v>14360</v>
      </c>
      <c r="F1459" s="441">
        <v>45261</v>
      </c>
      <c r="G1459" s="220" t="s">
        <v>1773</v>
      </c>
      <c r="H1459" s="220" t="s">
        <v>74</v>
      </c>
    </row>
    <row r="1460" spans="1:8" ht="27" customHeight="1">
      <c r="A1460">
        <v>37413</v>
      </c>
      <c r="B1460" t="s">
        <v>10030</v>
      </c>
      <c r="C1460" t="s">
        <v>1574</v>
      </c>
      <c r="D1460" s="673">
        <v>3.83</v>
      </c>
      <c r="E1460" s="220" t="s">
        <v>14360</v>
      </c>
      <c r="F1460" s="441">
        <v>45261</v>
      </c>
      <c r="G1460" s="220" t="s">
        <v>1773</v>
      </c>
      <c r="H1460" s="220" t="s">
        <v>74</v>
      </c>
    </row>
    <row r="1461" spans="1:8" ht="27" customHeight="1">
      <c r="A1461">
        <v>37414</v>
      </c>
      <c r="B1461" t="s">
        <v>10031</v>
      </c>
      <c r="C1461" t="s">
        <v>1574</v>
      </c>
      <c r="D1461" s="673">
        <v>4.34</v>
      </c>
      <c r="E1461" s="220" t="s">
        <v>14360</v>
      </c>
      <c r="F1461" s="441">
        <v>45261</v>
      </c>
      <c r="G1461" s="220" t="s">
        <v>1773</v>
      </c>
      <c r="H1461" s="220" t="s">
        <v>74</v>
      </c>
    </row>
    <row r="1462" spans="1:8" ht="27" customHeight="1">
      <c r="A1462">
        <v>37415</v>
      </c>
      <c r="B1462" t="s">
        <v>10032</v>
      </c>
      <c r="C1462" t="s">
        <v>1574</v>
      </c>
      <c r="D1462" s="673">
        <v>7.9</v>
      </c>
      <c r="E1462" s="220" t="s">
        <v>14360</v>
      </c>
      <c r="F1462" s="441">
        <v>45261</v>
      </c>
      <c r="G1462" s="220" t="s">
        <v>1773</v>
      </c>
      <c r="H1462" s="220" t="s">
        <v>74</v>
      </c>
    </row>
    <row r="1463" spans="1:8" ht="27" customHeight="1">
      <c r="A1463">
        <v>37416</v>
      </c>
      <c r="B1463" t="s">
        <v>10033</v>
      </c>
      <c r="C1463" t="s">
        <v>1574</v>
      </c>
      <c r="D1463" s="673">
        <v>3.58</v>
      </c>
      <c r="E1463" s="220" t="s">
        <v>14360</v>
      </c>
      <c r="F1463" s="441">
        <v>45261</v>
      </c>
      <c r="G1463" s="220" t="s">
        <v>1773</v>
      </c>
      <c r="H1463" s="220" t="s">
        <v>74</v>
      </c>
    </row>
    <row r="1464" spans="1:8" ht="27" customHeight="1">
      <c r="A1464">
        <v>37417</v>
      </c>
      <c r="B1464" t="s">
        <v>10034</v>
      </c>
      <c r="C1464" t="s">
        <v>1574</v>
      </c>
      <c r="D1464" s="673">
        <v>5.15</v>
      </c>
      <c r="E1464" s="220" t="s">
        <v>14360</v>
      </c>
      <c r="F1464" s="441">
        <v>45261</v>
      </c>
      <c r="G1464" s="220" t="s">
        <v>1773</v>
      </c>
      <c r="H1464" s="220" t="s">
        <v>74</v>
      </c>
    </row>
    <row r="1465" spans="1:8" ht="27" customHeight="1">
      <c r="A1465">
        <v>43590</v>
      </c>
      <c r="B1465" t="s">
        <v>10035</v>
      </c>
      <c r="C1465" t="s">
        <v>1574</v>
      </c>
      <c r="D1465" s="673">
        <v>160.57</v>
      </c>
      <c r="E1465" s="220" t="s">
        <v>14360</v>
      </c>
      <c r="F1465" s="441">
        <v>45261</v>
      </c>
      <c r="G1465" s="220" t="s">
        <v>1773</v>
      </c>
      <c r="H1465" s="220" t="s">
        <v>74</v>
      </c>
    </row>
    <row r="1466" spans="1:8" ht="27" customHeight="1">
      <c r="A1466">
        <v>43589</v>
      </c>
      <c r="B1466" t="s">
        <v>10036</v>
      </c>
      <c r="C1466" t="s">
        <v>1574</v>
      </c>
      <c r="D1466" s="673">
        <v>29.05</v>
      </c>
      <c r="E1466" s="220" t="s">
        <v>14360</v>
      </c>
      <c r="F1466" s="441">
        <v>45261</v>
      </c>
      <c r="G1466" s="220" t="s">
        <v>1773</v>
      </c>
      <c r="H1466" s="220" t="s">
        <v>74</v>
      </c>
    </row>
    <row r="1467" spans="1:8" ht="27" customHeight="1">
      <c r="A1467">
        <v>34519</v>
      </c>
      <c r="B1467" t="s">
        <v>10037</v>
      </c>
      <c r="C1467" t="s">
        <v>1574</v>
      </c>
      <c r="D1467" s="673">
        <v>80.41</v>
      </c>
      <c r="E1467" s="220" t="s">
        <v>14360</v>
      </c>
      <c r="F1467" s="441">
        <v>45261</v>
      </c>
      <c r="G1467" s="220" t="s">
        <v>1773</v>
      </c>
      <c r="H1467" s="220" t="s">
        <v>74</v>
      </c>
    </row>
    <row r="1468" spans="1:8" ht="27" customHeight="1">
      <c r="A1468">
        <v>1649</v>
      </c>
      <c r="B1468" t="s">
        <v>10038</v>
      </c>
      <c r="C1468" t="s">
        <v>1574</v>
      </c>
      <c r="D1468" s="673">
        <v>85.61</v>
      </c>
      <c r="E1468" s="220" t="s">
        <v>14360</v>
      </c>
      <c r="F1468" s="441">
        <v>45261</v>
      </c>
      <c r="G1468" s="220" t="s">
        <v>1773</v>
      </c>
      <c r="H1468" s="220" t="s">
        <v>74</v>
      </c>
    </row>
    <row r="1469" spans="1:8" ht="27" customHeight="1">
      <c r="A1469">
        <v>1653</v>
      </c>
      <c r="B1469" t="s">
        <v>10039</v>
      </c>
      <c r="C1469" t="s">
        <v>1574</v>
      </c>
      <c r="D1469" s="673">
        <v>67.06</v>
      </c>
      <c r="E1469" s="220" t="s">
        <v>14360</v>
      </c>
      <c r="F1469" s="441">
        <v>45261</v>
      </c>
      <c r="G1469" s="220" t="s">
        <v>1773</v>
      </c>
      <c r="H1469" s="220" t="s">
        <v>74</v>
      </c>
    </row>
    <row r="1470" spans="1:8" ht="27" customHeight="1">
      <c r="A1470">
        <v>1647</v>
      </c>
      <c r="B1470" t="s">
        <v>10040</v>
      </c>
      <c r="C1470" t="s">
        <v>1574</v>
      </c>
      <c r="D1470" s="673">
        <v>24.01</v>
      </c>
      <c r="E1470" s="220" t="s">
        <v>14360</v>
      </c>
      <c r="F1470" s="441">
        <v>45261</v>
      </c>
      <c r="G1470" s="220" t="s">
        <v>1773</v>
      </c>
      <c r="H1470" s="220" t="s">
        <v>74</v>
      </c>
    </row>
    <row r="1471" spans="1:8" ht="27" customHeight="1">
      <c r="A1471">
        <v>1648</v>
      </c>
      <c r="B1471" t="s">
        <v>10041</v>
      </c>
      <c r="C1471" t="s">
        <v>1574</v>
      </c>
      <c r="D1471" s="673">
        <v>46.11</v>
      </c>
      <c r="E1471" s="220" t="s">
        <v>14360</v>
      </c>
      <c r="F1471" s="441">
        <v>45261</v>
      </c>
      <c r="G1471" s="220" t="s">
        <v>1773</v>
      </c>
      <c r="H1471" s="220" t="s">
        <v>74</v>
      </c>
    </row>
    <row r="1472" spans="1:8" ht="27" customHeight="1">
      <c r="A1472">
        <v>1651</v>
      </c>
      <c r="B1472" t="s">
        <v>10042</v>
      </c>
      <c r="C1472" t="s">
        <v>1574</v>
      </c>
      <c r="D1472" s="673">
        <v>213.9</v>
      </c>
      <c r="E1472" s="220" t="s">
        <v>14360</v>
      </c>
      <c r="F1472" s="441">
        <v>45261</v>
      </c>
      <c r="G1472" s="220" t="s">
        <v>1773</v>
      </c>
      <c r="H1472" s="220" t="s">
        <v>74</v>
      </c>
    </row>
    <row r="1473" spans="1:8" ht="27" customHeight="1">
      <c r="A1473">
        <v>1650</v>
      </c>
      <c r="B1473" t="s">
        <v>10043</v>
      </c>
      <c r="C1473" t="s">
        <v>1574</v>
      </c>
      <c r="D1473" s="673">
        <v>118.23</v>
      </c>
      <c r="E1473" s="220" t="s">
        <v>14360</v>
      </c>
      <c r="F1473" s="441">
        <v>45261</v>
      </c>
      <c r="G1473" s="220" t="s">
        <v>1773</v>
      </c>
      <c r="H1473" s="220" t="s">
        <v>74</v>
      </c>
    </row>
    <row r="1474" spans="1:8" ht="27" customHeight="1">
      <c r="A1474">
        <v>1654</v>
      </c>
      <c r="B1474" t="s">
        <v>10044</v>
      </c>
      <c r="C1474" t="s">
        <v>1574</v>
      </c>
      <c r="D1474" s="673">
        <v>32.96</v>
      </c>
      <c r="E1474" s="220" t="s">
        <v>14360</v>
      </c>
      <c r="F1474" s="441">
        <v>45261</v>
      </c>
      <c r="G1474" s="220" t="s">
        <v>1773</v>
      </c>
      <c r="H1474" s="220" t="s">
        <v>74</v>
      </c>
    </row>
    <row r="1475" spans="1:8" ht="27" customHeight="1">
      <c r="A1475">
        <v>1652</v>
      </c>
      <c r="B1475" t="s">
        <v>10045</v>
      </c>
      <c r="C1475" t="s">
        <v>1574</v>
      </c>
      <c r="D1475" s="673">
        <v>307.01</v>
      </c>
      <c r="E1475" s="220" t="s">
        <v>14360</v>
      </c>
      <c r="F1475" s="441">
        <v>45261</v>
      </c>
      <c r="G1475" s="220" t="s">
        <v>1773</v>
      </c>
      <c r="H1475" s="220" t="s">
        <v>74</v>
      </c>
    </row>
    <row r="1476" spans="1:8" ht="27" customHeight="1">
      <c r="A1476">
        <v>10510</v>
      </c>
      <c r="B1476" t="s">
        <v>10046</v>
      </c>
      <c r="C1476" t="s">
        <v>1574</v>
      </c>
      <c r="D1476" s="673">
        <v>129.9</v>
      </c>
      <c r="E1476" s="220" t="s">
        <v>14360</v>
      </c>
      <c r="F1476" s="441">
        <v>45261</v>
      </c>
      <c r="G1476" s="220" t="s">
        <v>1773</v>
      </c>
      <c r="H1476" s="220" t="s">
        <v>74</v>
      </c>
    </row>
    <row r="1477" spans="1:8" ht="27" customHeight="1">
      <c r="A1477">
        <v>1747</v>
      </c>
      <c r="B1477" t="s">
        <v>10047</v>
      </c>
      <c r="C1477" t="s">
        <v>1574</v>
      </c>
      <c r="D1477" s="673">
        <v>223.35</v>
      </c>
      <c r="E1477" s="220" t="s">
        <v>14360</v>
      </c>
      <c r="F1477" s="441">
        <v>45261</v>
      </c>
      <c r="G1477" s="220" t="s">
        <v>1773</v>
      </c>
      <c r="H1477" s="220" t="s">
        <v>74</v>
      </c>
    </row>
    <row r="1478" spans="1:8" ht="27" customHeight="1">
      <c r="A1478">
        <v>1744</v>
      </c>
      <c r="B1478" t="s">
        <v>10048</v>
      </c>
      <c r="C1478" t="s">
        <v>1574</v>
      </c>
      <c r="D1478" s="673">
        <v>154.69999999999999</v>
      </c>
      <c r="E1478" s="220" t="s">
        <v>14360</v>
      </c>
      <c r="F1478" s="441">
        <v>45261</v>
      </c>
      <c r="G1478" s="220" t="s">
        <v>1773</v>
      </c>
      <c r="H1478" s="220" t="s">
        <v>74</v>
      </c>
    </row>
    <row r="1479" spans="1:8" ht="27" customHeight="1">
      <c r="A1479">
        <v>1743</v>
      </c>
      <c r="B1479" t="s">
        <v>10049</v>
      </c>
      <c r="C1479" t="s">
        <v>1574</v>
      </c>
      <c r="D1479" s="673">
        <v>203.15</v>
      </c>
      <c r="E1479" s="220" t="s">
        <v>14360</v>
      </c>
      <c r="F1479" s="441">
        <v>45261</v>
      </c>
      <c r="G1479" s="220" t="s">
        <v>1773</v>
      </c>
      <c r="H1479" s="220" t="s">
        <v>74</v>
      </c>
    </row>
    <row r="1480" spans="1:8" ht="27" customHeight="1">
      <c r="A1480">
        <v>39640</v>
      </c>
      <c r="B1480" t="s">
        <v>10050</v>
      </c>
      <c r="C1480" t="s">
        <v>1574</v>
      </c>
      <c r="D1480" s="673">
        <v>15.7</v>
      </c>
      <c r="E1480" s="220" t="s">
        <v>14360</v>
      </c>
      <c r="F1480" s="441">
        <v>45261</v>
      </c>
      <c r="G1480" s="220" t="s">
        <v>1773</v>
      </c>
      <c r="H1480" s="220" t="s">
        <v>74</v>
      </c>
    </row>
    <row r="1481" spans="1:8" ht="27" customHeight="1">
      <c r="A1481">
        <v>7216</v>
      </c>
      <c r="B1481" t="s">
        <v>10051</v>
      </c>
      <c r="C1481" t="s">
        <v>1574</v>
      </c>
      <c r="D1481" s="673">
        <v>84.33</v>
      </c>
      <c r="E1481" s="220" t="s">
        <v>14360</v>
      </c>
      <c r="F1481" s="441">
        <v>45261</v>
      </c>
      <c r="G1481" s="220" t="s">
        <v>1773</v>
      </c>
      <c r="H1481" s="220" t="s">
        <v>74</v>
      </c>
    </row>
    <row r="1482" spans="1:8" ht="27" customHeight="1">
      <c r="A1482">
        <v>20235</v>
      </c>
      <c r="B1482" t="s">
        <v>10052</v>
      </c>
      <c r="C1482" t="s">
        <v>1574</v>
      </c>
      <c r="D1482" s="673">
        <v>67.8</v>
      </c>
      <c r="E1482" s="220" t="s">
        <v>14360</v>
      </c>
      <c r="F1482" s="441">
        <v>45261</v>
      </c>
      <c r="G1482" s="220" t="s">
        <v>1773</v>
      </c>
      <c r="H1482" s="220" t="s">
        <v>74</v>
      </c>
    </row>
    <row r="1483" spans="1:8" ht="27" customHeight="1">
      <c r="A1483">
        <v>7181</v>
      </c>
      <c r="B1483" t="s">
        <v>10053</v>
      </c>
      <c r="C1483" t="s">
        <v>1574</v>
      </c>
      <c r="D1483" s="673">
        <v>2.17</v>
      </c>
      <c r="E1483" s="220" t="s">
        <v>14360</v>
      </c>
      <c r="F1483" s="441">
        <v>45261</v>
      </c>
      <c r="G1483" s="220" t="s">
        <v>1773</v>
      </c>
      <c r="H1483" s="220" t="s">
        <v>74</v>
      </c>
    </row>
    <row r="1484" spans="1:8" ht="27" customHeight="1">
      <c r="A1484">
        <v>40742</v>
      </c>
      <c r="B1484" t="s">
        <v>10054</v>
      </c>
      <c r="C1484" t="s">
        <v>1574</v>
      </c>
      <c r="D1484" s="673">
        <v>10.66</v>
      </c>
      <c r="E1484" s="220" t="s">
        <v>14360</v>
      </c>
      <c r="F1484" s="441">
        <v>45261</v>
      </c>
      <c r="G1484" s="220" t="s">
        <v>1773</v>
      </c>
      <c r="H1484" s="220" t="s">
        <v>74</v>
      </c>
    </row>
    <row r="1485" spans="1:8" ht="27" customHeight="1">
      <c r="A1485">
        <v>7214</v>
      </c>
      <c r="B1485" t="s">
        <v>10055</v>
      </c>
      <c r="C1485" t="s">
        <v>1574</v>
      </c>
      <c r="D1485" s="673">
        <v>82.35</v>
      </c>
      <c r="E1485" s="220" t="s">
        <v>14360</v>
      </c>
      <c r="F1485" s="441">
        <v>45261</v>
      </c>
      <c r="G1485" s="220" t="s">
        <v>1773</v>
      </c>
      <c r="H1485" s="220" t="s">
        <v>74</v>
      </c>
    </row>
    <row r="1486" spans="1:8" ht="27" customHeight="1">
      <c r="A1486">
        <v>7219</v>
      </c>
      <c r="B1486" t="s">
        <v>10056</v>
      </c>
      <c r="C1486" t="s">
        <v>1574</v>
      </c>
      <c r="D1486" s="673">
        <v>73.040000000000006</v>
      </c>
      <c r="E1486" s="220" t="s">
        <v>14360</v>
      </c>
      <c r="F1486" s="441">
        <v>45261</v>
      </c>
      <c r="G1486" s="220" t="s">
        <v>1773</v>
      </c>
      <c r="H1486" s="220" t="s">
        <v>74</v>
      </c>
    </row>
    <row r="1487" spans="1:8" ht="27" customHeight="1">
      <c r="A1487">
        <v>37971</v>
      </c>
      <c r="B1487" t="s">
        <v>10057</v>
      </c>
      <c r="C1487" t="s">
        <v>1574</v>
      </c>
      <c r="D1487" s="673">
        <v>5.26</v>
      </c>
      <c r="E1487" s="220" t="s">
        <v>14360</v>
      </c>
      <c r="F1487" s="441">
        <v>45261</v>
      </c>
      <c r="G1487" s="220" t="s">
        <v>1773</v>
      </c>
      <c r="H1487" s="220" t="s">
        <v>74</v>
      </c>
    </row>
    <row r="1488" spans="1:8" ht="27" customHeight="1">
      <c r="A1488">
        <v>37972</v>
      </c>
      <c r="B1488" t="s">
        <v>10058</v>
      </c>
      <c r="C1488" t="s">
        <v>1574</v>
      </c>
      <c r="D1488" s="673">
        <v>7.46</v>
      </c>
      <c r="E1488" s="220" t="s">
        <v>14360</v>
      </c>
      <c r="F1488" s="441">
        <v>45261</v>
      </c>
      <c r="G1488" s="220" t="s">
        <v>1773</v>
      </c>
      <c r="H1488" s="220" t="s">
        <v>74</v>
      </c>
    </row>
    <row r="1489" spans="1:8" ht="27" customHeight="1">
      <c r="A1489">
        <v>37973</v>
      </c>
      <c r="B1489" t="s">
        <v>10059</v>
      </c>
      <c r="C1489" t="s">
        <v>1574</v>
      </c>
      <c r="D1489" s="673">
        <v>14.01</v>
      </c>
      <c r="E1489" s="220" t="s">
        <v>14360</v>
      </c>
      <c r="F1489" s="441">
        <v>45261</v>
      </c>
      <c r="G1489" s="220" t="s">
        <v>1773</v>
      </c>
      <c r="H1489" s="220" t="s">
        <v>74</v>
      </c>
    </row>
    <row r="1490" spans="1:8" ht="27" customHeight="1">
      <c r="A1490">
        <v>1926</v>
      </c>
      <c r="B1490" t="s">
        <v>10060</v>
      </c>
      <c r="C1490" t="s">
        <v>1574</v>
      </c>
      <c r="D1490" s="673">
        <v>2.36</v>
      </c>
      <c r="E1490" s="220" t="s">
        <v>14360</v>
      </c>
      <c r="F1490" s="441">
        <v>45261</v>
      </c>
      <c r="G1490" s="220" t="s">
        <v>1773</v>
      </c>
      <c r="H1490" s="220" t="s">
        <v>74</v>
      </c>
    </row>
    <row r="1491" spans="1:8" ht="27" customHeight="1">
      <c r="A1491">
        <v>1927</v>
      </c>
      <c r="B1491" t="s">
        <v>10061</v>
      </c>
      <c r="C1491" t="s">
        <v>1574</v>
      </c>
      <c r="D1491" s="673">
        <v>2.65</v>
      </c>
      <c r="E1491" s="220" t="s">
        <v>14360</v>
      </c>
      <c r="F1491" s="441">
        <v>45261</v>
      </c>
      <c r="G1491" s="220" t="s">
        <v>1773</v>
      </c>
      <c r="H1491" s="220" t="s">
        <v>74</v>
      </c>
    </row>
    <row r="1492" spans="1:8" ht="27" customHeight="1">
      <c r="A1492">
        <v>1923</v>
      </c>
      <c r="B1492" t="s">
        <v>10062</v>
      </c>
      <c r="C1492" t="s">
        <v>1574</v>
      </c>
      <c r="D1492" s="673">
        <v>4.83</v>
      </c>
      <c r="E1492" s="220" t="s">
        <v>14360</v>
      </c>
      <c r="F1492" s="441">
        <v>45261</v>
      </c>
      <c r="G1492" s="220" t="s">
        <v>1773</v>
      </c>
      <c r="H1492" s="220" t="s">
        <v>74</v>
      </c>
    </row>
    <row r="1493" spans="1:8" ht="27" customHeight="1">
      <c r="A1493">
        <v>1929</v>
      </c>
      <c r="B1493" t="s">
        <v>10063</v>
      </c>
      <c r="C1493" t="s">
        <v>1574</v>
      </c>
      <c r="D1493" s="673">
        <v>5.86</v>
      </c>
      <c r="E1493" s="220" t="s">
        <v>14360</v>
      </c>
      <c r="F1493" s="441">
        <v>45261</v>
      </c>
      <c r="G1493" s="220" t="s">
        <v>1773</v>
      </c>
      <c r="H1493" s="220" t="s">
        <v>74</v>
      </c>
    </row>
    <row r="1494" spans="1:8" ht="27" customHeight="1">
      <c r="A1494">
        <v>1930</v>
      </c>
      <c r="B1494" t="s">
        <v>10064</v>
      </c>
      <c r="C1494" t="s">
        <v>1574</v>
      </c>
      <c r="D1494" s="673">
        <v>10.029999999999999</v>
      </c>
      <c r="E1494" s="220" t="s">
        <v>14360</v>
      </c>
      <c r="F1494" s="441">
        <v>45261</v>
      </c>
      <c r="G1494" s="220" t="s">
        <v>1773</v>
      </c>
      <c r="H1494" s="220" t="s">
        <v>74</v>
      </c>
    </row>
    <row r="1495" spans="1:8" ht="27" customHeight="1">
      <c r="A1495">
        <v>1924</v>
      </c>
      <c r="B1495" t="s">
        <v>10065</v>
      </c>
      <c r="C1495" t="s">
        <v>1574</v>
      </c>
      <c r="D1495" s="673">
        <v>16.18</v>
      </c>
      <c r="E1495" s="220" t="s">
        <v>14360</v>
      </c>
      <c r="F1495" s="441">
        <v>45261</v>
      </c>
      <c r="G1495" s="220" t="s">
        <v>1773</v>
      </c>
      <c r="H1495" s="220" t="s">
        <v>74</v>
      </c>
    </row>
    <row r="1496" spans="1:8" ht="27" customHeight="1">
      <c r="A1496">
        <v>1922</v>
      </c>
      <c r="B1496" t="s">
        <v>10066</v>
      </c>
      <c r="C1496" t="s">
        <v>1574</v>
      </c>
      <c r="D1496" s="673">
        <v>33.47</v>
      </c>
      <c r="E1496" s="220" t="s">
        <v>14360</v>
      </c>
      <c r="F1496" s="441">
        <v>45261</v>
      </c>
      <c r="G1496" s="220" t="s">
        <v>1773</v>
      </c>
      <c r="H1496" s="220" t="s">
        <v>74</v>
      </c>
    </row>
    <row r="1497" spans="1:8" ht="27" customHeight="1">
      <c r="A1497">
        <v>1953</v>
      </c>
      <c r="B1497" t="s">
        <v>10067</v>
      </c>
      <c r="C1497" t="s">
        <v>1574</v>
      </c>
      <c r="D1497" s="673">
        <v>40.85</v>
      </c>
      <c r="E1497" s="220" t="s">
        <v>14360</v>
      </c>
      <c r="F1497" s="441">
        <v>45261</v>
      </c>
      <c r="G1497" s="220" t="s">
        <v>1773</v>
      </c>
      <c r="H1497" s="220" t="s">
        <v>74</v>
      </c>
    </row>
    <row r="1498" spans="1:8" ht="27" customHeight="1">
      <c r="A1498">
        <v>1962</v>
      </c>
      <c r="B1498" t="s">
        <v>10068</v>
      </c>
      <c r="C1498" t="s">
        <v>1574</v>
      </c>
      <c r="D1498" s="673">
        <v>198.48</v>
      </c>
      <c r="E1498" s="220" t="s">
        <v>14360</v>
      </c>
      <c r="F1498" s="441">
        <v>45261</v>
      </c>
      <c r="G1498" s="220" t="s">
        <v>1773</v>
      </c>
      <c r="H1498" s="220" t="s">
        <v>74</v>
      </c>
    </row>
    <row r="1499" spans="1:8" ht="27" customHeight="1">
      <c r="A1499">
        <v>1955</v>
      </c>
      <c r="B1499" t="s">
        <v>10069</v>
      </c>
      <c r="C1499" t="s">
        <v>1574</v>
      </c>
      <c r="D1499" s="673">
        <v>2.2799999999999998</v>
      </c>
      <c r="E1499" s="220" t="s">
        <v>14360</v>
      </c>
      <c r="F1499" s="441">
        <v>45261</v>
      </c>
      <c r="G1499" s="220" t="s">
        <v>1773</v>
      </c>
      <c r="H1499" s="220" t="s">
        <v>74</v>
      </c>
    </row>
    <row r="1500" spans="1:8" ht="27" customHeight="1">
      <c r="A1500">
        <v>1956</v>
      </c>
      <c r="B1500" t="s">
        <v>10070</v>
      </c>
      <c r="C1500" t="s">
        <v>1574</v>
      </c>
      <c r="D1500" s="673">
        <v>3.23</v>
      </c>
      <c r="E1500" s="220" t="s">
        <v>14360</v>
      </c>
      <c r="F1500" s="441">
        <v>45261</v>
      </c>
      <c r="G1500" s="220" t="s">
        <v>1773</v>
      </c>
      <c r="H1500" s="220" t="s">
        <v>74</v>
      </c>
    </row>
    <row r="1501" spans="1:8" ht="27" customHeight="1">
      <c r="A1501">
        <v>1957</v>
      </c>
      <c r="B1501" t="s">
        <v>10071</v>
      </c>
      <c r="C1501" t="s">
        <v>1574</v>
      </c>
      <c r="D1501" s="673">
        <v>6.98</v>
      </c>
      <c r="E1501" s="220" t="s">
        <v>14360</v>
      </c>
      <c r="F1501" s="441">
        <v>45261</v>
      </c>
      <c r="G1501" s="220" t="s">
        <v>1773</v>
      </c>
      <c r="H1501" s="220" t="s">
        <v>74</v>
      </c>
    </row>
    <row r="1502" spans="1:8" ht="27" customHeight="1">
      <c r="A1502">
        <v>1958</v>
      </c>
      <c r="B1502" t="s">
        <v>10072</v>
      </c>
      <c r="C1502" t="s">
        <v>1574</v>
      </c>
      <c r="D1502" s="673">
        <v>13</v>
      </c>
      <c r="E1502" s="220" t="s">
        <v>14360</v>
      </c>
      <c r="F1502" s="441">
        <v>45261</v>
      </c>
      <c r="G1502" s="220" t="s">
        <v>1773</v>
      </c>
      <c r="H1502" s="220" t="s">
        <v>74</v>
      </c>
    </row>
    <row r="1503" spans="1:8" ht="27" customHeight="1">
      <c r="A1503">
        <v>1959</v>
      </c>
      <c r="B1503" t="s">
        <v>10073</v>
      </c>
      <c r="C1503" t="s">
        <v>1574</v>
      </c>
      <c r="D1503" s="673">
        <v>14.1</v>
      </c>
      <c r="E1503" s="220" t="s">
        <v>14360</v>
      </c>
      <c r="F1503" s="441">
        <v>45261</v>
      </c>
      <c r="G1503" s="220" t="s">
        <v>1773</v>
      </c>
      <c r="H1503" s="220" t="s">
        <v>74</v>
      </c>
    </row>
    <row r="1504" spans="1:8" ht="27" customHeight="1">
      <c r="A1504">
        <v>1925</v>
      </c>
      <c r="B1504" t="s">
        <v>10074</v>
      </c>
      <c r="C1504" t="s">
        <v>1574</v>
      </c>
      <c r="D1504" s="673">
        <v>36.86</v>
      </c>
      <c r="E1504" s="220" t="s">
        <v>14360</v>
      </c>
      <c r="F1504" s="441">
        <v>45261</v>
      </c>
      <c r="G1504" s="220" t="s">
        <v>1773</v>
      </c>
      <c r="H1504" s="220" t="s">
        <v>74</v>
      </c>
    </row>
    <row r="1505" spans="1:8" ht="27" customHeight="1">
      <c r="A1505">
        <v>1960</v>
      </c>
      <c r="B1505" t="s">
        <v>10075</v>
      </c>
      <c r="C1505" t="s">
        <v>1574</v>
      </c>
      <c r="D1505" s="673">
        <v>56.6</v>
      </c>
      <c r="E1505" s="220" t="s">
        <v>14360</v>
      </c>
      <c r="F1505" s="441">
        <v>45261</v>
      </c>
      <c r="G1505" s="220" t="s">
        <v>1773</v>
      </c>
      <c r="H1505" s="220" t="s">
        <v>74</v>
      </c>
    </row>
    <row r="1506" spans="1:8" ht="27" customHeight="1">
      <c r="A1506">
        <v>1961</v>
      </c>
      <c r="B1506" t="s">
        <v>10076</v>
      </c>
      <c r="C1506" t="s">
        <v>1574</v>
      </c>
      <c r="D1506" s="673">
        <v>72.510000000000005</v>
      </c>
      <c r="E1506" s="220" t="s">
        <v>14360</v>
      </c>
      <c r="F1506" s="441">
        <v>45261</v>
      </c>
      <c r="G1506" s="220" t="s">
        <v>1773</v>
      </c>
      <c r="H1506" s="220" t="s">
        <v>74</v>
      </c>
    </row>
    <row r="1507" spans="1:8" ht="27" customHeight="1">
      <c r="A1507">
        <v>38423</v>
      </c>
      <c r="B1507" t="s">
        <v>10077</v>
      </c>
      <c r="C1507" t="s">
        <v>1574</v>
      </c>
      <c r="D1507" s="673">
        <v>33.43</v>
      </c>
      <c r="E1507" s="220" t="s">
        <v>14360</v>
      </c>
      <c r="F1507" s="441">
        <v>45261</v>
      </c>
      <c r="G1507" s="220" t="s">
        <v>1773</v>
      </c>
      <c r="H1507" s="220" t="s">
        <v>74</v>
      </c>
    </row>
    <row r="1508" spans="1:8" ht="27" customHeight="1">
      <c r="A1508">
        <v>39866</v>
      </c>
      <c r="B1508" t="s">
        <v>10078</v>
      </c>
      <c r="C1508" t="s">
        <v>1574</v>
      </c>
      <c r="D1508" s="673">
        <v>17.21</v>
      </c>
      <c r="E1508" s="220" t="s">
        <v>14360</v>
      </c>
      <c r="F1508" s="441">
        <v>45261</v>
      </c>
      <c r="G1508" s="220" t="s">
        <v>1773</v>
      </c>
      <c r="H1508" s="220" t="s">
        <v>74</v>
      </c>
    </row>
    <row r="1509" spans="1:8" ht="27" customHeight="1">
      <c r="A1509">
        <v>39867</v>
      </c>
      <c r="B1509" t="s">
        <v>10079</v>
      </c>
      <c r="C1509" t="s">
        <v>1574</v>
      </c>
      <c r="D1509" s="673">
        <v>38.26</v>
      </c>
      <c r="E1509" s="220" t="s">
        <v>14360</v>
      </c>
      <c r="F1509" s="441">
        <v>45261</v>
      </c>
      <c r="G1509" s="220" t="s">
        <v>1773</v>
      </c>
      <c r="H1509" s="220" t="s">
        <v>74</v>
      </c>
    </row>
    <row r="1510" spans="1:8" ht="27" customHeight="1">
      <c r="A1510">
        <v>39868</v>
      </c>
      <c r="B1510" t="s">
        <v>10080</v>
      </c>
      <c r="C1510" t="s">
        <v>1574</v>
      </c>
      <c r="D1510" s="673">
        <v>68.94</v>
      </c>
      <c r="E1510" s="220" t="s">
        <v>14360</v>
      </c>
      <c r="F1510" s="441">
        <v>45261</v>
      </c>
      <c r="G1510" s="220" t="s">
        <v>1773</v>
      </c>
      <c r="H1510" s="220" t="s">
        <v>74</v>
      </c>
    </row>
    <row r="1511" spans="1:8" ht="27" customHeight="1">
      <c r="A1511">
        <v>37999</v>
      </c>
      <c r="B1511" t="s">
        <v>10081</v>
      </c>
      <c r="C1511" t="s">
        <v>1574</v>
      </c>
      <c r="D1511" s="673">
        <v>8.86</v>
      </c>
      <c r="E1511" s="220" t="s">
        <v>14360</v>
      </c>
      <c r="F1511" s="441">
        <v>45261</v>
      </c>
      <c r="G1511" s="220" t="s">
        <v>1773</v>
      </c>
      <c r="H1511" s="220" t="s">
        <v>74</v>
      </c>
    </row>
    <row r="1512" spans="1:8" ht="27" customHeight="1">
      <c r="A1512">
        <v>38000</v>
      </c>
      <c r="B1512" t="s">
        <v>10082</v>
      </c>
      <c r="C1512" t="s">
        <v>1574</v>
      </c>
      <c r="D1512" s="673">
        <v>10.35</v>
      </c>
      <c r="E1512" s="220" t="s">
        <v>14360</v>
      </c>
      <c r="F1512" s="441">
        <v>45261</v>
      </c>
      <c r="G1512" s="220" t="s">
        <v>1773</v>
      </c>
      <c r="H1512" s="220" t="s">
        <v>74</v>
      </c>
    </row>
    <row r="1513" spans="1:8" ht="27" customHeight="1">
      <c r="A1513">
        <v>38129</v>
      </c>
      <c r="B1513" t="s">
        <v>10083</v>
      </c>
      <c r="C1513" t="s">
        <v>1574</v>
      </c>
      <c r="D1513" s="673">
        <v>5.32</v>
      </c>
      <c r="E1513" s="220" t="s">
        <v>14360</v>
      </c>
      <c r="F1513" s="441">
        <v>45261</v>
      </c>
      <c r="G1513" s="220" t="s">
        <v>1773</v>
      </c>
      <c r="H1513" s="220" t="s">
        <v>74</v>
      </c>
    </row>
    <row r="1514" spans="1:8" ht="27" customHeight="1">
      <c r="A1514">
        <v>38025</v>
      </c>
      <c r="B1514" t="s">
        <v>10084</v>
      </c>
      <c r="C1514" t="s">
        <v>1574</v>
      </c>
      <c r="D1514" s="673">
        <v>7.23</v>
      </c>
      <c r="E1514" s="220" t="s">
        <v>14360</v>
      </c>
      <c r="F1514" s="441">
        <v>45261</v>
      </c>
      <c r="G1514" s="220" t="s">
        <v>1773</v>
      </c>
      <c r="H1514" s="220" t="s">
        <v>74</v>
      </c>
    </row>
    <row r="1515" spans="1:8" ht="27" customHeight="1">
      <c r="A1515">
        <v>38026</v>
      </c>
      <c r="B1515" t="s">
        <v>10085</v>
      </c>
      <c r="C1515" t="s">
        <v>1574</v>
      </c>
      <c r="D1515" s="673">
        <v>17.84</v>
      </c>
      <c r="E1515" s="220" t="s">
        <v>14360</v>
      </c>
      <c r="F1515" s="441">
        <v>45261</v>
      </c>
      <c r="G1515" s="220" t="s">
        <v>1773</v>
      </c>
      <c r="H1515" s="220" t="s">
        <v>74</v>
      </c>
    </row>
    <row r="1516" spans="1:8" ht="27" customHeight="1">
      <c r="A1516">
        <v>1858</v>
      </c>
      <c r="B1516" t="s">
        <v>10086</v>
      </c>
      <c r="C1516" t="s">
        <v>1574</v>
      </c>
      <c r="D1516" s="673">
        <v>51.8</v>
      </c>
      <c r="E1516" s="220" t="s">
        <v>14360</v>
      </c>
      <c r="F1516" s="441">
        <v>45261</v>
      </c>
      <c r="G1516" s="220" t="s">
        <v>1773</v>
      </c>
      <c r="H1516" s="220" t="s">
        <v>74</v>
      </c>
    </row>
    <row r="1517" spans="1:8" ht="27" customHeight="1">
      <c r="A1517">
        <v>1844</v>
      </c>
      <c r="B1517" t="s">
        <v>10087</v>
      </c>
      <c r="C1517" t="s">
        <v>1574</v>
      </c>
      <c r="D1517" s="673">
        <v>118.64</v>
      </c>
      <c r="E1517" s="220" t="s">
        <v>14360</v>
      </c>
      <c r="F1517" s="441">
        <v>45261</v>
      </c>
      <c r="G1517" s="220" t="s">
        <v>1773</v>
      </c>
      <c r="H1517" s="220" t="s">
        <v>74</v>
      </c>
    </row>
    <row r="1518" spans="1:8" ht="27" customHeight="1">
      <c r="A1518">
        <v>1863</v>
      </c>
      <c r="B1518" t="s">
        <v>10088</v>
      </c>
      <c r="C1518" t="s">
        <v>1574</v>
      </c>
      <c r="D1518" s="673">
        <v>55.13</v>
      </c>
      <c r="E1518" s="220" t="s">
        <v>14360</v>
      </c>
      <c r="F1518" s="441">
        <v>45261</v>
      </c>
      <c r="G1518" s="220" t="s">
        <v>1773</v>
      </c>
      <c r="H1518" s="220" t="s">
        <v>74</v>
      </c>
    </row>
    <row r="1519" spans="1:8" ht="27" customHeight="1">
      <c r="A1519">
        <v>1865</v>
      </c>
      <c r="B1519" t="s">
        <v>10089</v>
      </c>
      <c r="C1519" t="s">
        <v>1574</v>
      </c>
      <c r="D1519" s="673">
        <v>143.63</v>
      </c>
      <c r="E1519" s="220" t="s">
        <v>14360</v>
      </c>
      <c r="F1519" s="441">
        <v>45261</v>
      </c>
      <c r="G1519" s="220" t="s">
        <v>1773</v>
      </c>
      <c r="H1519" s="220" t="s">
        <v>74</v>
      </c>
    </row>
    <row r="1520" spans="1:8" ht="27" customHeight="1">
      <c r="A1520">
        <v>36355</v>
      </c>
      <c r="B1520" t="s">
        <v>10090</v>
      </c>
      <c r="C1520" t="s">
        <v>1574</v>
      </c>
      <c r="D1520" s="673">
        <v>9.4600000000000009</v>
      </c>
      <c r="E1520" s="220" t="s">
        <v>14360</v>
      </c>
      <c r="F1520" s="441">
        <v>45261</v>
      </c>
      <c r="G1520" s="220" t="s">
        <v>1773</v>
      </c>
      <c r="H1520" s="220" t="s">
        <v>74</v>
      </c>
    </row>
    <row r="1521" spans="1:8" ht="27" customHeight="1">
      <c r="A1521">
        <v>36356</v>
      </c>
      <c r="B1521" t="s">
        <v>10091</v>
      </c>
      <c r="C1521" t="s">
        <v>1574</v>
      </c>
      <c r="D1521" s="673">
        <v>15.22</v>
      </c>
      <c r="E1521" s="220" t="s">
        <v>14360</v>
      </c>
      <c r="F1521" s="441">
        <v>45261</v>
      </c>
      <c r="G1521" s="220" t="s">
        <v>1773</v>
      </c>
      <c r="H1521" s="220" t="s">
        <v>74</v>
      </c>
    </row>
    <row r="1522" spans="1:8" ht="27" customHeight="1">
      <c r="A1522">
        <v>1966</v>
      </c>
      <c r="B1522" t="s">
        <v>10092</v>
      </c>
      <c r="C1522" t="s">
        <v>1574</v>
      </c>
      <c r="D1522" s="673">
        <v>21.98</v>
      </c>
      <c r="E1522" s="220" t="s">
        <v>14360</v>
      </c>
      <c r="F1522" s="441">
        <v>45261</v>
      </c>
      <c r="G1522" s="220" t="s">
        <v>1773</v>
      </c>
      <c r="H1522" s="220" t="s">
        <v>74</v>
      </c>
    </row>
    <row r="1523" spans="1:8" ht="27" customHeight="1">
      <c r="A1523">
        <v>1933</v>
      </c>
      <c r="B1523" t="s">
        <v>10093</v>
      </c>
      <c r="C1523" t="s">
        <v>1574</v>
      </c>
      <c r="D1523" s="673">
        <v>4.74</v>
      </c>
      <c r="E1523" s="220" t="s">
        <v>14360</v>
      </c>
      <c r="F1523" s="441">
        <v>45261</v>
      </c>
      <c r="G1523" s="220" t="s">
        <v>1773</v>
      </c>
      <c r="H1523" s="220" t="s">
        <v>74</v>
      </c>
    </row>
    <row r="1524" spans="1:8" ht="27" customHeight="1">
      <c r="A1524">
        <v>1932</v>
      </c>
      <c r="B1524" t="s">
        <v>10094</v>
      </c>
      <c r="C1524" t="s">
        <v>1574</v>
      </c>
      <c r="D1524" s="673">
        <v>10.84</v>
      </c>
      <c r="E1524" s="220" t="s">
        <v>14360</v>
      </c>
      <c r="F1524" s="441">
        <v>45261</v>
      </c>
      <c r="G1524" s="220" t="s">
        <v>1773</v>
      </c>
      <c r="H1524" s="220" t="s">
        <v>74</v>
      </c>
    </row>
    <row r="1525" spans="1:8" ht="27" customHeight="1">
      <c r="A1525">
        <v>1951</v>
      </c>
      <c r="B1525" t="s">
        <v>10095</v>
      </c>
      <c r="C1525" t="s">
        <v>1574</v>
      </c>
      <c r="D1525" s="673">
        <v>22.62</v>
      </c>
      <c r="E1525" s="220" t="s">
        <v>14360</v>
      </c>
      <c r="F1525" s="441">
        <v>45261</v>
      </c>
      <c r="G1525" s="220" t="s">
        <v>1773</v>
      </c>
      <c r="H1525" s="220" t="s">
        <v>74</v>
      </c>
    </row>
    <row r="1526" spans="1:8" ht="27" customHeight="1">
      <c r="A1526">
        <v>1970</v>
      </c>
      <c r="B1526" t="s">
        <v>10096</v>
      </c>
      <c r="C1526" t="s">
        <v>1574</v>
      </c>
      <c r="D1526" s="673">
        <v>54.95</v>
      </c>
      <c r="E1526" s="220" t="s">
        <v>14360</v>
      </c>
      <c r="F1526" s="441">
        <v>45261</v>
      </c>
      <c r="G1526" s="220" t="s">
        <v>1773</v>
      </c>
      <c r="H1526" s="220" t="s">
        <v>74</v>
      </c>
    </row>
    <row r="1527" spans="1:8" ht="27" customHeight="1">
      <c r="A1527">
        <v>1967</v>
      </c>
      <c r="B1527" t="s">
        <v>10097</v>
      </c>
      <c r="C1527" t="s">
        <v>1574</v>
      </c>
      <c r="D1527" s="673">
        <v>6.52</v>
      </c>
      <c r="E1527" s="220" t="s">
        <v>14360</v>
      </c>
      <c r="F1527" s="441">
        <v>45261</v>
      </c>
      <c r="G1527" s="220" t="s">
        <v>1773</v>
      </c>
      <c r="H1527" s="220" t="s">
        <v>74</v>
      </c>
    </row>
    <row r="1528" spans="1:8" ht="27" customHeight="1">
      <c r="A1528">
        <v>1968</v>
      </c>
      <c r="B1528" t="s">
        <v>10098</v>
      </c>
      <c r="C1528" t="s">
        <v>1574</v>
      </c>
      <c r="D1528" s="673">
        <v>12.9</v>
      </c>
      <c r="E1528" s="220" t="s">
        <v>14360</v>
      </c>
      <c r="F1528" s="441">
        <v>45261</v>
      </c>
      <c r="G1528" s="220" t="s">
        <v>1773</v>
      </c>
      <c r="H1528" s="220" t="s">
        <v>74</v>
      </c>
    </row>
    <row r="1529" spans="1:8" ht="27" customHeight="1">
      <c r="A1529">
        <v>1969</v>
      </c>
      <c r="B1529" t="s">
        <v>10099</v>
      </c>
      <c r="C1529" t="s">
        <v>1574</v>
      </c>
      <c r="D1529" s="673">
        <v>41.98</v>
      </c>
      <c r="E1529" s="220" t="s">
        <v>14360</v>
      </c>
      <c r="F1529" s="441">
        <v>45261</v>
      </c>
      <c r="G1529" s="220" t="s">
        <v>1773</v>
      </c>
      <c r="H1529" s="220" t="s">
        <v>74</v>
      </c>
    </row>
    <row r="1530" spans="1:8" ht="27" customHeight="1">
      <c r="A1530">
        <v>1827</v>
      </c>
      <c r="B1530" t="s">
        <v>10100</v>
      </c>
      <c r="C1530" t="s">
        <v>1574</v>
      </c>
      <c r="D1530" s="673">
        <v>114.27</v>
      </c>
      <c r="E1530" s="220" t="s">
        <v>14360</v>
      </c>
      <c r="F1530" s="441">
        <v>45261</v>
      </c>
      <c r="G1530" s="220" t="s">
        <v>1773</v>
      </c>
      <c r="H1530" s="220" t="s">
        <v>74</v>
      </c>
    </row>
    <row r="1531" spans="1:8" ht="27" customHeight="1">
      <c r="A1531">
        <v>1831</v>
      </c>
      <c r="B1531" t="s">
        <v>10101</v>
      </c>
      <c r="C1531" t="s">
        <v>1574</v>
      </c>
      <c r="D1531" s="673">
        <v>24.94</v>
      </c>
      <c r="E1531" s="220" t="s">
        <v>14360</v>
      </c>
      <c r="F1531" s="441">
        <v>45261</v>
      </c>
      <c r="G1531" s="220" t="s">
        <v>1773</v>
      </c>
      <c r="H1531" s="220" t="s">
        <v>74</v>
      </c>
    </row>
    <row r="1532" spans="1:8" ht="27" customHeight="1">
      <c r="A1532">
        <v>1825</v>
      </c>
      <c r="B1532" t="s">
        <v>10102</v>
      </c>
      <c r="C1532" t="s">
        <v>1574</v>
      </c>
      <c r="D1532" s="673">
        <v>61.56</v>
      </c>
      <c r="E1532" s="220" t="s">
        <v>14360</v>
      </c>
      <c r="F1532" s="441">
        <v>45261</v>
      </c>
      <c r="G1532" s="220" t="s">
        <v>1773</v>
      </c>
      <c r="H1532" s="220" t="s">
        <v>74</v>
      </c>
    </row>
    <row r="1533" spans="1:8" ht="27" customHeight="1">
      <c r="A1533">
        <v>1828</v>
      </c>
      <c r="B1533" t="s">
        <v>10103</v>
      </c>
      <c r="C1533" t="s">
        <v>1574</v>
      </c>
      <c r="D1533" s="673">
        <v>139.44</v>
      </c>
      <c r="E1533" s="220" t="s">
        <v>14360</v>
      </c>
      <c r="F1533" s="441">
        <v>45261</v>
      </c>
      <c r="G1533" s="220" t="s">
        <v>1773</v>
      </c>
      <c r="H1533" s="220" t="s">
        <v>74</v>
      </c>
    </row>
    <row r="1534" spans="1:8" ht="27" customHeight="1">
      <c r="A1534">
        <v>1845</v>
      </c>
      <c r="B1534" t="s">
        <v>10104</v>
      </c>
      <c r="C1534" t="s">
        <v>1574</v>
      </c>
      <c r="D1534" s="673">
        <v>31.26</v>
      </c>
      <c r="E1534" s="220" t="s">
        <v>14360</v>
      </c>
      <c r="F1534" s="441">
        <v>45261</v>
      </c>
      <c r="G1534" s="220" t="s">
        <v>1773</v>
      </c>
      <c r="H1534" s="220" t="s">
        <v>74</v>
      </c>
    </row>
    <row r="1535" spans="1:8" ht="27" customHeight="1">
      <c r="A1535">
        <v>1824</v>
      </c>
      <c r="B1535" t="s">
        <v>10105</v>
      </c>
      <c r="C1535" t="s">
        <v>1574</v>
      </c>
      <c r="D1535" s="673">
        <v>73.8</v>
      </c>
      <c r="E1535" s="220" t="s">
        <v>14360</v>
      </c>
      <c r="F1535" s="441">
        <v>45261</v>
      </c>
      <c r="G1535" s="220" t="s">
        <v>1773</v>
      </c>
      <c r="H1535" s="220" t="s">
        <v>74</v>
      </c>
    </row>
    <row r="1536" spans="1:8" ht="27" customHeight="1">
      <c r="A1536">
        <v>1940</v>
      </c>
      <c r="B1536" t="s">
        <v>10106</v>
      </c>
      <c r="C1536" t="s">
        <v>1574</v>
      </c>
      <c r="D1536" s="673">
        <v>36.01</v>
      </c>
      <c r="E1536" s="220" t="s">
        <v>14360</v>
      </c>
      <c r="F1536" s="441">
        <v>45261</v>
      </c>
      <c r="G1536" s="220" t="s">
        <v>1773</v>
      </c>
      <c r="H1536" s="220" t="s">
        <v>74</v>
      </c>
    </row>
    <row r="1537" spans="1:8" ht="27" customHeight="1">
      <c r="A1537">
        <v>1937</v>
      </c>
      <c r="B1537" t="s">
        <v>10107</v>
      </c>
      <c r="C1537" t="s">
        <v>1574</v>
      </c>
      <c r="D1537" s="673">
        <v>6.08</v>
      </c>
      <c r="E1537" s="220" t="s">
        <v>14360</v>
      </c>
      <c r="F1537" s="441">
        <v>45261</v>
      </c>
      <c r="G1537" s="220" t="s">
        <v>1773</v>
      </c>
      <c r="H1537" s="220" t="s">
        <v>74</v>
      </c>
    </row>
    <row r="1538" spans="1:8" ht="27" customHeight="1">
      <c r="A1538">
        <v>1939</v>
      </c>
      <c r="B1538" t="s">
        <v>10108</v>
      </c>
      <c r="C1538" t="s">
        <v>1574</v>
      </c>
      <c r="D1538" s="673">
        <v>9.8800000000000008</v>
      </c>
      <c r="E1538" s="220" t="s">
        <v>14360</v>
      </c>
      <c r="F1538" s="441">
        <v>45261</v>
      </c>
      <c r="G1538" s="220" t="s">
        <v>1773</v>
      </c>
      <c r="H1538" s="220" t="s">
        <v>74</v>
      </c>
    </row>
    <row r="1539" spans="1:8" ht="27" customHeight="1">
      <c r="A1539">
        <v>1938</v>
      </c>
      <c r="B1539" t="s">
        <v>10109</v>
      </c>
      <c r="C1539" t="s">
        <v>1574</v>
      </c>
      <c r="D1539" s="673">
        <v>6.91</v>
      </c>
      <c r="E1539" s="220" t="s">
        <v>14360</v>
      </c>
      <c r="F1539" s="441">
        <v>45261</v>
      </c>
      <c r="G1539" s="220" t="s">
        <v>1773</v>
      </c>
      <c r="H1539" s="220" t="s">
        <v>74</v>
      </c>
    </row>
    <row r="1540" spans="1:8" ht="27" customHeight="1">
      <c r="A1540">
        <v>42693</v>
      </c>
      <c r="B1540" t="s">
        <v>10110</v>
      </c>
      <c r="C1540" t="s">
        <v>1574</v>
      </c>
      <c r="D1540" s="673">
        <v>403.49</v>
      </c>
      <c r="E1540" s="220" t="s">
        <v>14360</v>
      </c>
      <c r="F1540" s="441">
        <v>45261</v>
      </c>
      <c r="G1540" s="220" t="s">
        <v>1773</v>
      </c>
      <c r="H1540" s="220" t="s">
        <v>74</v>
      </c>
    </row>
    <row r="1541" spans="1:8" ht="27" customHeight="1">
      <c r="A1541">
        <v>42695</v>
      </c>
      <c r="B1541" t="s">
        <v>10111</v>
      </c>
      <c r="C1541" t="s">
        <v>1574</v>
      </c>
      <c r="D1541" s="673">
        <v>281.89999999999998</v>
      </c>
      <c r="E1541" s="220" t="s">
        <v>14360</v>
      </c>
      <c r="F1541" s="441">
        <v>45261</v>
      </c>
      <c r="G1541" s="220" t="s">
        <v>1773</v>
      </c>
      <c r="H1541" s="220" t="s">
        <v>74</v>
      </c>
    </row>
    <row r="1542" spans="1:8" ht="27" customHeight="1">
      <c r="A1542">
        <v>42694</v>
      </c>
      <c r="B1542" t="s">
        <v>10112</v>
      </c>
      <c r="C1542" t="s">
        <v>1574</v>
      </c>
      <c r="D1542" s="673">
        <v>539.95000000000005</v>
      </c>
      <c r="E1542" s="220" t="s">
        <v>14360</v>
      </c>
      <c r="F1542" s="441">
        <v>45261</v>
      </c>
      <c r="G1542" s="220" t="s">
        <v>1773</v>
      </c>
      <c r="H1542" s="220" t="s">
        <v>74</v>
      </c>
    </row>
    <row r="1543" spans="1:8" ht="27" customHeight="1">
      <c r="A1543">
        <v>20097</v>
      </c>
      <c r="B1543" t="s">
        <v>10113</v>
      </c>
      <c r="C1543" t="s">
        <v>1574</v>
      </c>
      <c r="D1543" s="673">
        <v>23.41</v>
      </c>
      <c r="E1543" s="220" t="s">
        <v>14360</v>
      </c>
      <c r="F1543" s="441">
        <v>45261</v>
      </c>
      <c r="G1543" s="220" t="s">
        <v>1773</v>
      </c>
      <c r="H1543" s="220" t="s">
        <v>74</v>
      </c>
    </row>
    <row r="1544" spans="1:8" ht="27" customHeight="1">
      <c r="A1544">
        <v>20098</v>
      </c>
      <c r="B1544" t="s">
        <v>10114</v>
      </c>
      <c r="C1544" t="s">
        <v>1574</v>
      </c>
      <c r="D1544" s="673">
        <v>95.68</v>
      </c>
      <c r="E1544" s="220" t="s">
        <v>14360</v>
      </c>
      <c r="F1544" s="441">
        <v>45261</v>
      </c>
      <c r="G1544" s="220" t="s">
        <v>1773</v>
      </c>
      <c r="H1544" s="220" t="s">
        <v>74</v>
      </c>
    </row>
    <row r="1545" spans="1:8" ht="27" customHeight="1">
      <c r="A1545">
        <v>20096</v>
      </c>
      <c r="B1545" t="s">
        <v>10115</v>
      </c>
      <c r="C1545" t="s">
        <v>1574</v>
      </c>
      <c r="D1545" s="673">
        <v>24.23</v>
      </c>
      <c r="E1545" s="220" t="s">
        <v>14360</v>
      </c>
      <c r="F1545" s="441">
        <v>45261</v>
      </c>
      <c r="G1545" s="220" t="s">
        <v>1773</v>
      </c>
      <c r="H1545" s="220" t="s">
        <v>74</v>
      </c>
    </row>
    <row r="1546" spans="1:8" ht="27" customHeight="1">
      <c r="A1546">
        <v>1880</v>
      </c>
      <c r="B1546" t="s">
        <v>10116</v>
      </c>
      <c r="C1546" t="s">
        <v>1574</v>
      </c>
      <c r="D1546" s="673">
        <v>1.58</v>
      </c>
      <c r="E1546" s="220" t="s">
        <v>14360</v>
      </c>
      <c r="F1546" s="441">
        <v>45261</v>
      </c>
      <c r="G1546" s="220" t="s">
        <v>1773</v>
      </c>
      <c r="H1546" s="220" t="s">
        <v>74</v>
      </c>
    </row>
    <row r="1547" spans="1:8" ht="27" customHeight="1">
      <c r="A1547">
        <v>39274</v>
      </c>
      <c r="B1547" t="s">
        <v>10117</v>
      </c>
      <c r="C1547" t="s">
        <v>1574</v>
      </c>
      <c r="D1547" s="673">
        <v>1.23</v>
      </c>
      <c r="E1547" s="220" t="s">
        <v>14360</v>
      </c>
      <c r="F1547" s="441">
        <v>45261</v>
      </c>
      <c r="G1547" s="220" t="s">
        <v>1773</v>
      </c>
      <c r="H1547" s="220" t="s">
        <v>74</v>
      </c>
    </row>
    <row r="1548" spans="1:8" ht="27" customHeight="1">
      <c r="A1548">
        <v>2628</v>
      </c>
      <c r="B1548" t="s">
        <v>10118</v>
      </c>
      <c r="C1548" t="s">
        <v>1574</v>
      </c>
      <c r="D1548" s="673">
        <v>200.92</v>
      </c>
      <c r="E1548" s="220" t="s">
        <v>14360</v>
      </c>
      <c r="F1548" s="441">
        <v>45261</v>
      </c>
      <c r="G1548" s="220" t="s">
        <v>1773</v>
      </c>
      <c r="H1548" s="220" t="s">
        <v>74</v>
      </c>
    </row>
    <row r="1549" spans="1:8" ht="27" customHeight="1">
      <c r="A1549">
        <v>2622</v>
      </c>
      <c r="B1549" t="s">
        <v>10119</v>
      </c>
      <c r="C1549" t="s">
        <v>1574</v>
      </c>
      <c r="D1549" s="673">
        <v>4.7699999999999996</v>
      </c>
      <c r="E1549" s="220" t="s">
        <v>14360</v>
      </c>
      <c r="F1549" s="441">
        <v>45261</v>
      </c>
      <c r="G1549" s="220" t="s">
        <v>1773</v>
      </c>
      <c r="H1549" s="220" t="s">
        <v>74</v>
      </c>
    </row>
    <row r="1550" spans="1:8" ht="27" customHeight="1">
      <c r="A1550">
        <v>2623</v>
      </c>
      <c r="B1550" t="s">
        <v>10120</v>
      </c>
      <c r="C1550" t="s">
        <v>1574</v>
      </c>
      <c r="D1550" s="673">
        <v>5.74</v>
      </c>
      <c r="E1550" s="220" t="s">
        <v>14360</v>
      </c>
      <c r="F1550" s="441">
        <v>45261</v>
      </c>
      <c r="G1550" s="220" t="s">
        <v>1773</v>
      </c>
      <c r="H1550" s="220" t="s">
        <v>74</v>
      </c>
    </row>
    <row r="1551" spans="1:8" ht="27" customHeight="1">
      <c r="A1551">
        <v>2624</v>
      </c>
      <c r="B1551" t="s">
        <v>10121</v>
      </c>
      <c r="C1551" t="s">
        <v>1574</v>
      </c>
      <c r="D1551" s="673">
        <v>9.1300000000000008</v>
      </c>
      <c r="E1551" s="220" t="s">
        <v>14360</v>
      </c>
      <c r="F1551" s="441">
        <v>45261</v>
      </c>
      <c r="G1551" s="220" t="s">
        <v>1773</v>
      </c>
      <c r="H1551" s="220" t="s">
        <v>74</v>
      </c>
    </row>
    <row r="1552" spans="1:8" ht="27" customHeight="1">
      <c r="A1552">
        <v>2625</v>
      </c>
      <c r="B1552" t="s">
        <v>10122</v>
      </c>
      <c r="C1552" t="s">
        <v>1574</v>
      </c>
      <c r="D1552" s="673">
        <v>19.28</v>
      </c>
      <c r="E1552" s="220" t="s">
        <v>14360</v>
      </c>
      <c r="F1552" s="441">
        <v>45261</v>
      </c>
      <c r="G1552" s="220" t="s">
        <v>1773</v>
      </c>
      <c r="H1552" s="220" t="s">
        <v>74</v>
      </c>
    </row>
    <row r="1553" spans="1:8" ht="27" customHeight="1">
      <c r="A1553">
        <v>2626</v>
      </c>
      <c r="B1553" t="s">
        <v>10123</v>
      </c>
      <c r="C1553" t="s">
        <v>1574</v>
      </c>
      <c r="D1553" s="673">
        <v>28.25</v>
      </c>
      <c r="E1553" s="220" t="s">
        <v>14360</v>
      </c>
      <c r="F1553" s="441">
        <v>45261</v>
      </c>
      <c r="G1553" s="220" t="s">
        <v>1773</v>
      </c>
      <c r="H1553" s="220" t="s">
        <v>74</v>
      </c>
    </row>
    <row r="1554" spans="1:8" ht="27" customHeight="1">
      <c r="A1554">
        <v>2630</v>
      </c>
      <c r="B1554" t="s">
        <v>10124</v>
      </c>
      <c r="C1554" t="s">
        <v>1574</v>
      </c>
      <c r="D1554" s="673">
        <v>42.96</v>
      </c>
      <c r="E1554" s="220" t="s">
        <v>14360</v>
      </c>
      <c r="F1554" s="441">
        <v>45261</v>
      </c>
      <c r="G1554" s="220" t="s">
        <v>1773</v>
      </c>
      <c r="H1554" s="220" t="s">
        <v>74</v>
      </c>
    </row>
    <row r="1555" spans="1:8" ht="27" customHeight="1">
      <c r="A1555">
        <v>2627</v>
      </c>
      <c r="B1555" t="s">
        <v>10125</v>
      </c>
      <c r="C1555" t="s">
        <v>1574</v>
      </c>
      <c r="D1555" s="673">
        <v>75.680000000000007</v>
      </c>
      <c r="E1555" s="220" t="s">
        <v>14360</v>
      </c>
      <c r="F1555" s="441">
        <v>45261</v>
      </c>
      <c r="G1555" s="220" t="s">
        <v>1773</v>
      </c>
      <c r="H1555" s="220" t="s">
        <v>74</v>
      </c>
    </row>
    <row r="1556" spans="1:8" ht="27" customHeight="1">
      <c r="A1556">
        <v>2629</v>
      </c>
      <c r="B1556" t="s">
        <v>10126</v>
      </c>
      <c r="C1556" t="s">
        <v>1574</v>
      </c>
      <c r="D1556" s="673">
        <v>102.36</v>
      </c>
      <c r="E1556" s="220" t="s">
        <v>14360</v>
      </c>
      <c r="F1556" s="441">
        <v>45261</v>
      </c>
      <c r="G1556" s="220" t="s">
        <v>1773</v>
      </c>
      <c r="H1556" s="220" t="s">
        <v>74</v>
      </c>
    </row>
    <row r="1557" spans="1:8" ht="27" customHeight="1">
      <c r="A1557">
        <v>12033</v>
      </c>
      <c r="B1557" t="s">
        <v>10127</v>
      </c>
      <c r="C1557" t="s">
        <v>1574</v>
      </c>
      <c r="D1557" s="673">
        <v>5.0599999999999996</v>
      </c>
      <c r="E1557" s="220" t="s">
        <v>14360</v>
      </c>
      <c r="F1557" s="441">
        <v>45261</v>
      </c>
      <c r="G1557" s="220" t="s">
        <v>1773</v>
      </c>
      <c r="H1557" s="220" t="s">
        <v>74</v>
      </c>
    </row>
    <row r="1558" spans="1:8" ht="27" customHeight="1">
      <c r="A1558">
        <v>40408</v>
      </c>
      <c r="B1558" t="s">
        <v>10128</v>
      </c>
      <c r="C1558" t="s">
        <v>1574</v>
      </c>
      <c r="D1558" s="673">
        <v>3.32</v>
      </c>
      <c r="E1558" s="220" t="s">
        <v>14360</v>
      </c>
      <c r="F1558" s="441">
        <v>45261</v>
      </c>
      <c r="G1558" s="220" t="s">
        <v>1773</v>
      </c>
      <c r="H1558" s="220" t="s">
        <v>74</v>
      </c>
    </row>
    <row r="1559" spans="1:8" ht="27" customHeight="1">
      <c r="A1559">
        <v>40409</v>
      </c>
      <c r="B1559" t="s">
        <v>10129</v>
      </c>
      <c r="C1559" t="s">
        <v>1574</v>
      </c>
      <c r="D1559" s="673">
        <v>1.17</v>
      </c>
      <c r="E1559" s="220" t="s">
        <v>14360</v>
      </c>
      <c r="F1559" s="441">
        <v>45261</v>
      </c>
      <c r="G1559" s="220" t="s">
        <v>1773</v>
      </c>
      <c r="H1559" s="220" t="s">
        <v>74</v>
      </c>
    </row>
    <row r="1560" spans="1:8" ht="27" customHeight="1">
      <c r="A1560">
        <v>39276</v>
      </c>
      <c r="B1560" t="s">
        <v>10130</v>
      </c>
      <c r="C1560" t="s">
        <v>1574</v>
      </c>
      <c r="D1560" s="673">
        <v>2.99</v>
      </c>
      <c r="E1560" s="220" t="s">
        <v>14360</v>
      </c>
      <c r="F1560" s="441">
        <v>45261</v>
      </c>
      <c r="G1560" s="220" t="s">
        <v>1773</v>
      </c>
      <c r="H1560" s="220" t="s">
        <v>74</v>
      </c>
    </row>
    <row r="1561" spans="1:8" ht="27" customHeight="1">
      <c r="A1561">
        <v>39277</v>
      </c>
      <c r="B1561" t="s">
        <v>10131</v>
      </c>
      <c r="C1561" t="s">
        <v>1574</v>
      </c>
      <c r="D1561" s="673">
        <v>8.09</v>
      </c>
      <c r="E1561" s="220" t="s">
        <v>14360</v>
      </c>
      <c r="F1561" s="441">
        <v>45261</v>
      </c>
      <c r="G1561" s="220" t="s">
        <v>1773</v>
      </c>
      <c r="H1561" s="220" t="s">
        <v>74</v>
      </c>
    </row>
    <row r="1562" spans="1:8" ht="27" customHeight="1">
      <c r="A1562">
        <v>12034</v>
      </c>
      <c r="B1562" t="s">
        <v>10132</v>
      </c>
      <c r="C1562" t="s">
        <v>1574</v>
      </c>
      <c r="D1562" s="673">
        <v>2.29</v>
      </c>
      <c r="E1562" s="220" t="s">
        <v>14360</v>
      </c>
      <c r="F1562" s="441">
        <v>45261</v>
      </c>
      <c r="G1562" s="220" t="s">
        <v>1773</v>
      </c>
      <c r="H1562" s="220" t="s">
        <v>74</v>
      </c>
    </row>
    <row r="1563" spans="1:8" ht="27" customHeight="1">
      <c r="A1563">
        <v>39879</v>
      </c>
      <c r="B1563" t="s">
        <v>10133</v>
      </c>
      <c r="C1563" t="s">
        <v>1574</v>
      </c>
      <c r="D1563" s="673">
        <v>4.84</v>
      </c>
      <c r="E1563" s="220" t="s">
        <v>14360</v>
      </c>
      <c r="F1563" s="441">
        <v>45261</v>
      </c>
      <c r="G1563" s="220" t="s">
        <v>1773</v>
      </c>
      <c r="H1563" s="220" t="s">
        <v>74</v>
      </c>
    </row>
    <row r="1564" spans="1:8" ht="27" customHeight="1">
      <c r="A1564">
        <v>39880</v>
      </c>
      <c r="B1564" t="s">
        <v>10134</v>
      </c>
      <c r="C1564" t="s">
        <v>1574</v>
      </c>
      <c r="D1564" s="673">
        <v>10.71</v>
      </c>
      <c r="E1564" s="220" t="s">
        <v>14360</v>
      </c>
      <c r="F1564" s="441">
        <v>45261</v>
      </c>
      <c r="G1564" s="220" t="s">
        <v>1773</v>
      </c>
      <c r="H1564" s="220" t="s">
        <v>74</v>
      </c>
    </row>
    <row r="1565" spans="1:8" ht="27" customHeight="1">
      <c r="A1565">
        <v>39881</v>
      </c>
      <c r="B1565" t="s">
        <v>10135</v>
      </c>
      <c r="C1565" t="s">
        <v>1574</v>
      </c>
      <c r="D1565" s="673">
        <v>17.2</v>
      </c>
      <c r="E1565" s="220" t="s">
        <v>14360</v>
      </c>
      <c r="F1565" s="441">
        <v>45261</v>
      </c>
      <c r="G1565" s="220" t="s">
        <v>1773</v>
      </c>
      <c r="H1565" s="220" t="s">
        <v>74</v>
      </c>
    </row>
    <row r="1566" spans="1:8" ht="27" customHeight="1">
      <c r="A1566">
        <v>39882</v>
      </c>
      <c r="B1566" t="s">
        <v>10136</v>
      </c>
      <c r="C1566" t="s">
        <v>1574</v>
      </c>
      <c r="D1566" s="673">
        <v>45.3</v>
      </c>
      <c r="E1566" s="220" t="s">
        <v>14360</v>
      </c>
      <c r="F1566" s="441">
        <v>45261</v>
      </c>
      <c r="G1566" s="220" t="s">
        <v>1773</v>
      </c>
      <c r="H1566" s="220" t="s">
        <v>74</v>
      </c>
    </row>
    <row r="1567" spans="1:8" ht="27" customHeight="1">
      <c r="A1567">
        <v>39883</v>
      </c>
      <c r="B1567" t="s">
        <v>10137</v>
      </c>
      <c r="C1567" t="s">
        <v>1574</v>
      </c>
      <c r="D1567" s="673">
        <v>72.33</v>
      </c>
      <c r="E1567" s="220" t="s">
        <v>14360</v>
      </c>
      <c r="F1567" s="441">
        <v>45261</v>
      </c>
      <c r="G1567" s="220" t="s">
        <v>1773</v>
      </c>
      <c r="H1567" s="220" t="s">
        <v>74</v>
      </c>
    </row>
    <row r="1568" spans="1:8" ht="27" customHeight="1">
      <c r="A1568">
        <v>39884</v>
      </c>
      <c r="B1568" t="s">
        <v>10138</v>
      </c>
      <c r="C1568" t="s">
        <v>1574</v>
      </c>
      <c r="D1568" s="673">
        <v>107.43</v>
      </c>
      <c r="E1568" s="220" t="s">
        <v>14360</v>
      </c>
      <c r="F1568" s="441">
        <v>45261</v>
      </c>
      <c r="G1568" s="220" t="s">
        <v>1773</v>
      </c>
      <c r="H1568" s="220" t="s">
        <v>74</v>
      </c>
    </row>
    <row r="1569" spans="1:8" ht="27" customHeight="1">
      <c r="A1569">
        <v>39885</v>
      </c>
      <c r="B1569" t="s">
        <v>10139</v>
      </c>
      <c r="C1569" t="s">
        <v>1574</v>
      </c>
      <c r="D1569" s="673">
        <v>255.33</v>
      </c>
      <c r="E1569" s="220" t="s">
        <v>14360</v>
      </c>
      <c r="F1569" s="441">
        <v>45261</v>
      </c>
      <c r="G1569" s="220" t="s">
        <v>1773</v>
      </c>
      <c r="H1569" s="220" t="s">
        <v>74</v>
      </c>
    </row>
    <row r="1570" spans="1:8" ht="27" customHeight="1">
      <c r="A1570">
        <v>1777</v>
      </c>
      <c r="B1570" t="s">
        <v>10140</v>
      </c>
      <c r="C1570" t="s">
        <v>1574</v>
      </c>
      <c r="D1570" s="673">
        <v>92.31</v>
      </c>
      <c r="E1570" s="220" t="s">
        <v>14360</v>
      </c>
      <c r="F1570" s="441">
        <v>45261</v>
      </c>
      <c r="G1570" s="220" t="s">
        <v>1773</v>
      </c>
      <c r="H1570" s="220" t="s">
        <v>74</v>
      </c>
    </row>
    <row r="1571" spans="1:8" ht="27" customHeight="1">
      <c r="A1571">
        <v>1819</v>
      </c>
      <c r="B1571" t="s">
        <v>10141</v>
      </c>
      <c r="C1571" t="s">
        <v>1574</v>
      </c>
      <c r="D1571" s="673">
        <v>67.16</v>
      </c>
      <c r="E1571" s="220" t="s">
        <v>14360</v>
      </c>
      <c r="F1571" s="441">
        <v>45261</v>
      </c>
      <c r="G1571" s="220" t="s">
        <v>1773</v>
      </c>
      <c r="H1571" s="220" t="s">
        <v>74</v>
      </c>
    </row>
    <row r="1572" spans="1:8" ht="27" customHeight="1">
      <c r="A1572">
        <v>1775</v>
      </c>
      <c r="B1572" t="s">
        <v>10142</v>
      </c>
      <c r="C1572" t="s">
        <v>1574</v>
      </c>
      <c r="D1572" s="673">
        <v>20.079999999999998</v>
      </c>
      <c r="E1572" s="220" t="s">
        <v>14360</v>
      </c>
      <c r="F1572" s="441">
        <v>45261</v>
      </c>
      <c r="G1572" s="220" t="s">
        <v>1773</v>
      </c>
      <c r="H1572" s="220" t="s">
        <v>74</v>
      </c>
    </row>
    <row r="1573" spans="1:8" ht="27" customHeight="1">
      <c r="A1573">
        <v>1776</v>
      </c>
      <c r="B1573" t="s">
        <v>10143</v>
      </c>
      <c r="C1573" t="s">
        <v>1574</v>
      </c>
      <c r="D1573" s="673">
        <v>54.64</v>
      </c>
      <c r="E1573" s="220" t="s">
        <v>14360</v>
      </c>
      <c r="F1573" s="441">
        <v>45261</v>
      </c>
      <c r="G1573" s="220" t="s">
        <v>1773</v>
      </c>
      <c r="H1573" s="220" t="s">
        <v>74</v>
      </c>
    </row>
    <row r="1574" spans="1:8" ht="27" customHeight="1">
      <c r="A1574">
        <v>1778</v>
      </c>
      <c r="B1574" t="s">
        <v>10144</v>
      </c>
      <c r="C1574" t="s">
        <v>1574</v>
      </c>
      <c r="D1574" s="673">
        <v>223.44</v>
      </c>
      <c r="E1574" s="220" t="s">
        <v>14360</v>
      </c>
      <c r="F1574" s="441">
        <v>45261</v>
      </c>
      <c r="G1574" s="220" t="s">
        <v>1773</v>
      </c>
      <c r="H1574" s="220" t="s">
        <v>74</v>
      </c>
    </row>
    <row r="1575" spans="1:8" ht="27" customHeight="1">
      <c r="A1575">
        <v>1818</v>
      </c>
      <c r="B1575" t="s">
        <v>10145</v>
      </c>
      <c r="C1575" t="s">
        <v>1574</v>
      </c>
      <c r="D1575" s="673">
        <v>148.32</v>
      </c>
      <c r="E1575" s="220" t="s">
        <v>14360</v>
      </c>
      <c r="F1575" s="441">
        <v>45261</v>
      </c>
      <c r="G1575" s="220" t="s">
        <v>1773</v>
      </c>
      <c r="H1575" s="220" t="s">
        <v>74</v>
      </c>
    </row>
    <row r="1576" spans="1:8" ht="27" customHeight="1">
      <c r="A1576">
        <v>1820</v>
      </c>
      <c r="B1576" t="s">
        <v>10146</v>
      </c>
      <c r="C1576" t="s">
        <v>1574</v>
      </c>
      <c r="D1576" s="673">
        <v>29</v>
      </c>
      <c r="E1576" s="220" t="s">
        <v>14360</v>
      </c>
      <c r="F1576" s="441">
        <v>45261</v>
      </c>
      <c r="G1576" s="220" t="s">
        <v>1773</v>
      </c>
      <c r="H1576" s="220" t="s">
        <v>74</v>
      </c>
    </row>
    <row r="1577" spans="1:8" ht="27" customHeight="1">
      <c r="A1577">
        <v>1779</v>
      </c>
      <c r="B1577" t="s">
        <v>10147</v>
      </c>
      <c r="C1577" t="s">
        <v>1574</v>
      </c>
      <c r="D1577" s="673">
        <v>324.95999999999998</v>
      </c>
      <c r="E1577" s="220" t="s">
        <v>14360</v>
      </c>
      <c r="F1577" s="441">
        <v>45261</v>
      </c>
      <c r="G1577" s="220" t="s">
        <v>1773</v>
      </c>
      <c r="H1577" s="220" t="s">
        <v>74</v>
      </c>
    </row>
    <row r="1578" spans="1:8" ht="27" customHeight="1">
      <c r="A1578">
        <v>1780</v>
      </c>
      <c r="B1578" t="s">
        <v>10148</v>
      </c>
      <c r="C1578" t="s">
        <v>1574</v>
      </c>
      <c r="D1578" s="673">
        <v>669.91</v>
      </c>
      <c r="E1578" s="220" t="s">
        <v>14360</v>
      </c>
      <c r="F1578" s="441">
        <v>45261</v>
      </c>
      <c r="G1578" s="220" t="s">
        <v>1773</v>
      </c>
      <c r="H1578" s="220" t="s">
        <v>74</v>
      </c>
    </row>
    <row r="1579" spans="1:8" ht="27" customHeight="1">
      <c r="A1579">
        <v>1783</v>
      </c>
      <c r="B1579" t="s">
        <v>10149</v>
      </c>
      <c r="C1579" t="s">
        <v>1574</v>
      </c>
      <c r="D1579" s="673">
        <v>70.83</v>
      </c>
      <c r="E1579" s="220" t="s">
        <v>14360</v>
      </c>
      <c r="F1579" s="441">
        <v>45261</v>
      </c>
      <c r="G1579" s="220" t="s">
        <v>1773</v>
      </c>
      <c r="H1579" s="220" t="s">
        <v>74</v>
      </c>
    </row>
    <row r="1580" spans="1:8" ht="27" customHeight="1">
      <c r="A1580">
        <v>1782</v>
      </c>
      <c r="B1580" t="s">
        <v>10150</v>
      </c>
      <c r="C1580" t="s">
        <v>1574</v>
      </c>
      <c r="D1580" s="673">
        <v>56</v>
      </c>
      <c r="E1580" s="220" t="s">
        <v>14360</v>
      </c>
      <c r="F1580" s="441">
        <v>45261</v>
      </c>
      <c r="G1580" s="220" t="s">
        <v>1773</v>
      </c>
      <c r="H1580" s="220" t="s">
        <v>74</v>
      </c>
    </row>
    <row r="1581" spans="1:8" ht="27" customHeight="1">
      <c r="A1581">
        <v>1817</v>
      </c>
      <c r="B1581" t="s">
        <v>10151</v>
      </c>
      <c r="C1581" t="s">
        <v>1574</v>
      </c>
      <c r="D1581" s="673">
        <v>16.690000000000001</v>
      </c>
      <c r="E1581" s="220" t="s">
        <v>14360</v>
      </c>
      <c r="F1581" s="441">
        <v>45261</v>
      </c>
      <c r="G1581" s="220" t="s">
        <v>1773</v>
      </c>
      <c r="H1581" s="220" t="s">
        <v>74</v>
      </c>
    </row>
    <row r="1582" spans="1:8" ht="27" customHeight="1">
      <c r="A1582">
        <v>1781</v>
      </c>
      <c r="B1582" t="s">
        <v>10152</v>
      </c>
      <c r="C1582" t="s">
        <v>1574</v>
      </c>
      <c r="D1582" s="673">
        <v>36.49</v>
      </c>
      <c r="E1582" s="220" t="s">
        <v>14360</v>
      </c>
      <c r="F1582" s="441">
        <v>45261</v>
      </c>
      <c r="G1582" s="220" t="s">
        <v>1773</v>
      </c>
      <c r="H1582" s="220" t="s">
        <v>74</v>
      </c>
    </row>
    <row r="1583" spans="1:8" ht="27" customHeight="1">
      <c r="A1583">
        <v>1784</v>
      </c>
      <c r="B1583" t="s">
        <v>10153</v>
      </c>
      <c r="C1583" t="s">
        <v>1574</v>
      </c>
      <c r="D1583" s="673">
        <v>200.01</v>
      </c>
      <c r="E1583" s="220" t="s">
        <v>14360</v>
      </c>
      <c r="F1583" s="441">
        <v>45261</v>
      </c>
      <c r="G1583" s="220" t="s">
        <v>1773</v>
      </c>
      <c r="H1583" s="220" t="s">
        <v>74</v>
      </c>
    </row>
    <row r="1584" spans="1:8" ht="27" customHeight="1">
      <c r="A1584">
        <v>1810</v>
      </c>
      <c r="B1584" t="s">
        <v>10154</v>
      </c>
      <c r="C1584" t="s">
        <v>1574</v>
      </c>
      <c r="D1584" s="673">
        <v>110.94</v>
      </c>
      <c r="E1584" s="220" t="s">
        <v>14360</v>
      </c>
      <c r="F1584" s="441">
        <v>45261</v>
      </c>
      <c r="G1584" s="220" t="s">
        <v>1773</v>
      </c>
      <c r="H1584" s="220" t="s">
        <v>74</v>
      </c>
    </row>
    <row r="1585" spans="1:8" ht="27" customHeight="1">
      <c r="A1585">
        <v>1811</v>
      </c>
      <c r="B1585" t="s">
        <v>10155</v>
      </c>
      <c r="C1585" t="s">
        <v>1574</v>
      </c>
      <c r="D1585" s="673">
        <v>24</v>
      </c>
      <c r="E1585" s="220" t="s">
        <v>14360</v>
      </c>
      <c r="F1585" s="441">
        <v>45261</v>
      </c>
      <c r="G1585" s="220" t="s">
        <v>1773</v>
      </c>
      <c r="H1585" s="220" t="s">
        <v>74</v>
      </c>
    </row>
    <row r="1586" spans="1:8" ht="27" customHeight="1">
      <c r="A1586">
        <v>1812</v>
      </c>
      <c r="B1586" t="s">
        <v>10156</v>
      </c>
      <c r="C1586" t="s">
        <v>1574</v>
      </c>
      <c r="D1586" s="673">
        <v>280.05</v>
      </c>
      <c r="E1586" s="220" t="s">
        <v>14360</v>
      </c>
      <c r="F1586" s="441">
        <v>45261</v>
      </c>
      <c r="G1586" s="220" t="s">
        <v>1773</v>
      </c>
      <c r="H1586" s="220" t="s">
        <v>74</v>
      </c>
    </row>
    <row r="1587" spans="1:8" ht="27" customHeight="1">
      <c r="A1587">
        <v>40386</v>
      </c>
      <c r="B1587" t="s">
        <v>10157</v>
      </c>
      <c r="C1587" t="s">
        <v>1574</v>
      </c>
      <c r="D1587" s="673">
        <v>96.36</v>
      </c>
      <c r="E1587" s="220" t="s">
        <v>14360</v>
      </c>
      <c r="F1587" s="441">
        <v>45261</v>
      </c>
      <c r="G1587" s="220" t="s">
        <v>1773</v>
      </c>
      <c r="H1587" s="220" t="s">
        <v>74</v>
      </c>
    </row>
    <row r="1588" spans="1:8" ht="27" customHeight="1">
      <c r="A1588">
        <v>40384</v>
      </c>
      <c r="B1588" t="s">
        <v>10158</v>
      </c>
      <c r="C1588" t="s">
        <v>1574</v>
      </c>
      <c r="D1588" s="673">
        <v>65.97</v>
      </c>
      <c r="E1588" s="220" t="s">
        <v>14360</v>
      </c>
      <c r="F1588" s="441">
        <v>45261</v>
      </c>
      <c r="G1588" s="220" t="s">
        <v>1773</v>
      </c>
      <c r="H1588" s="220" t="s">
        <v>74</v>
      </c>
    </row>
    <row r="1589" spans="1:8" ht="27" customHeight="1">
      <c r="A1589">
        <v>40379</v>
      </c>
      <c r="B1589" t="s">
        <v>10159</v>
      </c>
      <c r="C1589" t="s">
        <v>1574</v>
      </c>
      <c r="D1589" s="673">
        <v>22.81</v>
      </c>
      <c r="E1589" s="220" t="s">
        <v>14360</v>
      </c>
      <c r="F1589" s="441">
        <v>45261</v>
      </c>
      <c r="G1589" s="220" t="s">
        <v>1773</v>
      </c>
      <c r="H1589" s="220" t="s">
        <v>74</v>
      </c>
    </row>
    <row r="1590" spans="1:8" ht="27" customHeight="1">
      <c r="A1590">
        <v>40423</v>
      </c>
      <c r="B1590" t="s">
        <v>10160</v>
      </c>
      <c r="C1590" t="s">
        <v>1574</v>
      </c>
      <c r="D1590" s="673">
        <v>43.16</v>
      </c>
      <c r="E1590" s="220" t="s">
        <v>14360</v>
      </c>
      <c r="F1590" s="441">
        <v>45261</v>
      </c>
      <c r="G1590" s="220" t="s">
        <v>1773</v>
      </c>
      <c r="H1590" s="220" t="s">
        <v>74</v>
      </c>
    </row>
    <row r="1591" spans="1:8" ht="27" customHeight="1">
      <c r="A1591">
        <v>40389</v>
      </c>
      <c r="B1591" t="s">
        <v>10161</v>
      </c>
      <c r="C1591" t="s">
        <v>1574</v>
      </c>
      <c r="D1591" s="673">
        <v>273.72000000000003</v>
      </c>
      <c r="E1591" s="220" t="s">
        <v>14360</v>
      </c>
      <c r="F1591" s="441">
        <v>45261</v>
      </c>
      <c r="G1591" s="220" t="s">
        <v>1773</v>
      </c>
      <c r="H1591" s="220" t="s">
        <v>74</v>
      </c>
    </row>
    <row r="1592" spans="1:8" ht="27" customHeight="1">
      <c r="A1592">
        <v>40388</v>
      </c>
      <c r="B1592" t="s">
        <v>10162</v>
      </c>
      <c r="C1592" t="s">
        <v>1574</v>
      </c>
      <c r="D1592" s="673">
        <v>137.01</v>
      </c>
      <c r="E1592" s="220" t="s">
        <v>14360</v>
      </c>
      <c r="F1592" s="441">
        <v>45261</v>
      </c>
      <c r="G1592" s="220" t="s">
        <v>1773</v>
      </c>
      <c r="H1592" s="220" t="s">
        <v>74</v>
      </c>
    </row>
    <row r="1593" spans="1:8" ht="27" customHeight="1">
      <c r="A1593">
        <v>40381</v>
      </c>
      <c r="B1593" t="s">
        <v>10163</v>
      </c>
      <c r="C1593" t="s">
        <v>1574</v>
      </c>
      <c r="D1593" s="673">
        <v>30.41</v>
      </c>
      <c r="E1593" s="220" t="s">
        <v>14360</v>
      </c>
      <c r="F1593" s="441">
        <v>45261</v>
      </c>
      <c r="G1593" s="220" t="s">
        <v>1773</v>
      </c>
      <c r="H1593" s="220" t="s">
        <v>74</v>
      </c>
    </row>
    <row r="1594" spans="1:8" ht="27" customHeight="1">
      <c r="A1594">
        <v>40391</v>
      </c>
      <c r="B1594" t="s">
        <v>10164</v>
      </c>
      <c r="C1594" t="s">
        <v>1574</v>
      </c>
      <c r="D1594" s="673">
        <v>710.43</v>
      </c>
      <c r="E1594" s="220" t="s">
        <v>14360</v>
      </c>
      <c r="F1594" s="441">
        <v>45261</v>
      </c>
      <c r="G1594" s="220" t="s">
        <v>1773</v>
      </c>
      <c r="H1594" s="220" t="s">
        <v>74</v>
      </c>
    </row>
    <row r="1595" spans="1:8" ht="27" customHeight="1">
      <c r="A1595">
        <v>40414</v>
      </c>
      <c r="B1595" t="s">
        <v>10165</v>
      </c>
      <c r="C1595" t="s">
        <v>1574</v>
      </c>
      <c r="D1595" s="673">
        <v>20.76</v>
      </c>
      <c r="E1595" s="220" t="s">
        <v>14360</v>
      </c>
      <c r="F1595" s="441">
        <v>45261</v>
      </c>
      <c r="G1595" s="220" t="s">
        <v>1773</v>
      </c>
      <c r="H1595" s="220" t="s">
        <v>74</v>
      </c>
    </row>
    <row r="1596" spans="1:8" ht="27" customHeight="1">
      <c r="A1596">
        <v>40416</v>
      </c>
      <c r="B1596" t="s">
        <v>10166</v>
      </c>
      <c r="C1596" t="s">
        <v>1574</v>
      </c>
      <c r="D1596" s="673">
        <v>28.7</v>
      </c>
      <c r="E1596" s="220" t="s">
        <v>14360</v>
      </c>
      <c r="F1596" s="441">
        <v>45261</v>
      </c>
      <c r="G1596" s="220" t="s">
        <v>1773</v>
      </c>
      <c r="H1596" s="220" t="s">
        <v>74</v>
      </c>
    </row>
    <row r="1597" spans="1:8" ht="27" customHeight="1">
      <c r="A1597">
        <v>40418</v>
      </c>
      <c r="B1597" t="s">
        <v>10167</v>
      </c>
      <c r="C1597" t="s">
        <v>1574</v>
      </c>
      <c r="D1597" s="673">
        <v>34.24</v>
      </c>
      <c r="E1597" s="220" t="s">
        <v>14360</v>
      </c>
      <c r="F1597" s="441">
        <v>45261</v>
      </c>
      <c r="G1597" s="220" t="s">
        <v>1773</v>
      </c>
      <c r="H1597" s="220" t="s">
        <v>74</v>
      </c>
    </row>
    <row r="1598" spans="1:8" ht="27" customHeight="1">
      <c r="A1598">
        <v>2609</v>
      </c>
      <c r="B1598" t="s">
        <v>10168</v>
      </c>
      <c r="C1598" t="s">
        <v>1574</v>
      </c>
      <c r="D1598" s="673">
        <v>4.4800000000000004</v>
      </c>
      <c r="E1598" s="220" t="s">
        <v>14360</v>
      </c>
      <c r="F1598" s="441">
        <v>45261</v>
      </c>
      <c r="G1598" s="220" t="s">
        <v>1773</v>
      </c>
      <c r="H1598" s="220" t="s">
        <v>74</v>
      </c>
    </row>
    <row r="1599" spans="1:8" ht="27" customHeight="1">
      <c r="A1599">
        <v>2634</v>
      </c>
      <c r="B1599" t="s">
        <v>10169</v>
      </c>
      <c r="C1599" t="s">
        <v>1574</v>
      </c>
      <c r="D1599" s="673">
        <v>5.89</v>
      </c>
      <c r="E1599" s="220" t="s">
        <v>14360</v>
      </c>
      <c r="F1599" s="441">
        <v>45261</v>
      </c>
      <c r="G1599" s="220" t="s">
        <v>1773</v>
      </c>
      <c r="H1599" s="220" t="s">
        <v>74</v>
      </c>
    </row>
    <row r="1600" spans="1:8" ht="27" customHeight="1">
      <c r="A1600">
        <v>2611</v>
      </c>
      <c r="B1600" t="s">
        <v>10170</v>
      </c>
      <c r="C1600" t="s">
        <v>1574</v>
      </c>
      <c r="D1600" s="673">
        <v>16.59</v>
      </c>
      <c r="E1600" s="220" t="s">
        <v>14360</v>
      </c>
      <c r="F1600" s="441">
        <v>45261</v>
      </c>
      <c r="G1600" s="220" t="s">
        <v>1773</v>
      </c>
      <c r="H1600" s="220" t="s">
        <v>74</v>
      </c>
    </row>
    <row r="1601" spans="1:8" ht="27" customHeight="1">
      <c r="A1601">
        <v>34359</v>
      </c>
      <c r="B1601" t="s">
        <v>10171</v>
      </c>
      <c r="C1601" t="s">
        <v>1574</v>
      </c>
      <c r="D1601" s="673">
        <v>9.44</v>
      </c>
      <c r="E1601" s="220" t="s">
        <v>14360</v>
      </c>
      <c r="F1601" s="441">
        <v>45261</v>
      </c>
      <c r="G1601" s="220" t="s">
        <v>1773</v>
      </c>
      <c r="H1601" s="220" t="s">
        <v>74</v>
      </c>
    </row>
    <row r="1602" spans="1:8" ht="27" customHeight="1">
      <c r="A1602">
        <v>1789</v>
      </c>
      <c r="B1602" t="s">
        <v>10172</v>
      </c>
      <c r="C1602" t="s">
        <v>1574</v>
      </c>
      <c r="D1602" s="673">
        <v>88.6</v>
      </c>
      <c r="E1602" s="220" t="s">
        <v>14360</v>
      </c>
      <c r="F1602" s="441">
        <v>45261</v>
      </c>
      <c r="G1602" s="220" t="s">
        <v>1773</v>
      </c>
      <c r="H1602" s="220" t="s">
        <v>74</v>
      </c>
    </row>
    <row r="1603" spans="1:8" ht="27" customHeight="1">
      <c r="A1603">
        <v>1788</v>
      </c>
      <c r="B1603" t="s">
        <v>10173</v>
      </c>
      <c r="C1603" t="s">
        <v>1574</v>
      </c>
      <c r="D1603" s="673">
        <v>71.02</v>
      </c>
      <c r="E1603" s="220" t="s">
        <v>14360</v>
      </c>
      <c r="F1603" s="441">
        <v>45261</v>
      </c>
      <c r="G1603" s="220" t="s">
        <v>1773</v>
      </c>
      <c r="H1603" s="220" t="s">
        <v>74</v>
      </c>
    </row>
    <row r="1604" spans="1:8" ht="27" customHeight="1">
      <c r="A1604">
        <v>1786</v>
      </c>
      <c r="B1604" t="s">
        <v>10174</v>
      </c>
      <c r="C1604" t="s">
        <v>1574</v>
      </c>
      <c r="D1604" s="673">
        <v>17.63</v>
      </c>
      <c r="E1604" s="220" t="s">
        <v>14360</v>
      </c>
      <c r="F1604" s="441">
        <v>45261</v>
      </c>
      <c r="G1604" s="220" t="s">
        <v>1773</v>
      </c>
      <c r="H1604" s="220" t="s">
        <v>74</v>
      </c>
    </row>
    <row r="1605" spans="1:8" ht="27" customHeight="1">
      <c r="A1605">
        <v>1787</v>
      </c>
      <c r="B1605" t="s">
        <v>10175</v>
      </c>
      <c r="C1605" t="s">
        <v>1574</v>
      </c>
      <c r="D1605" s="673">
        <v>42.22</v>
      </c>
      <c r="E1605" s="220" t="s">
        <v>14360</v>
      </c>
      <c r="F1605" s="441">
        <v>45261</v>
      </c>
      <c r="G1605" s="220" t="s">
        <v>1773</v>
      </c>
      <c r="H1605" s="220" t="s">
        <v>74</v>
      </c>
    </row>
    <row r="1606" spans="1:8" ht="27" customHeight="1">
      <c r="A1606">
        <v>1791</v>
      </c>
      <c r="B1606" t="s">
        <v>10176</v>
      </c>
      <c r="C1606" t="s">
        <v>1574</v>
      </c>
      <c r="D1606" s="673">
        <v>256.04000000000002</v>
      </c>
      <c r="E1606" s="220" t="s">
        <v>14360</v>
      </c>
      <c r="F1606" s="441">
        <v>45261</v>
      </c>
      <c r="G1606" s="220" t="s">
        <v>1773</v>
      </c>
      <c r="H1606" s="220" t="s">
        <v>74</v>
      </c>
    </row>
    <row r="1607" spans="1:8" ht="27" customHeight="1">
      <c r="A1607">
        <v>1790</v>
      </c>
      <c r="B1607" t="s">
        <v>10177</v>
      </c>
      <c r="C1607" t="s">
        <v>1574</v>
      </c>
      <c r="D1607" s="673">
        <v>147.54</v>
      </c>
      <c r="E1607" s="220" t="s">
        <v>14360</v>
      </c>
      <c r="F1607" s="441">
        <v>45261</v>
      </c>
      <c r="G1607" s="220" t="s">
        <v>1773</v>
      </c>
      <c r="H1607" s="220" t="s">
        <v>74</v>
      </c>
    </row>
    <row r="1608" spans="1:8" ht="27" customHeight="1">
      <c r="A1608">
        <v>1813</v>
      </c>
      <c r="B1608" t="s">
        <v>10178</v>
      </c>
      <c r="C1608" t="s">
        <v>1574</v>
      </c>
      <c r="D1608" s="673">
        <v>27.98</v>
      </c>
      <c r="E1608" s="220" t="s">
        <v>14360</v>
      </c>
      <c r="F1608" s="441">
        <v>45261</v>
      </c>
      <c r="G1608" s="220" t="s">
        <v>1773</v>
      </c>
      <c r="H1608" s="220" t="s">
        <v>74</v>
      </c>
    </row>
    <row r="1609" spans="1:8" ht="27" customHeight="1">
      <c r="A1609">
        <v>1792</v>
      </c>
      <c r="B1609" t="s">
        <v>10179</v>
      </c>
      <c r="C1609" t="s">
        <v>1574</v>
      </c>
      <c r="D1609" s="673">
        <v>345.62</v>
      </c>
      <c r="E1609" s="220" t="s">
        <v>14360</v>
      </c>
      <c r="F1609" s="441">
        <v>45261</v>
      </c>
      <c r="G1609" s="220" t="s">
        <v>1773</v>
      </c>
      <c r="H1609" s="220" t="s">
        <v>74</v>
      </c>
    </row>
    <row r="1610" spans="1:8" ht="27" customHeight="1">
      <c r="A1610">
        <v>1793</v>
      </c>
      <c r="B1610" t="s">
        <v>10180</v>
      </c>
      <c r="C1610" t="s">
        <v>1574</v>
      </c>
      <c r="D1610" s="673">
        <v>698.39</v>
      </c>
      <c r="E1610" s="220" t="s">
        <v>14360</v>
      </c>
      <c r="F1610" s="441">
        <v>45261</v>
      </c>
      <c r="G1610" s="220" t="s">
        <v>1773</v>
      </c>
      <c r="H1610" s="220" t="s">
        <v>74</v>
      </c>
    </row>
    <row r="1611" spans="1:8" ht="27" customHeight="1">
      <c r="A1611">
        <v>1809</v>
      </c>
      <c r="B1611" t="s">
        <v>10181</v>
      </c>
      <c r="C1611" t="s">
        <v>1574</v>
      </c>
      <c r="D1611" s="673">
        <v>83.06</v>
      </c>
      <c r="E1611" s="220" t="s">
        <v>14360</v>
      </c>
      <c r="F1611" s="441">
        <v>45261</v>
      </c>
      <c r="G1611" s="220" t="s">
        <v>1773</v>
      </c>
      <c r="H1611" s="220" t="s">
        <v>74</v>
      </c>
    </row>
    <row r="1612" spans="1:8" ht="27" customHeight="1">
      <c r="A1612">
        <v>1814</v>
      </c>
      <c r="B1612" t="s">
        <v>10182</v>
      </c>
      <c r="C1612" t="s">
        <v>1574</v>
      </c>
      <c r="D1612" s="673">
        <v>68.23</v>
      </c>
      <c r="E1612" s="220" t="s">
        <v>14360</v>
      </c>
      <c r="F1612" s="441">
        <v>45261</v>
      </c>
      <c r="G1612" s="220" t="s">
        <v>1773</v>
      </c>
      <c r="H1612" s="220" t="s">
        <v>74</v>
      </c>
    </row>
    <row r="1613" spans="1:8" ht="27" customHeight="1">
      <c r="A1613">
        <v>1803</v>
      </c>
      <c r="B1613" t="s">
        <v>10183</v>
      </c>
      <c r="C1613" t="s">
        <v>1574</v>
      </c>
      <c r="D1613" s="673">
        <v>17.239999999999998</v>
      </c>
      <c r="E1613" s="220" t="s">
        <v>14360</v>
      </c>
      <c r="F1613" s="441">
        <v>45261</v>
      </c>
      <c r="G1613" s="220" t="s">
        <v>1773</v>
      </c>
      <c r="H1613" s="220" t="s">
        <v>74</v>
      </c>
    </row>
    <row r="1614" spans="1:8" ht="27" customHeight="1">
      <c r="A1614">
        <v>1805</v>
      </c>
      <c r="B1614" t="s">
        <v>10184</v>
      </c>
      <c r="C1614" t="s">
        <v>1574</v>
      </c>
      <c r="D1614" s="673">
        <v>39.6</v>
      </c>
      <c r="E1614" s="220" t="s">
        <v>14360</v>
      </c>
      <c r="F1614" s="441">
        <v>45261</v>
      </c>
      <c r="G1614" s="220" t="s">
        <v>1773</v>
      </c>
      <c r="H1614" s="220" t="s">
        <v>74</v>
      </c>
    </row>
    <row r="1615" spans="1:8" ht="27" customHeight="1">
      <c r="A1615">
        <v>1821</v>
      </c>
      <c r="B1615" t="s">
        <v>10185</v>
      </c>
      <c r="C1615" t="s">
        <v>1574</v>
      </c>
      <c r="D1615" s="673">
        <v>233.93</v>
      </c>
      <c r="E1615" s="220" t="s">
        <v>14360</v>
      </c>
      <c r="F1615" s="441">
        <v>45261</v>
      </c>
      <c r="G1615" s="220" t="s">
        <v>1773</v>
      </c>
      <c r="H1615" s="220" t="s">
        <v>74</v>
      </c>
    </row>
    <row r="1616" spans="1:8" ht="27" customHeight="1">
      <c r="A1616">
        <v>1806</v>
      </c>
      <c r="B1616" t="s">
        <v>10186</v>
      </c>
      <c r="C1616" t="s">
        <v>1574</v>
      </c>
      <c r="D1616" s="673">
        <v>139.24</v>
      </c>
      <c r="E1616" s="220" t="s">
        <v>14360</v>
      </c>
      <c r="F1616" s="441">
        <v>45261</v>
      </c>
      <c r="G1616" s="220" t="s">
        <v>1773</v>
      </c>
      <c r="H1616" s="220" t="s">
        <v>74</v>
      </c>
    </row>
    <row r="1617" spans="1:8" ht="27" customHeight="1">
      <c r="A1617">
        <v>1804</v>
      </c>
      <c r="B1617" t="s">
        <v>10187</v>
      </c>
      <c r="C1617" t="s">
        <v>1574</v>
      </c>
      <c r="D1617" s="673">
        <v>24.54</v>
      </c>
      <c r="E1617" s="220" t="s">
        <v>14360</v>
      </c>
      <c r="F1617" s="441">
        <v>45261</v>
      </c>
      <c r="G1617" s="220" t="s">
        <v>1773</v>
      </c>
      <c r="H1617" s="220" t="s">
        <v>74</v>
      </c>
    </row>
    <row r="1618" spans="1:8" ht="27" customHeight="1">
      <c r="A1618">
        <v>1807</v>
      </c>
      <c r="B1618" t="s">
        <v>10188</v>
      </c>
      <c r="C1618" t="s">
        <v>1574</v>
      </c>
      <c r="D1618" s="673">
        <v>334.56</v>
      </c>
      <c r="E1618" s="220" t="s">
        <v>14360</v>
      </c>
      <c r="F1618" s="441">
        <v>45261</v>
      </c>
      <c r="G1618" s="220" t="s">
        <v>1773</v>
      </c>
      <c r="H1618" s="220" t="s">
        <v>74</v>
      </c>
    </row>
    <row r="1619" spans="1:8" ht="27" customHeight="1">
      <c r="A1619">
        <v>1808</v>
      </c>
      <c r="B1619" t="s">
        <v>10189</v>
      </c>
      <c r="C1619" t="s">
        <v>1574</v>
      </c>
      <c r="D1619" s="673">
        <v>670.74</v>
      </c>
      <c r="E1619" s="220" t="s">
        <v>14360</v>
      </c>
      <c r="F1619" s="441">
        <v>45261</v>
      </c>
      <c r="G1619" s="220" t="s">
        <v>1773</v>
      </c>
      <c r="H1619" s="220" t="s">
        <v>74</v>
      </c>
    </row>
    <row r="1620" spans="1:8" ht="27" customHeight="1">
      <c r="A1620">
        <v>1797</v>
      </c>
      <c r="B1620" t="s">
        <v>10190</v>
      </c>
      <c r="C1620" t="s">
        <v>1574</v>
      </c>
      <c r="D1620" s="673">
        <v>100.6</v>
      </c>
      <c r="E1620" s="220" t="s">
        <v>14360</v>
      </c>
      <c r="F1620" s="441">
        <v>45261</v>
      </c>
      <c r="G1620" s="220" t="s">
        <v>1773</v>
      </c>
      <c r="H1620" s="220" t="s">
        <v>74</v>
      </c>
    </row>
    <row r="1621" spans="1:8" ht="27" customHeight="1">
      <c r="A1621">
        <v>1796</v>
      </c>
      <c r="B1621" t="s">
        <v>10191</v>
      </c>
      <c r="C1621" t="s">
        <v>1574</v>
      </c>
      <c r="D1621" s="673">
        <v>77.17</v>
      </c>
      <c r="E1621" s="220" t="s">
        <v>14360</v>
      </c>
      <c r="F1621" s="441">
        <v>45261</v>
      </c>
      <c r="G1621" s="220" t="s">
        <v>1773</v>
      </c>
      <c r="H1621" s="220" t="s">
        <v>74</v>
      </c>
    </row>
    <row r="1622" spans="1:8" ht="27" customHeight="1">
      <c r="A1622">
        <v>1794</v>
      </c>
      <c r="B1622" t="s">
        <v>10192</v>
      </c>
      <c r="C1622" t="s">
        <v>1574</v>
      </c>
      <c r="D1622" s="673">
        <v>18.420000000000002</v>
      </c>
      <c r="E1622" s="220" t="s">
        <v>14360</v>
      </c>
      <c r="F1622" s="441">
        <v>45261</v>
      </c>
      <c r="G1622" s="220" t="s">
        <v>1773</v>
      </c>
      <c r="H1622" s="220" t="s">
        <v>74</v>
      </c>
    </row>
    <row r="1623" spans="1:8" ht="27" customHeight="1">
      <c r="A1623">
        <v>1816</v>
      </c>
      <c r="B1623" t="s">
        <v>10193</v>
      </c>
      <c r="C1623" t="s">
        <v>1574</v>
      </c>
      <c r="D1623" s="673">
        <v>41.53</v>
      </c>
      <c r="E1623" s="220" t="s">
        <v>14360</v>
      </c>
      <c r="F1623" s="441">
        <v>45261</v>
      </c>
      <c r="G1623" s="220" t="s">
        <v>1773</v>
      </c>
      <c r="H1623" s="220" t="s">
        <v>74</v>
      </c>
    </row>
    <row r="1624" spans="1:8" ht="27" customHeight="1">
      <c r="A1624">
        <v>1815</v>
      </c>
      <c r="B1624" t="s">
        <v>10194</v>
      </c>
      <c r="C1624" t="s">
        <v>1574</v>
      </c>
      <c r="D1624" s="673">
        <v>318.95999999999998</v>
      </c>
      <c r="E1624" s="220" t="s">
        <v>14360</v>
      </c>
      <c r="F1624" s="441">
        <v>45261</v>
      </c>
      <c r="G1624" s="220" t="s">
        <v>1773</v>
      </c>
      <c r="H1624" s="220" t="s">
        <v>74</v>
      </c>
    </row>
    <row r="1625" spans="1:8" ht="27" customHeight="1">
      <c r="A1625">
        <v>1798</v>
      </c>
      <c r="B1625" t="s">
        <v>10195</v>
      </c>
      <c r="C1625" t="s">
        <v>1574</v>
      </c>
      <c r="D1625" s="673">
        <v>142.72</v>
      </c>
      <c r="E1625" s="220" t="s">
        <v>14360</v>
      </c>
      <c r="F1625" s="441">
        <v>45261</v>
      </c>
      <c r="G1625" s="220" t="s">
        <v>1773</v>
      </c>
      <c r="H1625" s="220" t="s">
        <v>74</v>
      </c>
    </row>
    <row r="1626" spans="1:8" ht="27" customHeight="1">
      <c r="A1626">
        <v>1795</v>
      </c>
      <c r="B1626" t="s">
        <v>10196</v>
      </c>
      <c r="C1626" t="s">
        <v>1574</v>
      </c>
      <c r="D1626" s="673">
        <v>25.52</v>
      </c>
      <c r="E1626" s="220" t="s">
        <v>14360</v>
      </c>
      <c r="F1626" s="441">
        <v>45261</v>
      </c>
      <c r="G1626" s="220" t="s">
        <v>1773</v>
      </c>
      <c r="H1626" s="220" t="s">
        <v>74</v>
      </c>
    </row>
    <row r="1627" spans="1:8" ht="27" customHeight="1">
      <c r="A1627">
        <v>1799</v>
      </c>
      <c r="B1627" t="s">
        <v>10197</v>
      </c>
      <c r="C1627" t="s">
        <v>1574</v>
      </c>
      <c r="D1627" s="673">
        <v>415.42</v>
      </c>
      <c r="E1627" s="220" t="s">
        <v>14360</v>
      </c>
      <c r="F1627" s="441">
        <v>45261</v>
      </c>
      <c r="G1627" s="220" t="s">
        <v>1773</v>
      </c>
      <c r="H1627" s="220" t="s">
        <v>74</v>
      </c>
    </row>
    <row r="1628" spans="1:8" ht="27" customHeight="1">
      <c r="A1628">
        <v>1800</v>
      </c>
      <c r="B1628" t="s">
        <v>10198</v>
      </c>
      <c r="C1628" t="s">
        <v>1574</v>
      </c>
      <c r="D1628" s="673">
        <v>793.11</v>
      </c>
      <c r="E1628" s="220" t="s">
        <v>14360</v>
      </c>
      <c r="F1628" s="441">
        <v>45261</v>
      </c>
      <c r="G1628" s="220" t="s">
        <v>1773</v>
      </c>
      <c r="H1628" s="220" t="s">
        <v>74</v>
      </c>
    </row>
    <row r="1629" spans="1:8" ht="27" customHeight="1">
      <c r="A1629">
        <v>1802</v>
      </c>
      <c r="B1629" t="s">
        <v>10199</v>
      </c>
      <c r="C1629" t="s">
        <v>1574</v>
      </c>
      <c r="D1629" s="674">
        <v>1983.88</v>
      </c>
      <c r="E1629" s="220" t="s">
        <v>14360</v>
      </c>
      <c r="F1629" s="441">
        <v>45261</v>
      </c>
      <c r="G1629" s="220" t="s">
        <v>1773</v>
      </c>
      <c r="H1629" s="220" t="s">
        <v>74</v>
      </c>
    </row>
    <row r="1630" spans="1:8" ht="27" customHeight="1">
      <c r="A1630">
        <v>40385</v>
      </c>
      <c r="B1630" t="s">
        <v>10200</v>
      </c>
      <c r="C1630" t="s">
        <v>1574</v>
      </c>
      <c r="D1630" s="673">
        <v>96.36</v>
      </c>
      <c r="E1630" s="220" t="s">
        <v>14360</v>
      </c>
      <c r="F1630" s="441">
        <v>45261</v>
      </c>
      <c r="G1630" s="220" t="s">
        <v>1773</v>
      </c>
      <c r="H1630" s="220" t="s">
        <v>74</v>
      </c>
    </row>
    <row r="1631" spans="1:8" ht="27" customHeight="1">
      <c r="A1631">
        <v>40383</v>
      </c>
      <c r="B1631" t="s">
        <v>10201</v>
      </c>
      <c r="C1631" t="s">
        <v>1574</v>
      </c>
      <c r="D1631" s="673">
        <v>65.97</v>
      </c>
      <c r="E1631" s="220" t="s">
        <v>14360</v>
      </c>
      <c r="F1631" s="441">
        <v>45261</v>
      </c>
      <c r="G1631" s="220" t="s">
        <v>1773</v>
      </c>
      <c r="H1631" s="220" t="s">
        <v>74</v>
      </c>
    </row>
    <row r="1632" spans="1:8" ht="27" customHeight="1">
      <c r="A1632">
        <v>40378</v>
      </c>
      <c r="B1632" t="s">
        <v>10202</v>
      </c>
      <c r="C1632" t="s">
        <v>1574</v>
      </c>
      <c r="D1632" s="673">
        <v>22.81</v>
      </c>
      <c r="E1632" s="220" t="s">
        <v>14360</v>
      </c>
      <c r="F1632" s="441">
        <v>45261</v>
      </c>
      <c r="G1632" s="220" t="s">
        <v>1773</v>
      </c>
      <c r="H1632" s="220" t="s">
        <v>74</v>
      </c>
    </row>
    <row r="1633" spans="1:8" ht="27" customHeight="1">
      <c r="A1633">
        <v>40382</v>
      </c>
      <c r="B1633" t="s">
        <v>10203</v>
      </c>
      <c r="C1633" t="s">
        <v>1574</v>
      </c>
      <c r="D1633" s="673">
        <v>43.16</v>
      </c>
      <c r="E1633" s="220" t="s">
        <v>14360</v>
      </c>
      <c r="F1633" s="441">
        <v>45261</v>
      </c>
      <c r="G1633" s="220" t="s">
        <v>1773</v>
      </c>
      <c r="H1633" s="220" t="s">
        <v>74</v>
      </c>
    </row>
    <row r="1634" spans="1:8" ht="27" customHeight="1">
      <c r="A1634">
        <v>40422</v>
      </c>
      <c r="B1634" t="s">
        <v>10204</v>
      </c>
      <c r="C1634" t="s">
        <v>1574</v>
      </c>
      <c r="D1634" s="673">
        <v>294.04000000000002</v>
      </c>
      <c r="E1634" s="220" t="s">
        <v>14360</v>
      </c>
      <c r="F1634" s="441">
        <v>45261</v>
      </c>
      <c r="G1634" s="220" t="s">
        <v>1773</v>
      </c>
      <c r="H1634" s="220" t="s">
        <v>74</v>
      </c>
    </row>
    <row r="1635" spans="1:8" ht="27" customHeight="1">
      <c r="A1635">
        <v>40387</v>
      </c>
      <c r="B1635" t="s">
        <v>10205</v>
      </c>
      <c r="C1635" t="s">
        <v>1574</v>
      </c>
      <c r="D1635" s="673">
        <v>149.71</v>
      </c>
      <c r="E1635" s="220" t="s">
        <v>14360</v>
      </c>
      <c r="F1635" s="441">
        <v>45261</v>
      </c>
      <c r="G1635" s="220" t="s">
        <v>1773</v>
      </c>
      <c r="H1635" s="220" t="s">
        <v>74</v>
      </c>
    </row>
    <row r="1636" spans="1:8" ht="27" customHeight="1">
      <c r="A1636">
        <v>40380</v>
      </c>
      <c r="B1636" t="s">
        <v>10206</v>
      </c>
      <c r="C1636" t="s">
        <v>1574</v>
      </c>
      <c r="D1636" s="673">
        <v>30.41</v>
      </c>
      <c r="E1636" s="220" t="s">
        <v>14360</v>
      </c>
      <c r="F1636" s="441">
        <v>45261</v>
      </c>
      <c r="G1636" s="220" t="s">
        <v>1773</v>
      </c>
      <c r="H1636" s="220" t="s">
        <v>74</v>
      </c>
    </row>
    <row r="1637" spans="1:8" ht="27" customHeight="1">
      <c r="A1637">
        <v>40390</v>
      </c>
      <c r="B1637" t="s">
        <v>10207</v>
      </c>
      <c r="C1637" t="s">
        <v>1574</v>
      </c>
      <c r="D1637" s="673">
        <v>619.27</v>
      </c>
      <c r="E1637" s="220" t="s">
        <v>14360</v>
      </c>
      <c r="F1637" s="441">
        <v>45261</v>
      </c>
      <c r="G1637" s="220" t="s">
        <v>1773</v>
      </c>
      <c r="H1637" s="220" t="s">
        <v>74</v>
      </c>
    </row>
    <row r="1638" spans="1:8" ht="27" customHeight="1">
      <c r="A1638">
        <v>40413</v>
      </c>
      <c r="B1638" t="s">
        <v>10208</v>
      </c>
      <c r="C1638" t="s">
        <v>1574</v>
      </c>
      <c r="D1638" s="673">
        <v>22.56</v>
      </c>
      <c r="E1638" s="220" t="s">
        <v>14360</v>
      </c>
      <c r="F1638" s="441">
        <v>45261</v>
      </c>
      <c r="G1638" s="220" t="s">
        <v>1773</v>
      </c>
      <c r="H1638" s="220" t="s">
        <v>74</v>
      </c>
    </row>
    <row r="1639" spans="1:8" ht="27" customHeight="1">
      <c r="A1639">
        <v>40415</v>
      </c>
      <c r="B1639" t="s">
        <v>10209</v>
      </c>
      <c r="C1639" t="s">
        <v>1574</v>
      </c>
      <c r="D1639" s="673">
        <v>32.14</v>
      </c>
      <c r="E1639" s="220" t="s">
        <v>14360</v>
      </c>
      <c r="F1639" s="441">
        <v>45261</v>
      </c>
      <c r="G1639" s="220" t="s">
        <v>1773</v>
      </c>
      <c r="H1639" s="220" t="s">
        <v>74</v>
      </c>
    </row>
    <row r="1640" spans="1:8" ht="27" customHeight="1">
      <c r="A1640">
        <v>40417</v>
      </c>
      <c r="B1640" t="s">
        <v>10210</v>
      </c>
      <c r="C1640" t="s">
        <v>1574</v>
      </c>
      <c r="D1640" s="673">
        <v>37.92</v>
      </c>
      <c r="E1640" s="220" t="s">
        <v>14360</v>
      </c>
      <c r="F1640" s="441">
        <v>45261</v>
      </c>
      <c r="G1640" s="220" t="s">
        <v>1773</v>
      </c>
      <c r="H1640" s="220" t="s">
        <v>74</v>
      </c>
    </row>
    <row r="1641" spans="1:8" ht="27" customHeight="1">
      <c r="A1641">
        <v>39271</v>
      </c>
      <c r="B1641" t="s">
        <v>10211</v>
      </c>
      <c r="C1641" t="s">
        <v>1574</v>
      </c>
      <c r="D1641" s="673">
        <v>1.02</v>
      </c>
      <c r="E1641" s="220" t="s">
        <v>14360</v>
      </c>
      <c r="F1641" s="441">
        <v>45261</v>
      </c>
      <c r="G1641" s="220" t="s">
        <v>1773</v>
      </c>
      <c r="H1641" s="220" t="s">
        <v>74</v>
      </c>
    </row>
    <row r="1642" spans="1:8" ht="27" customHeight="1">
      <c r="A1642">
        <v>39273</v>
      </c>
      <c r="B1642" t="s">
        <v>10212</v>
      </c>
      <c r="C1642" t="s">
        <v>1574</v>
      </c>
      <c r="D1642" s="673">
        <v>1.73</v>
      </c>
      <c r="E1642" s="220" t="s">
        <v>14360</v>
      </c>
      <c r="F1642" s="441">
        <v>45261</v>
      </c>
      <c r="G1642" s="220" t="s">
        <v>1773</v>
      </c>
      <c r="H1642" s="220" t="s">
        <v>74</v>
      </c>
    </row>
    <row r="1643" spans="1:8" ht="27" customHeight="1">
      <c r="A1643">
        <v>39272</v>
      </c>
      <c r="B1643" t="s">
        <v>10213</v>
      </c>
      <c r="C1643" t="s">
        <v>1574</v>
      </c>
      <c r="D1643" s="673">
        <v>1.25</v>
      </c>
      <c r="E1643" s="220" t="s">
        <v>14360</v>
      </c>
      <c r="F1643" s="441">
        <v>45261</v>
      </c>
      <c r="G1643" s="220" t="s">
        <v>1773</v>
      </c>
      <c r="H1643" s="220" t="s">
        <v>74</v>
      </c>
    </row>
    <row r="1644" spans="1:8" ht="27" customHeight="1">
      <c r="A1644">
        <v>1875</v>
      </c>
      <c r="B1644" t="s">
        <v>10214</v>
      </c>
      <c r="C1644" t="s">
        <v>1574</v>
      </c>
      <c r="D1644" s="673">
        <v>2.77</v>
      </c>
      <c r="E1644" s="220" t="s">
        <v>14360</v>
      </c>
      <c r="F1644" s="441">
        <v>45261</v>
      </c>
      <c r="G1644" s="220" t="s">
        <v>1773</v>
      </c>
      <c r="H1644" s="220" t="s">
        <v>74</v>
      </c>
    </row>
    <row r="1645" spans="1:8" ht="27" customHeight="1">
      <c r="A1645">
        <v>1874</v>
      </c>
      <c r="B1645" t="s">
        <v>10215</v>
      </c>
      <c r="C1645" t="s">
        <v>1574</v>
      </c>
      <c r="D1645" s="673">
        <v>2.2799999999999998</v>
      </c>
      <c r="E1645" s="220" t="s">
        <v>14360</v>
      </c>
      <c r="F1645" s="441">
        <v>45261</v>
      </c>
      <c r="G1645" s="220" t="s">
        <v>1773</v>
      </c>
      <c r="H1645" s="220" t="s">
        <v>74</v>
      </c>
    </row>
    <row r="1646" spans="1:8" ht="27" customHeight="1">
      <c r="A1646">
        <v>1870</v>
      </c>
      <c r="B1646" t="s">
        <v>10216</v>
      </c>
      <c r="C1646" t="s">
        <v>1574</v>
      </c>
      <c r="D1646" s="673">
        <v>1.32</v>
      </c>
      <c r="E1646" s="220" t="s">
        <v>14360</v>
      </c>
      <c r="F1646" s="441">
        <v>45261</v>
      </c>
      <c r="G1646" s="220" t="s">
        <v>1773</v>
      </c>
      <c r="H1646" s="220" t="s">
        <v>74</v>
      </c>
    </row>
    <row r="1647" spans="1:8" ht="27" customHeight="1">
      <c r="A1647">
        <v>1884</v>
      </c>
      <c r="B1647" t="s">
        <v>10217</v>
      </c>
      <c r="C1647" t="s">
        <v>1574</v>
      </c>
      <c r="D1647" s="673">
        <v>2.02</v>
      </c>
      <c r="E1647" s="220" t="s">
        <v>14360</v>
      </c>
      <c r="F1647" s="441">
        <v>45261</v>
      </c>
      <c r="G1647" s="220" t="s">
        <v>1773</v>
      </c>
      <c r="H1647" s="220" t="s">
        <v>74</v>
      </c>
    </row>
    <row r="1648" spans="1:8" ht="27" customHeight="1">
      <c r="A1648">
        <v>1887</v>
      </c>
      <c r="B1648" t="s">
        <v>10218</v>
      </c>
      <c r="C1648" t="s">
        <v>1574</v>
      </c>
      <c r="D1648" s="673">
        <v>11.47</v>
      </c>
      <c r="E1648" s="220" t="s">
        <v>14360</v>
      </c>
      <c r="F1648" s="441">
        <v>45261</v>
      </c>
      <c r="G1648" s="220" t="s">
        <v>1773</v>
      </c>
      <c r="H1648" s="220" t="s">
        <v>74</v>
      </c>
    </row>
    <row r="1649" spans="1:8" ht="27" customHeight="1">
      <c r="A1649">
        <v>1876</v>
      </c>
      <c r="B1649" t="s">
        <v>10219</v>
      </c>
      <c r="C1649" t="s">
        <v>1574</v>
      </c>
      <c r="D1649" s="673">
        <v>4.49</v>
      </c>
      <c r="E1649" s="220" t="s">
        <v>14360</v>
      </c>
      <c r="F1649" s="441">
        <v>45261</v>
      </c>
      <c r="G1649" s="220" t="s">
        <v>1773</v>
      </c>
      <c r="H1649" s="220" t="s">
        <v>74</v>
      </c>
    </row>
    <row r="1650" spans="1:8" ht="27" customHeight="1">
      <c r="A1650">
        <v>1879</v>
      </c>
      <c r="B1650" t="s">
        <v>10220</v>
      </c>
      <c r="C1650" t="s">
        <v>1574</v>
      </c>
      <c r="D1650" s="673">
        <v>1.33</v>
      </c>
      <c r="E1650" s="220" t="s">
        <v>14360</v>
      </c>
      <c r="F1650" s="441">
        <v>45261</v>
      </c>
      <c r="G1650" s="220" t="s">
        <v>1773</v>
      </c>
      <c r="H1650" s="220" t="s">
        <v>74</v>
      </c>
    </row>
    <row r="1651" spans="1:8" ht="27" customHeight="1">
      <c r="A1651">
        <v>1877</v>
      </c>
      <c r="B1651" t="s">
        <v>10221</v>
      </c>
      <c r="C1651" t="s">
        <v>1574</v>
      </c>
      <c r="D1651" s="673">
        <v>11.49</v>
      </c>
      <c r="E1651" s="220" t="s">
        <v>14360</v>
      </c>
      <c r="F1651" s="441">
        <v>45261</v>
      </c>
      <c r="G1651" s="220" t="s">
        <v>1773</v>
      </c>
      <c r="H1651" s="220" t="s">
        <v>74</v>
      </c>
    </row>
    <row r="1652" spans="1:8" ht="27" customHeight="1">
      <c r="A1652">
        <v>1878</v>
      </c>
      <c r="B1652" t="s">
        <v>10222</v>
      </c>
      <c r="C1652" t="s">
        <v>1574</v>
      </c>
      <c r="D1652" s="673">
        <v>23.09</v>
      </c>
      <c r="E1652" s="220" t="s">
        <v>14360</v>
      </c>
      <c r="F1652" s="441">
        <v>45261</v>
      </c>
      <c r="G1652" s="220" t="s">
        <v>1773</v>
      </c>
      <c r="H1652" s="220" t="s">
        <v>74</v>
      </c>
    </row>
    <row r="1653" spans="1:8" ht="27" customHeight="1">
      <c r="A1653">
        <v>2621</v>
      </c>
      <c r="B1653" t="s">
        <v>10223</v>
      </c>
      <c r="C1653" t="s">
        <v>1574</v>
      </c>
      <c r="D1653" s="673">
        <v>141.96</v>
      </c>
      <c r="E1653" s="220" t="s">
        <v>14360</v>
      </c>
      <c r="F1653" s="441">
        <v>45261</v>
      </c>
      <c r="G1653" s="220" t="s">
        <v>1773</v>
      </c>
      <c r="H1653" s="220" t="s">
        <v>74</v>
      </c>
    </row>
    <row r="1654" spans="1:8" ht="27" customHeight="1">
      <c r="A1654">
        <v>2616</v>
      </c>
      <c r="B1654" t="s">
        <v>10224</v>
      </c>
      <c r="C1654" t="s">
        <v>1574</v>
      </c>
      <c r="D1654" s="673">
        <v>4.01</v>
      </c>
      <c r="E1654" s="220" t="s">
        <v>14360</v>
      </c>
      <c r="F1654" s="441">
        <v>45261</v>
      </c>
      <c r="G1654" s="220" t="s">
        <v>1773</v>
      </c>
      <c r="H1654" s="220" t="s">
        <v>74</v>
      </c>
    </row>
    <row r="1655" spans="1:8" ht="27" customHeight="1">
      <c r="A1655">
        <v>2633</v>
      </c>
      <c r="B1655" t="s">
        <v>10225</v>
      </c>
      <c r="C1655" t="s">
        <v>1574</v>
      </c>
      <c r="D1655" s="673">
        <v>4.54</v>
      </c>
      <c r="E1655" s="220" t="s">
        <v>14360</v>
      </c>
      <c r="F1655" s="441">
        <v>45261</v>
      </c>
      <c r="G1655" s="220" t="s">
        <v>1773</v>
      </c>
      <c r="H1655" s="220" t="s">
        <v>74</v>
      </c>
    </row>
    <row r="1656" spans="1:8" ht="27" customHeight="1">
      <c r="A1656">
        <v>2617</v>
      </c>
      <c r="B1656" t="s">
        <v>10226</v>
      </c>
      <c r="C1656" t="s">
        <v>1574</v>
      </c>
      <c r="D1656" s="673">
        <v>6.17</v>
      </c>
      <c r="E1656" s="220" t="s">
        <v>14360</v>
      </c>
      <c r="F1656" s="441">
        <v>45261</v>
      </c>
      <c r="G1656" s="220" t="s">
        <v>1773</v>
      </c>
      <c r="H1656" s="220" t="s">
        <v>74</v>
      </c>
    </row>
    <row r="1657" spans="1:8" ht="27" customHeight="1">
      <c r="A1657">
        <v>2618</v>
      </c>
      <c r="B1657" t="s">
        <v>10227</v>
      </c>
      <c r="C1657" t="s">
        <v>1574</v>
      </c>
      <c r="D1657" s="673">
        <v>14.06</v>
      </c>
      <c r="E1657" s="220" t="s">
        <v>14360</v>
      </c>
      <c r="F1657" s="441">
        <v>45261</v>
      </c>
      <c r="G1657" s="220" t="s">
        <v>1773</v>
      </c>
      <c r="H1657" s="220" t="s">
        <v>74</v>
      </c>
    </row>
    <row r="1658" spans="1:8" ht="27" customHeight="1">
      <c r="A1658">
        <v>2632</v>
      </c>
      <c r="B1658" t="s">
        <v>10228</v>
      </c>
      <c r="C1658" t="s">
        <v>1574</v>
      </c>
      <c r="D1658" s="673">
        <v>17.149999999999999</v>
      </c>
      <c r="E1658" s="220" t="s">
        <v>14360</v>
      </c>
      <c r="F1658" s="441">
        <v>45261</v>
      </c>
      <c r="G1658" s="220" t="s">
        <v>1773</v>
      </c>
      <c r="H1658" s="220" t="s">
        <v>74</v>
      </c>
    </row>
    <row r="1659" spans="1:8" ht="27" customHeight="1">
      <c r="A1659">
        <v>2631</v>
      </c>
      <c r="B1659" t="s">
        <v>10229</v>
      </c>
      <c r="C1659" t="s">
        <v>1574</v>
      </c>
      <c r="D1659" s="673">
        <v>25.18</v>
      </c>
      <c r="E1659" s="220" t="s">
        <v>14360</v>
      </c>
      <c r="F1659" s="441">
        <v>45261</v>
      </c>
      <c r="G1659" s="220" t="s">
        <v>1773</v>
      </c>
      <c r="H1659" s="220" t="s">
        <v>74</v>
      </c>
    </row>
    <row r="1660" spans="1:8" ht="27" customHeight="1">
      <c r="A1660">
        <v>2619</v>
      </c>
      <c r="B1660" t="s">
        <v>10230</v>
      </c>
      <c r="C1660" t="s">
        <v>1574</v>
      </c>
      <c r="D1660" s="673">
        <v>63.75</v>
      </c>
      <c r="E1660" s="220" t="s">
        <v>14360</v>
      </c>
      <c r="F1660" s="441">
        <v>45261</v>
      </c>
      <c r="G1660" s="220" t="s">
        <v>1773</v>
      </c>
      <c r="H1660" s="220" t="s">
        <v>74</v>
      </c>
    </row>
    <row r="1661" spans="1:8" ht="27" customHeight="1">
      <c r="A1661">
        <v>2620</v>
      </c>
      <c r="B1661" t="s">
        <v>10231</v>
      </c>
      <c r="C1661" t="s">
        <v>1574</v>
      </c>
      <c r="D1661" s="673">
        <v>83.7</v>
      </c>
      <c r="E1661" s="220" t="s">
        <v>14360</v>
      </c>
      <c r="F1661" s="441">
        <v>45261</v>
      </c>
      <c r="G1661" s="220" t="s">
        <v>1773</v>
      </c>
      <c r="H1661" s="220" t="s">
        <v>74</v>
      </c>
    </row>
    <row r="1662" spans="1:8" ht="27" customHeight="1">
      <c r="A1662">
        <v>44472</v>
      </c>
      <c r="B1662" t="s">
        <v>10232</v>
      </c>
      <c r="C1662" t="s">
        <v>1574</v>
      </c>
      <c r="D1662" s="673">
        <v>48.63</v>
      </c>
      <c r="E1662" s="220" t="s">
        <v>14360</v>
      </c>
      <c r="F1662" s="441">
        <v>45261</v>
      </c>
      <c r="G1662" s="220" t="s">
        <v>1773</v>
      </c>
      <c r="H1662" s="220" t="s">
        <v>74</v>
      </c>
    </row>
    <row r="1663" spans="1:8" ht="27" customHeight="1">
      <c r="A1663">
        <v>38369</v>
      </c>
      <c r="B1663" t="s">
        <v>10233</v>
      </c>
      <c r="C1663" t="s">
        <v>1574</v>
      </c>
      <c r="D1663" s="673">
        <v>19.510000000000002</v>
      </c>
      <c r="E1663" s="220" t="s">
        <v>14360</v>
      </c>
      <c r="F1663" s="441">
        <v>45261</v>
      </c>
      <c r="G1663" s="220" t="s">
        <v>1773</v>
      </c>
      <c r="H1663" s="220" t="s">
        <v>74</v>
      </c>
    </row>
    <row r="1664" spans="1:8" ht="27" customHeight="1">
      <c r="A1664">
        <v>38370</v>
      </c>
      <c r="B1664" t="s">
        <v>10234</v>
      </c>
      <c r="C1664" t="s">
        <v>1574</v>
      </c>
      <c r="D1664" s="673">
        <v>19.510000000000002</v>
      </c>
      <c r="E1664" s="220" t="s">
        <v>14360</v>
      </c>
      <c r="F1664" s="441">
        <v>45261</v>
      </c>
      <c r="G1664" s="220" t="s">
        <v>1773</v>
      </c>
      <c r="H1664" s="220" t="s">
        <v>74</v>
      </c>
    </row>
    <row r="1665" spans="1:8" ht="27" customHeight="1">
      <c r="A1665">
        <v>38372</v>
      </c>
      <c r="B1665" t="s">
        <v>10235</v>
      </c>
      <c r="C1665" t="s">
        <v>1574</v>
      </c>
      <c r="D1665" s="673">
        <v>17.61</v>
      </c>
      <c r="E1665" s="220" t="s">
        <v>14360</v>
      </c>
      <c r="F1665" s="441">
        <v>45261</v>
      </c>
      <c r="G1665" s="220" t="s">
        <v>1773</v>
      </c>
      <c r="H1665" s="220" t="s">
        <v>74</v>
      </c>
    </row>
    <row r="1666" spans="1:8" ht="27" customHeight="1">
      <c r="A1666">
        <v>2357</v>
      </c>
      <c r="B1666" t="s">
        <v>10236</v>
      </c>
      <c r="C1666" t="s">
        <v>1573</v>
      </c>
      <c r="D1666" s="673">
        <v>18.41</v>
      </c>
      <c r="E1666" s="220" t="s">
        <v>14360</v>
      </c>
      <c r="F1666" s="441">
        <v>45261</v>
      </c>
      <c r="G1666" s="220" t="s">
        <v>1773</v>
      </c>
      <c r="H1666" s="220" t="s">
        <v>74</v>
      </c>
    </row>
    <row r="1667" spans="1:8" ht="27" customHeight="1">
      <c r="A1667">
        <v>40806</v>
      </c>
      <c r="B1667" t="s">
        <v>10237</v>
      </c>
      <c r="C1667" t="s">
        <v>1580</v>
      </c>
      <c r="D1667" s="674">
        <v>3216.68</v>
      </c>
      <c r="E1667" s="220" t="s">
        <v>14360</v>
      </c>
      <c r="F1667" s="441">
        <v>45261</v>
      </c>
      <c r="G1667" s="220" t="s">
        <v>1773</v>
      </c>
      <c r="H1667" s="220" t="s">
        <v>74</v>
      </c>
    </row>
    <row r="1668" spans="1:8" ht="27" customHeight="1">
      <c r="A1668">
        <v>2355</v>
      </c>
      <c r="B1668" t="s">
        <v>10238</v>
      </c>
      <c r="C1668" t="s">
        <v>1573</v>
      </c>
      <c r="D1668" s="673">
        <v>32.53</v>
      </c>
      <c r="E1668" s="220" t="s">
        <v>14360</v>
      </c>
      <c r="F1668" s="441">
        <v>45261</v>
      </c>
      <c r="G1668" s="220" t="s">
        <v>1773</v>
      </c>
      <c r="H1668" s="220" t="s">
        <v>74</v>
      </c>
    </row>
    <row r="1669" spans="1:8" ht="27" customHeight="1">
      <c r="A1669">
        <v>40805</v>
      </c>
      <c r="B1669" t="s">
        <v>10239</v>
      </c>
      <c r="C1669" t="s">
        <v>1580</v>
      </c>
      <c r="D1669" s="674">
        <v>5680</v>
      </c>
      <c r="E1669" s="220" t="s">
        <v>14360</v>
      </c>
      <c r="F1669" s="441">
        <v>45261</v>
      </c>
      <c r="G1669" s="220" t="s">
        <v>1773</v>
      </c>
      <c r="H1669" s="220" t="s">
        <v>74</v>
      </c>
    </row>
    <row r="1670" spans="1:8" ht="27" customHeight="1">
      <c r="A1670">
        <v>2358</v>
      </c>
      <c r="B1670" t="s">
        <v>10240</v>
      </c>
      <c r="C1670" t="s">
        <v>1573</v>
      </c>
      <c r="D1670" s="673">
        <v>22.31</v>
      </c>
      <c r="E1670" s="220" t="s">
        <v>14360</v>
      </c>
      <c r="F1670" s="441">
        <v>45261</v>
      </c>
      <c r="G1670" s="220" t="s">
        <v>1773</v>
      </c>
      <c r="H1670" s="220" t="s">
        <v>74</v>
      </c>
    </row>
    <row r="1671" spans="1:8" ht="27" customHeight="1">
      <c r="A1671">
        <v>40807</v>
      </c>
      <c r="B1671" t="s">
        <v>10241</v>
      </c>
      <c r="C1671" t="s">
        <v>1580</v>
      </c>
      <c r="D1671" s="674">
        <v>3896.27</v>
      </c>
      <c r="E1671" s="220" t="s">
        <v>14360</v>
      </c>
      <c r="F1671" s="441">
        <v>45261</v>
      </c>
      <c r="G1671" s="220" t="s">
        <v>1773</v>
      </c>
      <c r="H1671" s="220" t="s">
        <v>74</v>
      </c>
    </row>
    <row r="1672" spans="1:8" ht="27" customHeight="1">
      <c r="A1672">
        <v>2359</v>
      </c>
      <c r="B1672" t="s">
        <v>10242</v>
      </c>
      <c r="C1672" t="s">
        <v>1573</v>
      </c>
      <c r="D1672" s="673">
        <v>23.04</v>
      </c>
      <c r="E1672" s="220" t="s">
        <v>14360</v>
      </c>
      <c r="F1672" s="441">
        <v>45261</v>
      </c>
      <c r="G1672" s="220" t="s">
        <v>1773</v>
      </c>
      <c r="H1672" s="220" t="s">
        <v>74</v>
      </c>
    </row>
    <row r="1673" spans="1:8" ht="27" customHeight="1">
      <c r="A1673">
        <v>40808</v>
      </c>
      <c r="B1673" t="s">
        <v>10243</v>
      </c>
      <c r="C1673" t="s">
        <v>1580</v>
      </c>
      <c r="D1673" s="674">
        <v>4025.89</v>
      </c>
      <c r="E1673" s="220" t="s">
        <v>14360</v>
      </c>
      <c r="F1673" s="441">
        <v>45261</v>
      </c>
      <c r="G1673" s="220" t="s">
        <v>1773</v>
      </c>
      <c r="H1673" s="220" t="s">
        <v>74</v>
      </c>
    </row>
    <row r="1674" spans="1:8" ht="27" customHeight="1">
      <c r="A1674">
        <v>44330</v>
      </c>
      <c r="B1674" t="s">
        <v>10244</v>
      </c>
      <c r="C1674" t="s">
        <v>1579</v>
      </c>
      <c r="D1674" s="673">
        <v>9.4600000000000009</v>
      </c>
      <c r="E1674" s="220" t="s">
        <v>14360</v>
      </c>
      <c r="F1674" s="441">
        <v>45261</v>
      </c>
      <c r="G1674" s="220" t="s">
        <v>1773</v>
      </c>
      <c r="H1674" s="220" t="s">
        <v>74</v>
      </c>
    </row>
    <row r="1675" spans="1:8" ht="27" customHeight="1">
      <c r="A1675">
        <v>43144</v>
      </c>
      <c r="B1675" t="s">
        <v>10245</v>
      </c>
      <c r="C1675" t="s">
        <v>1578</v>
      </c>
      <c r="D1675" s="673">
        <v>53.41</v>
      </c>
      <c r="E1675" s="220" t="s">
        <v>14360</v>
      </c>
      <c r="F1675" s="441">
        <v>45261</v>
      </c>
      <c r="G1675" s="220" t="s">
        <v>1773</v>
      </c>
      <c r="H1675" s="220" t="s">
        <v>74</v>
      </c>
    </row>
    <row r="1676" spans="1:8" ht="27" customHeight="1">
      <c r="A1676">
        <v>39397</v>
      </c>
      <c r="B1676" t="s">
        <v>10246</v>
      </c>
      <c r="C1676" t="s">
        <v>1579</v>
      </c>
      <c r="D1676" s="673">
        <v>24.34</v>
      </c>
      <c r="E1676" s="220" t="s">
        <v>14360</v>
      </c>
      <c r="F1676" s="441">
        <v>45261</v>
      </c>
      <c r="G1676" s="220" t="s">
        <v>1773</v>
      </c>
      <c r="H1676" s="220" t="s">
        <v>74</v>
      </c>
    </row>
    <row r="1677" spans="1:8" ht="27" customHeight="1">
      <c r="A1677">
        <v>2692</v>
      </c>
      <c r="B1677" t="s">
        <v>10247</v>
      </c>
      <c r="C1677" t="s">
        <v>1579</v>
      </c>
      <c r="D1677" s="673">
        <v>9.82</v>
      </c>
      <c r="E1677" s="220" t="s">
        <v>14360</v>
      </c>
      <c r="F1677" s="441">
        <v>45261</v>
      </c>
      <c r="G1677" s="220" t="s">
        <v>1773</v>
      </c>
      <c r="H1677" s="220" t="s">
        <v>74</v>
      </c>
    </row>
    <row r="1678" spans="1:8" ht="27" customHeight="1">
      <c r="A1678">
        <v>44329</v>
      </c>
      <c r="B1678" t="s">
        <v>10248</v>
      </c>
      <c r="C1678" t="s">
        <v>1579</v>
      </c>
      <c r="D1678" s="673">
        <v>12.39</v>
      </c>
      <c r="E1678" s="220" t="s">
        <v>14360</v>
      </c>
      <c r="F1678" s="441">
        <v>45261</v>
      </c>
      <c r="G1678" s="220" t="s">
        <v>1773</v>
      </c>
      <c r="H1678" s="220" t="s">
        <v>74</v>
      </c>
    </row>
    <row r="1679" spans="1:8" ht="27" customHeight="1">
      <c r="A1679">
        <v>5318</v>
      </c>
      <c r="B1679" t="s">
        <v>10249</v>
      </c>
      <c r="C1679" t="s">
        <v>1579</v>
      </c>
      <c r="D1679" s="673">
        <v>20.04</v>
      </c>
      <c r="E1679" s="220" t="s">
        <v>14360</v>
      </c>
      <c r="F1679" s="441">
        <v>45261</v>
      </c>
      <c r="G1679" s="220" t="s">
        <v>1773</v>
      </c>
      <c r="H1679" s="220" t="s">
        <v>74</v>
      </c>
    </row>
    <row r="1680" spans="1:8" ht="27" customHeight="1">
      <c r="A1680">
        <v>5330</v>
      </c>
      <c r="B1680" t="s">
        <v>10250</v>
      </c>
      <c r="C1680" t="s">
        <v>1579</v>
      </c>
      <c r="D1680" s="673">
        <v>45.68</v>
      </c>
      <c r="E1680" s="220" t="s">
        <v>14360</v>
      </c>
      <c r="F1680" s="441">
        <v>45261</v>
      </c>
      <c r="G1680" s="220" t="s">
        <v>1773</v>
      </c>
      <c r="H1680" s="220" t="s">
        <v>74</v>
      </c>
    </row>
    <row r="1681" spans="1:8" ht="27" customHeight="1">
      <c r="A1681">
        <v>44532</v>
      </c>
      <c r="B1681" t="s">
        <v>10251</v>
      </c>
      <c r="C1681" t="s">
        <v>1574</v>
      </c>
      <c r="D1681" s="673">
        <v>20.76</v>
      </c>
      <c r="E1681" s="220" t="s">
        <v>14360</v>
      </c>
      <c r="F1681" s="441">
        <v>45261</v>
      </c>
      <c r="G1681" s="220" t="s">
        <v>1773</v>
      </c>
      <c r="H1681" s="220" t="s">
        <v>74</v>
      </c>
    </row>
    <row r="1682" spans="1:8" ht="27" customHeight="1">
      <c r="A1682">
        <v>44531</v>
      </c>
      <c r="B1682" t="s">
        <v>10252</v>
      </c>
      <c r="C1682" t="s">
        <v>1574</v>
      </c>
      <c r="D1682" s="673">
        <v>65.97</v>
      </c>
      <c r="E1682" s="220" t="s">
        <v>14360</v>
      </c>
      <c r="F1682" s="441">
        <v>45261</v>
      </c>
      <c r="G1682" s="220" t="s">
        <v>1773</v>
      </c>
      <c r="H1682" s="220" t="s">
        <v>74</v>
      </c>
    </row>
    <row r="1683" spans="1:8" ht="27" customHeight="1">
      <c r="A1683">
        <v>38140</v>
      </c>
      <c r="B1683" t="s">
        <v>10253</v>
      </c>
      <c r="C1683" t="s">
        <v>1574</v>
      </c>
      <c r="D1683" s="673">
        <v>16</v>
      </c>
      <c r="E1683" s="220" t="s">
        <v>14360</v>
      </c>
      <c r="F1683" s="441">
        <v>45261</v>
      </c>
      <c r="G1683" s="220" t="s">
        <v>1773</v>
      </c>
      <c r="H1683" s="220" t="s">
        <v>74</v>
      </c>
    </row>
    <row r="1684" spans="1:8" ht="27" customHeight="1">
      <c r="A1684">
        <v>13887</v>
      </c>
      <c r="B1684" t="s">
        <v>10254</v>
      </c>
      <c r="C1684" t="s">
        <v>1574</v>
      </c>
      <c r="D1684" s="673">
        <v>378.81</v>
      </c>
      <c r="E1684" s="220" t="s">
        <v>14360</v>
      </c>
      <c r="F1684" s="441">
        <v>45261</v>
      </c>
      <c r="G1684" s="220" t="s">
        <v>1773</v>
      </c>
      <c r="H1684" s="220" t="s">
        <v>74</v>
      </c>
    </row>
    <row r="1685" spans="1:8" ht="27" customHeight="1">
      <c r="A1685">
        <v>44495</v>
      </c>
      <c r="B1685" t="s">
        <v>10255</v>
      </c>
      <c r="C1685" t="s">
        <v>1574</v>
      </c>
      <c r="D1685" s="673">
        <v>16.86</v>
      </c>
      <c r="E1685" s="220" t="s">
        <v>14360</v>
      </c>
      <c r="F1685" s="441">
        <v>45261</v>
      </c>
      <c r="G1685" s="220" t="s">
        <v>1773</v>
      </c>
      <c r="H1685" s="220" t="s">
        <v>74</v>
      </c>
    </row>
    <row r="1686" spans="1:8" ht="27" customHeight="1">
      <c r="A1686">
        <v>44533</v>
      </c>
      <c r="B1686" t="s">
        <v>10256</v>
      </c>
      <c r="C1686" t="s">
        <v>1574</v>
      </c>
      <c r="D1686" s="673">
        <v>15.92</v>
      </c>
      <c r="E1686" s="220" t="s">
        <v>14360</v>
      </c>
      <c r="F1686" s="441">
        <v>45261</v>
      </c>
      <c r="G1686" s="220" t="s">
        <v>1773</v>
      </c>
      <c r="H1686" s="220" t="s">
        <v>74</v>
      </c>
    </row>
    <row r="1687" spans="1:8" ht="27" customHeight="1">
      <c r="A1687">
        <v>44534</v>
      </c>
      <c r="B1687" t="s">
        <v>10257</v>
      </c>
      <c r="C1687" t="s">
        <v>1574</v>
      </c>
      <c r="D1687" s="673">
        <v>4.1500000000000004</v>
      </c>
      <c r="E1687" s="220" t="s">
        <v>14360</v>
      </c>
      <c r="F1687" s="441">
        <v>45261</v>
      </c>
      <c r="G1687" s="220" t="s">
        <v>1773</v>
      </c>
      <c r="H1687" s="220" t="s">
        <v>74</v>
      </c>
    </row>
    <row r="1688" spans="1:8" ht="27" customHeight="1">
      <c r="A1688">
        <v>34544</v>
      </c>
      <c r="B1688" t="s">
        <v>10258</v>
      </c>
      <c r="C1688" t="s">
        <v>1574</v>
      </c>
      <c r="D1688" s="674">
        <v>1392.99</v>
      </c>
      <c r="E1688" s="220" t="s">
        <v>14360</v>
      </c>
      <c r="F1688" s="441">
        <v>45261</v>
      </c>
      <c r="G1688" s="220" t="s">
        <v>1773</v>
      </c>
      <c r="H1688" s="220" t="s">
        <v>74</v>
      </c>
    </row>
    <row r="1689" spans="1:8" ht="27" customHeight="1">
      <c r="A1689">
        <v>34729</v>
      </c>
      <c r="B1689" t="s">
        <v>10259</v>
      </c>
      <c r="C1689" t="s">
        <v>1574</v>
      </c>
      <c r="D1689" s="674">
        <v>1095.8</v>
      </c>
      <c r="E1689" s="220" t="s">
        <v>14360</v>
      </c>
      <c r="F1689" s="441">
        <v>45261</v>
      </c>
      <c r="G1689" s="220" t="s">
        <v>1773</v>
      </c>
      <c r="H1689" s="220" t="s">
        <v>74</v>
      </c>
    </row>
    <row r="1690" spans="1:8" ht="27" customHeight="1">
      <c r="A1690">
        <v>34734</v>
      </c>
      <c r="B1690" t="s">
        <v>10260</v>
      </c>
      <c r="C1690" t="s">
        <v>1574</v>
      </c>
      <c r="D1690" s="674">
        <v>1696.65</v>
      </c>
      <c r="E1690" s="220" t="s">
        <v>14360</v>
      </c>
      <c r="F1690" s="441">
        <v>45261</v>
      </c>
      <c r="G1690" s="220" t="s">
        <v>1773</v>
      </c>
      <c r="H1690" s="220" t="s">
        <v>74</v>
      </c>
    </row>
    <row r="1691" spans="1:8" ht="27" customHeight="1">
      <c r="A1691">
        <v>34738</v>
      </c>
      <c r="B1691" t="s">
        <v>10261</v>
      </c>
      <c r="C1691" t="s">
        <v>1574</v>
      </c>
      <c r="D1691" s="674">
        <v>3963.91</v>
      </c>
      <c r="E1691" s="220" t="s">
        <v>14360</v>
      </c>
      <c r="F1691" s="441">
        <v>45261</v>
      </c>
      <c r="G1691" s="220" t="s">
        <v>1773</v>
      </c>
      <c r="H1691" s="220" t="s">
        <v>74</v>
      </c>
    </row>
    <row r="1692" spans="1:8" ht="27" customHeight="1">
      <c r="A1692">
        <v>34623</v>
      </c>
      <c r="B1692" t="s">
        <v>10262</v>
      </c>
      <c r="C1692" t="s">
        <v>1574</v>
      </c>
      <c r="D1692" s="673">
        <v>47.5</v>
      </c>
      <c r="E1692" s="220" t="s">
        <v>14360</v>
      </c>
      <c r="F1692" s="441">
        <v>45261</v>
      </c>
      <c r="G1692" s="220" t="s">
        <v>1773</v>
      </c>
      <c r="H1692" s="220" t="s">
        <v>74</v>
      </c>
    </row>
    <row r="1693" spans="1:8" ht="27" customHeight="1">
      <c r="A1693">
        <v>34616</v>
      </c>
      <c r="B1693" t="s">
        <v>10263</v>
      </c>
      <c r="C1693" t="s">
        <v>1574</v>
      </c>
      <c r="D1693" s="673">
        <v>48.24</v>
      </c>
      <c r="E1693" s="220" t="s">
        <v>14360</v>
      </c>
      <c r="F1693" s="441">
        <v>45261</v>
      </c>
      <c r="G1693" s="220" t="s">
        <v>1773</v>
      </c>
      <c r="H1693" s="220" t="s">
        <v>74</v>
      </c>
    </row>
    <row r="1694" spans="1:8" ht="27" customHeight="1">
      <c r="A1694">
        <v>34628</v>
      </c>
      <c r="B1694" t="s">
        <v>10264</v>
      </c>
      <c r="C1694" t="s">
        <v>1574</v>
      </c>
      <c r="D1694" s="673">
        <v>68.040000000000006</v>
      </c>
      <c r="E1694" s="220" t="s">
        <v>14360</v>
      </c>
      <c r="F1694" s="441">
        <v>45261</v>
      </c>
      <c r="G1694" s="220" t="s">
        <v>1773</v>
      </c>
      <c r="H1694" s="220" t="s">
        <v>74</v>
      </c>
    </row>
    <row r="1695" spans="1:8" ht="27" customHeight="1">
      <c r="A1695">
        <v>34686</v>
      </c>
      <c r="B1695" t="s">
        <v>10265</v>
      </c>
      <c r="C1695" t="s">
        <v>1574</v>
      </c>
      <c r="D1695" s="673">
        <v>12.48</v>
      </c>
      <c r="E1695" s="220" t="s">
        <v>14360</v>
      </c>
      <c r="F1695" s="441">
        <v>45261</v>
      </c>
      <c r="G1695" s="220" t="s">
        <v>1773</v>
      </c>
      <c r="H1695" s="220" t="s">
        <v>74</v>
      </c>
    </row>
    <row r="1696" spans="1:8" ht="27" customHeight="1">
      <c r="A1696">
        <v>34653</v>
      </c>
      <c r="B1696" t="s">
        <v>10266</v>
      </c>
      <c r="C1696" t="s">
        <v>1574</v>
      </c>
      <c r="D1696" s="673">
        <v>8.41</v>
      </c>
      <c r="E1696" s="220" t="s">
        <v>14360</v>
      </c>
      <c r="F1696" s="441">
        <v>45261</v>
      </c>
      <c r="G1696" s="220" t="s">
        <v>1773</v>
      </c>
      <c r="H1696" s="220" t="s">
        <v>74</v>
      </c>
    </row>
    <row r="1697" spans="1:8" ht="27" customHeight="1">
      <c r="A1697">
        <v>34688</v>
      </c>
      <c r="B1697" t="s">
        <v>10267</v>
      </c>
      <c r="C1697" t="s">
        <v>1574</v>
      </c>
      <c r="D1697" s="673">
        <v>15.25</v>
      </c>
      <c r="E1697" s="220" t="s">
        <v>14360</v>
      </c>
      <c r="F1697" s="441">
        <v>45261</v>
      </c>
      <c r="G1697" s="220" t="s">
        <v>1773</v>
      </c>
      <c r="H1697" s="220" t="s">
        <v>74</v>
      </c>
    </row>
    <row r="1698" spans="1:8" ht="27" customHeight="1">
      <c r="A1698">
        <v>34709</v>
      </c>
      <c r="B1698" t="s">
        <v>10268</v>
      </c>
      <c r="C1698" t="s">
        <v>1574</v>
      </c>
      <c r="D1698" s="673">
        <v>59.1</v>
      </c>
      <c r="E1698" s="220" t="s">
        <v>14360</v>
      </c>
      <c r="F1698" s="441">
        <v>45261</v>
      </c>
      <c r="G1698" s="220" t="s">
        <v>1773</v>
      </c>
      <c r="H1698" s="220" t="s">
        <v>74</v>
      </c>
    </row>
    <row r="1699" spans="1:8" ht="27" customHeight="1">
      <c r="A1699">
        <v>34714</v>
      </c>
      <c r="B1699" t="s">
        <v>10269</v>
      </c>
      <c r="C1699" t="s">
        <v>1574</v>
      </c>
      <c r="D1699" s="673">
        <v>70.59</v>
      </c>
      <c r="E1699" s="220" t="s">
        <v>14360</v>
      </c>
      <c r="F1699" s="441">
        <v>45261</v>
      </c>
      <c r="G1699" s="220" t="s">
        <v>1773</v>
      </c>
      <c r="H1699" s="220" t="s">
        <v>74</v>
      </c>
    </row>
    <row r="1700" spans="1:8" ht="27" customHeight="1">
      <c r="A1700">
        <v>2391</v>
      </c>
      <c r="B1700" t="s">
        <v>10270</v>
      </c>
      <c r="C1700" t="s">
        <v>1574</v>
      </c>
      <c r="D1700" s="673">
        <v>322.39</v>
      </c>
      <c r="E1700" s="220" t="s">
        <v>14360</v>
      </c>
      <c r="F1700" s="441">
        <v>45261</v>
      </c>
      <c r="G1700" s="220" t="s">
        <v>1773</v>
      </c>
      <c r="H1700" s="220" t="s">
        <v>74</v>
      </c>
    </row>
    <row r="1701" spans="1:8" ht="27" customHeight="1">
      <c r="A1701">
        <v>2374</v>
      </c>
      <c r="B1701" t="s">
        <v>10271</v>
      </c>
      <c r="C1701" t="s">
        <v>1574</v>
      </c>
      <c r="D1701" s="673">
        <v>365.75</v>
      </c>
      <c r="E1701" s="220" t="s">
        <v>14360</v>
      </c>
      <c r="F1701" s="441">
        <v>45261</v>
      </c>
      <c r="G1701" s="220" t="s">
        <v>1773</v>
      </c>
      <c r="H1701" s="220" t="s">
        <v>74</v>
      </c>
    </row>
    <row r="1702" spans="1:8" ht="27" customHeight="1">
      <c r="A1702">
        <v>2377</v>
      </c>
      <c r="B1702" t="s">
        <v>10272</v>
      </c>
      <c r="C1702" t="s">
        <v>1574</v>
      </c>
      <c r="D1702" s="673">
        <v>513.29</v>
      </c>
      <c r="E1702" s="220" t="s">
        <v>14360</v>
      </c>
      <c r="F1702" s="441">
        <v>45261</v>
      </c>
      <c r="G1702" s="220" t="s">
        <v>1773</v>
      </c>
      <c r="H1702" s="220" t="s">
        <v>74</v>
      </c>
    </row>
    <row r="1703" spans="1:8" ht="27" customHeight="1">
      <c r="A1703">
        <v>2393</v>
      </c>
      <c r="B1703" t="s">
        <v>10273</v>
      </c>
      <c r="C1703" t="s">
        <v>1574</v>
      </c>
      <c r="D1703" s="673">
        <v>859.57</v>
      </c>
      <c r="E1703" s="220" t="s">
        <v>14360</v>
      </c>
      <c r="F1703" s="441">
        <v>45261</v>
      </c>
      <c r="G1703" s="220" t="s">
        <v>1773</v>
      </c>
      <c r="H1703" s="220" t="s">
        <v>74</v>
      </c>
    </row>
    <row r="1704" spans="1:8" ht="27" customHeight="1">
      <c r="A1704">
        <v>34705</v>
      </c>
      <c r="B1704" t="s">
        <v>10274</v>
      </c>
      <c r="C1704" t="s">
        <v>1574</v>
      </c>
      <c r="D1704" s="673">
        <v>751.82</v>
      </c>
      <c r="E1704" s="220" t="s">
        <v>14360</v>
      </c>
      <c r="F1704" s="441">
        <v>45261</v>
      </c>
      <c r="G1704" s="220" t="s">
        <v>1773</v>
      </c>
      <c r="H1704" s="220" t="s">
        <v>74</v>
      </c>
    </row>
    <row r="1705" spans="1:8" ht="27" customHeight="1">
      <c r="A1705">
        <v>34707</v>
      </c>
      <c r="B1705" t="s">
        <v>10275</v>
      </c>
      <c r="C1705" t="s">
        <v>1574</v>
      </c>
      <c r="D1705" s="674">
        <v>1393.13</v>
      </c>
      <c r="E1705" s="220" t="s">
        <v>14360</v>
      </c>
      <c r="F1705" s="441">
        <v>45261</v>
      </c>
      <c r="G1705" s="220" t="s">
        <v>1773</v>
      </c>
      <c r="H1705" s="220" t="s">
        <v>74</v>
      </c>
    </row>
    <row r="1706" spans="1:8" ht="27" customHeight="1">
      <c r="A1706">
        <v>2378</v>
      </c>
      <c r="B1706" t="s">
        <v>10276</v>
      </c>
      <c r="C1706" t="s">
        <v>1574</v>
      </c>
      <c r="D1706" s="674">
        <v>1180.74</v>
      </c>
      <c r="E1706" s="220" t="s">
        <v>14360</v>
      </c>
      <c r="F1706" s="441">
        <v>45261</v>
      </c>
      <c r="G1706" s="220" t="s">
        <v>1773</v>
      </c>
      <c r="H1706" s="220" t="s">
        <v>74</v>
      </c>
    </row>
    <row r="1707" spans="1:8" ht="27" customHeight="1">
      <c r="A1707">
        <v>2379</v>
      </c>
      <c r="B1707" t="s">
        <v>10277</v>
      </c>
      <c r="C1707" t="s">
        <v>1574</v>
      </c>
      <c r="D1707" s="674">
        <v>1180.74</v>
      </c>
      <c r="E1707" s="220" t="s">
        <v>14360</v>
      </c>
      <c r="F1707" s="441">
        <v>45261</v>
      </c>
      <c r="G1707" s="220" t="s">
        <v>1773</v>
      </c>
      <c r="H1707" s="220" t="s">
        <v>74</v>
      </c>
    </row>
    <row r="1708" spans="1:8" ht="27" customHeight="1">
      <c r="A1708">
        <v>2376</v>
      </c>
      <c r="B1708" t="s">
        <v>10278</v>
      </c>
      <c r="C1708" t="s">
        <v>1574</v>
      </c>
      <c r="D1708" s="674">
        <v>1944.67</v>
      </c>
      <c r="E1708" s="220" t="s">
        <v>14360</v>
      </c>
      <c r="F1708" s="441">
        <v>45261</v>
      </c>
      <c r="G1708" s="220" t="s">
        <v>1773</v>
      </c>
      <c r="H1708" s="220" t="s">
        <v>74</v>
      </c>
    </row>
    <row r="1709" spans="1:8" ht="27" customHeight="1">
      <c r="A1709">
        <v>2394</v>
      </c>
      <c r="B1709" t="s">
        <v>10279</v>
      </c>
      <c r="C1709" t="s">
        <v>1574</v>
      </c>
      <c r="D1709" s="674">
        <v>4157.34</v>
      </c>
      <c r="E1709" s="220" t="s">
        <v>14360</v>
      </c>
      <c r="F1709" s="441">
        <v>45261</v>
      </c>
      <c r="G1709" s="220" t="s">
        <v>1773</v>
      </c>
      <c r="H1709" s="220" t="s">
        <v>74</v>
      </c>
    </row>
    <row r="1710" spans="1:8" ht="27" customHeight="1">
      <c r="A1710">
        <v>2388</v>
      </c>
      <c r="B1710" t="s">
        <v>10280</v>
      </c>
      <c r="C1710" t="s">
        <v>1574</v>
      </c>
      <c r="D1710" s="673">
        <v>58.66</v>
      </c>
      <c r="E1710" s="220" t="s">
        <v>14360</v>
      </c>
      <c r="F1710" s="441">
        <v>45261</v>
      </c>
      <c r="G1710" s="220" t="s">
        <v>1773</v>
      </c>
      <c r="H1710" s="220" t="s">
        <v>74</v>
      </c>
    </row>
    <row r="1711" spans="1:8" ht="27" customHeight="1">
      <c r="A1711">
        <v>34606</v>
      </c>
      <c r="B1711" t="s">
        <v>10281</v>
      </c>
      <c r="C1711" t="s">
        <v>1574</v>
      </c>
      <c r="D1711" s="673">
        <v>89.98</v>
      </c>
      <c r="E1711" s="220" t="s">
        <v>14360</v>
      </c>
      <c r="F1711" s="441">
        <v>45261</v>
      </c>
      <c r="G1711" s="220" t="s">
        <v>1773</v>
      </c>
      <c r="H1711" s="220" t="s">
        <v>74</v>
      </c>
    </row>
    <row r="1712" spans="1:8" ht="27" customHeight="1">
      <c r="A1712">
        <v>34689</v>
      </c>
      <c r="B1712" t="s">
        <v>10282</v>
      </c>
      <c r="C1712" t="s">
        <v>1574</v>
      </c>
      <c r="D1712" s="673">
        <v>28.65</v>
      </c>
      <c r="E1712" s="220" t="s">
        <v>14360</v>
      </c>
      <c r="F1712" s="441">
        <v>45261</v>
      </c>
      <c r="G1712" s="220" t="s">
        <v>1773</v>
      </c>
      <c r="H1712" s="220" t="s">
        <v>74</v>
      </c>
    </row>
    <row r="1713" spans="1:8" ht="27" customHeight="1">
      <c r="A1713">
        <v>2370</v>
      </c>
      <c r="B1713" t="s">
        <v>10283</v>
      </c>
      <c r="C1713" t="s">
        <v>1574</v>
      </c>
      <c r="D1713" s="673">
        <v>10.9</v>
      </c>
      <c r="E1713" s="220" t="s">
        <v>14360</v>
      </c>
      <c r="F1713" s="441">
        <v>45261</v>
      </c>
      <c r="G1713" s="220" t="s">
        <v>1773</v>
      </c>
      <c r="H1713" s="220" t="s">
        <v>74</v>
      </c>
    </row>
    <row r="1714" spans="1:8" ht="27" customHeight="1">
      <c r="A1714">
        <v>2386</v>
      </c>
      <c r="B1714" t="s">
        <v>10284</v>
      </c>
      <c r="C1714" t="s">
        <v>1574</v>
      </c>
      <c r="D1714" s="673">
        <v>18.28</v>
      </c>
      <c r="E1714" s="220" t="s">
        <v>14360</v>
      </c>
      <c r="F1714" s="441">
        <v>45261</v>
      </c>
      <c r="G1714" s="220" t="s">
        <v>1773</v>
      </c>
      <c r="H1714" s="220" t="s">
        <v>74</v>
      </c>
    </row>
    <row r="1715" spans="1:8" ht="27" customHeight="1">
      <c r="A1715">
        <v>2392</v>
      </c>
      <c r="B1715" t="s">
        <v>10285</v>
      </c>
      <c r="C1715" t="s">
        <v>1574</v>
      </c>
      <c r="D1715" s="673">
        <v>73.17</v>
      </c>
      <c r="E1715" s="220" t="s">
        <v>14360</v>
      </c>
      <c r="F1715" s="441">
        <v>45261</v>
      </c>
      <c r="G1715" s="220" t="s">
        <v>1773</v>
      </c>
      <c r="H1715" s="220" t="s">
        <v>74</v>
      </c>
    </row>
    <row r="1716" spans="1:8" ht="27" customHeight="1">
      <c r="A1716">
        <v>2373</v>
      </c>
      <c r="B1716" t="s">
        <v>10286</v>
      </c>
      <c r="C1716" t="s">
        <v>1574</v>
      </c>
      <c r="D1716" s="673">
        <v>103.09</v>
      </c>
      <c r="E1716" s="220" t="s">
        <v>14360</v>
      </c>
      <c r="F1716" s="441">
        <v>45261</v>
      </c>
      <c r="G1716" s="220" t="s">
        <v>1773</v>
      </c>
      <c r="H1716" s="220" t="s">
        <v>74</v>
      </c>
    </row>
    <row r="1717" spans="1:8" ht="27" customHeight="1">
      <c r="A1717">
        <v>39465</v>
      </c>
      <c r="B1717" t="s">
        <v>10287</v>
      </c>
      <c r="C1717" t="s">
        <v>1574</v>
      </c>
      <c r="D1717" s="673">
        <v>62.97</v>
      </c>
      <c r="E1717" s="220" t="s">
        <v>14360</v>
      </c>
      <c r="F1717" s="441">
        <v>45261</v>
      </c>
      <c r="G1717" s="220" t="s">
        <v>1773</v>
      </c>
      <c r="H1717" s="220" t="s">
        <v>74</v>
      </c>
    </row>
    <row r="1718" spans="1:8" ht="27" customHeight="1">
      <c r="A1718">
        <v>39466</v>
      </c>
      <c r="B1718" t="s">
        <v>10288</v>
      </c>
      <c r="C1718" t="s">
        <v>1574</v>
      </c>
      <c r="D1718" s="673">
        <v>70.849999999999994</v>
      </c>
      <c r="E1718" s="220" t="s">
        <v>14360</v>
      </c>
      <c r="F1718" s="441">
        <v>45261</v>
      </c>
      <c r="G1718" s="220" t="s">
        <v>1773</v>
      </c>
      <c r="H1718" s="220" t="s">
        <v>74</v>
      </c>
    </row>
    <row r="1719" spans="1:8" ht="27" customHeight="1">
      <c r="A1719">
        <v>39467</v>
      </c>
      <c r="B1719" t="s">
        <v>10289</v>
      </c>
      <c r="C1719" t="s">
        <v>1574</v>
      </c>
      <c r="D1719" s="673">
        <v>90.62</v>
      </c>
      <c r="E1719" s="220" t="s">
        <v>14360</v>
      </c>
      <c r="F1719" s="441">
        <v>45261</v>
      </c>
      <c r="G1719" s="220" t="s">
        <v>1773</v>
      </c>
      <c r="H1719" s="220" t="s">
        <v>74</v>
      </c>
    </row>
    <row r="1720" spans="1:8" ht="27" customHeight="1">
      <c r="A1720">
        <v>39468</v>
      </c>
      <c r="B1720" t="s">
        <v>10290</v>
      </c>
      <c r="C1720" t="s">
        <v>1574</v>
      </c>
      <c r="D1720" s="673">
        <v>161.08000000000001</v>
      </c>
      <c r="E1720" s="220" t="s">
        <v>14360</v>
      </c>
      <c r="F1720" s="441">
        <v>45261</v>
      </c>
      <c r="G1720" s="220" t="s">
        <v>1773</v>
      </c>
      <c r="H1720" s="220" t="s">
        <v>74</v>
      </c>
    </row>
    <row r="1721" spans="1:8" ht="27" customHeight="1">
      <c r="A1721">
        <v>39469</v>
      </c>
      <c r="B1721" t="s">
        <v>10291</v>
      </c>
      <c r="C1721" t="s">
        <v>1574</v>
      </c>
      <c r="D1721" s="673">
        <v>65.61</v>
      </c>
      <c r="E1721" s="220" t="s">
        <v>14360</v>
      </c>
      <c r="F1721" s="441">
        <v>45261</v>
      </c>
      <c r="G1721" s="220" t="s">
        <v>1773</v>
      </c>
      <c r="H1721" s="220" t="s">
        <v>74</v>
      </c>
    </row>
    <row r="1722" spans="1:8" ht="27" customHeight="1">
      <c r="A1722">
        <v>39470</v>
      </c>
      <c r="B1722" t="s">
        <v>10292</v>
      </c>
      <c r="C1722" t="s">
        <v>1574</v>
      </c>
      <c r="D1722" s="673">
        <v>80.62</v>
      </c>
      <c r="E1722" s="220" t="s">
        <v>14360</v>
      </c>
      <c r="F1722" s="441">
        <v>45261</v>
      </c>
      <c r="G1722" s="220" t="s">
        <v>1773</v>
      </c>
      <c r="H1722" s="220" t="s">
        <v>74</v>
      </c>
    </row>
    <row r="1723" spans="1:8" ht="27" customHeight="1">
      <c r="A1723">
        <v>39471</v>
      </c>
      <c r="B1723" t="s">
        <v>10293</v>
      </c>
      <c r="C1723" t="s">
        <v>1574</v>
      </c>
      <c r="D1723" s="673">
        <v>96.88</v>
      </c>
      <c r="E1723" s="220" t="s">
        <v>14360</v>
      </c>
      <c r="F1723" s="441">
        <v>45261</v>
      </c>
      <c r="G1723" s="220" t="s">
        <v>1773</v>
      </c>
      <c r="H1723" s="220" t="s">
        <v>74</v>
      </c>
    </row>
    <row r="1724" spans="1:8" ht="27" customHeight="1">
      <c r="A1724">
        <v>39472</v>
      </c>
      <c r="B1724" t="s">
        <v>10294</v>
      </c>
      <c r="C1724" t="s">
        <v>1574</v>
      </c>
      <c r="D1724" s="673">
        <v>168.34</v>
      </c>
      <c r="E1724" s="220" t="s">
        <v>14360</v>
      </c>
      <c r="F1724" s="441">
        <v>45261</v>
      </c>
      <c r="G1724" s="220" t="s">
        <v>1773</v>
      </c>
      <c r="H1724" s="220" t="s">
        <v>74</v>
      </c>
    </row>
    <row r="1725" spans="1:8" ht="27" customHeight="1">
      <c r="A1725">
        <v>39473</v>
      </c>
      <c r="B1725" t="s">
        <v>10295</v>
      </c>
      <c r="C1725" t="s">
        <v>1574</v>
      </c>
      <c r="D1725" s="673">
        <v>108.75</v>
      </c>
      <c r="E1725" s="220" t="s">
        <v>14360</v>
      </c>
      <c r="F1725" s="441">
        <v>45261</v>
      </c>
      <c r="G1725" s="220" t="s">
        <v>1773</v>
      </c>
      <c r="H1725" s="220" t="s">
        <v>74</v>
      </c>
    </row>
    <row r="1726" spans="1:8" ht="27" customHeight="1">
      <c r="A1726">
        <v>39474</v>
      </c>
      <c r="B1726" t="s">
        <v>10296</v>
      </c>
      <c r="C1726" t="s">
        <v>1574</v>
      </c>
      <c r="D1726" s="673">
        <v>115.93</v>
      </c>
      <c r="E1726" s="220" t="s">
        <v>14360</v>
      </c>
      <c r="F1726" s="441">
        <v>45261</v>
      </c>
      <c r="G1726" s="220" t="s">
        <v>1773</v>
      </c>
      <c r="H1726" s="220" t="s">
        <v>74</v>
      </c>
    </row>
    <row r="1727" spans="1:8" ht="27" customHeight="1">
      <c r="A1727">
        <v>39475</v>
      </c>
      <c r="B1727" t="s">
        <v>10297</v>
      </c>
      <c r="C1727" t="s">
        <v>1574</v>
      </c>
      <c r="D1727" s="673">
        <v>131.53</v>
      </c>
      <c r="E1727" s="220" t="s">
        <v>14360</v>
      </c>
      <c r="F1727" s="441">
        <v>45261</v>
      </c>
      <c r="G1727" s="220" t="s">
        <v>1773</v>
      </c>
      <c r="H1727" s="220" t="s">
        <v>74</v>
      </c>
    </row>
    <row r="1728" spans="1:8" ht="27" customHeight="1">
      <c r="A1728">
        <v>39476</v>
      </c>
      <c r="B1728" t="s">
        <v>10298</v>
      </c>
      <c r="C1728" t="s">
        <v>1574</v>
      </c>
      <c r="D1728" s="673">
        <v>247.61</v>
      </c>
      <c r="E1728" s="220" t="s">
        <v>14360</v>
      </c>
      <c r="F1728" s="441">
        <v>45261</v>
      </c>
      <c r="G1728" s="220" t="s">
        <v>1773</v>
      </c>
      <c r="H1728" s="220" t="s">
        <v>74</v>
      </c>
    </row>
    <row r="1729" spans="1:8" ht="27" customHeight="1">
      <c r="A1729">
        <v>39477</v>
      </c>
      <c r="B1729" t="s">
        <v>10299</v>
      </c>
      <c r="C1729" t="s">
        <v>1574</v>
      </c>
      <c r="D1729" s="673">
        <v>121.32</v>
      </c>
      <c r="E1729" s="220" t="s">
        <v>14360</v>
      </c>
      <c r="F1729" s="441">
        <v>45261</v>
      </c>
      <c r="G1729" s="220" t="s">
        <v>1773</v>
      </c>
      <c r="H1729" s="220" t="s">
        <v>74</v>
      </c>
    </row>
    <row r="1730" spans="1:8" ht="27" customHeight="1">
      <c r="A1730">
        <v>39478</v>
      </c>
      <c r="B1730" t="s">
        <v>10300</v>
      </c>
      <c r="C1730" t="s">
        <v>1574</v>
      </c>
      <c r="D1730" s="673">
        <v>125.07</v>
      </c>
      <c r="E1730" s="220" t="s">
        <v>14360</v>
      </c>
      <c r="F1730" s="441">
        <v>45261</v>
      </c>
      <c r="G1730" s="220" t="s">
        <v>1773</v>
      </c>
      <c r="H1730" s="220" t="s">
        <v>74</v>
      </c>
    </row>
    <row r="1731" spans="1:8" ht="27" customHeight="1">
      <c r="A1731">
        <v>39479</v>
      </c>
      <c r="B1731" t="s">
        <v>10301</v>
      </c>
      <c r="C1731" t="s">
        <v>1574</v>
      </c>
      <c r="D1731" s="673">
        <v>147.36000000000001</v>
      </c>
      <c r="E1731" s="220" t="s">
        <v>14360</v>
      </c>
      <c r="F1731" s="441">
        <v>45261</v>
      </c>
      <c r="G1731" s="220" t="s">
        <v>1773</v>
      </c>
      <c r="H1731" s="220" t="s">
        <v>74</v>
      </c>
    </row>
    <row r="1732" spans="1:8" ht="27" customHeight="1">
      <c r="A1732">
        <v>39480</v>
      </c>
      <c r="B1732" t="s">
        <v>10302</v>
      </c>
      <c r="C1732" t="s">
        <v>1574</v>
      </c>
      <c r="D1732" s="673">
        <v>304.08</v>
      </c>
      <c r="E1732" s="220" t="s">
        <v>14360</v>
      </c>
      <c r="F1732" s="441">
        <v>45261</v>
      </c>
      <c r="G1732" s="220" t="s">
        <v>1773</v>
      </c>
      <c r="H1732" s="220" t="s">
        <v>74</v>
      </c>
    </row>
    <row r="1733" spans="1:8" ht="27" customHeight="1">
      <c r="A1733">
        <v>39459</v>
      </c>
      <c r="B1733" t="s">
        <v>10303</v>
      </c>
      <c r="C1733" t="s">
        <v>1574</v>
      </c>
      <c r="D1733" s="673">
        <v>258.08999999999997</v>
      </c>
      <c r="E1733" s="220" t="s">
        <v>14360</v>
      </c>
      <c r="F1733" s="441">
        <v>45261</v>
      </c>
      <c r="G1733" s="220" t="s">
        <v>1773</v>
      </c>
      <c r="H1733" s="220" t="s">
        <v>74</v>
      </c>
    </row>
    <row r="1734" spans="1:8" ht="27" customHeight="1">
      <c r="A1734">
        <v>39445</v>
      </c>
      <c r="B1734" t="s">
        <v>10304</v>
      </c>
      <c r="C1734" t="s">
        <v>1574</v>
      </c>
      <c r="D1734" s="673">
        <v>129.58000000000001</v>
      </c>
      <c r="E1734" s="220" t="s">
        <v>14360</v>
      </c>
      <c r="F1734" s="441">
        <v>45261</v>
      </c>
      <c r="G1734" s="220" t="s">
        <v>1773</v>
      </c>
      <c r="H1734" s="220" t="s">
        <v>74</v>
      </c>
    </row>
    <row r="1735" spans="1:8" ht="27" customHeight="1">
      <c r="A1735">
        <v>39446</v>
      </c>
      <c r="B1735" t="s">
        <v>10305</v>
      </c>
      <c r="C1735" t="s">
        <v>1574</v>
      </c>
      <c r="D1735" s="673">
        <v>131.88999999999999</v>
      </c>
      <c r="E1735" s="220" t="s">
        <v>14360</v>
      </c>
      <c r="F1735" s="441">
        <v>45261</v>
      </c>
      <c r="G1735" s="220" t="s">
        <v>1773</v>
      </c>
      <c r="H1735" s="220" t="s">
        <v>74</v>
      </c>
    </row>
    <row r="1736" spans="1:8" ht="27" customHeight="1">
      <c r="A1736">
        <v>39447</v>
      </c>
      <c r="B1736" t="s">
        <v>10306</v>
      </c>
      <c r="C1736" t="s">
        <v>1574</v>
      </c>
      <c r="D1736" s="673">
        <v>141.04</v>
      </c>
      <c r="E1736" s="220" t="s">
        <v>14360</v>
      </c>
      <c r="F1736" s="441">
        <v>45261</v>
      </c>
      <c r="G1736" s="220" t="s">
        <v>1773</v>
      </c>
      <c r="H1736" s="220" t="s">
        <v>74</v>
      </c>
    </row>
    <row r="1737" spans="1:8" ht="27" customHeight="1">
      <c r="A1737">
        <v>39448</v>
      </c>
      <c r="B1737" t="s">
        <v>10307</v>
      </c>
      <c r="C1737" t="s">
        <v>1574</v>
      </c>
      <c r="D1737" s="673">
        <v>240.5</v>
      </c>
      <c r="E1737" s="220" t="s">
        <v>14360</v>
      </c>
      <c r="F1737" s="441">
        <v>45261</v>
      </c>
      <c r="G1737" s="220" t="s">
        <v>1773</v>
      </c>
      <c r="H1737" s="220" t="s">
        <v>74</v>
      </c>
    </row>
    <row r="1738" spans="1:8" ht="27" customHeight="1">
      <c r="A1738">
        <v>39450</v>
      </c>
      <c r="B1738" t="s">
        <v>10308</v>
      </c>
      <c r="C1738" t="s">
        <v>1574</v>
      </c>
      <c r="D1738" s="673">
        <v>146.72999999999999</v>
      </c>
      <c r="E1738" s="220" t="s">
        <v>14360</v>
      </c>
      <c r="F1738" s="441">
        <v>45261</v>
      </c>
      <c r="G1738" s="220" t="s">
        <v>1773</v>
      </c>
      <c r="H1738" s="220" t="s">
        <v>74</v>
      </c>
    </row>
    <row r="1739" spans="1:8" ht="27" customHeight="1">
      <c r="A1739">
        <v>39451</v>
      </c>
      <c r="B1739" t="s">
        <v>10309</v>
      </c>
      <c r="C1739" t="s">
        <v>1574</v>
      </c>
      <c r="D1739" s="673">
        <v>160.04</v>
      </c>
      <c r="E1739" s="220" t="s">
        <v>14360</v>
      </c>
      <c r="F1739" s="441">
        <v>45261</v>
      </c>
      <c r="G1739" s="220" t="s">
        <v>1773</v>
      </c>
      <c r="H1739" s="220" t="s">
        <v>74</v>
      </c>
    </row>
    <row r="1740" spans="1:8" ht="27" customHeight="1">
      <c r="A1740">
        <v>39452</v>
      </c>
      <c r="B1740" t="s">
        <v>10310</v>
      </c>
      <c r="C1740" t="s">
        <v>1574</v>
      </c>
      <c r="D1740" s="673">
        <v>161</v>
      </c>
      <c r="E1740" s="220" t="s">
        <v>14360</v>
      </c>
      <c r="F1740" s="441">
        <v>45261</v>
      </c>
      <c r="G1740" s="220" t="s">
        <v>1773</v>
      </c>
      <c r="H1740" s="220" t="s">
        <v>74</v>
      </c>
    </row>
    <row r="1741" spans="1:8" ht="27" customHeight="1">
      <c r="A1741">
        <v>39523</v>
      </c>
      <c r="B1741" t="s">
        <v>10311</v>
      </c>
      <c r="C1741" t="s">
        <v>1574</v>
      </c>
      <c r="D1741" s="673">
        <v>269.43</v>
      </c>
      <c r="E1741" s="220" t="s">
        <v>14360</v>
      </c>
      <c r="F1741" s="441">
        <v>45261</v>
      </c>
      <c r="G1741" s="220" t="s">
        <v>1773</v>
      </c>
      <c r="H1741" s="220" t="s">
        <v>74</v>
      </c>
    </row>
    <row r="1742" spans="1:8" ht="27" customHeight="1">
      <c r="A1742">
        <v>39449</v>
      </c>
      <c r="B1742" t="s">
        <v>10312</v>
      </c>
      <c r="C1742" t="s">
        <v>1574</v>
      </c>
      <c r="D1742" s="673">
        <v>298.38</v>
      </c>
      <c r="E1742" s="220" t="s">
        <v>14360</v>
      </c>
      <c r="F1742" s="441">
        <v>45261</v>
      </c>
      <c r="G1742" s="220" t="s">
        <v>1773</v>
      </c>
      <c r="H1742" s="220" t="s">
        <v>74</v>
      </c>
    </row>
    <row r="1743" spans="1:8" ht="27" customHeight="1">
      <c r="A1743">
        <v>39455</v>
      </c>
      <c r="B1743" t="s">
        <v>10313</v>
      </c>
      <c r="C1743" t="s">
        <v>1574</v>
      </c>
      <c r="D1743" s="673">
        <v>147.63999999999999</v>
      </c>
      <c r="E1743" s="220" t="s">
        <v>14360</v>
      </c>
      <c r="F1743" s="441">
        <v>45261</v>
      </c>
      <c r="G1743" s="220" t="s">
        <v>1773</v>
      </c>
      <c r="H1743" s="220" t="s">
        <v>74</v>
      </c>
    </row>
    <row r="1744" spans="1:8" ht="27" customHeight="1">
      <c r="A1744">
        <v>39456</v>
      </c>
      <c r="B1744" t="s">
        <v>10314</v>
      </c>
      <c r="C1744" t="s">
        <v>1574</v>
      </c>
      <c r="D1744" s="673">
        <v>147.75</v>
      </c>
      <c r="E1744" s="220" t="s">
        <v>14360</v>
      </c>
      <c r="F1744" s="441">
        <v>45261</v>
      </c>
      <c r="G1744" s="220" t="s">
        <v>1773</v>
      </c>
      <c r="H1744" s="220" t="s">
        <v>74</v>
      </c>
    </row>
    <row r="1745" spans="1:8" ht="27" customHeight="1">
      <c r="A1745">
        <v>39457</v>
      </c>
      <c r="B1745" t="s">
        <v>10315</v>
      </c>
      <c r="C1745" t="s">
        <v>1574</v>
      </c>
      <c r="D1745" s="673">
        <v>161.07</v>
      </c>
      <c r="E1745" s="220" t="s">
        <v>14360</v>
      </c>
      <c r="F1745" s="441">
        <v>45261</v>
      </c>
      <c r="G1745" s="220" t="s">
        <v>1773</v>
      </c>
      <c r="H1745" s="220" t="s">
        <v>74</v>
      </c>
    </row>
    <row r="1746" spans="1:8" ht="27" customHeight="1">
      <c r="A1746">
        <v>39458</v>
      </c>
      <c r="B1746" t="s">
        <v>10316</v>
      </c>
      <c r="C1746" t="s">
        <v>1574</v>
      </c>
      <c r="D1746" s="673">
        <v>300.57</v>
      </c>
      <c r="E1746" s="220" t="s">
        <v>14360</v>
      </c>
      <c r="F1746" s="441">
        <v>45261</v>
      </c>
      <c r="G1746" s="220" t="s">
        <v>1773</v>
      </c>
      <c r="H1746" s="220" t="s">
        <v>74</v>
      </c>
    </row>
    <row r="1747" spans="1:8" ht="27" customHeight="1">
      <c r="A1747">
        <v>39464</v>
      </c>
      <c r="B1747" t="s">
        <v>10317</v>
      </c>
      <c r="C1747" t="s">
        <v>1574</v>
      </c>
      <c r="D1747" s="673">
        <v>483.35</v>
      </c>
      <c r="E1747" s="220" t="s">
        <v>14360</v>
      </c>
      <c r="F1747" s="441">
        <v>45261</v>
      </c>
      <c r="G1747" s="220" t="s">
        <v>1773</v>
      </c>
      <c r="H1747" s="220" t="s">
        <v>74</v>
      </c>
    </row>
    <row r="1748" spans="1:8" ht="27" customHeight="1">
      <c r="A1748">
        <v>39460</v>
      </c>
      <c r="B1748" t="s">
        <v>10318</v>
      </c>
      <c r="C1748" t="s">
        <v>1574</v>
      </c>
      <c r="D1748" s="673">
        <v>183.32</v>
      </c>
      <c r="E1748" s="220" t="s">
        <v>14360</v>
      </c>
      <c r="F1748" s="441">
        <v>45261</v>
      </c>
      <c r="G1748" s="220" t="s">
        <v>1773</v>
      </c>
      <c r="H1748" s="220" t="s">
        <v>74</v>
      </c>
    </row>
    <row r="1749" spans="1:8" ht="27" customHeight="1">
      <c r="A1749">
        <v>39461</v>
      </c>
      <c r="B1749" t="s">
        <v>10319</v>
      </c>
      <c r="C1749" t="s">
        <v>1574</v>
      </c>
      <c r="D1749" s="673">
        <v>214.81</v>
      </c>
      <c r="E1749" s="220" t="s">
        <v>14360</v>
      </c>
      <c r="F1749" s="441">
        <v>45261</v>
      </c>
      <c r="G1749" s="220" t="s">
        <v>1773</v>
      </c>
      <c r="H1749" s="220" t="s">
        <v>74</v>
      </c>
    </row>
    <row r="1750" spans="1:8" ht="27" customHeight="1">
      <c r="A1750">
        <v>39462</v>
      </c>
      <c r="B1750" t="s">
        <v>10320</v>
      </c>
      <c r="C1750" t="s">
        <v>1574</v>
      </c>
      <c r="D1750" s="673">
        <v>207.02</v>
      </c>
      <c r="E1750" s="220" t="s">
        <v>14360</v>
      </c>
      <c r="F1750" s="441">
        <v>45261</v>
      </c>
      <c r="G1750" s="220" t="s">
        <v>1773</v>
      </c>
      <c r="H1750" s="220" t="s">
        <v>74</v>
      </c>
    </row>
    <row r="1751" spans="1:8" ht="27" customHeight="1">
      <c r="A1751">
        <v>39463</v>
      </c>
      <c r="B1751" t="s">
        <v>10321</v>
      </c>
      <c r="C1751" t="s">
        <v>1574</v>
      </c>
      <c r="D1751" s="673">
        <v>479.6</v>
      </c>
      <c r="E1751" s="220" t="s">
        <v>14360</v>
      </c>
      <c r="F1751" s="441">
        <v>45261</v>
      </c>
      <c r="G1751" s="220" t="s">
        <v>1773</v>
      </c>
      <c r="H1751" s="220" t="s">
        <v>74</v>
      </c>
    </row>
    <row r="1752" spans="1:8" ht="27" customHeight="1">
      <c r="A1752">
        <v>26039</v>
      </c>
      <c r="B1752" t="s">
        <v>10322</v>
      </c>
      <c r="C1752" t="s">
        <v>1574</v>
      </c>
      <c r="D1752" s="674">
        <v>391246.87</v>
      </c>
      <c r="E1752" s="220" t="s">
        <v>14360</v>
      </c>
      <c r="F1752" s="441">
        <v>45261</v>
      </c>
      <c r="G1752" s="220" t="s">
        <v>1773</v>
      </c>
      <c r="H1752" s="220" t="s">
        <v>74</v>
      </c>
    </row>
    <row r="1753" spans="1:8" ht="27" customHeight="1">
      <c r="A1753">
        <v>2401</v>
      </c>
      <c r="B1753" t="s">
        <v>10323</v>
      </c>
      <c r="C1753" t="s">
        <v>1574</v>
      </c>
      <c r="D1753" s="674">
        <v>89991.11</v>
      </c>
      <c r="E1753" s="220" t="s">
        <v>14360</v>
      </c>
      <c r="F1753" s="441">
        <v>45261</v>
      </c>
      <c r="G1753" s="220" t="s">
        <v>1773</v>
      </c>
      <c r="H1753" s="220" t="s">
        <v>74</v>
      </c>
    </row>
    <row r="1754" spans="1:8" ht="27" customHeight="1">
      <c r="A1754">
        <v>38870</v>
      </c>
      <c r="B1754" t="s">
        <v>10324</v>
      </c>
      <c r="C1754" t="s">
        <v>1574</v>
      </c>
      <c r="D1754" s="673">
        <v>29.51</v>
      </c>
      <c r="E1754" s="220" t="s">
        <v>14360</v>
      </c>
      <c r="F1754" s="441">
        <v>45261</v>
      </c>
      <c r="G1754" s="220" t="s">
        <v>1773</v>
      </c>
      <c r="H1754" s="220" t="s">
        <v>74</v>
      </c>
    </row>
    <row r="1755" spans="1:8" ht="27" customHeight="1">
      <c r="A1755">
        <v>38869</v>
      </c>
      <c r="B1755" t="s">
        <v>10325</v>
      </c>
      <c r="C1755" t="s">
        <v>1574</v>
      </c>
      <c r="D1755" s="673">
        <v>19.91</v>
      </c>
      <c r="E1755" s="220" t="s">
        <v>14360</v>
      </c>
      <c r="F1755" s="441">
        <v>45261</v>
      </c>
      <c r="G1755" s="220" t="s">
        <v>1773</v>
      </c>
      <c r="H1755" s="220" t="s">
        <v>74</v>
      </c>
    </row>
    <row r="1756" spans="1:8" ht="27" customHeight="1">
      <c r="A1756">
        <v>38872</v>
      </c>
      <c r="B1756" t="s">
        <v>10326</v>
      </c>
      <c r="C1756" t="s">
        <v>1574</v>
      </c>
      <c r="D1756" s="673">
        <v>37.590000000000003</v>
      </c>
      <c r="E1756" s="220" t="s">
        <v>14360</v>
      </c>
      <c r="F1756" s="441">
        <v>45261</v>
      </c>
      <c r="G1756" s="220" t="s">
        <v>1773</v>
      </c>
      <c r="H1756" s="220" t="s">
        <v>74</v>
      </c>
    </row>
    <row r="1757" spans="1:8" ht="27" customHeight="1">
      <c r="A1757">
        <v>38871</v>
      </c>
      <c r="B1757" t="s">
        <v>10327</v>
      </c>
      <c r="C1757" t="s">
        <v>1574</v>
      </c>
      <c r="D1757" s="673">
        <v>25.99</v>
      </c>
      <c r="E1757" s="220" t="s">
        <v>14360</v>
      </c>
      <c r="F1757" s="441">
        <v>45261</v>
      </c>
      <c r="G1757" s="220" t="s">
        <v>1773</v>
      </c>
      <c r="H1757" s="220" t="s">
        <v>74</v>
      </c>
    </row>
    <row r="1758" spans="1:8" ht="27" customHeight="1">
      <c r="A1758">
        <v>39283</v>
      </c>
      <c r="B1758" t="s">
        <v>10328</v>
      </c>
      <c r="C1758" t="s">
        <v>1574</v>
      </c>
      <c r="D1758" s="673">
        <v>121.76</v>
      </c>
      <c r="E1758" s="220" t="s">
        <v>14360</v>
      </c>
      <c r="F1758" s="441">
        <v>45261</v>
      </c>
      <c r="G1758" s="220" t="s">
        <v>1773</v>
      </c>
      <c r="H1758" s="220" t="s">
        <v>74</v>
      </c>
    </row>
    <row r="1759" spans="1:8" ht="27" customHeight="1">
      <c r="A1759">
        <v>39285</v>
      </c>
      <c r="B1759" t="s">
        <v>10329</v>
      </c>
      <c r="C1759" t="s">
        <v>1574</v>
      </c>
      <c r="D1759" s="673">
        <v>139.16</v>
      </c>
      <c r="E1759" s="220" t="s">
        <v>14360</v>
      </c>
      <c r="F1759" s="441">
        <v>45261</v>
      </c>
      <c r="G1759" s="220" t="s">
        <v>1773</v>
      </c>
      <c r="H1759" s="220" t="s">
        <v>74</v>
      </c>
    </row>
    <row r="1760" spans="1:8" ht="27" customHeight="1">
      <c r="A1760">
        <v>39286</v>
      </c>
      <c r="B1760" t="s">
        <v>10330</v>
      </c>
      <c r="C1760" t="s">
        <v>1574</v>
      </c>
      <c r="D1760" s="673">
        <v>133.37</v>
      </c>
      <c r="E1760" s="220" t="s">
        <v>14360</v>
      </c>
      <c r="F1760" s="441">
        <v>45261</v>
      </c>
      <c r="G1760" s="220" t="s">
        <v>1773</v>
      </c>
      <c r="H1760" s="220" t="s">
        <v>74</v>
      </c>
    </row>
    <row r="1761" spans="1:8" ht="27" customHeight="1">
      <c r="A1761">
        <v>39288</v>
      </c>
      <c r="B1761" t="s">
        <v>10331</v>
      </c>
      <c r="C1761" t="s">
        <v>1574</v>
      </c>
      <c r="D1761" s="673">
        <v>162.34</v>
      </c>
      <c r="E1761" s="220" t="s">
        <v>14360</v>
      </c>
      <c r="F1761" s="441">
        <v>45261</v>
      </c>
      <c r="G1761" s="220" t="s">
        <v>1773</v>
      </c>
      <c r="H1761" s="220" t="s">
        <v>74</v>
      </c>
    </row>
    <row r="1762" spans="1:8" ht="27" customHeight="1">
      <c r="A1762">
        <v>44476</v>
      </c>
      <c r="B1762" t="s">
        <v>10332</v>
      </c>
      <c r="C1762" t="s">
        <v>1576</v>
      </c>
      <c r="D1762" s="673">
        <v>585.53</v>
      </c>
      <c r="E1762" s="220" t="s">
        <v>14360</v>
      </c>
      <c r="F1762" s="441">
        <v>45261</v>
      </c>
      <c r="G1762" s="220" t="s">
        <v>1773</v>
      </c>
      <c r="H1762" s="220" t="s">
        <v>74</v>
      </c>
    </row>
    <row r="1763" spans="1:8" ht="27" customHeight="1">
      <c r="A1763">
        <v>10629</v>
      </c>
      <c r="B1763" t="s">
        <v>10333</v>
      </c>
      <c r="C1763" t="s">
        <v>1576</v>
      </c>
      <c r="D1763" s="673">
        <v>640.20000000000005</v>
      </c>
      <c r="E1763" s="220" t="s">
        <v>14360</v>
      </c>
      <c r="F1763" s="441">
        <v>45261</v>
      </c>
      <c r="G1763" s="220" t="s">
        <v>1773</v>
      </c>
      <c r="H1763" s="220" t="s">
        <v>74</v>
      </c>
    </row>
    <row r="1764" spans="1:8" ht="27" customHeight="1">
      <c r="A1764">
        <v>10698</v>
      </c>
      <c r="B1764" t="s">
        <v>10334</v>
      </c>
      <c r="C1764" t="s">
        <v>1576</v>
      </c>
      <c r="D1764" s="673">
        <v>207.56</v>
      </c>
      <c r="E1764" s="220" t="s">
        <v>14360</v>
      </c>
      <c r="F1764" s="441">
        <v>45261</v>
      </c>
      <c r="G1764" s="220" t="s">
        <v>1773</v>
      </c>
      <c r="H1764" s="220" t="s">
        <v>74</v>
      </c>
    </row>
    <row r="1765" spans="1:8" ht="27" customHeight="1">
      <c r="A1765">
        <v>40521</v>
      </c>
      <c r="B1765" t="s">
        <v>10335</v>
      </c>
      <c r="C1765" t="s">
        <v>1574</v>
      </c>
      <c r="D1765" s="674">
        <v>114549.88</v>
      </c>
      <c r="E1765" s="220" t="s">
        <v>14360</v>
      </c>
      <c r="F1765" s="441">
        <v>45261</v>
      </c>
      <c r="G1765" s="220" t="s">
        <v>1773</v>
      </c>
      <c r="H1765" s="220" t="s">
        <v>74</v>
      </c>
    </row>
    <row r="1766" spans="1:8" ht="27" customHeight="1">
      <c r="A1766">
        <v>2432</v>
      </c>
      <c r="B1766" t="s">
        <v>10336</v>
      </c>
      <c r="C1766" t="s">
        <v>1574</v>
      </c>
      <c r="D1766" s="673">
        <v>25.87</v>
      </c>
      <c r="E1766" s="220" t="s">
        <v>14360</v>
      </c>
      <c r="F1766" s="441">
        <v>45261</v>
      </c>
      <c r="G1766" s="220" t="s">
        <v>1773</v>
      </c>
      <c r="H1766" s="220" t="s">
        <v>74</v>
      </c>
    </row>
    <row r="1767" spans="1:8" ht="27" customHeight="1">
      <c r="A1767">
        <v>2433</v>
      </c>
      <c r="B1767" t="s">
        <v>10337</v>
      </c>
      <c r="C1767" t="s">
        <v>1574</v>
      </c>
      <c r="D1767" s="673">
        <v>8.76</v>
      </c>
      <c r="E1767" s="220" t="s">
        <v>14360</v>
      </c>
      <c r="F1767" s="441">
        <v>45261</v>
      </c>
      <c r="G1767" s="220" t="s">
        <v>1773</v>
      </c>
      <c r="H1767" s="220" t="s">
        <v>74</v>
      </c>
    </row>
    <row r="1768" spans="1:8" ht="27" customHeight="1">
      <c r="A1768">
        <v>2418</v>
      </c>
      <c r="B1768" t="s">
        <v>10338</v>
      </c>
      <c r="C1768" t="s">
        <v>1574</v>
      </c>
      <c r="D1768" s="673">
        <v>12</v>
      </c>
      <c r="E1768" s="220" t="s">
        <v>14360</v>
      </c>
      <c r="F1768" s="441">
        <v>45261</v>
      </c>
      <c r="G1768" s="220" t="s">
        <v>1773</v>
      </c>
      <c r="H1768" s="220" t="s">
        <v>74</v>
      </c>
    </row>
    <row r="1769" spans="1:8" ht="27" customHeight="1">
      <c r="A1769">
        <v>2420</v>
      </c>
      <c r="B1769" t="s">
        <v>10339</v>
      </c>
      <c r="C1769" t="s">
        <v>1574</v>
      </c>
      <c r="D1769" s="673">
        <v>15.05</v>
      </c>
      <c r="E1769" s="220" t="s">
        <v>14360</v>
      </c>
      <c r="F1769" s="441">
        <v>45261</v>
      </c>
      <c r="G1769" s="220" t="s">
        <v>1773</v>
      </c>
      <c r="H1769" s="220" t="s">
        <v>74</v>
      </c>
    </row>
    <row r="1770" spans="1:8" ht="27" customHeight="1">
      <c r="A1770">
        <v>11447</v>
      </c>
      <c r="B1770" t="s">
        <v>10340</v>
      </c>
      <c r="C1770" t="s">
        <v>1574</v>
      </c>
      <c r="D1770" s="673">
        <v>29.74</v>
      </c>
      <c r="E1770" s="220" t="s">
        <v>14360</v>
      </c>
      <c r="F1770" s="441">
        <v>45261</v>
      </c>
      <c r="G1770" s="220" t="s">
        <v>1773</v>
      </c>
      <c r="H1770" s="220" t="s">
        <v>74</v>
      </c>
    </row>
    <row r="1771" spans="1:8" ht="27" customHeight="1">
      <c r="A1771">
        <v>11451</v>
      </c>
      <c r="B1771" t="s">
        <v>10341</v>
      </c>
      <c r="C1771" t="s">
        <v>1574</v>
      </c>
      <c r="D1771" s="673">
        <v>79.739999999999995</v>
      </c>
      <c r="E1771" s="220" t="s">
        <v>14360</v>
      </c>
      <c r="F1771" s="441">
        <v>45261</v>
      </c>
      <c r="G1771" s="220" t="s">
        <v>1773</v>
      </c>
      <c r="H1771" s="220" t="s">
        <v>74</v>
      </c>
    </row>
    <row r="1772" spans="1:8" ht="27" customHeight="1">
      <c r="A1772">
        <v>11116</v>
      </c>
      <c r="B1772" t="s">
        <v>10342</v>
      </c>
      <c r="C1772" t="s">
        <v>1574</v>
      </c>
      <c r="D1772" s="673">
        <v>838.13</v>
      </c>
      <c r="E1772" s="220" t="s">
        <v>14360</v>
      </c>
      <c r="F1772" s="441">
        <v>45261</v>
      </c>
      <c r="G1772" s="220" t="s">
        <v>1773</v>
      </c>
      <c r="H1772" s="220" t="s">
        <v>74</v>
      </c>
    </row>
    <row r="1773" spans="1:8" ht="27" customHeight="1">
      <c r="A1773">
        <v>38411</v>
      </c>
      <c r="B1773" t="s">
        <v>10343</v>
      </c>
      <c r="C1773" t="s">
        <v>1574</v>
      </c>
      <c r="D1773" s="674">
        <v>2120.38</v>
      </c>
      <c r="E1773" s="220" t="s">
        <v>14360</v>
      </c>
      <c r="F1773" s="441">
        <v>45261</v>
      </c>
      <c r="G1773" s="220" t="s">
        <v>1773</v>
      </c>
      <c r="H1773" s="220" t="s">
        <v>74</v>
      </c>
    </row>
    <row r="1774" spans="1:8" ht="27" customHeight="1">
      <c r="A1774">
        <v>38189</v>
      </c>
      <c r="B1774" t="s">
        <v>10344</v>
      </c>
      <c r="C1774" t="s">
        <v>1574</v>
      </c>
      <c r="D1774" s="673">
        <v>181.11</v>
      </c>
      <c r="E1774" s="220" t="s">
        <v>14360</v>
      </c>
      <c r="F1774" s="441">
        <v>45261</v>
      </c>
      <c r="G1774" s="220" t="s">
        <v>1773</v>
      </c>
      <c r="H1774" s="220" t="s">
        <v>74</v>
      </c>
    </row>
    <row r="1775" spans="1:8" ht="27" customHeight="1">
      <c r="A1775">
        <v>38190</v>
      </c>
      <c r="B1775" t="s">
        <v>10345</v>
      </c>
      <c r="C1775" t="s">
        <v>1574</v>
      </c>
      <c r="D1775" s="673">
        <v>381.55</v>
      </c>
      <c r="E1775" s="220" t="s">
        <v>14360</v>
      </c>
      <c r="F1775" s="441">
        <v>45261</v>
      </c>
      <c r="G1775" s="220" t="s">
        <v>1773</v>
      </c>
      <c r="H1775" s="220" t="s">
        <v>74</v>
      </c>
    </row>
    <row r="1776" spans="1:8" ht="27" customHeight="1">
      <c r="A1776">
        <v>7608</v>
      </c>
      <c r="B1776" t="s">
        <v>10346</v>
      </c>
      <c r="C1776" t="s">
        <v>1574</v>
      </c>
      <c r="D1776" s="673">
        <v>10.67</v>
      </c>
      <c r="E1776" s="220" t="s">
        <v>14360</v>
      </c>
      <c r="F1776" s="441">
        <v>45261</v>
      </c>
      <c r="G1776" s="220" t="s">
        <v>1773</v>
      </c>
      <c r="H1776" s="220" t="s">
        <v>74</v>
      </c>
    </row>
    <row r="1777" spans="1:8" ht="27" customHeight="1">
      <c r="A1777">
        <v>1370</v>
      </c>
      <c r="B1777" t="s">
        <v>10347</v>
      </c>
      <c r="C1777" t="s">
        <v>1574</v>
      </c>
      <c r="D1777" s="673">
        <v>128.07</v>
      </c>
      <c r="E1777" s="220" t="s">
        <v>14360</v>
      </c>
      <c r="F1777" s="441">
        <v>45261</v>
      </c>
      <c r="G1777" s="220" t="s">
        <v>1773</v>
      </c>
      <c r="H1777" s="220" t="s">
        <v>74</v>
      </c>
    </row>
    <row r="1778" spans="1:8" ht="27" customHeight="1">
      <c r="A1778">
        <v>36516</v>
      </c>
      <c r="B1778" t="s">
        <v>10348</v>
      </c>
      <c r="C1778" t="s">
        <v>1574</v>
      </c>
      <c r="D1778" s="674">
        <v>135491.73000000001</v>
      </c>
      <c r="E1778" s="220" t="s">
        <v>14360</v>
      </c>
      <c r="F1778" s="441">
        <v>45261</v>
      </c>
      <c r="G1778" s="220" t="s">
        <v>1773</v>
      </c>
      <c r="H1778" s="220" t="s">
        <v>74</v>
      </c>
    </row>
    <row r="1779" spans="1:8" ht="27" customHeight="1">
      <c r="A1779">
        <v>34777</v>
      </c>
      <c r="B1779" t="s">
        <v>10349</v>
      </c>
      <c r="C1779" t="s">
        <v>1574</v>
      </c>
      <c r="D1779" s="673">
        <v>2.61</v>
      </c>
      <c r="E1779" s="220" t="s">
        <v>14360</v>
      </c>
      <c r="F1779" s="441">
        <v>45261</v>
      </c>
      <c r="G1779" s="220" t="s">
        <v>1773</v>
      </c>
      <c r="H1779" s="220" t="s">
        <v>74</v>
      </c>
    </row>
    <row r="1780" spans="1:8" ht="27" customHeight="1">
      <c r="A1780">
        <v>7272</v>
      </c>
      <c r="B1780" t="s">
        <v>10350</v>
      </c>
      <c r="C1780" t="s">
        <v>1574</v>
      </c>
      <c r="D1780" s="673">
        <v>2.2000000000000002</v>
      </c>
      <c r="E1780" s="220" t="s">
        <v>14360</v>
      </c>
      <c r="F1780" s="441">
        <v>45261</v>
      </c>
      <c r="G1780" s="220" t="s">
        <v>1773</v>
      </c>
      <c r="H1780" s="220" t="s">
        <v>74</v>
      </c>
    </row>
    <row r="1781" spans="1:8" ht="27" customHeight="1">
      <c r="A1781">
        <v>10605</v>
      </c>
      <c r="B1781" t="s">
        <v>10351</v>
      </c>
      <c r="C1781" t="s">
        <v>1574</v>
      </c>
      <c r="D1781" s="673">
        <v>4.99</v>
      </c>
      <c r="E1781" s="220" t="s">
        <v>14360</v>
      </c>
      <c r="F1781" s="441">
        <v>45261</v>
      </c>
      <c r="G1781" s="220" t="s">
        <v>1773</v>
      </c>
      <c r="H1781" s="220" t="s">
        <v>74</v>
      </c>
    </row>
    <row r="1782" spans="1:8" ht="27" customHeight="1">
      <c r="A1782">
        <v>10604</v>
      </c>
      <c r="B1782" t="s">
        <v>10352</v>
      </c>
      <c r="C1782" t="s">
        <v>1574</v>
      </c>
      <c r="D1782" s="673">
        <v>11.63</v>
      </c>
      <c r="E1782" s="220" t="s">
        <v>14360</v>
      </c>
      <c r="F1782" s="441">
        <v>45261</v>
      </c>
      <c r="G1782" s="220" t="s">
        <v>1773</v>
      </c>
      <c r="H1782" s="220" t="s">
        <v>74</v>
      </c>
    </row>
    <row r="1783" spans="1:8" ht="27" customHeight="1">
      <c r="A1783">
        <v>672</v>
      </c>
      <c r="B1783" t="s">
        <v>10353</v>
      </c>
      <c r="C1783" t="s">
        <v>1574</v>
      </c>
      <c r="D1783" s="673">
        <v>15.99</v>
      </c>
      <c r="E1783" s="220" t="s">
        <v>14360</v>
      </c>
      <c r="F1783" s="441">
        <v>45261</v>
      </c>
      <c r="G1783" s="220" t="s">
        <v>1773</v>
      </c>
      <c r="H1783" s="220" t="s">
        <v>74</v>
      </c>
    </row>
    <row r="1784" spans="1:8" ht="27" customHeight="1">
      <c r="A1784">
        <v>668</v>
      </c>
      <c r="B1784" t="s">
        <v>10354</v>
      </c>
      <c r="C1784" t="s">
        <v>1574</v>
      </c>
      <c r="D1784" s="673">
        <v>19.309999999999999</v>
      </c>
      <c r="E1784" s="220" t="s">
        <v>14360</v>
      </c>
      <c r="F1784" s="441">
        <v>45261</v>
      </c>
      <c r="G1784" s="220" t="s">
        <v>1773</v>
      </c>
      <c r="H1784" s="220" t="s">
        <v>74</v>
      </c>
    </row>
    <row r="1785" spans="1:8" ht="27" customHeight="1">
      <c r="A1785">
        <v>10578</v>
      </c>
      <c r="B1785" t="s">
        <v>10355</v>
      </c>
      <c r="C1785" t="s">
        <v>1574</v>
      </c>
      <c r="D1785" s="673">
        <v>22.48</v>
      </c>
      <c r="E1785" s="220" t="s">
        <v>14360</v>
      </c>
      <c r="F1785" s="441">
        <v>45261</v>
      </c>
      <c r="G1785" s="220" t="s">
        <v>1773</v>
      </c>
      <c r="H1785" s="220" t="s">
        <v>74</v>
      </c>
    </row>
    <row r="1786" spans="1:8" ht="27" customHeight="1">
      <c r="A1786">
        <v>666</v>
      </c>
      <c r="B1786" t="s">
        <v>10356</v>
      </c>
      <c r="C1786" t="s">
        <v>1574</v>
      </c>
      <c r="D1786" s="673">
        <v>25.01</v>
      </c>
      <c r="E1786" s="220" t="s">
        <v>14360</v>
      </c>
      <c r="F1786" s="441">
        <v>45261</v>
      </c>
      <c r="G1786" s="220" t="s">
        <v>1773</v>
      </c>
      <c r="H1786" s="220" t="s">
        <v>74</v>
      </c>
    </row>
    <row r="1787" spans="1:8" ht="27" customHeight="1">
      <c r="A1787">
        <v>665</v>
      </c>
      <c r="B1787" t="s">
        <v>10357</v>
      </c>
      <c r="C1787" t="s">
        <v>1574</v>
      </c>
      <c r="D1787" s="673">
        <v>33.44</v>
      </c>
      <c r="E1787" s="220" t="s">
        <v>14360</v>
      </c>
      <c r="F1787" s="441">
        <v>45261</v>
      </c>
      <c r="G1787" s="220" t="s">
        <v>1773</v>
      </c>
      <c r="H1787" s="220" t="s">
        <v>74</v>
      </c>
    </row>
    <row r="1788" spans="1:8" ht="27" customHeight="1">
      <c r="A1788">
        <v>10577</v>
      </c>
      <c r="B1788" t="s">
        <v>10358</v>
      </c>
      <c r="C1788" t="s">
        <v>1574</v>
      </c>
      <c r="D1788" s="673">
        <v>29.66</v>
      </c>
      <c r="E1788" s="220" t="s">
        <v>14360</v>
      </c>
      <c r="F1788" s="441">
        <v>45261</v>
      </c>
      <c r="G1788" s="220" t="s">
        <v>1773</v>
      </c>
      <c r="H1788" s="220" t="s">
        <v>74</v>
      </c>
    </row>
    <row r="1789" spans="1:8" ht="27" customHeight="1">
      <c r="A1789">
        <v>10583</v>
      </c>
      <c r="B1789" t="s">
        <v>10359</v>
      </c>
      <c r="C1789" t="s">
        <v>1574</v>
      </c>
      <c r="D1789" s="673">
        <v>15.41</v>
      </c>
      <c r="E1789" s="220" t="s">
        <v>14360</v>
      </c>
      <c r="F1789" s="441">
        <v>45261</v>
      </c>
      <c r="G1789" s="220" t="s">
        <v>1773</v>
      </c>
      <c r="H1789" s="220" t="s">
        <v>74</v>
      </c>
    </row>
    <row r="1790" spans="1:8" ht="27" customHeight="1">
      <c r="A1790">
        <v>10579</v>
      </c>
      <c r="B1790" t="s">
        <v>10360</v>
      </c>
      <c r="C1790" t="s">
        <v>1574</v>
      </c>
      <c r="D1790" s="673">
        <v>26.86</v>
      </c>
      <c r="E1790" s="220" t="s">
        <v>14360</v>
      </c>
      <c r="F1790" s="441">
        <v>45261</v>
      </c>
      <c r="G1790" s="220" t="s">
        <v>1773</v>
      </c>
      <c r="H1790" s="220" t="s">
        <v>74</v>
      </c>
    </row>
    <row r="1791" spans="1:8" ht="27" customHeight="1">
      <c r="A1791">
        <v>10582</v>
      </c>
      <c r="B1791" t="s">
        <v>10361</v>
      </c>
      <c r="C1791" t="s">
        <v>1574</v>
      </c>
      <c r="D1791" s="673">
        <v>13.57</v>
      </c>
      <c r="E1791" s="220" t="s">
        <v>14360</v>
      </c>
      <c r="F1791" s="441">
        <v>45261</v>
      </c>
      <c r="G1791" s="220" t="s">
        <v>1773</v>
      </c>
      <c r="H1791" s="220" t="s">
        <v>74</v>
      </c>
    </row>
    <row r="1792" spans="1:8" ht="27" customHeight="1">
      <c r="A1792">
        <v>2436</v>
      </c>
      <c r="B1792" t="s">
        <v>10362</v>
      </c>
      <c r="C1792" t="s">
        <v>1573</v>
      </c>
      <c r="D1792" s="673">
        <v>18.64</v>
      </c>
      <c r="E1792" s="220" t="s">
        <v>14360</v>
      </c>
      <c r="F1792" s="441">
        <v>45261</v>
      </c>
      <c r="G1792" s="220" t="s">
        <v>1773</v>
      </c>
      <c r="H1792" s="220" t="s">
        <v>74</v>
      </c>
    </row>
    <row r="1793" spans="1:8" ht="27" customHeight="1">
      <c r="A1793">
        <v>40918</v>
      </c>
      <c r="B1793" t="s">
        <v>10363</v>
      </c>
      <c r="C1793" t="s">
        <v>1580</v>
      </c>
      <c r="D1793" s="674">
        <v>3255.22</v>
      </c>
      <c r="E1793" s="220" t="s">
        <v>14360</v>
      </c>
      <c r="F1793" s="441">
        <v>45261</v>
      </c>
      <c r="G1793" s="220" t="s">
        <v>1773</v>
      </c>
      <c r="H1793" s="220" t="s">
        <v>74</v>
      </c>
    </row>
    <row r="1794" spans="1:8" ht="27" customHeight="1">
      <c r="A1794">
        <v>2439</v>
      </c>
      <c r="B1794" t="s">
        <v>10364</v>
      </c>
      <c r="C1794" t="s">
        <v>1573</v>
      </c>
      <c r="D1794" s="673">
        <v>18.64</v>
      </c>
      <c r="E1794" s="220" t="s">
        <v>14360</v>
      </c>
      <c r="F1794" s="441">
        <v>45261</v>
      </c>
      <c r="G1794" s="220" t="s">
        <v>1773</v>
      </c>
      <c r="H1794" s="220" t="s">
        <v>74</v>
      </c>
    </row>
    <row r="1795" spans="1:8" ht="27" customHeight="1">
      <c r="A1795">
        <v>40923</v>
      </c>
      <c r="B1795" t="s">
        <v>10365</v>
      </c>
      <c r="C1795" t="s">
        <v>1580</v>
      </c>
      <c r="D1795" s="674">
        <v>3255.22</v>
      </c>
      <c r="E1795" s="220" t="s">
        <v>14360</v>
      </c>
      <c r="F1795" s="441">
        <v>45261</v>
      </c>
      <c r="G1795" s="220" t="s">
        <v>1773</v>
      </c>
      <c r="H1795" s="220" t="s">
        <v>74</v>
      </c>
    </row>
    <row r="1796" spans="1:8" ht="27" customHeight="1">
      <c r="A1796">
        <v>10998</v>
      </c>
      <c r="B1796" t="s">
        <v>10366</v>
      </c>
      <c r="C1796" t="s">
        <v>1578</v>
      </c>
      <c r="D1796" s="673">
        <v>42.87</v>
      </c>
      <c r="E1796" s="220" t="s">
        <v>14360</v>
      </c>
      <c r="F1796" s="441">
        <v>45261</v>
      </c>
      <c r="G1796" s="220" t="s">
        <v>1773</v>
      </c>
      <c r="H1796" s="220" t="s">
        <v>74</v>
      </c>
    </row>
    <row r="1797" spans="1:8" ht="27" customHeight="1">
      <c r="A1797">
        <v>11002</v>
      </c>
      <c r="B1797" t="s">
        <v>10367</v>
      </c>
      <c r="C1797" t="s">
        <v>1578</v>
      </c>
      <c r="D1797" s="673">
        <v>39.270000000000003</v>
      </c>
      <c r="E1797" s="220" t="s">
        <v>14360</v>
      </c>
      <c r="F1797" s="441">
        <v>45261</v>
      </c>
      <c r="G1797" s="220" t="s">
        <v>1773</v>
      </c>
      <c r="H1797" s="220" t="s">
        <v>74</v>
      </c>
    </row>
    <row r="1798" spans="1:8" ht="27" customHeight="1">
      <c r="A1798">
        <v>10999</v>
      </c>
      <c r="B1798" t="s">
        <v>10368</v>
      </c>
      <c r="C1798" t="s">
        <v>1578</v>
      </c>
      <c r="D1798" s="673">
        <v>37.729999999999997</v>
      </c>
      <c r="E1798" s="220" t="s">
        <v>14360</v>
      </c>
      <c r="F1798" s="441">
        <v>45261</v>
      </c>
      <c r="G1798" s="220" t="s">
        <v>1773</v>
      </c>
      <c r="H1798" s="220" t="s">
        <v>74</v>
      </c>
    </row>
    <row r="1799" spans="1:8" ht="27" customHeight="1">
      <c r="A1799">
        <v>10997</v>
      </c>
      <c r="B1799" t="s">
        <v>10369</v>
      </c>
      <c r="C1799" t="s">
        <v>1578</v>
      </c>
      <c r="D1799" s="673">
        <v>40.9</v>
      </c>
      <c r="E1799" s="220" t="s">
        <v>14360</v>
      </c>
      <c r="F1799" s="441">
        <v>45261</v>
      </c>
      <c r="G1799" s="220" t="s">
        <v>1773</v>
      </c>
      <c r="H1799" s="220" t="s">
        <v>74</v>
      </c>
    </row>
    <row r="1800" spans="1:8" ht="27" customHeight="1">
      <c r="A1800">
        <v>2685</v>
      </c>
      <c r="B1800" t="s">
        <v>10370</v>
      </c>
      <c r="C1800" t="s">
        <v>1577</v>
      </c>
      <c r="D1800" s="673">
        <v>7.63</v>
      </c>
      <c r="E1800" s="220" t="s">
        <v>14360</v>
      </c>
      <c r="F1800" s="441">
        <v>45261</v>
      </c>
      <c r="G1800" s="220" t="s">
        <v>1773</v>
      </c>
      <c r="H1800" s="220" t="s">
        <v>74</v>
      </c>
    </row>
    <row r="1801" spans="1:8" ht="27" customHeight="1">
      <c r="A1801">
        <v>2680</v>
      </c>
      <c r="B1801" t="s">
        <v>10371</v>
      </c>
      <c r="C1801" t="s">
        <v>1577</v>
      </c>
      <c r="D1801" s="673">
        <v>11.16</v>
      </c>
      <c r="E1801" s="220" t="s">
        <v>14360</v>
      </c>
      <c r="F1801" s="441">
        <v>45261</v>
      </c>
      <c r="G1801" s="220" t="s">
        <v>1773</v>
      </c>
      <c r="H1801" s="220" t="s">
        <v>74</v>
      </c>
    </row>
    <row r="1802" spans="1:8" ht="27" customHeight="1">
      <c r="A1802">
        <v>2684</v>
      </c>
      <c r="B1802" t="s">
        <v>10372</v>
      </c>
      <c r="C1802" t="s">
        <v>1577</v>
      </c>
      <c r="D1802" s="673">
        <v>10.15</v>
      </c>
      <c r="E1802" s="220" t="s">
        <v>14360</v>
      </c>
      <c r="F1802" s="441">
        <v>45261</v>
      </c>
      <c r="G1802" s="220" t="s">
        <v>1773</v>
      </c>
      <c r="H1802" s="220" t="s">
        <v>74</v>
      </c>
    </row>
    <row r="1803" spans="1:8" ht="27" customHeight="1">
      <c r="A1803">
        <v>2673</v>
      </c>
      <c r="B1803" t="s">
        <v>10373</v>
      </c>
      <c r="C1803" t="s">
        <v>1577</v>
      </c>
      <c r="D1803" s="673">
        <v>3.92</v>
      </c>
      <c r="E1803" s="220" t="s">
        <v>14360</v>
      </c>
      <c r="F1803" s="441">
        <v>45261</v>
      </c>
      <c r="G1803" s="220" t="s">
        <v>1773</v>
      </c>
      <c r="H1803" s="220" t="s">
        <v>74</v>
      </c>
    </row>
    <row r="1804" spans="1:8" ht="27" customHeight="1">
      <c r="A1804">
        <v>2681</v>
      </c>
      <c r="B1804" t="s">
        <v>10374</v>
      </c>
      <c r="C1804" t="s">
        <v>1577</v>
      </c>
      <c r="D1804" s="673">
        <v>18.239999999999998</v>
      </c>
      <c r="E1804" s="220" t="s">
        <v>14360</v>
      </c>
      <c r="F1804" s="441">
        <v>45261</v>
      </c>
      <c r="G1804" s="220" t="s">
        <v>1773</v>
      </c>
      <c r="H1804" s="220" t="s">
        <v>74</v>
      </c>
    </row>
    <row r="1805" spans="1:8" ht="27" customHeight="1">
      <c r="A1805">
        <v>2682</v>
      </c>
      <c r="B1805" t="s">
        <v>10375</v>
      </c>
      <c r="C1805" t="s">
        <v>1577</v>
      </c>
      <c r="D1805" s="673">
        <v>26.61</v>
      </c>
      <c r="E1805" s="220" t="s">
        <v>14360</v>
      </c>
      <c r="F1805" s="441">
        <v>45261</v>
      </c>
      <c r="G1805" s="220" t="s">
        <v>1773</v>
      </c>
      <c r="H1805" s="220" t="s">
        <v>74</v>
      </c>
    </row>
    <row r="1806" spans="1:8" ht="27" customHeight="1">
      <c r="A1806">
        <v>2686</v>
      </c>
      <c r="B1806" t="s">
        <v>10376</v>
      </c>
      <c r="C1806" t="s">
        <v>1577</v>
      </c>
      <c r="D1806" s="673">
        <v>33.369999999999997</v>
      </c>
      <c r="E1806" s="220" t="s">
        <v>14360</v>
      </c>
      <c r="F1806" s="441">
        <v>45261</v>
      </c>
      <c r="G1806" s="220" t="s">
        <v>1773</v>
      </c>
      <c r="H1806" s="220" t="s">
        <v>74</v>
      </c>
    </row>
    <row r="1807" spans="1:8" ht="27" customHeight="1">
      <c r="A1807">
        <v>2674</v>
      </c>
      <c r="B1807" t="s">
        <v>10377</v>
      </c>
      <c r="C1807" t="s">
        <v>1577</v>
      </c>
      <c r="D1807" s="673">
        <v>4.88</v>
      </c>
      <c r="E1807" s="220" t="s">
        <v>14360</v>
      </c>
      <c r="F1807" s="441">
        <v>45261</v>
      </c>
      <c r="G1807" s="220" t="s">
        <v>1773</v>
      </c>
      <c r="H1807" s="220" t="s">
        <v>74</v>
      </c>
    </row>
    <row r="1808" spans="1:8" ht="27" customHeight="1">
      <c r="A1808">
        <v>2683</v>
      </c>
      <c r="B1808" t="s">
        <v>10378</v>
      </c>
      <c r="C1808" t="s">
        <v>1577</v>
      </c>
      <c r="D1808" s="673">
        <v>52.59</v>
      </c>
      <c r="E1808" s="220" t="s">
        <v>14360</v>
      </c>
      <c r="F1808" s="441">
        <v>45261</v>
      </c>
      <c r="G1808" s="220" t="s">
        <v>1773</v>
      </c>
      <c r="H1808" s="220" t="s">
        <v>74</v>
      </c>
    </row>
    <row r="1809" spans="1:8" ht="27" customHeight="1">
      <c r="A1809">
        <v>2676</v>
      </c>
      <c r="B1809" t="s">
        <v>10379</v>
      </c>
      <c r="C1809" t="s">
        <v>1577</v>
      </c>
      <c r="D1809" s="673">
        <v>2.2799999999999998</v>
      </c>
      <c r="E1809" s="220" t="s">
        <v>14360</v>
      </c>
      <c r="F1809" s="441">
        <v>45261</v>
      </c>
      <c r="G1809" s="220" t="s">
        <v>1773</v>
      </c>
      <c r="H1809" s="220" t="s">
        <v>74</v>
      </c>
    </row>
    <row r="1810" spans="1:8" ht="27" customHeight="1">
      <c r="A1810">
        <v>2678</v>
      </c>
      <c r="B1810" t="s">
        <v>10380</v>
      </c>
      <c r="C1810" t="s">
        <v>1577</v>
      </c>
      <c r="D1810" s="673">
        <v>2.85</v>
      </c>
      <c r="E1810" s="220" t="s">
        <v>14360</v>
      </c>
      <c r="F1810" s="441">
        <v>45261</v>
      </c>
      <c r="G1810" s="220" t="s">
        <v>1773</v>
      </c>
      <c r="H1810" s="220" t="s">
        <v>74</v>
      </c>
    </row>
    <row r="1811" spans="1:8" ht="27" customHeight="1">
      <c r="A1811">
        <v>2679</v>
      </c>
      <c r="B1811" t="s">
        <v>10381</v>
      </c>
      <c r="C1811" t="s">
        <v>1577</v>
      </c>
      <c r="D1811" s="673">
        <v>4.4000000000000004</v>
      </c>
      <c r="E1811" s="220" t="s">
        <v>14360</v>
      </c>
      <c r="F1811" s="441">
        <v>45261</v>
      </c>
      <c r="G1811" s="220" t="s">
        <v>1773</v>
      </c>
      <c r="H1811" s="220" t="s">
        <v>74</v>
      </c>
    </row>
    <row r="1812" spans="1:8" ht="27" customHeight="1">
      <c r="A1812">
        <v>12070</v>
      </c>
      <c r="B1812" t="s">
        <v>10382</v>
      </c>
      <c r="C1812" t="s">
        <v>1577</v>
      </c>
      <c r="D1812" s="673">
        <v>6.12</v>
      </c>
      <c r="E1812" s="220" t="s">
        <v>14360</v>
      </c>
      <c r="F1812" s="441">
        <v>45261</v>
      </c>
      <c r="G1812" s="220" t="s">
        <v>1773</v>
      </c>
      <c r="H1812" s="220" t="s">
        <v>74</v>
      </c>
    </row>
    <row r="1813" spans="1:8" ht="27" customHeight="1">
      <c r="A1813">
        <v>2675</v>
      </c>
      <c r="B1813" t="s">
        <v>10383</v>
      </c>
      <c r="C1813" t="s">
        <v>1577</v>
      </c>
      <c r="D1813" s="673">
        <v>7.96</v>
      </c>
      <c r="E1813" s="220" t="s">
        <v>14360</v>
      </c>
      <c r="F1813" s="441">
        <v>45261</v>
      </c>
      <c r="G1813" s="220" t="s">
        <v>1773</v>
      </c>
      <c r="H1813" s="220" t="s">
        <v>74</v>
      </c>
    </row>
    <row r="1814" spans="1:8" ht="27" customHeight="1">
      <c r="A1814">
        <v>12067</v>
      </c>
      <c r="B1814" t="s">
        <v>10384</v>
      </c>
      <c r="C1814" t="s">
        <v>1577</v>
      </c>
      <c r="D1814" s="673">
        <v>10.8</v>
      </c>
      <c r="E1814" s="220" t="s">
        <v>14360</v>
      </c>
      <c r="F1814" s="441">
        <v>45261</v>
      </c>
      <c r="G1814" s="220" t="s">
        <v>1773</v>
      </c>
      <c r="H1814" s="220" t="s">
        <v>74</v>
      </c>
    </row>
    <row r="1815" spans="1:8" ht="27" customHeight="1">
      <c r="A1815">
        <v>21136</v>
      </c>
      <c r="B1815" t="s">
        <v>10385</v>
      </c>
      <c r="C1815" t="s">
        <v>1577</v>
      </c>
      <c r="D1815" s="673">
        <v>12.02</v>
      </c>
      <c r="E1815" s="220" t="s">
        <v>14360</v>
      </c>
      <c r="F1815" s="441">
        <v>45261</v>
      </c>
      <c r="G1815" s="220" t="s">
        <v>1773</v>
      </c>
      <c r="H1815" s="220" t="s">
        <v>74</v>
      </c>
    </row>
    <row r="1816" spans="1:8" ht="27" customHeight="1">
      <c r="A1816">
        <v>21128</v>
      </c>
      <c r="B1816" t="s">
        <v>10386</v>
      </c>
      <c r="C1816" t="s">
        <v>1577</v>
      </c>
      <c r="D1816" s="673">
        <v>9.3000000000000007</v>
      </c>
      <c r="E1816" s="220" t="s">
        <v>14360</v>
      </c>
      <c r="F1816" s="441">
        <v>45261</v>
      </c>
      <c r="G1816" s="220" t="s">
        <v>1773</v>
      </c>
      <c r="H1816" s="220" t="s">
        <v>74</v>
      </c>
    </row>
    <row r="1817" spans="1:8" ht="27" customHeight="1">
      <c r="A1817">
        <v>21130</v>
      </c>
      <c r="B1817" t="s">
        <v>10387</v>
      </c>
      <c r="C1817" t="s">
        <v>1577</v>
      </c>
      <c r="D1817" s="673">
        <v>23.49</v>
      </c>
      <c r="E1817" s="220" t="s">
        <v>14360</v>
      </c>
      <c r="F1817" s="441">
        <v>45261</v>
      </c>
      <c r="G1817" s="220" t="s">
        <v>1773</v>
      </c>
      <c r="H1817" s="220" t="s">
        <v>74</v>
      </c>
    </row>
    <row r="1818" spans="1:8" ht="27" customHeight="1">
      <c r="A1818">
        <v>21135</v>
      </c>
      <c r="B1818" t="s">
        <v>10388</v>
      </c>
      <c r="C1818" t="s">
        <v>1577</v>
      </c>
      <c r="D1818" s="673">
        <v>23.12</v>
      </c>
      <c r="E1818" s="220" t="s">
        <v>14360</v>
      </c>
      <c r="F1818" s="441">
        <v>45261</v>
      </c>
      <c r="G1818" s="220" t="s">
        <v>1773</v>
      </c>
      <c r="H1818" s="220" t="s">
        <v>74</v>
      </c>
    </row>
    <row r="1819" spans="1:8" ht="27" customHeight="1">
      <c r="A1819">
        <v>40401</v>
      </c>
      <c r="B1819" t="s">
        <v>10389</v>
      </c>
      <c r="C1819" t="s">
        <v>1577</v>
      </c>
      <c r="D1819" s="673">
        <v>3.63</v>
      </c>
      <c r="E1819" s="220" t="s">
        <v>14360</v>
      </c>
      <c r="F1819" s="441">
        <v>45261</v>
      </c>
      <c r="G1819" s="220" t="s">
        <v>1773</v>
      </c>
      <c r="H1819" s="220" t="s">
        <v>74</v>
      </c>
    </row>
    <row r="1820" spans="1:8" ht="27" customHeight="1">
      <c r="A1820">
        <v>40402</v>
      </c>
      <c r="B1820" t="s">
        <v>10390</v>
      </c>
      <c r="C1820" t="s">
        <v>1577</v>
      </c>
      <c r="D1820" s="673">
        <v>4.66</v>
      </c>
      <c r="E1820" s="220" t="s">
        <v>14360</v>
      </c>
      <c r="F1820" s="441">
        <v>45261</v>
      </c>
      <c r="G1820" s="220" t="s">
        <v>1773</v>
      </c>
      <c r="H1820" s="220" t="s">
        <v>74</v>
      </c>
    </row>
    <row r="1821" spans="1:8" ht="27" customHeight="1">
      <c r="A1821">
        <v>40400</v>
      </c>
      <c r="B1821" t="s">
        <v>10391</v>
      </c>
      <c r="C1821" t="s">
        <v>1577</v>
      </c>
      <c r="D1821" s="673">
        <v>2.4700000000000002</v>
      </c>
      <c r="E1821" s="220" t="s">
        <v>14360</v>
      </c>
      <c r="F1821" s="441">
        <v>45261</v>
      </c>
      <c r="G1821" s="220" t="s">
        <v>1773</v>
      </c>
      <c r="H1821" s="220" t="s">
        <v>74</v>
      </c>
    </row>
    <row r="1822" spans="1:8" ht="27" customHeight="1">
      <c r="A1822">
        <v>2504</v>
      </c>
      <c r="B1822" t="s">
        <v>10392</v>
      </c>
      <c r="C1822" t="s">
        <v>1577</v>
      </c>
      <c r="D1822" s="673">
        <v>10.32</v>
      </c>
      <c r="E1822" s="220" t="s">
        <v>14360</v>
      </c>
      <c r="F1822" s="441">
        <v>45261</v>
      </c>
      <c r="G1822" s="220" t="s">
        <v>1773</v>
      </c>
      <c r="H1822" s="220" t="s">
        <v>74</v>
      </c>
    </row>
    <row r="1823" spans="1:8" ht="27" customHeight="1">
      <c r="A1823">
        <v>2501</v>
      </c>
      <c r="B1823" t="s">
        <v>10393</v>
      </c>
      <c r="C1823" t="s">
        <v>1577</v>
      </c>
      <c r="D1823" s="673">
        <v>13.53</v>
      </c>
      <c r="E1823" s="220" t="s">
        <v>14360</v>
      </c>
      <c r="F1823" s="441">
        <v>45261</v>
      </c>
      <c r="G1823" s="220" t="s">
        <v>1773</v>
      </c>
      <c r="H1823" s="220" t="s">
        <v>74</v>
      </c>
    </row>
    <row r="1824" spans="1:8" ht="27" customHeight="1">
      <c r="A1824">
        <v>2502</v>
      </c>
      <c r="B1824" t="s">
        <v>10394</v>
      </c>
      <c r="C1824" t="s">
        <v>1577</v>
      </c>
      <c r="D1824" s="673">
        <v>20.420000000000002</v>
      </c>
      <c r="E1824" s="220" t="s">
        <v>14360</v>
      </c>
      <c r="F1824" s="441">
        <v>45261</v>
      </c>
      <c r="G1824" s="220" t="s">
        <v>1773</v>
      </c>
      <c r="H1824" s="220" t="s">
        <v>74</v>
      </c>
    </row>
    <row r="1825" spans="1:8" ht="27" customHeight="1">
      <c r="A1825">
        <v>2503</v>
      </c>
      <c r="B1825" t="s">
        <v>10395</v>
      </c>
      <c r="C1825" t="s">
        <v>1577</v>
      </c>
      <c r="D1825" s="673">
        <v>26.28</v>
      </c>
      <c r="E1825" s="220" t="s">
        <v>14360</v>
      </c>
      <c r="F1825" s="441">
        <v>45261</v>
      </c>
      <c r="G1825" s="220" t="s">
        <v>1773</v>
      </c>
      <c r="H1825" s="220" t="s">
        <v>74</v>
      </c>
    </row>
    <row r="1826" spans="1:8" ht="27" customHeight="1">
      <c r="A1826">
        <v>2500</v>
      </c>
      <c r="B1826" t="s">
        <v>10396</v>
      </c>
      <c r="C1826" t="s">
        <v>1577</v>
      </c>
      <c r="D1826" s="673">
        <v>35</v>
      </c>
      <c r="E1826" s="220" t="s">
        <v>14360</v>
      </c>
      <c r="F1826" s="441">
        <v>45261</v>
      </c>
      <c r="G1826" s="220" t="s">
        <v>1773</v>
      </c>
      <c r="H1826" s="220" t="s">
        <v>74</v>
      </c>
    </row>
    <row r="1827" spans="1:8" ht="27" customHeight="1">
      <c r="A1827">
        <v>2505</v>
      </c>
      <c r="B1827" t="s">
        <v>10397</v>
      </c>
      <c r="C1827" t="s">
        <v>1577</v>
      </c>
      <c r="D1827" s="673">
        <v>54.55</v>
      </c>
      <c r="E1827" s="220" t="s">
        <v>14360</v>
      </c>
      <c r="F1827" s="441">
        <v>45261</v>
      </c>
      <c r="G1827" s="220" t="s">
        <v>1773</v>
      </c>
      <c r="H1827" s="220" t="s">
        <v>74</v>
      </c>
    </row>
    <row r="1828" spans="1:8" ht="27" customHeight="1">
      <c r="A1828">
        <v>12056</v>
      </c>
      <c r="B1828" t="s">
        <v>10398</v>
      </c>
      <c r="C1828" t="s">
        <v>1577</v>
      </c>
      <c r="D1828" s="673">
        <v>22.04</v>
      </c>
      <c r="E1828" s="220" t="s">
        <v>14360</v>
      </c>
      <c r="F1828" s="441">
        <v>45261</v>
      </c>
      <c r="G1828" s="220" t="s">
        <v>1773</v>
      </c>
      <c r="H1828" s="220" t="s">
        <v>74</v>
      </c>
    </row>
    <row r="1829" spans="1:8" ht="27" customHeight="1">
      <c r="A1829">
        <v>12057</v>
      </c>
      <c r="B1829" t="s">
        <v>10399</v>
      </c>
      <c r="C1829" t="s">
        <v>1577</v>
      </c>
      <c r="D1829" s="673">
        <v>18.72</v>
      </c>
      <c r="E1829" s="220" t="s">
        <v>14360</v>
      </c>
      <c r="F1829" s="441">
        <v>45261</v>
      </c>
      <c r="G1829" s="220" t="s">
        <v>1773</v>
      </c>
      <c r="H1829" s="220" t="s">
        <v>74</v>
      </c>
    </row>
    <row r="1830" spans="1:8" ht="27" customHeight="1">
      <c r="A1830">
        <v>12059</v>
      </c>
      <c r="B1830" t="s">
        <v>10400</v>
      </c>
      <c r="C1830" t="s">
        <v>1577</v>
      </c>
      <c r="D1830" s="673">
        <v>6.57</v>
      </c>
      <c r="E1830" s="220" t="s">
        <v>14360</v>
      </c>
      <c r="F1830" s="441">
        <v>45261</v>
      </c>
      <c r="G1830" s="220" t="s">
        <v>1773</v>
      </c>
      <c r="H1830" s="220" t="s">
        <v>74</v>
      </c>
    </row>
    <row r="1831" spans="1:8" ht="27" customHeight="1">
      <c r="A1831">
        <v>12058</v>
      </c>
      <c r="B1831" t="s">
        <v>10401</v>
      </c>
      <c r="C1831" t="s">
        <v>1577</v>
      </c>
      <c r="D1831" s="673">
        <v>11.67</v>
      </c>
      <c r="E1831" s="220" t="s">
        <v>14360</v>
      </c>
      <c r="F1831" s="441">
        <v>45261</v>
      </c>
      <c r="G1831" s="220" t="s">
        <v>1773</v>
      </c>
      <c r="H1831" s="220" t="s">
        <v>74</v>
      </c>
    </row>
    <row r="1832" spans="1:8" ht="27" customHeight="1">
      <c r="A1832">
        <v>12060</v>
      </c>
      <c r="B1832" t="s">
        <v>10402</v>
      </c>
      <c r="C1832" t="s">
        <v>1577</v>
      </c>
      <c r="D1832" s="673">
        <v>48.64</v>
      </c>
      <c r="E1832" s="220" t="s">
        <v>14360</v>
      </c>
      <c r="F1832" s="441">
        <v>45261</v>
      </c>
      <c r="G1832" s="220" t="s">
        <v>1773</v>
      </c>
      <c r="H1832" s="220" t="s">
        <v>74</v>
      </c>
    </row>
    <row r="1833" spans="1:8" ht="27" customHeight="1">
      <c r="A1833">
        <v>12061</v>
      </c>
      <c r="B1833" t="s">
        <v>10403</v>
      </c>
      <c r="C1833" t="s">
        <v>1577</v>
      </c>
      <c r="D1833" s="673">
        <v>29.7</v>
      </c>
      <c r="E1833" s="220" t="s">
        <v>14360</v>
      </c>
      <c r="F1833" s="441">
        <v>45261</v>
      </c>
      <c r="G1833" s="220" t="s">
        <v>1773</v>
      </c>
      <c r="H1833" s="220" t="s">
        <v>74</v>
      </c>
    </row>
    <row r="1834" spans="1:8" ht="27" customHeight="1">
      <c r="A1834">
        <v>12062</v>
      </c>
      <c r="B1834" t="s">
        <v>10404</v>
      </c>
      <c r="C1834" t="s">
        <v>1577</v>
      </c>
      <c r="D1834" s="673">
        <v>54.77</v>
      </c>
      <c r="E1834" s="220" t="s">
        <v>14360</v>
      </c>
      <c r="F1834" s="441">
        <v>45261</v>
      </c>
      <c r="G1834" s="220" t="s">
        <v>1773</v>
      </c>
      <c r="H1834" s="220" t="s">
        <v>74</v>
      </c>
    </row>
    <row r="1835" spans="1:8" ht="27" customHeight="1">
      <c r="A1835">
        <v>21137</v>
      </c>
      <c r="B1835" t="s">
        <v>10405</v>
      </c>
      <c r="C1835" t="s">
        <v>1577</v>
      </c>
      <c r="D1835" s="673">
        <v>9.52</v>
      </c>
      <c r="E1835" s="220" t="s">
        <v>14360</v>
      </c>
      <c r="F1835" s="441">
        <v>45261</v>
      </c>
      <c r="G1835" s="220" t="s">
        <v>1773</v>
      </c>
      <c r="H1835" s="220" t="s">
        <v>74</v>
      </c>
    </row>
    <row r="1836" spans="1:8" ht="27" customHeight="1">
      <c r="A1836">
        <v>2687</v>
      </c>
      <c r="B1836" t="s">
        <v>10406</v>
      </c>
      <c r="C1836" t="s">
        <v>1577</v>
      </c>
      <c r="D1836" s="673">
        <v>1.99</v>
      </c>
      <c r="E1836" s="220" t="s">
        <v>14360</v>
      </c>
      <c r="F1836" s="441">
        <v>45261</v>
      </c>
      <c r="G1836" s="220" t="s">
        <v>1773</v>
      </c>
      <c r="H1836" s="220" t="s">
        <v>74</v>
      </c>
    </row>
    <row r="1837" spans="1:8" ht="27" customHeight="1">
      <c r="A1837">
        <v>2689</v>
      </c>
      <c r="B1837" t="s">
        <v>10407</v>
      </c>
      <c r="C1837" t="s">
        <v>1577</v>
      </c>
      <c r="D1837" s="673">
        <v>2.37</v>
      </c>
      <c r="E1837" s="220" t="s">
        <v>14360</v>
      </c>
      <c r="F1837" s="441">
        <v>45261</v>
      </c>
      <c r="G1837" s="220" t="s">
        <v>1773</v>
      </c>
      <c r="H1837" s="220" t="s">
        <v>74</v>
      </c>
    </row>
    <row r="1838" spans="1:8" ht="27" customHeight="1">
      <c r="A1838">
        <v>2688</v>
      </c>
      <c r="B1838" t="s">
        <v>10408</v>
      </c>
      <c r="C1838" t="s">
        <v>1577</v>
      </c>
      <c r="D1838" s="673">
        <v>2.56</v>
      </c>
      <c r="E1838" s="220" t="s">
        <v>14360</v>
      </c>
      <c r="F1838" s="441">
        <v>45261</v>
      </c>
      <c r="G1838" s="220" t="s">
        <v>1773</v>
      </c>
      <c r="H1838" s="220" t="s">
        <v>74</v>
      </c>
    </row>
    <row r="1839" spans="1:8" ht="27" customHeight="1">
      <c r="A1839">
        <v>2690</v>
      </c>
      <c r="B1839" t="s">
        <v>10409</v>
      </c>
      <c r="C1839" t="s">
        <v>1577</v>
      </c>
      <c r="D1839" s="673">
        <v>4.3899999999999997</v>
      </c>
      <c r="E1839" s="220" t="s">
        <v>14360</v>
      </c>
      <c r="F1839" s="441">
        <v>45261</v>
      </c>
      <c r="G1839" s="220" t="s">
        <v>1773</v>
      </c>
      <c r="H1839" s="220" t="s">
        <v>74</v>
      </c>
    </row>
    <row r="1840" spans="1:8" ht="27" customHeight="1">
      <c r="A1840">
        <v>39243</v>
      </c>
      <c r="B1840" t="s">
        <v>10410</v>
      </c>
      <c r="C1840" t="s">
        <v>1577</v>
      </c>
      <c r="D1840" s="673">
        <v>2.89</v>
      </c>
      <c r="E1840" s="220" t="s">
        <v>14360</v>
      </c>
      <c r="F1840" s="441">
        <v>45261</v>
      </c>
      <c r="G1840" s="220" t="s">
        <v>1773</v>
      </c>
      <c r="H1840" s="220" t="s">
        <v>74</v>
      </c>
    </row>
    <row r="1841" spans="1:8" ht="27" customHeight="1">
      <c r="A1841">
        <v>39244</v>
      </c>
      <c r="B1841" t="s">
        <v>10411</v>
      </c>
      <c r="C1841" t="s">
        <v>1577</v>
      </c>
      <c r="D1841" s="673">
        <v>3.91</v>
      </c>
      <c r="E1841" s="220" t="s">
        <v>14360</v>
      </c>
      <c r="F1841" s="441">
        <v>45261</v>
      </c>
      <c r="G1841" s="220" t="s">
        <v>1773</v>
      </c>
      <c r="H1841" s="220" t="s">
        <v>74</v>
      </c>
    </row>
    <row r="1842" spans="1:8" ht="27" customHeight="1">
      <c r="A1842">
        <v>39245</v>
      </c>
      <c r="B1842" t="s">
        <v>10412</v>
      </c>
      <c r="C1842" t="s">
        <v>1577</v>
      </c>
      <c r="D1842" s="673">
        <v>7.53</v>
      </c>
      <c r="E1842" s="220" t="s">
        <v>14360</v>
      </c>
      <c r="F1842" s="441">
        <v>45261</v>
      </c>
      <c r="G1842" s="220" t="s">
        <v>1773</v>
      </c>
      <c r="H1842" s="220" t="s">
        <v>74</v>
      </c>
    </row>
    <row r="1843" spans="1:8" ht="27" customHeight="1">
      <c r="A1843">
        <v>39254</v>
      </c>
      <c r="B1843" t="s">
        <v>10413</v>
      </c>
      <c r="C1843" t="s">
        <v>1577</v>
      </c>
      <c r="D1843" s="673">
        <v>11.26</v>
      </c>
      <c r="E1843" s="220" t="s">
        <v>14360</v>
      </c>
      <c r="F1843" s="441">
        <v>45261</v>
      </c>
      <c r="G1843" s="220" t="s">
        <v>1773</v>
      </c>
      <c r="H1843" s="220" t="s">
        <v>74</v>
      </c>
    </row>
    <row r="1844" spans="1:8" ht="27" customHeight="1">
      <c r="A1844">
        <v>39255</v>
      </c>
      <c r="B1844" t="s">
        <v>10414</v>
      </c>
      <c r="C1844" t="s">
        <v>1577</v>
      </c>
      <c r="D1844" s="673">
        <v>20.83</v>
      </c>
      <c r="E1844" s="220" t="s">
        <v>14360</v>
      </c>
      <c r="F1844" s="441">
        <v>45261</v>
      </c>
      <c r="G1844" s="220" t="s">
        <v>1773</v>
      </c>
      <c r="H1844" s="220" t="s">
        <v>74</v>
      </c>
    </row>
    <row r="1845" spans="1:8" ht="27" customHeight="1">
      <c r="A1845">
        <v>39253</v>
      </c>
      <c r="B1845" t="s">
        <v>10415</v>
      </c>
      <c r="C1845" t="s">
        <v>1577</v>
      </c>
      <c r="D1845" s="673">
        <v>14.35</v>
      </c>
      <c r="E1845" s="220" t="s">
        <v>14360</v>
      </c>
      <c r="F1845" s="441">
        <v>45261</v>
      </c>
      <c r="G1845" s="220" t="s">
        <v>1773</v>
      </c>
      <c r="H1845" s="220" t="s">
        <v>74</v>
      </c>
    </row>
    <row r="1846" spans="1:8" ht="27" customHeight="1">
      <c r="A1846">
        <v>39246</v>
      </c>
      <c r="B1846" t="s">
        <v>10416</v>
      </c>
      <c r="C1846" t="s">
        <v>1577</v>
      </c>
      <c r="D1846" s="673">
        <v>6.31</v>
      </c>
      <c r="E1846" s="220" t="s">
        <v>14360</v>
      </c>
      <c r="F1846" s="441">
        <v>45261</v>
      </c>
      <c r="G1846" s="220" t="s">
        <v>1773</v>
      </c>
      <c r="H1846" s="220" t="s">
        <v>74</v>
      </c>
    </row>
    <row r="1847" spans="1:8" ht="27" customHeight="1">
      <c r="A1847">
        <v>39247</v>
      </c>
      <c r="B1847" t="s">
        <v>10417</v>
      </c>
      <c r="C1847" t="s">
        <v>1577</v>
      </c>
      <c r="D1847" s="673">
        <v>5.5</v>
      </c>
      <c r="E1847" s="220" t="s">
        <v>14360</v>
      </c>
      <c r="F1847" s="441">
        <v>45261</v>
      </c>
      <c r="G1847" s="220" t="s">
        <v>1773</v>
      </c>
      <c r="H1847" s="220" t="s">
        <v>74</v>
      </c>
    </row>
    <row r="1848" spans="1:8" ht="27" customHeight="1">
      <c r="A1848">
        <v>2446</v>
      </c>
      <c r="B1848" t="s">
        <v>10418</v>
      </c>
      <c r="C1848" t="s">
        <v>1577</v>
      </c>
      <c r="D1848" s="673">
        <v>9.06</v>
      </c>
      <c r="E1848" s="220" t="s">
        <v>14360</v>
      </c>
      <c r="F1848" s="441">
        <v>45261</v>
      </c>
      <c r="G1848" s="220" t="s">
        <v>1773</v>
      </c>
      <c r="H1848" s="220" t="s">
        <v>74</v>
      </c>
    </row>
    <row r="1849" spans="1:8" ht="27" customHeight="1">
      <c r="A1849">
        <v>2442</v>
      </c>
      <c r="B1849" t="s">
        <v>10419</v>
      </c>
      <c r="C1849" t="s">
        <v>1577</v>
      </c>
      <c r="D1849" s="673">
        <v>12.69</v>
      </c>
      <c r="E1849" s="220" t="s">
        <v>14360</v>
      </c>
      <c r="F1849" s="441">
        <v>45261</v>
      </c>
      <c r="G1849" s="220" t="s">
        <v>1773</v>
      </c>
      <c r="H1849" s="220" t="s">
        <v>74</v>
      </c>
    </row>
    <row r="1850" spans="1:8" ht="27" customHeight="1">
      <c r="A1850">
        <v>39248</v>
      </c>
      <c r="B1850" t="s">
        <v>10420</v>
      </c>
      <c r="C1850" t="s">
        <v>1577</v>
      </c>
      <c r="D1850" s="673">
        <v>17.690000000000001</v>
      </c>
      <c r="E1850" s="220" t="s">
        <v>14360</v>
      </c>
      <c r="F1850" s="441">
        <v>45261</v>
      </c>
      <c r="G1850" s="220" t="s">
        <v>1773</v>
      </c>
      <c r="H1850" s="220" t="s">
        <v>74</v>
      </c>
    </row>
    <row r="1851" spans="1:8" ht="27" customHeight="1">
      <c r="A1851">
        <v>2438</v>
      </c>
      <c r="B1851" t="s">
        <v>10421</v>
      </c>
      <c r="C1851" t="s">
        <v>1573</v>
      </c>
      <c r="D1851" s="673">
        <v>20.98</v>
      </c>
      <c r="E1851" s="220" t="s">
        <v>14360</v>
      </c>
      <c r="F1851" s="441">
        <v>45261</v>
      </c>
      <c r="G1851" s="220" t="s">
        <v>1773</v>
      </c>
      <c r="H1851" s="220" t="s">
        <v>74</v>
      </c>
    </row>
    <row r="1852" spans="1:8" ht="27" customHeight="1">
      <c r="A1852">
        <v>40922</v>
      </c>
      <c r="B1852" t="s">
        <v>10422</v>
      </c>
      <c r="C1852" t="s">
        <v>1580</v>
      </c>
      <c r="D1852" s="674">
        <v>3666.11</v>
      </c>
      <c r="E1852" s="220" t="s">
        <v>14360</v>
      </c>
      <c r="F1852" s="441">
        <v>45261</v>
      </c>
      <c r="G1852" s="220" t="s">
        <v>1773</v>
      </c>
      <c r="H1852" s="220" t="s">
        <v>74</v>
      </c>
    </row>
    <row r="1853" spans="1:8" ht="27" customHeight="1">
      <c r="A1853">
        <v>36486</v>
      </c>
      <c r="B1853" t="s">
        <v>10423</v>
      </c>
      <c r="C1853" t="s">
        <v>1574</v>
      </c>
      <c r="D1853" s="674">
        <v>70127.199999999997</v>
      </c>
      <c r="E1853" s="220" t="s">
        <v>14360</v>
      </c>
      <c r="F1853" s="441">
        <v>45261</v>
      </c>
      <c r="G1853" s="220" t="s">
        <v>1773</v>
      </c>
      <c r="H1853" s="220" t="s">
        <v>74</v>
      </c>
    </row>
    <row r="1854" spans="1:8" ht="27" customHeight="1">
      <c r="A1854">
        <v>37777</v>
      </c>
      <c r="B1854" t="s">
        <v>10424</v>
      </c>
      <c r="C1854" t="s">
        <v>1574</v>
      </c>
      <c r="D1854" s="674">
        <v>330157.49</v>
      </c>
      <c r="E1854" s="220" t="s">
        <v>14360</v>
      </c>
      <c r="F1854" s="441">
        <v>45261</v>
      </c>
      <c r="G1854" s="220" t="s">
        <v>1773</v>
      </c>
      <c r="H1854" s="220" t="s">
        <v>74</v>
      </c>
    </row>
    <row r="1855" spans="1:8" ht="27" customHeight="1">
      <c r="A1855">
        <v>12624</v>
      </c>
      <c r="B1855" t="s">
        <v>10425</v>
      </c>
      <c r="C1855" t="s">
        <v>1574</v>
      </c>
      <c r="D1855" s="673">
        <v>30.23</v>
      </c>
      <c r="E1855" s="220" t="s">
        <v>14360</v>
      </c>
      <c r="F1855" s="441">
        <v>45261</v>
      </c>
      <c r="G1855" s="220" t="s">
        <v>1773</v>
      </c>
      <c r="H1855" s="220" t="s">
        <v>74</v>
      </c>
    </row>
    <row r="1856" spans="1:8" ht="27" customHeight="1">
      <c r="A1856">
        <v>517</v>
      </c>
      <c r="B1856" t="s">
        <v>10426</v>
      </c>
      <c r="C1856" t="s">
        <v>1579</v>
      </c>
      <c r="D1856" s="673">
        <v>10.210000000000001</v>
      </c>
      <c r="E1856" s="220" t="s">
        <v>14360</v>
      </c>
      <c r="F1856" s="441">
        <v>45261</v>
      </c>
      <c r="G1856" s="220" t="s">
        <v>1773</v>
      </c>
      <c r="H1856" s="220" t="s">
        <v>74</v>
      </c>
    </row>
    <row r="1857" spans="1:8" ht="27" customHeight="1">
      <c r="A1857">
        <v>37534</v>
      </c>
      <c r="B1857" t="s">
        <v>10427</v>
      </c>
      <c r="C1857" t="s">
        <v>1578</v>
      </c>
      <c r="D1857" s="673">
        <v>21.64</v>
      </c>
      <c r="E1857" s="220" t="s">
        <v>14360</v>
      </c>
      <c r="F1857" s="441">
        <v>45261</v>
      </c>
      <c r="G1857" s="220" t="s">
        <v>1773</v>
      </c>
      <c r="H1857" s="220" t="s">
        <v>74</v>
      </c>
    </row>
    <row r="1858" spans="1:8" ht="27" customHeight="1">
      <c r="A1858">
        <v>37535</v>
      </c>
      <c r="B1858" t="s">
        <v>10428</v>
      </c>
      <c r="C1858" t="s">
        <v>1578</v>
      </c>
      <c r="D1858" s="673">
        <v>21.64</v>
      </c>
      <c r="E1858" s="220" t="s">
        <v>14360</v>
      </c>
      <c r="F1858" s="441">
        <v>45261</v>
      </c>
      <c r="G1858" s="220" t="s">
        <v>1773</v>
      </c>
      <c r="H1858" s="220" t="s">
        <v>74</v>
      </c>
    </row>
    <row r="1859" spans="1:8" ht="27" customHeight="1">
      <c r="A1859">
        <v>37533</v>
      </c>
      <c r="B1859" t="s">
        <v>10429</v>
      </c>
      <c r="C1859" t="s">
        <v>1578</v>
      </c>
      <c r="D1859" s="673">
        <v>21.64</v>
      </c>
      <c r="E1859" s="220" t="s">
        <v>14360</v>
      </c>
      <c r="F1859" s="441">
        <v>45261</v>
      </c>
      <c r="G1859" s="220" t="s">
        <v>1773</v>
      </c>
      <c r="H1859" s="220" t="s">
        <v>74</v>
      </c>
    </row>
    <row r="1860" spans="1:8" ht="27" customHeight="1">
      <c r="A1860">
        <v>37537</v>
      </c>
      <c r="B1860" t="s">
        <v>10430</v>
      </c>
      <c r="C1860" t="s">
        <v>1578</v>
      </c>
      <c r="D1860" s="673">
        <v>16.38</v>
      </c>
      <c r="E1860" s="220" t="s">
        <v>14360</v>
      </c>
      <c r="F1860" s="441">
        <v>45261</v>
      </c>
      <c r="G1860" s="220" t="s">
        <v>1773</v>
      </c>
      <c r="H1860" s="220" t="s">
        <v>74</v>
      </c>
    </row>
    <row r="1861" spans="1:8" ht="27" customHeight="1">
      <c r="A1861">
        <v>37536</v>
      </c>
      <c r="B1861" t="s">
        <v>10431</v>
      </c>
      <c r="C1861" t="s">
        <v>1578</v>
      </c>
      <c r="D1861" s="673">
        <v>16.38</v>
      </c>
      <c r="E1861" s="220" t="s">
        <v>14360</v>
      </c>
      <c r="F1861" s="441">
        <v>45261</v>
      </c>
      <c r="G1861" s="220" t="s">
        <v>1773</v>
      </c>
      <c r="H1861" s="220" t="s">
        <v>74</v>
      </c>
    </row>
    <row r="1862" spans="1:8" ht="27" customHeight="1">
      <c r="A1862">
        <v>37532</v>
      </c>
      <c r="B1862" t="s">
        <v>10432</v>
      </c>
      <c r="C1862" t="s">
        <v>1578</v>
      </c>
      <c r="D1862" s="673">
        <v>16.38</v>
      </c>
      <c r="E1862" s="220" t="s">
        <v>14360</v>
      </c>
      <c r="F1862" s="441">
        <v>45261</v>
      </c>
      <c r="G1862" s="220" t="s">
        <v>1773</v>
      </c>
      <c r="H1862" s="220" t="s">
        <v>74</v>
      </c>
    </row>
    <row r="1863" spans="1:8" ht="27" customHeight="1">
      <c r="A1863">
        <v>2696</v>
      </c>
      <c r="B1863" t="s">
        <v>10433</v>
      </c>
      <c r="C1863" t="s">
        <v>1573</v>
      </c>
      <c r="D1863" s="673">
        <v>18.64</v>
      </c>
      <c r="E1863" s="220" t="s">
        <v>14360</v>
      </c>
      <c r="F1863" s="441">
        <v>45261</v>
      </c>
      <c r="G1863" s="220" t="s">
        <v>1773</v>
      </c>
      <c r="H1863" s="220" t="s">
        <v>74</v>
      </c>
    </row>
    <row r="1864" spans="1:8" ht="27" customHeight="1">
      <c r="A1864">
        <v>40928</v>
      </c>
      <c r="B1864" t="s">
        <v>10434</v>
      </c>
      <c r="C1864" t="s">
        <v>1580</v>
      </c>
      <c r="D1864" s="674">
        <v>3255.22</v>
      </c>
      <c r="E1864" s="220" t="s">
        <v>14360</v>
      </c>
      <c r="F1864" s="441">
        <v>45261</v>
      </c>
      <c r="G1864" s="220" t="s">
        <v>1773</v>
      </c>
      <c r="H1864" s="220" t="s">
        <v>74</v>
      </c>
    </row>
    <row r="1865" spans="1:8" ht="27" customHeight="1">
      <c r="A1865">
        <v>4083</v>
      </c>
      <c r="B1865" t="s">
        <v>10435</v>
      </c>
      <c r="C1865" t="s">
        <v>1573</v>
      </c>
      <c r="D1865" s="673">
        <v>19.91</v>
      </c>
      <c r="E1865" s="220" t="s">
        <v>14360</v>
      </c>
      <c r="F1865" s="441">
        <v>45261</v>
      </c>
      <c r="G1865" s="220" t="s">
        <v>1773</v>
      </c>
      <c r="H1865" s="220" t="s">
        <v>74</v>
      </c>
    </row>
    <row r="1866" spans="1:8" ht="27" customHeight="1">
      <c r="A1866">
        <v>40818</v>
      </c>
      <c r="B1866" t="s">
        <v>10436</v>
      </c>
      <c r="C1866" t="s">
        <v>1580</v>
      </c>
      <c r="D1866" s="674">
        <v>3476.23</v>
      </c>
      <c r="E1866" s="220" t="s">
        <v>14360</v>
      </c>
      <c r="F1866" s="441">
        <v>45261</v>
      </c>
      <c r="G1866" s="220" t="s">
        <v>1773</v>
      </c>
      <c r="H1866" s="220" t="s">
        <v>74</v>
      </c>
    </row>
    <row r="1867" spans="1:8" ht="27" customHeight="1">
      <c r="A1867">
        <v>43146</v>
      </c>
      <c r="B1867" t="s">
        <v>10437</v>
      </c>
      <c r="C1867" t="s">
        <v>1578</v>
      </c>
      <c r="D1867" s="673">
        <v>12.58</v>
      </c>
      <c r="E1867" s="220" t="s">
        <v>14360</v>
      </c>
      <c r="F1867" s="441">
        <v>45261</v>
      </c>
      <c r="G1867" s="220" t="s">
        <v>1773</v>
      </c>
      <c r="H1867" s="220" t="s">
        <v>74</v>
      </c>
    </row>
    <row r="1868" spans="1:8" ht="27" customHeight="1">
      <c r="A1868">
        <v>2705</v>
      </c>
      <c r="B1868" t="s">
        <v>10438</v>
      </c>
      <c r="C1868" t="s">
        <v>4941</v>
      </c>
      <c r="D1868" s="673">
        <v>0.74</v>
      </c>
      <c r="E1868" s="220" t="s">
        <v>14360</v>
      </c>
      <c r="F1868" s="441">
        <v>45261</v>
      </c>
      <c r="G1868" s="220" t="s">
        <v>1773</v>
      </c>
      <c r="H1868" s="220" t="s">
        <v>74</v>
      </c>
    </row>
    <row r="1869" spans="1:8" ht="27" customHeight="1">
      <c r="A1869">
        <v>14250</v>
      </c>
      <c r="B1869" t="s">
        <v>10439</v>
      </c>
      <c r="C1869" t="s">
        <v>4941</v>
      </c>
      <c r="D1869" s="673">
        <v>0.76</v>
      </c>
      <c r="E1869" s="220" t="s">
        <v>14360</v>
      </c>
      <c r="F1869" s="441">
        <v>45261</v>
      </c>
      <c r="G1869" s="220" t="s">
        <v>1773</v>
      </c>
      <c r="H1869" s="220" t="s">
        <v>74</v>
      </c>
    </row>
    <row r="1870" spans="1:8" ht="27" customHeight="1">
      <c r="A1870">
        <v>11683</v>
      </c>
      <c r="B1870" t="s">
        <v>10440</v>
      </c>
      <c r="C1870" t="s">
        <v>1574</v>
      </c>
      <c r="D1870" s="673">
        <v>39.89</v>
      </c>
      <c r="E1870" s="220" t="s">
        <v>14360</v>
      </c>
      <c r="F1870" s="441">
        <v>45261</v>
      </c>
      <c r="G1870" s="220" t="s">
        <v>1773</v>
      </c>
      <c r="H1870" s="220" t="s">
        <v>74</v>
      </c>
    </row>
    <row r="1871" spans="1:8" ht="27" customHeight="1">
      <c r="A1871">
        <v>11684</v>
      </c>
      <c r="B1871" t="s">
        <v>10441</v>
      </c>
      <c r="C1871" t="s">
        <v>1574</v>
      </c>
      <c r="D1871" s="673">
        <v>43.66</v>
      </c>
      <c r="E1871" s="220" t="s">
        <v>14360</v>
      </c>
      <c r="F1871" s="441">
        <v>45261</v>
      </c>
      <c r="G1871" s="220" t="s">
        <v>1773</v>
      </c>
      <c r="H1871" s="220" t="s">
        <v>74</v>
      </c>
    </row>
    <row r="1872" spans="1:8" ht="27" customHeight="1">
      <c r="A1872">
        <v>6141</v>
      </c>
      <c r="B1872" t="s">
        <v>10442</v>
      </c>
      <c r="C1872" t="s">
        <v>1574</v>
      </c>
      <c r="D1872" s="673">
        <v>5.38</v>
      </c>
      <c r="E1872" s="220" t="s">
        <v>14360</v>
      </c>
      <c r="F1872" s="441">
        <v>45261</v>
      </c>
      <c r="G1872" s="220" t="s">
        <v>1773</v>
      </c>
      <c r="H1872" s="220" t="s">
        <v>74</v>
      </c>
    </row>
    <row r="1873" spans="1:8" ht="27" customHeight="1">
      <c r="A1873">
        <v>11681</v>
      </c>
      <c r="B1873" t="s">
        <v>10443</v>
      </c>
      <c r="C1873" t="s">
        <v>1574</v>
      </c>
      <c r="D1873" s="673">
        <v>6.79</v>
      </c>
      <c r="E1873" s="220" t="s">
        <v>14360</v>
      </c>
      <c r="F1873" s="441">
        <v>45261</v>
      </c>
      <c r="G1873" s="220" t="s">
        <v>1773</v>
      </c>
      <c r="H1873" s="220" t="s">
        <v>74</v>
      </c>
    </row>
    <row r="1874" spans="1:8" ht="27" customHeight="1">
      <c r="A1874">
        <v>2706</v>
      </c>
      <c r="B1874" t="s">
        <v>10444</v>
      </c>
      <c r="C1874" t="s">
        <v>1573</v>
      </c>
      <c r="D1874" s="673">
        <v>114.91</v>
      </c>
      <c r="E1874" s="220" t="s">
        <v>14360</v>
      </c>
      <c r="F1874" s="441">
        <v>45261</v>
      </c>
      <c r="G1874" s="220" t="s">
        <v>1773</v>
      </c>
      <c r="H1874" s="220" t="s">
        <v>74</v>
      </c>
    </row>
    <row r="1875" spans="1:8" ht="27" customHeight="1">
      <c r="A1875">
        <v>40811</v>
      </c>
      <c r="B1875" t="s">
        <v>10445</v>
      </c>
      <c r="C1875" t="s">
        <v>1580</v>
      </c>
      <c r="D1875" s="674">
        <v>20059.5</v>
      </c>
      <c r="E1875" s="220" t="s">
        <v>14360</v>
      </c>
      <c r="F1875" s="441">
        <v>45261</v>
      </c>
      <c r="G1875" s="220" t="s">
        <v>1773</v>
      </c>
      <c r="H1875" s="220" t="s">
        <v>74</v>
      </c>
    </row>
    <row r="1876" spans="1:8" ht="27" customHeight="1">
      <c r="A1876">
        <v>2707</v>
      </c>
      <c r="B1876" t="s">
        <v>10446</v>
      </c>
      <c r="C1876" t="s">
        <v>1573</v>
      </c>
      <c r="D1876" s="673">
        <v>120.62</v>
      </c>
      <c r="E1876" s="220" t="s">
        <v>14360</v>
      </c>
      <c r="F1876" s="441">
        <v>45261</v>
      </c>
      <c r="G1876" s="220" t="s">
        <v>1773</v>
      </c>
      <c r="H1876" s="220" t="s">
        <v>74</v>
      </c>
    </row>
    <row r="1877" spans="1:8" ht="27" customHeight="1">
      <c r="A1877">
        <v>40813</v>
      </c>
      <c r="B1877" t="s">
        <v>10447</v>
      </c>
      <c r="C1877" t="s">
        <v>1580</v>
      </c>
      <c r="D1877" s="674">
        <v>21056.95</v>
      </c>
      <c r="E1877" s="220" t="s">
        <v>14360</v>
      </c>
      <c r="F1877" s="441">
        <v>45261</v>
      </c>
      <c r="G1877" s="220" t="s">
        <v>1773</v>
      </c>
      <c r="H1877" s="220" t="s">
        <v>74</v>
      </c>
    </row>
    <row r="1878" spans="1:8" ht="27" customHeight="1">
      <c r="A1878">
        <v>2708</v>
      </c>
      <c r="B1878" t="s">
        <v>10448</v>
      </c>
      <c r="C1878" t="s">
        <v>1573</v>
      </c>
      <c r="D1878" s="673">
        <v>144.01</v>
      </c>
      <c r="E1878" s="220" t="s">
        <v>14360</v>
      </c>
      <c r="F1878" s="441">
        <v>45261</v>
      </c>
      <c r="G1878" s="220" t="s">
        <v>1773</v>
      </c>
      <c r="H1878" s="220" t="s">
        <v>74</v>
      </c>
    </row>
    <row r="1879" spans="1:8" ht="27" customHeight="1">
      <c r="A1879">
        <v>40814</v>
      </c>
      <c r="B1879" t="s">
        <v>10449</v>
      </c>
      <c r="C1879" t="s">
        <v>1580</v>
      </c>
      <c r="D1879" s="674">
        <v>25139.48</v>
      </c>
      <c r="E1879" s="220" t="s">
        <v>14360</v>
      </c>
      <c r="F1879" s="441">
        <v>45261</v>
      </c>
      <c r="G1879" s="220" t="s">
        <v>1773</v>
      </c>
      <c r="H1879" s="220" t="s">
        <v>74</v>
      </c>
    </row>
    <row r="1880" spans="1:8" ht="27" customHeight="1">
      <c r="A1880">
        <v>38403</v>
      </c>
      <c r="B1880" t="s">
        <v>10450</v>
      </c>
      <c r="C1880" t="s">
        <v>1574</v>
      </c>
      <c r="D1880" s="673">
        <v>48.31</v>
      </c>
      <c r="E1880" s="220" t="s">
        <v>14360</v>
      </c>
      <c r="F1880" s="441">
        <v>45261</v>
      </c>
      <c r="G1880" s="220" t="s">
        <v>1773</v>
      </c>
      <c r="H1880" s="220" t="s">
        <v>74</v>
      </c>
    </row>
    <row r="1881" spans="1:8" ht="27" customHeight="1">
      <c r="A1881">
        <v>43482</v>
      </c>
      <c r="B1881" t="s">
        <v>10451</v>
      </c>
      <c r="C1881" t="s">
        <v>1573</v>
      </c>
      <c r="D1881" s="673">
        <v>0.79</v>
      </c>
      <c r="E1881" s="220" t="s">
        <v>14360</v>
      </c>
      <c r="F1881" s="441">
        <v>45261</v>
      </c>
      <c r="G1881" s="220" t="s">
        <v>1773</v>
      </c>
      <c r="H1881" s="220" t="s">
        <v>74</v>
      </c>
    </row>
    <row r="1882" spans="1:8" ht="27" customHeight="1">
      <c r="A1882">
        <v>43494</v>
      </c>
      <c r="B1882" t="s">
        <v>10452</v>
      </c>
      <c r="C1882" t="s">
        <v>1580</v>
      </c>
      <c r="D1882" s="673">
        <v>148.04</v>
      </c>
      <c r="E1882" s="220" t="s">
        <v>14360</v>
      </c>
      <c r="F1882" s="441">
        <v>45261</v>
      </c>
      <c r="G1882" s="220" t="s">
        <v>1773</v>
      </c>
      <c r="H1882" s="220" t="s">
        <v>74</v>
      </c>
    </row>
    <row r="1883" spans="1:8" ht="27" customHeight="1">
      <c r="A1883">
        <v>43483</v>
      </c>
      <c r="B1883" t="s">
        <v>10453</v>
      </c>
      <c r="C1883" t="s">
        <v>1573</v>
      </c>
      <c r="D1883" s="673">
        <v>1.43</v>
      </c>
      <c r="E1883" s="220" t="s">
        <v>14360</v>
      </c>
      <c r="F1883" s="441">
        <v>45261</v>
      </c>
      <c r="G1883" s="220" t="s">
        <v>1773</v>
      </c>
      <c r="H1883" s="220" t="s">
        <v>74</v>
      </c>
    </row>
    <row r="1884" spans="1:8" ht="27" customHeight="1">
      <c r="A1884">
        <v>43495</v>
      </c>
      <c r="B1884" t="s">
        <v>10454</v>
      </c>
      <c r="C1884" t="s">
        <v>1580</v>
      </c>
      <c r="D1884" s="673">
        <v>269.97000000000003</v>
      </c>
      <c r="E1884" s="220" t="s">
        <v>14360</v>
      </c>
      <c r="F1884" s="441">
        <v>45261</v>
      </c>
      <c r="G1884" s="220" t="s">
        <v>1773</v>
      </c>
      <c r="H1884" s="220" t="s">
        <v>74</v>
      </c>
    </row>
    <row r="1885" spans="1:8" ht="27" customHeight="1">
      <c r="A1885">
        <v>43484</v>
      </c>
      <c r="B1885" t="s">
        <v>10455</v>
      </c>
      <c r="C1885" t="s">
        <v>1573</v>
      </c>
      <c r="D1885" s="673">
        <v>1.2</v>
      </c>
      <c r="E1885" s="220" t="s">
        <v>14360</v>
      </c>
      <c r="F1885" s="441">
        <v>45261</v>
      </c>
      <c r="G1885" s="220" t="s">
        <v>1773</v>
      </c>
      <c r="H1885" s="220" t="s">
        <v>74</v>
      </c>
    </row>
    <row r="1886" spans="1:8" ht="27" customHeight="1">
      <c r="A1886">
        <v>43496</v>
      </c>
      <c r="B1886" t="s">
        <v>10456</v>
      </c>
      <c r="C1886" t="s">
        <v>1580</v>
      </c>
      <c r="D1886" s="673">
        <v>226.41</v>
      </c>
      <c r="E1886" s="220" t="s">
        <v>14360</v>
      </c>
      <c r="F1886" s="441">
        <v>45261</v>
      </c>
      <c r="G1886" s="220" t="s">
        <v>1773</v>
      </c>
      <c r="H1886" s="220" t="s">
        <v>74</v>
      </c>
    </row>
    <row r="1887" spans="1:8" ht="27" customHeight="1">
      <c r="A1887">
        <v>43485</v>
      </c>
      <c r="B1887" t="s">
        <v>10457</v>
      </c>
      <c r="C1887" t="s">
        <v>1573</v>
      </c>
      <c r="D1887" s="673">
        <v>1.06</v>
      </c>
      <c r="E1887" s="220" t="s">
        <v>14360</v>
      </c>
      <c r="F1887" s="441">
        <v>45261</v>
      </c>
      <c r="G1887" s="220" t="s">
        <v>1773</v>
      </c>
      <c r="H1887" s="220" t="s">
        <v>74</v>
      </c>
    </row>
    <row r="1888" spans="1:8" ht="27" customHeight="1">
      <c r="A1888">
        <v>43497</v>
      </c>
      <c r="B1888" t="s">
        <v>10458</v>
      </c>
      <c r="C1888" t="s">
        <v>1580</v>
      </c>
      <c r="D1888" s="673">
        <v>199.2</v>
      </c>
      <c r="E1888" s="220" t="s">
        <v>14360</v>
      </c>
      <c r="F1888" s="441">
        <v>45261</v>
      </c>
      <c r="G1888" s="220" t="s">
        <v>1773</v>
      </c>
      <c r="H1888" s="220" t="s">
        <v>74</v>
      </c>
    </row>
    <row r="1889" spans="1:8" ht="27" customHeight="1">
      <c r="A1889">
        <v>43487</v>
      </c>
      <c r="B1889" t="s">
        <v>10459</v>
      </c>
      <c r="C1889" t="s">
        <v>1573</v>
      </c>
      <c r="D1889" s="673">
        <v>1.25</v>
      </c>
      <c r="E1889" s="220" t="s">
        <v>14360</v>
      </c>
      <c r="F1889" s="441">
        <v>45261</v>
      </c>
      <c r="G1889" s="220" t="s">
        <v>1773</v>
      </c>
      <c r="H1889" s="220" t="s">
        <v>74</v>
      </c>
    </row>
    <row r="1890" spans="1:8" ht="27" customHeight="1">
      <c r="A1890">
        <v>43499</v>
      </c>
      <c r="B1890" t="s">
        <v>10460</v>
      </c>
      <c r="C1890" t="s">
        <v>1580</v>
      </c>
      <c r="D1890" s="673">
        <v>236.16</v>
      </c>
      <c r="E1890" s="220" t="s">
        <v>14360</v>
      </c>
      <c r="F1890" s="441">
        <v>45261</v>
      </c>
      <c r="G1890" s="220" t="s">
        <v>1773</v>
      </c>
      <c r="H1890" s="220" t="s">
        <v>74</v>
      </c>
    </row>
    <row r="1891" spans="1:8" ht="27" customHeight="1">
      <c r="A1891">
        <v>43486</v>
      </c>
      <c r="B1891" t="s">
        <v>10461</v>
      </c>
      <c r="C1891" t="s">
        <v>1573</v>
      </c>
      <c r="D1891" s="673">
        <v>0.74</v>
      </c>
      <c r="E1891" s="220" t="s">
        <v>14360</v>
      </c>
      <c r="F1891" s="441">
        <v>45261</v>
      </c>
      <c r="G1891" s="220" t="s">
        <v>1773</v>
      </c>
      <c r="H1891" s="220" t="s">
        <v>74</v>
      </c>
    </row>
    <row r="1892" spans="1:8" ht="27" customHeight="1">
      <c r="A1892">
        <v>43498</v>
      </c>
      <c r="B1892" t="s">
        <v>10462</v>
      </c>
      <c r="C1892" t="s">
        <v>1580</v>
      </c>
      <c r="D1892" s="673">
        <v>140.22999999999999</v>
      </c>
      <c r="E1892" s="220" t="s">
        <v>14360</v>
      </c>
      <c r="F1892" s="441">
        <v>45261</v>
      </c>
      <c r="G1892" s="220" t="s">
        <v>1773</v>
      </c>
      <c r="H1892" s="220" t="s">
        <v>74</v>
      </c>
    </row>
    <row r="1893" spans="1:8" ht="27" customHeight="1">
      <c r="A1893">
        <v>43488</v>
      </c>
      <c r="B1893" t="s">
        <v>10463</v>
      </c>
      <c r="C1893" t="s">
        <v>1573</v>
      </c>
      <c r="D1893" s="673">
        <v>0.86</v>
      </c>
      <c r="E1893" s="220" t="s">
        <v>14360</v>
      </c>
      <c r="F1893" s="441">
        <v>45261</v>
      </c>
      <c r="G1893" s="220" t="s">
        <v>1773</v>
      </c>
      <c r="H1893" s="220" t="s">
        <v>74</v>
      </c>
    </row>
    <row r="1894" spans="1:8" ht="27" customHeight="1">
      <c r="A1894">
        <v>43500</v>
      </c>
      <c r="B1894" t="s">
        <v>10464</v>
      </c>
      <c r="C1894" t="s">
        <v>1580</v>
      </c>
      <c r="D1894" s="673">
        <v>162.97</v>
      </c>
      <c r="E1894" s="220" t="s">
        <v>14360</v>
      </c>
      <c r="F1894" s="441">
        <v>45261</v>
      </c>
      <c r="G1894" s="220" t="s">
        <v>1773</v>
      </c>
      <c r="H1894" s="220" t="s">
        <v>74</v>
      </c>
    </row>
    <row r="1895" spans="1:8" ht="27" customHeight="1">
      <c r="A1895">
        <v>43489</v>
      </c>
      <c r="B1895" t="s">
        <v>10465</v>
      </c>
      <c r="C1895" t="s">
        <v>1573</v>
      </c>
      <c r="D1895" s="673">
        <v>1.24</v>
      </c>
      <c r="E1895" s="220" t="s">
        <v>14360</v>
      </c>
      <c r="F1895" s="441">
        <v>45261</v>
      </c>
      <c r="G1895" s="220" t="s">
        <v>1773</v>
      </c>
      <c r="H1895" s="220" t="s">
        <v>74</v>
      </c>
    </row>
    <row r="1896" spans="1:8" ht="27" customHeight="1">
      <c r="A1896">
        <v>43501</v>
      </c>
      <c r="B1896" t="s">
        <v>10466</v>
      </c>
      <c r="C1896" t="s">
        <v>1580</v>
      </c>
      <c r="D1896" s="673">
        <v>233.35</v>
      </c>
      <c r="E1896" s="220" t="s">
        <v>14360</v>
      </c>
      <c r="F1896" s="441">
        <v>45261</v>
      </c>
      <c r="G1896" s="220" t="s">
        <v>1773</v>
      </c>
      <c r="H1896" s="220" t="s">
        <v>74</v>
      </c>
    </row>
    <row r="1897" spans="1:8" ht="27" customHeight="1">
      <c r="A1897">
        <v>43490</v>
      </c>
      <c r="B1897" t="s">
        <v>10467</v>
      </c>
      <c r="C1897" t="s">
        <v>1573</v>
      </c>
      <c r="D1897" s="673">
        <v>1.73</v>
      </c>
      <c r="E1897" s="220" t="s">
        <v>14360</v>
      </c>
      <c r="F1897" s="441">
        <v>45261</v>
      </c>
      <c r="G1897" s="220" t="s">
        <v>1773</v>
      </c>
      <c r="H1897" s="220" t="s">
        <v>74</v>
      </c>
    </row>
    <row r="1898" spans="1:8" ht="27" customHeight="1">
      <c r="A1898">
        <v>43502</v>
      </c>
      <c r="B1898" t="s">
        <v>10468</v>
      </c>
      <c r="C1898" t="s">
        <v>1580</v>
      </c>
      <c r="D1898" s="673">
        <v>325.51</v>
      </c>
      <c r="E1898" s="220" t="s">
        <v>14360</v>
      </c>
      <c r="F1898" s="441">
        <v>45261</v>
      </c>
      <c r="G1898" s="220" t="s">
        <v>1773</v>
      </c>
      <c r="H1898" s="220" t="s">
        <v>74</v>
      </c>
    </row>
    <row r="1899" spans="1:8" ht="27" customHeight="1">
      <c r="A1899">
        <v>43491</v>
      </c>
      <c r="B1899" t="s">
        <v>10469</v>
      </c>
      <c r="C1899" t="s">
        <v>1573</v>
      </c>
      <c r="D1899" s="673">
        <v>1.33</v>
      </c>
      <c r="E1899" s="220" t="s">
        <v>14360</v>
      </c>
      <c r="F1899" s="441">
        <v>45261</v>
      </c>
      <c r="G1899" s="220" t="s">
        <v>1773</v>
      </c>
      <c r="H1899" s="220" t="s">
        <v>74</v>
      </c>
    </row>
    <row r="1900" spans="1:8" ht="27" customHeight="1">
      <c r="A1900">
        <v>43503</v>
      </c>
      <c r="B1900" t="s">
        <v>10470</v>
      </c>
      <c r="C1900" t="s">
        <v>1580</v>
      </c>
      <c r="D1900" s="673">
        <v>250.24</v>
      </c>
      <c r="E1900" s="220" t="s">
        <v>14360</v>
      </c>
      <c r="F1900" s="441">
        <v>45261</v>
      </c>
      <c r="G1900" s="220" t="s">
        <v>1773</v>
      </c>
      <c r="H1900" s="220" t="s">
        <v>74</v>
      </c>
    </row>
    <row r="1901" spans="1:8" ht="27" customHeight="1">
      <c r="A1901">
        <v>43492</v>
      </c>
      <c r="B1901" t="s">
        <v>10471</v>
      </c>
      <c r="C1901" t="s">
        <v>1573</v>
      </c>
      <c r="D1901" s="673">
        <v>1.79</v>
      </c>
      <c r="E1901" s="220" t="s">
        <v>14360</v>
      </c>
      <c r="F1901" s="441">
        <v>45261</v>
      </c>
      <c r="G1901" s="220" t="s">
        <v>1773</v>
      </c>
      <c r="H1901" s="220" t="s">
        <v>74</v>
      </c>
    </row>
    <row r="1902" spans="1:8" ht="27" customHeight="1">
      <c r="A1902">
        <v>43504</v>
      </c>
      <c r="B1902" t="s">
        <v>10472</v>
      </c>
      <c r="C1902" t="s">
        <v>1580</v>
      </c>
      <c r="D1902" s="673">
        <v>337.87</v>
      </c>
      <c r="E1902" s="220" t="s">
        <v>14360</v>
      </c>
      <c r="F1902" s="441">
        <v>45261</v>
      </c>
      <c r="G1902" s="220" t="s">
        <v>1773</v>
      </c>
      <c r="H1902" s="220" t="s">
        <v>74</v>
      </c>
    </row>
    <row r="1903" spans="1:8" ht="27" customHeight="1">
      <c r="A1903">
        <v>43493</v>
      </c>
      <c r="B1903" t="s">
        <v>10473</v>
      </c>
      <c r="C1903" t="s">
        <v>1573</v>
      </c>
      <c r="D1903" s="673">
        <v>0.71</v>
      </c>
      <c r="E1903" s="220" t="s">
        <v>14360</v>
      </c>
      <c r="F1903" s="441">
        <v>45261</v>
      </c>
      <c r="G1903" s="220" t="s">
        <v>1773</v>
      </c>
      <c r="H1903" s="220" t="s">
        <v>74</v>
      </c>
    </row>
    <row r="1904" spans="1:8" ht="27" customHeight="1">
      <c r="A1904">
        <v>43505</v>
      </c>
      <c r="B1904" t="s">
        <v>10474</v>
      </c>
      <c r="C1904" t="s">
        <v>1580</v>
      </c>
      <c r="D1904" s="673">
        <v>132.94</v>
      </c>
      <c r="E1904" s="220" t="s">
        <v>14360</v>
      </c>
      <c r="F1904" s="441">
        <v>45261</v>
      </c>
      <c r="G1904" s="220" t="s">
        <v>1773</v>
      </c>
      <c r="H1904" s="220" t="s">
        <v>74</v>
      </c>
    </row>
    <row r="1905" spans="1:8" ht="27" customHeight="1">
      <c r="A1905">
        <v>37774</v>
      </c>
      <c r="B1905" t="s">
        <v>10475</v>
      </c>
      <c r="C1905" t="s">
        <v>1574</v>
      </c>
      <c r="D1905" s="674">
        <v>565124.71</v>
      </c>
      <c r="E1905" s="220" t="s">
        <v>14360</v>
      </c>
      <c r="F1905" s="441">
        <v>45261</v>
      </c>
      <c r="G1905" s="220" t="s">
        <v>1773</v>
      </c>
      <c r="H1905" s="220" t="s">
        <v>74</v>
      </c>
    </row>
    <row r="1906" spans="1:8" ht="27" customHeight="1">
      <c r="A1906">
        <v>38629</v>
      </c>
      <c r="B1906" t="s">
        <v>10476</v>
      </c>
      <c r="C1906" t="s">
        <v>1574</v>
      </c>
      <c r="D1906" s="674">
        <v>2602792.96</v>
      </c>
      <c r="E1906" s="220" t="s">
        <v>14360</v>
      </c>
      <c r="F1906" s="441">
        <v>45261</v>
      </c>
      <c r="G1906" s="220" t="s">
        <v>1773</v>
      </c>
      <c r="H1906" s="220" t="s">
        <v>74</v>
      </c>
    </row>
    <row r="1907" spans="1:8" ht="27" customHeight="1">
      <c r="A1907">
        <v>38630</v>
      </c>
      <c r="B1907" t="s">
        <v>10477</v>
      </c>
      <c r="C1907" t="s">
        <v>1574</v>
      </c>
      <c r="D1907" s="674">
        <v>1748542.96</v>
      </c>
      <c r="E1907" s="220" t="s">
        <v>14360</v>
      </c>
      <c r="F1907" s="441">
        <v>45261</v>
      </c>
      <c r="G1907" s="220" t="s">
        <v>1773</v>
      </c>
      <c r="H1907" s="220" t="s">
        <v>74</v>
      </c>
    </row>
    <row r="1908" spans="1:8" ht="27" customHeight="1">
      <c r="A1908">
        <v>38476</v>
      </c>
      <c r="B1908" t="s">
        <v>10478</v>
      </c>
      <c r="C1908" t="s">
        <v>1574</v>
      </c>
      <c r="D1908" s="673">
        <v>363.06</v>
      </c>
      <c r="E1908" s="220" t="s">
        <v>14360</v>
      </c>
      <c r="F1908" s="441">
        <v>45261</v>
      </c>
      <c r="G1908" s="220" t="s">
        <v>1773</v>
      </c>
      <c r="H1908" s="220" t="s">
        <v>74</v>
      </c>
    </row>
    <row r="1909" spans="1:8" ht="27" customHeight="1">
      <c r="A1909">
        <v>38477</v>
      </c>
      <c r="B1909" t="s">
        <v>10479</v>
      </c>
      <c r="C1909" t="s">
        <v>1574</v>
      </c>
      <c r="D1909" s="674">
        <v>1028.19</v>
      </c>
      <c r="E1909" s="220" t="s">
        <v>14360</v>
      </c>
      <c r="F1909" s="441">
        <v>45261</v>
      </c>
      <c r="G1909" s="220" t="s">
        <v>1773</v>
      </c>
      <c r="H1909" s="220" t="s">
        <v>74</v>
      </c>
    </row>
    <row r="1910" spans="1:8" ht="27" customHeight="1">
      <c r="A1910">
        <v>40635</v>
      </c>
      <c r="B1910" t="s">
        <v>10480</v>
      </c>
      <c r="C1910" t="s">
        <v>1574</v>
      </c>
      <c r="D1910" s="674">
        <v>960573.9</v>
      </c>
      <c r="E1910" s="220" t="s">
        <v>14360</v>
      </c>
      <c r="F1910" s="441">
        <v>45261</v>
      </c>
      <c r="G1910" s="220" t="s">
        <v>1773</v>
      </c>
      <c r="H1910" s="220" t="s">
        <v>74</v>
      </c>
    </row>
    <row r="1911" spans="1:8" ht="27" customHeight="1">
      <c r="A1911">
        <v>36483</v>
      </c>
      <c r="B1911" t="s">
        <v>10481</v>
      </c>
      <c r="C1911" t="s">
        <v>1574</v>
      </c>
      <c r="D1911" s="674">
        <v>870433.83</v>
      </c>
      <c r="E1911" s="220" t="s">
        <v>14360</v>
      </c>
      <c r="F1911" s="441">
        <v>45261</v>
      </c>
      <c r="G1911" s="220" t="s">
        <v>1773</v>
      </c>
      <c r="H1911" s="220" t="s">
        <v>74</v>
      </c>
    </row>
    <row r="1912" spans="1:8" ht="27" customHeight="1">
      <c r="A1912">
        <v>14525</v>
      </c>
      <c r="B1912" t="s">
        <v>10482</v>
      </c>
      <c r="C1912" t="s">
        <v>1574</v>
      </c>
      <c r="D1912" s="674">
        <v>911395.42</v>
      </c>
      <c r="E1912" s="220" t="s">
        <v>14360</v>
      </c>
      <c r="F1912" s="441">
        <v>45261</v>
      </c>
      <c r="G1912" s="220" t="s">
        <v>1773</v>
      </c>
      <c r="H1912" s="220" t="s">
        <v>74</v>
      </c>
    </row>
    <row r="1913" spans="1:8" ht="27" customHeight="1">
      <c r="A1913">
        <v>36482</v>
      </c>
      <c r="B1913" t="s">
        <v>10483</v>
      </c>
      <c r="C1913" t="s">
        <v>1574</v>
      </c>
      <c r="D1913" s="674">
        <v>781648.51</v>
      </c>
      <c r="E1913" s="220" t="s">
        <v>14360</v>
      </c>
      <c r="F1913" s="441">
        <v>45261</v>
      </c>
      <c r="G1913" s="220" t="s">
        <v>1773</v>
      </c>
      <c r="H1913" s="220" t="s">
        <v>74</v>
      </c>
    </row>
    <row r="1914" spans="1:8" ht="27" customHeight="1">
      <c r="A1914">
        <v>36408</v>
      </c>
      <c r="B1914" t="s">
        <v>10484</v>
      </c>
      <c r="C1914" t="s">
        <v>1574</v>
      </c>
      <c r="D1914" s="674">
        <v>933924.29</v>
      </c>
      <c r="E1914" s="220" t="s">
        <v>14360</v>
      </c>
      <c r="F1914" s="441">
        <v>45261</v>
      </c>
      <c r="G1914" s="220" t="s">
        <v>1773</v>
      </c>
      <c r="H1914" s="220" t="s">
        <v>74</v>
      </c>
    </row>
    <row r="1915" spans="1:8" ht="27" customHeight="1">
      <c r="A1915">
        <v>2723</v>
      </c>
      <c r="B1915" t="s">
        <v>10485</v>
      </c>
      <c r="C1915" t="s">
        <v>1574</v>
      </c>
      <c r="D1915" s="674">
        <v>716827.86</v>
      </c>
      <c r="E1915" s="220" t="s">
        <v>14360</v>
      </c>
      <c r="F1915" s="441">
        <v>45261</v>
      </c>
      <c r="G1915" s="220" t="s">
        <v>1773</v>
      </c>
      <c r="H1915" s="220" t="s">
        <v>74</v>
      </c>
    </row>
    <row r="1916" spans="1:8" ht="27" customHeight="1">
      <c r="A1916">
        <v>36481</v>
      </c>
      <c r="B1916" t="s">
        <v>10486</v>
      </c>
      <c r="C1916" t="s">
        <v>1574</v>
      </c>
      <c r="D1916" s="674">
        <v>855073.23</v>
      </c>
      <c r="E1916" s="220" t="s">
        <v>14360</v>
      </c>
      <c r="F1916" s="441">
        <v>45261</v>
      </c>
      <c r="G1916" s="220" t="s">
        <v>1773</v>
      </c>
      <c r="H1916" s="220" t="s">
        <v>74</v>
      </c>
    </row>
    <row r="1917" spans="1:8" ht="27" customHeight="1">
      <c r="A1917">
        <v>10685</v>
      </c>
      <c r="B1917" t="s">
        <v>10487</v>
      </c>
      <c r="C1917" t="s">
        <v>1574</v>
      </c>
      <c r="D1917" s="674">
        <v>819231.84</v>
      </c>
      <c r="E1917" s="220" t="s">
        <v>14360</v>
      </c>
      <c r="F1917" s="441">
        <v>45261</v>
      </c>
      <c r="G1917" s="220" t="s">
        <v>1773</v>
      </c>
      <c r="H1917" s="220" t="s">
        <v>74</v>
      </c>
    </row>
    <row r="1918" spans="1:8" ht="27" customHeight="1">
      <c r="A1918">
        <v>40636</v>
      </c>
      <c r="B1918" t="s">
        <v>10488</v>
      </c>
      <c r="C1918" t="s">
        <v>1574</v>
      </c>
      <c r="D1918" s="674">
        <v>924732.51</v>
      </c>
      <c r="E1918" s="220" t="s">
        <v>14360</v>
      </c>
      <c r="F1918" s="441">
        <v>45261</v>
      </c>
      <c r="G1918" s="220" t="s">
        <v>1773</v>
      </c>
      <c r="H1918" s="220" t="s">
        <v>74</v>
      </c>
    </row>
    <row r="1919" spans="1:8" ht="27" customHeight="1">
      <c r="A1919">
        <v>4111</v>
      </c>
      <c r="B1919" t="s">
        <v>10489</v>
      </c>
      <c r="C1919" t="s">
        <v>1574</v>
      </c>
      <c r="D1919" s="673">
        <v>46.4</v>
      </c>
      <c r="E1919" s="220" t="s">
        <v>14360</v>
      </c>
      <c r="F1919" s="441">
        <v>45261</v>
      </c>
      <c r="G1919" s="220" t="s">
        <v>1773</v>
      </c>
      <c r="H1919" s="220" t="s">
        <v>74</v>
      </c>
    </row>
    <row r="1920" spans="1:8" ht="27" customHeight="1">
      <c r="A1920">
        <v>44538</v>
      </c>
      <c r="B1920" t="s">
        <v>10490</v>
      </c>
      <c r="C1920" t="s">
        <v>1574</v>
      </c>
      <c r="D1920" s="673">
        <v>38.33</v>
      </c>
      <c r="E1920" s="220" t="s">
        <v>14360</v>
      </c>
      <c r="F1920" s="441">
        <v>45261</v>
      </c>
      <c r="G1920" s="220" t="s">
        <v>1773</v>
      </c>
      <c r="H1920" s="220" t="s">
        <v>74</v>
      </c>
    </row>
    <row r="1921" spans="1:8" ht="27" customHeight="1">
      <c r="A1921">
        <v>12</v>
      </c>
      <c r="B1921" t="s">
        <v>10491</v>
      </c>
      <c r="C1921" t="s">
        <v>1574</v>
      </c>
      <c r="D1921" s="673">
        <v>6.83</v>
      </c>
      <c r="E1921" s="220" t="s">
        <v>14360</v>
      </c>
      <c r="F1921" s="441">
        <v>45261</v>
      </c>
      <c r="G1921" s="220" t="s">
        <v>1773</v>
      </c>
      <c r="H1921" s="220" t="s">
        <v>74</v>
      </c>
    </row>
    <row r="1922" spans="1:8" ht="27" customHeight="1">
      <c r="A1922">
        <v>37554</v>
      </c>
      <c r="B1922" t="s">
        <v>10492</v>
      </c>
      <c r="C1922" t="s">
        <v>1574</v>
      </c>
      <c r="D1922" s="673">
        <v>234.87</v>
      </c>
      <c r="E1922" s="220" t="s">
        <v>14360</v>
      </c>
      <c r="F1922" s="441">
        <v>45261</v>
      </c>
      <c r="G1922" s="220" t="s">
        <v>1773</v>
      </c>
      <c r="H1922" s="220" t="s">
        <v>74</v>
      </c>
    </row>
    <row r="1923" spans="1:8" ht="27" customHeight="1">
      <c r="A1923">
        <v>37555</v>
      </c>
      <c r="B1923" t="s">
        <v>10493</v>
      </c>
      <c r="C1923" t="s">
        <v>1574</v>
      </c>
      <c r="D1923" s="673">
        <v>285.70999999999998</v>
      </c>
      <c r="E1923" s="220" t="s">
        <v>14360</v>
      </c>
      <c r="F1923" s="441">
        <v>45261</v>
      </c>
      <c r="G1923" s="220" t="s">
        <v>1773</v>
      </c>
      <c r="H1923" s="220" t="s">
        <v>74</v>
      </c>
    </row>
    <row r="1924" spans="1:8" ht="27" customHeight="1">
      <c r="A1924">
        <v>10902</v>
      </c>
      <c r="B1924" t="s">
        <v>10494</v>
      </c>
      <c r="C1924" t="s">
        <v>1574</v>
      </c>
      <c r="D1924" s="673">
        <v>71.69</v>
      </c>
      <c r="E1924" s="220" t="s">
        <v>14360</v>
      </c>
      <c r="F1924" s="441">
        <v>45261</v>
      </c>
      <c r="G1924" s="220" t="s">
        <v>1773</v>
      </c>
      <c r="H1924" s="220" t="s">
        <v>74</v>
      </c>
    </row>
    <row r="1925" spans="1:8" ht="27" customHeight="1">
      <c r="A1925">
        <v>20965</v>
      </c>
      <c r="B1925" t="s">
        <v>10495</v>
      </c>
      <c r="C1925" t="s">
        <v>1574</v>
      </c>
      <c r="D1925" s="673">
        <v>72.36</v>
      </c>
      <c r="E1925" s="220" t="s">
        <v>14360</v>
      </c>
      <c r="F1925" s="441">
        <v>45261</v>
      </c>
      <c r="G1925" s="220" t="s">
        <v>1773</v>
      </c>
      <c r="H1925" s="220" t="s">
        <v>74</v>
      </c>
    </row>
    <row r="1926" spans="1:8" ht="27" customHeight="1">
      <c r="A1926">
        <v>20966</v>
      </c>
      <c r="B1926" t="s">
        <v>10496</v>
      </c>
      <c r="C1926" t="s">
        <v>1574</v>
      </c>
      <c r="D1926" s="673">
        <v>77.91</v>
      </c>
      <c r="E1926" s="220" t="s">
        <v>14360</v>
      </c>
      <c r="F1926" s="441">
        <v>45261</v>
      </c>
      <c r="G1926" s="220" t="s">
        <v>1773</v>
      </c>
      <c r="H1926" s="220" t="s">
        <v>74</v>
      </c>
    </row>
    <row r="1927" spans="1:8" ht="27" customHeight="1">
      <c r="A1927">
        <v>10903</v>
      </c>
      <c r="B1927" t="s">
        <v>10497</v>
      </c>
      <c r="C1927" t="s">
        <v>1574</v>
      </c>
      <c r="D1927" s="673">
        <v>118.09</v>
      </c>
      <c r="E1927" s="220" t="s">
        <v>14360</v>
      </c>
      <c r="F1927" s="441">
        <v>45261</v>
      </c>
      <c r="G1927" s="220" t="s">
        <v>1773</v>
      </c>
      <c r="H1927" s="220" t="s">
        <v>74</v>
      </c>
    </row>
    <row r="1928" spans="1:8" ht="27" customHeight="1">
      <c r="A1928">
        <v>20967</v>
      </c>
      <c r="B1928" t="s">
        <v>10498</v>
      </c>
      <c r="C1928" t="s">
        <v>1574</v>
      </c>
      <c r="D1928" s="673">
        <v>118.09</v>
      </c>
      <c r="E1928" s="220" t="s">
        <v>14360</v>
      </c>
      <c r="F1928" s="441">
        <v>45261</v>
      </c>
      <c r="G1928" s="220" t="s">
        <v>1773</v>
      </c>
      <c r="H1928" s="220" t="s">
        <v>74</v>
      </c>
    </row>
    <row r="1929" spans="1:8" ht="27" customHeight="1">
      <c r="A1929">
        <v>20968</v>
      </c>
      <c r="B1929" t="s">
        <v>10499</v>
      </c>
      <c r="C1929" t="s">
        <v>1574</v>
      </c>
      <c r="D1929" s="673">
        <v>129.52000000000001</v>
      </c>
      <c r="E1929" s="220" t="s">
        <v>14360</v>
      </c>
      <c r="F1929" s="441">
        <v>45261</v>
      </c>
      <c r="G1929" s="220" t="s">
        <v>1773</v>
      </c>
      <c r="H1929" s="220" t="s">
        <v>74</v>
      </c>
    </row>
    <row r="1930" spans="1:8" ht="27" customHeight="1">
      <c r="A1930">
        <v>11359</v>
      </c>
      <c r="B1930" t="s">
        <v>10500</v>
      </c>
      <c r="C1930" t="s">
        <v>1574</v>
      </c>
      <c r="D1930" s="673">
        <v>949</v>
      </c>
      <c r="E1930" s="220" t="s">
        <v>14360</v>
      </c>
      <c r="F1930" s="441">
        <v>45261</v>
      </c>
      <c r="G1930" s="220" t="s">
        <v>1773</v>
      </c>
      <c r="H1930" s="220" t="s">
        <v>74</v>
      </c>
    </row>
    <row r="1931" spans="1:8" ht="27" customHeight="1">
      <c r="A1931">
        <v>39017</v>
      </c>
      <c r="B1931" t="s">
        <v>10501</v>
      </c>
      <c r="C1931" t="s">
        <v>1574</v>
      </c>
      <c r="D1931" s="673">
        <v>0.22</v>
      </c>
      <c r="E1931" s="220" t="s">
        <v>14360</v>
      </c>
      <c r="F1931" s="441">
        <v>45261</v>
      </c>
      <c r="G1931" s="220" t="s">
        <v>1773</v>
      </c>
      <c r="H1931" s="220" t="s">
        <v>74</v>
      </c>
    </row>
    <row r="1932" spans="1:8" ht="27" customHeight="1">
      <c r="A1932">
        <v>39315</v>
      </c>
      <c r="B1932" t="s">
        <v>10502</v>
      </c>
      <c r="C1932" t="s">
        <v>1574</v>
      </c>
      <c r="D1932" s="673">
        <v>0.35</v>
      </c>
      <c r="E1932" s="220" t="s">
        <v>14360</v>
      </c>
      <c r="F1932" s="441">
        <v>45261</v>
      </c>
      <c r="G1932" s="220" t="s">
        <v>1773</v>
      </c>
      <c r="H1932" s="220" t="s">
        <v>74</v>
      </c>
    </row>
    <row r="1933" spans="1:8" ht="27" customHeight="1">
      <c r="A1933">
        <v>39016</v>
      </c>
      <c r="B1933" t="s">
        <v>10503</v>
      </c>
      <c r="C1933" t="s">
        <v>1574</v>
      </c>
      <c r="D1933" s="673">
        <v>0.36</v>
      </c>
      <c r="E1933" s="220" t="s">
        <v>14360</v>
      </c>
      <c r="F1933" s="441">
        <v>45261</v>
      </c>
      <c r="G1933" s="220" t="s">
        <v>1773</v>
      </c>
      <c r="H1933" s="220" t="s">
        <v>74</v>
      </c>
    </row>
    <row r="1934" spans="1:8" ht="27" customHeight="1">
      <c r="A1934">
        <v>39481</v>
      </c>
      <c r="B1934" t="s">
        <v>10504</v>
      </c>
      <c r="C1934" t="s">
        <v>1574</v>
      </c>
      <c r="D1934" s="673">
        <v>1.74</v>
      </c>
      <c r="E1934" s="220" t="s">
        <v>14360</v>
      </c>
      <c r="F1934" s="441">
        <v>45261</v>
      </c>
      <c r="G1934" s="220" t="s">
        <v>1773</v>
      </c>
      <c r="H1934" s="220" t="s">
        <v>74</v>
      </c>
    </row>
    <row r="1935" spans="1:8" ht="27" customHeight="1">
      <c r="A1935">
        <v>39013</v>
      </c>
      <c r="B1935" t="s">
        <v>10505</v>
      </c>
      <c r="C1935" t="s">
        <v>1574</v>
      </c>
      <c r="D1935" s="673">
        <v>1.48</v>
      </c>
      <c r="E1935" s="220" t="s">
        <v>14360</v>
      </c>
      <c r="F1935" s="441">
        <v>45261</v>
      </c>
      <c r="G1935" s="220" t="s">
        <v>1773</v>
      </c>
      <c r="H1935" s="220" t="s">
        <v>74</v>
      </c>
    </row>
    <row r="1936" spans="1:8" ht="27" customHeight="1">
      <c r="A1936">
        <v>44919</v>
      </c>
      <c r="B1936" t="s">
        <v>10506</v>
      </c>
      <c r="C1936" t="s">
        <v>1574</v>
      </c>
      <c r="D1936" s="673">
        <v>2.77</v>
      </c>
      <c r="E1936" s="220" t="s">
        <v>14360</v>
      </c>
      <c r="F1936" s="441">
        <v>45261</v>
      </c>
      <c r="G1936" s="220" t="s">
        <v>1773</v>
      </c>
      <c r="H1936" s="220" t="s">
        <v>74</v>
      </c>
    </row>
    <row r="1937" spans="1:8" ht="27" customHeight="1">
      <c r="A1937">
        <v>40433</v>
      </c>
      <c r="B1937" t="s">
        <v>10507</v>
      </c>
      <c r="C1937" t="s">
        <v>1574</v>
      </c>
      <c r="D1937" s="673">
        <v>1.53</v>
      </c>
      <c r="E1937" s="220" t="s">
        <v>14360</v>
      </c>
      <c r="F1937" s="441">
        <v>45261</v>
      </c>
      <c r="G1937" s="220" t="s">
        <v>1773</v>
      </c>
      <c r="H1937" s="220" t="s">
        <v>74</v>
      </c>
    </row>
    <row r="1938" spans="1:8" ht="27" customHeight="1">
      <c r="A1938">
        <v>20219</v>
      </c>
      <c r="B1938" t="s">
        <v>10508</v>
      </c>
      <c r="C1938" t="s">
        <v>1574</v>
      </c>
      <c r="D1938" s="674">
        <v>116000</v>
      </c>
      <c r="E1938" s="220" t="s">
        <v>14360</v>
      </c>
      <c r="F1938" s="441">
        <v>45261</v>
      </c>
      <c r="G1938" s="220" t="s">
        <v>1773</v>
      </c>
      <c r="H1938" s="220" t="s">
        <v>74</v>
      </c>
    </row>
    <row r="1939" spans="1:8" ht="27" customHeight="1">
      <c r="A1939">
        <v>36484</v>
      </c>
      <c r="B1939" t="s">
        <v>10509</v>
      </c>
      <c r="C1939" t="s">
        <v>1574</v>
      </c>
      <c r="D1939" s="674">
        <v>246246.87</v>
      </c>
      <c r="E1939" s="220" t="s">
        <v>14360</v>
      </c>
      <c r="F1939" s="441">
        <v>45261</v>
      </c>
      <c r="G1939" s="220" t="s">
        <v>1773</v>
      </c>
      <c r="H1939" s="220" t="s">
        <v>74</v>
      </c>
    </row>
    <row r="1940" spans="1:8" ht="27" customHeight="1">
      <c r="A1940">
        <v>38367</v>
      </c>
      <c r="B1940" t="s">
        <v>10510</v>
      </c>
      <c r="C1940" t="s">
        <v>1574</v>
      </c>
      <c r="D1940" s="673">
        <v>19.5</v>
      </c>
      <c r="E1940" s="220" t="s">
        <v>14360</v>
      </c>
      <c r="F1940" s="441">
        <v>45261</v>
      </c>
      <c r="G1940" s="220" t="s">
        <v>1773</v>
      </c>
      <c r="H1940" s="220" t="s">
        <v>74</v>
      </c>
    </row>
    <row r="1941" spans="1:8" ht="27" customHeight="1">
      <c r="A1941">
        <v>38368</v>
      </c>
      <c r="B1941" t="s">
        <v>10511</v>
      </c>
      <c r="C1941" t="s">
        <v>1574</v>
      </c>
      <c r="D1941" s="673">
        <v>6.85</v>
      </c>
      <c r="E1941" s="220" t="s">
        <v>14360</v>
      </c>
      <c r="F1941" s="441">
        <v>45261</v>
      </c>
      <c r="G1941" s="220" t="s">
        <v>1773</v>
      </c>
      <c r="H1941" s="220" t="s">
        <v>74</v>
      </c>
    </row>
    <row r="1942" spans="1:8" ht="27" customHeight="1">
      <c r="A1942">
        <v>38091</v>
      </c>
      <c r="B1942" t="s">
        <v>10512</v>
      </c>
      <c r="C1942" t="s">
        <v>1574</v>
      </c>
      <c r="D1942" s="673">
        <v>2.23</v>
      </c>
      <c r="E1942" s="220" t="s">
        <v>14360</v>
      </c>
      <c r="F1942" s="441">
        <v>45261</v>
      </c>
      <c r="G1942" s="220" t="s">
        <v>1773</v>
      </c>
      <c r="H1942" s="220" t="s">
        <v>74</v>
      </c>
    </row>
    <row r="1943" spans="1:8" ht="27" customHeight="1">
      <c r="A1943">
        <v>38095</v>
      </c>
      <c r="B1943" t="s">
        <v>10513</v>
      </c>
      <c r="C1943" t="s">
        <v>1574</v>
      </c>
      <c r="D1943" s="673">
        <v>4.72</v>
      </c>
      <c r="E1943" s="220" t="s">
        <v>14360</v>
      </c>
      <c r="F1943" s="441">
        <v>45261</v>
      </c>
      <c r="G1943" s="220" t="s">
        <v>1773</v>
      </c>
      <c r="H1943" s="220" t="s">
        <v>74</v>
      </c>
    </row>
    <row r="1944" spans="1:8" ht="27" customHeight="1">
      <c r="A1944">
        <v>38092</v>
      </c>
      <c r="B1944" t="s">
        <v>10514</v>
      </c>
      <c r="C1944" t="s">
        <v>1574</v>
      </c>
      <c r="D1944" s="673">
        <v>2.11</v>
      </c>
      <c r="E1944" s="220" t="s">
        <v>14360</v>
      </c>
      <c r="F1944" s="441">
        <v>45261</v>
      </c>
      <c r="G1944" s="220" t="s">
        <v>1773</v>
      </c>
      <c r="H1944" s="220" t="s">
        <v>74</v>
      </c>
    </row>
    <row r="1945" spans="1:8" ht="27" customHeight="1">
      <c r="A1945">
        <v>38093</v>
      </c>
      <c r="B1945" t="s">
        <v>10515</v>
      </c>
      <c r="C1945" t="s">
        <v>1574</v>
      </c>
      <c r="D1945" s="673">
        <v>2.1800000000000002</v>
      </c>
      <c r="E1945" s="220" t="s">
        <v>14360</v>
      </c>
      <c r="F1945" s="441">
        <v>45261</v>
      </c>
      <c r="G1945" s="220" t="s">
        <v>1773</v>
      </c>
      <c r="H1945" s="220" t="s">
        <v>74</v>
      </c>
    </row>
    <row r="1946" spans="1:8" ht="27" customHeight="1">
      <c r="A1946">
        <v>38096</v>
      </c>
      <c r="B1946" t="s">
        <v>10516</v>
      </c>
      <c r="C1946" t="s">
        <v>1574</v>
      </c>
      <c r="D1946" s="673">
        <v>5.07</v>
      </c>
      <c r="E1946" s="220" t="s">
        <v>14360</v>
      </c>
      <c r="F1946" s="441">
        <v>45261</v>
      </c>
      <c r="G1946" s="220" t="s">
        <v>1773</v>
      </c>
      <c r="H1946" s="220" t="s">
        <v>74</v>
      </c>
    </row>
    <row r="1947" spans="1:8" ht="27" customHeight="1">
      <c r="A1947">
        <v>38094</v>
      </c>
      <c r="B1947" t="s">
        <v>10517</v>
      </c>
      <c r="C1947" t="s">
        <v>1574</v>
      </c>
      <c r="D1947" s="673">
        <v>2.68</v>
      </c>
      <c r="E1947" s="220" t="s">
        <v>14360</v>
      </c>
      <c r="F1947" s="441">
        <v>45261</v>
      </c>
      <c r="G1947" s="220" t="s">
        <v>1773</v>
      </c>
      <c r="H1947" s="220" t="s">
        <v>74</v>
      </c>
    </row>
    <row r="1948" spans="1:8" ht="27" customHeight="1">
      <c r="A1948">
        <v>38097</v>
      </c>
      <c r="B1948" t="s">
        <v>10518</v>
      </c>
      <c r="C1948" t="s">
        <v>1574</v>
      </c>
      <c r="D1948" s="673">
        <v>5.44</v>
      </c>
      <c r="E1948" s="220" t="s">
        <v>14360</v>
      </c>
      <c r="F1948" s="441">
        <v>45261</v>
      </c>
      <c r="G1948" s="220" t="s">
        <v>1773</v>
      </c>
      <c r="H1948" s="220" t="s">
        <v>74</v>
      </c>
    </row>
    <row r="1949" spans="1:8" ht="27" customHeight="1">
      <c r="A1949">
        <v>38098</v>
      </c>
      <c r="B1949" t="s">
        <v>10519</v>
      </c>
      <c r="C1949" t="s">
        <v>1574</v>
      </c>
      <c r="D1949" s="673">
        <v>5.44</v>
      </c>
      <c r="E1949" s="220" t="s">
        <v>14360</v>
      </c>
      <c r="F1949" s="441">
        <v>45261</v>
      </c>
      <c r="G1949" s="220" t="s">
        <v>1773</v>
      </c>
      <c r="H1949" s="220" t="s">
        <v>74</v>
      </c>
    </row>
    <row r="1950" spans="1:8" ht="27" customHeight="1">
      <c r="A1950">
        <v>11186</v>
      </c>
      <c r="B1950" t="s">
        <v>10520</v>
      </c>
      <c r="C1950" t="s">
        <v>1576</v>
      </c>
      <c r="D1950" s="673">
        <v>516</v>
      </c>
      <c r="E1950" s="220" t="s">
        <v>14360</v>
      </c>
      <c r="F1950" s="441">
        <v>45261</v>
      </c>
      <c r="G1950" s="220" t="s">
        <v>1773</v>
      </c>
      <c r="H1950" s="220" t="s">
        <v>74</v>
      </c>
    </row>
    <row r="1951" spans="1:8" ht="27" customHeight="1">
      <c r="A1951">
        <v>11558</v>
      </c>
      <c r="B1951" t="s">
        <v>10521</v>
      </c>
      <c r="C1951" t="s">
        <v>1581</v>
      </c>
      <c r="D1951" s="673">
        <v>15.13</v>
      </c>
      <c r="E1951" s="220" t="s">
        <v>14360</v>
      </c>
      <c r="F1951" s="441">
        <v>45261</v>
      </c>
      <c r="G1951" s="220" t="s">
        <v>1773</v>
      </c>
      <c r="H1951" s="220" t="s">
        <v>74</v>
      </c>
    </row>
    <row r="1952" spans="1:8" ht="27" customHeight="1">
      <c r="A1952">
        <v>11557</v>
      </c>
      <c r="B1952" t="s">
        <v>10522</v>
      </c>
      <c r="C1952" t="s">
        <v>1581</v>
      </c>
      <c r="D1952" s="673">
        <v>38.31</v>
      </c>
      <c r="E1952" s="220" t="s">
        <v>14360</v>
      </c>
      <c r="F1952" s="441">
        <v>45261</v>
      </c>
      <c r="G1952" s="220" t="s">
        <v>1773</v>
      </c>
      <c r="H1952" s="220" t="s">
        <v>74</v>
      </c>
    </row>
    <row r="1953" spans="1:8" ht="27" customHeight="1">
      <c r="A1953">
        <v>2759</v>
      </c>
      <c r="B1953" t="s">
        <v>10523</v>
      </c>
      <c r="C1953" t="s">
        <v>1574</v>
      </c>
      <c r="D1953" s="673">
        <v>9.68</v>
      </c>
      <c r="E1953" s="220" t="s">
        <v>14360</v>
      </c>
      <c r="F1953" s="441">
        <v>45261</v>
      </c>
      <c r="G1953" s="220" t="s">
        <v>1773</v>
      </c>
      <c r="H1953" s="220" t="s">
        <v>74</v>
      </c>
    </row>
    <row r="1954" spans="1:8" ht="27" customHeight="1">
      <c r="A1954">
        <v>38124</v>
      </c>
      <c r="B1954" t="s">
        <v>10524</v>
      </c>
      <c r="C1954" t="s">
        <v>1574</v>
      </c>
      <c r="D1954" s="673">
        <v>31.75</v>
      </c>
      <c r="E1954" s="220" t="s">
        <v>14360</v>
      </c>
      <c r="F1954" s="441">
        <v>45261</v>
      </c>
      <c r="G1954" s="220" t="s">
        <v>1773</v>
      </c>
      <c r="H1954" s="220" t="s">
        <v>74</v>
      </c>
    </row>
    <row r="1955" spans="1:8" ht="27" customHeight="1">
      <c r="A1955">
        <v>38380</v>
      </c>
      <c r="B1955" t="s">
        <v>10525</v>
      </c>
      <c r="C1955" t="s">
        <v>1574</v>
      </c>
      <c r="D1955" s="673">
        <v>30.99</v>
      </c>
      <c r="E1955" s="220" t="s">
        <v>14360</v>
      </c>
      <c r="F1955" s="441">
        <v>45261</v>
      </c>
      <c r="G1955" s="220" t="s">
        <v>1773</v>
      </c>
      <c r="H1955" s="220" t="s">
        <v>74</v>
      </c>
    </row>
    <row r="1956" spans="1:8" ht="27" customHeight="1">
      <c r="A1956">
        <v>42429</v>
      </c>
      <c r="B1956" t="s">
        <v>10526</v>
      </c>
      <c r="C1956" t="s">
        <v>1574</v>
      </c>
      <c r="D1956" s="674">
        <v>6025.1</v>
      </c>
      <c r="E1956" s="220" t="s">
        <v>14360</v>
      </c>
      <c r="F1956" s="441">
        <v>45261</v>
      </c>
      <c r="G1956" s="220" t="s">
        <v>1773</v>
      </c>
      <c r="H1956" s="220" t="s">
        <v>74</v>
      </c>
    </row>
    <row r="1957" spans="1:8" ht="27" customHeight="1">
      <c r="A1957">
        <v>39616</v>
      </c>
      <c r="B1957" t="s">
        <v>10527</v>
      </c>
      <c r="C1957" t="s">
        <v>1574</v>
      </c>
      <c r="D1957" s="673">
        <v>443.87</v>
      </c>
      <c r="E1957" s="220" t="s">
        <v>14360</v>
      </c>
      <c r="F1957" s="441">
        <v>45261</v>
      </c>
      <c r="G1957" s="220" t="s">
        <v>1773</v>
      </c>
      <c r="H1957" s="220" t="s">
        <v>74</v>
      </c>
    </row>
    <row r="1958" spans="1:8" ht="27" customHeight="1">
      <c r="A1958">
        <v>39618</v>
      </c>
      <c r="B1958" t="s">
        <v>10528</v>
      </c>
      <c r="C1958" t="s">
        <v>1574</v>
      </c>
      <c r="D1958" s="673">
        <v>805.1</v>
      </c>
      <c r="E1958" s="220" t="s">
        <v>14360</v>
      </c>
      <c r="F1958" s="441">
        <v>45261</v>
      </c>
      <c r="G1958" s="220" t="s">
        <v>1773</v>
      </c>
      <c r="H1958" s="220" t="s">
        <v>74</v>
      </c>
    </row>
    <row r="1959" spans="1:8" ht="27" customHeight="1">
      <c r="A1959">
        <v>39619</v>
      </c>
      <c r="B1959" t="s">
        <v>10529</v>
      </c>
      <c r="C1959" t="s">
        <v>1574</v>
      </c>
      <c r="D1959" s="674">
        <v>1102.67</v>
      </c>
      <c r="E1959" s="220" t="s">
        <v>14360</v>
      </c>
      <c r="F1959" s="441">
        <v>45261</v>
      </c>
      <c r="G1959" s="220" t="s">
        <v>1773</v>
      </c>
      <c r="H1959" s="220" t="s">
        <v>74</v>
      </c>
    </row>
    <row r="1960" spans="1:8" ht="27" customHeight="1">
      <c r="A1960">
        <v>39613</v>
      </c>
      <c r="B1960" t="s">
        <v>10530</v>
      </c>
      <c r="C1960" t="s">
        <v>1574</v>
      </c>
      <c r="D1960" s="673">
        <v>176.31</v>
      </c>
      <c r="E1960" s="220" t="s">
        <v>14360</v>
      </c>
      <c r="F1960" s="441">
        <v>45261</v>
      </c>
      <c r="G1960" s="220" t="s">
        <v>1773</v>
      </c>
      <c r="H1960" s="220" t="s">
        <v>74</v>
      </c>
    </row>
    <row r="1961" spans="1:8" ht="27" customHeight="1">
      <c r="A1961">
        <v>39614</v>
      </c>
      <c r="B1961" t="s">
        <v>10531</v>
      </c>
      <c r="C1961" t="s">
        <v>1574</v>
      </c>
      <c r="D1961" s="673">
        <v>257.23</v>
      </c>
      <c r="E1961" s="220" t="s">
        <v>14360</v>
      </c>
      <c r="F1961" s="441">
        <v>45261</v>
      </c>
      <c r="G1961" s="220" t="s">
        <v>1773</v>
      </c>
      <c r="H1961" s="220" t="s">
        <v>74</v>
      </c>
    </row>
    <row r="1962" spans="1:8" ht="27" customHeight="1">
      <c r="A1962">
        <v>38538</v>
      </c>
      <c r="B1962" t="s">
        <v>10532</v>
      </c>
      <c r="C1962" t="s">
        <v>1577</v>
      </c>
      <c r="D1962" s="673">
        <v>81.8</v>
      </c>
      <c r="E1962" s="220" t="s">
        <v>14360</v>
      </c>
      <c r="F1962" s="441">
        <v>45261</v>
      </c>
      <c r="G1962" s="220" t="s">
        <v>1773</v>
      </c>
      <c r="H1962" s="220" t="s">
        <v>74</v>
      </c>
    </row>
    <row r="1963" spans="1:8" ht="27" customHeight="1">
      <c r="A1963">
        <v>38539</v>
      </c>
      <c r="B1963" t="s">
        <v>10533</v>
      </c>
      <c r="C1963" t="s">
        <v>1577</v>
      </c>
      <c r="D1963" s="673">
        <v>111.23</v>
      </c>
      <c r="E1963" s="220" t="s">
        <v>14360</v>
      </c>
      <c r="F1963" s="441">
        <v>45261</v>
      </c>
      <c r="G1963" s="220" t="s">
        <v>1773</v>
      </c>
      <c r="H1963" s="220" t="s">
        <v>74</v>
      </c>
    </row>
    <row r="1964" spans="1:8" ht="27" customHeight="1">
      <c r="A1964">
        <v>38540</v>
      </c>
      <c r="B1964" t="s">
        <v>10534</v>
      </c>
      <c r="C1964" t="s">
        <v>1577</v>
      </c>
      <c r="D1964" s="673">
        <v>285.07</v>
      </c>
      <c r="E1964" s="220" t="s">
        <v>14360</v>
      </c>
      <c r="F1964" s="441">
        <v>45261</v>
      </c>
      <c r="G1964" s="220" t="s">
        <v>1773</v>
      </c>
      <c r="H1964" s="220" t="s">
        <v>74</v>
      </c>
    </row>
    <row r="1965" spans="1:8" ht="27" customHeight="1">
      <c r="A1965">
        <v>38384</v>
      </c>
      <c r="B1965" t="s">
        <v>10535</v>
      </c>
      <c r="C1965" t="s">
        <v>1574</v>
      </c>
      <c r="D1965" s="673">
        <v>17.75</v>
      </c>
      <c r="E1965" s="220" t="s">
        <v>14360</v>
      </c>
      <c r="F1965" s="441">
        <v>45261</v>
      </c>
      <c r="G1965" s="220" t="s">
        <v>1773</v>
      </c>
      <c r="H1965" s="220" t="s">
        <v>74</v>
      </c>
    </row>
    <row r="1966" spans="1:8" ht="27" customHeight="1">
      <c r="A1966">
        <v>13</v>
      </c>
      <c r="B1966" t="s">
        <v>10536</v>
      </c>
      <c r="C1966" t="s">
        <v>1578</v>
      </c>
      <c r="D1966" s="673">
        <v>10.51</v>
      </c>
      <c r="E1966" s="220" t="s">
        <v>14360</v>
      </c>
      <c r="F1966" s="441">
        <v>45261</v>
      </c>
      <c r="G1966" s="220" t="s">
        <v>1773</v>
      </c>
      <c r="H1966" s="220" t="s">
        <v>74</v>
      </c>
    </row>
    <row r="1967" spans="1:8" ht="27" customHeight="1">
      <c r="A1967">
        <v>2762</v>
      </c>
      <c r="B1967" t="s">
        <v>10537</v>
      </c>
      <c r="C1967" t="s">
        <v>1577</v>
      </c>
      <c r="D1967" s="673">
        <v>12.1</v>
      </c>
      <c r="E1967" s="220" t="s">
        <v>14360</v>
      </c>
      <c r="F1967" s="441">
        <v>45261</v>
      </c>
      <c r="G1967" s="220" t="s">
        <v>1773</v>
      </c>
      <c r="H1967" s="220" t="s">
        <v>74</v>
      </c>
    </row>
    <row r="1968" spans="1:8" ht="27" customHeight="1">
      <c r="A1968">
        <v>21142</v>
      </c>
      <c r="B1968" t="s">
        <v>10538</v>
      </c>
      <c r="C1968" t="s">
        <v>1574</v>
      </c>
      <c r="D1968" s="673">
        <v>36.770000000000003</v>
      </c>
      <c r="E1968" s="220" t="s">
        <v>14360</v>
      </c>
      <c r="F1968" s="441">
        <v>45261</v>
      </c>
      <c r="G1968" s="220" t="s">
        <v>1773</v>
      </c>
      <c r="H1968" s="220" t="s">
        <v>74</v>
      </c>
    </row>
    <row r="1969" spans="1:8" ht="27" customHeight="1">
      <c r="A1969">
        <v>4223</v>
      </c>
      <c r="B1969" t="s">
        <v>10539</v>
      </c>
      <c r="C1969" t="s">
        <v>1579</v>
      </c>
      <c r="D1969" s="673">
        <v>3.83</v>
      </c>
      <c r="E1969" s="220" t="s">
        <v>14360</v>
      </c>
      <c r="F1969" s="441">
        <v>45261</v>
      </c>
      <c r="G1969" s="220" t="s">
        <v>1773</v>
      </c>
      <c r="H1969" s="220" t="s">
        <v>74</v>
      </c>
    </row>
    <row r="1970" spans="1:8" ht="27" customHeight="1">
      <c r="A1970">
        <v>37372</v>
      </c>
      <c r="B1970" t="s">
        <v>10540</v>
      </c>
      <c r="C1970" t="s">
        <v>1573</v>
      </c>
      <c r="D1970" s="673">
        <v>1.34</v>
      </c>
      <c r="E1970" s="220" t="s">
        <v>14360</v>
      </c>
      <c r="F1970" s="441">
        <v>45261</v>
      </c>
      <c r="G1970" s="220" t="s">
        <v>1773</v>
      </c>
      <c r="H1970" s="220" t="s">
        <v>74</v>
      </c>
    </row>
    <row r="1971" spans="1:8" ht="27" customHeight="1">
      <c r="A1971">
        <v>40863</v>
      </c>
      <c r="B1971" t="s">
        <v>10541</v>
      </c>
      <c r="C1971" t="s">
        <v>1580</v>
      </c>
      <c r="D1971" s="673">
        <v>252.08</v>
      </c>
      <c r="E1971" s="220" t="s">
        <v>14360</v>
      </c>
      <c r="F1971" s="441">
        <v>45261</v>
      </c>
      <c r="G1971" s="220" t="s">
        <v>1773</v>
      </c>
      <c r="H1971" s="220" t="s">
        <v>74</v>
      </c>
    </row>
    <row r="1972" spans="1:8" ht="27" customHeight="1">
      <c r="A1972">
        <v>38475</v>
      </c>
      <c r="B1972" t="s">
        <v>10542</v>
      </c>
      <c r="C1972" t="s">
        <v>1574</v>
      </c>
      <c r="D1972" s="673">
        <v>29.51</v>
      </c>
      <c r="E1972" s="220" t="s">
        <v>14360</v>
      </c>
      <c r="F1972" s="441">
        <v>45261</v>
      </c>
      <c r="G1972" s="220" t="s">
        <v>1773</v>
      </c>
      <c r="H1972" s="220" t="s">
        <v>74</v>
      </c>
    </row>
    <row r="1973" spans="1:8" ht="27" customHeight="1">
      <c r="A1973">
        <v>38474</v>
      </c>
      <c r="B1973" t="s">
        <v>10543</v>
      </c>
      <c r="C1973" t="s">
        <v>1574</v>
      </c>
      <c r="D1973" s="673">
        <v>36.49</v>
      </c>
      <c r="E1973" s="220" t="s">
        <v>14360</v>
      </c>
      <c r="F1973" s="441">
        <v>45261</v>
      </c>
      <c r="G1973" s="220" t="s">
        <v>1773</v>
      </c>
      <c r="H1973" s="220" t="s">
        <v>74</v>
      </c>
    </row>
    <row r="1974" spans="1:8" ht="27" customHeight="1">
      <c r="A1974">
        <v>10886</v>
      </c>
      <c r="B1974" t="s">
        <v>10544</v>
      </c>
      <c r="C1974" t="s">
        <v>1574</v>
      </c>
      <c r="D1974" s="673">
        <v>262.5</v>
      </c>
      <c r="E1974" s="220" t="s">
        <v>14360</v>
      </c>
      <c r="F1974" s="441">
        <v>45261</v>
      </c>
      <c r="G1974" s="220" t="s">
        <v>1773</v>
      </c>
      <c r="H1974" s="220" t="s">
        <v>74</v>
      </c>
    </row>
    <row r="1975" spans="1:8" ht="27" customHeight="1">
      <c r="A1975">
        <v>10888</v>
      </c>
      <c r="B1975" t="s">
        <v>10545</v>
      </c>
      <c r="C1975" t="s">
        <v>1574</v>
      </c>
      <c r="D1975" s="673">
        <v>830.76</v>
      </c>
      <c r="E1975" s="220" t="s">
        <v>14360</v>
      </c>
      <c r="F1975" s="441">
        <v>45261</v>
      </c>
      <c r="G1975" s="220" t="s">
        <v>1773</v>
      </c>
      <c r="H1975" s="220" t="s">
        <v>74</v>
      </c>
    </row>
    <row r="1976" spans="1:8" ht="27" customHeight="1">
      <c r="A1976">
        <v>10889</v>
      </c>
      <c r="B1976" t="s">
        <v>10546</v>
      </c>
      <c r="C1976" t="s">
        <v>1574</v>
      </c>
      <c r="D1976" s="673">
        <v>900</v>
      </c>
      <c r="E1976" s="220" t="s">
        <v>14360</v>
      </c>
      <c r="F1976" s="441">
        <v>45261</v>
      </c>
      <c r="G1976" s="220" t="s">
        <v>1773</v>
      </c>
      <c r="H1976" s="220" t="s">
        <v>74</v>
      </c>
    </row>
    <row r="1977" spans="1:8" ht="27" customHeight="1">
      <c r="A1977">
        <v>10890</v>
      </c>
      <c r="B1977" t="s">
        <v>10547</v>
      </c>
      <c r="C1977" t="s">
        <v>1574</v>
      </c>
      <c r="D1977" s="673">
        <v>415.38</v>
      </c>
      <c r="E1977" s="220" t="s">
        <v>14360</v>
      </c>
      <c r="F1977" s="441">
        <v>45261</v>
      </c>
      <c r="G1977" s="220" t="s">
        <v>1773</v>
      </c>
      <c r="H1977" s="220" t="s">
        <v>74</v>
      </c>
    </row>
    <row r="1978" spans="1:8" ht="27" customHeight="1">
      <c r="A1978">
        <v>10891</v>
      </c>
      <c r="B1978" t="s">
        <v>10548</v>
      </c>
      <c r="C1978" t="s">
        <v>1574</v>
      </c>
      <c r="D1978" s="673">
        <v>253.84</v>
      </c>
      <c r="E1978" s="220" t="s">
        <v>14360</v>
      </c>
      <c r="F1978" s="441">
        <v>45261</v>
      </c>
      <c r="G1978" s="220" t="s">
        <v>1773</v>
      </c>
      <c r="H1978" s="220" t="s">
        <v>74</v>
      </c>
    </row>
    <row r="1979" spans="1:8" ht="27" customHeight="1">
      <c r="A1979">
        <v>10892</v>
      </c>
      <c r="B1979" t="s">
        <v>10549</v>
      </c>
      <c r="C1979" t="s">
        <v>1574</v>
      </c>
      <c r="D1979" s="673">
        <v>300</v>
      </c>
      <c r="E1979" s="220" t="s">
        <v>14360</v>
      </c>
      <c r="F1979" s="441">
        <v>45261</v>
      </c>
      <c r="G1979" s="220" t="s">
        <v>1773</v>
      </c>
      <c r="H1979" s="220" t="s">
        <v>74</v>
      </c>
    </row>
    <row r="1980" spans="1:8" ht="27" customHeight="1">
      <c r="A1980">
        <v>20977</v>
      </c>
      <c r="B1980" t="s">
        <v>10550</v>
      </c>
      <c r="C1980" t="s">
        <v>1574</v>
      </c>
      <c r="D1980" s="673">
        <v>357.69</v>
      </c>
      <c r="E1980" s="220" t="s">
        <v>14360</v>
      </c>
      <c r="F1980" s="441">
        <v>45261</v>
      </c>
      <c r="G1980" s="220" t="s">
        <v>1773</v>
      </c>
      <c r="H1980" s="220" t="s">
        <v>74</v>
      </c>
    </row>
    <row r="1981" spans="1:8" ht="27" customHeight="1">
      <c r="A1981">
        <v>3073</v>
      </c>
      <c r="B1981" t="s">
        <v>10551</v>
      </c>
      <c r="C1981" t="s">
        <v>1574</v>
      </c>
      <c r="D1981" s="673">
        <v>168.07</v>
      </c>
      <c r="E1981" s="220" t="s">
        <v>14360</v>
      </c>
      <c r="F1981" s="441">
        <v>45261</v>
      </c>
      <c r="G1981" s="220" t="s">
        <v>1773</v>
      </c>
      <c r="H1981" s="220" t="s">
        <v>74</v>
      </c>
    </row>
    <row r="1982" spans="1:8" ht="27" customHeight="1">
      <c r="A1982">
        <v>3074</v>
      </c>
      <c r="B1982" t="s">
        <v>10552</v>
      </c>
      <c r="C1982" t="s">
        <v>1574</v>
      </c>
      <c r="D1982" s="673">
        <v>106.1</v>
      </c>
      <c r="E1982" s="220" t="s">
        <v>14360</v>
      </c>
      <c r="F1982" s="441">
        <v>45261</v>
      </c>
      <c r="G1982" s="220" t="s">
        <v>1773</v>
      </c>
      <c r="H1982" s="220" t="s">
        <v>74</v>
      </c>
    </row>
    <row r="1983" spans="1:8" ht="27" customHeight="1">
      <c r="A1983">
        <v>3076</v>
      </c>
      <c r="B1983" t="s">
        <v>10553</v>
      </c>
      <c r="C1983" t="s">
        <v>1574</v>
      </c>
      <c r="D1983" s="673">
        <v>138.16999999999999</v>
      </c>
      <c r="E1983" s="220" t="s">
        <v>14360</v>
      </c>
      <c r="F1983" s="441">
        <v>45261</v>
      </c>
      <c r="G1983" s="220" t="s">
        <v>1773</v>
      </c>
      <c r="H1983" s="220" t="s">
        <v>74</v>
      </c>
    </row>
    <row r="1984" spans="1:8" ht="27" customHeight="1">
      <c r="A1984">
        <v>3075</v>
      </c>
      <c r="B1984" t="s">
        <v>10554</v>
      </c>
      <c r="C1984" t="s">
        <v>1574</v>
      </c>
      <c r="D1984" s="673">
        <v>87.31</v>
      </c>
      <c r="E1984" s="220" t="s">
        <v>14360</v>
      </c>
      <c r="F1984" s="441">
        <v>45261</v>
      </c>
      <c r="G1984" s="220" t="s">
        <v>1773</v>
      </c>
      <c r="H1984" s="220" t="s">
        <v>74</v>
      </c>
    </row>
    <row r="1985" spans="1:8" ht="27" customHeight="1">
      <c r="A1985">
        <v>10781</v>
      </c>
      <c r="B1985" t="s">
        <v>10555</v>
      </c>
      <c r="C1985" t="s">
        <v>1574</v>
      </c>
      <c r="D1985" s="673">
        <v>11.84</v>
      </c>
      <c r="E1985" s="220" t="s">
        <v>14360</v>
      </c>
      <c r="F1985" s="441">
        <v>45261</v>
      </c>
      <c r="G1985" s="220" t="s">
        <v>1773</v>
      </c>
      <c r="H1985" s="220" t="s">
        <v>74</v>
      </c>
    </row>
    <row r="1986" spans="1:8" ht="27" customHeight="1">
      <c r="A1986">
        <v>43612</v>
      </c>
      <c r="B1986" t="s">
        <v>10556</v>
      </c>
      <c r="C1986" t="s">
        <v>1585</v>
      </c>
      <c r="D1986" s="673">
        <v>91.54</v>
      </c>
      <c r="E1986" s="220" t="s">
        <v>14360</v>
      </c>
      <c r="F1986" s="441">
        <v>45261</v>
      </c>
      <c r="G1986" s="220" t="s">
        <v>1773</v>
      </c>
      <c r="H1986" s="220" t="s">
        <v>74</v>
      </c>
    </row>
    <row r="1987" spans="1:8" ht="27" customHeight="1">
      <c r="A1987">
        <v>43613</v>
      </c>
      <c r="B1987" t="s">
        <v>10557</v>
      </c>
      <c r="C1987" t="s">
        <v>1585</v>
      </c>
      <c r="D1987" s="673">
        <v>75.78</v>
      </c>
      <c r="E1987" s="220" t="s">
        <v>14360</v>
      </c>
      <c r="F1987" s="441">
        <v>45261</v>
      </c>
      <c r="G1987" s="220" t="s">
        <v>1773</v>
      </c>
      <c r="H1987" s="220" t="s">
        <v>74</v>
      </c>
    </row>
    <row r="1988" spans="1:8" ht="27" customHeight="1">
      <c r="A1988">
        <v>11480</v>
      </c>
      <c r="B1988" t="s">
        <v>10558</v>
      </c>
      <c r="C1988" t="s">
        <v>1585</v>
      </c>
      <c r="D1988" s="673">
        <v>116.3</v>
      </c>
      <c r="E1988" s="220" t="s">
        <v>14360</v>
      </c>
      <c r="F1988" s="441">
        <v>45261</v>
      </c>
      <c r="G1988" s="220" t="s">
        <v>1773</v>
      </c>
      <c r="H1988" s="220" t="s">
        <v>74</v>
      </c>
    </row>
    <row r="1989" spans="1:8" ht="27" customHeight="1">
      <c r="A1989">
        <v>11469</v>
      </c>
      <c r="B1989" t="s">
        <v>10559</v>
      </c>
      <c r="C1989" t="s">
        <v>1574</v>
      </c>
      <c r="D1989" s="673">
        <v>12.41</v>
      </c>
      <c r="E1989" s="220" t="s">
        <v>14360</v>
      </c>
      <c r="F1989" s="441">
        <v>45261</v>
      </c>
      <c r="G1989" s="220" t="s">
        <v>1773</v>
      </c>
      <c r="H1989" s="220" t="s">
        <v>74</v>
      </c>
    </row>
    <row r="1990" spans="1:8" ht="27" customHeight="1">
      <c r="A1990">
        <v>11468</v>
      </c>
      <c r="B1990" t="s">
        <v>10560</v>
      </c>
      <c r="C1990" t="s">
        <v>1574</v>
      </c>
      <c r="D1990" s="673">
        <v>12.42</v>
      </c>
      <c r="E1990" s="220" t="s">
        <v>14360</v>
      </c>
      <c r="F1990" s="441">
        <v>45261</v>
      </c>
      <c r="G1990" s="220" t="s">
        <v>1773</v>
      </c>
      <c r="H1990" s="220" t="s">
        <v>74</v>
      </c>
    </row>
    <row r="1991" spans="1:8" ht="27" customHeight="1">
      <c r="A1991">
        <v>11484</v>
      </c>
      <c r="B1991" t="s">
        <v>10561</v>
      </c>
      <c r="C1991" t="s">
        <v>1574</v>
      </c>
      <c r="D1991" s="673">
        <v>54.56</v>
      </c>
      <c r="E1991" s="220" t="s">
        <v>14360</v>
      </c>
      <c r="F1991" s="441">
        <v>45261</v>
      </c>
      <c r="G1991" s="220" t="s">
        <v>1773</v>
      </c>
      <c r="H1991" s="220" t="s">
        <v>74</v>
      </c>
    </row>
    <row r="1992" spans="1:8" ht="27" customHeight="1">
      <c r="A1992">
        <v>38155</v>
      </c>
      <c r="B1992" t="s">
        <v>10562</v>
      </c>
      <c r="C1992" t="s">
        <v>1574</v>
      </c>
      <c r="D1992" s="673">
        <v>84.71</v>
      </c>
      <c r="E1992" s="220" t="s">
        <v>14360</v>
      </c>
      <c r="F1992" s="441">
        <v>45261</v>
      </c>
      <c r="G1992" s="220" t="s">
        <v>1773</v>
      </c>
      <c r="H1992" s="220" t="s">
        <v>74</v>
      </c>
    </row>
    <row r="1993" spans="1:8" ht="27" customHeight="1">
      <c r="A1993">
        <v>11467</v>
      </c>
      <c r="B1993" t="s">
        <v>10563</v>
      </c>
      <c r="C1993" t="s">
        <v>1574</v>
      </c>
      <c r="D1993" s="673">
        <v>19.350000000000001</v>
      </c>
      <c r="E1993" s="220" t="s">
        <v>14360</v>
      </c>
      <c r="F1993" s="441">
        <v>45261</v>
      </c>
      <c r="G1993" s="220" t="s">
        <v>1773</v>
      </c>
      <c r="H1993" s="220" t="s">
        <v>74</v>
      </c>
    </row>
    <row r="1994" spans="1:8" ht="27" customHeight="1">
      <c r="A1994">
        <v>38153</v>
      </c>
      <c r="B1994" t="s">
        <v>10564</v>
      </c>
      <c r="C1994" t="s">
        <v>1585</v>
      </c>
      <c r="D1994" s="673">
        <v>49.44</v>
      </c>
      <c r="E1994" s="220" t="s">
        <v>14360</v>
      </c>
      <c r="F1994" s="441">
        <v>45261</v>
      </c>
      <c r="G1994" s="220" t="s">
        <v>1773</v>
      </c>
      <c r="H1994" s="220" t="s">
        <v>74</v>
      </c>
    </row>
    <row r="1995" spans="1:8" ht="27" customHeight="1">
      <c r="A1995">
        <v>43607</v>
      </c>
      <c r="B1995" t="s">
        <v>10565</v>
      </c>
      <c r="C1995" t="s">
        <v>1585</v>
      </c>
      <c r="D1995" s="673">
        <v>93.52</v>
      </c>
      <c r="E1995" s="220" t="s">
        <v>14360</v>
      </c>
      <c r="F1995" s="441">
        <v>45261</v>
      </c>
      <c r="G1995" s="220" t="s">
        <v>1773</v>
      </c>
      <c r="H1995" s="220" t="s">
        <v>74</v>
      </c>
    </row>
    <row r="1996" spans="1:8" ht="27" customHeight="1">
      <c r="A1996">
        <v>3080</v>
      </c>
      <c r="B1996" t="s">
        <v>10566</v>
      </c>
      <c r="C1996" t="s">
        <v>1585</v>
      </c>
      <c r="D1996" s="673">
        <v>62.88</v>
      </c>
      <c r="E1996" s="220" t="s">
        <v>14360</v>
      </c>
      <c r="F1996" s="441">
        <v>45261</v>
      </c>
      <c r="G1996" s="220" t="s">
        <v>1773</v>
      </c>
      <c r="H1996" s="220" t="s">
        <v>74</v>
      </c>
    </row>
    <row r="1997" spans="1:8" ht="27" customHeight="1">
      <c r="A1997">
        <v>3081</v>
      </c>
      <c r="B1997" t="s">
        <v>10567</v>
      </c>
      <c r="C1997" t="s">
        <v>1585</v>
      </c>
      <c r="D1997" s="673">
        <v>124.4</v>
      </c>
      <c r="E1997" s="220" t="s">
        <v>14360</v>
      </c>
      <c r="F1997" s="441">
        <v>45261</v>
      </c>
      <c r="G1997" s="220" t="s">
        <v>1773</v>
      </c>
      <c r="H1997" s="220" t="s">
        <v>74</v>
      </c>
    </row>
    <row r="1998" spans="1:8" ht="27" customHeight="1">
      <c r="A1998">
        <v>3090</v>
      </c>
      <c r="B1998" t="s">
        <v>10568</v>
      </c>
      <c r="C1998" t="s">
        <v>1585</v>
      </c>
      <c r="D1998" s="673">
        <v>56.12</v>
      </c>
      <c r="E1998" s="220" t="s">
        <v>14360</v>
      </c>
      <c r="F1998" s="441">
        <v>45261</v>
      </c>
      <c r="G1998" s="220" t="s">
        <v>1773</v>
      </c>
      <c r="H1998" s="220" t="s">
        <v>74</v>
      </c>
    </row>
    <row r="1999" spans="1:8" ht="27" customHeight="1">
      <c r="A1999">
        <v>43611</v>
      </c>
      <c r="B1999" t="s">
        <v>10569</v>
      </c>
      <c r="C1999" t="s">
        <v>1585</v>
      </c>
      <c r="D1999" s="673">
        <v>93.13</v>
      </c>
      <c r="E1999" s="220" t="s">
        <v>14360</v>
      </c>
      <c r="F1999" s="441">
        <v>45261</v>
      </c>
      <c r="G1999" s="220" t="s">
        <v>1773</v>
      </c>
      <c r="H1999" s="220" t="s">
        <v>74</v>
      </c>
    </row>
    <row r="2000" spans="1:8" ht="27" customHeight="1">
      <c r="A2000">
        <v>3103</v>
      </c>
      <c r="B2000" t="s">
        <v>10570</v>
      </c>
      <c r="C2000" t="s">
        <v>1574</v>
      </c>
      <c r="D2000" s="673">
        <v>46.53</v>
      </c>
      <c r="E2000" s="220" t="s">
        <v>14360</v>
      </c>
      <c r="F2000" s="441">
        <v>45261</v>
      </c>
      <c r="G2000" s="220" t="s">
        <v>1773</v>
      </c>
      <c r="H2000" s="220" t="s">
        <v>74</v>
      </c>
    </row>
    <row r="2001" spans="1:8" ht="27" customHeight="1">
      <c r="A2001">
        <v>3097</v>
      </c>
      <c r="B2001" t="s">
        <v>10571</v>
      </c>
      <c r="C2001" t="s">
        <v>1585</v>
      </c>
      <c r="D2001" s="673">
        <v>70.400000000000006</v>
      </c>
      <c r="E2001" s="220" t="s">
        <v>14360</v>
      </c>
      <c r="F2001" s="441">
        <v>45261</v>
      </c>
      <c r="G2001" s="220" t="s">
        <v>1773</v>
      </c>
      <c r="H2001" s="220" t="s">
        <v>74</v>
      </c>
    </row>
    <row r="2002" spans="1:8" ht="27" customHeight="1">
      <c r="A2002">
        <v>3099</v>
      </c>
      <c r="B2002" t="s">
        <v>10572</v>
      </c>
      <c r="C2002" t="s">
        <v>1585</v>
      </c>
      <c r="D2002" s="673">
        <v>112.73</v>
      </c>
      <c r="E2002" s="220" t="s">
        <v>14360</v>
      </c>
      <c r="F2002" s="441">
        <v>45261</v>
      </c>
      <c r="G2002" s="220" t="s">
        <v>1773</v>
      </c>
      <c r="H2002" s="220" t="s">
        <v>74</v>
      </c>
    </row>
    <row r="2003" spans="1:8" ht="27" customHeight="1">
      <c r="A2003">
        <v>38151</v>
      </c>
      <c r="B2003" t="s">
        <v>10573</v>
      </c>
      <c r="C2003" t="s">
        <v>1585</v>
      </c>
      <c r="D2003" s="673">
        <v>81.72</v>
      </c>
      <c r="E2003" s="220" t="s">
        <v>14360</v>
      </c>
      <c r="F2003" s="441">
        <v>45261</v>
      </c>
      <c r="G2003" s="220" t="s">
        <v>1773</v>
      </c>
      <c r="H2003" s="220" t="s">
        <v>74</v>
      </c>
    </row>
    <row r="2004" spans="1:8" ht="27" customHeight="1">
      <c r="A2004">
        <v>38152</v>
      </c>
      <c r="B2004" t="s">
        <v>10574</v>
      </c>
      <c r="C2004" t="s">
        <v>1585</v>
      </c>
      <c r="D2004" s="673">
        <v>131.83000000000001</v>
      </c>
      <c r="E2004" s="220" t="s">
        <v>14360</v>
      </c>
      <c r="F2004" s="441">
        <v>45261</v>
      </c>
      <c r="G2004" s="220" t="s">
        <v>1773</v>
      </c>
      <c r="H2004" s="220" t="s">
        <v>74</v>
      </c>
    </row>
    <row r="2005" spans="1:8" ht="27" customHeight="1">
      <c r="A2005">
        <v>43610</v>
      </c>
      <c r="B2005" t="s">
        <v>10575</v>
      </c>
      <c r="C2005" t="s">
        <v>1585</v>
      </c>
      <c r="D2005" s="673">
        <v>69.849999999999994</v>
      </c>
      <c r="E2005" s="220" t="s">
        <v>14360</v>
      </c>
      <c r="F2005" s="441">
        <v>45261</v>
      </c>
      <c r="G2005" s="220" t="s">
        <v>1773</v>
      </c>
      <c r="H2005" s="220" t="s">
        <v>74</v>
      </c>
    </row>
    <row r="2006" spans="1:8" ht="27" customHeight="1">
      <c r="A2006">
        <v>3093</v>
      </c>
      <c r="B2006" t="s">
        <v>10576</v>
      </c>
      <c r="C2006" t="s">
        <v>1585</v>
      </c>
      <c r="D2006" s="673">
        <v>112.73</v>
      </c>
      <c r="E2006" s="220" t="s">
        <v>14360</v>
      </c>
      <c r="F2006" s="441">
        <v>45261</v>
      </c>
      <c r="G2006" s="220" t="s">
        <v>1773</v>
      </c>
      <c r="H2006" s="220" t="s">
        <v>74</v>
      </c>
    </row>
    <row r="2007" spans="1:8" ht="27" customHeight="1">
      <c r="A2007">
        <v>38165</v>
      </c>
      <c r="B2007" t="s">
        <v>10577</v>
      </c>
      <c r="C2007" t="s">
        <v>1585</v>
      </c>
      <c r="D2007" s="673">
        <v>72.8</v>
      </c>
      <c r="E2007" s="220" t="s">
        <v>14360</v>
      </c>
      <c r="F2007" s="441">
        <v>45261</v>
      </c>
      <c r="G2007" s="220" t="s">
        <v>1773</v>
      </c>
      <c r="H2007" s="220" t="s">
        <v>74</v>
      </c>
    </row>
    <row r="2008" spans="1:8" ht="27" customHeight="1">
      <c r="A2008">
        <v>38177</v>
      </c>
      <c r="B2008" t="s">
        <v>10578</v>
      </c>
      <c r="C2008" t="s">
        <v>1574</v>
      </c>
      <c r="D2008" s="673">
        <v>21.63</v>
      </c>
      <c r="E2008" s="220" t="s">
        <v>14360</v>
      </c>
      <c r="F2008" s="441">
        <v>45261</v>
      </c>
      <c r="G2008" s="220" t="s">
        <v>1773</v>
      </c>
      <c r="H2008" s="220" t="s">
        <v>74</v>
      </c>
    </row>
    <row r="2009" spans="1:8" ht="27" customHeight="1">
      <c r="A2009">
        <v>11458</v>
      </c>
      <c r="B2009" t="s">
        <v>10579</v>
      </c>
      <c r="C2009" t="s">
        <v>1574</v>
      </c>
      <c r="D2009" s="673">
        <v>25.83</v>
      </c>
      <c r="E2009" s="220" t="s">
        <v>14360</v>
      </c>
      <c r="F2009" s="441">
        <v>45261</v>
      </c>
      <c r="G2009" s="220" t="s">
        <v>1773</v>
      </c>
      <c r="H2009" s="220" t="s">
        <v>74</v>
      </c>
    </row>
    <row r="2010" spans="1:8" ht="27" customHeight="1">
      <c r="A2010">
        <v>3108</v>
      </c>
      <c r="B2010" t="s">
        <v>10580</v>
      </c>
      <c r="C2010" t="s">
        <v>1574</v>
      </c>
      <c r="D2010" s="673">
        <v>109.79</v>
      </c>
      <c r="E2010" s="220" t="s">
        <v>14360</v>
      </c>
      <c r="F2010" s="441">
        <v>45261</v>
      </c>
      <c r="G2010" s="220" t="s">
        <v>1773</v>
      </c>
      <c r="H2010" s="220" t="s">
        <v>74</v>
      </c>
    </row>
    <row r="2011" spans="1:8" ht="27" customHeight="1">
      <c r="A2011">
        <v>3105</v>
      </c>
      <c r="B2011" t="s">
        <v>10581</v>
      </c>
      <c r="C2011" t="s">
        <v>1574</v>
      </c>
      <c r="D2011" s="673">
        <v>143.59</v>
      </c>
      <c r="E2011" s="220" t="s">
        <v>14360</v>
      </c>
      <c r="F2011" s="441">
        <v>45261</v>
      </c>
      <c r="G2011" s="220" t="s">
        <v>1773</v>
      </c>
      <c r="H2011" s="220" t="s">
        <v>74</v>
      </c>
    </row>
    <row r="2012" spans="1:8" ht="27" customHeight="1">
      <c r="A2012">
        <v>38178</v>
      </c>
      <c r="B2012" t="s">
        <v>10582</v>
      </c>
      <c r="C2012" t="s">
        <v>1574</v>
      </c>
      <c r="D2012" s="673">
        <v>23.8</v>
      </c>
      <c r="E2012" s="220" t="s">
        <v>14360</v>
      </c>
      <c r="F2012" s="441">
        <v>45261</v>
      </c>
      <c r="G2012" s="220" t="s">
        <v>1773</v>
      </c>
      <c r="H2012" s="220" t="s">
        <v>74</v>
      </c>
    </row>
    <row r="2013" spans="1:8" ht="27" customHeight="1">
      <c r="A2013">
        <v>43575</v>
      </c>
      <c r="B2013" t="s">
        <v>10583</v>
      </c>
      <c r="C2013" t="s">
        <v>1574</v>
      </c>
      <c r="D2013" s="673">
        <v>51.57</v>
      </c>
      <c r="E2013" s="220" t="s">
        <v>14360</v>
      </c>
      <c r="F2013" s="441">
        <v>45261</v>
      </c>
      <c r="G2013" s="220" t="s">
        <v>1773</v>
      </c>
      <c r="H2013" s="220" t="s">
        <v>74</v>
      </c>
    </row>
    <row r="2014" spans="1:8" ht="27" customHeight="1">
      <c r="A2014">
        <v>43577</v>
      </c>
      <c r="B2014" t="s">
        <v>10584</v>
      </c>
      <c r="C2014" t="s">
        <v>1574</v>
      </c>
      <c r="D2014" s="673">
        <v>89.66</v>
      </c>
      <c r="E2014" s="220" t="s">
        <v>14360</v>
      </c>
      <c r="F2014" s="441">
        <v>45261</v>
      </c>
      <c r="G2014" s="220" t="s">
        <v>1773</v>
      </c>
      <c r="H2014" s="220" t="s">
        <v>74</v>
      </c>
    </row>
    <row r="2015" spans="1:8" ht="27" customHeight="1">
      <c r="A2015">
        <v>43458</v>
      </c>
      <c r="B2015" t="s">
        <v>10585</v>
      </c>
      <c r="C2015" t="s">
        <v>1573</v>
      </c>
      <c r="D2015" s="673">
        <v>0.06</v>
      </c>
      <c r="E2015" s="220" t="s">
        <v>14360</v>
      </c>
      <c r="F2015" s="441">
        <v>45261</v>
      </c>
      <c r="G2015" s="220" t="s">
        <v>1773</v>
      </c>
      <c r="H2015" s="220" t="s">
        <v>74</v>
      </c>
    </row>
    <row r="2016" spans="1:8" ht="27" customHeight="1">
      <c r="A2016">
        <v>43470</v>
      </c>
      <c r="B2016" t="s">
        <v>10586</v>
      </c>
      <c r="C2016" t="s">
        <v>1580</v>
      </c>
      <c r="D2016" s="673">
        <v>10.89</v>
      </c>
      <c r="E2016" s="220" t="s">
        <v>14360</v>
      </c>
      <c r="F2016" s="441">
        <v>45261</v>
      </c>
      <c r="G2016" s="220" t="s">
        <v>1773</v>
      </c>
      <c r="H2016" s="220" t="s">
        <v>74</v>
      </c>
    </row>
    <row r="2017" spans="1:8" ht="27" customHeight="1">
      <c r="A2017">
        <v>43459</v>
      </c>
      <c r="B2017" t="s">
        <v>10587</v>
      </c>
      <c r="C2017" t="s">
        <v>1573</v>
      </c>
      <c r="D2017" s="673">
        <v>0.49</v>
      </c>
      <c r="E2017" s="220" t="s">
        <v>14360</v>
      </c>
      <c r="F2017" s="441">
        <v>45261</v>
      </c>
      <c r="G2017" s="220" t="s">
        <v>1773</v>
      </c>
      <c r="H2017" s="220" t="s">
        <v>74</v>
      </c>
    </row>
    <row r="2018" spans="1:8" ht="27" customHeight="1">
      <c r="A2018">
        <v>43471</v>
      </c>
      <c r="B2018" t="s">
        <v>10588</v>
      </c>
      <c r="C2018" t="s">
        <v>1580</v>
      </c>
      <c r="D2018" s="673">
        <v>92.26</v>
      </c>
      <c r="E2018" s="220" t="s">
        <v>14360</v>
      </c>
      <c r="F2018" s="441">
        <v>45261</v>
      </c>
      <c r="G2018" s="220" t="s">
        <v>1773</v>
      </c>
      <c r="H2018" s="220" t="s">
        <v>74</v>
      </c>
    </row>
    <row r="2019" spans="1:8" ht="27" customHeight="1">
      <c r="A2019">
        <v>43460</v>
      </c>
      <c r="B2019" t="s">
        <v>10589</v>
      </c>
      <c r="C2019" t="s">
        <v>1573</v>
      </c>
      <c r="D2019" s="673">
        <v>0.85</v>
      </c>
      <c r="E2019" s="220" t="s">
        <v>14360</v>
      </c>
      <c r="F2019" s="441">
        <v>45261</v>
      </c>
      <c r="G2019" s="220" t="s">
        <v>1773</v>
      </c>
      <c r="H2019" s="220" t="s">
        <v>74</v>
      </c>
    </row>
    <row r="2020" spans="1:8" ht="27" customHeight="1">
      <c r="A2020">
        <v>43472</v>
      </c>
      <c r="B2020" t="s">
        <v>10590</v>
      </c>
      <c r="C2020" t="s">
        <v>1580</v>
      </c>
      <c r="D2020" s="673">
        <v>159.72999999999999</v>
      </c>
      <c r="E2020" s="220" t="s">
        <v>14360</v>
      </c>
      <c r="F2020" s="441">
        <v>45261</v>
      </c>
      <c r="G2020" s="220" t="s">
        <v>1773</v>
      </c>
      <c r="H2020" s="220" t="s">
        <v>74</v>
      </c>
    </row>
    <row r="2021" spans="1:8" ht="27" customHeight="1">
      <c r="A2021">
        <v>43461</v>
      </c>
      <c r="B2021" t="s">
        <v>10591</v>
      </c>
      <c r="C2021" t="s">
        <v>1573</v>
      </c>
      <c r="D2021" s="673">
        <v>0.31</v>
      </c>
      <c r="E2021" s="220" t="s">
        <v>14360</v>
      </c>
      <c r="F2021" s="441">
        <v>45261</v>
      </c>
      <c r="G2021" s="220" t="s">
        <v>1773</v>
      </c>
      <c r="H2021" s="220" t="s">
        <v>74</v>
      </c>
    </row>
    <row r="2022" spans="1:8" ht="27" customHeight="1">
      <c r="A2022">
        <v>43473</v>
      </c>
      <c r="B2022" t="s">
        <v>10592</v>
      </c>
      <c r="C2022" t="s">
        <v>1580</v>
      </c>
      <c r="D2022" s="673">
        <v>59.28</v>
      </c>
      <c r="E2022" s="220" t="s">
        <v>14360</v>
      </c>
      <c r="F2022" s="441">
        <v>45261</v>
      </c>
      <c r="G2022" s="220" t="s">
        <v>1773</v>
      </c>
      <c r="H2022" s="220" t="s">
        <v>74</v>
      </c>
    </row>
    <row r="2023" spans="1:8" ht="27" customHeight="1">
      <c r="A2023">
        <v>43463</v>
      </c>
      <c r="B2023" t="s">
        <v>10593</v>
      </c>
      <c r="C2023" t="s">
        <v>1573</v>
      </c>
      <c r="D2023" s="673">
        <v>0.1</v>
      </c>
      <c r="E2023" s="220" t="s">
        <v>14360</v>
      </c>
      <c r="F2023" s="441">
        <v>45261</v>
      </c>
      <c r="G2023" s="220" t="s">
        <v>1773</v>
      </c>
      <c r="H2023" s="220" t="s">
        <v>74</v>
      </c>
    </row>
    <row r="2024" spans="1:8" ht="27" customHeight="1">
      <c r="A2024">
        <v>43475</v>
      </c>
      <c r="B2024" t="s">
        <v>10594</v>
      </c>
      <c r="C2024" t="s">
        <v>1580</v>
      </c>
      <c r="D2024" s="673">
        <v>18.73</v>
      </c>
      <c r="E2024" s="220" t="s">
        <v>14360</v>
      </c>
      <c r="F2024" s="441">
        <v>45261</v>
      </c>
      <c r="G2024" s="220" t="s">
        <v>1773</v>
      </c>
      <c r="H2024" s="220" t="s">
        <v>74</v>
      </c>
    </row>
    <row r="2025" spans="1:8" ht="27" customHeight="1">
      <c r="A2025">
        <v>43462</v>
      </c>
      <c r="B2025" t="s">
        <v>10595</v>
      </c>
      <c r="C2025" t="s">
        <v>1573</v>
      </c>
      <c r="D2025" s="673">
        <v>0.01</v>
      </c>
      <c r="E2025" s="220" t="s">
        <v>14360</v>
      </c>
      <c r="F2025" s="441">
        <v>45261</v>
      </c>
      <c r="G2025" s="220" t="s">
        <v>1773</v>
      </c>
      <c r="H2025" s="220" t="s">
        <v>74</v>
      </c>
    </row>
    <row r="2026" spans="1:8" ht="27" customHeight="1">
      <c r="A2026">
        <v>43474</v>
      </c>
      <c r="B2026" t="s">
        <v>10596</v>
      </c>
      <c r="C2026" t="s">
        <v>1580</v>
      </c>
      <c r="D2026" s="673">
        <v>2.29</v>
      </c>
      <c r="E2026" s="220" t="s">
        <v>14360</v>
      </c>
      <c r="F2026" s="441">
        <v>45261</v>
      </c>
      <c r="G2026" s="220" t="s">
        <v>1773</v>
      </c>
      <c r="H2026" s="220" t="s">
        <v>74</v>
      </c>
    </row>
    <row r="2027" spans="1:8" ht="27" customHeight="1">
      <c r="A2027">
        <v>43464</v>
      </c>
      <c r="B2027" t="s">
        <v>10597</v>
      </c>
      <c r="C2027" t="s">
        <v>1573</v>
      </c>
      <c r="D2027" s="673">
        <v>0.01</v>
      </c>
      <c r="E2027" s="220" t="s">
        <v>14360</v>
      </c>
      <c r="F2027" s="441">
        <v>45261</v>
      </c>
      <c r="G2027" s="220" t="s">
        <v>1773</v>
      </c>
      <c r="H2027" s="220" t="s">
        <v>74</v>
      </c>
    </row>
    <row r="2028" spans="1:8" ht="27" customHeight="1">
      <c r="A2028">
        <v>43476</v>
      </c>
      <c r="B2028" t="s">
        <v>10598</v>
      </c>
      <c r="C2028" t="s">
        <v>1580</v>
      </c>
      <c r="D2028" s="673">
        <v>0.01</v>
      </c>
      <c r="E2028" s="220" t="s">
        <v>14360</v>
      </c>
      <c r="F2028" s="441">
        <v>45261</v>
      </c>
      <c r="G2028" s="220" t="s">
        <v>1773</v>
      </c>
      <c r="H2028" s="220" t="s">
        <v>74</v>
      </c>
    </row>
    <row r="2029" spans="1:8" ht="27" customHeight="1">
      <c r="A2029">
        <v>43465</v>
      </c>
      <c r="B2029" t="s">
        <v>10599</v>
      </c>
      <c r="C2029" t="s">
        <v>1573</v>
      </c>
      <c r="D2029" s="673">
        <v>0.82</v>
      </c>
      <c r="E2029" s="220" t="s">
        <v>14360</v>
      </c>
      <c r="F2029" s="441">
        <v>45261</v>
      </c>
      <c r="G2029" s="220" t="s">
        <v>1773</v>
      </c>
      <c r="H2029" s="220" t="s">
        <v>74</v>
      </c>
    </row>
    <row r="2030" spans="1:8" ht="27" customHeight="1">
      <c r="A2030">
        <v>43477</v>
      </c>
      <c r="B2030" t="s">
        <v>10600</v>
      </c>
      <c r="C2030" t="s">
        <v>1580</v>
      </c>
      <c r="D2030" s="673">
        <v>155.21</v>
      </c>
      <c r="E2030" s="220" t="s">
        <v>14360</v>
      </c>
      <c r="F2030" s="441">
        <v>45261</v>
      </c>
      <c r="G2030" s="220" t="s">
        <v>1773</v>
      </c>
      <c r="H2030" s="220" t="s">
        <v>74</v>
      </c>
    </row>
    <row r="2031" spans="1:8" ht="27" customHeight="1">
      <c r="A2031">
        <v>43466</v>
      </c>
      <c r="B2031" t="s">
        <v>10601</v>
      </c>
      <c r="C2031" t="s">
        <v>1573</v>
      </c>
      <c r="D2031" s="673">
        <v>1.97</v>
      </c>
      <c r="E2031" s="220" t="s">
        <v>14360</v>
      </c>
      <c r="F2031" s="441">
        <v>45261</v>
      </c>
      <c r="G2031" s="220" t="s">
        <v>1773</v>
      </c>
      <c r="H2031" s="220" t="s">
        <v>74</v>
      </c>
    </row>
    <row r="2032" spans="1:8" ht="27" customHeight="1">
      <c r="A2032">
        <v>43478</v>
      </c>
      <c r="B2032" t="s">
        <v>10602</v>
      </c>
      <c r="C2032" t="s">
        <v>1580</v>
      </c>
      <c r="D2032" s="673">
        <v>371.21</v>
      </c>
      <c r="E2032" s="220" t="s">
        <v>14360</v>
      </c>
      <c r="F2032" s="441">
        <v>45261</v>
      </c>
      <c r="G2032" s="220" t="s">
        <v>1773</v>
      </c>
      <c r="H2032" s="220" t="s">
        <v>74</v>
      </c>
    </row>
    <row r="2033" spans="1:8" ht="27" customHeight="1">
      <c r="A2033">
        <v>43467</v>
      </c>
      <c r="B2033" t="s">
        <v>10603</v>
      </c>
      <c r="C2033" t="s">
        <v>1573</v>
      </c>
      <c r="D2033" s="673">
        <v>0.61</v>
      </c>
      <c r="E2033" s="220" t="s">
        <v>14360</v>
      </c>
      <c r="F2033" s="441">
        <v>45261</v>
      </c>
      <c r="G2033" s="220" t="s">
        <v>1773</v>
      </c>
      <c r="H2033" s="220" t="s">
        <v>74</v>
      </c>
    </row>
    <row r="2034" spans="1:8" ht="27" customHeight="1">
      <c r="A2034">
        <v>43479</v>
      </c>
      <c r="B2034" t="s">
        <v>10604</v>
      </c>
      <c r="C2034" t="s">
        <v>1580</v>
      </c>
      <c r="D2034" s="673">
        <v>114.72</v>
      </c>
      <c r="E2034" s="220" t="s">
        <v>14360</v>
      </c>
      <c r="F2034" s="441">
        <v>45261</v>
      </c>
      <c r="G2034" s="220" t="s">
        <v>1773</v>
      </c>
      <c r="H2034" s="220" t="s">
        <v>74</v>
      </c>
    </row>
    <row r="2035" spans="1:8" ht="27" customHeight="1">
      <c r="A2035">
        <v>43468</v>
      </c>
      <c r="B2035" t="s">
        <v>10605</v>
      </c>
      <c r="C2035" t="s">
        <v>1573</v>
      </c>
      <c r="D2035" s="673">
        <v>1.23</v>
      </c>
      <c r="E2035" s="220" t="s">
        <v>14360</v>
      </c>
      <c r="F2035" s="441">
        <v>45261</v>
      </c>
      <c r="G2035" s="220" t="s">
        <v>1773</v>
      </c>
      <c r="H2035" s="220" t="s">
        <v>74</v>
      </c>
    </row>
    <row r="2036" spans="1:8" ht="27" customHeight="1">
      <c r="A2036">
        <v>43480</v>
      </c>
      <c r="B2036" t="s">
        <v>10606</v>
      </c>
      <c r="C2036" t="s">
        <v>1580</v>
      </c>
      <c r="D2036" s="673">
        <v>232.31</v>
      </c>
      <c r="E2036" s="220" t="s">
        <v>14360</v>
      </c>
      <c r="F2036" s="441">
        <v>45261</v>
      </c>
      <c r="G2036" s="220" t="s">
        <v>1773</v>
      </c>
      <c r="H2036" s="220" t="s">
        <v>74</v>
      </c>
    </row>
    <row r="2037" spans="1:8" ht="27" customHeight="1">
      <c r="A2037">
        <v>43469</v>
      </c>
      <c r="B2037" t="s">
        <v>10607</v>
      </c>
      <c r="C2037" t="s">
        <v>1573</v>
      </c>
      <c r="D2037" s="673">
        <v>7.0000000000000007E-2</v>
      </c>
      <c r="E2037" s="220" t="s">
        <v>14360</v>
      </c>
      <c r="F2037" s="441">
        <v>45261</v>
      </c>
      <c r="G2037" s="220" t="s">
        <v>1773</v>
      </c>
      <c r="H2037" s="220" t="s">
        <v>74</v>
      </c>
    </row>
    <row r="2038" spans="1:8" ht="27" customHeight="1">
      <c r="A2038">
        <v>43481</v>
      </c>
      <c r="B2038" t="s">
        <v>10608</v>
      </c>
      <c r="C2038" t="s">
        <v>1580</v>
      </c>
      <c r="D2038" s="673">
        <v>12.77</v>
      </c>
      <c r="E2038" s="220" t="s">
        <v>14360</v>
      </c>
      <c r="F2038" s="441">
        <v>45261</v>
      </c>
      <c r="G2038" s="220" t="s">
        <v>1773</v>
      </c>
      <c r="H2038" s="220" t="s">
        <v>74</v>
      </c>
    </row>
    <row r="2039" spans="1:8" ht="27" customHeight="1">
      <c r="A2039">
        <v>3119</v>
      </c>
      <c r="B2039" t="s">
        <v>10609</v>
      </c>
      <c r="C2039" t="s">
        <v>1574</v>
      </c>
      <c r="D2039" s="673">
        <v>2.79</v>
      </c>
      <c r="E2039" s="220" t="s">
        <v>14360</v>
      </c>
      <c r="F2039" s="441">
        <v>45261</v>
      </c>
      <c r="G2039" s="220" t="s">
        <v>1773</v>
      </c>
      <c r="H2039" s="220" t="s">
        <v>74</v>
      </c>
    </row>
    <row r="2040" spans="1:8" ht="27" customHeight="1">
      <c r="A2040">
        <v>3122</v>
      </c>
      <c r="B2040" t="s">
        <v>10610</v>
      </c>
      <c r="C2040" t="s">
        <v>1574</v>
      </c>
      <c r="D2040" s="673">
        <v>5.69</v>
      </c>
      <c r="E2040" s="220" t="s">
        <v>14360</v>
      </c>
      <c r="F2040" s="441">
        <v>45261</v>
      </c>
      <c r="G2040" s="220" t="s">
        <v>1773</v>
      </c>
      <c r="H2040" s="220" t="s">
        <v>74</v>
      </c>
    </row>
    <row r="2041" spans="1:8" ht="27" customHeight="1">
      <c r="A2041">
        <v>3121</v>
      </c>
      <c r="B2041" t="s">
        <v>10611</v>
      </c>
      <c r="C2041" t="s">
        <v>1574</v>
      </c>
      <c r="D2041" s="673">
        <v>6.45</v>
      </c>
      <c r="E2041" s="220" t="s">
        <v>14360</v>
      </c>
      <c r="F2041" s="441">
        <v>45261</v>
      </c>
      <c r="G2041" s="220" t="s">
        <v>1773</v>
      </c>
      <c r="H2041" s="220" t="s">
        <v>74</v>
      </c>
    </row>
    <row r="2042" spans="1:8" ht="27" customHeight="1">
      <c r="A2042">
        <v>3120</v>
      </c>
      <c r="B2042" t="s">
        <v>10612</v>
      </c>
      <c r="C2042" t="s">
        <v>1574</v>
      </c>
      <c r="D2042" s="673">
        <v>12.22</v>
      </c>
      <c r="E2042" s="220" t="s">
        <v>14360</v>
      </c>
      <c r="F2042" s="441">
        <v>45261</v>
      </c>
      <c r="G2042" s="220" t="s">
        <v>1773</v>
      </c>
      <c r="H2042" s="220" t="s">
        <v>74</v>
      </c>
    </row>
    <row r="2043" spans="1:8" ht="27" customHeight="1">
      <c r="A2043">
        <v>11455</v>
      </c>
      <c r="B2043" t="s">
        <v>10613</v>
      </c>
      <c r="C2043" t="s">
        <v>1574</v>
      </c>
      <c r="D2043" s="673">
        <v>17.68</v>
      </c>
      <c r="E2043" s="220" t="s">
        <v>14360</v>
      </c>
      <c r="F2043" s="441">
        <v>45261</v>
      </c>
      <c r="G2043" s="220" t="s">
        <v>1773</v>
      </c>
      <c r="H2043" s="220" t="s">
        <v>74</v>
      </c>
    </row>
    <row r="2044" spans="1:8" ht="27" customHeight="1">
      <c r="A2044">
        <v>11456</v>
      </c>
      <c r="B2044" t="s">
        <v>10614</v>
      </c>
      <c r="C2044" t="s">
        <v>1574</v>
      </c>
      <c r="D2044" s="673">
        <v>21.13</v>
      </c>
      <c r="E2044" s="220" t="s">
        <v>14360</v>
      </c>
      <c r="F2044" s="441">
        <v>45261</v>
      </c>
      <c r="G2044" s="220" t="s">
        <v>1773</v>
      </c>
      <c r="H2044" s="220" t="s">
        <v>74</v>
      </c>
    </row>
    <row r="2045" spans="1:8" ht="27" customHeight="1">
      <c r="A2045">
        <v>3107</v>
      </c>
      <c r="B2045" t="s">
        <v>10615</v>
      </c>
      <c r="C2045" t="s">
        <v>1574</v>
      </c>
      <c r="D2045" s="673">
        <v>8.91</v>
      </c>
      <c r="E2045" s="220" t="s">
        <v>14360</v>
      </c>
      <c r="F2045" s="441">
        <v>45261</v>
      </c>
      <c r="G2045" s="220" t="s">
        <v>1773</v>
      </c>
      <c r="H2045" s="220" t="s">
        <v>74</v>
      </c>
    </row>
    <row r="2046" spans="1:8" ht="27" customHeight="1">
      <c r="A2046">
        <v>43583</v>
      </c>
      <c r="B2046" t="s">
        <v>10616</v>
      </c>
      <c r="C2046" t="s">
        <v>1574</v>
      </c>
      <c r="D2046" s="673">
        <v>10.050000000000001</v>
      </c>
      <c r="E2046" s="220" t="s">
        <v>14360</v>
      </c>
      <c r="F2046" s="441">
        <v>45261</v>
      </c>
      <c r="G2046" s="220" t="s">
        <v>1773</v>
      </c>
      <c r="H2046" s="220" t="s">
        <v>74</v>
      </c>
    </row>
    <row r="2047" spans="1:8" ht="27" customHeight="1">
      <c r="A2047">
        <v>43586</v>
      </c>
      <c r="B2047" t="s">
        <v>10617</v>
      </c>
      <c r="C2047" t="s">
        <v>1574</v>
      </c>
      <c r="D2047" s="673">
        <v>10.3</v>
      </c>
      <c r="E2047" s="220" t="s">
        <v>14360</v>
      </c>
      <c r="F2047" s="441">
        <v>45261</v>
      </c>
      <c r="G2047" s="220" t="s">
        <v>1773</v>
      </c>
      <c r="H2047" s="220" t="s">
        <v>74</v>
      </c>
    </row>
    <row r="2048" spans="1:8" ht="27" customHeight="1">
      <c r="A2048">
        <v>11461</v>
      </c>
      <c r="B2048" t="s">
        <v>10618</v>
      </c>
      <c r="C2048" t="s">
        <v>1574</v>
      </c>
      <c r="D2048" s="673">
        <v>11.23</v>
      </c>
      <c r="E2048" s="220" t="s">
        <v>14360</v>
      </c>
      <c r="F2048" s="441">
        <v>45261</v>
      </c>
      <c r="G2048" s="220" t="s">
        <v>1773</v>
      </c>
      <c r="H2048" s="220" t="s">
        <v>74</v>
      </c>
    </row>
    <row r="2049" spans="1:8" ht="27" customHeight="1">
      <c r="A2049">
        <v>43587</v>
      </c>
      <c r="B2049" t="s">
        <v>10619</v>
      </c>
      <c r="C2049" t="s">
        <v>1574</v>
      </c>
      <c r="D2049" s="673">
        <v>12.95</v>
      </c>
      <c r="E2049" s="220" t="s">
        <v>14360</v>
      </c>
      <c r="F2049" s="441">
        <v>45261</v>
      </c>
      <c r="G2049" s="220" t="s">
        <v>1773</v>
      </c>
      <c r="H2049" s="220" t="s">
        <v>74</v>
      </c>
    </row>
    <row r="2050" spans="1:8" ht="27" customHeight="1">
      <c r="A2050">
        <v>3106</v>
      </c>
      <c r="B2050" t="s">
        <v>10620</v>
      </c>
      <c r="C2050" t="s">
        <v>1574</v>
      </c>
      <c r="D2050" s="673">
        <v>16.440000000000001</v>
      </c>
      <c r="E2050" s="220" t="s">
        <v>14360</v>
      </c>
      <c r="F2050" s="441">
        <v>45261</v>
      </c>
      <c r="G2050" s="220" t="s">
        <v>1773</v>
      </c>
      <c r="H2050" s="220" t="s">
        <v>74</v>
      </c>
    </row>
    <row r="2051" spans="1:8" ht="27" customHeight="1">
      <c r="A2051">
        <v>44539</v>
      </c>
      <c r="B2051" t="s">
        <v>10621</v>
      </c>
      <c r="C2051" t="s">
        <v>1578</v>
      </c>
      <c r="D2051" s="673">
        <v>6.44</v>
      </c>
      <c r="E2051" s="220" t="s">
        <v>14360</v>
      </c>
      <c r="F2051" s="441">
        <v>45261</v>
      </c>
      <c r="G2051" s="220" t="s">
        <v>1773</v>
      </c>
      <c r="H2051" s="220" t="s">
        <v>74</v>
      </c>
    </row>
    <row r="2052" spans="1:8" ht="27" customHeight="1">
      <c r="A2052">
        <v>3123</v>
      </c>
      <c r="B2052" t="s">
        <v>10622</v>
      </c>
      <c r="C2052" t="s">
        <v>1578</v>
      </c>
      <c r="D2052" s="673">
        <v>6</v>
      </c>
      <c r="E2052" s="220" t="s">
        <v>14360</v>
      </c>
      <c r="F2052" s="441">
        <v>45261</v>
      </c>
      <c r="G2052" s="220" t="s">
        <v>1773</v>
      </c>
      <c r="H2052" s="220" t="s">
        <v>74</v>
      </c>
    </row>
    <row r="2053" spans="1:8" ht="27" customHeight="1">
      <c r="A2053">
        <v>38125</v>
      </c>
      <c r="B2053" t="s">
        <v>10623</v>
      </c>
      <c r="C2053" t="s">
        <v>1578</v>
      </c>
      <c r="D2053" s="673">
        <v>1.1399999999999999</v>
      </c>
      <c r="E2053" s="220" t="s">
        <v>14360</v>
      </c>
      <c r="F2053" s="441">
        <v>45261</v>
      </c>
      <c r="G2053" s="220" t="s">
        <v>1773</v>
      </c>
      <c r="H2053" s="220" t="s">
        <v>74</v>
      </c>
    </row>
    <row r="2054" spans="1:8" ht="27" customHeight="1">
      <c r="A2054">
        <v>39014</v>
      </c>
      <c r="B2054" t="s">
        <v>10624</v>
      </c>
      <c r="C2054" t="s">
        <v>1578</v>
      </c>
      <c r="D2054" s="673">
        <v>8.76</v>
      </c>
      <c r="E2054" s="220" t="s">
        <v>14360</v>
      </c>
      <c r="F2054" s="441">
        <v>45261</v>
      </c>
      <c r="G2054" s="220" t="s">
        <v>1773</v>
      </c>
      <c r="H2054" s="220" t="s">
        <v>74</v>
      </c>
    </row>
    <row r="2055" spans="1:8" ht="27" customHeight="1">
      <c r="A2055">
        <v>39365</v>
      </c>
      <c r="B2055" t="s">
        <v>10625</v>
      </c>
      <c r="C2055" t="s">
        <v>1574</v>
      </c>
      <c r="D2055" s="674">
        <v>2101.2399999999998</v>
      </c>
      <c r="E2055" s="220" t="s">
        <v>14360</v>
      </c>
      <c r="F2055" s="441">
        <v>45261</v>
      </c>
      <c r="G2055" s="220" t="s">
        <v>1773</v>
      </c>
      <c r="H2055" s="220" t="s">
        <v>74</v>
      </c>
    </row>
    <row r="2056" spans="1:8" ht="27" customHeight="1">
      <c r="A2056">
        <v>39366</v>
      </c>
      <c r="B2056" t="s">
        <v>10626</v>
      </c>
      <c r="C2056" t="s">
        <v>1574</v>
      </c>
      <c r="D2056" s="674">
        <v>3187.93</v>
      </c>
      <c r="E2056" s="220" t="s">
        <v>14360</v>
      </c>
      <c r="F2056" s="441">
        <v>45261</v>
      </c>
      <c r="G2056" s="220" t="s">
        <v>1773</v>
      </c>
      <c r="H2056" s="220" t="s">
        <v>74</v>
      </c>
    </row>
    <row r="2057" spans="1:8" ht="27" customHeight="1">
      <c r="A2057">
        <v>39367</v>
      </c>
      <c r="B2057" t="s">
        <v>10627</v>
      </c>
      <c r="C2057" t="s">
        <v>1574</v>
      </c>
      <c r="D2057" s="674">
        <v>5462.3</v>
      </c>
      <c r="E2057" s="220" t="s">
        <v>14360</v>
      </c>
      <c r="F2057" s="441">
        <v>45261</v>
      </c>
      <c r="G2057" s="220" t="s">
        <v>1773</v>
      </c>
      <c r="H2057" s="220" t="s">
        <v>74</v>
      </c>
    </row>
    <row r="2058" spans="1:8" ht="27" customHeight="1">
      <c r="A2058">
        <v>37394</v>
      </c>
      <c r="B2058" t="s">
        <v>10628</v>
      </c>
      <c r="C2058" t="s">
        <v>1587</v>
      </c>
      <c r="D2058" s="673">
        <v>42.47</v>
      </c>
      <c r="E2058" s="220" t="s">
        <v>14360</v>
      </c>
      <c r="F2058" s="441">
        <v>45261</v>
      </c>
      <c r="G2058" s="220" t="s">
        <v>1773</v>
      </c>
      <c r="H2058" s="220" t="s">
        <v>74</v>
      </c>
    </row>
    <row r="2059" spans="1:8" ht="27" customHeight="1">
      <c r="A2059">
        <v>14146</v>
      </c>
      <c r="B2059" t="s">
        <v>10629</v>
      </c>
      <c r="C2059" t="s">
        <v>1587</v>
      </c>
      <c r="D2059" s="673">
        <v>68.3</v>
      </c>
      <c r="E2059" s="220" t="s">
        <v>14360</v>
      </c>
      <c r="F2059" s="441">
        <v>45261</v>
      </c>
      <c r="G2059" s="220" t="s">
        <v>1773</v>
      </c>
      <c r="H2059" s="220" t="s">
        <v>74</v>
      </c>
    </row>
    <row r="2060" spans="1:8" ht="27" customHeight="1">
      <c r="A2060">
        <v>938</v>
      </c>
      <c r="B2060" t="s">
        <v>10630</v>
      </c>
      <c r="C2060" t="s">
        <v>1577</v>
      </c>
      <c r="D2060" s="673">
        <v>1.56</v>
      </c>
      <c r="E2060" s="220" t="s">
        <v>14360</v>
      </c>
      <c r="F2060" s="441">
        <v>45261</v>
      </c>
      <c r="G2060" s="220" t="s">
        <v>1773</v>
      </c>
      <c r="H2060" s="220" t="s">
        <v>74</v>
      </c>
    </row>
    <row r="2061" spans="1:8" ht="27" customHeight="1">
      <c r="A2061">
        <v>937</v>
      </c>
      <c r="B2061" t="s">
        <v>10631</v>
      </c>
      <c r="C2061" t="s">
        <v>1577</v>
      </c>
      <c r="D2061" s="673">
        <v>9.1199999999999992</v>
      </c>
      <c r="E2061" s="220" t="s">
        <v>14360</v>
      </c>
      <c r="F2061" s="441">
        <v>45261</v>
      </c>
      <c r="G2061" s="220" t="s">
        <v>1773</v>
      </c>
      <c r="H2061" s="220" t="s">
        <v>74</v>
      </c>
    </row>
    <row r="2062" spans="1:8" ht="27" customHeight="1">
      <c r="A2062">
        <v>939</v>
      </c>
      <c r="B2062" t="s">
        <v>10632</v>
      </c>
      <c r="C2062" t="s">
        <v>1577</v>
      </c>
      <c r="D2062" s="673">
        <v>2.5299999999999998</v>
      </c>
      <c r="E2062" s="220" t="s">
        <v>14360</v>
      </c>
      <c r="F2062" s="441">
        <v>45261</v>
      </c>
      <c r="G2062" s="220" t="s">
        <v>1773</v>
      </c>
      <c r="H2062" s="220" t="s">
        <v>74</v>
      </c>
    </row>
    <row r="2063" spans="1:8" ht="27" customHeight="1">
      <c r="A2063">
        <v>944</v>
      </c>
      <c r="B2063" t="s">
        <v>10633</v>
      </c>
      <c r="C2063" t="s">
        <v>1577</v>
      </c>
      <c r="D2063" s="673">
        <v>4</v>
      </c>
      <c r="E2063" s="220" t="s">
        <v>14360</v>
      </c>
      <c r="F2063" s="441">
        <v>45261</v>
      </c>
      <c r="G2063" s="220" t="s">
        <v>1773</v>
      </c>
      <c r="H2063" s="220" t="s">
        <v>74</v>
      </c>
    </row>
    <row r="2064" spans="1:8" ht="27" customHeight="1">
      <c r="A2064">
        <v>940</v>
      </c>
      <c r="B2064" t="s">
        <v>10634</v>
      </c>
      <c r="C2064" t="s">
        <v>1577</v>
      </c>
      <c r="D2064" s="673">
        <v>5.77</v>
      </c>
      <c r="E2064" s="220" t="s">
        <v>14360</v>
      </c>
      <c r="F2064" s="441">
        <v>45261</v>
      </c>
      <c r="G2064" s="220" t="s">
        <v>1773</v>
      </c>
      <c r="H2064" s="220" t="s">
        <v>74</v>
      </c>
    </row>
    <row r="2065" spans="1:8" ht="27" customHeight="1">
      <c r="A2065">
        <v>44397</v>
      </c>
      <c r="B2065" t="s">
        <v>10635</v>
      </c>
      <c r="C2065" t="s">
        <v>1577</v>
      </c>
      <c r="D2065" s="673">
        <v>3.44</v>
      </c>
      <c r="E2065" s="220" t="s">
        <v>14360</v>
      </c>
      <c r="F2065" s="441">
        <v>45261</v>
      </c>
      <c r="G2065" s="220" t="s">
        <v>1773</v>
      </c>
      <c r="H2065" s="220" t="s">
        <v>74</v>
      </c>
    </row>
    <row r="2066" spans="1:8" ht="27" customHeight="1">
      <c r="A2066">
        <v>406</v>
      </c>
      <c r="B2066" t="s">
        <v>10636</v>
      </c>
      <c r="C2066" t="s">
        <v>1574</v>
      </c>
      <c r="D2066" s="673">
        <v>96.51</v>
      </c>
      <c r="E2066" s="220" t="s">
        <v>14360</v>
      </c>
      <c r="F2066" s="441">
        <v>45261</v>
      </c>
      <c r="G2066" s="220" t="s">
        <v>1773</v>
      </c>
      <c r="H2066" s="220" t="s">
        <v>74</v>
      </c>
    </row>
    <row r="2067" spans="1:8" ht="27" customHeight="1">
      <c r="A2067">
        <v>42529</v>
      </c>
      <c r="B2067" t="s">
        <v>10637</v>
      </c>
      <c r="C2067" t="s">
        <v>1577</v>
      </c>
      <c r="D2067" s="673">
        <v>1.35</v>
      </c>
      <c r="E2067" s="220" t="s">
        <v>14360</v>
      </c>
      <c r="F2067" s="441">
        <v>45261</v>
      </c>
      <c r="G2067" s="220" t="s">
        <v>1773</v>
      </c>
      <c r="H2067" s="220" t="s">
        <v>74</v>
      </c>
    </row>
    <row r="2068" spans="1:8" ht="27" customHeight="1">
      <c r="A2068">
        <v>39634</v>
      </c>
      <c r="B2068" t="s">
        <v>10638</v>
      </c>
      <c r="C2068" t="s">
        <v>1577</v>
      </c>
      <c r="D2068" s="673">
        <v>3.89</v>
      </c>
      <c r="E2068" s="220" t="s">
        <v>14360</v>
      </c>
      <c r="F2068" s="441">
        <v>45261</v>
      </c>
      <c r="G2068" s="220" t="s">
        <v>1773</v>
      </c>
      <c r="H2068" s="220" t="s">
        <v>74</v>
      </c>
    </row>
    <row r="2069" spans="1:8" ht="27" customHeight="1">
      <c r="A2069">
        <v>39701</v>
      </c>
      <c r="B2069" t="s">
        <v>10639</v>
      </c>
      <c r="C2069" t="s">
        <v>1574</v>
      </c>
      <c r="D2069" s="673">
        <v>114.34</v>
      </c>
      <c r="E2069" s="220" t="s">
        <v>14360</v>
      </c>
      <c r="F2069" s="441">
        <v>45261</v>
      </c>
      <c r="G2069" s="220" t="s">
        <v>1773</v>
      </c>
      <c r="H2069" s="220" t="s">
        <v>74</v>
      </c>
    </row>
    <row r="2070" spans="1:8" ht="27" customHeight="1">
      <c r="A2070">
        <v>12815</v>
      </c>
      <c r="B2070" t="s">
        <v>10640</v>
      </c>
      <c r="C2070" t="s">
        <v>1574</v>
      </c>
      <c r="D2070" s="673">
        <v>7.81</v>
      </c>
      <c r="E2070" s="220" t="s">
        <v>14360</v>
      </c>
      <c r="F2070" s="441">
        <v>45261</v>
      </c>
      <c r="G2070" s="220" t="s">
        <v>1773</v>
      </c>
      <c r="H2070" s="220" t="s">
        <v>74</v>
      </c>
    </row>
    <row r="2071" spans="1:8" ht="27" customHeight="1">
      <c r="A2071">
        <v>39431</v>
      </c>
      <c r="B2071" t="s">
        <v>10641</v>
      </c>
      <c r="C2071" t="s">
        <v>1577</v>
      </c>
      <c r="D2071" s="673">
        <v>0.31</v>
      </c>
      <c r="E2071" s="220" t="s">
        <v>14360</v>
      </c>
      <c r="F2071" s="441">
        <v>45261</v>
      </c>
      <c r="G2071" s="220" t="s">
        <v>1773</v>
      </c>
      <c r="H2071" s="220" t="s">
        <v>74</v>
      </c>
    </row>
    <row r="2072" spans="1:8" ht="27" customHeight="1">
      <c r="A2072">
        <v>39432</v>
      </c>
      <c r="B2072" t="s">
        <v>10642</v>
      </c>
      <c r="C2072" t="s">
        <v>1577</v>
      </c>
      <c r="D2072" s="673">
        <v>2.75</v>
      </c>
      <c r="E2072" s="220" t="s">
        <v>14360</v>
      </c>
      <c r="F2072" s="441">
        <v>45261</v>
      </c>
      <c r="G2072" s="220" t="s">
        <v>1773</v>
      </c>
      <c r="H2072" s="220" t="s">
        <v>74</v>
      </c>
    </row>
    <row r="2073" spans="1:8" ht="27" customHeight="1">
      <c r="A2073">
        <v>20111</v>
      </c>
      <c r="B2073" t="s">
        <v>10643</v>
      </c>
      <c r="C2073" t="s">
        <v>1574</v>
      </c>
      <c r="D2073" s="673">
        <v>8.4499999999999993</v>
      </c>
      <c r="E2073" s="220" t="s">
        <v>14360</v>
      </c>
      <c r="F2073" s="441">
        <v>45261</v>
      </c>
      <c r="G2073" s="220" t="s">
        <v>1773</v>
      </c>
      <c r="H2073" s="220" t="s">
        <v>74</v>
      </c>
    </row>
    <row r="2074" spans="1:8" ht="27" customHeight="1">
      <c r="A2074">
        <v>21127</v>
      </c>
      <c r="B2074" t="s">
        <v>10644</v>
      </c>
      <c r="C2074" t="s">
        <v>1574</v>
      </c>
      <c r="D2074" s="673">
        <v>3.19</v>
      </c>
      <c r="E2074" s="220" t="s">
        <v>14360</v>
      </c>
      <c r="F2074" s="441">
        <v>45261</v>
      </c>
      <c r="G2074" s="220" t="s">
        <v>1773</v>
      </c>
      <c r="H2074" s="220" t="s">
        <v>74</v>
      </c>
    </row>
    <row r="2075" spans="1:8" ht="27" customHeight="1">
      <c r="A2075">
        <v>404</v>
      </c>
      <c r="B2075" t="s">
        <v>10645</v>
      </c>
      <c r="C2075" t="s">
        <v>1577</v>
      </c>
      <c r="D2075" s="673">
        <v>1.1499999999999999</v>
      </c>
      <c r="E2075" s="220" t="s">
        <v>14360</v>
      </c>
      <c r="F2075" s="441">
        <v>45261</v>
      </c>
      <c r="G2075" s="220" t="s">
        <v>1773</v>
      </c>
      <c r="H2075" s="220" t="s">
        <v>74</v>
      </c>
    </row>
    <row r="2076" spans="1:8" ht="27" customHeight="1">
      <c r="A2076">
        <v>14151</v>
      </c>
      <c r="B2076" t="s">
        <v>10646</v>
      </c>
      <c r="C2076" t="s">
        <v>1574</v>
      </c>
      <c r="D2076" s="673">
        <v>49.09</v>
      </c>
      <c r="E2076" s="220" t="s">
        <v>14360</v>
      </c>
      <c r="F2076" s="441">
        <v>45261</v>
      </c>
      <c r="G2076" s="220" t="s">
        <v>1773</v>
      </c>
      <c r="H2076" s="220" t="s">
        <v>74</v>
      </c>
    </row>
    <row r="2077" spans="1:8" ht="27" customHeight="1">
      <c r="A2077">
        <v>14153</v>
      </c>
      <c r="B2077" t="s">
        <v>10647</v>
      </c>
      <c r="C2077" t="s">
        <v>1574</v>
      </c>
      <c r="D2077" s="673">
        <v>55.49</v>
      </c>
      <c r="E2077" s="220" t="s">
        <v>14360</v>
      </c>
      <c r="F2077" s="441">
        <v>45261</v>
      </c>
      <c r="G2077" s="220" t="s">
        <v>1773</v>
      </c>
      <c r="H2077" s="220" t="s">
        <v>74</v>
      </c>
    </row>
    <row r="2078" spans="1:8" ht="27" customHeight="1">
      <c r="A2078">
        <v>14152</v>
      </c>
      <c r="B2078" t="s">
        <v>10648</v>
      </c>
      <c r="C2078" t="s">
        <v>1574</v>
      </c>
      <c r="D2078" s="673">
        <v>42.6</v>
      </c>
      <c r="E2078" s="220" t="s">
        <v>14360</v>
      </c>
      <c r="F2078" s="441">
        <v>45261</v>
      </c>
      <c r="G2078" s="220" t="s">
        <v>1773</v>
      </c>
      <c r="H2078" s="220" t="s">
        <v>74</v>
      </c>
    </row>
    <row r="2079" spans="1:8" ht="27" customHeight="1">
      <c r="A2079">
        <v>14154</v>
      </c>
      <c r="B2079" t="s">
        <v>10649</v>
      </c>
      <c r="C2079" t="s">
        <v>1574</v>
      </c>
      <c r="D2079" s="673">
        <v>149.1</v>
      </c>
      <c r="E2079" s="220" t="s">
        <v>14360</v>
      </c>
      <c r="F2079" s="441">
        <v>45261</v>
      </c>
      <c r="G2079" s="220" t="s">
        <v>1773</v>
      </c>
      <c r="H2079" s="220" t="s">
        <v>74</v>
      </c>
    </row>
    <row r="2080" spans="1:8" ht="27" customHeight="1">
      <c r="A2080">
        <v>3146</v>
      </c>
      <c r="B2080" t="s">
        <v>10650</v>
      </c>
      <c r="C2080" t="s">
        <v>1574</v>
      </c>
      <c r="D2080" s="673">
        <v>2</v>
      </c>
      <c r="E2080" s="220" t="s">
        <v>14360</v>
      </c>
      <c r="F2080" s="441">
        <v>45261</v>
      </c>
      <c r="G2080" s="220" t="s">
        <v>1773</v>
      </c>
      <c r="H2080" s="220" t="s">
        <v>74</v>
      </c>
    </row>
    <row r="2081" spans="1:8" ht="27" customHeight="1">
      <c r="A2081">
        <v>3143</v>
      </c>
      <c r="B2081" t="s">
        <v>10651</v>
      </c>
      <c r="C2081" t="s">
        <v>1574</v>
      </c>
      <c r="D2081" s="673">
        <v>4.55</v>
      </c>
      <c r="E2081" s="220" t="s">
        <v>14360</v>
      </c>
      <c r="F2081" s="441">
        <v>45261</v>
      </c>
      <c r="G2081" s="220" t="s">
        <v>1773</v>
      </c>
      <c r="H2081" s="220" t="s">
        <v>74</v>
      </c>
    </row>
    <row r="2082" spans="1:8" ht="27" customHeight="1">
      <c r="A2082">
        <v>3148</v>
      </c>
      <c r="B2082" t="s">
        <v>10652</v>
      </c>
      <c r="C2082" t="s">
        <v>1574</v>
      </c>
      <c r="D2082" s="673">
        <v>7.37</v>
      </c>
      <c r="E2082" s="220" t="s">
        <v>14360</v>
      </c>
      <c r="F2082" s="441">
        <v>45261</v>
      </c>
      <c r="G2082" s="220" t="s">
        <v>1773</v>
      </c>
      <c r="H2082" s="220" t="s">
        <v>74</v>
      </c>
    </row>
    <row r="2083" spans="1:8" ht="27" customHeight="1">
      <c r="A2083">
        <v>4310</v>
      </c>
      <c r="B2083" t="s">
        <v>10653</v>
      </c>
      <c r="C2083" t="s">
        <v>1574</v>
      </c>
      <c r="D2083" s="673">
        <v>3.51</v>
      </c>
      <c r="E2083" s="220" t="s">
        <v>14360</v>
      </c>
      <c r="F2083" s="441">
        <v>45261</v>
      </c>
      <c r="G2083" s="220" t="s">
        <v>1773</v>
      </c>
      <c r="H2083" s="220" t="s">
        <v>74</v>
      </c>
    </row>
    <row r="2084" spans="1:8" ht="27" customHeight="1">
      <c r="A2084">
        <v>4311</v>
      </c>
      <c r="B2084" t="s">
        <v>10654</v>
      </c>
      <c r="C2084" t="s">
        <v>1574</v>
      </c>
      <c r="D2084" s="673">
        <v>2.4700000000000002</v>
      </c>
      <c r="E2084" s="220" t="s">
        <v>14360</v>
      </c>
      <c r="F2084" s="441">
        <v>45261</v>
      </c>
      <c r="G2084" s="220" t="s">
        <v>1773</v>
      </c>
      <c r="H2084" s="220" t="s">
        <v>74</v>
      </c>
    </row>
    <row r="2085" spans="1:8" ht="27" customHeight="1">
      <c r="A2085">
        <v>4312</v>
      </c>
      <c r="B2085" t="s">
        <v>10655</v>
      </c>
      <c r="C2085" t="s">
        <v>1574</v>
      </c>
      <c r="D2085" s="673">
        <v>3.46</v>
      </c>
      <c r="E2085" s="220" t="s">
        <v>14360</v>
      </c>
      <c r="F2085" s="441">
        <v>45261</v>
      </c>
      <c r="G2085" s="220" t="s">
        <v>1773</v>
      </c>
      <c r="H2085" s="220" t="s">
        <v>74</v>
      </c>
    </row>
    <row r="2086" spans="1:8" ht="27" customHeight="1">
      <c r="A2086">
        <v>13261</v>
      </c>
      <c r="B2086" t="s">
        <v>10656</v>
      </c>
      <c r="C2086" t="s">
        <v>1574</v>
      </c>
      <c r="D2086" s="673">
        <v>1.61</v>
      </c>
      <c r="E2086" s="220" t="s">
        <v>14360</v>
      </c>
      <c r="F2086" s="441">
        <v>45261</v>
      </c>
      <c r="G2086" s="220" t="s">
        <v>1773</v>
      </c>
      <c r="H2086" s="220" t="s">
        <v>74</v>
      </c>
    </row>
    <row r="2087" spans="1:8" ht="27" customHeight="1">
      <c r="A2087">
        <v>3272</v>
      </c>
      <c r="B2087" t="s">
        <v>10657</v>
      </c>
      <c r="C2087" t="s">
        <v>1574</v>
      </c>
      <c r="D2087" s="673">
        <v>59.03</v>
      </c>
      <c r="E2087" s="220" t="s">
        <v>14360</v>
      </c>
      <c r="F2087" s="441">
        <v>45261</v>
      </c>
      <c r="G2087" s="220" t="s">
        <v>1773</v>
      </c>
      <c r="H2087" s="220" t="s">
        <v>74</v>
      </c>
    </row>
    <row r="2088" spans="1:8" ht="27" customHeight="1">
      <c r="A2088">
        <v>3265</v>
      </c>
      <c r="B2088" t="s">
        <v>10658</v>
      </c>
      <c r="C2088" t="s">
        <v>1574</v>
      </c>
      <c r="D2088" s="673">
        <v>46.9</v>
      </c>
      <c r="E2088" s="220" t="s">
        <v>14360</v>
      </c>
      <c r="F2088" s="441">
        <v>45261</v>
      </c>
      <c r="G2088" s="220" t="s">
        <v>1773</v>
      </c>
      <c r="H2088" s="220" t="s">
        <v>74</v>
      </c>
    </row>
    <row r="2089" spans="1:8" ht="27" customHeight="1">
      <c r="A2089">
        <v>3262</v>
      </c>
      <c r="B2089" t="s">
        <v>10659</v>
      </c>
      <c r="C2089" t="s">
        <v>1574</v>
      </c>
      <c r="D2089" s="673">
        <v>20.53</v>
      </c>
      <c r="E2089" s="220" t="s">
        <v>14360</v>
      </c>
      <c r="F2089" s="441">
        <v>45261</v>
      </c>
      <c r="G2089" s="220" t="s">
        <v>1773</v>
      </c>
      <c r="H2089" s="220" t="s">
        <v>74</v>
      </c>
    </row>
    <row r="2090" spans="1:8" ht="27" customHeight="1">
      <c r="A2090">
        <v>3264</v>
      </c>
      <c r="B2090" t="s">
        <v>10660</v>
      </c>
      <c r="C2090" t="s">
        <v>1574</v>
      </c>
      <c r="D2090" s="673">
        <v>33.72</v>
      </c>
      <c r="E2090" s="220" t="s">
        <v>14360</v>
      </c>
      <c r="F2090" s="441">
        <v>45261</v>
      </c>
      <c r="G2090" s="220" t="s">
        <v>1773</v>
      </c>
      <c r="H2090" s="220" t="s">
        <v>74</v>
      </c>
    </row>
    <row r="2091" spans="1:8" ht="27" customHeight="1">
      <c r="A2091">
        <v>3267</v>
      </c>
      <c r="B2091" t="s">
        <v>10661</v>
      </c>
      <c r="C2091" t="s">
        <v>1574</v>
      </c>
      <c r="D2091" s="673">
        <v>110.13</v>
      </c>
      <c r="E2091" s="220" t="s">
        <v>14360</v>
      </c>
      <c r="F2091" s="441">
        <v>45261</v>
      </c>
      <c r="G2091" s="220" t="s">
        <v>1773</v>
      </c>
      <c r="H2091" s="220" t="s">
        <v>74</v>
      </c>
    </row>
    <row r="2092" spans="1:8" ht="27" customHeight="1">
      <c r="A2092">
        <v>3266</v>
      </c>
      <c r="B2092" t="s">
        <v>10662</v>
      </c>
      <c r="C2092" t="s">
        <v>1574</v>
      </c>
      <c r="D2092" s="673">
        <v>70.069999999999993</v>
      </c>
      <c r="E2092" s="220" t="s">
        <v>14360</v>
      </c>
      <c r="F2092" s="441">
        <v>45261</v>
      </c>
      <c r="G2092" s="220" t="s">
        <v>1773</v>
      </c>
      <c r="H2092" s="220" t="s">
        <v>74</v>
      </c>
    </row>
    <row r="2093" spans="1:8" ht="27" customHeight="1">
      <c r="A2093">
        <v>3263</v>
      </c>
      <c r="B2093" t="s">
        <v>10663</v>
      </c>
      <c r="C2093" t="s">
        <v>1574</v>
      </c>
      <c r="D2093" s="673">
        <v>28.04</v>
      </c>
      <c r="E2093" s="220" t="s">
        <v>14360</v>
      </c>
      <c r="F2093" s="441">
        <v>45261</v>
      </c>
      <c r="G2093" s="220" t="s">
        <v>1773</v>
      </c>
      <c r="H2093" s="220" t="s">
        <v>74</v>
      </c>
    </row>
    <row r="2094" spans="1:8" ht="27" customHeight="1">
      <c r="A2094">
        <v>3268</v>
      </c>
      <c r="B2094" t="s">
        <v>10664</v>
      </c>
      <c r="C2094" t="s">
        <v>1574</v>
      </c>
      <c r="D2094" s="673">
        <v>148.9</v>
      </c>
      <c r="E2094" s="220" t="s">
        <v>14360</v>
      </c>
      <c r="F2094" s="441">
        <v>45261</v>
      </c>
      <c r="G2094" s="220" t="s">
        <v>1773</v>
      </c>
      <c r="H2094" s="220" t="s">
        <v>74</v>
      </c>
    </row>
    <row r="2095" spans="1:8" ht="27" customHeight="1">
      <c r="A2095">
        <v>3271</v>
      </c>
      <c r="B2095" t="s">
        <v>10665</v>
      </c>
      <c r="C2095" t="s">
        <v>1574</v>
      </c>
      <c r="D2095" s="673">
        <v>220.14</v>
      </c>
      <c r="E2095" s="220" t="s">
        <v>14360</v>
      </c>
      <c r="F2095" s="441">
        <v>45261</v>
      </c>
      <c r="G2095" s="220" t="s">
        <v>1773</v>
      </c>
      <c r="H2095" s="220" t="s">
        <v>74</v>
      </c>
    </row>
    <row r="2096" spans="1:8" ht="27" customHeight="1">
      <c r="A2096">
        <v>3270</v>
      </c>
      <c r="B2096" t="s">
        <v>10666</v>
      </c>
      <c r="C2096" t="s">
        <v>1574</v>
      </c>
      <c r="D2096" s="673">
        <v>369.85</v>
      </c>
      <c r="E2096" s="220" t="s">
        <v>14360</v>
      </c>
      <c r="F2096" s="441">
        <v>45261</v>
      </c>
      <c r="G2096" s="220" t="s">
        <v>1773</v>
      </c>
      <c r="H2096" s="220" t="s">
        <v>74</v>
      </c>
    </row>
    <row r="2097" spans="1:8" ht="27" customHeight="1">
      <c r="A2097">
        <v>3275</v>
      </c>
      <c r="B2097" t="s">
        <v>10667</v>
      </c>
      <c r="C2097" t="s">
        <v>1576</v>
      </c>
      <c r="D2097" s="673">
        <v>90.69</v>
      </c>
      <c r="E2097" s="220" t="s">
        <v>14360</v>
      </c>
      <c r="F2097" s="441">
        <v>45261</v>
      </c>
      <c r="G2097" s="220" t="s">
        <v>1773</v>
      </c>
      <c r="H2097" s="220" t="s">
        <v>74</v>
      </c>
    </row>
    <row r="2098" spans="1:8" ht="27" customHeight="1">
      <c r="A2098">
        <v>39512</v>
      </c>
      <c r="B2098" t="s">
        <v>10668</v>
      </c>
      <c r="C2098" t="s">
        <v>1576</v>
      </c>
      <c r="D2098" s="673">
        <v>123.96</v>
      </c>
      <c r="E2098" s="220" t="s">
        <v>14360</v>
      </c>
      <c r="F2098" s="441">
        <v>45261</v>
      </c>
      <c r="G2098" s="220" t="s">
        <v>1773</v>
      </c>
      <c r="H2098" s="220" t="s">
        <v>74</v>
      </c>
    </row>
    <row r="2099" spans="1:8" ht="27" customHeight="1">
      <c r="A2099">
        <v>39511</v>
      </c>
      <c r="B2099" t="s">
        <v>10669</v>
      </c>
      <c r="C2099" t="s">
        <v>1576</v>
      </c>
      <c r="D2099" s="673">
        <v>135.21</v>
      </c>
      <c r="E2099" s="220" t="s">
        <v>14360</v>
      </c>
      <c r="F2099" s="441">
        <v>45261</v>
      </c>
      <c r="G2099" s="220" t="s">
        <v>1773</v>
      </c>
      <c r="H2099" s="220" t="s">
        <v>74</v>
      </c>
    </row>
    <row r="2100" spans="1:8" ht="27" customHeight="1">
      <c r="A2100">
        <v>39513</v>
      </c>
      <c r="B2100" t="s">
        <v>10670</v>
      </c>
      <c r="C2100" t="s">
        <v>1576</v>
      </c>
      <c r="D2100" s="673">
        <v>145.03</v>
      </c>
      <c r="E2100" s="220" t="s">
        <v>14360</v>
      </c>
      <c r="F2100" s="441">
        <v>45261</v>
      </c>
      <c r="G2100" s="220" t="s">
        <v>1773</v>
      </c>
      <c r="H2100" s="220" t="s">
        <v>74</v>
      </c>
    </row>
    <row r="2101" spans="1:8" ht="27" customHeight="1">
      <c r="A2101">
        <v>3286</v>
      </c>
      <c r="B2101" t="s">
        <v>10671</v>
      </c>
      <c r="C2101" t="s">
        <v>1576</v>
      </c>
      <c r="D2101" s="673">
        <v>86.02</v>
      </c>
      <c r="E2101" s="220" t="s">
        <v>14360</v>
      </c>
      <c r="F2101" s="441">
        <v>45261</v>
      </c>
      <c r="G2101" s="220" t="s">
        <v>1773</v>
      </c>
      <c r="H2101" s="220" t="s">
        <v>74</v>
      </c>
    </row>
    <row r="2102" spans="1:8" ht="27" customHeight="1">
      <c r="A2102">
        <v>3287</v>
      </c>
      <c r="B2102" t="s">
        <v>10672</v>
      </c>
      <c r="C2102" t="s">
        <v>1576</v>
      </c>
      <c r="D2102" s="673">
        <v>130</v>
      </c>
      <c r="E2102" s="220" t="s">
        <v>14360</v>
      </c>
      <c r="F2102" s="441">
        <v>45261</v>
      </c>
      <c r="G2102" s="220" t="s">
        <v>1773</v>
      </c>
      <c r="H2102" s="220" t="s">
        <v>74</v>
      </c>
    </row>
    <row r="2103" spans="1:8" ht="27" customHeight="1">
      <c r="A2103">
        <v>3283</v>
      </c>
      <c r="B2103" t="s">
        <v>10673</v>
      </c>
      <c r="C2103" t="s">
        <v>1576</v>
      </c>
      <c r="D2103" s="673">
        <v>27.3</v>
      </c>
      <c r="E2103" s="220" t="s">
        <v>14360</v>
      </c>
      <c r="F2103" s="441">
        <v>45261</v>
      </c>
      <c r="G2103" s="220" t="s">
        <v>1773</v>
      </c>
      <c r="H2103" s="220" t="s">
        <v>74</v>
      </c>
    </row>
    <row r="2104" spans="1:8" ht="27" customHeight="1">
      <c r="A2104">
        <v>11587</v>
      </c>
      <c r="B2104" t="s">
        <v>10674</v>
      </c>
      <c r="C2104" t="s">
        <v>1576</v>
      </c>
      <c r="D2104" s="673">
        <v>62.19</v>
      </c>
      <c r="E2104" s="220" t="s">
        <v>14360</v>
      </c>
      <c r="F2104" s="441">
        <v>45261</v>
      </c>
      <c r="G2104" s="220" t="s">
        <v>1773</v>
      </c>
      <c r="H2104" s="220" t="s">
        <v>74</v>
      </c>
    </row>
    <row r="2105" spans="1:8" ht="27" customHeight="1">
      <c r="A2105">
        <v>36225</v>
      </c>
      <c r="B2105" t="s">
        <v>10675</v>
      </c>
      <c r="C2105" t="s">
        <v>1576</v>
      </c>
      <c r="D2105" s="673">
        <v>25.26</v>
      </c>
      <c r="E2105" s="220" t="s">
        <v>14360</v>
      </c>
      <c r="F2105" s="441">
        <v>45261</v>
      </c>
      <c r="G2105" s="220" t="s">
        <v>1773</v>
      </c>
      <c r="H2105" s="220" t="s">
        <v>74</v>
      </c>
    </row>
    <row r="2106" spans="1:8" ht="27" customHeight="1">
      <c r="A2106">
        <v>36230</v>
      </c>
      <c r="B2106" t="s">
        <v>10676</v>
      </c>
      <c r="C2106" t="s">
        <v>1576</v>
      </c>
      <c r="D2106" s="673">
        <v>18.559999999999999</v>
      </c>
      <c r="E2106" s="220" t="s">
        <v>14360</v>
      </c>
      <c r="F2106" s="441">
        <v>45261</v>
      </c>
      <c r="G2106" s="220" t="s">
        <v>1773</v>
      </c>
      <c r="H2106" s="220" t="s">
        <v>74</v>
      </c>
    </row>
    <row r="2107" spans="1:8" ht="27" customHeight="1">
      <c r="A2107">
        <v>36238</v>
      </c>
      <c r="B2107" t="s">
        <v>10677</v>
      </c>
      <c r="C2107" t="s">
        <v>1576</v>
      </c>
      <c r="D2107" s="673">
        <v>18.13</v>
      </c>
      <c r="E2107" s="220" t="s">
        <v>14360</v>
      </c>
      <c r="F2107" s="441">
        <v>45261</v>
      </c>
      <c r="G2107" s="220" t="s">
        <v>1773</v>
      </c>
      <c r="H2107" s="220" t="s">
        <v>74</v>
      </c>
    </row>
    <row r="2108" spans="1:8" ht="27" customHeight="1">
      <c r="A2108">
        <v>39363</v>
      </c>
      <c r="B2108" t="s">
        <v>10678</v>
      </c>
      <c r="C2108" t="s">
        <v>1574</v>
      </c>
      <c r="D2108" s="674">
        <v>6193.75</v>
      </c>
      <c r="E2108" s="220" t="s">
        <v>14360</v>
      </c>
      <c r="F2108" s="441">
        <v>45261</v>
      </c>
      <c r="G2108" s="220" t="s">
        <v>1773</v>
      </c>
      <c r="H2108" s="220" t="s">
        <v>74</v>
      </c>
    </row>
    <row r="2109" spans="1:8" ht="27" customHeight="1">
      <c r="A2109">
        <v>39361</v>
      </c>
      <c r="B2109" t="s">
        <v>10679</v>
      </c>
      <c r="C2109" t="s">
        <v>1574</v>
      </c>
      <c r="D2109" s="674">
        <v>1892.23</v>
      </c>
      <c r="E2109" s="220" t="s">
        <v>14360</v>
      </c>
      <c r="F2109" s="441">
        <v>45261</v>
      </c>
      <c r="G2109" s="220" t="s">
        <v>1773</v>
      </c>
      <c r="H2109" s="220" t="s">
        <v>74</v>
      </c>
    </row>
    <row r="2110" spans="1:8" ht="27" customHeight="1">
      <c r="A2110">
        <v>39362</v>
      </c>
      <c r="B2110" t="s">
        <v>10680</v>
      </c>
      <c r="C2110" t="s">
        <v>1574</v>
      </c>
      <c r="D2110" s="674">
        <v>3342.72</v>
      </c>
      <c r="E2110" s="220" t="s">
        <v>14360</v>
      </c>
      <c r="F2110" s="441">
        <v>45261</v>
      </c>
      <c r="G2110" s="220" t="s">
        <v>1773</v>
      </c>
      <c r="H2110" s="220" t="s">
        <v>74</v>
      </c>
    </row>
    <row r="2111" spans="1:8" ht="27" customHeight="1">
      <c r="A2111">
        <v>39364</v>
      </c>
      <c r="B2111" t="s">
        <v>10681</v>
      </c>
      <c r="C2111" t="s">
        <v>1574</v>
      </c>
      <c r="D2111" s="674">
        <v>13064.25</v>
      </c>
      <c r="E2111" s="220" t="s">
        <v>14360</v>
      </c>
      <c r="F2111" s="441">
        <v>45261</v>
      </c>
      <c r="G2111" s="220" t="s">
        <v>1773</v>
      </c>
      <c r="H2111" s="220" t="s">
        <v>74</v>
      </c>
    </row>
    <row r="2112" spans="1:8" ht="27" customHeight="1">
      <c r="A2112">
        <v>14576</v>
      </c>
      <c r="B2112" t="s">
        <v>10682</v>
      </c>
      <c r="C2112" t="s">
        <v>1574</v>
      </c>
      <c r="D2112" s="674">
        <v>5322666.32</v>
      </c>
      <c r="E2112" s="220" t="s">
        <v>14360</v>
      </c>
      <c r="F2112" s="441">
        <v>45261</v>
      </c>
      <c r="G2112" s="220" t="s">
        <v>1773</v>
      </c>
      <c r="H2112" s="220" t="s">
        <v>74</v>
      </c>
    </row>
    <row r="2113" spans="1:8" ht="27" customHeight="1">
      <c r="A2113">
        <v>13877</v>
      </c>
      <c r="B2113" t="s">
        <v>10683</v>
      </c>
      <c r="C2113" t="s">
        <v>1574</v>
      </c>
      <c r="D2113" s="674">
        <v>2278554.06</v>
      </c>
      <c r="E2113" s="220" t="s">
        <v>14360</v>
      </c>
      <c r="F2113" s="441">
        <v>45261</v>
      </c>
      <c r="G2113" s="220" t="s">
        <v>1773</v>
      </c>
      <c r="H2113" s="220" t="s">
        <v>74</v>
      </c>
    </row>
    <row r="2114" spans="1:8" ht="27" customHeight="1">
      <c r="A2114">
        <v>7307</v>
      </c>
      <c r="B2114" t="s">
        <v>10684</v>
      </c>
      <c r="C2114" t="s">
        <v>1579</v>
      </c>
      <c r="D2114" s="673">
        <v>32.54</v>
      </c>
      <c r="E2114" s="220" t="s">
        <v>14360</v>
      </c>
      <c r="F2114" s="441">
        <v>45261</v>
      </c>
      <c r="G2114" s="220" t="s">
        <v>1773</v>
      </c>
      <c r="H2114" s="220" t="s">
        <v>74</v>
      </c>
    </row>
    <row r="2115" spans="1:8" ht="27" customHeight="1">
      <c r="A2115">
        <v>38122</v>
      </c>
      <c r="B2115" t="s">
        <v>10685</v>
      </c>
      <c r="C2115" t="s">
        <v>1579</v>
      </c>
      <c r="D2115" s="673">
        <v>17.989999999999998</v>
      </c>
      <c r="E2115" s="220" t="s">
        <v>14360</v>
      </c>
      <c r="F2115" s="441">
        <v>45261</v>
      </c>
      <c r="G2115" s="220" t="s">
        <v>1773</v>
      </c>
      <c r="H2115" s="220" t="s">
        <v>74</v>
      </c>
    </row>
    <row r="2116" spans="1:8" ht="27" customHeight="1">
      <c r="A2116">
        <v>43653</v>
      </c>
      <c r="B2116" t="s">
        <v>10686</v>
      </c>
      <c r="C2116" t="s">
        <v>1579</v>
      </c>
      <c r="D2116" s="673">
        <v>29.51</v>
      </c>
      <c r="E2116" s="220" t="s">
        <v>14360</v>
      </c>
      <c r="F2116" s="441">
        <v>45261</v>
      </c>
      <c r="G2116" s="220" t="s">
        <v>1773</v>
      </c>
      <c r="H2116" s="220" t="s">
        <v>74</v>
      </c>
    </row>
    <row r="2117" spans="1:8" ht="27" customHeight="1">
      <c r="A2117">
        <v>38633</v>
      </c>
      <c r="B2117" t="s">
        <v>10687</v>
      </c>
      <c r="C2117" t="s">
        <v>1574</v>
      </c>
      <c r="D2117" s="673">
        <v>22.39</v>
      </c>
      <c r="E2117" s="220" t="s">
        <v>14360</v>
      </c>
      <c r="F2117" s="441">
        <v>45261</v>
      </c>
      <c r="G2117" s="220" t="s">
        <v>1773</v>
      </c>
      <c r="H2117" s="220" t="s">
        <v>74</v>
      </c>
    </row>
    <row r="2118" spans="1:8" ht="27" customHeight="1">
      <c r="A2118">
        <v>12344</v>
      </c>
      <c r="B2118" t="s">
        <v>10688</v>
      </c>
      <c r="C2118" t="s">
        <v>1574</v>
      </c>
      <c r="D2118" s="673">
        <v>4.34</v>
      </c>
      <c r="E2118" s="220" t="s">
        <v>14360</v>
      </c>
      <c r="F2118" s="441">
        <v>45261</v>
      </c>
      <c r="G2118" s="220" t="s">
        <v>1773</v>
      </c>
      <c r="H2118" s="220" t="s">
        <v>74</v>
      </c>
    </row>
    <row r="2119" spans="1:8" ht="27" customHeight="1">
      <c r="A2119">
        <v>12343</v>
      </c>
      <c r="B2119" t="s">
        <v>10689</v>
      </c>
      <c r="C2119" t="s">
        <v>1574</v>
      </c>
      <c r="D2119" s="673">
        <v>6.72</v>
      </c>
      <c r="E2119" s="220" t="s">
        <v>14360</v>
      </c>
      <c r="F2119" s="441">
        <v>45261</v>
      </c>
      <c r="G2119" s="220" t="s">
        <v>1773</v>
      </c>
      <c r="H2119" s="220" t="s">
        <v>74</v>
      </c>
    </row>
    <row r="2120" spans="1:8" ht="27" customHeight="1">
      <c r="A2120">
        <v>3295</v>
      </c>
      <c r="B2120" t="s">
        <v>10690</v>
      </c>
      <c r="C2120" t="s">
        <v>1574</v>
      </c>
      <c r="D2120" s="673">
        <v>23.48</v>
      </c>
      <c r="E2120" s="220" t="s">
        <v>14360</v>
      </c>
      <c r="F2120" s="441">
        <v>45261</v>
      </c>
      <c r="G2120" s="220" t="s">
        <v>1773</v>
      </c>
      <c r="H2120" s="220" t="s">
        <v>74</v>
      </c>
    </row>
    <row r="2121" spans="1:8" ht="27" customHeight="1">
      <c r="A2121">
        <v>3302</v>
      </c>
      <c r="B2121" t="s">
        <v>10691</v>
      </c>
      <c r="C2121" t="s">
        <v>1574</v>
      </c>
      <c r="D2121" s="673">
        <v>24.55</v>
      </c>
      <c r="E2121" s="220" t="s">
        <v>14360</v>
      </c>
      <c r="F2121" s="441">
        <v>45261</v>
      </c>
      <c r="G2121" s="220" t="s">
        <v>1773</v>
      </c>
      <c r="H2121" s="220" t="s">
        <v>74</v>
      </c>
    </row>
    <row r="2122" spans="1:8" ht="27" customHeight="1">
      <c r="A2122">
        <v>3297</v>
      </c>
      <c r="B2122" t="s">
        <v>10692</v>
      </c>
      <c r="C2122" t="s">
        <v>1574</v>
      </c>
      <c r="D2122" s="673">
        <v>26.21</v>
      </c>
      <c r="E2122" s="220" t="s">
        <v>14360</v>
      </c>
      <c r="F2122" s="441">
        <v>45261</v>
      </c>
      <c r="G2122" s="220" t="s">
        <v>1773</v>
      </c>
      <c r="H2122" s="220" t="s">
        <v>74</v>
      </c>
    </row>
    <row r="2123" spans="1:8" ht="27" customHeight="1">
      <c r="A2123">
        <v>3294</v>
      </c>
      <c r="B2123" t="s">
        <v>10693</v>
      </c>
      <c r="C2123" t="s">
        <v>1574</v>
      </c>
      <c r="D2123" s="673">
        <v>26.61</v>
      </c>
      <c r="E2123" s="220" t="s">
        <v>14360</v>
      </c>
      <c r="F2123" s="441">
        <v>45261</v>
      </c>
      <c r="G2123" s="220" t="s">
        <v>1773</v>
      </c>
      <c r="H2123" s="220" t="s">
        <v>74</v>
      </c>
    </row>
    <row r="2124" spans="1:8" ht="27" customHeight="1">
      <c r="A2124">
        <v>3292</v>
      </c>
      <c r="B2124" t="s">
        <v>10694</v>
      </c>
      <c r="C2124" t="s">
        <v>1574</v>
      </c>
      <c r="D2124" s="673">
        <v>25</v>
      </c>
      <c r="E2124" s="220" t="s">
        <v>14360</v>
      </c>
      <c r="F2124" s="441">
        <v>45261</v>
      </c>
      <c r="G2124" s="220" t="s">
        <v>1773</v>
      </c>
      <c r="H2124" s="220" t="s">
        <v>74</v>
      </c>
    </row>
    <row r="2125" spans="1:8" ht="27" customHeight="1">
      <c r="A2125">
        <v>3298</v>
      </c>
      <c r="B2125" t="s">
        <v>10695</v>
      </c>
      <c r="C2125" t="s">
        <v>1574</v>
      </c>
      <c r="D2125" s="673">
        <v>58.59</v>
      </c>
      <c r="E2125" s="220" t="s">
        <v>14360</v>
      </c>
      <c r="F2125" s="441">
        <v>45261</v>
      </c>
      <c r="G2125" s="220" t="s">
        <v>1773</v>
      </c>
      <c r="H2125" s="220" t="s">
        <v>74</v>
      </c>
    </row>
    <row r="2126" spans="1:8" ht="27" customHeight="1">
      <c r="A2126">
        <v>11596</v>
      </c>
      <c r="B2126" t="s">
        <v>10696</v>
      </c>
      <c r="C2126" t="s">
        <v>1574</v>
      </c>
      <c r="D2126" s="673">
        <v>591.04</v>
      </c>
      <c r="E2126" s="220" t="s">
        <v>14360</v>
      </c>
      <c r="F2126" s="441">
        <v>45261</v>
      </c>
      <c r="G2126" s="220" t="s">
        <v>1773</v>
      </c>
      <c r="H2126" s="220" t="s">
        <v>74</v>
      </c>
    </row>
    <row r="2127" spans="1:8" ht="27" customHeight="1">
      <c r="A2127">
        <v>34802</v>
      </c>
      <c r="B2127" t="s">
        <v>10697</v>
      </c>
      <c r="C2127" t="s">
        <v>1574</v>
      </c>
      <c r="D2127" s="674">
        <v>1623.19</v>
      </c>
      <c r="E2127" s="220" t="s">
        <v>14360</v>
      </c>
      <c r="F2127" s="441">
        <v>45261</v>
      </c>
      <c r="G2127" s="220" t="s">
        <v>1773</v>
      </c>
      <c r="H2127" s="220" t="s">
        <v>74</v>
      </c>
    </row>
    <row r="2128" spans="1:8" ht="27" customHeight="1">
      <c r="A2128">
        <v>11588</v>
      </c>
      <c r="B2128" t="s">
        <v>10698</v>
      </c>
      <c r="C2128" t="s">
        <v>1574</v>
      </c>
      <c r="D2128" s="674">
        <v>1751.16</v>
      </c>
      <c r="E2128" s="220" t="s">
        <v>14360</v>
      </c>
      <c r="F2128" s="441">
        <v>45261</v>
      </c>
      <c r="G2128" s="220" t="s">
        <v>1773</v>
      </c>
      <c r="H2128" s="220" t="s">
        <v>74</v>
      </c>
    </row>
    <row r="2129" spans="1:8" ht="27" customHeight="1">
      <c r="A2129">
        <v>34383</v>
      </c>
      <c r="B2129" t="s">
        <v>10699</v>
      </c>
      <c r="C2129" t="s">
        <v>1574</v>
      </c>
      <c r="D2129" s="674">
        <v>1926.41</v>
      </c>
      <c r="E2129" s="220" t="s">
        <v>14360</v>
      </c>
      <c r="F2129" s="441">
        <v>45261</v>
      </c>
      <c r="G2129" s="220" t="s">
        <v>1773</v>
      </c>
      <c r="H2129" s="220" t="s">
        <v>74</v>
      </c>
    </row>
    <row r="2130" spans="1:8" ht="27" customHeight="1">
      <c r="A2130">
        <v>40451</v>
      </c>
      <c r="B2130" t="s">
        <v>10700</v>
      </c>
      <c r="C2130" t="s">
        <v>1576</v>
      </c>
      <c r="D2130" s="673">
        <v>155.72</v>
      </c>
      <c r="E2130" s="220" t="s">
        <v>14360</v>
      </c>
      <c r="F2130" s="441">
        <v>45261</v>
      </c>
      <c r="G2130" s="220" t="s">
        <v>1773</v>
      </c>
      <c r="H2130" s="220" t="s">
        <v>74</v>
      </c>
    </row>
    <row r="2131" spans="1:8" ht="27" customHeight="1">
      <c r="A2131">
        <v>40453</v>
      </c>
      <c r="B2131" t="s">
        <v>10701</v>
      </c>
      <c r="C2131" t="s">
        <v>1576</v>
      </c>
      <c r="D2131" s="673">
        <v>168.48</v>
      </c>
      <c r="E2131" s="220" t="s">
        <v>14360</v>
      </c>
      <c r="F2131" s="441">
        <v>45261</v>
      </c>
      <c r="G2131" s="220" t="s">
        <v>1773</v>
      </c>
      <c r="H2131" s="220" t="s">
        <v>74</v>
      </c>
    </row>
    <row r="2132" spans="1:8" ht="27" customHeight="1">
      <c r="A2132">
        <v>40452</v>
      </c>
      <c r="B2132" t="s">
        <v>10702</v>
      </c>
      <c r="C2132" t="s">
        <v>1576</v>
      </c>
      <c r="D2132" s="673">
        <v>184.81</v>
      </c>
      <c r="E2132" s="220" t="s">
        <v>14360</v>
      </c>
      <c r="F2132" s="441">
        <v>45261</v>
      </c>
      <c r="G2132" s="220" t="s">
        <v>1773</v>
      </c>
      <c r="H2132" s="220" t="s">
        <v>74</v>
      </c>
    </row>
    <row r="2133" spans="1:8" ht="27" customHeight="1">
      <c r="A2133">
        <v>11594</v>
      </c>
      <c r="B2133" t="s">
        <v>10703</v>
      </c>
      <c r="C2133" t="s">
        <v>1574</v>
      </c>
      <c r="D2133" s="673">
        <v>558.15</v>
      </c>
      <c r="E2133" s="220" t="s">
        <v>14360</v>
      </c>
      <c r="F2133" s="441">
        <v>45261</v>
      </c>
      <c r="G2133" s="220" t="s">
        <v>1773</v>
      </c>
      <c r="H2133" s="220" t="s">
        <v>74</v>
      </c>
    </row>
    <row r="2134" spans="1:8" ht="27" customHeight="1">
      <c r="A2134">
        <v>3311</v>
      </c>
      <c r="B2134" t="s">
        <v>10704</v>
      </c>
      <c r="C2134" t="s">
        <v>1575</v>
      </c>
      <c r="D2134" s="673">
        <v>558.15</v>
      </c>
      <c r="E2134" s="220" t="s">
        <v>14360</v>
      </c>
      <c r="F2134" s="441">
        <v>45261</v>
      </c>
      <c r="G2134" s="220" t="s">
        <v>1773</v>
      </c>
      <c r="H2134" s="220" t="s">
        <v>74</v>
      </c>
    </row>
    <row r="2135" spans="1:8" ht="27" customHeight="1">
      <c r="A2135">
        <v>11599</v>
      </c>
      <c r="B2135" t="s">
        <v>10705</v>
      </c>
      <c r="C2135" t="s">
        <v>1574</v>
      </c>
      <c r="D2135" s="673">
        <v>742.27</v>
      </c>
      <c r="E2135" s="220" t="s">
        <v>14360</v>
      </c>
      <c r="F2135" s="441">
        <v>45261</v>
      </c>
      <c r="G2135" s="220" t="s">
        <v>1773</v>
      </c>
      <c r="H2135" s="220" t="s">
        <v>74</v>
      </c>
    </row>
    <row r="2136" spans="1:8" ht="27" customHeight="1">
      <c r="A2136">
        <v>11593</v>
      </c>
      <c r="B2136" t="s">
        <v>10706</v>
      </c>
      <c r="C2136" t="s">
        <v>1574</v>
      </c>
      <c r="D2136" s="674">
        <v>1040.6199999999999</v>
      </c>
      <c r="E2136" s="220" t="s">
        <v>14360</v>
      </c>
      <c r="F2136" s="441">
        <v>45261</v>
      </c>
      <c r="G2136" s="220" t="s">
        <v>1773</v>
      </c>
      <c r="H2136" s="220" t="s">
        <v>74</v>
      </c>
    </row>
    <row r="2137" spans="1:8" ht="27" customHeight="1">
      <c r="A2137">
        <v>3314</v>
      </c>
      <c r="B2137" t="s">
        <v>10707</v>
      </c>
      <c r="C2137" t="s">
        <v>1575</v>
      </c>
      <c r="D2137" s="673">
        <v>744.25</v>
      </c>
      <c r="E2137" s="220" t="s">
        <v>14360</v>
      </c>
      <c r="F2137" s="441">
        <v>45261</v>
      </c>
      <c r="G2137" s="220" t="s">
        <v>1773</v>
      </c>
      <c r="H2137" s="220" t="s">
        <v>74</v>
      </c>
    </row>
    <row r="2138" spans="1:8" ht="27" customHeight="1">
      <c r="A2138">
        <v>11597</v>
      </c>
      <c r="B2138" t="s">
        <v>10708</v>
      </c>
      <c r="C2138" t="s">
        <v>1574</v>
      </c>
      <c r="D2138" s="673">
        <v>865.47</v>
      </c>
      <c r="E2138" s="220" t="s">
        <v>14360</v>
      </c>
      <c r="F2138" s="441">
        <v>45261</v>
      </c>
      <c r="G2138" s="220" t="s">
        <v>1773</v>
      </c>
      <c r="H2138" s="220" t="s">
        <v>74</v>
      </c>
    </row>
    <row r="2139" spans="1:8" ht="27" customHeight="1">
      <c r="A2139">
        <v>3309</v>
      </c>
      <c r="B2139" t="s">
        <v>10709</v>
      </c>
      <c r="C2139" t="s">
        <v>1575</v>
      </c>
      <c r="D2139" s="673">
        <v>591.04</v>
      </c>
      <c r="E2139" s="220" t="s">
        <v>14360</v>
      </c>
      <c r="F2139" s="441">
        <v>45261</v>
      </c>
      <c r="G2139" s="220" t="s">
        <v>1773</v>
      </c>
      <c r="H2139" s="220" t="s">
        <v>74</v>
      </c>
    </row>
    <row r="2140" spans="1:8" ht="27" customHeight="1">
      <c r="A2140">
        <v>34612</v>
      </c>
      <c r="B2140" t="s">
        <v>10710</v>
      </c>
      <c r="C2140" t="s">
        <v>1574</v>
      </c>
      <c r="D2140" s="674">
        <v>1070.44</v>
      </c>
      <c r="E2140" s="220" t="s">
        <v>14360</v>
      </c>
      <c r="F2140" s="441">
        <v>45261</v>
      </c>
      <c r="G2140" s="220" t="s">
        <v>1773</v>
      </c>
      <c r="H2140" s="220" t="s">
        <v>74</v>
      </c>
    </row>
    <row r="2141" spans="1:8" ht="27" customHeight="1">
      <c r="A2141">
        <v>34635</v>
      </c>
      <c r="B2141" t="s">
        <v>10711</v>
      </c>
      <c r="C2141" t="s">
        <v>1574</v>
      </c>
      <c r="D2141" s="674">
        <v>1376.53</v>
      </c>
      <c r="E2141" s="220" t="s">
        <v>14360</v>
      </c>
      <c r="F2141" s="441">
        <v>45261</v>
      </c>
      <c r="G2141" s="220" t="s">
        <v>1773</v>
      </c>
      <c r="H2141" s="220" t="s">
        <v>74</v>
      </c>
    </row>
    <row r="2142" spans="1:8" ht="27" customHeight="1">
      <c r="A2142">
        <v>34633</v>
      </c>
      <c r="B2142" t="s">
        <v>10712</v>
      </c>
      <c r="C2142" t="s">
        <v>1574</v>
      </c>
      <c r="D2142" s="674">
        <v>1517.3</v>
      </c>
      <c r="E2142" s="220" t="s">
        <v>14360</v>
      </c>
      <c r="F2142" s="441">
        <v>45261</v>
      </c>
      <c r="G2142" s="220" t="s">
        <v>1773</v>
      </c>
      <c r="H2142" s="220" t="s">
        <v>74</v>
      </c>
    </row>
    <row r="2143" spans="1:8" ht="27" customHeight="1">
      <c r="A2143">
        <v>40440</v>
      </c>
      <c r="B2143" t="s">
        <v>10713</v>
      </c>
      <c r="C2143" t="s">
        <v>1575</v>
      </c>
      <c r="D2143" s="673">
        <v>775.21</v>
      </c>
      <c r="E2143" s="220" t="s">
        <v>14360</v>
      </c>
      <c r="F2143" s="441">
        <v>45261</v>
      </c>
      <c r="G2143" s="220" t="s">
        <v>1773</v>
      </c>
      <c r="H2143" s="220" t="s">
        <v>74</v>
      </c>
    </row>
    <row r="2144" spans="1:8" ht="27" customHeight="1">
      <c r="A2144">
        <v>40441</v>
      </c>
      <c r="B2144" t="s">
        <v>10714</v>
      </c>
      <c r="C2144" t="s">
        <v>1575</v>
      </c>
      <c r="D2144" s="673">
        <v>494.93</v>
      </c>
      <c r="E2144" s="220" t="s">
        <v>14360</v>
      </c>
      <c r="F2144" s="441">
        <v>45261</v>
      </c>
      <c r="G2144" s="220" t="s">
        <v>1773</v>
      </c>
      <c r="H2144" s="220" t="s">
        <v>74</v>
      </c>
    </row>
    <row r="2145" spans="1:8" ht="27" customHeight="1">
      <c r="A2145">
        <v>40449</v>
      </c>
      <c r="B2145" t="s">
        <v>10715</v>
      </c>
      <c r="C2145" t="s">
        <v>1575</v>
      </c>
      <c r="D2145" s="673">
        <v>416.07</v>
      </c>
      <c r="E2145" s="220" t="s">
        <v>14360</v>
      </c>
      <c r="F2145" s="441">
        <v>45261</v>
      </c>
      <c r="G2145" s="220" t="s">
        <v>1773</v>
      </c>
      <c r="H2145" s="220" t="s">
        <v>74</v>
      </c>
    </row>
    <row r="2146" spans="1:8" ht="27" customHeight="1">
      <c r="A2146">
        <v>34800</v>
      </c>
      <c r="B2146" t="s">
        <v>10716</v>
      </c>
      <c r="C2146" t="s">
        <v>1575</v>
      </c>
      <c r="D2146" s="673">
        <v>520.29999999999995</v>
      </c>
      <c r="E2146" s="220" t="s">
        <v>14360</v>
      </c>
      <c r="F2146" s="441">
        <v>45261</v>
      </c>
      <c r="G2146" s="220" t="s">
        <v>1773</v>
      </c>
      <c r="H2146" s="220" t="s">
        <v>74</v>
      </c>
    </row>
    <row r="2147" spans="1:8" ht="27" customHeight="1">
      <c r="A2147">
        <v>11592</v>
      </c>
      <c r="B2147" t="s">
        <v>10717</v>
      </c>
      <c r="C2147" t="s">
        <v>1574</v>
      </c>
      <c r="D2147" s="673">
        <v>744.25</v>
      </c>
      <c r="E2147" s="220" t="s">
        <v>14360</v>
      </c>
      <c r="F2147" s="441">
        <v>45261</v>
      </c>
      <c r="G2147" s="220" t="s">
        <v>1773</v>
      </c>
      <c r="H2147" s="220" t="s">
        <v>74</v>
      </c>
    </row>
    <row r="2148" spans="1:8" ht="27" customHeight="1">
      <c r="A2148">
        <v>40438</v>
      </c>
      <c r="B2148" t="s">
        <v>10718</v>
      </c>
      <c r="C2148" t="s">
        <v>1575</v>
      </c>
      <c r="D2148" s="673">
        <v>346.64</v>
      </c>
      <c r="E2148" s="220" t="s">
        <v>14360</v>
      </c>
      <c r="F2148" s="441">
        <v>45261</v>
      </c>
      <c r="G2148" s="220" t="s">
        <v>1773</v>
      </c>
      <c r="H2148" s="220" t="s">
        <v>74</v>
      </c>
    </row>
    <row r="2149" spans="1:8" ht="27" customHeight="1">
      <c r="A2149">
        <v>40436</v>
      </c>
      <c r="B2149" t="s">
        <v>10719</v>
      </c>
      <c r="C2149" t="s">
        <v>1575</v>
      </c>
      <c r="D2149" s="673">
        <v>432.22</v>
      </c>
      <c r="E2149" s="220" t="s">
        <v>14360</v>
      </c>
      <c r="F2149" s="441">
        <v>45261</v>
      </c>
      <c r="G2149" s="220" t="s">
        <v>1773</v>
      </c>
      <c r="H2149" s="220" t="s">
        <v>74</v>
      </c>
    </row>
    <row r="2150" spans="1:8" ht="27" customHeight="1">
      <c r="A2150">
        <v>4315</v>
      </c>
      <c r="B2150" t="s">
        <v>10720</v>
      </c>
      <c r="C2150" t="s">
        <v>1574</v>
      </c>
      <c r="D2150" s="673">
        <v>2.5499999999999998</v>
      </c>
      <c r="E2150" s="220" t="s">
        <v>14360</v>
      </c>
      <c r="F2150" s="441">
        <v>45261</v>
      </c>
      <c r="G2150" s="220" t="s">
        <v>1773</v>
      </c>
      <c r="H2150" s="220" t="s">
        <v>74</v>
      </c>
    </row>
    <row r="2151" spans="1:8" ht="27" customHeight="1">
      <c r="A2151">
        <v>402</v>
      </c>
      <c r="B2151" t="s">
        <v>10721</v>
      </c>
      <c r="C2151" t="s">
        <v>1574</v>
      </c>
      <c r="D2151" s="673">
        <v>14.92</v>
      </c>
      <c r="E2151" s="220" t="s">
        <v>14360</v>
      </c>
      <c r="F2151" s="441">
        <v>45261</v>
      </c>
      <c r="G2151" s="220" t="s">
        <v>1773</v>
      </c>
      <c r="H2151" s="220" t="s">
        <v>74</v>
      </c>
    </row>
    <row r="2152" spans="1:8" ht="27" customHeight="1">
      <c r="A2152">
        <v>4226</v>
      </c>
      <c r="B2152" t="s">
        <v>10722</v>
      </c>
      <c r="C2152" t="s">
        <v>1578</v>
      </c>
      <c r="D2152" s="673">
        <v>7.87</v>
      </c>
      <c r="E2152" s="220" t="s">
        <v>14360</v>
      </c>
      <c r="F2152" s="441">
        <v>45261</v>
      </c>
      <c r="G2152" s="220" t="s">
        <v>1773</v>
      </c>
      <c r="H2152" s="220" t="s">
        <v>74</v>
      </c>
    </row>
    <row r="2153" spans="1:8" ht="27" customHeight="1">
      <c r="A2153">
        <v>4222</v>
      </c>
      <c r="B2153" t="s">
        <v>10723</v>
      </c>
      <c r="C2153" t="s">
        <v>1579</v>
      </c>
      <c r="D2153" s="673">
        <v>5.52</v>
      </c>
      <c r="E2153" s="220" t="s">
        <v>14360</v>
      </c>
      <c r="F2153" s="441">
        <v>45261</v>
      </c>
      <c r="G2153" s="220" t="s">
        <v>1773</v>
      </c>
      <c r="H2153" s="220" t="s">
        <v>74</v>
      </c>
    </row>
    <row r="2154" spans="1:8" ht="27" customHeight="1">
      <c r="A2154">
        <v>34804</v>
      </c>
      <c r="B2154" t="s">
        <v>10724</v>
      </c>
      <c r="C2154" t="s">
        <v>1576</v>
      </c>
      <c r="D2154" s="673">
        <v>62.83</v>
      </c>
      <c r="E2154" s="220" t="s">
        <v>14360</v>
      </c>
      <c r="F2154" s="441">
        <v>45261</v>
      </c>
      <c r="G2154" s="220" t="s">
        <v>1773</v>
      </c>
      <c r="H2154" s="220" t="s">
        <v>74</v>
      </c>
    </row>
    <row r="2155" spans="1:8" ht="27" customHeight="1">
      <c r="A2155">
        <v>4013</v>
      </c>
      <c r="B2155" t="s">
        <v>10725</v>
      </c>
      <c r="C2155" t="s">
        <v>1576</v>
      </c>
      <c r="D2155" s="673">
        <v>8.06</v>
      </c>
      <c r="E2155" s="220" t="s">
        <v>14360</v>
      </c>
      <c r="F2155" s="441">
        <v>45261</v>
      </c>
      <c r="G2155" s="220" t="s">
        <v>1773</v>
      </c>
      <c r="H2155" s="220" t="s">
        <v>74</v>
      </c>
    </row>
    <row r="2156" spans="1:8" ht="27" customHeight="1">
      <c r="A2156">
        <v>4011</v>
      </c>
      <c r="B2156" t="s">
        <v>10726</v>
      </c>
      <c r="C2156" t="s">
        <v>1576</v>
      </c>
      <c r="D2156" s="673">
        <v>9.01</v>
      </c>
      <c r="E2156" s="220" t="s">
        <v>14360</v>
      </c>
      <c r="F2156" s="441">
        <v>45261</v>
      </c>
      <c r="G2156" s="220" t="s">
        <v>1773</v>
      </c>
      <c r="H2156" s="220" t="s">
        <v>74</v>
      </c>
    </row>
    <row r="2157" spans="1:8" ht="27" customHeight="1">
      <c r="A2157">
        <v>4021</v>
      </c>
      <c r="B2157" t="s">
        <v>10727</v>
      </c>
      <c r="C2157" t="s">
        <v>1576</v>
      </c>
      <c r="D2157" s="673">
        <v>11.23</v>
      </c>
      <c r="E2157" s="220" t="s">
        <v>14360</v>
      </c>
      <c r="F2157" s="441">
        <v>45261</v>
      </c>
      <c r="G2157" s="220" t="s">
        <v>1773</v>
      </c>
      <c r="H2157" s="220" t="s">
        <v>74</v>
      </c>
    </row>
    <row r="2158" spans="1:8" ht="27" customHeight="1">
      <c r="A2158">
        <v>4019</v>
      </c>
      <c r="B2158" t="s">
        <v>10728</v>
      </c>
      <c r="C2158" t="s">
        <v>1576</v>
      </c>
      <c r="D2158" s="673">
        <v>13.49</v>
      </c>
      <c r="E2158" s="220" t="s">
        <v>14360</v>
      </c>
      <c r="F2158" s="441">
        <v>45261</v>
      </c>
      <c r="G2158" s="220" t="s">
        <v>1773</v>
      </c>
      <c r="H2158" s="220" t="s">
        <v>74</v>
      </c>
    </row>
    <row r="2159" spans="1:8" ht="27" customHeight="1">
      <c r="A2159">
        <v>4012</v>
      </c>
      <c r="B2159" t="s">
        <v>10729</v>
      </c>
      <c r="C2159" t="s">
        <v>1576</v>
      </c>
      <c r="D2159" s="673">
        <v>18.07</v>
      </c>
      <c r="E2159" s="220" t="s">
        <v>14360</v>
      </c>
      <c r="F2159" s="441">
        <v>45261</v>
      </c>
      <c r="G2159" s="220" t="s">
        <v>1773</v>
      </c>
      <c r="H2159" s="220" t="s">
        <v>74</v>
      </c>
    </row>
    <row r="2160" spans="1:8" ht="27" customHeight="1">
      <c r="A2160">
        <v>4020</v>
      </c>
      <c r="B2160" t="s">
        <v>10730</v>
      </c>
      <c r="C2160" t="s">
        <v>1576</v>
      </c>
      <c r="D2160" s="673">
        <v>22.63</v>
      </c>
      <c r="E2160" s="220" t="s">
        <v>14360</v>
      </c>
      <c r="F2160" s="441">
        <v>45261</v>
      </c>
      <c r="G2160" s="220" t="s">
        <v>1773</v>
      </c>
      <c r="H2160" s="220" t="s">
        <v>74</v>
      </c>
    </row>
    <row r="2161" spans="1:8" ht="27" customHeight="1">
      <c r="A2161">
        <v>4018</v>
      </c>
      <c r="B2161" t="s">
        <v>10731</v>
      </c>
      <c r="C2161" t="s">
        <v>1576</v>
      </c>
      <c r="D2161" s="673">
        <v>27.11</v>
      </c>
      <c r="E2161" s="220" t="s">
        <v>14360</v>
      </c>
      <c r="F2161" s="441">
        <v>45261</v>
      </c>
      <c r="G2161" s="220" t="s">
        <v>1773</v>
      </c>
      <c r="H2161" s="220" t="s">
        <v>74</v>
      </c>
    </row>
    <row r="2162" spans="1:8" ht="27" customHeight="1">
      <c r="A2162">
        <v>36498</v>
      </c>
      <c r="B2162" t="s">
        <v>10732</v>
      </c>
      <c r="C2162" t="s">
        <v>1574</v>
      </c>
      <c r="D2162" s="674">
        <v>8600.61</v>
      </c>
      <c r="E2162" s="220" t="s">
        <v>14360</v>
      </c>
      <c r="F2162" s="441">
        <v>45261</v>
      </c>
      <c r="G2162" s="220" t="s">
        <v>1773</v>
      </c>
      <c r="H2162" s="220" t="s">
        <v>74</v>
      </c>
    </row>
    <row r="2163" spans="1:8" ht="27" customHeight="1">
      <c r="A2163">
        <v>12872</v>
      </c>
      <c r="B2163" t="s">
        <v>10733</v>
      </c>
      <c r="C2163" t="s">
        <v>1573</v>
      </c>
      <c r="D2163" s="673">
        <v>18.64</v>
      </c>
      <c r="E2163" s="220" t="s">
        <v>14360</v>
      </c>
      <c r="F2163" s="441">
        <v>45261</v>
      </c>
      <c r="G2163" s="220" t="s">
        <v>1773</v>
      </c>
      <c r="H2163" s="220" t="s">
        <v>74</v>
      </c>
    </row>
    <row r="2164" spans="1:8" ht="27" customHeight="1">
      <c r="A2164">
        <v>41075</v>
      </c>
      <c r="B2164" t="s">
        <v>10734</v>
      </c>
      <c r="C2164" t="s">
        <v>1580</v>
      </c>
      <c r="D2164" s="674">
        <v>3257.41</v>
      </c>
      <c r="E2164" s="220" t="s">
        <v>14360</v>
      </c>
      <c r="F2164" s="441">
        <v>45261</v>
      </c>
      <c r="G2164" s="220" t="s">
        <v>1773</v>
      </c>
      <c r="H2164" s="220" t="s">
        <v>74</v>
      </c>
    </row>
    <row r="2165" spans="1:8" ht="27" customHeight="1">
      <c r="A2165">
        <v>44324</v>
      </c>
      <c r="B2165" t="s">
        <v>10735</v>
      </c>
      <c r="C2165" t="s">
        <v>1578</v>
      </c>
      <c r="D2165" s="673">
        <v>2.72</v>
      </c>
      <c r="E2165" s="220" t="s">
        <v>14360</v>
      </c>
      <c r="F2165" s="441">
        <v>45261</v>
      </c>
      <c r="G2165" s="220" t="s">
        <v>1773</v>
      </c>
      <c r="H2165" s="220" t="s">
        <v>74</v>
      </c>
    </row>
    <row r="2166" spans="1:8" ht="27" customHeight="1">
      <c r="A2166">
        <v>3315</v>
      </c>
      <c r="B2166" t="s">
        <v>10736</v>
      </c>
      <c r="C2166" t="s">
        <v>1578</v>
      </c>
      <c r="D2166" s="673">
        <v>0.79</v>
      </c>
      <c r="E2166" s="220" t="s">
        <v>14360</v>
      </c>
      <c r="F2166" s="441">
        <v>45261</v>
      </c>
      <c r="G2166" s="220" t="s">
        <v>1773</v>
      </c>
      <c r="H2166" s="220" t="s">
        <v>74</v>
      </c>
    </row>
    <row r="2167" spans="1:8" ht="27" customHeight="1">
      <c r="A2167">
        <v>36870</v>
      </c>
      <c r="B2167" t="s">
        <v>10737</v>
      </c>
      <c r="C2167" t="s">
        <v>1578</v>
      </c>
      <c r="D2167" s="673">
        <v>0.61</v>
      </c>
      <c r="E2167" s="220" t="s">
        <v>14360</v>
      </c>
      <c r="F2167" s="441">
        <v>45261</v>
      </c>
      <c r="G2167" s="220" t="s">
        <v>1773</v>
      </c>
      <c r="H2167" s="220" t="s">
        <v>74</v>
      </c>
    </row>
    <row r="2168" spans="1:8" ht="27" customHeight="1">
      <c r="A2168">
        <v>5092</v>
      </c>
      <c r="B2168" t="s">
        <v>10738</v>
      </c>
      <c r="C2168" t="s">
        <v>1581</v>
      </c>
      <c r="D2168" s="673">
        <v>18.52</v>
      </c>
      <c r="E2168" s="220" t="s">
        <v>14360</v>
      </c>
      <c r="F2168" s="441">
        <v>45261</v>
      </c>
      <c r="G2168" s="220" t="s">
        <v>1773</v>
      </c>
      <c r="H2168" s="220" t="s">
        <v>74</v>
      </c>
    </row>
    <row r="2169" spans="1:8" ht="27" customHeight="1">
      <c r="A2169">
        <v>11462</v>
      </c>
      <c r="B2169" t="s">
        <v>10739</v>
      </c>
      <c r="C2169" t="s">
        <v>1581</v>
      </c>
      <c r="D2169" s="673">
        <v>18.940000000000001</v>
      </c>
      <c r="E2169" s="220" t="s">
        <v>14360</v>
      </c>
      <c r="F2169" s="441">
        <v>45261</v>
      </c>
      <c r="G2169" s="220" t="s">
        <v>1773</v>
      </c>
      <c r="H2169" s="220" t="s">
        <v>74</v>
      </c>
    </row>
    <row r="2170" spans="1:8" ht="27" customHeight="1">
      <c r="A2170">
        <v>36529</v>
      </c>
      <c r="B2170" t="s">
        <v>10740</v>
      </c>
      <c r="C2170" t="s">
        <v>1574</v>
      </c>
      <c r="D2170" s="674">
        <v>66326.53</v>
      </c>
      <c r="E2170" s="220" t="s">
        <v>14360</v>
      </c>
      <c r="F2170" s="441">
        <v>45261</v>
      </c>
      <c r="G2170" s="220" t="s">
        <v>1773</v>
      </c>
      <c r="H2170" s="220" t="s">
        <v>74</v>
      </c>
    </row>
    <row r="2171" spans="1:8" ht="27" customHeight="1">
      <c r="A2171">
        <v>3318</v>
      </c>
      <c r="B2171" t="s">
        <v>10741</v>
      </c>
      <c r="C2171" t="s">
        <v>1574</v>
      </c>
      <c r="D2171" s="674">
        <v>52000</v>
      </c>
      <c r="E2171" s="220" t="s">
        <v>14360</v>
      </c>
      <c r="F2171" s="441">
        <v>45261</v>
      </c>
      <c r="G2171" s="220" t="s">
        <v>1773</v>
      </c>
      <c r="H2171" s="220" t="s">
        <v>74</v>
      </c>
    </row>
    <row r="2172" spans="1:8" ht="27" customHeight="1">
      <c r="A2172">
        <v>3324</v>
      </c>
      <c r="B2172" t="s">
        <v>10742</v>
      </c>
      <c r="C2172" t="s">
        <v>1576</v>
      </c>
      <c r="D2172" s="673">
        <v>12.14</v>
      </c>
      <c r="E2172" s="220" t="s">
        <v>14360</v>
      </c>
      <c r="F2172" s="441">
        <v>45261</v>
      </c>
      <c r="G2172" s="220" t="s">
        <v>1773</v>
      </c>
      <c r="H2172" s="220" t="s">
        <v>74</v>
      </c>
    </row>
    <row r="2173" spans="1:8" ht="27" customHeight="1">
      <c r="A2173">
        <v>3322</v>
      </c>
      <c r="B2173" t="s">
        <v>10743</v>
      </c>
      <c r="C2173" t="s">
        <v>1576</v>
      </c>
      <c r="D2173" s="673">
        <v>17</v>
      </c>
      <c r="E2173" s="220" t="s">
        <v>14360</v>
      </c>
      <c r="F2173" s="441">
        <v>45261</v>
      </c>
      <c r="G2173" s="220" t="s">
        <v>1773</v>
      </c>
      <c r="H2173" s="220" t="s">
        <v>74</v>
      </c>
    </row>
    <row r="2174" spans="1:8" ht="27" customHeight="1">
      <c r="A2174">
        <v>5076</v>
      </c>
      <c r="B2174" t="s">
        <v>10744</v>
      </c>
      <c r="C2174" t="s">
        <v>1578</v>
      </c>
      <c r="D2174" s="673">
        <v>20.55</v>
      </c>
      <c r="E2174" s="220" t="s">
        <v>14360</v>
      </c>
      <c r="F2174" s="441">
        <v>45261</v>
      </c>
      <c r="G2174" s="220" t="s">
        <v>1773</v>
      </c>
      <c r="H2174" s="220" t="s">
        <v>74</v>
      </c>
    </row>
    <row r="2175" spans="1:8" ht="27" customHeight="1">
      <c r="A2175">
        <v>5077</v>
      </c>
      <c r="B2175" t="s">
        <v>10745</v>
      </c>
      <c r="C2175" t="s">
        <v>1578</v>
      </c>
      <c r="D2175" s="673">
        <v>22.71</v>
      </c>
      <c r="E2175" s="220" t="s">
        <v>14360</v>
      </c>
      <c r="F2175" s="441">
        <v>45261</v>
      </c>
      <c r="G2175" s="220" t="s">
        <v>1773</v>
      </c>
      <c r="H2175" s="220" t="s">
        <v>74</v>
      </c>
    </row>
    <row r="2176" spans="1:8" ht="27" customHeight="1">
      <c r="A2176">
        <v>11837</v>
      </c>
      <c r="B2176" t="s">
        <v>10746</v>
      </c>
      <c r="C2176" t="s">
        <v>1574</v>
      </c>
      <c r="D2176" s="673">
        <v>76.27</v>
      </c>
      <c r="E2176" s="220" t="s">
        <v>14360</v>
      </c>
      <c r="F2176" s="441">
        <v>45261</v>
      </c>
      <c r="G2176" s="220" t="s">
        <v>1773</v>
      </c>
      <c r="H2176" s="220" t="s">
        <v>74</v>
      </c>
    </row>
    <row r="2177" spans="1:8" ht="27" customHeight="1">
      <c r="A2177">
        <v>38055</v>
      </c>
      <c r="B2177" t="s">
        <v>10747</v>
      </c>
      <c r="C2177" t="s">
        <v>1574</v>
      </c>
      <c r="D2177" s="673">
        <v>6.92</v>
      </c>
      <c r="E2177" s="220" t="s">
        <v>14360</v>
      </c>
      <c r="F2177" s="441">
        <v>45261</v>
      </c>
      <c r="G2177" s="220" t="s">
        <v>1773</v>
      </c>
      <c r="H2177" s="220" t="s">
        <v>74</v>
      </c>
    </row>
    <row r="2178" spans="1:8" ht="27" customHeight="1">
      <c r="A2178">
        <v>415</v>
      </c>
      <c r="B2178" t="s">
        <v>10748</v>
      </c>
      <c r="C2178" t="s">
        <v>1574</v>
      </c>
      <c r="D2178" s="673">
        <v>31.27</v>
      </c>
      <c r="E2178" s="220" t="s">
        <v>14360</v>
      </c>
      <c r="F2178" s="441">
        <v>45261</v>
      </c>
      <c r="G2178" s="220" t="s">
        <v>1773</v>
      </c>
      <c r="H2178" s="220" t="s">
        <v>74</v>
      </c>
    </row>
    <row r="2179" spans="1:8" ht="27" customHeight="1">
      <c r="A2179">
        <v>416</v>
      </c>
      <c r="B2179" t="s">
        <v>10749</v>
      </c>
      <c r="C2179" t="s">
        <v>1574</v>
      </c>
      <c r="D2179" s="673">
        <v>11.45</v>
      </c>
      <c r="E2179" s="220" t="s">
        <v>14360</v>
      </c>
      <c r="F2179" s="441">
        <v>45261</v>
      </c>
      <c r="G2179" s="220" t="s">
        <v>1773</v>
      </c>
      <c r="H2179" s="220" t="s">
        <v>74</v>
      </c>
    </row>
    <row r="2180" spans="1:8" ht="27" customHeight="1">
      <c r="A2180">
        <v>425</v>
      </c>
      <c r="B2180" t="s">
        <v>10750</v>
      </c>
      <c r="C2180" t="s">
        <v>1574</v>
      </c>
      <c r="D2180" s="673">
        <v>7.1</v>
      </c>
      <c r="E2180" s="220" t="s">
        <v>14360</v>
      </c>
      <c r="F2180" s="441">
        <v>45261</v>
      </c>
      <c r="G2180" s="220" t="s">
        <v>1773</v>
      </c>
      <c r="H2180" s="220" t="s">
        <v>74</v>
      </c>
    </row>
    <row r="2181" spans="1:8" ht="27" customHeight="1">
      <c r="A2181">
        <v>426</v>
      </c>
      <c r="B2181" t="s">
        <v>10751</v>
      </c>
      <c r="C2181" t="s">
        <v>1574</v>
      </c>
      <c r="D2181" s="673">
        <v>39.090000000000003</v>
      </c>
      <c r="E2181" s="220" t="s">
        <v>14360</v>
      </c>
      <c r="F2181" s="441">
        <v>45261</v>
      </c>
      <c r="G2181" s="220" t="s">
        <v>1773</v>
      </c>
      <c r="H2181" s="220" t="s">
        <v>74</v>
      </c>
    </row>
    <row r="2182" spans="1:8" ht="27" customHeight="1">
      <c r="A2182">
        <v>38056</v>
      </c>
      <c r="B2182" t="s">
        <v>10752</v>
      </c>
      <c r="C2182" t="s">
        <v>1574</v>
      </c>
      <c r="D2182" s="673">
        <v>38.17</v>
      </c>
      <c r="E2182" s="220" t="s">
        <v>14360</v>
      </c>
      <c r="F2182" s="441">
        <v>45261</v>
      </c>
      <c r="G2182" s="220" t="s">
        <v>1773</v>
      </c>
      <c r="H2182" s="220" t="s">
        <v>74</v>
      </c>
    </row>
    <row r="2183" spans="1:8" ht="27" customHeight="1">
      <c r="A2183">
        <v>1564</v>
      </c>
      <c r="B2183" t="s">
        <v>10753</v>
      </c>
      <c r="C2183" t="s">
        <v>1574</v>
      </c>
      <c r="D2183" s="673">
        <v>14.57</v>
      </c>
      <c r="E2183" s="220" t="s">
        <v>14360</v>
      </c>
      <c r="F2183" s="441">
        <v>45261</v>
      </c>
      <c r="G2183" s="220" t="s">
        <v>1773</v>
      </c>
      <c r="H2183" s="220" t="s">
        <v>74</v>
      </c>
    </row>
    <row r="2184" spans="1:8" ht="27" customHeight="1">
      <c r="A2184">
        <v>11032</v>
      </c>
      <c r="B2184" t="s">
        <v>10754</v>
      </c>
      <c r="C2184" t="s">
        <v>1574</v>
      </c>
      <c r="D2184" s="673">
        <v>14.36</v>
      </c>
      <c r="E2184" s="220" t="s">
        <v>14360</v>
      </c>
      <c r="F2184" s="441">
        <v>45261</v>
      </c>
      <c r="G2184" s="220" t="s">
        <v>1773</v>
      </c>
      <c r="H2184" s="220" t="s">
        <v>74</v>
      </c>
    </row>
    <row r="2185" spans="1:8" ht="27" customHeight="1">
      <c r="A2185">
        <v>36786</v>
      </c>
      <c r="B2185" t="s">
        <v>10755</v>
      </c>
      <c r="C2185" t="s">
        <v>327</v>
      </c>
      <c r="D2185" s="673">
        <v>158.34</v>
      </c>
      <c r="E2185" s="220" t="s">
        <v>14360</v>
      </c>
      <c r="F2185" s="441">
        <v>45261</v>
      </c>
      <c r="G2185" s="220" t="s">
        <v>1773</v>
      </c>
      <c r="H2185" s="220" t="s">
        <v>74</v>
      </c>
    </row>
    <row r="2186" spans="1:8" ht="27" customHeight="1">
      <c r="A2186">
        <v>36785</v>
      </c>
      <c r="B2186" t="s">
        <v>10756</v>
      </c>
      <c r="C2186" t="s">
        <v>327</v>
      </c>
      <c r="D2186" s="673">
        <v>137.59</v>
      </c>
      <c r="E2186" s="220" t="s">
        <v>14360</v>
      </c>
      <c r="F2186" s="441">
        <v>45261</v>
      </c>
      <c r="G2186" s="220" t="s">
        <v>1773</v>
      </c>
      <c r="H2186" s="220" t="s">
        <v>74</v>
      </c>
    </row>
    <row r="2187" spans="1:8" ht="27" customHeight="1">
      <c r="A2187">
        <v>36782</v>
      </c>
      <c r="B2187" t="s">
        <v>10757</v>
      </c>
      <c r="C2187" t="s">
        <v>327</v>
      </c>
      <c r="D2187" s="673">
        <v>164.24</v>
      </c>
      <c r="E2187" s="220" t="s">
        <v>14360</v>
      </c>
      <c r="F2187" s="441">
        <v>45261</v>
      </c>
      <c r="G2187" s="220" t="s">
        <v>1773</v>
      </c>
      <c r="H2187" s="220" t="s">
        <v>74</v>
      </c>
    </row>
    <row r="2188" spans="1:8" ht="27" customHeight="1">
      <c r="A2188">
        <v>44481</v>
      </c>
      <c r="B2188" t="s">
        <v>10758</v>
      </c>
      <c r="C2188" t="s">
        <v>327</v>
      </c>
      <c r="D2188" s="673">
        <v>185</v>
      </c>
      <c r="E2188" s="220" t="s">
        <v>14360</v>
      </c>
      <c r="F2188" s="441">
        <v>45261</v>
      </c>
      <c r="G2188" s="220" t="s">
        <v>1773</v>
      </c>
      <c r="H2188" s="220" t="s">
        <v>74</v>
      </c>
    </row>
    <row r="2189" spans="1:8" ht="27" customHeight="1">
      <c r="A2189">
        <v>4824</v>
      </c>
      <c r="B2189" t="s">
        <v>10759</v>
      </c>
      <c r="C2189" t="s">
        <v>1578</v>
      </c>
      <c r="D2189" s="673">
        <v>0.59</v>
      </c>
      <c r="E2189" s="220" t="s">
        <v>14360</v>
      </c>
      <c r="F2189" s="441">
        <v>45261</v>
      </c>
      <c r="G2189" s="220" t="s">
        <v>1773</v>
      </c>
      <c r="H2189" s="220" t="s">
        <v>74</v>
      </c>
    </row>
    <row r="2190" spans="1:8" ht="27" customHeight="1">
      <c r="A2190">
        <v>11795</v>
      </c>
      <c r="B2190" t="s">
        <v>10760</v>
      </c>
      <c r="C2190" t="s">
        <v>1576</v>
      </c>
      <c r="D2190" s="673">
        <v>528.29999999999995</v>
      </c>
      <c r="E2190" s="220" t="s">
        <v>14360</v>
      </c>
      <c r="F2190" s="441">
        <v>45261</v>
      </c>
      <c r="G2190" s="220" t="s">
        <v>1773</v>
      </c>
      <c r="H2190" s="220" t="s">
        <v>74</v>
      </c>
    </row>
    <row r="2191" spans="1:8" ht="27" customHeight="1">
      <c r="A2191">
        <v>134</v>
      </c>
      <c r="B2191" t="s">
        <v>10761</v>
      </c>
      <c r="C2191" t="s">
        <v>1578</v>
      </c>
      <c r="D2191" s="673">
        <v>2.4</v>
      </c>
      <c r="E2191" s="220" t="s">
        <v>14360</v>
      </c>
      <c r="F2191" s="441">
        <v>45261</v>
      </c>
      <c r="G2191" s="220" t="s">
        <v>1773</v>
      </c>
      <c r="H2191" s="220" t="s">
        <v>74</v>
      </c>
    </row>
    <row r="2192" spans="1:8" ht="27" customHeight="1">
      <c r="A2192">
        <v>4229</v>
      </c>
      <c r="B2192" t="s">
        <v>10762</v>
      </c>
      <c r="C2192" t="s">
        <v>1578</v>
      </c>
      <c r="D2192" s="673">
        <v>43.79</v>
      </c>
      <c r="E2192" s="220" t="s">
        <v>14360</v>
      </c>
      <c r="F2192" s="441">
        <v>45261</v>
      </c>
      <c r="G2192" s="220" t="s">
        <v>1773</v>
      </c>
      <c r="H2192" s="220" t="s">
        <v>74</v>
      </c>
    </row>
    <row r="2193" spans="1:8" ht="27" customHeight="1">
      <c r="A2193">
        <v>11731</v>
      </c>
      <c r="B2193" t="s">
        <v>10763</v>
      </c>
      <c r="C2193" t="s">
        <v>1574</v>
      </c>
      <c r="D2193" s="673">
        <v>8.9</v>
      </c>
      <c r="E2193" s="220" t="s">
        <v>14360</v>
      </c>
      <c r="F2193" s="441">
        <v>45261</v>
      </c>
      <c r="G2193" s="220" t="s">
        <v>1773</v>
      </c>
      <c r="H2193" s="220" t="s">
        <v>74</v>
      </c>
    </row>
    <row r="2194" spans="1:8" ht="27" customHeight="1">
      <c r="A2194">
        <v>11732</v>
      </c>
      <c r="B2194" t="s">
        <v>10764</v>
      </c>
      <c r="C2194" t="s">
        <v>1574</v>
      </c>
      <c r="D2194" s="673">
        <v>23.34</v>
      </c>
      <c r="E2194" s="220" t="s">
        <v>14360</v>
      </c>
      <c r="F2194" s="441">
        <v>45261</v>
      </c>
      <c r="G2194" s="220" t="s">
        <v>1773</v>
      </c>
      <c r="H2194" s="220" t="s">
        <v>74</v>
      </c>
    </row>
    <row r="2195" spans="1:8" ht="27" customHeight="1">
      <c r="A2195">
        <v>11244</v>
      </c>
      <c r="B2195" t="s">
        <v>10765</v>
      </c>
      <c r="C2195" t="s">
        <v>1574</v>
      </c>
      <c r="D2195" s="673">
        <v>278.66000000000003</v>
      </c>
      <c r="E2195" s="220" t="s">
        <v>14360</v>
      </c>
      <c r="F2195" s="441">
        <v>45261</v>
      </c>
      <c r="G2195" s="220" t="s">
        <v>1773</v>
      </c>
      <c r="H2195" s="220" t="s">
        <v>74</v>
      </c>
    </row>
    <row r="2196" spans="1:8" ht="27" customHeight="1">
      <c r="A2196">
        <v>11245</v>
      </c>
      <c r="B2196" t="s">
        <v>10766</v>
      </c>
      <c r="C2196" t="s">
        <v>1574</v>
      </c>
      <c r="D2196" s="673">
        <v>385.43</v>
      </c>
      <c r="E2196" s="220" t="s">
        <v>14360</v>
      </c>
      <c r="F2196" s="441">
        <v>45261</v>
      </c>
      <c r="G2196" s="220" t="s">
        <v>1773</v>
      </c>
      <c r="H2196" s="220" t="s">
        <v>74</v>
      </c>
    </row>
    <row r="2197" spans="1:8" ht="27" customHeight="1">
      <c r="A2197">
        <v>11235</v>
      </c>
      <c r="B2197" t="s">
        <v>10767</v>
      </c>
      <c r="C2197" t="s">
        <v>1574</v>
      </c>
      <c r="D2197" s="673">
        <v>212.65</v>
      </c>
      <c r="E2197" s="220" t="s">
        <v>14360</v>
      </c>
      <c r="F2197" s="441">
        <v>45261</v>
      </c>
      <c r="G2197" s="220" t="s">
        <v>1773</v>
      </c>
      <c r="H2197" s="220" t="s">
        <v>74</v>
      </c>
    </row>
    <row r="2198" spans="1:8" ht="27" customHeight="1">
      <c r="A2198">
        <v>11236</v>
      </c>
      <c r="B2198" t="s">
        <v>10768</v>
      </c>
      <c r="C2198" t="s">
        <v>1574</v>
      </c>
      <c r="D2198" s="673">
        <v>270.24</v>
      </c>
      <c r="E2198" s="220" t="s">
        <v>14360</v>
      </c>
      <c r="F2198" s="441">
        <v>45261</v>
      </c>
      <c r="G2198" s="220" t="s">
        <v>1773</v>
      </c>
      <c r="H2198" s="220" t="s">
        <v>74</v>
      </c>
    </row>
    <row r="2199" spans="1:8" ht="27" customHeight="1">
      <c r="A2199">
        <v>36494</v>
      </c>
      <c r="B2199" t="s">
        <v>10769</v>
      </c>
      <c r="C2199" t="s">
        <v>1574</v>
      </c>
      <c r="D2199" s="674">
        <v>719505.07</v>
      </c>
      <c r="E2199" s="220" t="s">
        <v>14360</v>
      </c>
      <c r="F2199" s="441">
        <v>45261</v>
      </c>
      <c r="G2199" s="220" t="s">
        <v>1773</v>
      </c>
      <c r="H2199" s="220" t="s">
        <v>74</v>
      </c>
    </row>
    <row r="2200" spans="1:8" ht="27" customHeight="1">
      <c r="A2200">
        <v>36493</v>
      </c>
      <c r="B2200" t="s">
        <v>10770</v>
      </c>
      <c r="C2200" t="s">
        <v>1574</v>
      </c>
      <c r="D2200" s="674">
        <v>815170.02</v>
      </c>
      <c r="E2200" s="220" t="s">
        <v>14360</v>
      </c>
      <c r="F2200" s="441">
        <v>45261</v>
      </c>
      <c r="G2200" s="220" t="s">
        <v>1773</v>
      </c>
      <c r="H2200" s="220" t="s">
        <v>74</v>
      </c>
    </row>
    <row r="2201" spans="1:8" ht="27" customHeight="1">
      <c r="A2201">
        <v>36492</v>
      </c>
      <c r="B2201" t="s">
        <v>10771</v>
      </c>
      <c r="C2201" t="s">
        <v>1574</v>
      </c>
      <c r="D2201" s="674">
        <v>1514276.75</v>
      </c>
      <c r="E2201" s="220" t="s">
        <v>14360</v>
      </c>
      <c r="F2201" s="441">
        <v>45261</v>
      </c>
      <c r="G2201" s="220" t="s">
        <v>1773</v>
      </c>
      <c r="H2201" s="220" t="s">
        <v>74</v>
      </c>
    </row>
    <row r="2202" spans="1:8" ht="27" customHeight="1">
      <c r="A2202">
        <v>36499</v>
      </c>
      <c r="B2202" t="s">
        <v>10772</v>
      </c>
      <c r="C2202" t="s">
        <v>1574</v>
      </c>
      <c r="D2202" s="674">
        <v>4644.33</v>
      </c>
      <c r="E2202" s="220" t="s">
        <v>14360</v>
      </c>
      <c r="F2202" s="441">
        <v>45261</v>
      </c>
      <c r="G2202" s="220" t="s">
        <v>1773</v>
      </c>
      <c r="H2202" s="220" t="s">
        <v>74</v>
      </c>
    </row>
    <row r="2203" spans="1:8" ht="27" customHeight="1">
      <c r="A2203">
        <v>13533</v>
      </c>
      <c r="B2203" t="s">
        <v>10773</v>
      </c>
      <c r="C2203" t="s">
        <v>1574</v>
      </c>
      <c r="D2203" s="674">
        <v>212898.11</v>
      </c>
      <c r="E2203" s="220" t="s">
        <v>14360</v>
      </c>
      <c r="F2203" s="441">
        <v>45261</v>
      </c>
      <c r="G2203" s="220" t="s">
        <v>1773</v>
      </c>
      <c r="H2203" s="220" t="s">
        <v>74</v>
      </c>
    </row>
    <row r="2204" spans="1:8" ht="27" customHeight="1">
      <c r="A2204">
        <v>13333</v>
      </c>
      <c r="B2204" t="s">
        <v>10774</v>
      </c>
      <c r="C2204" t="s">
        <v>1574</v>
      </c>
      <c r="D2204" s="674">
        <v>238170.66</v>
      </c>
      <c r="E2204" s="220" t="s">
        <v>14360</v>
      </c>
      <c r="F2204" s="441">
        <v>45261</v>
      </c>
      <c r="G2204" s="220" t="s">
        <v>1773</v>
      </c>
      <c r="H2204" s="220" t="s">
        <v>74</v>
      </c>
    </row>
    <row r="2205" spans="1:8" ht="27" customHeight="1">
      <c r="A2205">
        <v>39585</v>
      </c>
      <c r="B2205" t="s">
        <v>10775</v>
      </c>
      <c r="C2205" t="s">
        <v>1574</v>
      </c>
      <c r="D2205" s="674">
        <v>153786.79</v>
      </c>
      <c r="E2205" s="220" t="s">
        <v>14360</v>
      </c>
      <c r="F2205" s="441">
        <v>45261</v>
      </c>
      <c r="G2205" s="220" t="s">
        <v>1773</v>
      </c>
      <c r="H2205" s="220" t="s">
        <v>74</v>
      </c>
    </row>
    <row r="2206" spans="1:8" ht="27" customHeight="1">
      <c r="A2206">
        <v>39586</v>
      </c>
      <c r="B2206" t="s">
        <v>10776</v>
      </c>
      <c r="C2206" t="s">
        <v>1574</v>
      </c>
      <c r="D2206" s="674">
        <v>180381.49</v>
      </c>
      <c r="E2206" s="220" t="s">
        <v>14360</v>
      </c>
      <c r="F2206" s="441">
        <v>45261</v>
      </c>
      <c r="G2206" s="220" t="s">
        <v>1773</v>
      </c>
      <c r="H2206" s="220" t="s">
        <v>74</v>
      </c>
    </row>
    <row r="2207" spans="1:8" ht="27" customHeight="1">
      <c r="A2207">
        <v>39587</v>
      </c>
      <c r="B2207" t="s">
        <v>10777</v>
      </c>
      <c r="C2207" t="s">
        <v>1574</v>
      </c>
      <c r="D2207" s="674">
        <v>219695.42</v>
      </c>
      <c r="E2207" s="220" t="s">
        <v>14360</v>
      </c>
      <c r="F2207" s="441">
        <v>45261</v>
      </c>
      <c r="G2207" s="220" t="s">
        <v>1773</v>
      </c>
      <c r="H2207" s="220" t="s">
        <v>74</v>
      </c>
    </row>
    <row r="2208" spans="1:8" ht="27" customHeight="1">
      <c r="A2208">
        <v>39588</v>
      </c>
      <c r="B2208" t="s">
        <v>10778</v>
      </c>
      <c r="C2208" t="s">
        <v>1574</v>
      </c>
      <c r="D2208" s="674">
        <v>254384.16</v>
      </c>
      <c r="E2208" s="220" t="s">
        <v>14360</v>
      </c>
      <c r="F2208" s="441">
        <v>45261</v>
      </c>
      <c r="G2208" s="220" t="s">
        <v>1773</v>
      </c>
      <c r="H2208" s="220" t="s">
        <v>74</v>
      </c>
    </row>
    <row r="2209" spans="1:8" ht="27" customHeight="1">
      <c r="A2209">
        <v>39584</v>
      </c>
      <c r="B2209" t="s">
        <v>10779</v>
      </c>
      <c r="C2209" t="s">
        <v>1574</v>
      </c>
      <c r="D2209" s="674">
        <v>136951.18</v>
      </c>
      <c r="E2209" s="220" t="s">
        <v>14360</v>
      </c>
      <c r="F2209" s="441">
        <v>45261</v>
      </c>
      <c r="G2209" s="220" t="s">
        <v>1773</v>
      </c>
      <c r="H2209" s="220" t="s">
        <v>74</v>
      </c>
    </row>
    <row r="2210" spans="1:8" ht="27" customHeight="1">
      <c r="A2210">
        <v>39590</v>
      </c>
      <c r="B2210" t="s">
        <v>10780</v>
      </c>
      <c r="C2210" t="s">
        <v>1574</v>
      </c>
      <c r="D2210" s="674">
        <v>133667.32</v>
      </c>
      <c r="E2210" s="220" t="s">
        <v>14360</v>
      </c>
      <c r="F2210" s="441">
        <v>45261</v>
      </c>
      <c r="G2210" s="220" t="s">
        <v>1773</v>
      </c>
      <c r="H2210" s="220" t="s">
        <v>74</v>
      </c>
    </row>
    <row r="2211" spans="1:8" ht="27" customHeight="1">
      <c r="A2211">
        <v>39592</v>
      </c>
      <c r="B2211" t="s">
        <v>10781</v>
      </c>
      <c r="C2211" t="s">
        <v>1574</v>
      </c>
      <c r="D2211" s="674">
        <v>192083.16</v>
      </c>
      <c r="E2211" s="220" t="s">
        <v>14360</v>
      </c>
      <c r="F2211" s="441">
        <v>45261</v>
      </c>
      <c r="G2211" s="220" t="s">
        <v>1773</v>
      </c>
      <c r="H2211" s="220" t="s">
        <v>74</v>
      </c>
    </row>
    <row r="2212" spans="1:8" ht="27" customHeight="1">
      <c r="A2212">
        <v>39593</v>
      </c>
      <c r="B2212" t="s">
        <v>10782</v>
      </c>
      <c r="C2212" t="s">
        <v>1574</v>
      </c>
      <c r="D2212" s="674">
        <v>219695.42</v>
      </c>
      <c r="E2212" s="220" t="s">
        <v>14360</v>
      </c>
      <c r="F2212" s="441">
        <v>45261</v>
      </c>
      <c r="G2212" s="220" t="s">
        <v>1773</v>
      </c>
      <c r="H2212" s="220" t="s">
        <v>74</v>
      </c>
    </row>
    <row r="2213" spans="1:8" ht="27" customHeight="1">
      <c r="A2213">
        <v>14254</v>
      </c>
      <c r="B2213" t="s">
        <v>10783</v>
      </c>
      <c r="C2213" t="s">
        <v>1574</v>
      </c>
      <c r="D2213" s="674">
        <v>124879.5</v>
      </c>
      <c r="E2213" s="220" t="s">
        <v>14360</v>
      </c>
      <c r="F2213" s="441">
        <v>45261</v>
      </c>
      <c r="G2213" s="220" t="s">
        <v>1773</v>
      </c>
      <c r="H2213" s="220" t="s">
        <v>74</v>
      </c>
    </row>
    <row r="2214" spans="1:8" ht="27" customHeight="1">
      <c r="A2214">
        <v>44494</v>
      </c>
      <c r="B2214" t="s">
        <v>10784</v>
      </c>
      <c r="C2214" t="s">
        <v>1574</v>
      </c>
      <c r="D2214" s="674">
        <v>104284.34</v>
      </c>
      <c r="E2214" s="220" t="s">
        <v>14360</v>
      </c>
      <c r="F2214" s="441">
        <v>45261</v>
      </c>
      <c r="G2214" s="220" t="s">
        <v>1773</v>
      </c>
      <c r="H2214" s="220" t="s">
        <v>74</v>
      </c>
    </row>
    <row r="2215" spans="1:8" ht="27" customHeight="1">
      <c r="A2215">
        <v>25019</v>
      </c>
      <c r="B2215" t="s">
        <v>10785</v>
      </c>
      <c r="C2215" t="s">
        <v>1574</v>
      </c>
      <c r="D2215" s="674">
        <v>178755.02</v>
      </c>
      <c r="E2215" s="220" t="s">
        <v>14360</v>
      </c>
      <c r="F2215" s="441">
        <v>45261</v>
      </c>
      <c r="G2215" s="220" t="s">
        <v>1773</v>
      </c>
      <c r="H2215" s="220" t="s">
        <v>74</v>
      </c>
    </row>
    <row r="2216" spans="1:8" ht="27" customHeight="1">
      <c r="A2216">
        <v>36501</v>
      </c>
      <c r="B2216" t="s">
        <v>10786</v>
      </c>
      <c r="C2216" t="s">
        <v>1574</v>
      </c>
      <c r="D2216" s="674">
        <v>159153.57</v>
      </c>
      <c r="E2216" s="220" t="s">
        <v>14360</v>
      </c>
      <c r="F2216" s="441">
        <v>45261</v>
      </c>
      <c r="G2216" s="220" t="s">
        <v>1773</v>
      </c>
      <c r="H2216" s="220" t="s">
        <v>74</v>
      </c>
    </row>
    <row r="2217" spans="1:8" ht="27" customHeight="1">
      <c r="A2217">
        <v>44493</v>
      </c>
      <c r="B2217" t="s">
        <v>10787</v>
      </c>
      <c r="C2217" t="s">
        <v>1574</v>
      </c>
      <c r="D2217" s="674">
        <v>191333.08</v>
      </c>
      <c r="E2217" s="220" t="s">
        <v>14360</v>
      </c>
      <c r="F2217" s="441">
        <v>45261</v>
      </c>
      <c r="G2217" s="220" t="s">
        <v>1773</v>
      </c>
      <c r="H2217" s="220" t="s">
        <v>74</v>
      </c>
    </row>
    <row r="2218" spans="1:8" ht="27" customHeight="1">
      <c r="A2218">
        <v>36500</v>
      </c>
      <c r="B2218" t="s">
        <v>10788</v>
      </c>
      <c r="C2218" t="s">
        <v>1574</v>
      </c>
      <c r="D2218" s="674">
        <v>112469.48</v>
      </c>
      <c r="E2218" s="220" t="s">
        <v>14360</v>
      </c>
      <c r="F2218" s="441">
        <v>45261</v>
      </c>
      <c r="G2218" s="220" t="s">
        <v>1773</v>
      </c>
      <c r="H2218" s="220" t="s">
        <v>74</v>
      </c>
    </row>
    <row r="2219" spans="1:8" ht="27" customHeight="1">
      <c r="A2219">
        <v>20017</v>
      </c>
      <c r="B2219" t="s">
        <v>10789</v>
      </c>
      <c r="C2219" t="s">
        <v>1577</v>
      </c>
      <c r="D2219" s="673">
        <v>6.54</v>
      </c>
      <c r="E2219" s="220" t="s">
        <v>14360</v>
      </c>
      <c r="F2219" s="441">
        <v>45261</v>
      </c>
      <c r="G2219" s="220" t="s">
        <v>1773</v>
      </c>
      <c r="H2219" s="220" t="s">
        <v>74</v>
      </c>
    </row>
    <row r="2220" spans="1:8" ht="27" customHeight="1">
      <c r="A2220">
        <v>20007</v>
      </c>
      <c r="B2220" t="s">
        <v>10790</v>
      </c>
      <c r="C2220" t="s">
        <v>1577</v>
      </c>
      <c r="D2220" s="673">
        <v>3.9</v>
      </c>
      <c r="E2220" s="220" t="s">
        <v>14360</v>
      </c>
      <c r="F2220" s="441">
        <v>45261</v>
      </c>
      <c r="G2220" s="220" t="s">
        <v>1773</v>
      </c>
      <c r="H2220" s="220" t="s">
        <v>74</v>
      </c>
    </row>
    <row r="2221" spans="1:8" ht="27" customHeight="1">
      <c r="A2221">
        <v>39831</v>
      </c>
      <c r="B2221" t="s">
        <v>10791</v>
      </c>
      <c r="C2221" t="s">
        <v>1582</v>
      </c>
      <c r="D2221" s="673">
        <v>324.56</v>
      </c>
      <c r="E2221" s="220" t="s">
        <v>14360</v>
      </c>
      <c r="F2221" s="441">
        <v>45261</v>
      </c>
      <c r="G2221" s="220" t="s">
        <v>1773</v>
      </c>
      <c r="H2221" s="220" t="s">
        <v>74</v>
      </c>
    </row>
    <row r="2222" spans="1:8" ht="27" customHeight="1">
      <c r="A2222">
        <v>36888</v>
      </c>
      <c r="B2222" t="s">
        <v>10792</v>
      </c>
      <c r="C2222" t="s">
        <v>1577</v>
      </c>
      <c r="D2222" s="673">
        <v>26.24</v>
      </c>
      <c r="E2222" s="220" t="s">
        <v>14360</v>
      </c>
      <c r="F2222" s="441">
        <v>45261</v>
      </c>
      <c r="G2222" s="220" t="s">
        <v>1773</v>
      </c>
      <c r="H2222" s="220" t="s">
        <v>74</v>
      </c>
    </row>
    <row r="2223" spans="1:8" ht="27" customHeight="1">
      <c r="A2223">
        <v>39836</v>
      </c>
      <c r="B2223" t="s">
        <v>10793</v>
      </c>
      <c r="C2223" t="s">
        <v>1582</v>
      </c>
      <c r="D2223" s="673">
        <v>285.18</v>
      </c>
      <c r="E2223" s="220" t="s">
        <v>14360</v>
      </c>
      <c r="F2223" s="441">
        <v>45261</v>
      </c>
      <c r="G2223" s="220" t="s">
        <v>1773</v>
      </c>
      <c r="H2223" s="220" t="s">
        <v>74</v>
      </c>
    </row>
    <row r="2224" spans="1:8" ht="27" customHeight="1">
      <c r="A2224">
        <v>39830</v>
      </c>
      <c r="B2224" t="s">
        <v>10794</v>
      </c>
      <c r="C2224" t="s">
        <v>1582</v>
      </c>
      <c r="D2224" s="673">
        <v>325.25</v>
      </c>
      <c r="E2224" s="220" t="s">
        <v>14360</v>
      </c>
      <c r="F2224" s="441">
        <v>45261</v>
      </c>
      <c r="G2224" s="220" t="s">
        <v>1773</v>
      </c>
      <c r="H2224" s="220" t="s">
        <v>74</v>
      </c>
    </row>
    <row r="2225" spans="1:8" ht="27" customHeight="1">
      <c r="A2225">
        <v>40527</v>
      </c>
      <c r="B2225" t="s">
        <v>10795</v>
      </c>
      <c r="C2225" t="s">
        <v>1574</v>
      </c>
      <c r="D2225" s="674">
        <v>1860.09</v>
      </c>
      <c r="E2225" s="220" t="s">
        <v>14360</v>
      </c>
      <c r="F2225" s="441">
        <v>45261</v>
      </c>
      <c r="G2225" s="220" t="s">
        <v>1773</v>
      </c>
      <c r="H2225" s="220" t="s">
        <v>74</v>
      </c>
    </row>
    <row r="2226" spans="1:8" ht="27" customHeight="1">
      <c r="A2226">
        <v>36497</v>
      </c>
      <c r="B2226" t="s">
        <v>10796</v>
      </c>
      <c r="C2226" t="s">
        <v>1574</v>
      </c>
      <c r="D2226" s="674">
        <v>2123.5</v>
      </c>
      <c r="E2226" s="220" t="s">
        <v>14360</v>
      </c>
      <c r="F2226" s="441">
        <v>45261</v>
      </c>
      <c r="G2226" s="220" t="s">
        <v>1773</v>
      </c>
      <c r="H2226" s="220" t="s">
        <v>74</v>
      </c>
    </row>
    <row r="2227" spans="1:8" ht="27" customHeight="1">
      <c r="A2227">
        <v>36487</v>
      </c>
      <c r="B2227" t="s">
        <v>10797</v>
      </c>
      <c r="C2227" t="s">
        <v>1574</v>
      </c>
      <c r="D2227" s="674">
        <v>3697.34</v>
      </c>
      <c r="E2227" s="220" t="s">
        <v>14360</v>
      </c>
      <c r="F2227" s="441">
        <v>45261</v>
      </c>
      <c r="G2227" s="220" t="s">
        <v>1773</v>
      </c>
      <c r="H2227" s="220" t="s">
        <v>74</v>
      </c>
    </row>
    <row r="2228" spans="1:8" ht="27" customHeight="1">
      <c r="A2228">
        <v>44475</v>
      </c>
      <c r="B2228" t="s">
        <v>10798</v>
      </c>
      <c r="C2228" t="s">
        <v>1574</v>
      </c>
      <c r="D2228" s="674">
        <v>1258165.24</v>
      </c>
      <c r="E2228" s="220" t="s">
        <v>14360</v>
      </c>
      <c r="F2228" s="441">
        <v>45261</v>
      </c>
      <c r="G2228" s="220" t="s">
        <v>1773</v>
      </c>
      <c r="H2228" s="220" t="s">
        <v>74</v>
      </c>
    </row>
    <row r="2229" spans="1:8" ht="27" customHeight="1">
      <c r="A2229">
        <v>44474</v>
      </c>
      <c r="B2229" t="s">
        <v>10799</v>
      </c>
      <c r="C2229" t="s">
        <v>1574</v>
      </c>
      <c r="D2229" s="674">
        <v>2419548.54</v>
      </c>
      <c r="E2229" s="220" t="s">
        <v>14360</v>
      </c>
      <c r="F2229" s="441">
        <v>45261</v>
      </c>
      <c r="G2229" s="220" t="s">
        <v>1773</v>
      </c>
      <c r="H2229" s="220" t="s">
        <v>74</v>
      </c>
    </row>
    <row r="2230" spans="1:8" ht="27" customHeight="1">
      <c r="A2230">
        <v>44490</v>
      </c>
      <c r="B2230" t="s">
        <v>10800</v>
      </c>
      <c r="C2230" t="s">
        <v>1574</v>
      </c>
      <c r="D2230" s="674">
        <v>4113232.5</v>
      </c>
      <c r="E2230" s="220" t="s">
        <v>14360</v>
      </c>
      <c r="F2230" s="441">
        <v>45261</v>
      </c>
      <c r="G2230" s="220" t="s">
        <v>1773</v>
      </c>
      <c r="H2230" s="220" t="s">
        <v>74</v>
      </c>
    </row>
    <row r="2231" spans="1:8" ht="27" customHeight="1">
      <c r="A2231">
        <v>37776</v>
      </c>
      <c r="B2231" t="s">
        <v>10801</v>
      </c>
      <c r="C2231" t="s">
        <v>1574</v>
      </c>
      <c r="D2231" s="674">
        <v>252088.58</v>
      </c>
      <c r="E2231" s="220" t="s">
        <v>14360</v>
      </c>
      <c r="F2231" s="441">
        <v>45261</v>
      </c>
      <c r="G2231" s="220" t="s">
        <v>1773</v>
      </c>
      <c r="H2231" s="220" t="s">
        <v>74</v>
      </c>
    </row>
    <row r="2232" spans="1:8" ht="27" customHeight="1">
      <c r="A2232">
        <v>37775</v>
      </c>
      <c r="B2232" t="s">
        <v>10802</v>
      </c>
      <c r="C2232" t="s">
        <v>1574</v>
      </c>
      <c r="D2232" s="674">
        <v>397058.59</v>
      </c>
      <c r="E2232" s="220" t="s">
        <v>14360</v>
      </c>
      <c r="F2232" s="441">
        <v>45261</v>
      </c>
      <c r="G2232" s="220" t="s">
        <v>1773</v>
      </c>
      <c r="H2232" s="220" t="s">
        <v>74</v>
      </c>
    </row>
    <row r="2233" spans="1:8" ht="27" customHeight="1">
      <c r="A2233">
        <v>36491</v>
      </c>
      <c r="B2233" t="s">
        <v>10803</v>
      </c>
      <c r="C2233" t="s">
        <v>1574</v>
      </c>
      <c r="D2233" s="674">
        <v>1470425.78</v>
      </c>
      <c r="E2233" s="220" t="s">
        <v>14360</v>
      </c>
      <c r="F2233" s="441">
        <v>45261</v>
      </c>
      <c r="G2233" s="220" t="s">
        <v>1773</v>
      </c>
      <c r="H2233" s="220" t="s">
        <v>74</v>
      </c>
    </row>
    <row r="2234" spans="1:8" ht="27" customHeight="1">
      <c r="A2234">
        <v>10712</v>
      </c>
      <c r="B2234" t="s">
        <v>10804</v>
      </c>
      <c r="C2234" t="s">
        <v>1574</v>
      </c>
      <c r="D2234" s="674">
        <v>99264.639999999999</v>
      </c>
      <c r="E2234" s="220" t="s">
        <v>14360</v>
      </c>
      <c r="F2234" s="441">
        <v>45261</v>
      </c>
      <c r="G2234" s="220" t="s">
        <v>1773</v>
      </c>
      <c r="H2234" s="220" t="s">
        <v>74</v>
      </c>
    </row>
    <row r="2235" spans="1:8" ht="27" customHeight="1">
      <c r="A2235">
        <v>3363</v>
      </c>
      <c r="B2235" t="s">
        <v>10805</v>
      </c>
      <c r="C2235" t="s">
        <v>1574</v>
      </c>
      <c r="D2235" s="674">
        <v>139625</v>
      </c>
      <c r="E2235" s="220" t="s">
        <v>14360</v>
      </c>
      <c r="F2235" s="441">
        <v>45261</v>
      </c>
      <c r="G2235" s="220" t="s">
        <v>1773</v>
      </c>
      <c r="H2235" s="220" t="s">
        <v>74</v>
      </c>
    </row>
    <row r="2236" spans="1:8" ht="27" customHeight="1">
      <c r="A2236">
        <v>3365</v>
      </c>
      <c r="B2236" t="s">
        <v>10806</v>
      </c>
      <c r="C2236" t="s">
        <v>1574</v>
      </c>
      <c r="D2236" s="674">
        <v>326373.43</v>
      </c>
      <c r="E2236" s="220" t="s">
        <v>14360</v>
      </c>
      <c r="F2236" s="441">
        <v>45261</v>
      </c>
      <c r="G2236" s="220" t="s">
        <v>1773</v>
      </c>
      <c r="H2236" s="220" t="s">
        <v>74</v>
      </c>
    </row>
    <row r="2237" spans="1:8" ht="27" customHeight="1">
      <c r="A2237">
        <v>7569</v>
      </c>
      <c r="B2237" t="s">
        <v>10807</v>
      </c>
      <c r="C2237" t="s">
        <v>1574</v>
      </c>
      <c r="D2237" s="673">
        <v>69.69</v>
      </c>
      <c r="E2237" s="220" t="s">
        <v>14360</v>
      </c>
      <c r="F2237" s="441">
        <v>45261</v>
      </c>
      <c r="G2237" s="220" t="s">
        <v>1773</v>
      </c>
      <c r="H2237" s="220" t="s">
        <v>74</v>
      </c>
    </row>
    <row r="2238" spans="1:8" ht="27" customHeight="1">
      <c r="A2238">
        <v>34349</v>
      </c>
      <c r="B2238" t="s">
        <v>10808</v>
      </c>
      <c r="C2238" t="s">
        <v>1574</v>
      </c>
      <c r="D2238" s="673">
        <v>35.700000000000003</v>
      </c>
      <c r="E2238" s="220" t="s">
        <v>14360</v>
      </c>
      <c r="F2238" s="441">
        <v>45261</v>
      </c>
      <c r="G2238" s="220" t="s">
        <v>1773</v>
      </c>
      <c r="H2238" s="220" t="s">
        <v>74</v>
      </c>
    </row>
    <row r="2239" spans="1:8" ht="27" customHeight="1">
      <c r="A2239">
        <v>3378</v>
      </c>
      <c r="B2239" t="s">
        <v>10809</v>
      </c>
      <c r="C2239" t="s">
        <v>1574</v>
      </c>
      <c r="D2239" s="673">
        <v>110.71</v>
      </c>
      <c r="E2239" s="220" t="s">
        <v>14360</v>
      </c>
      <c r="F2239" s="441">
        <v>45261</v>
      </c>
      <c r="G2239" s="220" t="s">
        <v>1773</v>
      </c>
      <c r="H2239" s="220" t="s">
        <v>74</v>
      </c>
    </row>
    <row r="2240" spans="1:8" ht="27" customHeight="1">
      <c r="A2240">
        <v>3380</v>
      </c>
      <c r="B2240" t="s">
        <v>10810</v>
      </c>
      <c r="C2240" t="s">
        <v>1574</v>
      </c>
      <c r="D2240" s="673">
        <v>77.5</v>
      </c>
      <c r="E2240" s="220" t="s">
        <v>14360</v>
      </c>
      <c r="F2240" s="441">
        <v>45261</v>
      </c>
      <c r="G2240" s="220" t="s">
        <v>1773</v>
      </c>
      <c r="H2240" s="220" t="s">
        <v>74</v>
      </c>
    </row>
    <row r="2241" spans="1:8" ht="27" customHeight="1">
      <c r="A2241">
        <v>3379</v>
      </c>
      <c r="B2241" t="s">
        <v>10811</v>
      </c>
      <c r="C2241" t="s">
        <v>1574</v>
      </c>
      <c r="D2241" s="673">
        <v>74.819999999999993</v>
      </c>
      <c r="E2241" s="220" t="s">
        <v>14360</v>
      </c>
      <c r="F2241" s="441">
        <v>45261</v>
      </c>
      <c r="G2241" s="220" t="s">
        <v>1773</v>
      </c>
      <c r="H2241" s="220" t="s">
        <v>74</v>
      </c>
    </row>
    <row r="2242" spans="1:8" ht="27" customHeight="1">
      <c r="A2242">
        <v>11991</v>
      </c>
      <c r="B2242" t="s">
        <v>10812</v>
      </c>
      <c r="C2242" t="s">
        <v>1574</v>
      </c>
      <c r="D2242" s="673">
        <v>86.87</v>
      </c>
      <c r="E2242" s="220" t="s">
        <v>14360</v>
      </c>
      <c r="F2242" s="441">
        <v>45261</v>
      </c>
      <c r="G2242" s="220" t="s">
        <v>1773</v>
      </c>
      <c r="H2242" s="220" t="s">
        <v>74</v>
      </c>
    </row>
    <row r="2243" spans="1:8" ht="27" customHeight="1">
      <c r="A2243">
        <v>11029</v>
      </c>
      <c r="B2243" t="s">
        <v>10813</v>
      </c>
      <c r="C2243" t="s">
        <v>1585</v>
      </c>
      <c r="D2243" s="673">
        <v>2.2000000000000002</v>
      </c>
      <c r="E2243" s="220" t="s">
        <v>14360</v>
      </c>
      <c r="F2243" s="441">
        <v>45261</v>
      </c>
      <c r="G2243" s="220" t="s">
        <v>1773</v>
      </c>
      <c r="H2243" s="220" t="s">
        <v>74</v>
      </c>
    </row>
    <row r="2244" spans="1:8" ht="27" customHeight="1">
      <c r="A2244">
        <v>4316</v>
      </c>
      <c r="B2244" t="s">
        <v>10814</v>
      </c>
      <c r="C2244" t="s">
        <v>1574</v>
      </c>
      <c r="D2244" s="673">
        <v>2.2200000000000002</v>
      </c>
      <c r="E2244" s="220" t="s">
        <v>14360</v>
      </c>
      <c r="F2244" s="441">
        <v>45261</v>
      </c>
      <c r="G2244" s="220" t="s">
        <v>1773</v>
      </c>
      <c r="H2244" s="220" t="s">
        <v>74</v>
      </c>
    </row>
    <row r="2245" spans="1:8" ht="27" customHeight="1">
      <c r="A2245">
        <v>4313</v>
      </c>
      <c r="B2245" t="s">
        <v>10815</v>
      </c>
      <c r="C2245" t="s">
        <v>1585</v>
      </c>
      <c r="D2245" s="673">
        <v>3.19</v>
      </c>
      <c r="E2245" s="220" t="s">
        <v>14360</v>
      </c>
      <c r="F2245" s="441">
        <v>45261</v>
      </c>
      <c r="G2245" s="220" t="s">
        <v>1773</v>
      </c>
      <c r="H2245" s="220" t="s">
        <v>74</v>
      </c>
    </row>
    <row r="2246" spans="1:8" ht="27" customHeight="1">
      <c r="A2246">
        <v>4317</v>
      </c>
      <c r="B2246" t="s">
        <v>10816</v>
      </c>
      <c r="C2246" t="s">
        <v>1574</v>
      </c>
      <c r="D2246" s="673">
        <v>3.63</v>
      </c>
      <c r="E2246" s="220" t="s">
        <v>14360</v>
      </c>
      <c r="F2246" s="441">
        <v>45261</v>
      </c>
      <c r="G2246" s="220" t="s">
        <v>1773</v>
      </c>
      <c r="H2246" s="220" t="s">
        <v>74</v>
      </c>
    </row>
    <row r="2247" spans="1:8" ht="27" customHeight="1">
      <c r="A2247">
        <v>4314</v>
      </c>
      <c r="B2247" t="s">
        <v>10817</v>
      </c>
      <c r="C2247" t="s">
        <v>1585</v>
      </c>
      <c r="D2247" s="673">
        <v>4.25</v>
      </c>
      <c r="E2247" s="220" t="s">
        <v>14360</v>
      </c>
      <c r="F2247" s="441">
        <v>45261</v>
      </c>
      <c r="G2247" s="220" t="s">
        <v>1773</v>
      </c>
      <c r="H2247" s="220" t="s">
        <v>74</v>
      </c>
    </row>
    <row r="2248" spans="1:8" ht="27" customHeight="1">
      <c r="A2248">
        <v>10921</v>
      </c>
      <c r="B2248" t="s">
        <v>10818</v>
      </c>
      <c r="C2248" t="s">
        <v>1574</v>
      </c>
      <c r="D2248" s="674">
        <v>5965</v>
      </c>
      <c r="E2248" s="220" t="s">
        <v>14360</v>
      </c>
      <c r="F2248" s="441">
        <v>45261</v>
      </c>
      <c r="G2248" s="220" t="s">
        <v>1773</v>
      </c>
      <c r="H2248" s="220" t="s">
        <v>74</v>
      </c>
    </row>
    <row r="2249" spans="1:8" ht="27" customHeight="1">
      <c r="A2249">
        <v>10922</v>
      </c>
      <c r="B2249" t="s">
        <v>10819</v>
      </c>
      <c r="C2249" t="s">
        <v>1574</v>
      </c>
      <c r="D2249" s="674">
        <v>5402.94</v>
      </c>
      <c r="E2249" s="220" t="s">
        <v>14360</v>
      </c>
      <c r="F2249" s="441">
        <v>45261</v>
      </c>
      <c r="G2249" s="220" t="s">
        <v>1773</v>
      </c>
      <c r="H2249" s="220" t="s">
        <v>74</v>
      </c>
    </row>
    <row r="2250" spans="1:8" ht="27" customHeight="1">
      <c r="A2250">
        <v>10923</v>
      </c>
      <c r="B2250" t="s">
        <v>10820</v>
      </c>
      <c r="C2250" t="s">
        <v>1574</v>
      </c>
      <c r="D2250" s="674">
        <v>3193.37</v>
      </c>
      <c r="E2250" s="220" t="s">
        <v>14360</v>
      </c>
      <c r="F2250" s="441">
        <v>45261</v>
      </c>
      <c r="G2250" s="220" t="s">
        <v>1773</v>
      </c>
      <c r="H2250" s="220" t="s">
        <v>74</v>
      </c>
    </row>
    <row r="2251" spans="1:8" ht="27" customHeight="1">
      <c r="A2251">
        <v>10924</v>
      </c>
      <c r="B2251" t="s">
        <v>10821</v>
      </c>
      <c r="C2251" t="s">
        <v>1574</v>
      </c>
      <c r="D2251" s="674">
        <v>3363.24</v>
      </c>
      <c r="E2251" s="220" t="s">
        <v>14360</v>
      </c>
      <c r="F2251" s="441">
        <v>45261</v>
      </c>
      <c r="G2251" s="220" t="s">
        <v>1773</v>
      </c>
      <c r="H2251" s="220" t="s">
        <v>74</v>
      </c>
    </row>
    <row r="2252" spans="1:8" ht="27" customHeight="1">
      <c r="A2252">
        <v>37772</v>
      </c>
      <c r="B2252" t="s">
        <v>10822</v>
      </c>
      <c r="C2252" t="s">
        <v>1574</v>
      </c>
      <c r="D2252" s="674">
        <v>342998.8</v>
      </c>
      <c r="E2252" s="220" t="s">
        <v>14360</v>
      </c>
      <c r="F2252" s="441">
        <v>45261</v>
      </c>
      <c r="G2252" s="220" t="s">
        <v>1773</v>
      </c>
      <c r="H2252" s="220" t="s">
        <v>74</v>
      </c>
    </row>
    <row r="2253" spans="1:8" ht="27" customHeight="1">
      <c r="A2253">
        <v>37771</v>
      </c>
      <c r="B2253" t="s">
        <v>10823</v>
      </c>
      <c r="C2253" t="s">
        <v>1574</v>
      </c>
      <c r="D2253" s="674">
        <v>364896.09</v>
      </c>
      <c r="E2253" s="220" t="s">
        <v>14360</v>
      </c>
      <c r="F2253" s="441">
        <v>45261</v>
      </c>
      <c r="G2253" s="220" t="s">
        <v>1773</v>
      </c>
      <c r="H2253" s="220" t="s">
        <v>74</v>
      </c>
    </row>
    <row r="2254" spans="1:8" ht="27" customHeight="1">
      <c r="A2254">
        <v>12772</v>
      </c>
      <c r="B2254" t="s">
        <v>10824</v>
      </c>
      <c r="C2254" t="s">
        <v>1574</v>
      </c>
      <c r="D2254" s="673">
        <v>815.58</v>
      </c>
      <c r="E2254" s="220" t="s">
        <v>14360</v>
      </c>
      <c r="F2254" s="441">
        <v>45261</v>
      </c>
      <c r="G2254" s="220" t="s">
        <v>1773</v>
      </c>
      <c r="H2254" s="220" t="s">
        <v>74</v>
      </c>
    </row>
    <row r="2255" spans="1:8" ht="27" customHeight="1">
      <c r="A2255">
        <v>12770</v>
      </c>
      <c r="B2255" t="s">
        <v>10825</v>
      </c>
      <c r="C2255" t="s">
        <v>1574</v>
      </c>
      <c r="D2255" s="673">
        <v>490.73</v>
      </c>
      <c r="E2255" s="220" t="s">
        <v>14360</v>
      </c>
      <c r="F2255" s="441">
        <v>45261</v>
      </c>
      <c r="G2255" s="220" t="s">
        <v>1773</v>
      </c>
      <c r="H2255" s="220" t="s">
        <v>74</v>
      </c>
    </row>
    <row r="2256" spans="1:8" ht="27" customHeight="1">
      <c r="A2256">
        <v>12775</v>
      </c>
      <c r="B2256" t="s">
        <v>10826</v>
      </c>
      <c r="C2256" t="s">
        <v>1574</v>
      </c>
      <c r="D2256" s="673">
        <v>359.41</v>
      </c>
      <c r="E2256" s="220" t="s">
        <v>14360</v>
      </c>
      <c r="F2256" s="441">
        <v>45261</v>
      </c>
      <c r="G2256" s="220" t="s">
        <v>1773</v>
      </c>
      <c r="H2256" s="220" t="s">
        <v>74</v>
      </c>
    </row>
    <row r="2257" spans="1:8" ht="27" customHeight="1">
      <c r="A2257">
        <v>12768</v>
      </c>
      <c r="B2257" t="s">
        <v>10827</v>
      </c>
      <c r="C2257" t="s">
        <v>1574</v>
      </c>
      <c r="D2257" s="674">
        <v>1147.3499999999999</v>
      </c>
      <c r="E2257" s="220" t="s">
        <v>14360</v>
      </c>
      <c r="F2257" s="441">
        <v>45261</v>
      </c>
      <c r="G2257" s="220" t="s">
        <v>1773</v>
      </c>
      <c r="H2257" s="220" t="s">
        <v>74</v>
      </c>
    </row>
    <row r="2258" spans="1:8" ht="27" customHeight="1">
      <c r="A2258">
        <v>12769</v>
      </c>
      <c r="B2258" t="s">
        <v>10828</v>
      </c>
      <c r="C2258" t="s">
        <v>1574</v>
      </c>
      <c r="D2258" s="673">
        <v>94</v>
      </c>
      <c r="E2258" s="220" t="s">
        <v>14360</v>
      </c>
      <c r="F2258" s="441">
        <v>45261</v>
      </c>
      <c r="G2258" s="220" t="s">
        <v>1773</v>
      </c>
      <c r="H2258" s="220" t="s">
        <v>74</v>
      </c>
    </row>
    <row r="2259" spans="1:8" ht="27" customHeight="1">
      <c r="A2259">
        <v>12773</v>
      </c>
      <c r="B2259" t="s">
        <v>10829</v>
      </c>
      <c r="C2259" t="s">
        <v>1574</v>
      </c>
      <c r="D2259" s="673">
        <v>100.91</v>
      </c>
      <c r="E2259" s="220" t="s">
        <v>14360</v>
      </c>
      <c r="F2259" s="441">
        <v>45261</v>
      </c>
      <c r="G2259" s="220" t="s">
        <v>1773</v>
      </c>
      <c r="H2259" s="220" t="s">
        <v>74</v>
      </c>
    </row>
    <row r="2260" spans="1:8" ht="27" customHeight="1">
      <c r="A2260">
        <v>12774</v>
      </c>
      <c r="B2260" t="s">
        <v>10830</v>
      </c>
      <c r="C2260" t="s">
        <v>1574</v>
      </c>
      <c r="D2260" s="673">
        <v>124.41</v>
      </c>
      <c r="E2260" s="220" t="s">
        <v>14360</v>
      </c>
      <c r="F2260" s="441">
        <v>45261</v>
      </c>
      <c r="G2260" s="220" t="s">
        <v>1773</v>
      </c>
      <c r="H2260" s="220" t="s">
        <v>74</v>
      </c>
    </row>
    <row r="2261" spans="1:8" ht="27" customHeight="1">
      <c r="A2261">
        <v>12776</v>
      </c>
      <c r="B2261" t="s">
        <v>10831</v>
      </c>
      <c r="C2261" t="s">
        <v>1574</v>
      </c>
      <c r="D2261" s="674">
        <v>1852.35</v>
      </c>
      <c r="E2261" s="220" t="s">
        <v>14360</v>
      </c>
      <c r="F2261" s="441">
        <v>45261</v>
      </c>
      <c r="G2261" s="220" t="s">
        <v>1773</v>
      </c>
      <c r="H2261" s="220" t="s">
        <v>74</v>
      </c>
    </row>
    <row r="2262" spans="1:8" ht="27" customHeight="1">
      <c r="A2262">
        <v>12777</v>
      </c>
      <c r="B2262" t="s">
        <v>10832</v>
      </c>
      <c r="C2262" t="s">
        <v>1574</v>
      </c>
      <c r="D2262" s="674">
        <v>2419.11</v>
      </c>
      <c r="E2262" s="220" t="s">
        <v>14360</v>
      </c>
      <c r="F2262" s="441">
        <v>45261</v>
      </c>
      <c r="G2262" s="220" t="s">
        <v>1773</v>
      </c>
      <c r="H2262" s="220" t="s">
        <v>74</v>
      </c>
    </row>
    <row r="2263" spans="1:8" ht="27" customHeight="1">
      <c r="A2263">
        <v>3391</v>
      </c>
      <c r="B2263" t="s">
        <v>10833</v>
      </c>
      <c r="C2263" t="s">
        <v>1574</v>
      </c>
      <c r="D2263" s="673">
        <v>53.01</v>
      </c>
      <c r="E2263" s="220" t="s">
        <v>14360</v>
      </c>
      <c r="F2263" s="441">
        <v>45261</v>
      </c>
      <c r="G2263" s="220" t="s">
        <v>1773</v>
      </c>
      <c r="H2263" s="220" t="s">
        <v>74</v>
      </c>
    </row>
    <row r="2264" spans="1:8" ht="27" customHeight="1">
      <c r="A2264">
        <v>3389</v>
      </c>
      <c r="B2264" t="s">
        <v>10834</v>
      </c>
      <c r="C2264" t="s">
        <v>1574</v>
      </c>
      <c r="D2264" s="673">
        <v>27.5</v>
      </c>
      <c r="E2264" s="220" t="s">
        <v>14360</v>
      </c>
      <c r="F2264" s="441">
        <v>45261</v>
      </c>
      <c r="G2264" s="220" t="s">
        <v>1773</v>
      </c>
      <c r="H2264" s="220" t="s">
        <v>74</v>
      </c>
    </row>
    <row r="2265" spans="1:8" ht="27" customHeight="1">
      <c r="A2265">
        <v>3390</v>
      </c>
      <c r="B2265" t="s">
        <v>10835</v>
      </c>
      <c r="C2265" t="s">
        <v>1574</v>
      </c>
      <c r="D2265" s="673">
        <v>30.95</v>
      </c>
      <c r="E2265" s="220" t="s">
        <v>14360</v>
      </c>
      <c r="F2265" s="441">
        <v>45261</v>
      </c>
      <c r="G2265" s="220" t="s">
        <v>1773</v>
      </c>
      <c r="H2265" s="220" t="s">
        <v>74</v>
      </c>
    </row>
    <row r="2266" spans="1:8" ht="27" customHeight="1">
      <c r="A2266">
        <v>12873</v>
      </c>
      <c r="B2266" t="s">
        <v>10836</v>
      </c>
      <c r="C2266" t="s">
        <v>1573</v>
      </c>
      <c r="D2266" s="673">
        <v>18.64</v>
      </c>
      <c r="E2266" s="220" t="s">
        <v>14360</v>
      </c>
      <c r="F2266" s="441">
        <v>45261</v>
      </c>
      <c r="G2266" s="220" t="s">
        <v>1773</v>
      </c>
      <c r="H2266" s="220" t="s">
        <v>74</v>
      </c>
    </row>
    <row r="2267" spans="1:8" ht="27" customHeight="1">
      <c r="A2267">
        <v>41076</v>
      </c>
      <c r="B2267" t="s">
        <v>10837</v>
      </c>
      <c r="C2267" t="s">
        <v>1580</v>
      </c>
      <c r="D2267" s="674">
        <v>3257.41</v>
      </c>
      <c r="E2267" s="220" t="s">
        <v>14360</v>
      </c>
      <c r="F2267" s="441">
        <v>45261</v>
      </c>
      <c r="G2267" s="220" t="s">
        <v>1773</v>
      </c>
      <c r="H2267" s="220" t="s">
        <v>74</v>
      </c>
    </row>
    <row r="2268" spans="1:8" ht="27" customHeight="1">
      <c r="A2268">
        <v>140</v>
      </c>
      <c r="B2268" t="s">
        <v>10838</v>
      </c>
      <c r="C2268" t="s">
        <v>1578</v>
      </c>
      <c r="D2268" s="673">
        <v>26.87</v>
      </c>
      <c r="E2268" s="220" t="s">
        <v>14360</v>
      </c>
      <c r="F2268" s="441">
        <v>45261</v>
      </c>
      <c r="G2268" s="220" t="s">
        <v>1773</v>
      </c>
      <c r="H2268" s="220" t="s">
        <v>74</v>
      </c>
    </row>
    <row r="2269" spans="1:8" ht="27" customHeight="1">
      <c r="A2269">
        <v>151</v>
      </c>
      <c r="B2269" t="s">
        <v>10839</v>
      </c>
      <c r="C2269" t="s">
        <v>1579</v>
      </c>
      <c r="D2269" s="673">
        <v>39.65</v>
      </c>
      <c r="E2269" s="220" t="s">
        <v>14360</v>
      </c>
      <c r="F2269" s="441">
        <v>45261</v>
      </c>
      <c r="G2269" s="220" t="s">
        <v>1773</v>
      </c>
      <c r="H2269" s="220" t="s">
        <v>74</v>
      </c>
    </row>
    <row r="2270" spans="1:8" ht="27" customHeight="1">
      <c r="A2270">
        <v>7340</v>
      </c>
      <c r="B2270" t="s">
        <v>10840</v>
      </c>
      <c r="C2270" t="s">
        <v>1579</v>
      </c>
      <c r="D2270" s="673">
        <v>35.51</v>
      </c>
      <c r="E2270" s="220" t="s">
        <v>14360</v>
      </c>
      <c r="F2270" s="441">
        <v>45261</v>
      </c>
      <c r="G2270" s="220" t="s">
        <v>1773</v>
      </c>
      <c r="H2270" s="220" t="s">
        <v>74</v>
      </c>
    </row>
    <row r="2271" spans="1:8" ht="27" customHeight="1">
      <c r="A2271">
        <v>40929</v>
      </c>
      <c r="B2271" t="s">
        <v>10841</v>
      </c>
      <c r="C2271" t="s">
        <v>1580</v>
      </c>
      <c r="D2271" s="674">
        <v>3412.75</v>
      </c>
      <c r="E2271" s="220" t="s">
        <v>14360</v>
      </c>
      <c r="F2271" s="441">
        <v>45261</v>
      </c>
      <c r="G2271" s="220" t="s">
        <v>1773</v>
      </c>
      <c r="H2271" s="220" t="s">
        <v>74</v>
      </c>
    </row>
    <row r="2272" spans="1:8" ht="27" customHeight="1">
      <c r="A2272">
        <v>2701</v>
      </c>
      <c r="B2272" t="s">
        <v>10842</v>
      </c>
      <c r="C2272" t="s">
        <v>1573</v>
      </c>
      <c r="D2272" s="673">
        <v>19.54</v>
      </c>
      <c r="E2272" s="220" t="s">
        <v>14360</v>
      </c>
      <c r="F2272" s="441">
        <v>45261</v>
      </c>
      <c r="G2272" s="220" t="s">
        <v>1773</v>
      </c>
      <c r="H2272" s="220" t="s">
        <v>74</v>
      </c>
    </row>
    <row r="2273" spans="1:8" ht="27" customHeight="1">
      <c r="A2273">
        <v>38114</v>
      </c>
      <c r="B2273" t="s">
        <v>10843</v>
      </c>
      <c r="C2273" t="s">
        <v>1574</v>
      </c>
      <c r="D2273" s="673">
        <v>16.37</v>
      </c>
      <c r="E2273" s="220" t="s">
        <v>14360</v>
      </c>
      <c r="F2273" s="441">
        <v>45261</v>
      </c>
      <c r="G2273" s="220" t="s">
        <v>1773</v>
      </c>
      <c r="H2273" s="220" t="s">
        <v>74</v>
      </c>
    </row>
    <row r="2274" spans="1:8" ht="27" customHeight="1">
      <c r="A2274">
        <v>38064</v>
      </c>
      <c r="B2274" t="s">
        <v>10844</v>
      </c>
      <c r="C2274" t="s">
        <v>1574</v>
      </c>
      <c r="D2274" s="673">
        <v>18.3</v>
      </c>
      <c r="E2274" s="220" t="s">
        <v>14360</v>
      </c>
      <c r="F2274" s="441">
        <v>45261</v>
      </c>
      <c r="G2274" s="220" t="s">
        <v>1773</v>
      </c>
      <c r="H2274" s="220" t="s">
        <v>74</v>
      </c>
    </row>
    <row r="2275" spans="1:8" ht="27" customHeight="1">
      <c r="A2275">
        <v>38115</v>
      </c>
      <c r="B2275" t="s">
        <v>10845</v>
      </c>
      <c r="C2275" t="s">
        <v>1574</v>
      </c>
      <c r="D2275" s="673">
        <v>17.48</v>
      </c>
      <c r="E2275" s="220" t="s">
        <v>14360</v>
      </c>
      <c r="F2275" s="441">
        <v>45261</v>
      </c>
      <c r="G2275" s="220" t="s">
        <v>1773</v>
      </c>
      <c r="H2275" s="220" t="s">
        <v>74</v>
      </c>
    </row>
    <row r="2276" spans="1:8" ht="27" customHeight="1">
      <c r="A2276">
        <v>38065</v>
      </c>
      <c r="B2276" t="s">
        <v>10846</v>
      </c>
      <c r="C2276" t="s">
        <v>1574</v>
      </c>
      <c r="D2276" s="673">
        <v>25.97</v>
      </c>
      <c r="E2276" s="220" t="s">
        <v>14360</v>
      </c>
      <c r="F2276" s="441">
        <v>45261</v>
      </c>
      <c r="G2276" s="220" t="s">
        <v>1773</v>
      </c>
      <c r="H2276" s="220" t="s">
        <v>74</v>
      </c>
    </row>
    <row r="2277" spans="1:8" ht="27" customHeight="1">
      <c r="A2277">
        <v>38078</v>
      </c>
      <c r="B2277" t="s">
        <v>10847</v>
      </c>
      <c r="C2277" t="s">
        <v>1574</v>
      </c>
      <c r="D2277" s="673">
        <v>15.15</v>
      </c>
      <c r="E2277" s="220" t="s">
        <v>14360</v>
      </c>
      <c r="F2277" s="441">
        <v>45261</v>
      </c>
      <c r="G2277" s="220" t="s">
        <v>1773</v>
      </c>
      <c r="H2277" s="220" t="s">
        <v>74</v>
      </c>
    </row>
    <row r="2278" spans="1:8" ht="27" customHeight="1">
      <c r="A2278">
        <v>38113</v>
      </c>
      <c r="B2278" t="s">
        <v>10848</v>
      </c>
      <c r="C2278" t="s">
        <v>1574</v>
      </c>
      <c r="D2278" s="673">
        <v>8.23</v>
      </c>
      <c r="E2278" s="220" t="s">
        <v>14360</v>
      </c>
      <c r="F2278" s="441">
        <v>45261</v>
      </c>
      <c r="G2278" s="220" t="s">
        <v>1773</v>
      </c>
      <c r="H2278" s="220" t="s">
        <v>74</v>
      </c>
    </row>
    <row r="2279" spans="1:8" ht="27" customHeight="1">
      <c r="A2279">
        <v>38063</v>
      </c>
      <c r="B2279" t="s">
        <v>10849</v>
      </c>
      <c r="C2279" t="s">
        <v>1574</v>
      </c>
      <c r="D2279" s="673">
        <v>8.83</v>
      </c>
      <c r="E2279" s="220" t="s">
        <v>14360</v>
      </c>
      <c r="F2279" s="441">
        <v>45261</v>
      </c>
      <c r="G2279" s="220" t="s">
        <v>1773</v>
      </c>
      <c r="H2279" s="220" t="s">
        <v>74</v>
      </c>
    </row>
    <row r="2280" spans="1:8" ht="27" customHeight="1">
      <c r="A2280">
        <v>38080</v>
      </c>
      <c r="B2280" t="s">
        <v>10850</v>
      </c>
      <c r="C2280" t="s">
        <v>1574</v>
      </c>
      <c r="D2280" s="673">
        <v>26.31</v>
      </c>
      <c r="E2280" s="220" t="s">
        <v>14360</v>
      </c>
      <c r="F2280" s="441">
        <v>45261</v>
      </c>
      <c r="G2280" s="220" t="s">
        <v>1773</v>
      </c>
      <c r="H2280" s="220" t="s">
        <v>74</v>
      </c>
    </row>
    <row r="2281" spans="1:8" ht="27" customHeight="1">
      <c r="A2281">
        <v>38069</v>
      </c>
      <c r="B2281" t="s">
        <v>10851</v>
      </c>
      <c r="C2281" t="s">
        <v>1574</v>
      </c>
      <c r="D2281" s="673">
        <v>14.39</v>
      </c>
      <c r="E2281" s="220" t="s">
        <v>14360</v>
      </c>
      <c r="F2281" s="441">
        <v>45261</v>
      </c>
      <c r="G2281" s="220" t="s">
        <v>1773</v>
      </c>
      <c r="H2281" s="220" t="s">
        <v>74</v>
      </c>
    </row>
    <row r="2282" spans="1:8" ht="27" customHeight="1">
      <c r="A2282">
        <v>38077</v>
      </c>
      <c r="B2282" t="s">
        <v>10852</v>
      </c>
      <c r="C2282" t="s">
        <v>1574</v>
      </c>
      <c r="D2282" s="673">
        <v>14.06</v>
      </c>
      <c r="E2282" s="220" t="s">
        <v>14360</v>
      </c>
      <c r="F2282" s="441">
        <v>45261</v>
      </c>
      <c r="G2282" s="220" t="s">
        <v>1773</v>
      </c>
      <c r="H2282" s="220" t="s">
        <v>74</v>
      </c>
    </row>
    <row r="2283" spans="1:8" ht="27" customHeight="1">
      <c r="A2283">
        <v>38073</v>
      </c>
      <c r="B2283" t="s">
        <v>10853</v>
      </c>
      <c r="C2283" t="s">
        <v>1574</v>
      </c>
      <c r="D2283" s="673">
        <v>21.42</v>
      </c>
      <c r="E2283" s="220" t="s">
        <v>14360</v>
      </c>
      <c r="F2283" s="441">
        <v>45261</v>
      </c>
      <c r="G2283" s="220" t="s">
        <v>1773</v>
      </c>
      <c r="H2283" s="220" t="s">
        <v>74</v>
      </c>
    </row>
    <row r="2284" spans="1:8" ht="27" customHeight="1">
      <c r="A2284">
        <v>38112</v>
      </c>
      <c r="B2284" t="s">
        <v>10854</v>
      </c>
      <c r="C2284" t="s">
        <v>1574</v>
      </c>
      <c r="D2284" s="673">
        <v>6.32</v>
      </c>
      <c r="E2284" s="220" t="s">
        <v>14360</v>
      </c>
      <c r="F2284" s="441">
        <v>45261</v>
      </c>
      <c r="G2284" s="220" t="s">
        <v>1773</v>
      </c>
      <c r="H2284" s="220" t="s">
        <v>74</v>
      </c>
    </row>
    <row r="2285" spans="1:8" ht="27" customHeight="1">
      <c r="A2285">
        <v>38062</v>
      </c>
      <c r="B2285" t="s">
        <v>10855</v>
      </c>
      <c r="C2285" t="s">
        <v>1574</v>
      </c>
      <c r="D2285" s="673">
        <v>6.48</v>
      </c>
      <c r="E2285" s="220" t="s">
        <v>14360</v>
      </c>
      <c r="F2285" s="441">
        <v>45261</v>
      </c>
      <c r="G2285" s="220" t="s">
        <v>1773</v>
      </c>
      <c r="H2285" s="220" t="s">
        <v>74</v>
      </c>
    </row>
    <row r="2286" spans="1:8" ht="27" customHeight="1">
      <c r="A2286">
        <v>12128</v>
      </c>
      <c r="B2286" t="s">
        <v>10856</v>
      </c>
      <c r="C2286" t="s">
        <v>1574</v>
      </c>
      <c r="D2286" s="673">
        <v>8.67</v>
      </c>
      <c r="E2286" s="220" t="s">
        <v>14360</v>
      </c>
      <c r="F2286" s="441">
        <v>45261</v>
      </c>
      <c r="G2286" s="220" t="s">
        <v>1773</v>
      </c>
      <c r="H2286" s="220" t="s">
        <v>74</v>
      </c>
    </row>
    <row r="2287" spans="1:8" ht="27" customHeight="1">
      <c r="A2287">
        <v>12129</v>
      </c>
      <c r="B2287" t="s">
        <v>10857</v>
      </c>
      <c r="C2287" t="s">
        <v>1574</v>
      </c>
      <c r="D2287" s="673">
        <v>11.46</v>
      </c>
      <c r="E2287" s="220" t="s">
        <v>14360</v>
      </c>
      <c r="F2287" s="441">
        <v>45261</v>
      </c>
      <c r="G2287" s="220" t="s">
        <v>1773</v>
      </c>
      <c r="H2287" s="220" t="s">
        <v>74</v>
      </c>
    </row>
    <row r="2288" spans="1:8" ht="27" customHeight="1">
      <c r="A2288">
        <v>38081</v>
      </c>
      <c r="B2288" t="s">
        <v>10858</v>
      </c>
      <c r="C2288" t="s">
        <v>1574</v>
      </c>
      <c r="D2288" s="673">
        <v>22.32</v>
      </c>
      <c r="E2288" s="220" t="s">
        <v>14360</v>
      </c>
      <c r="F2288" s="441">
        <v>45261</v>
      </c>
      <c r="G2288" s="220" t="s">
        <v>1773</v>
      </c>
      <c r="H2288" s="220" t="s">
        <v>74</v>
      </c>
    </row>
    <row r="2289" spans="1:8" ht="27" customHeight="1">
      <c r="A2289">
        <v>38070</v>
      </c>
      <c r="B2289" t="s">
        <v>10859</v>
      </c>
      <c r="C2289" t="s">
        <v>1574</v>
      </c>
      <c r="D2289" s="673">
        <v>15.38</v>
      </c>
      <c r="E2289" s="220" t="s">
        <v>14360</v>
      </c>
      <c r="F2289" s="441">
        <v>45261</v>
      </c>
      <c r="G2289" s="220" t="s">
        <v>1773</v>
      </c>
      <c r="H2289" s="220" t="s">
        <v>74</v>
      </c>
    </row>
    <row r="2290" spans="1:8" ht="27" customHeight="1">
      <c r="A2290">
        <v>38074</v>
      </c>
      <c r="B2290" t="s">
        <v>10860</v>
      </c>
      <c r="C2290" t="s">
        <v>1574</v>
      </c>
      <c r="D2290" s="673">
        <v>23.38</v>
      </c>
      <c r="E2290" s="220" t="s">
        <v>14360</v>
      </c>
      <c r="F2290" s="441">
        <v>45261</v>
      </c>
      <c r="G2290" s="220" t="s">
        <v>1773</v>
      </c>
      <c r="H2290" s="220" t="s">
        <v>74</v>
      </c>
    </row>
    <row r="2291" spans="1:8" ht="27" customHeight="1">
      <c r="A2291">
        <v>38079</v>
      </c>
      <c r="B2291" t="s">
        <v>10861</v>
      </c>
      <c r="C2291" t="s">
        <v>1574</v>
      </c>
      <c r="D2291" s="673">
        <v>20.07</v>
      </c>
      <c r="E2291" s="220" t="s">
        <v>14360</v>
      </c>
      <c r="F2291" s="441">
        <v>45261</v>
      </c>
      <c r="G2291" s="220" t="s">
        <v>1773</v>
      </c>
      <c r="H2291" s="220" t="s">
        <v>74</v>
      </c>
    </row>
    <row r="2292" spans="1:8" ht="27" customHeight="1">
      <c r="A2292">
        <v>38072</v>
      </c>
      <c r="B2292" t="s">
        <v>10862</v>
      </c>
      <c r="C2292" t="s">
        <v>1574</v>
      </c>
      <c r="D2292" s="673">
        <v>19.29</v>
      </c>
      <c r="E2292" s="220" t="s">
        <v>14360</v>
      </c>
      <c r="F2292" s="441">
        <v>45261</v>
      </c>
      <c r="G2292" s="220" t="s">
        <v>1773</v>
      </c>
      <c r="H2292" s="220" t="s">
        <v>74</v>
      </c>
    </row>
    <row r="2293" spans="1:8" ht="27" customHeight="1">
      <c r="A2293">
        <v>38068</v>
      </c>
      <c r="B2293" t="s">
        <v>10863</v>
      </c>
      <c r="C2293" t="s">
        <v>1574</v>
      </c>
      <c r="D2293" s="673">
        <v>13.31</v>
      </c>
      <c r="E2293" s="220" t="s">
        <v>14360</v>
      </c>
      <c r="F2293" s="441">
        <v>45261</v>
      </c>
      <c r="G2293" s="220" t="s">
        <v>1773</v>
      </c>
      <c r="H2293" s="220" t="s">
        <v>74</v>
      </c>
    </row>
    <row r="2294" spans="1:8" ht="27" customHeight="1">
      <c r="A2294">
        <v>38071</v>
      </c>
      <c r="B2294" t="s">
        <v>10864</v>
      </c>
      <c r="C2294" t="s">
        <v>1574</v>
      </c>
      <c r="D2294" s="673">
        <v>15.92</v>
      </c>
      <c r="E2294" s="220" t="s">
        <v>14360</v>
      </c>
      <c r="F2294" s="441">
        <v>45261</v>
      </c>
      <c r="G2294" s="220" t="s">
        <v>1773</v>
      </c>
      <c r="H2294" s="220" t="s">
        <v>74</v>
      </c>
    </row>
    <row r="2295" spans="1:8" ht="27" customHeight="1">
      <c r="A2295">
        <v>38412</v>
      </c>
      <c r="B2295" t="s">
        <v>10865</v>
      </c>
      <c r="C2295" t="s">
        <v>1574</v>
      </c>
      <c r="D2295" s="673">
        <v>795.95</v>
      </c>
      <c r="E2295" s="220" t="s">
        <v>14360</v>
      </c>
      <c r="F2295" s="441">
        <v>45261</v>
      </c>
      <c r="G2295" s="220" t="s">
        <v>1773</v>
      </c>
      <c r="H2295" s="220" t="s">
        <v>74</v>
      </c>
    </row>
    <row r="2296" spans="1:8" ht="27" customHeight="1">
      <c r="A2296">
        <v>3405</v>
      </c>
      <c r="B2296" t="s">
        <v>10866</v>
      </c>
      <c r="C2296" t="s">
        <v>1574</v>
      </c>
      <c r="D2296" s="673">
        <v>70.239999999999995</v>
      </c>
      <c r="E2296" s="220" t="s">
        <v>14360</v>
      </c>
      <c r="F2296" s="441">
        <v>45261</v>
      </c>
      <c r="G2296" s="220" t="s">
        <v>1773</v>
      </c>
      <c r="H2296" s="220" t="s">
        <v>74</v>
      </c>
    </row>
    <row r="2297" spans="1:8" ht="27" customHeight="1">
      <c r="A2297">
        <v>3394</v>
      </c>
      <c r="B2297" t="s">
        <v>10867</v>
      </c>
      <c r="C2297" t="s">
        <v>1574</v>
      </c>
      <c r="D2297" s="673">
        <v>370.77</v>
      </c>
      <c r="E2297" s="220" t="s">
        <v>14360</v>
      </c>
      <c r="F2297" s="441">
        <v>45261</v>
      </c>
      <c r="G2297" s="220" t="s">
        <v>1773</v>
      </c>
      <c r="H2297" s="220" t="s">
        <v>74</v>
      </c>
    </row>
    <row r="2298" spans="1:8" ht="27" customHeight="1">
      <c r="A2298">
        <v>3393</v>
      </c>
      <c r="B2298" t="s">
        <v>10868</v>
      </c>
      <c r="C2298" t="s">
        <v>1574</v>
      </c>
      <c r="D2298" s="673">
        <v>631.28</v>
      </c>
      <c r="E2298" s="220" t="s">
        <v>14360</v>
      </c>
      <c r="F2298" s="441">
        <v>45261</v>
      </c>
      <c r="G2298" s="220" t="s">
        <v>1773</v>
      </c>
      <c r="H2298" s="220" t="s">
        <v>74</v>
      </c>
    </row>
    <row r="2299" spans="1:8" ht="27" customHeight="1">
      <c r="A2299">
        <v>3406</v>
      </c>
      <c r="B2299" t="s">
        <v>10869</v>
      </c>
      <c r="C2299" t="s">
        <v>1574</v>
      </c>
      <c r="D2299" s="673">
        <v>21.5</v>
      </c>
      <c r="E2299" s="220" t="s">
        <v>14360</v>
      </c>
      <c r="F2299" s="441">
        <v>45261</v>
      </c>
      <c r="G2299" s="220" t="s">
        <v>1773</v>
      </c>
      <c r="H2299" s="220" t="s">
        <v>74</v>
      </c>
    </row>
    <row r="2300" spans="1:8" ht="27" customHeight="1">
      <c r="A2300">
        <v>3395</v>
      </c>
      <c r="B2300" t="s">
        <v>10870</v>
      </c>
      <c r="C2300" t="s">
        <v>1574</v>
      </c>
      <c r="D2300" s="673">
        <v>90.69</v>
      </c>
      <c r="E2300" s="220" t="s">
        <v>14360</v>
      </c>
      <c r="F2300" s="441">
        <v>45261</v>
      </c>
      <c r="G2300" s="220" t="s">
        <v>1773</v>
      </c>
      <c r="H2300" s="220" t="s">
        <v>74</v>
      </c>
    </row>
    <row r="2301" spans="1:8" ht="27" customHeight="1">
      <c r="A2301">
        <v>3398</v>
      </c>
      <c r="B2301" t="s">
        <v>10871</v>
      </c>
      <c r="C2301" t="s">
        <v>1574</v>
      </c>
      <c r="D2301" s="673">
        <v>4.3099999999999996</v>
      </c>
      <c r="E2301" s="220" t="s">
        <v>14360</v>
      </c>
      <c r="F2301" s="441">
        <v>45261</v>
      </c>
      <c r="G2301" s="220" t="s">
        <v>1773</v>
      </c>
      <c r="H2301" s="220" t="s">
        <v>74</v>
      </c>
    </row>
    <row r="2302" spans="1:8" ht="27" customHeight="1">
      <c r="A2302">
        <v>40662</v>
      </c>
      <c r="B2302" t="s">
        <v>10872</v>
      </c>
      <c r="C2302" t="s">
        <v>1574</v>
      </c>
      <c r="D2302" s="673">
        <v>151.68</v>
      </c>
      <c r="E2302" s="220" t="s">
        <v>14360</v>
      </c>
      <c r="F2302" s="441">
        <v>45261</v>
      </c>
      <c r="G2302" s="220" t="s">
        <v>1773</v>
      </c>
      <c r="H2302" s="220" t="s">
        <v>74</v>
      </c>
    </row>
    <row r="2303" spans="1:8" ht="27" customHeight="1">
      <c r="A2303">
        <v>3437</v>
      </c>
      <c r="B2303" t="s">
        <v>10873</v>
      </c>
      <c r="C2303" t="s">
        <v>1576</v>
      </c>
      <c r="D2303" s="673">
        <v>421.35</v>
      </c>
      <c r="E2303" s="220" t="s">
        <v>14360</v>
      </c>
      <c r="F2303" s="441">
        <v>45261</v>
      </c>
      <c r="G2303" s="220" t="s">
        <v>1773</v>
      </c>
      <c r="H2303" s="220" t="s">
        <v>74</v>
      </c>
    </row>
    <row r="2304" spans="1:8" ht="27" customHeight="1">
      <c r="A2304">
        <v>11190</v>
      </c>
      <c r="B2304" t="s">
        <v>10874</v>
      </c>
      <c r="C2304" t="s">
        <v>1574</v>
      </c>
      <c r="D2304" s="673">
        <v>171.25</v>
      </c>
      <c r="E2304" s="220" t="s">
        <v>14360</v>
      </c>
      <c r="F2304" s="441">
        <v>45261</v>
      </c>
      <c r="G2304" s="220" t="s">
        <v>1773</v>
      </c>
      <c r="H2304" s="220" t="s">
        <v>74</v>
      </c>
    </row>
    <row r="2305" spans="1:8" ht="27" customHeight="1">
      <c r="A2305">
        <v>34377</v>
      </c>
      <c r="B2305" t="s">
        <v>10875</v>
      </c>
      <c r="C2305" t="s">
        <v>1574</v>
      </c>
      <c r="D2305" s="673">
        <v>184.79</v>
      </c>
      <c r="E2305" s="220" t="s">
        <v>14360</v>
      </c>
      <c r="F2305" s="441">
        <v>45261</v>
      </c>
      <c r="G2305" s="220" t="s">
        <v>1773</v>
      </c>
      <c r="H2305" s="220" t="s">
        <v>74</v>
      </c>
    </row>
    <row r="2306" spans="1:8" ht="27" customHeight="1">
      <c r="A2306">
        <v>3428</v>
      </c>
      <c r="B2306" t="s">
        <v>10876</v>
      </c>
      <c r="C2306" t="s">
        <v>1576</v>
      </c>
      <c r="D2306" s="673">
        <v>625</v>
      </c>
      <c r="E2306" s="220" t="s">
        <v>14360</v>
      </c>
      <c r="F2306" s="441">
        <v>45261</v>
      </c>
      <c r="G2306" s="220" t="s">
        <v>1773</v>
      </c>
      <c r="H2306" s="220" t="s">
        <v>74</v>
      </c>
    </row>
    <row r="2307" spans="1:8" ht="27" customHeight="1">
      <c r="A2307">
        <v>3429</v>
      </c>
      <c r="B2307" t="s">
        <v>10877</v>
      </c>
      <c r="C2307" t="s">
        <v>1576</v>
      </c>
      <c r="D2307" s="673">
        <v>357.09</v>
      </c>
      <c r="E2307" s="220" t="s">
        <v>14360</v>
      </c>
      <c r="F2307" s="441">
        <v>45261</v>
      </c>
      <c r="G2307" s="220" t="s">
        <v>1773</v>
      </c>
      <c r="H2307" s="220" t="s">
        <v>74</v>
      </c>
    </row>
    <row r="2308" spans="1:8" ht="27" customHeight="1">
      <c r="A2308">
        <v>11199</v>
      </c>
      <c r="B2308" t="s">
        <v>10878</v>
      </c>
      <c r="C2308" t="s">
        <v>1574</v>
      </c>
      <c r="D2308" s="673">
        <v>945.78</v>
      </c>
      <c r="E2308" s="220" t="s">
        <v>14360</v>
      </c>
      <c r="F2308" s="441">
        <v>45261</v>
      </c>
      <c r="G2308" s="220" t="s">
        <v>1773</v>
      </c>
      <c r="H2308" s="220" t="s">
        <v>74</v>
      </c>
    </row>
    <row r="2309" spans="1:8" ht="27" customHeight="1">
      <c r="A2309">
        <v>34369</v>
      </c>
      <c r="B2309" t="s">
        <v>10879</v>
      </c>
      <c r="C2309" t="s">
        <v>1574</v>
      </c>
      <c r="D2309" s="673">
        <v>642.72</v>
      </c>
      <c r="E2309" s="220" t="s">
        <v>14360</v>
      </c>
      <c r="F2309" s="441">
        <v>45261</v>
      </c>
      <c r="G2309" s="220" t="s">
        <v>1773</v>
      </c>
      <c r="H2309" s="220" t="s">
        <v>74</v>
      </c>
    </row>
    <row r="2310" spans="1:8" ht="27" customHeight="1">
      <c r="A2310">
        <v>36896</v>
      </c>
      <c r="B2310" t="s">
        <v>10880</v>
      </c>
      <c r="C2310" t="s">
        <v>1574</v>
      </c>
      <c r="D2310" s="673">
        <v>357.9</v>
      </c>
      <c r="E2310" s="220" t="s">
        <v>14360</v>
      </c>
      <c r="F2310" s="441">
        <v>45261</v>
      </c>
      <c r="G2310" s="220" t="s">
        <v>1773</v>
      </c>
      <c r="H2310" s="220" t="s">
        <v>74</v>
      </c>
    </row>
    <row r="2311" spans="1:8" ht="27" customHeight="1">
      <c r="A2311">
        <v>34367</v>
      </c>
      <c r="B2311" t="s">
        <v>10881</v>
      </c>
      <c r="C2311" t="s">
        <v>1574</v>
      </c>
      <c r="D2311" s="673">
        <v>461.28</v>
      </c>
      <c r="E2311" s="220" t="s">
        <v>14360</v>
      </c>
      <c r="F2311" s="441">
        <v>45261</v>
      </c>
      <c r="G2311" s="220" t="s">
        <v>1773</v>
      </c>
      <c r="H2311" s="220" t="s">
        <v>74</v>
      </c>
    </row>
    <row r="2312" spans="1:8" ht="27" customHeight="1">
      <c r="A2312">
        <v>36897</v>
      </c>
      <c r="B2312" t="s">
        <v>10882</v>
      </c>
      <c r="C2312" t="s">
        <v>1574</v>
      </c>
      <c r="D2312" s="673">
        <v>558.49</v>
      </c>
      <c r="E2312" s="220" t="s">
        <v>14360</v>
      </c>
      <c r="F2312" s="441">
        <v>45261</v>
      </c>
      <c r="G2312" s="220" t="s">
        <v>1773</v>
      </c>
      <c r="H2312" s="220" t="s">
        <v>74</v>
      </c>
    </row>
    <row r="2313" spans="1:8" ht="27" customHeight="1">
      <c r="A2313">
        <v>34364</v>
      </c>
      <c r="B2313" t="s">
        <v>10883</v>
      </c>
      <c r="C2313" t="s">
        <v>1574</v>
      </c>
      <c r="D2313" s="673">
        <v>606.33000000000004</v>
      </c>
      <c r="E2313" s="220" t="s">
        <v>14360</v>
      </c>
      <c r="F2313" s="441">
        <v>45261</v>
      </c>
      <c r="G2313" s="220" t="s">
        <v>1773</v>
      </c>
      <c r="H2313" s="220" t="s">
        <v>74</v>
      </c>
    </row>
    <row r="2314" spans="1:8" ht="27" customHeight="1">
      <c r="A2314">
        <v>40659</v>
      </c>
      <c r="B2314" t="s">
        <v>10884</v>
      </c>
      <c r="C2314" t="s">
        <v>1576</v>
      </c>
      <c r="D2314" s="673">
        <v>596.15</v>
      </c>
      <c r="E2314" s="220" t="s">
        <v>14360</v>
      </c>
      <c r="F2314" s="441">
        <v>45261</v>
      </c>
      <c r="G2314" s="220" t="s">
        <v>1773</v>
      </c>
      <c r="H2314" s="220" t="s">
        <v>74</v>
      </c>
    </row>
    <row r="2315" spans="1:8" ht="27" customHeight="1">
      <c r="A2315">
        <v>40660</v>
      </c>
      <c r="B2315" t="s">
        <v>10885</v>
      </c>
      <c r="C2315" t="s">
        <v>1576</v>
      </c>
      <c r="D2315" s="673">
        <v>755.54</v>
      </c>
      <c r="E2315" s="220" t="s">
        <v>14360</v>
      </c>
      <c r="F2315" s="441">
        <v>45261</v>
      </c>
      <c r="G2315" s="220" t="s">
        <v>1773</v>
      </c>
      <c r="H2315" s="220" t="s">
        <v>74</v>
      </c>
    </row>
    <row r="2316" spans="1:8" ht="27" customHeight="1">
      <c r="A2316">
        <v>40661</v>
      </c>
      <c r="B2316" t="s">
        <v>10886</v>
      </c>
      <c r="C2316" t="s">
        <v>1576</v>
      </c>
      <c r="D2316" s="673">
        <v>464.53</v>
      </c>
      <c r="E2316" s="220" t="s">
        <v>14360</v>
      </c>
      <c r="F2316" s="441">
        <v>45261</v>
      </c>
      <c r="G2316" s="220" t="s">
        <v>1773</v>
      </c>
      <c r="H2316" s="220" t="s">
        <v>74</v>
      </c>
    </row>
    <row r="2317" spans="1:8" ht="27" customHeight="1">
      <c r="A2317">
        <v>3421</v>
      </c>
      <c r="B2317" t="s">
        <v>10887</v>
      </c>
      <c r="C2317" t="s">
        <v>1576</v>
      </c>
      <c r="D2317" s="673">
        <v>468.08</v>
      </c>
      <c r="E2317" s="220" t="s">
        <v>14360</v>
      </c>
      <c r="F2317" s="441">
        <v>45261</v>
      </c>
      <c r="G2317" s="220" t="s">
        <v>1773</v>
      </c>
      <c r="H2317" s="220" t="s">
        <v>74</v>
      </c>
    </row>
    <row r="2318" spans="1:8" ht="27" customHeight="1">
      <c r="A2318">
        <v>599</v>
      </c>
      <c r="B2318" t="s">
        <v>10888</v>
      </c>
      <c r="C2318" t="s">
        <v>1576</v>
      </c>
      <c r="D2318" s="673">
        <v>652.73</v>
      </c>
      <c r="E2318" s="220" t="s">
        <v>14360</v>
      </c>
      <c r="F2318" s="441">
        <v>45261</v>
      </c>
      <c r="G2318" s="220" t="s">
        <v>1773</v>
      </c>
      <c r="H2318" s="220" t="s">
        <v>74</v>
      </c>
    </row>
    <row r="2319" spans="1:8" ht="27" customHeight="1">
      <c r="A2319">
        <v>44053</v>
      </c>
      <c r="B2319" t="s">
        <v>10889</v>
      </c>
      <c r="C2319" t="s">
        <v>1574</v>
      </c>
      <c r="D2319" s="674">
        <v>1448.76</v>
      </c>
      <c r="E2319" s="220" t="s">
        <v>14360</v>
      </c>
      <c r="F2319" s="441">
        <v>45261</v>
      </c>
      <c r="G2319" s="220" t="s">
        <v>1773</v>
      </c>
      <c r="H2319" s="220" t="s">
        <v>74</v>
      </c>
    </row>
    <row r="2320" spans="1:8" ht="27" customHeight="1">
      <c r="A2320">
        <v>3423</v>
      </c>
      <c r="B2320" t="s">
        <v>10890</v>
      </c>
      <c r="C2320" t="s">
        <v>1576</v>
      </c>
      <c r="D2320" s="673">
        <v>660.11</v>
      </c>
      <c r="E2320" s="220" t="s">
        <v>14360</v>
      </c>
      <c r="F2320" s="441">
        <v>45261</v>
      </c>
      <c r="G2320" s="220" t="s">
        <v>1773</v>
      </c>
      <c r="H2320" s="220" t="s">
        <v>74</v>
      </c>
    </row>
    <row r="2321" spans="1:8" ht="27" customHeight="1">
      <c r="A2321">
        <v>34381</v>
      </c>
      <c r="B2321" t="s">
        <v>10891</v>
      </c>
      <c r="C2321" t="s">
        <v>1574</v>
      </c>
      <c r="D2321" s="673">
        <v>263.56</v>
      </c>
      <c r="E2321" s="220" t="s">
        <v>14360</v>
      </c>
      <c r="F2321" s="441">
        <v>45261</v>
      </c>
      <c r="G2321" s="220" t="s">
        <v>1773</v>
      </c>
      <c r="H2321" s="220" t="s">
        <v>74</v>
      </c>
    </row>
    <row r="2322" spans="1:8" ht="27" customHeight="1">
      <c r="A2322">
        <v>34797</v>
      </c>
      <c r="B2322" t="s">
        <v>10892</v>
      </c>
      <c r="C2322" t="s">
        <v>1574</v>
      </c>
      <c r="D2322" s="673">
        <v>373.01</v>
      </c>
      <c r="E2322" s="220" t="s">
        <v>14360</v>
      </c>
      <c r="F2322" s="441">
        <v>45261</v>
      </c>
      <c r="G2322" s="220" t="s">
        <v>1773</v>
      </c>
      <c r="H2322" s="220" t="s">
        <v>74</v>
      </c>
    </row>
    <row r="2323" spans="1:8" ht="27" customHeight="1">
      <c r="A2323">
        <v>44054</v>
      </c>
      <c r="B2323" t="s">
        <v>10893</v>
      </c>
      <c r="C2323" t="s">
        <v>1574</v>
      </c>
      <c r="D2323" s="673">
        <v>519.72</v>
      </c>
      <c r="E2323" s="220" t="s">
        <v>14360</v>
      </c>
      <c r="F2323" s="441">
        <v>45261</v>
      </c>
      <c r="G2323" s="220" t="s">
        <v>1773</v>
      </c>
      <c r="H2323" s="220" t="s">
        <v>74</v>
      </c>
    </row>
    <row r="2324" spans="1:8" ht="27" customHeight="1">
      <c r="A2324">
        <v>44399</v>
      </c>
      <c r="B2324" t="s">
        <v>10894</v>
      </c>
      <c r="C2324" t="s">
        <v>1574</v>
      </c>
      <c r="D2324" s="673">
        <v>710.11</v>
      </c>
      <c r="E2324" s="220" t="s">
        <v>14360</v>
      </c>
      <c r="F2324" s="441">
        <v>45261</v>
      </c>
      <c r="G2324" s="220" t="s">
        <v>1773</v>
      </c>
      <c r="H2324" s="220" t="s">
        <v>74</v>
      </c>
    </row>
    <row r="2325" spans="1:8" ht="27" customHeight="1">
      <c r="A2325">
        <v>44503</v>
      </c>
      <c r="B2325" t="s">
        <v>10895</v>
      </c>
      <c r="C2325" t="s">
        <v>1573</v>
      </c>
      <c r="D2325" s="673">
        <v>14.82</v>
      </c>
      <c r="E2325" s="220" t="s">
        <v>14360</v>
      </c>
      <c r="F2325" s="441">
        <v>45261</v>
      </c>
      <c r="G2325" s="220" t="s">
        <v>1773</v>
      </c>
      <c r="H2325" s="220" t="s">
        <v>74</v>
      </c>
    </row>
    <row r="2326" spans="1:8" ht="27" customHeight="1">
      <c r="A2326">
        <v>41077</v>
      </c>
      <c r="B2326" t="s">
        <v>10896</v>
      </c>
      <c r="C2326" t="s">
        <v>1580</v>
      </c>
      <c r="D2326" s="674">
        <v>2590.23</v>
      </c>
      <c r="E2326" s="220" t="s">
        <v>14360</v>
      </c>
      <c r="F2326" s="441">
        <v>45261</v>
      </c>
      <c r="G2326" s="220" t="s">
        <v>1773</v>
      </c>
      <c r="H2326" s="220" t="s">
        <v>74</v>
      </c>
    </row>
    <row r="2327" spans="1:8" ht="27" customHeight="1">
      <c r="A2327">
        <v>37963</v>
      </c>
      <c r="B2327" t="s">
        <v>10897</v>
      </c>
      <c r="C2327" t="s">
        <v>1574</v>
      </c>
      <c r="D2327" s="673">
        <v>4.59</v>
      </c>
      <c r="E2327" s="220" t="s">
        <v>14360</v>
      </c>
      <c r="F2327" s="441">
        <v>45261</v>
      </c>
      <c r="G2327" s="220" t="s">
        <v>1773</v>
      </c>
      <c r="H2327" s="220" t="s">
        <v>74</v>
      </c>
    </row>
    <row r="2328" spans="1:8" ht="27" customHeight="1">
      <c r="A2328">
        <v>37964</v>
      </c>
      <c r="B2328" t="s">
        <v>10898</v>
      </c>
      <c r="C2328" t="s">
        <v>1574</v>
      </c>
      <c r="D2328" s="673">
        <v>6.14</v>
      </c>
      <c r="E2328" s="220" t="s">
        <v>14360</v>
      </c>
      <c r="F2328" s="441">
        <v>45261</v>
      </c>
      <c r="G2328" s="220" t="s">
        <v>1773</v>
      </c>
      <c r="H2328" s="220" t="s">
        <v>74</v>
      </c>
    </row>
    <row r="2329" spans="1:8" ht="27" customHeight="1">
      <c r="A2329">
        <v>37965</v>
      </c>
      <c r="B2329" t="s">
        <v>10899</v>
      </c>
      <c r="C2329" t="s">
        <v>1574</v>
      </c>
      <c r="D2329" s="673">
        <v>8.85</v>
      </c>
      <c r="E2329" s="220" t="s">
        <v>14360</v>
      </c>
      <c r="F2329" s="441">
        <v>45261</v>
      </c>
      <c r="G2329" s="220" t="s">
        <v>1773</v>
      </c>
      <c r="H2329" s="220" t="s">
        <v>74</v>
      </c>
    </row>
    <row r="2330" spans="1:8" ht="27" customHeight="1">
      <c r="A2330">
        <v>37966</v>
      </c>
      <c r="B2330" t="s">
        <v>10900</v>
      </c>
      <c r="C2330" t="s">
        <v>1574</v>
      </c>
      <c r="D2330" s="673">
        <v>15.55</v>
      </c>
      <c r="E2330" s="220" t="s">
        <v>14360</v>
      </c>
      <c r="F2330" s="441">
        <v>45261</v>
      </c>
      <c r="G2330" s="220" t="s">
        <v>1773</v>
      </c>
      <c r="H2330" s="220" t="s">
        <v>74</v>
      </c>
    </row>
    <row r="2331" spans="1:8" ht="27" customHeight="1">
      <c r="A2331">
        <v>37967</v>
      </c>
      <c r="B2331" t="s">
        <v>10901</v>
      </c>
      <c r="C2331" t="s">
        <v>1574</v>
      </c>
      <c r="D2331" s="673">
        <v>26.13</v>
      </c>
      <c r="E2331" s="220" t="s">
        <v>14360</v>
      </c>
      <c r="F2331" s="441">
        <v>45261</v>
      </c>
      <c r="G2331" s="220" t="s">
        <v>1773</v>
      </c>
      <c r="H2331" s="220" t="s">
        <v>74</v>
      </c>
    </row>
    <row r="2332" spans="1:8" ht="27" customHeight="1">
      <c r="A2332">
        <v>37968</v>
      </c>
      <c r="B2332" t="s">
        <v>10902</v>
      </c>
      <c r="C2332" t="s">
        <v>1574</v>
      </c>
      <c r="D2332" s="673">
        <v>55.47</v>
      </c>
      <c r="E2332" s="220" t="s">
        <v>14360</v>
      </c>
      <c r="F2332" s="441">
        <v>45261</v>
      </c>
      <c r="G2332" s="220" t="s">
        <v>1773</v>
      </c>
      <c r="H2332" s="220" t="s">
        <v>74</v>
      </c>
    </row>
    <row r="2333" spans="1:8" ht="27" customHeight="1">
      <c r="A2333">
        <v>37969</v>
      </c>
      <c r="B2333" t="s">
        <v>10903</v>
      </c>
      <c r="C2333" t="s">
        <v>1574</v>
      </c>
      <c r="D2333" s="673">
        <v>140.16999999999999</v>
      </c>
      <c r="E2333" s="220" t="s">
        <v>14360</v>
      </c>
      <c r="F2333" s="441">
        <v>45261</v>
      </c>
      <c r="G2333" s="220" t="s">
        <v>1773</v>
      </c>
      <c r="H2333" s="220" t="s">
        <v>74</v>
      </c>
    </row>
    <row r="2334" spans="1:8" ht="27" customHeight="1">
      <c r="A2334">
        <v>37970</v>
      </c>
      <c r="B2334" t="s">
        <v>10904</v>
      </c>
      <c r="C2334" t="s">
        <v>1574</v>
      </c>
      <c r="D2334" s="673">
        <v>202.8</v>
      </c>
      <c r="E2334" s="220" t="s">
        <v>14360</v>
      </c>
      <c r="F2334" s="441">
        <v>45261</v>
      </c>
      <c r="G2334" s="220" t="s">
        <v>1773</v>
      </c>
      <c r="H2334" s="220" t="s">
        <v>74</v>
      </c>
    </row>
    <row r="2335" spans="1:8" ht="27" customHeight="1">
      <c r="A2335">
        <v>44251</v>
      </c>
      <c r="B2335" t="s">
        <v>10905</v>
      </c>
      <c r="C2335" t="s">
        <v>1574</v>
      </c>
      <c r="D2335" s="673">
        <v>234.25</v>
      </c>
      <c r="E2335" s="220" t="s">
        <v>14360</v>
      </c>
      <c r="F2335" s="441">
        <v>45261</v>
      </c>
      <c r="G2335" s="220" t="s">
        <v>1773</v>
      </c>
      <c r="H2335" s="220" t="s">
        <v>74</v>
      </c>
    </row>
    <row r="2336" spans="1:8" ht="27" customHeight="1">
      <c r="A2336">
        <v>21118</v>
      </c>
      <c r="B2336" t="s">
        <v>10906</v>
      </c>
      <c r="C2336" t="s">
        <v>1574</v>
      </c>
      <c r="D2336" s="673">
        <v>3.65</v>
      </c>
      <c r="E2336" s="220" t="s">
        <v>14360</v>
      </c>
      <c r="F2336" s="441">
        <v>45261</v>
      </c>
      <c r="G2336" s="220" t="s">
        <v>1773</v>
      </c>
      <c r="H2336" s="220" t="s">
        <v>74</v>
      </c>
    </row>
    <row r="2337" spans="1:8" ht="27" customHeight="1">
      <c r="A2337">
        <v>37956</v>
      </c>
      <c r="B2337" t="s">
        <v>10907</v>
      </c>
      <c r="C2337" t="s">
        <v>1574</v>
      </c>
      <c r="D2337" s="673">
        <v>4.4800000000000004</v>
      </c>
      <c r="E2337" s="220" t="s">
        <v>14360</v>
      </c>
      <c r="F2337" s="441">
        <v>45261</v>
      </c>
      <c r="G2337" s="220" t="s">
        <v>1773</v>
      </c>
      <c r="H2337" s="220" t="s">
        <v>74</v>
      </c>
    </row>
    <row r="2338" spans="1:8" ht="27" customHeight="1">
      <c r="A2338">
        <v>37957</v>
      </c>
      <c r="B2338" t="s">
        <v>10908</v>
      </c>
      <c r="C2338" t="s">
        <v>1574</v>
      </c>
      <c r="D2338" s="673">
        <v>9.5399999999999991</v>
      </c>
      <c r="E2338" s="220" t="s">
        <v>14360</v>
      </c>
      <c r="F2338" s="441">
        <v>45261</v>
      </c>
      <c r="G2338" s="220" t="s">
        <v>1773</v>
      </c>
      <c r="H2338" s="220" t="s">
        <v>74</v>
      </c>
    </row>
    <row r="2339" spans="1:8" ht="27" customHeight="1">
      <c r="A2339">
        <v>37958</v>
      </c>
      <c r="B2339" t="s">
        <v>10909</v>
      </c>
      <c r="C2339" t="s">
        <v>1574</v>
      </c>
      <c r="D2339" s="673">
        <v>17.239999999999998</v>
      </c>
      <c r="E2339" s="220" t="s">
        <v>14360</v>
      </c>
      <c r="F2339" s="441">
        <v>45261</v>
      </c>
      <c r="G2339" s="220" t="s">
        <v>1773</v>
      </c>
      <c r="H2339" s="220" t="s">
        <v>74</v>
      </c>
    </row>
    <row r="2340" spans="1:8" ht="27" customHeight="1">
      <c r="A2340">
        <v>37959</v>
      </c>
      <c r="B2340" t="s">
        <v>10910</v>
      </c>
      <c r="C2340" t="s">
        <v>1574</v>
      </c>
      <c r="D2340" s="673">
        <v>26.54</v>
      </c>
      <c r="E2340" s="220" t="s">
        <v>14360</v>
      </c>
      <c r="F2340" s="441">
        <v>45261</v>
      </c>
      <c r="G2340" s="220" t="s">
        <v>1773</v>
      </c>
      <c r="H2340" s="220" t="s">
        <v>74</v>
      </c>
    </row>
    <row r="2341" spans="1:8" ht="27" customHeight="1">
      <c r="A2341">
        <v>37960</v>
      </c>
      <c r="B2341" t="s">
        <v>10911</v>
      </c>
      <c r="C2341" t="s">
        <v>1574</v>
      </c>
      <c r="D2341" s="673">
        <v>67.819999999999993</v>
      </c>
      <c r="E2341" s="220" t="s">
        <v>14360</v>
      </c>
      <c r="F2341" s="441">
        <v>45261</v>
      </c>
      <c r="G2341" s="220" t="s">
        <v>1773</v>
      </c>
      <c r="H2341" s="220" t="s">
        <v>74</v>
      </c>
    </row>
    <row r="2342" spans="1:8" ht="27" customHeight="1">
      <c r="A2342">
        <v>37961</v>
      </c>
      <c r="B2342" t="s">
        <v>10912</v>
      </c>
      <c r="C2342" t="s">
        <v>1574</v>
      </c>
      <c r="D2342" s="673">
        <v>145.76</v>
      </c>
      <c r="E2342" s="220" t="s">
        <v>14360</v>
      </c>
      <c r="F2342" s="441">
        <v>45261</v>
      </c>
      <c r="G2342" s="220" t="s">
        <v>1773</v>
      </c>
      <c r="H2342" s="220" t="s">
        <v>74</v>
      </c>
    </row>
    <row r="2343" spans="1:8" ht="27" customHeight="1">
      <c r="A2343">
        <v>37962</v>
      </c>
      <c r="B2343" t="s">
        <v>10913</v>
      </c>
      <c r="C2343" t="s">
        <v>1574</v>
      </c>
      <c r="D2343" s="673">
        <v>168.04</v>
      </c>
      <c r="E2343" s="220" t="s">
        <v>14360</v>
      </c>
      <c r="F2343" s="441">
        <v>45261</v>
      </c>
      <c r="G2343" s="220" t="s">
        <v>1773</v>
      </c>
      <c r="H2343" s="220" t="s">
        <v>74</v>
      </c>
    </row>
    <row r="2344" spans="1:8" ht="27" customHeight="1">
      <c r="A2344">
        <v>3533</v>
      </c>
      <c r="B2344" t="s">
        <v>10914</v>
      </c>
      <c r="C2344" t="s">
        <v>1574</v>
      </c>
      <c r="D2344" s="673">
        <v>2.96</v>
      </c>
      <c r="E2344" s="220" t="s">
        <v>14360</v>
      </c>
      <c r="F2344" s="441">
        <v>45261</v>
      </c>
      <c r="G2344" s="220" t="s">
        <v>1773</v>
      </c>
      <c r="H2344" s="220" t="s">
        <v>74</v>
      </c>
    </row>
    <row r="2345" spans="1:8" ht="27" customHeight="1">
      <c r="A2345">
        <v>3538</v>
      </c>
      <c r="B2345" t="s">
        <v>10915</v>
      </c>
      <c r="C2345" t="s">
        <v>1574</v>
      </c>
      <c r="D2345" s="673">
        <v>5.6</v>
      </c>
      <c r="E2345" s="220" t="s">
        <v>14360</v>
      </c>
      <c r="F2345" s="441">
        <v>45261</v>
      </c>
      <c r="G2345" s="220" t="s">
        <v>1773</v>
      </c>
      <c r="H2345" s="220" t="s">
        <v>74</v>
      </c>
    </row>
    <row r="2346" spans="1:8" ht="27" customHeight="1">
      <c r="A2346">
        <v>3498</v>
      </c>
      <c r="B2346" t="s">
        <v>10916</v>
      </c>
      <c r="C2346" t="s">
        <v>1574</v>
      </c>
      <c r="D2346" s="673">
        <v>5.43</v>
      </c>
      <c r="E2346" s="220" t="s">
        <v>14360</v>
      </c>
      <c r="F2346" s="441">
        <v>45261</v>
      </c>
      <c r="G2346" s="220" t="s">
        <v>1773</v>
      </c>
      <c r="H2346" s="220" t="s">
        <v>74</v>
      </c>
    </row>
    <row r="2347" spans="1:8" ht="27" customHeight="1">
      <c r="A2347">
        <v>3496</v>
      </c>
      <c r="B2347" t="s">
        <v>10917</v>
      </c>
      <c r="C2347" t="s">
        <v>1574</v>
      </c>
      <c r="D2347" s="673">
        <v>3.63</v>
      </c>
      <c r="E2347" s="220" t="s">
        <v>14360</v>
      </c>
      <c r="F2347" s="441">
        <v>45261</v>
      </c>
      <c r="G2347" s="220" t="s">
        <v>1773</v>
      </c>
      <c r="H2347" s="220" t="s">
        <v>74</v>
      </c>
    </row>
    <row r="2348" spans="1:8" ht="27" customHeight="1">
      <c r="A2348">
        <v>38429</v>
      </c>
      <c r="B2348" t="s">
        <v>10918</v>
      </c>
      <c r="C2348" t="s">
        <v>1574</v>
      </c>
      <c r="D2348" s="673">
        <v>12.41</v>
      </c>
      <c r="E2348" s="220" t="s">
        <v>14360</v>
      </c>
      <c r="F2348" s="441">
        <v>45261</v>
      </c>
      <c r="G2348" s="220" t="s">
        <v>1773</v>
      </c>
      <c r="H2348" s="220" t="s">
        <v>74</v>
      </c>
    </row>
    <row r="2349" spans="1:8" ht="27" customHeight="1">
      <c r="A2349">
        <v>38431</v>
      </c>
      <c r="B2349" t="s">
        <v>10919</v>
      </c>
      <c r="C2349" t="s">
        <v>1574</v>
      </c>
      <c r="D2349" s="673">
        <v>15.57</v>
      </c>
      <c r="E2349" s="220" t="s">
        <v>14360</v>
      </c>
      <c r="F2349" s="441">
        <v>45261</v>
      </c>
      <c r="G2349" s="220" t="s">
        <v>1773</v>
      </c>
      <c r="H2349" s="220" t="s">
        <v>74</v>
      </c>
    </row>
    <row r="2350" spans="1:8" ht="27" customHeight="1">
      <c r="A2350">
        <v>38430</v>
      </c>
      <c r="B2350" t="s">
        <v>10920</v>
      </c>
      <c r="C2350" t="s">
        <v>1574</v>
      </c>
      <c r="D2350" s="673">
        <v>24.14</v>
      </c>
      <c r="E2350" s="220" t="s">
        <v>14360</v>
      </c>
      <c r="F2350" s="441">
        <v>45261</v>
      </c>
      <c r="G2350" s="220" t="s">
        <v>1773</v>
      </c>
      <c r="H2350" s="220" t="s">
        <v>74</v>
      </c>
    </row>
    <row r="2351" spans="1:8" ht="27" customHeight="1">
      <c r="A2351">
        <v>36348</v>
      </c>
      <c r="B2351" t="s">
        <v>10921</v>
      </c>
      <c r="C2351" t="s">
        <v>1574</v>
      </c>
      <c r="D2351" s="673">
        <v>1.96</v>
      </c>
      <c r="E2351" s="220" t="s">
        <v>14360</v>
      </c>
      <c r="F2351" s="441">
        <v>45261</v>
      </c>
      <c r="G2351" s="220" t="s">
        <v>1773</v>
      </c>
      <c r="H2351" s="220" t="s">
        <v>74</v>
      </c>
    </row>
    <row r="2352" spans="1:8" ht="27" customHeight="1">
      <c r="A2352">
        <v>36349</v>
      </c>
      <c r="B2352" t="s">
        <v>10922</v>
      </c>
      <c r="C2352" t="s">
        <v>1574</v>
      </c>
      <c r="D2352" s="673">
        <v>2.7</v>
      </c>
      <c r="E2352" s="220" t="s">
        <v>14360</v>
      </c>
      <c r="F2352" s="441">
        <v>45261</v>
      </c>
      <c r="G2352" s="220" t="s">
        <v>1773</v>
      </c>
      <c r="H2352" s="220" t="s">
        <v>74</v>
      </c>
    </row>
    <row r="2353" spans="1:8" ht="27" customHeight="1">
      <c r="A2353">
        <v>38987</v>
      </c>
      <c r="B2353" t="s">
        <v>10923</v>
      </c>
      <c r="C2353" t="s">
        <v>1574</v>
      </c>
      <c r="D2353" s="673">
        <v>12.98</v>
      </c>
      <c r="E2353" s="220" t="s">
        <v>14360</v>
      </c>
      <c r="F2353" s="441">
        <v>45261</v>
      </c>
      <c r="G2353" s="220" t="s">
        <v>1773</v>
      </c>
      <c r="H2353" s="220" t="s">
        <v>74</v>
      </c>
    </row>
    <row r="2354" spans="1:8" ht="27" customHeight="1">
      <c r="A2354">
        <v>38988</v>
      </c>
      <c r="B2354" t="s">
        <v>10924</v>
      </c>
      <c r="C2354" t="s">
        <v>1574</v>
      </c>
      <c r="D2354" s="673">
        <v>21.15</v>
      </c>
      <c r="E2354" s="220" t="s">
        <v>14360</v>
      </c>
      <c r="F2354" s="441">
        <v>45261</v>
      </c>
      <c r="G2354" s="220" t="s">
        <v>1773</v>
      </c>
      <c r="H2354" s="220" t="s">
        <v>74</v>
      </c>
    </row>
    <row r="2355" spans="1:8" ht="27" customHeight="1">
      <c r="A2355">
        <v>38989</v>
      </c>
      <c r="B2355" t="s">
        <v>10925</v>
      </c>
      <c r="C2355" t="s">
        <v>1574</v>
      </c>
      <c r="D2355" s="673">
        <v>35.590000000000003</v>
      </c>
      <c r="E2355" s="220" t="s">
        <v>14360</v>
      </c>
      <c r="F2355" s="441">
        <v>45261</v>
      </c>
      <c r="G2355" s="220" t="s">
        <v>1773</v>
      </c>
      <c r="H2355" s="220" t="s">
        <v>74</v>
      </c>
    </row>
    <row r="2356" spans="1:8" ht="27" customHeight="1">
      <c r="A2356">
        <v>38990</v>
      </c>
      <c r="B2356" t="s">
        <v>10926</v>
      </c>
      <c r="C2356" t="s">
        <v>1574</v>
      </c>
      <c r="D2356" s="673">
        <v>71.12</v>
      </c>
      <c r="E2356" s="220" t="s">
        <v>14360</v>
      </c>
      <c r="F2356" s="441">
        <v>45261</v>
      </c>
      <c r="G2356" s="220" t="s">
        <v>1773</v>
      </c>
      <c r="H2356" s="220" t="s">
        <v>74</v>
      </c>
    </row>
    <row r="2357" spans="1:8" ht="27" customHeight="1">
      <c r="A2357">
        <v>38991</v>
      </c>
      <c r="B2357" t="s">
        <v>10927</v>
      </c>
      <c r="C2357" t="s">
        <v>1574</v>
      </c>
      <c r="D2357" s="673">
        <v>127.97</v>
      </c>
      <c r="E2357" s="220" t="s">
        <v>14360</v>
      </c>
      <c r="F2357" s="441">
        <v>45261</v>
      </c>
      <c r="G2357" s="220" t="s">
        <v>1773</v>
      </c>
      <c r="H2357" s="220" t="s">
        <v>74</v>
      </c>
    </row>
    <row r="2358" spans="1:8" ht="27" customHeight="1">
      <c r="A2358">
        <v>38433</v>
      </c>
      <c r="B2358" t="s">
        <v>10928</v>
      </c>
      <c r="C2358" t="s">
        <v>1574</v>
      </c>
      <c r="D2358" s="673">
        <v>6.61</v>
      </c>
      <c r="E2358" s="220" t="s">
        <v>14360</v>
      </c>
      <c r="F2358" s="441">
        <v>45261</v>
      </c>
      <c r="G2358" s="220" t="s">
        <v>1773</v>
      </c>
      <c r="H2358" s="220" t="s">
        <v>74</v>
      </c>
    </row>
    <row r="2359" spans="1:8" ht="27" customHeight="1">
      <c r="A2359">
        <v>38440</v>
      </c>
      <c r="B2359" t="s">
        <v>10929</v>
      </c>
      <c r="C2359" t="s">
        <v>1574</v>
      </c>
      <c r="D2359" s="673">
        <v>278.89999999999998</v>
      </c>
      <c r="E2359" s="220" t="s">
        <v>14360</v>
      </c>
      <c r="F2359" s="441">
        <v>45261</v>
      </c>
      <c r="G2359" s="220" t="s">
        <v>1773</v>
      </c>
      <c r="H2359" s="220" t="s">
        <v>74</v>
      </c>
    </row>
    <row r="2360" spans="1:8" ht="27" customHeight="1">
      <c r="A2360">
        <v>36359</v>
      </c>
      <c r="B2360" t="s">
        <v>10930</v>
      </c>
      <c r="C2360" t="s">
        <v>1574</v>
      </c>
      <c r="D2360" s="673">
        <v>1.74</v>
      </c>
      <c r="E2360" s="220" t="s">
        <v>14360</v>
      </c>
      <c r="F2360" s="441">
        <v>45261</v>
      </c>
      <c r="G2360" s="220" t="s">
        <v>1773</v>
      </c>
      <c r="H2360" s="220" t="s">
        <v>74</v>
      </c>
    </row>
    <row r="2361" spans="1:8" ht="27" customHeight="1">
      <c r="A2361">
        <v>36360</v>
      </c>
      <c r="B2361" t="s">
        <v>10931</v>
      </c>
      <c r="C2361" t="s">
        <v>1574</v>
      </c>
      <c r="D2361" s="673">
        <v>2.34</v>
      </c>
      <c r="E2361" s="220" t="s">
        <v>14360</v>
      </c>
      <c r="F2361" s="441">
        <v>45261</v>
      </c>
      <c r="G2361" s="220" t="s">
        <v>1773</v>
      </c>
      <c r="H2361" s="220" t="s">
        <v>74</v>
      </c>
    </row>
    <row r="2362" spans="1:8" ht="27" customHeight="1">
      <c r="A2362">
        <v>38434</v>
      </c>
      <c r="B2362" t="s">
        <v>10932</v>
      </c>
      <c r="C2362" t="s">
        <v>1574</v>
      </c>
      <c r="D2362" s="673">
        <v>3.56</v>
      </c>
      <c r="E2362" s="220" t="s">
        <v>14360</v>
      </c>
      <c r="F2362" s="441">
        <v>45261</v>
      </c>
      <c r="G2362" s="220" t="s">
        <v>1773</v>
      </c>
      <c r="H2362" s="220" t="s">
        <v>74</v>
      </c>
    </row>
    <row r="2363" spans="1:8" ht="27" customHeight="1">
      <c r="A2363">
        <v>38435</v>
      </c>
      <c r="B2363" t="s">
        <v>10933</v>
      </c>
      <c r="C2363" t="s">
        <v>1574</v>
      </c>
      <c r="D2363" s="673">
        <v>8.02</v>
      </c>
      <c r="E2363" s="220" t="s">
        <v>14360</v>
      </c>
      <c r="F2363" s="441">
        <v>45261</v>
      </c>
      <c r="G2363" s="220" t="s">
        <v>1773</v>
      </c>
      <c r="H2363" s="220" t="s">
        <v>74</v>
      </c>
    </row>
    <row r="2364" spans="1:8" ht="27" customHeight="1">
      <c r="A2364">
        <v>38436</v>
      </c>
      <c r="B2364" t="s">
        <v>10934</v>
      </c>
      <c r="C2364" t="s">
        <v>1574</v>
      </c>
      <c r="D2364" s="673">
        <v>13.3</v>
      </c>
      <c r="E2364" s="220" t="s">
        <v>14360</v>
      </c>
      <c r="F2364" s="441">
        <v>45261</v>
      </c>
      <c r="G2364" s="220" t="s">
        <v>1773</v>
      </c>
      <c r="H2364" s="220" t="s">
        <v>74</v>
      </c>
    </row>
    <row r="2365" spans="1:8" ht="27" customHeight="1">
      <c r="A2365">
        <v>38437</v>
      </c>
      <c r="B2365" t="s">
        <v>10935</v>
      </c>
      <c r="C2365" t="s">
        <v>1574</v>
      </c>
      <c r="D2365" s="673">
        <v>21.57</v>
      </c>
      <c r="E2365" s="220" t="s">
        <v>14360</v>
      </c>
      <c r="F2365" s="441">
        <v>45261</v>
      </c>
      <c r="G2365" s="220" t="s">
        <v>1773</v>
      </c>
      <c r="H2365" s="220" t="s">
        <v>74</v>
      </c>
    </row>
    <row r="2366" spans="1:8" ht="27" customHeight="1">
      <c r="A2366">
        <v>38438</v>
      </c>
      <c r="B2366" t="s">
        <v>10936</v>
      </c>
      <c r="C2366" t="s">
        <v>1574</v>
      </c>
      <c r="D2366" s="673">
        <v>62.57</v>
      </c>
      <c r="E2366" s="220" t="s">
        <v>14360</v>
      </c>
      <c r="F2366" s="441">
        <v>45261</v>
      </c>
      <c r="G2366" s="220" t="s">
        <v>1773</v>
      </c>
      <c r="H2366" s="220" t="s">
        <v>74</v>
      </c>
    </row>
    <row r="2367" spans="1:8" ht="27" customHeight="1">
      <c r="A2367">
        <v>38439</v>
      </c>
      <c r="B2367" t="s">
        <v>10937</v>
      </c>
      <c r="C2367" t="s">
        <v>1574</v>
      </c>
      <c r="D2367" s="673">
        <v>79.5</v>
      </c>
      <c r="E2367" s="220" t="s">
        <v>14360</v>
      </c>
      <c r="F2367" s="441">
        <v>45261</v>
      </c>
      <c r="G2367" s="220" t="s">
        <v>1773</v>
      </c>
      <c r="H2367" s="220" t="s">
        <v>74</v>
      </c>
    </row>
    <row r="2368" spans="1:8" ht="27" customHeight="1">
      <c r="A2368">
        <v>10836</v>
      </c>
      <c r="B2368" t="s">
        <v>10938</v>
      </c>
      <c r="C2368" t="s">
        <v>1574</v>
      </c>
      <c r="D2368" s="673">
        <v>19.14</v>
      </c>
      <c r="E2368" s="220" t="s">
        <v>14360</v>
      </c>
      <c r="F2368" s="441">
        <v>45261</v>
      </c>
      <c r="G2368" s="220" t="s">
        <v>1773</v>
      </c>
      <c r="H2368" s="220" t="s">
        <v>74</v>
      </c>
    </row>
    <row r="2369" spans="1:8" ht="27" customHeight="1">
      <c r="A2369">
        <v>10835</v>
      </c>
      <c r="B2369" t="s">
        <v>10939</v>
      </c>
      <c r="C2369" t="s">
        <v>1574</v>
      </c>
      <c r="D2369" s="673">
        <v>5.34</v>
      </c>
      <c r="E2369" s="220" t="s">
        <v>14360</v>
      </c>
      <c r="F2369" s="441">
        <v>45261</v>
      </c>
      <c r="G2369" s="220" t="s">
        <v>1773</v>
      </c>
      <c r="H2369" s="220" t="s">
        <v>74</v>
      </c>
    </row>
    <row r="2370" spans="1:8" ht="27" customHeight="1">
      <c r="A2370">
        <v>3475</v>
      </c>
      <c r="B2370" t="s">
        <v>10940</v>
      </c>
      <c r="C2370" t="s">
        <v>1574</v>
      </c>
      <c r="D2370" s="673">
        <v>5.18</v>
      </c>
      <c r="E2370" s="220" t="s">
        <v>14360</v>
      </c>
      <c r="F2370" s="441">
        <v>45261</v>
      </c>
      <c r="G2370" s="220" t="s">
        <v>1773</v>
      </c>
      <c r="H2370" s="220" t="s">
        <v>74</v>
      </c>
    </row>
    <row r="2371" spans="1:8" ht="27" customHeight="1">
      <c r="A2371">
        <v>3485</v>
      </c>
      <c r="B2371" t="s">
        <v>10941</v>
      </c>
      <c r="C2371" t="s">
        <v>1574</v>
      </c>
      <c r="D2371" s="673">
        <v>14.33</v>
      </c>
      <c r="E2371" s="220" t="s">
        <v>14360</v>
      </c>
      <c r="F2371" s="441">
        <v>45261</v>
      </c>
      <c r="G2371" s="220" t="s">
        <v>1773</v>
      </c>
      <c r="H2371" s="220" t="s">
        <v>74</v>
      </c>
    </row>
    <row r="2372" spans="1:8" ht="27" customHeight="1">
      <c r="A2372">
        <v>3534</v>
      </c>
      <c r="B2372" t="s">
        <v>10942</v>
      </c>
      <c r="C2372" t="s">
        <v>1574</v>
      </c>
      <c r="D2372" s="673">
        <v>8.2200000000000006</v>
      </c>
      <c r="E2372" s="220" t="s">
        <v>14360</v>
      </c>
      <c r="F2372" s="441">
        <v>45261</v>
      </c>
      <c r="G2372" s="220" t="s">
        <v>1773</v>
      </c>
      <c r="H2372" s="220" t="s">
        <v>74</v>
      </c>
    </row>
    <row r="2373" spans="1:8" ht="27" customHeight="1">
      <c r="A2373">
        <v>3543</v>
      </c>
      <c r="B2373" t="s">
        <v>10943</v>
      </c>
      <c r="C2373" t="s">
        <v>1574</v>
      </c>
      <c r="D2373" s="673">
        <v>1.91</v>
      </c>
      <c r="E2373" s="220" t="s">
        <v>14360</v>
      </c>
      <c r="F2373" s="441">
        <v>45261</v>
      </c>
      <c r="G2373" s="220" t="s">
        <v>1773</v>
      </c>
      <c r="H2373" s="220" t="s">
        <v>74</v>
      </c>
    </row>
    <row r="2374" spans="1:8" ht="27" customHeight="1">
      <c r="A2374">
        <v>3482</v>
      </c>
      <c r="B2374" t="s">
        <v>10944</v>
      </c>
      <c r="C2374" t="s">
        <v>1574</v>
      </c>
      <c r="D2374" s="673">
        <v>5.87</v>
      </c>
      <c r="E2374" s="220" t="s">
        <v>14360</v>
      </c>
      <c r="F2374" s="441">
        <v>45261</v>
      </c>
      <c r="G2374" s="220" t="s">
        <v>1773</v>
      </c>
      <c r="H2374" s="220" t="s">
        <v>74</v>
      </c>
    </row>
    <row r="2375" spans="1:8" ht="27" customHeight="1">
      <c r="A2375">
        <v>3505</v>
      </c>
      <c r="B2375" t="s">
        <v>10945</v>
      </c>
      <c r="C2375" t="s">
        <v>1574</v>
      </c>
      <c r="D2375" s="673">
        <v>2.83</v>
      </c>
      <c r="E2375" s="220" t="s">
        <v>14360</v>
      </c>
      <c r="F2375" s="441">
        <v>45261</v>
      </c>
      <c r="G2375" s="220" t="s">
        <v>1773</v>
      </c>
      <c r="H2375" s="220" t="s">
        <v>74</v>
      </c>
    </row>
    <row r="2376" spans="1:8" ht="27" customHeight="1">
      <c r="A2376">
        <v>3521</v>
      </c>
      <c r="B2376" t="s">
        <v>10946</v>
      </c>
      <c r="C2376" t="s">
        <v>1574</v>
      </c>
      <c r="D2376" s="673">
        <v>2.14</v>
      </c>
      <c r="E2376" s="220" t="s">
        <v>14360</v>
      </c>
      <c r="F2376" s="441">
        <v>45261</v>
      </c>
      <c r="G2376" s="220" t="s">
        <v>1773</v>
      </c>
      <c r="H2376" s="220" t="s">
        <v>74</v>
      </c>
    </row>
    <row r="2377" spans="1:8" ht="27" customHeight="1">
      <c r="A2377">
        <v>3531</v>
      </c>
      <c r="B2377" t="s">
        <v>10947</v>
      </c>
      <c r="C2377" t="s">
        <v>1574</v>
      </c>
      <c r="D2377" s="673">
        <v>4.07</v>
      </c>
      <c r="E2377" s="220" t="s">
        <v>14360</v>
      </c>
      <c r="F2377" s="441">
        <v>45261</v>
      </c>
      <c r="G2377" s="220" t="s">
        <v>1773</v>
      </c>
      <c r="H2377" s="220" t="s">
        <v>74</v>
      </c>
    </row>
    <row r="2378" spans="1:8" ht="27" customHeight="1">
      <c r="A2378">
        <v>3522</v>
      </c>
      <c r="B2378" t="s">
        <v>10948</v>
      </c>
      <c r="C2378" t="s">
        <v>1574</v>
      </c>
      <c r="D2378" s="673">
        <v>2.62</v>
      </c>
      <c r="E2378" s="220" t="s">
        <v>14360</v>
      </c>
      <c r="F2378" s="441">
        <v>45261</v>
      </c>
      <c r="G2378" s="220" t="s">
        <v>1773</v>
      </c>
      <c r="H2378" s="220" t="s">
        <v>74</v>
      </c>
    </row>
    <row r="2379" spans="1:8" ht="27" customHeight="1">
      <c r="A2379">
        <v>3527</v>
      </c>
      <c r="B2379" t="s">
        <v>10949</v>
      </c>
      <c r="C2379" t="s">
        <v>1574</v>
      </c>
      <c r="D2379" s="673">
        <v>13.81</v>
      </c>
      <c r="E2379" s="220" t="s">
        <v>14360</v>
      </c>
      <c r="F2379" s="441">
        <v>45261</v>
      </c>
      <c r="G2379" s="220" t="s">
        <v>1773</v>
      </c>
      <c r="H2379" s="220" t="s">
        <v>74</v>
      </c>
    </row>
    <row r="2380" spans="1:8" ht="27" customHeight="1">
      <c r="A2380">
        <v>3516</v>
      </c>
      <c r="B2380" t="s">
        <v>10950</v>
      </c>
      <c r="C2380" t="s">
        <v>1574</v>
      </c>
      <c r="D2380" s="673">
        <v>2.21</v>
      </c>
      <c r="E2380" s="220" t="s">
        <v>14360</v>
      </c>
      <c r="F2380" s="441">
        <v>45261</v>
      </c>
      <c r="G2380" s="220" t="s">
        <v>1773</v>
      </c>
      <c r="H2380" s="220" t="s">
        <v>74</v>
      </c>
    </row>
    <row r="2381" spans="1:8" ht="27" customHeight="1">
      <c r="A2381">
        <v>3517</v>
      </c>
      <c r="B2381" t="s">
        <v>10951</v>
      </c>
      <c r="C2381" t="s">
        <v>1574</v>
      </c>
      <c r="D2381" s="673">
        <v>1.99</v>
      </c>
      <c r="E2381" s="220" t="s">
        <v>14360</v>
      </c>
      <c r="F2381" s="441">
        <v>45261</v>
      </c>
      <c r="G2381" s="220" t="s">
        <v>1773</v>
      </c>
      <c r="H2381" s="220" t="s">
        <v>74</v>
      </c>
    </row>
    <row r="2382" spans="1:8" ht="27" customHeight="1">
      <c r="A2382">
        <v>3515</v>
      </c>
      <c r="B2382" t="s">
        <v>10952</v>
      </c>
      <c r="C2382" t="s">
        <v>1574</v>
      </c>
      <c r="D2382" s="673">
        <v>7.04</v>
      </c>
      <c r="E2382" s="220" t="s">
        <v>14360</v>
      </c>
      <c r="F2382" s="441">
        <v>45261</v>
      </c>
      <c r="G2382" s="220" t="s">
        <v>1773</v>
      </c>
      <c r="H2382" s="220" t="s">
        <v>74</v>
      </c>
    </row>
    <row r="2383" spans="1:8" ht="27" customHeight="1">
      <c r="A2383">
        <v>20147</v>
      </c>
      <c r="B2383" t="s">
        <v>10953</v>
      </c>
      <c r="C2383" t="s">
        <v>1574</v>
      </c>
      <c r="D2383" s="673">
        <v>5.79</v>
      </c>
      <c r="E2383" s="220" t="s">
        <v>14360</v>
      </c>
      <c r="F2383" s="441">
        <v>45261</v>
      </c>
      <c r="G2383" s="220" t="s">
        <v>1773</v>
      </c>
      <c r="H2383" s="220" t="s">
        <v>74</v>
      </c>
    </row>
    <row r="2384" spans="1:8" ht="27" customHeight="1">
      <c r="A2384">
        <v>3524</v>
      </c>
      <c r="B2384" t="s">
        <v>10954</v>
      </c>
      <c r="C2384" t="s">
        <v>1574</v>
      </c>
      <c r="D2384" s="673">
        <v>8.7100000000000009</v>
      </c>
      <c r="E2384" s="220" t="s">
        <v>14360</v>
      </c>
      <c r="F2384" s="441">
        <v>45261</v>
      </c>
      <c r="G2384" s="220" t="s">
        <v>1773</v>
      </c>
      <c r="H2384" s="220" t="s">
        <v>74</v>
      </c>
    </row>
    <row r="2385" spans="1:8" ht="27" customHeight="1">
      <c r="A2385">
        <v>3532</v>
      </c>
      <c r="B2385" t="s">
        <v>10955</v>
      </c>
      <c r="C2385" t="s">
        <v>1574</v>
      </c>
      <c r="D2385" s="673">
        <v>20.14</v>
      </c>
      <c r="E2385" s="220" t="s">
        <v>14360</v>
      </c>
      <c r="F2385" s="441">
        <v>45261</v>
      </c>
      <c r="G2385" s="220" t="s">
        <v>1773</v>
      </c>
      <c r="H2385" s="220" t="s">
        <v>74</v>
      </c>
    </row>
    <row r="2386" spans="1:8" ht="27" customHeight="1">
      <c r="A2386">
        <v>3528</v>
      </c>
      <c r="B2386" t="s">
        <v>10956</v>
      </c>
      <c r="C2386" t="s">
        <v>1574</v>
      </c>
      <c r="D2386" s="673">
        <v>8.6199999999999992</v>
      </c>
      <c r="E2386" s="220" t="s">
        <v>14360</v>
      </c>
      <c r="F2386" s="441">
        <v>45261</v>
      </c>
      <c r="G2386" s="220" t="s">
        <v>1773</v>
      </c>
      <c r="H2386" s="220" t="s">
        <v>74</v>
      </c>
    </row>
    <row r="2387" spans="1:8" ht="27" customHeight="1">
      <c r="A2387">
        <v>37952</v>
      </c>
      <c r="B2387" t="s">
        <v>10957</v>
      </c>
      <c r="C2387" t="s">
        <v>1574</v>
      </c>
      <c r="D2387" s="673">
        <v>61.77</v>
      </c>
      <c r="E2387" s="220" t="s">
        <v>14360</v>
      </c>
      <c r="F2387" s="441">
        <v>45261</v>
      </c>
      <c r="G2387" s="220" t="s">
        <v>1773</v>
      </c>
      <c r="H2387" s="220" t="s">
        <v>74</v>
      </c>
    </row>
    <row r="2388" spans="1:8" ht="27" customHeight="1">
      <c r="A2388">
        <v>37951</v>
      </c>
      <c r="B2388" t="s">
        <v>10958</v>
      </c>
      <c r="C2388" t="s">
        <v>1574</v>
      </c>
      <c r="D2388" s="673">
        <v>2.3199999999999998</v>
      </c>
      <c r="E2388" s="220" t="s">
        <v>14360</v>
      </c>
      <c r="F2388" s="441">
        <v>45261</v>
      </c>
      <c r="G2388" s="220" t="s">
        <v>1773</v>
      </c>
      <c r="H2388" s="220" t="s">
        <v>74</v>
      </c>
    </row>
    <row r="2389" spans="1:8" ht="27" customHeight="1">
      <c r="A2389">
        <v>3518</v>
      </c>
      <c r="B2389" t="s">
        <v>10959</v>
      </c>
      <c r="C2389" t="s">
        <v>1574</v>
      </c>
      <c r="D2389" s="673">
        <v>3.57</v>
      </c>
      <c r="E2389" s="220" t="s">
        <v>14360</v>
      </c>
      <c r="F2389" s="441">
        <v>45261</v>
      </c>
      <c r="G2389" s="220" t="s">
        <v>1773</v>
      </c>
      <c r="H2389" s="220" t="s">
        <v>74</v>
      </c>
    </row>
    <row r="2390" spans="1:8" ht="27" customHeight="1">
      <c r="A2390">
        <v>3519</v>
      </c>
      <c r="B2390" t="s">
        <v>10960</v>
      </c>
      <c r="C2390" t="s">
        <v>1574</v>
      </c>
      <c r="D2390" s="673">
        <v>7.47</v>
      </c>
      <c r="E2390" s="220" t="s">
        <v>14360</v>
      </c>
      <c r="F2390" s="441">
        <v>45261</v>
      </c>
      <c r="G2390" s="220" t="s">
        <v>1773</v>
      </c>
      <c r="H2390" s="220" t="s">
        <v>74</v>
      </c>
    </row>
    <row r="2391" spans="1:8" ht="27" customHeight="1">
      <c r="A2391">
        <v>3520</v>
      </c>
      <c r="B2391" t="s">
        <v>10961</v>
      </c>
      <c r="C2391" t="s">
        <v>1574</v>
      </c>
      <c r="D2391" s="673">
        <v>7.83</v>
      </c>
      <c r="E2391" s="220" t="s">
        <v>14360</v>
      </c>
      <c r="F2391" s="441">
        <v>45261</v>
      </c>
      <c r="G2391" s="220" t="s">
        <v>1773</v>
      </c>
      <c r="H2391" s="220" t="s">
        <v>74</v>
      </c>
    </row>
    <row r="2392" spans="1:8" ht="27" customHeight="1">
      <c r="A2392">
        <v>37950</v>
      </c>
      <c r="B2392" t="s">
        <v>10962</v>
      </c>
      <c r="C2392" t="s">
        <v>1574</v>
      </c>
      <c r="D2392" s="673">
        <v>56.86</v>
      </c>
      <c r="E2392" s="220" t="s">
        <v>14360</v>
      </c>
      <c r="F2392" s="441">
        <v>45261</v>
      </c>
      <c r="G2392" s="220" t="s">
        <v>1773</v>
      </c>
      <c r="H2392" s="220" t="s">
        <v>74</v>
      </c>
    </row>
    <row r="2393" spans="1:8" ht="27" customHeight="1">
      <c r="A2393">
        <v>37949</v>
      </c>
      <c r="B2393" t="s">
        <v>10963</v>
      </c>
      <c r="C2393" t="s">
        <v>1574</v>
      </c>
      <c r="D2393" s="673">
        <v>2.09</v>
      </c>
      <c r="E2393" s="220" t="s">
        <v>14360</v>
      </c>
      <c r="F2393" s="441">
        <v>45261</v>
      </c>
      <c r="G2393" s="220" t="s">
        <v>1773</v>
      </c>
      <c r="H2393" s="220" t="s">
        <v>74</v>
      </c>
    </row>
    <row r="2394" spans="1:8" ht="27" customHeight="1">
      <c r="A2394">
        <v>3526</v>
      </c>
      <c r="B2394" t="s">
        <v>10964</v>
      </c>
      <c r="C2394" t="s">
        <v>1574</v>
      </c>
      <c r="D2394" s="673">
        <v>2.88</v>
      </c>
      <c r="E2394" s="220" t="s">
        <v>14360</v>
      </c>
      <c r="F2394" s="441">
        <v>45261</v>
      </c>
      <c r="G2394" s="220" t="s">
        <v>1773</v>
      </c>
      <c r="H2394" s="220" t="s">
        <v>74</v>
      </c>
    </row>
    <row r="2395" spans="1:8" ht="27" customHeight="1">
      <c r="A2395">
        <v>3509</v>
      </c>
      <c r="B2395" t="s">
        <v>10965</v>
      </c>
      <c r="C2395" t="s">
        <v>1574</v>
      </c>
      <c r="D2395" s="673">
        <v>6.56</v>
      </c>
      <c r="E2395" s="220" t="s">
        <v>14360</v>
      </c>
      <c r="F2395" s="441">
        <v>45261</v>
      </c>
      <c r="G2395" s="220" t="s">
        <v>1773</v>
      </c>
      <c r="H2395" s="220" t="s">
        <v>74</v>
      </c>
    </row>
    <row r="2396" spans="1:8" ht="27" customHeight="1">
      <c r="A2396">
        <v>3530</v>
      </c>
      <c r="B2396" t="s">
        <v>10966</v>
      </c>
      <c r="C2396" t="s">
        <v>1574</v>
      </c>
      <c r="D2396" s="673">
        <v>223.6</v>
      </c>
      <c r="E2396" s="220" t="s">
        <v>14360</v>
      </c>
      <c r="F2396" s="441">
        <v>45261</v>
      </c>
      <c r="G2396" s="220" t="s">
        <v>1773</v>
      </c>
      <c r="H2396" s="220" t="s">
        <v>74</v>
      </c>
    </row>
    <row r="2397" spans="1:8" ht="27" customHeight="1">
      <c r="A2397">
        <v>3542</v>
      </c>
      <c r="B2397" t="s">
        <v>10967</v>
      </c>
      <c r="C2397" t="s">
        <v>1574</v>
      </c>
      <c r="D2397" s="673">
        <v>0.64</v>
      </c>
      <c r="E2397" s="220" t="s">
        <v>14360</v>
      </c>
      <c r="F2397" s="441">
        <v>45261</v>
      </c>
      <c r="G2397" s="220" t="s">
        <v>1773</v>
      </c>
      <c r="H2397" s="220" t="s">
        <v>74</v>
      </c>
    </row>
    <row r="2398" spans="1:8" ht="27" customHeight="1">
      <c r="A2398">
        <v>3529</v>
      </c>
      <c r="B2398" t="s">
        <v>10968</v>
      </c>
      <c r="C2398" t="s">
        <v>1574</v>
      </c>
      <c r="D2398" s="673">
        <v>0.79</v>
      </c>
      <c r="E2398" s="220" t="s">
        <v>14360</v>
      </c>
      <c r="F2398" s="441">
        <v>45261</v>
      </c>
      <c r="G2398" s="220" t="s">
        <v>1773</v>
      </c>
      <c r="H2398" s="220" t="s">
        <v>74</v>
      </c>
    </row>
    <row r="2399" spans="1:8" ht="27" customHeight="1">
      <c r="A2399">
        <v>3536</v>
      </c>
      <c r="B2399" t="s">
        <v>10969</v>
      </c>
      <c r="C2399" t="s">
        <v>1574</v>
      </c>
      <c r="D2399" s="673">
        <v>2.62</v>
      </c>
      <c r="E2399" s="220" t="s">
        <v>14360</v>
      </c>
      <c r="F2399" s="441">
        <v>45261</v>
      </c>
      <c r="G2399" s="220" t="s">
        <v>1773</v>
      </c>
      <c r="H2399" s="220" t="s">
        <v>74</v>
      </c>
    </row>
    <row r="2400" spans="1:8" ht="27" customHeight="1">
      <c r="A2400">
        <v>3535</v>
      </c>
      <c r="B2400" t="s">
        <v>10970</v>
      </c>
      <c r="C2400" t="s">
        <v>1574</v>
      </c>
      <c r="D2400" s="673">
        <v>6.38</v>
      </c>
      <c r="E2400" s="220" t="s">
        <v>14360</v>
      </c>
      <c r="F2400" s="441">
        <v>45261</v>
      </c>
      <c r="G2400" s="220" t="s">
        <v>1773</v>
      </c>
      <c r="H2400" s="220" t="s">
        <v>74</v>
      </c>
    </row>
    <row r="2401" spans="1:8" ht="27" customHeight="1">
      <c r="A2401">
        <v>3540</v>
      </c>
      <c r="B2401" t="s">
        <v>10971</v>
      </c>
      <c r="C2401" t="s">
        <v>1574</v>
      </c>
      <c r="D2401" s="673">
        <v>5.4</v>
      </c>
      <c r="E2401" s="220" t="s">
        <v>14360</v>
      </c>
      <c r="F2401" s="441">
        <v>45261</v>
      </c>
      <c r="G2401" s="220" t="s">
        <v>1773</v>
      </c>
      <c r="H2401" s="220" t="s">
        <v>74</v>
      </c>
    </row>
    <row r="2402" spans="1:8" ht="27" customHeight="1">
      <c r="A2402">
        <v>3539</v>
      </c>
      <c r="B2402" t="s">
        <v>10972</v>
      </c>
      <c r="C2402" t="s">
        <v>1574</v>
      </c>
      <c r="D2402" s="673">
        <v>31.29</v>
      </c>
      <c r="E2402" s="220" t="s">
        <v>14360</v>
      </c>
      <c r="F2402" s="441">
        <v>45261</v>
      </c>
      <c r="G2402" s="220" t="s">
        <v>1773</v>
      </c>
      <c r="H2402" s="220" t="s">
        <v>74</v>
      </c>
    </row>
    <row r="2403" spans="1:8" ht="27" customHeight="1">
      <c r="A2403">
        <v>3513</v>
      </c>
      <c r="B2403" t="s">
        <v>10973</v>
      </c>
      <c r="C2403" t="s">
        <v>1574</v>
      </c>
      <c r="D2403" s="673">
        <v>110.35</v>
      </c>
      <c r="E2403" s="220" t="s">
        <v>14360</v>
      </c>
      <c r="F2403" s="441">
        <v>45261</v>
      </c>
      <c r="G2403" s="220" t="s">
        <v>1773</v>
      </c>
      <c r="H2403" s="220" t="s">
        <v>74</v>
      </c>
    </row>
    <row r="2404" spans="1:8" ht="27" customHeight="1">
      <c r="A2404">
        <v>3510</v>
      </c>
      <c r="B2404" t="s">
        <v>10974</v>
      </c>
      <c r="C2404" t="s">
        <v>1574</v>
      </c>
      <c r="D2404" s="673">
        <v>13.63</v>
      </c>
      <c r="E2404" s="220" t="s">
        <v>14360</v>
      </c>
      <c r="F2404" s="441">
        <v>45261</v>
      </c>
      <c r="G2404" s="220" t="s">
        <v>1773</v>
      </c>
      <c r="H2404" s="220" t="s">
        <v>74</v>
      </c>
    </row>
    <row r="2405" spans="1:8" ht="27" customHeight="1">
      <c r="A2405">
        <v>38913</v>
      </c>
      <c r="B2405" t="s">
        <v>10975</v>
      </c>
      <c r="C2405" t="s">
        <v>1574</v>
      </c>
      <c r="D2405" s="673">
        <v>9.42</v>
      </c>
      <c r="E2405" s="220" t="s">
        <v>14360</v>
      </c>
      <c r="F2405" s="441">
        <v>45261</v>
      </c>
      <c r="G2405" s="220" t="s">
        <v>1773</v>
      </c>
      <c r="H2405" s="220" t="s">
        <v>74</v>
      </c>
    </row>
    <row r="2406" spans="1:8" ht="27" customHeight="1">
      <c r="A2406">
        <v>38914</v>
      </c>
      <c r="B2406" t="s">
        <v>10976</v>
      </c>
      <c r="C2406" t="s">
        <v>1574</v>
      </c>
      <c r="D2406" s="673">
        <v>11.57</v>
      </c>
      <c r="E2406" s="220" t="s">
        <v>14360</v>
      </c>
      <c r="F2406" s="441">
        <v>45261</v>
      </c>
      <c r="G2406" s="220" t="s">
        <v>1773</v>
      </c>
      <c r="H2406" s="220" t="s">
        <v>74</v>
      </c>
    </row>
    <row r="2407" spans="1:8" ht="27" customHeight="1">
      <c r="A2407">
        <v>38915</v>
      </c>
      <c r="B2407" t="s">
        <v>10977</v>
      </c>
      <c r="C2407" t="s">
        <v>1574</v>
      </c>
      <c r="D2407" s="673">
        <v>22.29</v>
      </c>
      <c r="E2407" s="220" t="s">
        <v>14360</v>
      </c>
      <c r="F2407" s="441">
        <v>45261</v>
      </c>
      <c r="G2407" s="220" t="s">
        <v>1773</v>
      </c>
      <c r="H2407" s="220" t="s">
        <v>74</v>
      </c>
    </row>
    <row r="2408" spans="1:8" ht="27" customHeight="1">
      <c r="A2408">
        <v>38916</v>
      </c>
      <c r="B2408" t="s">
        <v>10978</v>
      </c>
      <c r="C2408" t="s">
        <v>1574</v>
      </c>
      <c r="D2408" s="673">
        <v>30.85</v>
      </c>
      <c r="E2408" s="220" t="s">
        <v>14360</v>
      </c>
      <c r="F2408" s="441">
        <v>45261</v>
      </c>
      <c r="G2408" s="220" t="s">
        <v>1773</v>
      </c>
      <c r="H2408" s="220" t="s">
        <v>74</v>
      </c>
    </row>
    <row r="2409" spans="1:8" ht="27" customHeight="1">
      <c r="A2409">
        <v>39300</v>
      </c>
      <c r="B2409" t="s">
        <v>10979</v>
      </c>
      <c r="C2409" t="s">
        <v>1574</v>
      </c>
      <c r="D2409" s="673">
        <v>8.41</v>
      </c>
      <c r="E2409" s="220" t="s">
        <v>14360</v>
      </c>
      <c r="F2409" s="441">
        <v>45261</v>
      </c>
      <c r="G2409" s="220" t="s">
        <v>1773</v>
      </c>
      <c r="H2409" s="220" t="s">
        <v>74</v>
      </c>
    </row>
    <row r="2410" spans="1:8" ht="27" customHeight="1">
      <c r="A2410">
        <v>39301</v>
      </c>
      <c r="B2410" t="s">
        <v>10980</v>
      </c>
      <c r="C2410" t="s">
        <v>1574</v>
      </c>
      <c r="D2410" s="673">
        <v>11.26</v>
      </c>
      <c r="E2410" s="220" t="s">
        <v>14360</v>
      </c>
      <c r="F2410" s="441">
        <v>45261</v>
      </c>
      <c r="G2410" s="220" t="s">
        <v>1773</v>
      </c>
      <c r="H2410" s="220" t="s">
        <v>74</v>
      </c>
    </row>
    <row r="2411" spans="1:8" ht="27" customHeight="1">
      <c r="A2411">
        <v>39302</v>
      </c>
      <c r="B2411" t="s">
        <v>10981</v>
      </c>
      <c r="C2411" t="s">
        <v>1574</v>
      </c>
      <c r="D2411" s="673">
        <v>20.47</v>
      </c>
      <c r="E2411" s="220" t="s">
        <v>14360</v>
      </c>
      <c r="F2411" s="441">
        <v>45261</v>
      </c>
      <c r="G2411" s="220" t="s">
        <v>1773</v>
      </c>
      <c r="H2411" s="220" t="s">
        <v>74</v>
      </c>
    </row>
    <row r="2412" spans="1:8" ht="27" customHeight="1">
      <c r="A2412">
        <v>38923</v>
      </c>
      <c r="B2412" t="s">
        <v>10982</v>
      </c>
      <c r="C2412" t="s">
        <v>1574</v>
      </c>
      <c r="D2412" s="673">
        <v>10.08</v>
      </c>
      <c r="E2412" s="220" t="s">
        <v>14360</v>
      </c>
      <c r="F2412" s="441">
        <v>45261</v>
      </c>
      <c r="G2412" s="220" t="s">
        <v>1773</v>
      </c>
      <c r="H2412" s="220" t="s">
        <v>74</v>
      </c>
    </row>
    <row r="2413" spans="1:8" ht="27" customHeight="1">
      <c r="A2413">
        <v>38925</v>
      </c>
      <c r="B2413" t="s">
        <v>10983</v>
      </c>
      <c r="C2413" t="s">
        <v>1574</v>
      </c>
      <c r="D2413" s="673">
        <v>11.7</v>
      </c>
      <c r="E2413" s="220" t="s">
        <v>14360</v>
      </c>
      <c r="F2413" s="441">
        <v>45261</v>
      </c>
      <c r="G2413" s="220" t="s">
        <v>1773</v>
      </c>
      <c r="H2413" s="220" t="s">
        <v>74</v>
      </c>
    </row>
    <row r="2414" spans="1:8" ht="27" customHeight="1">
      <c r="A2414">
        <v>38926</v>
      </c>
      <c r="B2414" t="s">
        <v>10984</v>
      </c>
      <c r="C2414" t="s">
        <v>1574</v>
      </c>
      <c r="D2414" s="673">
        <v>13.87</v>
      </c>
      <c r="E2414" s="220" t="s">
        <v>14360</v>
      </c>
      <c r="F2414" s="441">
        <v>45261</v>
      </c>
      <c r="G2414" s="220" t="s">
        <v>1773</v>
      </c>
      <c r="H2414" s="220" t="s">
        <v>74</v>
      </c>
    </row>
    <row r="2415" spans="1:8" ht="27" customHeight="1">
      <c r="A2415">
        <v>38927</v>
      </c>
      <c r="B2415" t="s">
        <v>10985</v>
      </c>
      <c r="C2415" t="s">
        <v>1574</v>
      </c>
      <c r="D2415" s="673">
        <v>17.52</v>
      </c>
      <c r="E2415" s="220" t="s">
        <v>14360</v>
      </c>
      <c r="F2415" s="441">
        <v>45261</v>
      </c>
      <c r="G2415" s="220" t="s">
        <v>1773</v>
      </c>
      <c r="H2415" s="220" t="s">
        <v>74</v>
      </c>
    </row>
    <row r="2416" spans="1:8" ht="27" customHeight="1">
      <c r="A2416">
        <v>39304</v>
      </c>
      <c r="B2416" t="s">
        <v>10986</v>
      </c>
      <c r="C2416" t="s">
        <v>1574</v>
      </c>
      <c r="D2416" s="673">
        <v>9.9499999999999993</v>
      </c>
      <c r="E2416" s="220" t="s">
        <v>14360</v>
      </c>
      <c r="F2416" s="441">
        <v>45261</v>
      </c>
      <c r="G2416" s="220" t="s">
        <v>1773</v>
      </c>
      <c r="H2416" s="220" t="s">
        <v>74</v>
      </c>
    </row>
    <row r="2417" spans="1:8" ht="27" customHeight="1">
      <c r="A2417">
        <v>39305</v>
      </c>
      <c r="B2417" t="s">
        <v>10987</v>
      </c>
      <c r="C2417" t="s">
        <v>1574</v>
      </c>
      <c r="D2417" s="673">
        <v>10.91</v>
      </c>
      <c r="E2417" s="220" t="s">
        <v>14360</v>
      </c>
      <c r="F2417" s="441">
        <v>45261</v>
      </c>
      <c r="G2417" s="220" t="s">
        <v>1773</v>
      </c>
      <c r="H2417" s="220" t="s">
        <v>74</v>
      </c>
    </row>
    <row r="2418" spans="1:8" ht="27" customHeight="1">
      <c r="A2418">
        <v>39306</v>
      </c>
      <c r="B2418" t="s">
        <v>10988</v>
      </c>
      <c r="C2418" t="s">
        <v>1574</v>
      </c>
      <c r="D2418" s="673">
        <v>14.67</v>
      </c>
      <c r="E2418" s="220" t="s">
        <v>14360</v>
      </c>
      <c r="F2418" s="441">
        <v>45261</v>
      </c>
      <c r="G2418" s="220" t="s">
        <v>1773</v>
      </c>
      <c r="H2418" s="220" t="s">
        <v>74</v>
      </c>
    </row>
    <row r="2419" spans="1:8" ht="27" customHeight="1">
      <c r="A2419">
        <v>38928</v>
      </c>
      <c r="B2419" t="s">
        <v>10989</v>
      </c>
      <c r="C2419" t="s">
        <v>1574</v>
      </c>
      <c r="D2419" s="673">
        <v>19.39</v>
      </c>
      <c r="E2419" s="220" t="s">
        <v>14360</v>
      </c>
      <c r="F2419" s="441">
        <v>45261</v>
      </c>
      <c r="G2419" s="220" t="s">
        <v>1773</v>
      </c>
      <c r="H2419" s="220" t="s">
        <v>74</v>
      </c>
    </row>
    <row r="2420" spans="1:8" ht="27" customHeight="1">
      <c r="A2420">
        <v>38941</v>
      </c>
      <c r="B2420" t="s">
        <v>10990</v>
      </c>
      <c r="C2420" t="s">
        <v>1574</v>
      </c>
      <c r="D2420" s="673">
        <v>15.2</v>
      </c>
      <c r="E2420" s="220" t="s">
        <v>14360</v>
      </c>
      <c r="F2420" s="441">
        <v>45261</v>
      </c>
      <c r="G2420" s="220" t="s">
        <v>1773</v>
      </c>
      <c r="H2420" s="220" t="s">
        <v>74</v>
      </c>
    </row>
    <row r="2421" spans="1:8" ht="27" customHeight="1">
      <c r="A2421">
        <v>38917</v>
      </c>
      <c r="B2421" t="s">
        <v>10991</v>
      </c>
      <c r="C2421" t="s">
        <v>1574</v>
      </c>
      <c r="D2421" s="673">
        <v>10.84</v>
      </c>
      <c r="E2421" s="220" t="s">
        <v>14360</v>
      </c>
      <c r="F2421" s="441">
        <v>45261</v>
      </c>
      <c r="G2421" s="220" t="s">
        <v>1773</v>
      </c>
      <c r="H2421" s="220" t="s">
        <v>74</v>
      </c>
    </row>
    <row r="2422" spans="1:8" ht="27" customHeight="1">
      <c r="A2422">
        <v>38919</v>
      </c>
      <c r="B2422" t="s">
        <v>10992</v>
      </c>
      <c r="C2422" t="s">
        <v>1574</v>
      </c>
      <c r="D2422" s="673">
        <v>12.72</v>
      </c>
      <c r="E2422" s="220" t="s">
        <v>14360</v>
      </c>
      <c r="F2422" s="441">
        <v>45261</v>
      </c>
      <c r="G2422" s="220" t="s">
        <v>1773</v>
      </c>
      <c r="H2422" s="220" t="s">
        <v>74</v>
      </c>
    </row>
    <row r="2423" spans="1:8" ht="27" customHeight="1">
      <c r="A2423">
        <v>38922</v>
      </c>
      <c r="B2423" t="s">
        <v>10993</v>
      </c>
      <c r="C2423" t="s">
        <v>1574</v>
      </c>
      <c r="D2423" s="673">
        <v>17.07</v>
      </c>
      <c r="E2423" s="220" t="s">
        <v>14360</v>
      </c>
      <c r="F2423" s="441">
        <v>45261</v>
      </c>
      <c r="G2423" s="220" t="s">
        <v>1773</v>
      </c>
      <c r="H2423" s="220" t="s">
        <v>74</v>
      </c>
    </row>
    <row r="2424" spans="1:8" ht="27" customHeight="1">
      <c r="A2424">
        <v>20151</v>
      </c>
      <c r="B2424" t="s">
        <v>10994</v>
      </c>
      <c r="C2424" t="s">
        <v>1574</v>
      </c>
      <c r="D2424" s="673">
        <v>19.260000000000002</v>
      </c>
      <c r="E2424" s="220" t="s">
        <v>14360</v>
      </c>
      <c r="F2424" s="441">
        <v>45261</v>
      </c>
      <c r="G2424" s="220" t="s">
        <v>1773</v>
      </c>
      <c r="H2424" s="220" t="s">
        <v>74</v>
      </c>
    </row>
    <row r="2425" spans="1:8" ht="27" customHeight="1">
      <c r="A2425">
        <v>20152</v>
      </c>
      <c r="B2425" t="s">
        <v>10995</v>
      </c>
      <c r="C2425" t="s">
        <v>1574</v>
      </c>
      <c r="D2425" s="673">
        <v>69.7</v>
      </c>
      <c r="E2425" s="220" t="s">
        <v>14360</v>
      </c>
      <c r="F2425" s="441">
        <v>45261</v>
      </c>
      <c r="G2425" s="220" t="s">
        <v>1773</v>
      </c>
      <c r="H2425" s="220" t="s">
        <v>74</v>
      </c>
    </row>
    <row r="2426" spans="1:8" ht="27" customHeight="1">
      <c r="A2426">
        <v>20148</v>
      </c>
      <c r="B2426" t="s">
        <v>10996</v>
      </c>
      <c r="C2426" t="s">
        <v>1574</v>
      </c>
      <c r="D2426" s="673">
        <v>3.79</v>
      </c>
      <c r="E2426" s="220" t="s">
        <v>14360</v>
      </c>
      <c r="F2426" s="441">
        <v>45261</v>
      </c>
      <c r="G2426" s="220" t="s">
        <v>1773</v>
      </c>
      <c r="H2426" s="220" t="s">
        <v>74</v>
      </c>
    </row>
    <row r="2427" spans="1:8" ht="27" customHeight="1">
      <c r="A2427">
        <v>20149</v>
      </c>
      <c r="B2427" t="s">
        <v>10997</v>
      </c>
      <c r="C2427" t="s">
        <v>1574</v>
      </c>
      <c r="D2427" s="673">
        <v>6.32</v>
      </c>
      <c r="E2427" s="220" t="s">
        <v>14360</v>
      </c>
      <c r="F2427" s="441">
        <v>45261</v>
      </c>
      <c r="G2427" s="220" t="s">
        <v>1773</v>
      </c>
      <c r="H2427" s="220" t="s">
        <v>74</v>
      </c>
    </row>
    <row r="2428" spans="1:8" ht="27" customHeight="1">
      <c r="A2428">
        <v>20150</v>
      </c>
      <c r="B2428" t="s">
        <v>10998</v>
      </c>
      <c r="C2428" t="s">
        <v>1574</v>
      </c>
      <c r="D2428" s="673">
        <v>16.3</v>
      </c>
      <c r="E2428" s="220" t="s">
        <v>14360</v>
      </c>
      <c r="F2428" s="441">
        <v>45261</v>
      </c>
      <c r="G2428" s="220" t="s">
        <v>1773</v>
      </c>
      <c r="H2428" s="220" t="s">
        <v>74</v>
      </c>
    </row>
    <row r="2429" spans="1:8" ht="27" customHeight="1">
      <c r="A2429">
        <v>20157</v>
      </c>
      <c r="B2429" t="s">
        <v>10999</v>
      </c>
      <c r="C2429" t="s">
        <v>1574</v>
      </c>
      <c r="D2429" s="673">
        <v>18.29</v>
      </c>
      <c r="E2429" s="220" t="s">
        <v>14360</v>
      </c>
      <c r="F2429" s="441">
        <v>45261</v>
      </c>
      <c r="G2429" s="220" t="s">
        <v>1773</v>
      </c>
      <c r="H2429" s="220" t="s">
        <v>74</v>
      </c>
    </row>
    <row r="2430" spans="1:8" ht="27" customHeight="1">
      <c r="A2430">
        <v>20158</v>
      </c>
      <c r="B2430" t="s">
        <v>11000</v>
      </c>
      <c r="C2430" t="s">
        <v>1574</v>
      </c>
      <c r="D2430" s="673">
        <v>72.66</v>
      </c>
      <c r="E2430" s="220" t="s">
        <v>14360</v>
      </c>
      <c r="F2430" s="441">
        <v>45261</v>
      </c>
      <c r="G2430" s="220" t="s">
        <v>1773</v>
      </c>
      <c r="H2430" s="220" t="s">
        <v>74</v>
      </c>
    </row>
    <row r="2431" spans="1:8" ht="27" customHeight="1">
      <c r="A2431">
        <v>20154</v>
      </c>
      <c r="B2431" t="s">
        <v>11001</v>
      </c>
      <c r="C2431" t="s">
        <v>1574</v>
      </c>
      <c r="D2431" s="673">
        <v>3.71</v>
      </c>
      <c r="E2431" s="220" t="s">
        <v>14360</v>
      </c>
      <c r="F2431" s="441">
        <v>45261</v>
      </c>
      <c r="G2431" s="220" t="s">
        <v>1773</v>
      </c>
      <c r="H2431" s="220" t="s">
        <v>74</v>
      </c>
    </row>
    <row r="2432" spans="1:8" ht="27" customHeight="1">
      <c r="A2432">
        <v>20155</v>
      </c>
      <c r="B2432" t="s">
        <v>11002</v>
      </c>
      <c r="C2432" t="s">
        <v>1574</v>
      </c>
      <c r="D2432" s="673">
        <v>5.65</v>
      </c>
      <c r="E2432" s="220" t="s">
        <v>14360</v>
      </c>
      <c r="F2432" s="441">
        <v>45261</v>
      </c>
      <c r="G2432" s="220" t="s">
        <v>1773</v>
      </c>
      <c r="H2432" s="220" t="s">
        <v>74</v>
      </c>
    </row>
    <row r="2433" spans="1:8" ht="27" customHeight="1">
      <c r="A2433">
        <v>20156</v>
      </c>
      <c r="B2433" t="s">
        <v>11003</v>
      </c>
      <c r="C2433" t="s">
        <v>1574</v>
      </c>
      <c r="D2433" s="673">
        <v>15.87</v>
      </c>
      <c r="E2433" s="220" t="s">
        <v>14360</v>
      </c>
      <c r="F2433" s="441">
        <v>45261</v>
      </c>
      <c r="G2433" s="220" t="s">
        <v>1773</v>
      </c>
      <c r="H2433" s="220" t="s">
        <v>74</v>
      </c>
    </row>
    <row r="2434" spans="1:8" ht="27" customHeight="1">
      <c r="A2434">
        <v>3499</v>
      </c>
      <c r="B2434" t="s">
        <v>11004</v>
      </c>
      <c r="C2434" t="s">
        <v>1574</v>
      </c>
      <c r="D2434" s="673">
        <v>1.22</v>
      </c>
      <c r="E2434" s="220" t="s">
        <v>14360</v>
      </c>
      <c r="F2434" s="441">
        <v>45261</v>
      </c>
      <c r="G2434" s="220" t="s">
        <v>1773</v>
      </c>
      <c r="H2434" s="220" t="s">
        <v>74</v>
      </c>
    </row>
    <row r="2435" spans="1:8" ht="27" customHeight="1">
      <c r="A2435">
        <v>3500</v>
      </c>
      <c r="B2435" t="s">
        <v>11005</v>
      </c>
      <c r="C2435" t="s">
        <v>1574</v>
      </c>
      <c r="D2435" s="673">
        <v>1.62</v>
      </c>
      <c r="E2435" s="220" t="s">
        <v>14360</v>
      </c>
      <c r="F2435" s="441">
        <v>45261</v>
      </c>
      <c r="G2435" s="220" t="s">
        <v>1773</v>
      </c>
      <c r="H2435" s="220" t="s">
        <v>74</v>
      </c>
    </row>
    <row r="2436" spans="1:8" ht="27" customHeight="1">
      <c r="A2436">
        <v>3501</v>
      </c>
      <c r="B2436" t="s">
        <v>11006</v>
      </c>
      <c r="C2436" t="s">
        <v>1574</v>
      </c>
      <c r="D2436" s="673">
        <v>4.4800000000000004</v>
      </c>
      <c r="E2436" s="220" t="s">
        <v>14360</v>
      </c>
      <c r="F2436" s="441">
        <v>45261</v>
      </c>
      <c r="G2436" s="220" t="s">
        <v>1773</v>
      </c>
      <c r="H2436" s="220" t="s">
        <v>74</v>
      </c>
    </row>
    <row r="2437" spans="1:8" ht="27" customHeight="1">
      <c r="A2437">
        <v>3502</v>
      </c>
      <c r="B2437" t="s">
        <v>11007</v>
      </c>
      <c r="C2437" t="s">
        <v>1574</v>
      </c>
      <c r="D2437" s="673">
        <v>6.44</v>
      </c>
      <c r="E2437" s="220" t="s">
        <v>14360</v>
      </c>
      <c r="F2437" s="441">
        <v>45261</v>
      </c>
      <c r="G2437" s="220" t="s">
        <v>1773</v>
      </c>
      <c r="H2437" s="220" t="s">
        <v>74</v>
      </c>
    </row>
    <row r="2438" spans="1:8" ht="27" customHeight="1">
      <c r="A2438">
        <v>3503</v>
      </c>
      <c r="B2438" t="s">
        <v>11008</v>
      </c>
      <c r="C2438" t="s">
        <v>1574</v>
      </c>
      <c r="D2438" s="673">
        <v>8.09</v>
      </c>
      <c r="E2438" s="220" t="s">
        <v>14360</v>
      </c>
      <c r="F2438" s="441">
        <v>45261</v>
      </c>
      <c r="G2438" s="220" t="s">
        <v>1773</v>
      </c>
      <c r="H2438" s="220" t="s">
        <v>74</v>
      </c>
    </row>
    <row r="2439" spans="1:8" ht="27" customHeight="1">
      <c r="A2439">
        <v>3477</v>
      </c>
      <c r="B2439" t="s">
        <v>11009</v>
      </c>
      <c r="C2439" t="s">
        <v>1574</v>
      </c>
      <c r="D2439" s="673">
        <v>29.41</v>
      </c>
      <c r="E2439" s="220" t="s">
        <v>14360</v>
      </c>
      <c r="F2439" s="441">
        <v>45261</v>
      </c>
      <c r="G2439" s="220" t="s">
        <v>1773</v>
      </c>
      <c r="H2439" s="220" t="s">
        <v>74</v>
      </c>
    </row>
    <row r="2440" spans="1:8" ht="27" customHeight="1">
      <c r="A2440">
        <v>3478</v>
      </c>
      <c r="B2440" t="s">
        <v>11010</v>
      </c>
      <c r="C2440" t="s">
        <v>1574</v>
      </c>
      <c r="D2440" s="673">
        <v>70.510000000000005</v>
      </c>
      <c r="E2440" s="220" t="s">
        <v>14360</v>
      </c>
      <c r="F2440" s="441">
        <v>45261</v>
      </c>
      <c r="G2440" s="220" t="s">
        <v>1773</v>
      </c>
      <c r="H2440" s="220" t="s">
        <v>74</v>
      </c>
    </row>
    <row r="2441" spans="1:8" ht="27" customHeight="1">
      <c r="A2441">
        <v>3525</v>
      </c>
      <c r="B2441" t="s">
        <v>11011</v>
      </c>
      <c r="C2441" t="s">
        <v>1574</v>
      </c>
      <c r="D2441" s="673">
        <v>87.02</v>
      </c>
      <c r="E2441" s="220" t="s">
        <v>14360</v>
      </c>
      <c r="F2441" s="441">
        <v>45261</v>
      </c>
      <c r="G2441" s="220" t="s">
        <v>1773</v>
      </c>
      <c r="H2441" s="220" t="s">
        <v>74</v>
      </c>
    </row>
    <row r="2442" spans="1:8" ht="27" customHeight="1">
      <c r="A2442">
        <v>3511</v>
      </c>
      <c r="B2442" t="s">
        <v>11012</v>
      </c>
      <c r="C2442" t="s">
        <v>1574</v>
      </c>
      <c r="D2442" s="673">
        <v>92.3</v>
      </c>
      <c r="E2442" s="220" t="s">
        <v>14360</v>
      </c>
      <c r="F2442" s="441">
        <v>45261</v>
      </c>
      <c r="G2442" s="220" t="s">
        <v>1773</v>
      </c>
      <c r="H2442" s="220" t="s">
        <v>74</v>
      </c>
    </row>
    <row r="2443" spans="1:8" ht="27" customHeight="1">
      <c r="A2443">
        <v>12032</v>
      </c>
      <c r="B2443" t="s">
        <v>11013</v>
      </c>
      <c r="C2443" t="s">
        <v>1582</v>
      </c>
      <c r="D2443" s="673">
        <v>57.65</v>
      </c>
      <c r="E2443" s="220" t="s">
        <v>14360</v>
      </c>
      <c r="F2443" s="441">
        <v>45261</v>
      </c>
      <c r="G2443" s="220" t="s">
        <v>1773</v>
      </c>
      <c r="H2443" s="220" t="s">
        <v>74</v>
      </c>
    </row>
    <row r="2444" spans="1:8" ht="27" customHeight="1">
      <c r="A2444">
        <v>12030</v>
      </c>
      <c r="B2444" t="s">
        <v>11014</v>
      </c>
      <c r="C2444" t="s">
        <v>1582</v>
      </c>
      <c r="D2444" s="673">
        <v>54.16</v>
      </c>
      <c r="E2444" s="220" t="s">
        <v>14360</v>
      </c>
      <c r="F2444" s="441">
        <v>45261</v>
      </c>
      <c r="G2444" s="220" t="s">
        <v>1773</v>
      </c>
      <c r="H2444" s="220" t="s">
        <v>74</v>
      </c>
    </row>
    <row r="2445" spans="1:8" ht="27" customHeight="1">
      <c r="A2445">
        <v>10908</v>
      </c>
      <c r="B2445" t="s">
        <v>11015</v>
      </c>
      <c r="C2445" t="s">
        <v>1574</v>
      </c>
      <c r="D2445" s="673">
        <v>17.98</v>
      </c>
      <c r="E2445" s="220" t="s">
        <v>14360</v>
      </c>
      <c r="F2445" s="441">
        <v>45261</v>
      </c>
      <c r="G2445" s="220" t="s">
        <v>1773</v>
      </c>
      <c r="H2445" s="220" t="s">
        <v>74</v>
      </c>
    </row>
    <row r="2446" spans="1:8" ht="27" customHeight="1">
      <c r="A2446">
        <v>10909</v>
      </c>
      <c r="B2446" t="s">
        <v>11016</v>
      </c>
      <c r="C2446" t="s">
        <v>1574</v>
      </c>
      <c r="D2446" s="673">
        <v>20.92</v>
      </c>
      <c r="E2446" s="220" t="s">
        <v>14360</v>
      </c>
      <c r="F2446" s="441">
        <v>45261</v>
      </c>
      <c r="G2446" s="220" t="s">
        <v>1773</v>
      </c>
      <c r="H2446" s="220" t="s">
        <v>74</v>
      </c>
    </row>
    <row r="2447" spans="1:8" ht="27" customHeight="1">
      <c r="A2447">
        <v>3669</v>
      </c>
      <c r="B2447" t="s">
        <v>11017</v>
      </c>
      <c r="C2447" t="s">
        <v>1574</v>
      </c>
      <c r="D2447" s="673">
        <v>12.85</v>
      </c>
      <c r="E2447" s="220" t="s">
        <v>14360</v>
      </c>
      <c r="F2447" s="441">
        <v>45261</v>
      </c>
      <c r="G2447" s="220" t="s">
        <v>1773</v>
      </c>
      <c r="H2447" s="220" t="s">
        <v>74</v>
      </c>
    </row>
    <row r="2448" spans="1:8" ht="27" customHeight="1">
      <c r="A2448">
        <v>20139</v>
      </c>
      <c r="B2448" t="s">
        <v>11018</v>
      </c>
      <c r="C2448" t="s">
        <v>1574</v>
      </c>
      <c r="D2448" s="673">
        <v>110.54</v>
      </c>
      <c r="E2448" s="220" t="s">
        <v>14360</v>
      </c>
      <c r="F2448" s="441">
        <v>45261</v>
      </c>
      <c r="G2448" s="220" t="s">
        <v>1773</v>
      </c>
      <c r="H2448" s="220" t="s">
        <v>74</v>
      </c>
    </row>
    <row r="2449" spans="1:8" ht="27" customHeight="1">
      <c r="A2449">
        <v>3668</v>
      </c>
      <c r="B2449" t="s">
        <v>11019</v>
      </c>
      <c r="C2449" t="s">
        <v>1574</v>
      </c>
      <c r="D2449" s="673">
        <v>39.479999999999997</v>
      </c>
      <c r="E2449" s="220" t="s">
        <v>14360</v>
      </c>
      <c r="F2449" s="441">
        <v>45261</v>
      </c>
      <c r="G2449" s="220" t="s">
        <v>1773</v>
      </c>
      <c r="H2449" s="220" t="s">
        <v>74</v>
      </c>
    </row>
    <row r="2450" spans="1:8" ht="27" customHeight="1">
      <c r="A2450">
        <v>10911</v>
      </c>
      <c r="B2450" t="s">
        <v>11020</v>
      </c>
      <c r="C2450" t="s">
        <v>1574</v>
      </c>
      <c r="D2450" s="673">
        <v>17.309999999999999</v>
      </c>
      <c r="E2450" s="220" t="s">
        <v>14360</v>
      </c>
      <c r="F2450" s="441">
        <v>45261</v>
      </c>
      <c r="G2450" s="220" t="s">
        <v>1773</v>
      </c>
      <c r="H2450" s="220" t="s">
        <v>74</v>
      </c>
    </row>
    <row r="2451" spans="1:8" ht="27" customHeight="1">
      <c r="A2451">
        <v>3659</v>
      </c>
      <c r="B2451" t="s">
        <v>11021</v>
      </c>
      <c r="C2451" t="s">
        <v>1574</v>
      </c>
      <c r="D2451" s="673">
        <v>17.64</v>
      </c>
      <c r="E2451" s="220" t="s">
        <v>14360</v>
      </c>
      <c r="F2451" s="441">
        <v>45261</v>
      </c>
      <c r="G2451" s="220" t="s">
        <v>1773</v>
      </c>
      <c r="H2451" s="220" t="s">
        <v>74</v>
      </c>
    </row>
    <row r="2452" spans="1:8" ht="27" customHeight="1">
      <c r="A2452">
        <v>3660</v>
      </c>
      <c r="B2452" t="s">
        <v>11022</v>
      </c>
      <c r="C2452" t="s">
        <v>1574</v>
      </c>
      <c r="D2452" s="673">
        <v>22.8</v>
      </c>
      <c r="E2452" s="220" t="s">
        <v>14360</v>
      </c>
      <c r="F2452" s="441">
        <v>45261</v>
      </c>
      <c r="G2452" s="220" t="s">
        <v>1773</v>
      </c>
      <c r="H2452" s="220" t="s">
        <v>74</v>
      </c>
    </row>
    <row r="2453" spans="1:8" ht="27" customHeight="1">
      <c r="A2453">
        <v>20144</v>
      </c>
      <c r="B2453" t="s">
        <v>11023</v>
      </c>
      <c r="C2453" t="s">
        <v>1574</v>
      </c>
      <c r="D2453" s="673">
        <v>51.07</v>
      </c>
      <c r="E2453" s="220" t="s">
        <v>14360</v>
      </c>
      <c r="F2453" s="441">
        <v>45261</v>
      </c>
      <c r="G2453" s="220" t="s">
        <v>1773</v>
      </c>
      <c r="H2453" s="220" t="s">
        <v>74</v>
      </c>
    </row>
    <row r="2454" spans="1:8" ht="27" customHeight="1">
      <c r="A2454">
        <v>20143</v>
      </c>
      <c r="B2454" t="s">
        <v>11024</v>
      </c>
      <c r="C2454" t="s">
        <v>1574</v>
      </c>
      <c r="D2454" s="673">
        <v>65.34</v>
      </c>
      <c r="E2454" s="220" t="s">
        <v>14360</v>
      </c>
      <c r="F2454" s="441">
        <v>45261</v>
      </c>
      <c r="G2454" s="220" t="s">
        <v>1773</v>
      </c>
      <c r="H2454" s="220" t="s">
        <v>74</v>
      </c>
    </row>
    <row r="2455" spans="1:8" ht="27" customHeight="1">
      <c r="A2455">
        <v>20145</v>
      </c>
      <c r="B2455" t="s">
        <v>11025</v>
      </c>
      <c r="C2455" t="s">
        <v>1574</v>
      </c>
      <c r="D2455" s="673">
        <v>126.04</v>
      </c>
      <c r="E2455" s="220" t="s">
        <v>14360</v>
      </c>
      <c r="F2455" s="441">
        <v>45261</v>
      </c>
      <c r="G2455" s="220" t="s">
        <v>1773</v>
      </c>
      <c r="H2455" s="220" t="s">
        <v>74</v>
      </c>
    </row>
    <row r="2456" spans="1:8" ht="27" customHeight="1">
      <c r="A2456">
        <v>20146</v>
      </c>
      <c r="B2456" t="s">
        <v>11026</v>
      </c>
      <c r="C2456" t="s">
        <v>1574</v>
      </c>
      <c r="D2456" s="673">
        <v>172.3</v>
      </c>
      <c r="E2456" s="220" t="s">
        <v>14360</v>
      </c>
      <c r="F2456" s="441">
        <v>45261</v>
      </c>
      <c r="G2456" s="220" t="s">
        <v>1773</v>
      </c>
      <c r="H2456" s="220" t="s">
        <v>74</v>
      </c>
    </row>
    <row r="2457" spans="1:8" ht="27" customHeight="1">
      <c r="A2457">
        <v>20140</v>
      </c>
      <c r="B2457" t="s">
        <v>11027</v>
      </c>
      <c r="C2457" t="s">
        <v>1574</v>
      </c>
      <c r="D2457" s="673">
        <v>8.08</v>
      </c>
      <c r="E2457" s="220" t="s">
        <v>14360</v>
      </c>
      <c r="F2457" s="441">
        <v>45261</v>
      </c>
      <c r="G2457" s="220" t="s">
        <v>1773</v>
      </c>
      <c r="H2457" s="220" t="s">
        <v>74</v>
      </c>
    </row>
    <row r="2458" spans="1:8" ht="27" customHeight="1">
      <c r="A2458">
        <v>20141</v>
      </c>
      <c r="B2458" t="s">
        <v>11028</v>
      </c>
      <c r="C2458" t="s">
        <v>1574</v>
      </c>
      <c r="D2458" s="673">
        <v>19.8</v>
      </c>
      <c r="E2458" s="220" t="s">
        <v>14360</v>
      </c>
      <c r="F2458" s="441">
        <v>45261</v>
      </c>
      <c r="G2458" s="220" t="s">
        <v>1773</v>
      </c>
      <c r="H2458" s="220" t="s">
        <v>74</v>
      </c>
    </row>
    <row r="2459" spans="1:8" ht="27" customHeight="1">
      <c r="A2459">
        <v>20142</v>
      </c>
      <c r="B2459" t="s">
        <v>11029</v>
      </c>
      <c r="C2459" t="s">
        <v>1574</v>
      </c>
      <c r="D2459" s="673">
        <v>34.82</v>
      </c>
      <c r="E2459" s="220" t="s">
        <v>14360</v>
      </c>
      <c r="F2459" s="441">
        <v>45261</v>
      </c>
      <c r="G2459" s="220" t="s">
        <v>1773</v>
      </c>
      <c r="H2459" s="220" t="s">
        <v>74</v>
      </c>
    </row>
    <row r="2460" spans="1:8" ht="27" customHeight="1">
      <c r="A2460">
        <v>3670</v>
      </c>
      <c r="B2460" t="s">
        <v>11030</v>
      </c>
      <c r="C2460" t="s">
        <v>1574</v>
      </c>
      <c r="D2460" s="673">
        <v>22.64</v>
      </c>
      <c r="E2460" s="220" t="s">
        <v>14360</v>
      </c>
      <c r="F2460" s="441">
        <v>45261</v>
      </c>
      <c r="G2460" s="220" t="s">
        <v>1773</v>
      </c>
      <c r="H2460" s="220" t="s">
        <v>74</v>
      </c>
    </row>
    <row r="2461" spans="1:8" ht="27" customHeight="1">
      <c r="A2461">
        <v>3666</v>
      </c>
      <c r="B2461" t="s">
        <v>11031</v>
      </c>
      <c r="C2461" t="s">
        <v>1574</v>
      </c>
      <c r="D2461" s="673">
        <v>3.56</v>
      </c>
      <c r="E2461" s="220" t="s">
        <v>14360</v>
      </c>
      <c r="F2461" s="441">
        <v>45261</v>
      </c>
      <c r="G2461" s="220" t="s">
        <v>1773</v>
      </c>
      <c r="H2461" s="220" t="s">
        <v>74</v>
      </c>
    </row>
    <row r="2462" spans="1:8" ht="27" customHeight="1">
      <c r="A2462">
        <v>3662</v>
      </c>
      <c r="B2462" t="s">
        <v>11032</v>
      </c>
      <c r="C2462" t="s">
        <v>1574</v>
      </c>
      <c r="D2462" s="673">
        <v>9.2899999999999991</v>
      </c>
      <c r="E2462" s="220" t="s">
        <v>14360</v>
      </c>
      <c r="F2462" s="441">
        <v>45261</v>
      </c>
      <c r="G2462" s="220" t="s">
        <v>1773</v>
      </c>
      <c r="H2462" s="220" t="s">
        <v>74</v>
      </c>
    </row>
    <row r="2463" spans="1:8" ht="27" customHeight="1">
      <c r="A2463">
        <v>3658</v>
      </c>
      <c r="B2463" t="s">
        <v>11033</v>
      </c>
      <c r="C2463" t="s">
        <v>1574</v>
      </c>
      <c r="D2463" s="673">
        <v>17.600000000000001</v>
      </c>
      <c r="E2463" s="220" t="s">
        <v>14360</v>
      </c>
      <c r="F2463" s="441">
        <v>45261</v>
      </c>
      <c r="G2463" s="220" t="s">
        <v>1773</v>
      </c>
      <c r="H2463" s="220" t="s">
        <v>74</v>
      </c>
    </row>
    <row r="2464" spans="1:8" ht="27" customHeight="1">
      <c r="A2464">
        <v>14157</v>
      </c>
      <c r="B2464" t="s">
        <v>11034</v>
      </c>
      <c r="C2464" t="s">
        <v>1574</v>
      </c>
      <c r="D2464" s="673">
        <v>1.27</v>
      </c>
      <c r="E2464" s="220" t="s">
        <v>14360</v>
      </c>
      <c r="F2464" s="441">
        <v>45261</v>
      </c>
      <c r="G2464" s="220" t="s">
        <v>1773</v>
      </c>
      <c r="H2464" s="220" t="s">
        <v>74</v>
      </c>
    </row>
    <row r="2465" spans="1:8" ht="27" customHeight="1">
      <c r="A2465">
        <v>42696</v>
      </c>
      <c r="B2465" t="s">
        <v>11035</v>
      </c>
      <c r="C2465" t="s">
        <v>1574</v>
      </c>
      <c r="D2465" s="673">
        <v>139.62</v>
      </c>
      <c r="E2465" s="220" t="s">
        <v>14360</v>
      </c>
      <c r="F2465" s="441">
        <v>45261</v>
      </c>
      <c r="G2465" s="220" t="s">
        <v>1773</v>
      </c>
      <c r="H2465" s="220" t="s">
        <v>74</v>
      </c>
    </row>
    <row r="2466" spans="1:8" ht="27" customHeight="1">
      <c r="A2466">
        <v>39875</v>
      </c>
      <c r="B2466" t="s">
        <v>11036</v>
      </c>
      <c r="C2466" t="s">
        <v>1574</v>
      </c>
      <c r="D2466" s="673">
        <v>612.03</v>
      </c>
      <c r="E2466" s="220" t="s">
        <v>14360</v>
      </c>
      <c r="F2466" s="441">
        <v>45261</v>
      </c>
      <c r="G2466" s="220" t="s">
        <v>1773</v>
      </c>
      <c r="H2466" s="220" t="s">
        <v>74</v>
      </c>
    </row>
    <row r="2467" spans="1:8" ht="27" customHeight="1">
      <c r="A2467">
        <v>39876</v>
      </c>
      <c r="B2467" t="s">
        <v>11037</v>
      </c>
      <c r="C2467" t="s">
        <v>1574</v>
      </c>
      <c r="D2467" s="673">
        <v>766.26</v>
      </c>
      <c r="E2467" s="220" t="s">
        <v>14360</v>
      </c>
      <c r="F2467" s="441">
        <v>45261</v>
      </c>
      <c r="G2467" s="220" t="s">
        <v>1773</v>
      </c>
      <c r="H2467" s="220" t="s">
        <v>74</v>
      </c>
    </row>
    <row r="2468" spans="1:8" ht="27" customHeight="1">
      <c r="A2468">
        <v>39877</v>
      </c>
      <c r="B2468" t="s">
        <v>11038</v>
      </c>
      <c r="C2468" t="s">
        <v>1574</v>
      </c>
      <c r="D2468" s="674">
        <v>1062.78</v>
      </c>
      <c r="E2468" s="220" t="s">
        <v>14360</v>
      </c>
      <c r="F2468" s="441">
        <v>45261</v>
      </c>
      <c r="G2468" s="220" t="s">
        <v>1773</v>
      </c>
      <c r="H2468" s="220" t="s">
        <v>74</v>
      </c>
    </row>
    <row r="2469" spans="1:8" ht="27" customHeight="1">
      <c r="A2469">
        <v>39878</v>
      </c>
      <c r="B2469" t="s">
        <v>11039</v>
      </c>
      <c r="C2469" t="s">
        <v>1574</v>
      </c>
      <c r="D2469" s="674">
        <v>1403.75</v>
      </c>
      <c r="E2469" s="220" t="s">
        <v>14360</v>
      </c>
      <c r="F2469" s="441">
        <v>45261</v>
      </c>
      <c r="G2469" s="220" t="s">
        <v>1773</v>
      </c>
      <c r="H2469" s="220" t="s">
        <v>74</v>
      </c>
    </row>
    <row r="2470" spans="1:8" ht="27" customHeight="1">
      <c r="A2470">
        <v>39872</v>
      </c>
      <c r="B2470" t="s">
        <v>11040</v>
      </c>
      <c r="C2470" t="s">
        <v>1574</v>
      </c>
      <c r="D2470" s="673">
        <v>419.72</v>
      </c>
      <c r="E2470" s="220" t="s">
        <v>14360</v>
      </c>
      <c r="F2470" s="441">
        <v>45261</v>
      </c>
      <c r="G2470" s="220" t="s">
        <v>1773</v>
      </c>
      <c r="H2470" s="220" t="s">
        <v>74</v>
      </c>
    </row>
    <row r="2471" spans="1:8" ht="27" customHeight="1">
      <c r="A2471">
        <v>39873</v>
      </c>
      <c r="B2471" t="s">
        <v>11041</v>
      </c>
      <c r="C2471" t="s">
        <v>1574</v>
      </c>
      <c r="D2471" s="673">
        <v>486.85</v>
      </c>
      <c r="E2471" s="220" t="s">
        <v>14360</v>
      </c>
      <c r="F2471" s="441">
        <v>45261</v>
      </c>
      <c r="G2471" s="220" t="s">
        <v>1773</v>
      </c>
      <c r="H2471" s="220" t="s">
        <v>74</v>
      </c>
    </row>
    <row r="2472" spans="1:8" ht="27" customHeight="1">
      <c r="A2472">
        <v>39874</v>
      </c>
      <c r="B2472" t="s">
        <v>11042</v>
      </c>
      <c r="C2472" t="s">
        <v>1574</v>
      </c>
      <c r="D2472" s="673">
        <v>534.74</v>
      </c>
      <c r="E2472" s="220" t="s">
        <v>14360</v>
      </c>
      <c r="F2472" s="441">
        <v>45261</v>
      </c>
      <c r="G2472" s="220" t="s">
        <v>1773</v>
      </c>
      <c r="H2472" s="220" t="s">
        <v>74</v>
      </c>
    </row>
    <row r="2473" spans="1:8" ht="27" customHeight="1">
      <c r="A2473">
        <v>3674</v>
      </c>
      <c r="B2473" t="s">
        <v>11043</v>
      </c>
      <c r="C2473" t="s">
        <v>1577</v>
      </c>
      <c r="D2473" s="673">
        <v>86.56</v>
      </c>
      <c r="E2473" s="220" t="s">
        <v>14360</v>
      </c>
      <c r="F2473" s="441">
        <v>45261</v>
      </c>
      <c r="G2473" s="220" t="s">
        <v>1773</v>
      </c>
      <c r="H2473" s="220" t="s">
        <v>74</v>
      </c>
    </row>
    <row r="2474" spans="1:8" ht="27" customHeight="1">
      <c r="A2474">
        <v>3681</v>
      </c>
      <c r="B2474" t="s">
        <v>11044</v>
      </c>
      <c r="C2474" t="s">
        <v>1577</v>
      </c>
      <c r="D2474" s="673">
        <v>128.78</v>
      </c>
      <c r="E2474" s="220" t="s">
        <v>14360</v>
      </c>
      <c r="F2474" s="441">
        <v>45261</v>
      </c>
      <c r="G2474" s="220" t="s">
        <v>1773</v>
      </c>
      <c r="H2474" s="220" t="s">
        <v>74</v>
      </c>
    </row>
    <row r="2475" spans="1:8" ht="27" customHeight="1">
      <c r="A2475">
        <v>3676</v>
      </c>
      <c r="B2475" t="s">
        <v>11045</v>
      </c>
      <c r="C2475" t="s">
        <v>1577</v>
      </c>
      <c r="D2475" s="673">
        <v>484.67</v>
      </c>
      <c r="E2475" s="220" t="s">
        <v>14360</v>
      </c>
      <c r="F2475" s="441">
        <v>45261</v>
      </c>
      <c r="G2475" s="220" t="s">
        <v>1773</v>
      </c>
      <c r="H2475" s="220" t="s">
        <v>74</v>
      </c>
    </row>
    <row r="2476" spans="1:8" ht="27" customHeight="1">
      <c r="A2476">
        <v>3679</v>
      </c>
      <c r="B2476" t="s">
        <v>11046</v>
      </c>
      <c r="C2476" t="s">
        <v>1577</v>
      </c>
      <c r="D2476" s="673">
        <v>400.97</v>
      </c>
      <c r="E2476" s="220" t="s">
        <v>14360</v>
      </c>
      <c r="F2476" s="441">
        <v>45261</v>
      </c>
      <c r="G2476" s="220" t="s">
        <v>1773</v>
      </c>
      <c r="H2476" s="220" t="s">
        <v>74</v>
      </c>
    </row>
    <row r="2477" spans="1:8" ht="27" customHeight="1">
      <c r="A2477">
        <v>3672</v>
      </c>
      <c r="B2477" t="s">
        <v>11047</v>
      </c>
      <c r="C2477" t="s">
        <v>1577</v>
      </c>
      <c r="D2477" s="673">
        <v>1.36</v>
      </c>
      <c r="E2477" s="220" t="s">
        <v>14360</v>
      </c>
      <c r="F2477" s="441">
        <v>45261</v>
      </c>
      <c r="G2477" s="220" t="s">
        <v>1773</v>
      </c>
      <c r="H2477" s="220" t="s">
        <v>74</v>
      </c>
    </row>
    <row r="2478" spans="1:8" ht="27" customHeight="1">
      <c r="A2478">
        <v>3671</v>
      </c>
      <c r="B2478" t="s">
        <v>11048</v>
      </c>
      <c r="C2478" t="s">
        <v>1577</v>
      </c>
      <c r="D2478" s="673">
        <v>1.29</v>
      </c>
      <c r="E2478" s="220" t="s">
        <v>14360</v>
      </c>
      <c r="F2478" s="441">
        <v>45261</v>
      </c>
      <c r="G2478" s="220" t="s">
        <v>1773</v>
      </c>
      <c r="H2478" s="220" t="s">
        <v>74</v>
      </c>
    </row>
    <row r="2479" spans="1:8" ht="27" customHeight="1">
      <c r="A2479">
        <v>3673</v>
      </c>
      <c r="B2479" t="s">
        <v>11049</v>
      </c>
      <c r="C2479" t="s">
        <v>1577</v>
      </c>
      <c r="D2479" s="673">
        <v>2.02</v>
      </c>
      <c r="E2479" s="220" t="s">
        <v>14360</v>
      </c>
      <c r="F2479" s="441">
        <v>45261</v>
      </c>
      <c r="G2479" s="220" t="s">
        <v>1773</v>
      </c>
      <c r="H2479" s="220" t="s">
        <v>74</v>
      </c>
    </row>
    <row r="2480" spans="1:8" ht="27" customHeight="1">
      <c r="A2480">
        <v>38394</v>
      </c>
      <c r="B2480" t="s">
        <v>11050</v>
      </c>
      <c r="C2480" t="s">
        <v>1574</v>
      </c>
      <c r="D2480" s="673">
        <v>280.11</v>
      </c>
      <c r="E2480" s="220" t="s">
        <v>14360</v>
      </c>
      <c r="F2480" s="441">
        <v>45261</v>
      </c>
      <c r="G2480" s="220" t="s">
        <v>1773</v>
      </c>
      <c r="H2480" s="220" t="s">
        <v>74</v>
      </c>
    </row>
    <row r="2481" spans="1:8" ht="27" customHeight="1">
      <c r="A2481">
        <v>3729</v>
      </c>
      <c r="B2481" t="s">
        <v>11051</v>
      </c>
      <c r="C2481" t="s">
        <v>1574</v>
      </c>
      <c r="D2481" s="673">
        <v>149.93</v>
      </c>
      <c r="E2481" s="220" t="s">
        <v>14360</v>
      </c>
      <c r="F2481" s="441">
        <v>45261</v>
      </c>
      <c r="G2481" s="220" t="s">
        <v>1773</v>
      </c>
      <c r="H2481" s="220" t="s">
        <v>74</v>
      </c>
    </row>
    <row r="2482" spans="1:8" ht="27" customHeight="1">
      <c r="A2482">
        <v>39357</v>
      </c>
      <c r="B2482" t="s">
        <v>11052</v>
      </c>
      <c r="C2482" t="s">
        <v>1574</v>
      </c>
      <c r="D2482" s="673">
        <v>52.21</v>
      </c>
      <c r="E2482" s="220" t="s">
        <v>14360</v>
      </c>
      <c r="F2482" s="441">
        <v>45261</v>
      </c>
      <c r="G2482" s="220" t="s">
        <v>1773</v>
      </c>
      <c r="H2482" s="220" t="s">
        <v>74</v>
      </c>
    </row>
    <row r="2483" spans="1:8" ht="27" customHeight="1">
      <c r="A2483">
        <v>39358</v>
      </c>
      <c r="B2483" t="s">
        <v>11053</v>
      </c>
      <c r="C2483" t="s">
        <v>1574</v>
      </c>
      <c r="D2483" s="673">
        <v>52.21</v>
      </c>
      <c r="E2483" s="220" t="s">
        <v>14360</v>
      </c>
      <c r="F2483" s="441">
        <v>45261</v>
      </c>
      <c r="G2483" s="220" t="s">
        <v>1773</v>
      </c>
      <c r="H2483" s="220" t="s">
        <v>74</v>
      </c>
    </row>
    <row r="2484" spans="1:8" ht="27" customHeight="1">
      <c r="A2484">
        <v>39355</v>
      </c>
      <c r="B2484" t="s">
        <v>11054</v>
      </c>
      <c r="C2484" t="s">
        <v>1574</v>
      </c>
      <c r="D2484" s="673">
        <v>76.069999999999993</v>
      </c>
      <c r="E2484" s="220" t="s">
        <v>14360</v>
      </c>
      <c r="F2484" s="441">
        <v>45261</v>
      </c>
      <c r="G2484" s="220" t="s">
        <v>1773</v>
      </c>
      <c r="H2484" s="220" t="s">
        <v>74</v>
      </c>
    </row>
    <row r="2485" spans="1:8" ht="27" customHeight="1">
      <c r="A2485">
        <v>39356</v>
      </c>
      <c r="B2485" t="s">
        <v>11055</v>
      </c>
      <c r="C2485" t="s">
        <v>1574</v>
      </c>
      <c r="D2485" s="673">
        <v>72.599999999999994</v>
      </c>
      <c r="E2485" s="220" t="s">
        <v>14360</v>
      </c>
      <c r="F2485" s="441">
        <v>45261</v>
      </c>
      <c r="G2485" s="220" t="s">
        <v>1773</v>
      </c>
      <c r="H2485" s="220" t="s">
        <v>74</v>
      </c>
    </row>
    <row r="2486" spans="1:8" ht="27" customHeight="1">
      <c r="A2486">
        <v>39353</v>
      </c>
      <c r="B2486" t="s">
        <v>11056</v>
      </c>
      <c r="C2486" t="s">
        <v>1574</v>
      </c>
      <c r="D2486" s="673">
        <v>166.66</v>
      </c>
      <c r="E2486" s="220" t="s">
        <v>14360</v>
      </c>
      <c r="F2486" s="441">
        <v>45261</v>
      </c>
      <c r="G2486" s="220" t="s">
        <v>1773</v>
      </c>
      <c r="H2486" s="220" t="s">
        <v>74</v>
      </c>
    </row>
    <row r="2487" spans="1:8" ht="27" customHeight="1">
      <c r="A2487">
        <v>39354</v>
      </c>
      <c r="B2487" t="s">
        <v>11057</v>
      </c>
      <c r="C2487" t="s">
        <v>1574</v>
      </c>
      <c r="D2487" s="673">
        <v>351.63</v>
      </c>
      <c r="E2487" s="220" t="s">
        <v>14360</v>
      </c>
      <c r="F2487" s="441">
        <v>45261</v>
      </c>
      <c r="G2487" s="220" t="s">
        <v>1773</v>
      </c>
      <c r="H2487" s="220" t="s">
        <v>74</v>
      </c>
    </row>
    <row r="2488" spans="1:8" ht="27" customHeight="1">
      <c r="A2488">
        <v>39398</v>
      </c>
      <c r="B2488" t="s">
        <v>11058</v>
      </c>
      <c r="C2488" t="s">
        <v>1574</v>
      </c>
      <c r="D2488" s="673">
        <v>54.04</v>
      </c>
      <c r="E2488" s="220" t="s">
        <v>14360</v>
      </c>
      <c r="F2488" s="441">
        <v>45261</v>
      </c>
      <c r="G2488" s="220" t="s">
        <v>1773</v>
      </c>
      <c r="H2488" s="220" t="s">
        <v>74</v>
      </c>
    </row>
    <row r="2489" spans="1:8" ht="27" customHeight="1">
      <c r="A2489">
        <v>13343</v>
      </c>
      <c r="B2489" t="s">
        <v>11059</v>
      </c>
      <c r="C2489" t="s">
        <v>1574</v>
      </c>
      <c r="D2489" s="673">
        <v>44.51</v>
      </c>
      <c r="E2489" s="220" t="s">
        <v>14360</v>
      </c>
      <c r="F2489" s="441">
        <v>45261</v>
      </c>
      <c r="G2489" s="220" t="s">
        <v>1773</v>
      </c>
      <c r="H2489" s="220" t="s">
        <v>74</v>
      </c>
    </row>
    <row r="2490" spans="1:8" ht="27" customHeight="1">
      <c r="A2490">
        <v>12118</v>
      </c>
      <c r="B2490" t="s">
        <v>11060</v>
      </c>
      <c r="C2490" t="s">
        <v>1574</v>
      </c>
      <c r="D2490" s="673">
        <v>20.8</v>
      </c>
      <c r="E2490" s="220" t="s">
        <v>14360</v>
      </c>
      <c r="F2490" s="441">
        <v>45261</v>
      </c>
      <c r="G2490" s="220" t="s">
        <v>1773</v>
      </c>
      <c r="H2490" s="220" t="s">
        <v>74</v>
      </c>
    </row>
    <row r="2491" spans="1:8" ht="27" customHeight="1">
      <c r="A2491">
        <v>39482</v>
      </c>
      <c r="B2491" t="s">
        <v>11061</v>
      </c>
      <c r="C2491" t="s">
        <v>1574</v>
      </c>
      <c r="D2491" s="673">
        <v>646.5</v>
      </c>
      <c r="E2491" s="220" t="s">
        <v>14360</v>
      </c>
      <c r="F2491" s="441">
        <v>45261</v>
      </c>
      <c r="G2491" s="220" t="s">
        <v>1773</v>
      </c>
      <c r="H2491" s="220" t="s">
        <v>74</v>
      </c>
    </row>
    <row r="2492" spans="1:8" ht="27" customHeight="1">
      <c r="A2492">
        <v>39486</v>
      </c>
      <c r="B2492" t="s">
        <v>11062</v>
      </c>
      <c r="C2492" t="s">
        <v>1574</v>
      </c>
      <c r="D2492" s="673">
        <v>527.63</v>
      </c>
      <c r="E2492" s="220" t="s">
        <v>14360</v>
      </c>
      <c r="F2492" s="441">
        <v>45261</v>
      </c>
      <c r="G2492" s="220" t="s">
        <v>1773</v>
      </c>
      <c r="H2492" s="220" t="s">
        <v>74</v>
      </c>
    </row>
    <row r="2493" spans="1:8" ht="27" customHeight="1">
      <c r="A2493">
        <v>39484</v>
      </c>
      <c r="B2493" t="s">
        <v>11063</v>
      </c>
      <c r="C2493" t="s">
        <v>1574</v>
      </c>
      <c r="D2493" s="673">
        <v>646.5</v>
      </c>
      <c r="E2493" s="220" t="s">
        <v>14360</v>
      </c>
      <c r="F2493" s="441">
        <v>45261</v>
      </c>
      <c r="G2493" s="220" t="s">
        <v>1773</v>
      </c>
      <c r="H2493" s="220" t="s">
        <v>74</v>
      </c>
    </row>
    <row r="2494" spans="1:8" ht="27" customHeight="1">
      <c r="A2494">
        <v>39488</v>
      </c>
      <c r="B2494" t="s">
        <v>11064</v>
      </c>
      <c r="C2494" t="s">
        <v>1574</v>
      </c>
      <c r="D2494" s="673">
        <v>536.27</v>
      </c>
      <c r="E2494" s="220" t="s">
        <v>14360</v>
      </c>
      <c r="F2494" s="441">
        <v>45261</v>
      </c>
      <c r="G2494" s="220" t="s">
        <v>1773</v>
      </c>
      <c r="H2494" s="220" t="s">
        <v>74</v>
      </c>
    </row>
    <row r="2495" spans="1:8" ht="27" customHeight="1">
      <c r="A2495">
        <v>39485</v>
      </c>
      <c r="B2495" t="s">
        <v>11065</v>
      </c>
      <c r="C2495" t="s">
        <v>1574</v>
      </c>
      <c r="D2495" s="673">
        <v>646.5</v>
      </c>
      <c r="E2495" s="220" t="s">
        <v>14360</v>
      </c>
      <c r="F2495" s="441">
        <v>45261</v>
      </c>
      <c r="G2495" s="220" t="s">
        <v>1773</v>
      </c>
      <c r="H2495" s="220" t="s">
        <v>74</v>
      </c>
    </row>
    <row r="2496" spans="1:8" ht="27" customHeight="1">
      <c r="A2496">
        <v>39489</v>
      </c>
      <c r="B2496" t="s">
        <v>11066</v>
      </c>
      <c r="C2496" t="s">
        <v>1574</v>
      </c>
      <c r="D2496" s="673">
        <v>545.36</v>
      </c>
      <c r="E2496" s="220" t="s">
        <v>14360</v>
      </c>
      <c r="F2496" s="441">
        <v>45261</v>
      </c>
      <c r="G2496" s="220" t="s">
        <v>1773</v>
      </c>
      <c r="H2496" s="220" t="s">
        <v>74</v>
      </c>
    </row>
    <row r="2497" spans="1:8" ht="27" customHeight="1">
      <c r="A2497">
        <v>39490</v>
      </c>
      <c r="B2497" t="s">
        <v>11067</v>
      </c>
      <c r="C2497" t="s">
        <v>1574</v>
      </c>
      <c r="D2497" s="673">
        <v>812.66</v>
      </c>
      <c r="E2497" s="220" t="s">
        <v>14360</v>
      </c>
      <c r="F2497" s="441">
        <v>45261</v>
      </c>
      <c r="G2497" s="220" t="s">
        <v>1773</v>
      </c>
      <c r="H2497" s="220" t="s">
        <v>74</v>
      </c>
    </row>
    <row r="2498" spans="1:8" ht="27" customHeight="1">
      <c r="A2498">
        <v>39494</v>
      </c>
      <c r="B2498" t="s">
        <v>11068</v>
      </c>
      <c r="C2498" t="s">
        <v>1574</v>
      </c>
      <c r="D2498" s="673">
        <v>583.55999999999995</v>
      </c>
      <c r="E2498" s="220" t="s">
        <v>14360</v>
      </c>
      <c r="F2498" s="441">
        <v>45261</v>
      </c>
      <c r="G2498" s="220" t="s">
        <v>1773</v>
      </c>
      <c r="H2498" s="220" t="s">
        <v>74</v>
      </c>
    </row>
    <row r="2499" spans="1:8" ht="27" customHeight="1">
      <c r="A2499">
        <v>39495</v>
      </c>
      <c r="B2499" t="s">
        <v>11069</v>
      </c>
      <c r="C2499" t="s">
        <v>1574</v>
      </c>
      <c r="D2499" s="673">
        <v>657.59</v>
      </c>
      <c r="E2499" s="220" t="s">
        <v>14360</v>
      </c>
      <c r="F2499" s="441">
        <v>45261</v>
      </c>
      <c r="G2499" s="220" t="s">
        <v>1773</v>
      </c>
      <c r="H2499" s="220" t="s">
        <v>74</v>
      </c>
    </row>
    <row r="2500" spans="1:8" ht="27" customHeight="1">
      <c r="A2500">
        <v>39496</v>
      </c>
      <c r="B2500" t="s">
        <v>11070</v>
      </c>
      <c r="C2500" t="s">
        <v>1574</v>
      </c>
      <c r="D2500" s="673">
        <v>723.35</v>
      </c>
      <c r="E2500" s="220" t="s">
        <v>14360</v>
      </c>
      <c r="F2500" s="441">
        <v>45261</v>
      </c>
      <c r="G2500" s="220" t="s">
        <v>1773</v>
      </c>
      <c r="H2500" s="220" t="s">
        <v>74</v>
      </c>
    </row>
    <row r="2501" spans="1:8" ht="27" customHeight="1">
      <c r="A2501">
        <v>39492</v>
      </c>
      <c r="B2501" t="s">
        <v>11071</v>
      </c>
      <c r="C2501" t="s">
        <v>1574</v>
      </c>
      <c r="D2501" s="673">
        <v>837.44</v>
      </c>
      <c r="E2501" s="220" t="s">
        <v>14360</v>
      </c>
      <c r="F2501" s="441">
        <v>45261</v>
      </c>
      <c r="G2501" s="220" t="s">
        <v>1773</v>
      </c>
      <c r="H2501" s="220" t="s">
        <v>74</v>
      </c>
    </row>
    <row r="2502" spans="1:8" ht="27" customHeight="1">
      <c r="A2502">
        <v>39497</v>
      </c>
      <c r="B2502" t="s">
        <v>11072</v>
      </c>
      <c r="C2502" t="s">
        <v>1574</v>
      </c>
      <c r="D2502" s="673">
        <v>756.43</v>
      </c>
      <c r="E2502" s="220" t="s">
        <v>14360</v>
      </c>
      <c r="F2502" s="441">
        <v>45261</v>
      </c>
      <c r="G2502" s="220" t="s">
        <v>1773</v>
      </c>
      <c r="H2502" s="220" t="s">
        <v>74</v>
      </c>
    </row>
    <row r="2503" spans="1:8" ht="27" customHeight="1">
      <c r="A2503">
        <v>39493</v>
      </c>
      <c r="B2503" t="s">
        <v>11073</v>
      </c>
      <c r="C2503" t="s">
        <v>1574</v>
      </c>
      <c r="D2503" s="673">
        <v>898.24</v>
      </c>
      <c r="E2503" s="220" t="s">
        <v>14360</v>
      </c>
      <c r="F2503" s="441">
        <v>45261</v>
      </c>
      <c r="G2503" s="220" t="s">
        <v>1773</v>
      </c>
      <c r="H2503" s="220" t="s">
        <v>74</v>
      </c>
    </row>
    <row r="2504" spans="1:8" ht="27" customHeight="1">
      <c r="A2504">
        <v>39500</v>
      </c>
      <c r="B2504" t="s">
        <v>11074</v>
      </c>
      <c r="C2504" t="s">
        <v>1574</v>
      </c>
      <c r="D2504" s="673">
        <v>980.05</v>
      </c>
      <c r="E2504" s="220" t="s">
        <v>14360</v>
      </c>
      <c r="F2504" s="441">
        <v>45261</v>
      </c>
      <c r="G2504" s="220" t="s">
        <v>1773</v>
      </c>
      <c r="H2504" s="220" t="s">
        <v>74</v>
      </c>
    </row>
    <row r="2505" spans="1:8" ht="27" customHeight="1">
      <c r="A2505">
        <v>39498</v>
      </c>
      <c r="B2505" t="s">
        <v>11075</v>
      </c>
      <c r="C2505" t="s">
        <v>1574</v>
      </c>
      <c r="D2505" s="674">
        <v>1208.73</v>
      </c>
      <c r="E2505" s="220" t="s">
        <v>14360</v>
      </c>
      <c r="F2505" s="441">
        <v>45261</v>
      </c>
      <c r="G2505" s="220" t="s">
        <v>1773</v>
      </c>
      <c r="H2505" s="220" t="s">
        <v>74</v>
      </c>
    </row>
    <row r="2506" spans="1:8" ht="27" customHeight="1">
      <c r="A2506">
        <v>43628</v>
      </c>
      <c r="B2506" t="s">
        <v>11076</v>
      </c>
      <c r="C2506" t="s">
        <v>1574</v>
      </c>
      <c r="D2506" s="673">
        <v>952.74</v>
      </c>
      <c r="E2506" s="220" t="s">
        <v>14360</v>
      </c>
      <c r="F2506" s="441">
        <v>45261</v>
      </c>
      <c r="G2506" s="220" t="s">
        <v>1773</v>
      </c>
      <c r="H2506" s="220" t="s">
        <v>74</v>
      </c>
    </row>
    <row r="2507" spans="1:8" ht="27" customHeight="1">
      <c r="A2507">
        <v>39501</v>
      </c>
      <c r="B2507" t="s">
        <v>11077</v>
      </c>
      <c r="C2507" t="s">
        <v>1574</v>
      </c>
      <c r="D2507" s="674">
        <v>1006.59</v>
      </c>
      <c r="E2507" s="220" t="s">
        <v>14360</v>
      </c>
      <c r="F2507" s="441">
        <v>45261</v>
      </c>
      <c r="G2507" s="220" t="s">
        <v>1773</v>
      </c>
      <c r="H2507" s="220" t="s">
        <v>74</v>
      </c>
    </row>
    <row r="2508" spans="1:8" ht="27" customHeight="1">
      <c r="A2508">
        <v>39499</v>
      </c>
      <c r="B2508" t="s">
        <v>11078</v>
      </c>
      <c r="C2508" t="s">
        <v>1574</v>
      </c>
      <c r="D2508" s="674">
        <v>1225.8900000000001</v>
      </c>
      <c r="E2508" s="220" t="s">
        <v>14360</v>
      </c>
      <c r="F2508" s="441">
        <v>45261</v>
      </c>
      <c r="G2508" s="220" t="s">
        <v>1773</v>
      </c>
      <c r="H2508" s="220" t="s">
        <v>74</v>
      </c>
    </row>
    <row r="2509" spans="1:8" ht="27" customHeight="1">
      <c r="A2509">
        <v>43621</v>
      </c>
      <c r="B2509" t="s">
        <v>11079</v>
      </c>
      <c r="C2509" t="s">
        <v>1574</v>
      </c>
      <c r="D2509" s="674">
        <v>1012.28</v>
      </c>
      <c r="E2509" s="220" t="s">
        <v>14360</v>
      </c>
      <c r="F2509" s="441">
        <v>45261</v>
      </c>
      <c r="G2509" s="220" t="s">
        <v>1773</v>
      </c>
      <c r="H2509" s="220" t="s">
        <v>74</v>
      </c>
    </row>
    <row r="2510" spans="1:8" ht="27" customHeight="1">
      <c r="A2510">
        <v>3733</v>
      </c>
      <c r="B2510" t="s">
        <v>11080</v>
      </c>
      <c r="C2510" t="s">
        <v>1576</v>
      </c>
      <c r="D2510" s="673">
        <v>70.02</v>
      </c>
      <c r="E2510" s="220" t="s">
        <v>14360</v>
      </c>
      <c r="F2510" s="441">
        <v>45261</v>
      </c>
      <c r="G2510" s="220" t="s">
        <v>1773</v>
      </c>
      <c r="H2510" s="220" t="s">
        <v>74</v>
      </c>
    </row>
    <row r="2511" spans="1:8" ht="27" customHeight="1">
      <c r="A2511">
        <v>3731</v>
      </c>
      <c r="B2511" t="s">
        <v>11081</v>
      </c>
      <c r="C2511" t="s">
        <v>1576</v>
      </c>
      <c r="D2511" s="673">
        <v>65</v>
      </c>
      <c r="E2511" s="220" t="s">
        <v>14360</v>
      </c>
      <c r="F2511" s="441">
        <v>45261</v>
      </c>
      <c r="G2511" s="220" t="s">
        <v>1773</v>
      </c>
      <c r="H2511" s="220" t="s">
        <v>74</v>
      </c>
    </row>
    <row r="2512" spans="1:8" ht="27" customHeight="1">
      <c r="A2512">
        <v>38137</v>
      </c>
      <c r="B2512" t="s">
        <v>11082</v>
      </c>
      <c r="C2512" t="s">
        <v>1576</v>
      </c>
      <c r="D2512" s="673">
        <v>65.38</v>
      </c>
      <c r="E2512" s="220" t="s">
        <v>14360</v>
      </c>
      <c r="F2512" s="441">
        <v>45261</v>
      </c>
      <c r="G2512" s="220" t="s">
        <v>1773</v>
      </c>
      <c r="H2512" s="220" t="s">
        <v>74</v>
      </c>
    </row>
    <row r="2513" spans="1:8" ht="27" customHeight="1">
      <c r="A2513">
        <v>38135</v>
      </c>
      <c r="B2513" t="s">
        <v>11083</v>
      </c>
      <c r="C2513" t="s">
        <v>1576</v>
      </c>
      <c r="D2513" s="673">
        <v>82.88</v>
      </c>
      <c r="E2513" s="220" t="s">
        <v>14360</v>
      </c>
      <c r="F2513" s="441">
        <v>45261</v>
      </c>
      <c r="G2513" s="220" t="s">
        <v>1773</v>
      </c>
      <c r="H2513" s="220" t="s">
        <v>74</v>
      </c>
    </row>
    <row r="2514" spans="1:8" ht="27" customHeight="1">
      <c r="A2514">
        <v>38138</v>
      </c>
      <c r="B2514" t="s">
        <v>11084</v>
      </c>
      <c r="C2514" t="s">
        <v>1576</v>
      </c>
      <c r="D2514" s="673">
        <v>64.2</v>
      </c>
      <c r="E2514" s="220" t="s">
        <v>14360</v>
      </c>
      <c r="F2514" s="441">
        <v>45261</v>
      </c>
      <c r="G2514" s="220" t="s">
        <v>1773</v>
      </c>
      <c r="H2514" s="220" t="s">
        <v>74</v>
      </c>
    </row>
    <row r="2515" spans="1:8" ht="27" customHeight="1">
      <c r="A2515">
        <v>3736</v>
      </c>
      <c r="B2515" t="s">
        <v>11085</v>
      </c>
      <c r="C2515" t="s">
        <v>1576</v>
      </c>
      <c r="D2515" s="673">
        <v>49</v>
      </c>
      <c r="E2515" s="220" t="s">
        <v>14360</v>
      </c>
      <c r="F2515" s="441">
        <v>45261</v>
      </c>
      <c r="G2515" s="220" t="s">
        <v>1773</v>
      </c>
      <c r="H2515" s="220" t="s">
        <v>74</v>
      </c>
    </row>
    <row r="2516" spans="1:8" ht="27" customHeight="1">
      <c r="A2516">
        <v>3741</v>
      </c>
      <c r="B2516" t="s">
        <v>11086</v>
      </c>
      <c r="C2516" t="s">
        <v>1576</v>
      </c>
      <c r="D2516" s="673">
        <v>51.07</v>
      </c>
      <c r="E2516" s="220" t="s">
        <v>14360</v>
      </c>
      <c r="F2516" s="441">
        <v>45261</v>
      </c>
      <c r="G2516" s="220" t="s">
        <v>1773</v>
      </c>
      <c r="H2516" s="220" t="s">
        <v>74</v>
      </c>
    </row>
    <row r="2517" spans="1:8" ht="27" customHeight="1">
      <c r="A2517">
        <v>3745</v>
      </c>
      <c r="B2517" t="s">
        <v>11087</v>
      </c>
      <c r="C2517" t="s">
        <v>1576</v>
      </c>
      <c r="D2517" s="673">
        <v>55.07</v>
      </c>
      <c r="E2517" s="220" t="s">
        <v>14360</v>
      </c>
      <c r="F2517" s="441">
        <v>45261</v>
      </c>
      <c r="G2517" s="220" t="s">
        <v>1773</v>
      </c>
      <c r="H2517" s="220" t="s">
        <v>74</v>
      </c>
    </row>
    <row r="2518" spans="1:8" ht="27" customHeight="1">
      <c r="A2518">
        <v>3743</v>
      </c>
      <c r="B2518" t="s">
        <v>11088</v>
      </c>
      <c r="C2518" t="s">
        <v>1576</v>
      </c>
      <c r="D2518" s="673">
        <v>50.89</v>
      </c>
      <c r="E2518" s="220" t="s">
        <v>14360</v>
      </c>
      <c r="F2518" s="441">
        <v>45261</v>
      </c>
      <c r="G2518" s="220" t="s">
        <v>1773</v>
      </c>
      <c r="H2518" s="220" t="s">
        <v>74</v>
      </c>
    </row>
    <row r="2519" spans="1:8" ht="27" customHeight="1">
      <c r="A2519">
        <v>3744</v>
      </c>
      <c r="B2519" t="s">
        <v>11089</v>
      </c>
      <c r="C2519" t="s">
        <v>1576</v>
      </c>
      <c r="D2519" s="673">
        <v>56.02</v>
      </c>
      <c r="E2519" s="220" t="s">
        <v>14360</v>
      </c>
      <c r="F2519" s="441">
        <v>45261</v>
      </c>
      <c r="G2519" s="220" t="s">
        <v>1773</v>
      </c>
      <c r="H2519" s="220" t="s">
        <v>74</v>
      </c>
    </row>
    <row r="2520" spans="1:8" ht="27" customHeight="1">
      <c r="A2520">
        <v>3739</v>
      </c>
      <c r="B2520" t="s">
        <v>11090</v>
      </c>
      <c r="C2520" t="s">
        <v>1576</v>
      </c>
      <c r="D2520" s="673">
        <v>58.87</v>
      </c>
      <c r="E2520" s="220" t="s">
        <v>14360</v>
      </c>
      <c r="F2520" s="441">
        <v>45261</v>
      </c>
      <c r="G2520" s="220" t="s">
        <v>1773</v>
      </c>
      <c r="H2520" s="220" t="s">
        <v>74</v>
      </c>
    </row>
    <row r="2521" spans="1:8" ht="27" customHeight="1">
      <c r="A2521">
        <v>3737</v>
      </c>
      <c r="B2521" t="s">
        <v>11091</v>
      </c>
      <c r="C2521" t="s">
        <v>1576</v>
      </c>
      <c r="D2521" s="673">
        <v>61.72</v>
      </c>
      <c r="E2521" s="220" t="s">
        <v>14360</v>
      </c>
      <c r="F2521" s="441">
        <v>45261</v>
      </c>
      <c r="G2521" s="220" t="s">
        <v>1773</v>
      </c>
      <c r="H2521" s="220" t="s">
        <v>74</v>
      </c>
    </row>
    <row r="2522" spans="1:8" ht="27" customHeight="1">
      <c r="A2522">
        <v>3738</v>
      </c>
      <c r="B2522" t="s">
        <v>11092</v>
      </c>
      <c r="C2522" t="s">
        <v>1576</v>
      </c>
      <c r="D2522" s="673">
        <v>71.22</v>
      </c>
      <c r="E2522" s="220" t="s">
        <v>14360</v>
      </c>
      <c r="F2522" s="441">
        <v>45261</v>
      </c>
      <c r="G2522" s="220" t="s">
        <v>1773</v>
      </c>
      <c r="H2522" s="220" t="s">
        <v>74</v>
      </c>
    </row>
    <row r="2523" spans="1:8" ht="27" customHeight="1">
      <c r="A2523">
        <v>3747</v>
      </c>
      <c r="B2523" t="s">
        <v>11093</v>
      </c>
      <c r="C2523" t="s">
        <v>1576</v>
      </c>
      <c r="D2523" s="673">
        <v>56.02</v>
      </c>
      <c r="E2523" s="220" t="s">
        <v>14360</v>
      </c>
      <c r="F2523" s="441">
        <v>45261</v>
      </c>
      <c r="G2523" s="220" t="s">
        <v>1773</v>
      </c>
      <c r="H2523" s="220" t="s">
        <v>74</v>
      </c>
    </row>
    <row r="2524" spans="1:8" ht="27" customHeight="1">
      <c r="A2524">
        <v>11649</v>
      </c>
      <c r="B2524" t="s">
        <v>11094</v>
      </c>
      <c r="C2524" t="s">
        <v>1574</v>
      </c>
      <c r="D2524" s="673">
        <v>406.43</v>
      </c>
      <c r="E2524" s="220" t="s">
        <v>14360</v>
      </c>
      <c r="F2524" s="441">
        <v>45261</v>
      </c>
      <c r="G2524" s="220" t="s">
        <v>1773</v>
      </c>
      <c r="H2524" s="220" t="s">
        <v>74</v>
      </c>
    </row>
    <row r="2525" spans="1:8" ht="27" customHeight="1">
      <c r="A2525">
        <v>11650</v>
      </c>
      <c r="B2525" t="s">
        <v>11095</v>
      </c>
      <c r="C2525" t="s">
        <v>1574</v>
      </c>
      <c r="D2525" s="673">
        <v>692.74</v>
      </c>
      <c r="E2525" s="220" t="s">
        <v>14360</v>
      </c>
      <c r="F2525" s="441">
        <v>45261</v>
      </c>
      <c r="G2525" s="220" t="s">
        <v>1773</v>
      </c>
      <c r="H2525" s="220" t="s">
        <v>74</v>
      </c>
    </row>
    <row r="2526" spans="1:8" ht="27" customHeight="1">
      <c r="A2526">
        <v>3742</v>
      </c>
      <c r="B2526" t="s">
        <v>11096</v>
      </c>
      <c r="C2526" t="s">
        <v>1576</v>
      </c>
      <c r="D2526" s="673">
        <v>73.87</v>
      </c>
      <c r="E2526" s="220" t="s">
        <v>14360</v>
      </c>
      <c r="F2526" s="441">
        <v>45261</v>
      </c>
      <c r="G2526" s="220" t="s">
        <v>1773</v>
      </c>
      <c r="H2526" s="220" t="s">
        <v>74</v>
      </c>
    </row>
    <row r="2527" spans="1:8" ht="27" customHeight="1">
      <c r="A2527">
        <v>3746</v>
      </c>
      <c r="B2527" t="s">
        <v>11097</v>
      </c>
      <c r="C2527" t="s">
        <v>1576</v>
      </c>
      <c r="D2527" s="673">
        <v>86.26</v>
      </c>
      <c r="E2527" s="220" t="s">
        <v>14360</v>
      </c>
      <c r="F2527" s="441">
        <v>45261</v>
      </c>
      <c r="G2527" s="220" t="s">
        <v>1773</v>
      </c>
      <c r="H2527" s="220" t="s">
        <v>74</v>
      </c>
    </row>
    <row r="2528" spans="1:8" ht="27" customHeight="1">
      <c r="A2528">
        <v>21106</v>
      </c>
      <c r="B2528" t="s">
        <v>11098</v>
      </c>
      <c r="C2528" t="s">
        <v>1578</v>
      </c>
      <c r="D2528" s="673">
        <v>32.119999999999997</v>
      </c>
      <c r="E2528" s="220" t="s">
        <v>14360</v>
      </c>
      <c r="F2528" s="441">
        <v>45261</v>
      </c>
      <c r="G2528" s="220" t="s">
        <v>1773</v>
      </c>
      <c r="H2528" s="220" t="s">
        <v>74</v>
      </c>
    </row>
    <row r="2529" spans="1:8" ht="27" customHeight="1">
      <c r="A2529">
        <v>39377</v>
      </c>
      <c r="B2529" t="s">
        <v>11099</v>
      </c>
      <c r="C2529" t="s">
        <v>1574</v>
      </c>
      <c r="D2529" s="673">
        <v>210.71</v>
      </c>
      <c r="E2529" s="220" t="s">
        <v>14360</v>
      </c>
      <c r="F2529" s="441">
        <v>45261</v>
      </c>
      <c r="G2529" s="220" t="s">
        <v>1773</v>
      </c>
      <c r="H2529" s="220" t="s">
        <v>74</v>
      </c>
    </row>
    <row r="2530" spans="1:8" ht="27" customHeight="1">
      <c r="A2530">
        <v>38191</v>
      </c>
      <c r="B2530" t="s">
        <v>11100</v>
      </c>
      <c r="C2530" t="s">
        <v>1574</v>
      </c>
      <c r="D2530" s="673">
        <v>15.69</v>
      </c>
      <c r="E2530" s="220" t="s">
        <v>14360</v>
      </c>
      <c r="F2530" s="441">
        <v>45261</v>
      </c>
      <c r="G2530" s="220" t="s">
        <v>1773</v>
      </c>
      <c r="H2530" s="220" t="s">
        <v>74</v>
      </c>
    </row>
    <row r="2531" spans="1:8" ht="27" customHeight="1">
      <c r="A2531">
        <v>39381</v>
      </c>
      <c r="B2531" t="s">
        <v>11101</v>
      </c>
      <c r="C2531" t="s">
        <v>1574</v>
      </c>
      <c r="D2531" s="673">
        <v>14.63</v>
      </c>
      <c r="E2531" s="220" t="s">
        <v>14360</v>
      </c>
      <c r="F2531" s="441">
        <v>45261</v>
      </c>
      <c r="G2531" s="220" t="s">
        <v>1773</v>
      </c>
      <c r="H2531" s="220" t="s">
        <v>74</v>
      </c>
    </row>
    <row r="2532" spans="1:8" ht="27" customHeight="1">
      <c r="A2532">
        <v>38780</v>
      </c>
      <c r="B2532" t="s">
        <v>11102</v>
      </c>
      <c r="C2532" t="s">
        <v>1574</v>
      </c>
      <c r="D2532" s="673">
        <v>17.899999999999999</v>
      </c>
      <c r="E2532" s="220" t="s">
        <v>14360</v>
      </c>
      <c r="F2532" s="441">
        <v>45261</v>
      </c>
      <c r="G2532" s="220" t="s">
        <v>1773</v>
      </c>
      <c r="H2532" s="220" t="s">
        <v>74</v>
      </c>
    </row>
    <row r="2533" spans="1:8" ht="27" customHeight="1">
      <c r="A2533">
        <v>38781</v>
      </c>
      <c r="B2533" t="s">
        <v>11103</v>
      </c>
      <c r="C2533" t="s">
        <v>1574</v>
      </c>
      <c r="D2533" s="673">
        <v>60.43</v>
      </c>
      <c r="E2533" s="220" t="s">
        <v>14360</v>
      </c>
      <c r="F2533" s="441">
        <v>45261</v>
      </c>
      <c r="G2533" s="220" t="s">
        <v>1773</v>
      </c>
      <c r="H2533" s="220" t="s">
        <v>74</v>
      </c>
    </row>
    <row r="2534" spans="1:8" ht="27" customHeight="1">
      <c r="A2534">
        <v>38192</v>
      </c>
      <c r="B2534" t="s">
        <v>11104</v>
      </c>
      <c r="C2534" t="s">
        <v>1574</v>
      </c>
      <c r="D2534" s="673">
        <v>109.36</v>
      </c>
      <c r="E2534" s="220" t="s">
        <v>14360</v>
      </c>
      <c r="F2534" s="441">
        <v>45261</v>
      </c>
      <c r="G2534" s="220" t="s">
        <v>1773</v>
      </c>
      <c r="H2534" s="220" t="s">
        <v>74</v>
      </c>
    </row>
    <row r="2535" spans="1:8" ht="27" customHeight="1">
      <c r="A2535">
        <v>3753</v>
      </c>
      <c r="B2535" t="s">
        <v>11105</v>
      </c>
      <c r="C2535" t="s">
        <v>1574</v>
      </c>
      <c r="D2535" s="673">
        <v>9.57</v>
      </c>
      <c r="E2535" s="220" t="s">
        <v>14360</v>
      </c>
      <c r="F2535" s="441">
        <v>45261</v>
      </c>
      <c r="G2535" s="220" t="s">
        <v>1773</v>
      </c>
      <c r="H2535" s="220" t="s">
        <v>74</v>
      </c>
    </row>
    <row r="2536" spans="1:8" ht="27" customHeight="1">
      <c r="A2536">
        <v>38782</v>
      </c>
      <c r="B2536" t="s">
        <v>11106</v>
      </c>
      <c r="C2536" t="s">
        <v>1574</v>
      </c>
      <c r="D2536" s="673">
        <v>12.46</v>
      </c>
      <c r="E2536" s="220" t="s">
        <v>14360</v>
      </c>
      <c r="F2536" s="441">
        <v>45261</v>
      </c>
      <c r="G2536" s="220" t="s">
        <v>1773</v>
      </c>
      <c r="H2536" s="220" t="s">
        <v>74</v>
      </c>
    </row>
    <row r="2537" spans="1:8" ht="27" customHeight="1">
      <c r="A2537">
        <v>38778</v>
      </c>
      <c r="B2537" t="s">
        <v>11107</v>
      </c>
      <c r="C2537" t="s">
        <v>1574</v>
      </c>
      <c r="D2537" s="673">
        <v>9.35</v>
      </c>
      <c r="E2537" s="220" t="s">
        <v>14360</v>
      </c>
      <c r="F2537" s="441">
        <v>45261</v>
      </c>
      <c r="G2537" s="220" t="s">
        <v>1773</v>
      </c>
      <c r="H2537" s="220" t="s">
        <v>74</v>
      </c>
    </row>
    <row r="2538" spans="1:8" ht="27" customHeight="1">
      <c r="A2538">
        <v>38779</v>
      </c>
      <c r="B2538" t="s">
        <v>11108</v>
      </c>
      <c r="C2538" t="s">
        <v>1574</v>
      </c>
      <c r="D2538" s="673">
        <v>9.91</v>
      </c>
      <c r="E2538" s="220" t="s">
        <v>14360</v>
      </c>
      <c r="F2538" s="441">
        <v>45261</v>
      </c>
      <c r="G2538" s="220" t="s">
        <v>1773</v>
      </c>
      <c r="H2538" s="220" t="s">
        <v>74</v>
      </c>
    </row>
    <row r="2539" spans="1:8" ht="27" customHeight="1">
      <c r="A2539">
        <v>39388</v>
      </c>
      <c r="B2539" t="s">
        <v>11109</v>
      </c>
      <c r="C2539" t="s">
        <v>1574</v>
      </c>
      <c r="D2539" s="673">
        <v>7.93</v>
      </c>
      <c r="E2539" s="220" t="s">
        <v>14360</v>
      </c>
      <c r="F2539" s="441">
        <v>45261</v>
      </c>
      <c r="G2539" s="220" t="s">
        <v>1773</v>
      </c>
      <c r="H2539" s="220" t="s">
        <v>74</v>
      </c>
    </row>
    <row r="2540" spans="1:8" ht="27" customHeight="1">
      <c r="A2540">
        <v>39387</v>
      </c>
      <c r="B2540" t="s">
        <v>11110</v>
      </c>
      <c r="C2540" t="s">
        <v>1574</v>
      </c>
      <c r="D2540" s="673">
        <v>12.36</v>
      </c>
      <c r="E2540" s="220" t="s">
        <v>14360</v>
      </c>
      <c r="F2540" s="441">
        <v>45261</v>
      </c>
      <c r="G2540" s="220" t="s">
        <v>1773</v>
      </c>
      <c r="H2540" s="220" t="s">
        <v>74</v>
      </c>
    </row>
    <row r="2541" spans="1:8" ht="27" customHeight="1">
      <c r="A2541">
        <v>39386</v>
      </c>
      <c r="B2541" t="s">
        <v>11111</v>
      </c>
      <c r="C2541" t="s">
        <v>1574</v>
      </c>
      <c r="D2541" s="673">
        <v>8.6199999999999992</v>
      </c>
      <c r="E2541" s="220" t="s">
        <v>14360</v>
      </c>
      <c r="F2541" s="441">
        <v>45261</v>
      </c>
      <c r="G2541" s="220" t="s">
        <v>1773</v>
      </c>
      <c r="H2541" s="220" t="s">
        <v>74</v>
      </c>
    </row>
    <row r="2542" spans="1:8" ht="27" customHeight="1">
      <c r="A2542">
        <v>38194</v>
      </c>
      <c r="B2542" t="s">
        <v>11112</v>
      </c>
      <c r="C2542" t="s">
        <v>1574</v>
      </c>
      <c r="D2542" s="673">
        <v>6.45</v>
      </c>
      <c r="E2542" s="220" t="s">
        <v>14360</v>
      </c>
      <c r="F2542" s="441">
        <v>45261</v>
      </c>
      <c r="G2542" s="220" t="s">
        <v>1773</v>
      </c>
      <c r="H2542" s="220" t="s">
        <v>74</v>
      </c>
    </row>
    <row r="2543" spans="1:8" ht="27" customHeight="1">
      <c r="A2543">
        <v>38193</v>
      </c>
      <c r="B2543" t="s">
        <v>11113</v>
      </c>
      <c r="C2543" t="s">
        <v>1574</v>
      </c>
      <c r="D2543" s="673">
        <v>5.6</v>
      </c>
      <c r="E2543" s="220" t="s">
        <v>14360</v>
      </c>
      <c r="F2543" s="441">
        <v>45261</v>
      </c>
      <c r="G2543" s="220" t="s">
        <v>1773</v>
      </c>
      <c r="H2543" s="220" t="s">
        <v>74</v>
      </c>
    </row>
    <row r="2544" spans="1:8" ht="27" customHeight="1">
      <c r="A2544">
        <v>12216</v>
      </c>
      <c r="B2544" t="s">
        <v>11114</v>
      </c>
      <c r="C2544" t="s">
        <v>1574</v>
      </c>
      <c r="D2544" s="673">
        <v>54.69</v>
      </c>
      <c r="E2544" s="220" t="s">
        <v>14360</v>
      </c>
      <c r="F2544" s="441">
        <v>45261</v>
      </c>
      <c r="G2544" s="220" t="s">
        <v>1773</v>
      </c>
      <c r="H2544" s="220" t="s">
        <v>74</v>
      </c>
    </row>
    <row r="2545" spans="1:8" ht="27" customHeight="1">
      <c r="A2545">
        <v>3757</v>
      </c>
      <c r="B2545" t="s">
        <v>11115</v>
      </c>
      <c r="C2545" t="s">
        <v>1574</v>
      </c>
      <c r="D2545" s="673">
        <v>63.24</v>
      </c>
      <c r="E2545" s="220" t="s">
        <v>14360</v>
      </c>
      <c r="F2545" s="441">
        <v>45261</v>
      </c>
      <c r="G2545" s="220" t="s">
        <v>1773</v>
      </c>
      <c r="H2545" s="220" t="s">
        <v>74</v>
      </c>
    </row>
    <row r="2546" spans="1:8" ht="27" customHeight="1">
      <c r="A2546">
        <v>3758</v>
      </c>
      <c r="B2546" t="s">
        <v>11116</v>
      </c>
      <c r="C2546" t="s">
        <v>1574</v>
      </c>
      <c r="D2546" s="673">
        <v>73.73</v>
      </c>
      <c r="E2546" s="220" t="s">
        <v>14360</v>
      </c>
      <c r="F2546" s="441">
        <v>45261</v>
      </c>
      <c r="G2546" s="220" t="s">
        <v>1773</v>
      </c>
      <c r="H2546" s="220" t="s">
        <v>74</v>
      </c>
    </row>
    <row r="2547" spans="1:8" ht="27" customHeight="1">
      <c r="A2547">
        <v>12214</v>
      </c>
      <c r="B2547" t="s">
        <v>11117</v>
      </c>
      <c r="C2547" t="s">
        <v>1574</v>
      </c>
      <c r="D2547" s="673">
        <v>25.25</v>
      </c>
      <c r="E2547" s="220" t="s">
        <v>14360</v>
      </c>
      <c r="F2547" s="441">
        <v>45261</v>
      </c>
      <c r="G2547" s="220" t="s">
        <v>1773</v>
      </c>
      <c r="H2547" s="220" t="s">
        <v>74</v>
      </c>
    </row>
    <row r="2548" spans="1:8" ht="27" customHeight="1">
      <c r="A2548">
        <v>3749</v>
      </c>
      <c r="B2548" t="s">
        <v>11118</v>
      </c>
      <c r="C2548" t="s">
        <v>1574</v>
      </c>
      <c r="D2548" s="673">
        <v>45</v>
      </c>
      <c r="E2548" s="220" t="s">
        <v>14360</v>
      </c>
      <c r="F2548" s="441">
        <v>45261</v>
      </c>
      <c r="G2548" s="220" t="s">
        <v>1773</v>
      </c>
      <c r="H2548" s="220" t="s">
        <v>74</v>
      </c>
    </row>
    <row r="2549" spans="1:8" ht="27" customHeight="1">
      <c r="A2549">
        <v>3751</v>
      </c>
      <c r="B2549" t="s">
        <v>11119</v>
      </c>
      <c r="C2549" t="s">
        <v>1574</v>
      </c>
      <c r="D2549" s="673">
        <v>61.41</v>
      </c>
      <c r="E2549" s="220" t="s">
        <v>14360</v>
      </c>
      <c r="F2549" s="441">
        <v>45261</v>
      </c>
      <c r="G2549" s="220" t="s">
        <v>1773</v>
      </c>
      <c r="H2549" s="220" t="s">
        <v>74</v>
      </c>
    </row>
    <row r="2550" spans="1:8" ht="27" customHeight="1">
      <c r="A2550">
        <v>39376</v>
      </c>
      <c r="B2550" t="s">
        <v>11120</v>
      </c>
      <c r="C2550" t="s">
        <v>1574</v>
      </c>
      <c r="D2550" s="673">
        <v>51.77</v>
      </c>
      <c r="E2550" s="220" t="s">
        <v>14360</v>
      </c>
      <c r="F2550" s="441">
        <v>45261</v>
      </c>
      <c r="G2550" s="220" t="s">
        <v>1773</v>
      </c>
      <c r="H2550" s="220" t="s">
        <v>74</v>
      </c>
    </row>
    <row r="2551" spans="1:8" ht="27" customHeight="1">
      <c r="A2551">
        <v>3752</v>
      </c>
      <c r="B2551" t="s">
        <v>11121</v>
      </c>
      <c r="C2551" t="s">
        <v>1574</v>
      </c>
      <c r="D2551" s="673">
        <v>101.31</v>
      </c>
      <c r="E2551" s="220" t="s">
        <v>14360</v>
      </c>
      <c r="F2551" s="441">
        <v>45261</v>
      </c>
      <c r="G2551" s="220" t="s">
        <v>1773</v>
      </c>
      <c r="H2551" s="220" t="s">
        <v>74</v>
      </c>
    </row>
    <row r="2552" spans="1:8" ht="27" customHeight="1">
      <c r="A2552">
        <v>746</v>
      </c>
      <c r="B2552" t="s">
        <v>11122</v>
      </c>
      <c r="C2552" t="s">
        <v>1574</v>
      </c>
      <c r="D2552" s="674">
        <v>1509.95</v>
      </c>
      <c r="E2552" s="220" t="s">
        <v>14360</v>
      </c>
      <c r="F2552" s="441">
        <v>45261</v>
      </c>
      <c r="G2552" s="220" t="s">
        <v>1773</v>
      </c>
      <c r="H2552" s="220" t="s">
        <v>74</v>
      </c>
    </row>
    <row r="2553" spans="1:8" ht="27" customHeight="1">
      <c r="A2553">
        <v>20269</v>
      </c>
      <c r="B2553" t="s">
        <v>11123</v>
      </c>
      <c r="C2553" t="s">
        <v>1574</v>
      </c>
      <c r="D2553" s="673">
        <v>98.32</v>
      </c>
      <c r="E2553" s="220" t="s">
        <v>14360</v>
      </c>
      <c r="F2553" s="441">
        <v>45261</v>
      </c>
      <c r="G2553" s="220" t="s">
        <v>1773</v>
      </c>
      <c r="H2553" s="220" t="s">
        <v>74</v>
      </c>
    </row>
    <row r="2554" spans="1:8" ht="27" customHeight="1">
      <c r="A2554">
        <v>20270</v>
      </c>
      <c r="B2554" t="s">
        <v>11124</v>
      </c>
      <c r="C2554" t="s">
        <v>1574</v>
      </c>
      <c r="D2554" s="673">
        <v>108.64</v>
      </c>
      <c r="E2554" s="220" t="s">
        <v>14360</v>
      </c>
      <c r="F2554" s="441">
        <v>45261</v>
      </c>
      <c r="G2554" s="220" t="s">
        <v>1773</v>
      </c>
      <c r="H2554" s="220" t="s">
        <v>74</v>
      </c>
    </row>
    <row r="2555" spans="1:8" ht="27" customHeight="1">
      <c r="A2555">
        <v>11696</v>
      </c>
      <c r="B2555" t="s">
        <v>11125</v>
      </c>
      <c r="C2555" t="s">
        <v>1574</v>
      </c>
      <c r="D2555" s="673">
        <v>173.92</v>
      </c>
      <c r="E2555" s="220" t="s">
        <v>14360</v>
      </c>
      <c r="F2555" s="441">
        <v>45261</v>
      </c>
      <c r="G2555" s="220" t="s">
        <v>1773</v>
      </c>
      <c r="H2555" s="220" t="s">
        <v>74</v>
      </c>
    </row>
    <row r="2556" spans="1:8" ht="27" customHeight="1">
      <c r="A2556">
        <v>10427</v>
      </c>
      <c r="B2556" t="s">
        <v>11126</v>
      </c>
      <c r="C2556" t="s">
        <v>1574</v>
      </c>
      <c r="D2556" s="673">
        <v>486.69</v>
      </c>
      <c r="E2556" s="220" t="s">
        <v>14360</v>
      </c>
      <c r="F2556" s="441">
        <v>45261</v>
      </c>
      <c r="G2556" s="220" t="s">
        <v>1773</v>
      </c>
      <c r="H2556" s="220" t="s">
        <v>74</v>
      </c>
    </row>
    <row r="2557" spans="1:8" ht="27" customHeight="1">
      <c r="A2557">
        <v>10428</v>
      </c>
      <c r="B2557" t="s">
        <v>11127</v>
      </c>
      <c r="C2557" t="s">
        <v>1574</v>
      </c>
      <c r="D2557" s="673">
        <v>501.45</v>
      </c>
      <c r="E2557" s="220" t="s">
        <v>14360</v>
      </c>
      <c r="F2557" s="441">
        <v>45261</v>
      </c>
      <c r="G2557" s="220" t="s">
        <v>1773</v>
      </c>
      <c r="H2557" s="220" t="s">
        <v>74</v>
      </c>
    </row>
    <row r="2558" spans="1:8" ht="27" customHeight="1">
      <c r="A2558">
        <v>36521</v>
      </c>
      <c r="B2558" t="s">
        <v>11128</v>
      </c>
      <c r="C2558" t="s">
        <v>1574</v>
      </c>
      <c r="D2558" s="673">
        <v>156.46</v>
      </c>
      <c r="E2558" s="220" t="s">
        <v>14360</v>
      </c>
      <c r="F2558" s="441">
        <v>45261</v>
      </c>
      <c r="G2558" s="220" t="s">
        <v>1773</v>
      </c>
      <c r="H2558" s="220" t="s">
        <v>74</v>
      </c>
    </row>
    <row r="2559" spans="1:8" ht="27" customHeight="1">
      <c r="A2559">
        <v>36794</v>
      </c>
      <c r="B2559" t="s">
        <v>11129</v>
      </c>
      <c r="C2559" t="s">
        <v>1574</v>
      </c>
      <c r="D2559" s="673">
        <v>166.56</v>
      </c>
      <c r="E2559" s="220" t="s">
        <v>14360</v>
      </c>
      <c r="F2559" s="441">
        <v>45261</v>
      </c>
      <c r="G2559" s="220" t="s">
        <v>1773</v>
      </c>
      <c r="H2559" s="220" t="s">
        <v>74</v>
      </c>
    </row>
    <row r="2560" spans="1:8" ht="27" customHeight="1">
      <c r="A2560">
        <v>10426</v>
      </c>
      <c r="B2560" t="s">
        <v>11130</v>
      </c>
      <c r="C2560" t="s">
        <v>1574</v>
      </c>
      <c r="D2560" s="673">
        <v>186.51</v>
      </c>
      <c r="E2560" s="220" t="s">
        <v>14360</v>
      </c>
      <c r="F2560" s="441">
        <v>45261</v>
      </c>
      <c r="G2560" s="220" t="s">
        <v>1773</v>
      </c>
      <c r="H2560" s="220" t="s">
        <v>74</v>
      </c>
    </row>
    <row r="2561" spans="1:8" ht="27" customHeight="1">
      <c r="A2561">
        <v>10425</v>
      </c>
      <c r="B2561" t="s">
        <v>11131</v>
      </c>
      <c r="C2561" t="s">
        <v>1574</v>
      </c>
      <c r="D2561" s="673">
        <v>94.62</v>
      </c>
      <c r="E2561" s="220" t="s">
        <v>14360</v>
      </c>
      <c r="F2561" s="441">
        <v>45261</v>
      </c>
      <c r="G2561" s="220" t="s">
        <v>1773</v>
      </c>
      <c r="H2561" s="220" t="s">
        <v>74</v>
      </c>
    </row>
    <row r="2562" spans="1:8" ht="27" customHeight="1">
      <c r="A2562">
        <v>10431</v>
      </c>
      <c r="B2562" t="s">
        <v>11132</v>
      </c>
      <c r="C2562" t="s">
        <v>1574</v>
      </c>
      <c r="D2562" s="673">
        <v>323.95</v>
      </c>
      <c r="E2562" s="220" t="s">
        <v>14360</v>
      </c>
      <c r="F2562" s="441">
        <v>45261</v>
      </c>
      <c r="G2562" s="220" t="s">
        <v>1773</v>
      </c>
      <c r="H2562" s="220" t="s">
        <v>74</v>
      </c>
    </row>
    <row r="2563" spans="1:8" ht="27" customHeight="1">
      <c r="A2563">
        <v>10429</v>
      </c>
      <c r="B2563" t="s">
        <v>11133</v>
      </c>
      <c r="C2563" t="s">
        <v>1574</v>
      </c>
      <c r="D2563" s="673">
        <v>159.81</v>
      </c>
      <c r="E2563" s="220" t="s">
        <v>14360</v>
      </c>
      <c r="F2563" s="441">
        <v>45261</v>
      </c>
      <c r="G2563" s="220" t="s">
        <v>1773</v>
      </c>
      <c r="H2563" s="220" t="s">
        <v>74</v>
      </c>
    </row>
    <row r="2564" spans="1:8" ht="27" customHeight="1">
      <c r="A2564">
        <v>2354</v>
      </c>
      <c r="B2564" t="s">
        <v>11134</v>
      </c>
      <c r="C2564" t="s">
        <v>1573</v>
      </c>
      <c r="D2564" s="673">
        <v>13.17</v>
      </c>
      <c r="E2564" s="220" t="s">
        <v>14360</v>
      </c>
      <c r="F2564" s="441">
        <v>45261</v>
      </c>
      <c r="G2564" s="220" t="s">
        <v>1773</v>
      </c>
      <c r="H2564" s="220" t="s">
        <v>74</v>
      </c>
    </row>
    <row r="2565" spans="1:8" ht="27" customHeight="1">
      <c r="A2565">
        <v>40932</v>
      </c>
      <c r="B2565" t="s">
        <v>11135</v>
      </c>
      <c r="C2565" t="s">
        <v>1580</v>
      </c>
      <c r="D2565" s="674">
        <v>2302.35</v>
      </c>
      <c r="E2565" s="220" t="s">
        <v>14360</v>
      </c>
      <c r="F2565" s="441">
        <v>45261</v>
      </c>
      <c r="G2565" s="220" t="s">
        <v>1773</v>
      </c>
      <c r="H2565" s="220" t="s">
        <v>74</v>
      </c>
    </row>
    <row r="2566" spans="1:8" ht="27" customHeight="1">
      <c r="A2566">
        <v>10853</v>
      </c>
      <c r="B2566" t="s">
        <v>11136</v>
      </c>
      <c r="C2566" t="s">
        <v>1574</v>
      </c>
      <c r="D2566" s="673">
        <v>114.05</v>
      </c>
      <c r="E2566" s="220" t="s">
        <v>14360</v>
      </c>
      <c r="F2566" s="441">
        <v>45261</v>
      </c>
      <c r="G2566" s="220" t="s">
        <v>1773</v>
      </c>
      <c r="H2566" s="220" t="s">
        <v>74</v>
      </c>
    </row>
    <row r="2567" spans="1:8" ht="27" customHeight="1">
      <c r="A2567">
        <v>5093</v>
      </c>
      <c r="B2567" t="s">
        <v>11137</v>
      </c>
      <c r="C2567" t="s">
        <v>1581</v>
      </c>
      <c r="D2567" s="673">
        <v>18.32</v>
      </c>
      <c r="E2567" s="220" t="s">
        <v>14360</v>
      </c>
      <c r="F2567" s="441">
        <v>45261</v>
      </c>
      <c r="G2567" s="220" t="s">
        <v>1773</v>
      </c>
      <c r="H2567" s="220" t="s">
        <v>74</v>
      </c>
    </row>
    <row r="2568" spans="1:8" ht="27" customHeight="1">
      <c r="A2568">
        <v>44331</v>
      </c>
      <c r="B2568" t="s">
        <v>11138</v>
      </c>
      <c r="C2568" t="s">
        <v>1579</v>
      </c>
      <c r="D2568" s="673">
        <v>49.36</v>
      </c>
      <c r="E2568" s="220" t="s">
        <v>14360</v>
      </c>
      <c r="F2568" s="441">
        <v>45261</v>
      </c>
      <c r="G2568" s="220" t="s">
        <v>1773</v>
      </c>
      <c r="H2568" s="220" t="s">
        <v>74</v>
      </c>
    </row>
    <row r="2569" spans="1:8" ht="27" customHeight="1">
      <c r="A2569">
        <v>37768</v>
      </c>
      <c r="B2569" t="s">
        <v>11139</v>
      </c>
      <c r="C2569" t="s">
        <v>1574</v>
      </c>
      <c r="D2569" s="674">
        <v>295000</v>
      </c>
      <c r="E2569" s="220" t="s">
        <v>14360</v>
      </c>
      <c r="F2569" s="441">
        <v>45261</v>
      </c>
      <c r="G2569" s="220" t="s">
        <v>1773</v>
      </c>
      <c r="H2569" s="220" t="s">
        <v>74</v>
      </c>
    </row>
    <row r="2570" spans="1:8" ht="27" customHeight="1">
      <c r="A2570">
        <v>37773</v>
      </c>
      <c r="B2570" t="s">
        <v>11140</v>
      </c>
      <c r="C2570" t="s">
        <v>1574</v>
      </c>
      <c r="D2570" s="674">
        <v>250504.73</v>
      </c>
      <c r="E2570" s="220" t="s">
        <v>14360</v>
      </c>
      <c r="F2570" s="441">
        <v>45261</v>
      </c>
      <c r="G2570" s="220" t="s">
        <v>1773</v>
      </c>
      <c r="H2570" s="220" t="s">
        <v>74</v>
      </c>
    </row>
    <row r="2571" spans="1:8" ht="27" customHeight="1">
      <c r="A2571">
        <v>37769</v>
      </c>
      <c r="B2571" t="s">
        <v>11141</v>
      </c>
      <c r="C2571" t="s">
        <v>1574</v>
      </c>
      <c r="D2571" s="674">
        <v>419376.48</v>
      </c>
      <c r="E2571" s="220" t="s">
        <v>14360</v>
      </c>
      <c r="F2571" s="441">
        <v>45261</v>
      </c>
      <c r="G2571" s="220" t="s">
        <v>1773</v>
      </c>
      <c r="H2571" s="220" t="s">
        <v>74</v>
      </c>
    </row>
    <row r="2572" spans="1:8" ht="27" customHeight="1">
      <c r="A2572">
        <v>37770</v>
      </c>
      <c r="B2572" t="s">
        <v>11142</v>
      </c>
      <c r="C2572" t="s">
        <v>1574</v>
      </c>
      <c r="D2572" s="674">
        <v>711748.8</v>
      </c>
      <c r="E2572" s="220" t="s">
        <v>14360</v>
      </c>
      <c r="F2572" s="441">
        <v>45261</v>
      </c>
      <c r="G2572" s="220" t="s">
        <v>1773</v>
      </c>
      <c r="H2572" s="220" t="s">
        <v>74</v>
      </c>
    </row>
    <row r="2573" spans="1:8" ht="27" customHeight="1">
      <c r="A2573">
        <v>38382</v>
      </c>
      <c r="B2573" t="s">
        <v>11143</v>
      </c>
      <c r="C2573" t="s">
        <v>1574</v>
      </c>
      <c r="D2573" s="673">
        <v>10.19</v>
      </c>
      <c r="E2573" s="220" t="s">
        <v>14360</v>
      </c>
      <c r="F2573" s="441">
        <v>45261</v>
      </c>
      <c r="G2573" s="220" t="s">
        <v>1773</v>
      </c>
      <c r="H2573" s="220" t="s">
        <v>74</v>
      </c>
    </row>
    <row r="2574" spans="1:8" ht="27" customHeight="1">
      <c r="A2574">
        <v>38383</v>
      </c>
      <c r="B2574" t="s">
        <v>11144</v>
      </c>
      <c r="C2574" t="s">
        <v>1574</v>
      </c>
      <c r="D2574" s="673">
        <v>1.91</v>
      </c>
      <c r="E2574" s="220" t="s">
        <v>14360</v>
      </c>
      <c r="F2574" s="441">
        <v>45261</v>
      </c>
      <c r="G2574" s="220" t="s">
        <v>1773</v>
      </c>
      <c r="H2574" s="220" t="s">
        <v>74</v>
      </c>
    </row>
    <row r="2575" spans="1:8" ht="27" customHeight="1">
      <c r="A2575">
        <v>3768</v>
      </c>
      <c r="B2575" t="s">
        <v>11145</v>
      </c>
      <c r="C2575" t="s">
        <v>1574</v>
      </c>
      <c r="D2575" s="673">
        <v>3.03</v>
      </c>
      <c r="E2575" s="220" t="s">
        <v>14360</v>
      </c>
      <c r="F2575" s="441">
        <v>45261</v>
      </c>
      <c r="G2575" s="220" t="s">
        <v>1773</v>
      </c>
      <c r="H2575" s="220" t="s">
        <v>74</v>
      </c>
    </row>
    <row r="2576" spans="1:8" ht="27" customHeight="1">
      <c r="A2576">
        <v>3767</v>
      </c>
      <c r="B2576" t="s">
        <v>11146</v>
      </c>
      <c r="C2576" t="s">
        <v>1574</v>
      </c>
      <c r="D2576" s="673">
        <v>1.01</v>
      </c>
      <c r="E2576" s="220" t="s">
        <v>14360</v>
      </c>
      <c r="F2576" s="441">
        <v>45261</v>
      </c>
      <c r="G2576" s="220" t="s">
        <v>1773</v>
      </c>
      <c r="H2576" s="220" t="s">
        <v>74</v>
      </c>
    </row>
    <row r="2577" spans="1:8" ht="27" customHeight="1">
      <c r="A2577">
        <v>13192</v>
      </c>
      <c r="B2577" t="s">
        <v>11147</v>
      </c>
      <c r="C2577" t="s">
        <v>1574</v>
      </c>
      <c r="D2577" s="674">
        <v>5915.95</v>
      </c>
      <c r="E2577" s="220" t="s">
        <v>14360</v>
      </c>
      <c r="F2577" s="441">
        <v>45261</v>
      </c>
      <c r="G2577" s="220" t="s">
        <v>1773</v>
      </c>
      <c r="H2577" s="220" t="s">
        <v>74</v>
      </c>
    </row>
    <row r="2578" spans="1:8" ht="27" customHeight="1">
      <c r="A2578">
        <v>38413</v>
      </c>
      <c r="B2578" t="s">
        <v>11148</v>
      </c>
      <c r="C2578" t="s">
        <v>1574</v>
      </c>
      <c r="D2578" s="673">
        <v>978.41</v>
      </c>
      <c r="E2578" s="220" t="s">
        <v>14360</v>
      </c>
      <c r="F2578" s="441">
        <v>45261</v>
      </c>
      <c r="G2578" s="220" t="s">
        <v>1773</v>
      </c>
      <c r="H2578" s="220" t="s">
        <v>74</v>
      </c>
    </row>
    <row r="2579" spans="1:8" ht="27" customHeight="1">
      <c r="A2579">
        <v>42440</v>
      </c>
      <c r="B2579" t="s">
        <v>11149</v>
      </c>
      <c r="C2579" t="s">
        <v>1574</v>
      </c>
      <c r="D2579" s="674">
        <v>1235.9100000000001</v>
      </c>
      <c r="E2579" s="220" t="s">
        <v>14360</v>
      </c>
      <c r="F2579" s="441">
        <v>45261</v>
      </c>
      <c r="G2579" s="220" t="s">
        <v>1773</v>
      </c>
      <c r="H2579" s="220" t="s">
        <v>74</v>
      </c>
    </row>
    <row r="2580" spans="1:8" ht="27" customHeight="1">
      <c r="A2580">
        <v>20193</v>
      </c>
      <c r="B2580" t="s">
        <v>11150</v>
      </c>
      <c r="C2580" t="s">
        <v>2145</v>
      </c>
      <c r="D2580" s="673">
        <v>14.85</v>
      </c>
      <c r="E2580" s="220" t="s">
        <v>14360</v>
      </c>
      <c r="F2580" s="441">
        <v>45261</v>
      </c>
      <c r="G2580" s="220" t="s">
        <v>1773</v>
      </c>
      <c r="H2580" s="220" t="s">
        <v>74</v>
      </c>
    </row>
    <row r="2581" spans="1:8" ht="27" customHeight="1">
      <c r="A2581">
        <v>10527</v>
      </c>
      <c r="B2581" t="s">
        <v>11151</v>
      </c>
      <c r="C2581" t="s">
        <v>2146</v>
      </c>
      <c r="D2581" s="673">
        <v>19.8</v>
      </c>
      <c r="E2581" s="220" t="s">
        <v>14360</v>
      </c>
      <c r="F2581" s="441">
        <v>45261</v>
      </c>
      <c r="G2581" s="220" t="s">
        <v>1773</v>
      </c>
      <c r="H2581" s="220" t="s">
        <v>74</v>
      </c>
    </row>
    <row r="2582" spans="1:8" ht="27" customHeight="1">
      <c r="A2582">
        <v>41805</v>
      </c>
      <c r="B2582" t="s">
        <v>11152</v>
      </c>
      <c r="C2582" t="s">
        <v>1580</v>
      </c>
      <c r="D2582" s="673">
        <v>569.25</v>
      </c>
      <c r="E2582" s="220" t="s">
        <v>14360</v>
      </c>
      <c r="F2582" s="441">
        <v>45261</v>
      </c>
      <c r="G2582" s="220" t="s">
        <v>1773</v>
      </c>
      <c r="H2582" s="220" t="s">
        <v>74</v>
      </c>
    </row>
    <row r="2583" spans="1:8" ht="27" customHeight="1">
      <c r="A2583">
        <v>40271</v>
      </c>
      <c r="B2583" t="s">
        <v>11153</v>
      </c>
      <c r="C2583" t="s">
        <v>7656</v>
      </c>
      <c r="D2583" s="673">
        <v>15.15</v>
      </c>
      <c r="E2583" s="220" t="s">
        <v>14360</v>
      </c>
      <c r="F2583" s="441">
        <v>45261</v>
      </c>
      <c r="G2583" s="220" t="s">
        <v>1773</v>
      </c>
      <c r="H2583" s="220" t="s">
        <v>74</v>
      </c>
    </row>
    <row r="2584" spans="1:8" ht="27" customHeight="1">
      <c r="A2584">
        <v>40287</v>
      </c>
      <c r="B2584" t="s">
        <v>11154</v>
      </c>
      <c r="C2584" t="s">
        <v>1580</v>
      </c>
      <c r="D2584" s="673">
        <v>5.83</v>
      </c>
      <c r="E2584" s="220" t="s">
        <v>14360</v>
      </c>
      <c r="F2584" s="441">
        <v>45261</v>
      </c>
      <c r="G2584" s="220" t="s">
        <v>1773</v>
      </c>
      <c r="H2584" s="220" t="s">
        <v>74</v>
      </c>
    </row>
    <row r="2585" spans="1:8" ht="27" customHeight="1">
      <c r="A2585">
        <v>4084</v>
      </c>
      <c r="B2585" t="s">
        <v>11155</v>
      </c>
      <c r="C2585" t="s">
        <v>1573</v>
      </c>
      <c r="D2585" s="673">
        <v>1.35</v>
      </c>
      <c r="E2585" s="220" t="s">
        <v>14360</v>
      </c>
      <c r="F2585" s="441">
        <v>45261</v>
      </c>
      <c r="G2585" s="220" t="s">
        <v>1773</v>
      </c>
      <c r="H2585" s="220" t="s">
        <v>74</v>
      </c>
    </row>
    <row r="2586" spans="1:8" ht="27" customHeight="1">
      <c r="A2586">
        <v>743</v>
      </c>
      <c r="B2586" t="s">
        <v>11156</v>
      </c>
      <c r="C2586" t="s">
        <v>1573</v>
      </c>
      <c r="D2586" s="673">
        <v>1.35</v>
      </c>
      <c r="E2586" s="220" t="s">
        <v>14360</v>
      </c>
      <c r="F2586" s="441">
        <v>45261</v>
      </c>
      <c r="G2586" s="220" t="s">
        <v>1773</v>
      </c>
      <c r="H2586" s="220" t="s">
        <v>74</v>
      </c>
    </row>
    <row r="2587" spans="1:8" ht="27" customHeight="1">
      <c r="A2587">
        <v>40293</v>
      </c>
      <c r="B2587" t="s">
        <v>11157</v>
      </c>
      <c r="C2587" t="s">
        <v>1573</v>
      </c>
      <c r="D2587" s="673">
        <v>1.62</v>
      </c>
      <c r="E2587" s="220" t="s">
        <v>14360</v>
      </c>
      <c r="F2587" s="441">
        <v>45261</v>
      </c>
      <c r="G2587" s="220" t="s">
        <v>1773</v>
      </c>
      <c r="H2587" s="220" t="s">
        <v>74</v>
      </c>
    </row>
    <row r="2588" spans="1:8" ht="27" customHeight="1">
      <c r="A2588">
        <v>40294</v>
      </c>
      <c r="B2588" t="s">
        <v>11158</v>
      </c>
      <c r="C2588" t="s">
        <v>1573</v>
      </c>
      <c r="D2588" s="673">
        <v>1.35</v>
      </c>
      <c r="E2588" s="220" t="s">
        <v>14360</v>
      </c>
      <c r="F2588" s="441">
        <v>45261</v>
      </c>
      <c r="G2588" s="220" t="s">
        <v>1773</v>
      </c>
      <c r="H2588" s="220" t="s">
        <v>74</v>
      </c>
    </row>
    <row r="2589" spans="1:8" ht="27" customHeight="1">
      <c r="A2589">
        <v>4085</v>
      </c>
      <c r="B2589" t="s">
        <v>11159</v>
      </c>
      <c r="C2589" t="s">
        <v>1573</v>
      </c>
      <c r="D2589" s="673">
        <v>1.89</v>
      </c>
      <c r="E2589" s="220" t="s">
        <v>14360</v>
      </c>
      <c r="F2589" s="441">
        <v>45261</v>
      </c>
      <c r="G2589" s="220" t="s">
        <v>1773</v>
      </c>
      <c r="H2589" s="220" t="s">
        <v>74</v>
      </c>
    </row>
    <row r="2590" spans="1:8" ht="27" customHeight="1">
      <c r="A2590">
        <v>10779</v>
      </c>
      <c r="B2590" t="s">
        <v>11160</v>
      </c>
      <c r="C2590" t="s">
        <v>1580</v>
      </c>
      <c r="D2590" s="674">
        <v>1078.1199999999999</v>
      </c>
      <c r="E2590" s="220" t="s">
        <v>14360</v>
      </c>
      <c r="F2590" s="441">
        <v>45261</v>
      </c>
      <c r="G2590" s="220" t="s">
        <v>1773</v>
      </c>
      <c r="H2590" s="220" t="s">
        <v>74</v>
      </c>
    </row>
    <row r="2591" spans="1:8" ht="27" customHeight="1">
      <c r="A2591">
        <v>10777</v>
      </c>
      <c r="B2591" t="s">
        <v>11161</v>
      </c>
      <c r="C2591" t="s">
        <v>1580</v>
      </c>
      <c r="D2591" s="673">
        <v>979.29</v>
      </c>
      <c r="E2591" s="220" t="s">
        <v>14360</v>
      </c>
      <c r="F2591" s="441">
        <v>45261</v>
      </c>
      <c r="G2591" s="220" t="s">
        <v>1773</v>
      </c>
      <c r="H2591" s="220" t="s">
        <v>74</v>
      </c>
    </row>
    <row r="2592" spans="1:8" ht="27" customHeight="1">
      <c r="A2592">
        <v>10775</v>
      </c>
      <c r="B2592" t="s">
        <v>11162</v>
      </c>
      <c r="C2592" t="s">
        <v>1580</v>
      </c>
      <c r="D2592" s="673">
        <v>862.5</v>
      </c>
      <c r="E2592" s="220" t="s">
        <v>14360</v>
      </c>
      <c r="F2592" s="441">
        <v>45261</v>
      </c>
      <c r="G2592" s="220" t="s">
        <v>1773</v>
      </c>
      <c r="H2592" s="220" t="s">
        <v>74</v>
      </c>
    </row>
    <row r="2593" spans="1:8" ht="27" customHeight="1">
      <c r="A2593">
        <v>10776</v>
      </c>
      <c r="B2593" t="s">
        <v>11163</v>
      </c>
      <c r="C2593" t="s">
        <v>1580</v>
      </c>
      <c r="D2593" s="673">
        <v>673.82</v>
      </c>
      <c r="E2593" s="220" t="s">
        <v>14360</v>
      </c>
      <c r="F2593" s="441">
        <v>45261</v>
      </c>
      <c r="G2593" s="220" t="s">
        <v>1773</v>
      </c>
      <c r="H2593" s="220" t="s">
        <v>74</v>
      </c>
    </row>
    <row r="2594" spans="1:8" ht="27" customHeight="1">
      <c r="A2594">
        <v>10778</v>
      </c>
      <c r="B2594" t="s">
        <v>11164</v>
      </c>
      <c r="C2594" t="s">
        <v>1580</v>
      </c>
      <c r="D2594" s="674">
        <v>1078.1199999999999</v>
      </c>
      <c r="E2594" s="220" t="s">
        <v>14360</v>
      </c>
      <c r="F2594" s="441">
        <v>45261</v>
      </c>
      <c r="G2594" s="220" t="s">
        <v>1773</v>
      </c>
      <c r="H2594" s="220" t="s">
        <v>74</v>
      </c>
    </row>
    <row r="2595" spans="1:8" ht="27" customHeight="1">
      <c r="A2595">
        <v>40339</v>
      </c>
      <c r="B2595" t="s">
        <v>11165</v>
      </c>
      <c r="C2595" t="s">
        <v>7656</v>
      </c>
      <c r="D2595" s="673">
        <v>5.31</v>
      </c>
      <c r="E2595" s="220" t="s">
        <v>14360</v>
      </c>
      <c r="F2595" s="441">
        <v>45261</v>
      </c>
      <c r="G2595" s="220" t="s">
        <v>1773</v>
      </c>
      <c r="H2595" s="220" t="s">
        <v>74</v>
      </c>
    </row>
    <row r="2596" spans="1:8" ht="27" customHeight="1">
      <c r="A2596">
        <v>10749</v>
      </c>
      <c r="B2596" t="s">
        <v>11166</v>
      </c>
      <c r="C2596" t="s">
        <v>7656</v>
      </c>
      <c r="D2596" s="673">
        <v>17.57</v>
      </c>
      <c r="E2596" s="220" t="s">
        <v>14360</v>
      </c>
      <c r="F2596" s="441">
        <v>45261</v>
      </c>
      <c r="G2596" s="220" t="s">
        <v>1773</v>
      </c>
      <c r="H2596" s="220" t="s">
        <v>74</v>
      </c>
    </row>
    <row r="2597" spans="1:8" ht="27" customHeight="1">
      <c r="A2597">
        <v>40290</v>
      </c>
      <c r="B2597" t="s">
        <v>11167</v>
      </c>
      <c r="C2597" t="s">
        <v>7656</v>
      </c>
      <c r="D2597" s="673">
        <v>9.5</v>
      </c>
      <c r="E2597" s="220" t="s">
        <v>14360</v>
      </c>
      <c r="F2597" s="441">
        <v>45261</v>
      </c>
      <c r="G2597" s="220" t="s">
        <v>1773</v>
      </c>
      <c r="H2597" s="220" t="s">
        <v>74</v>
      </c>
    </row>
    <row r="2598" spans="1:8" ht="27" customHeight="1">
      <c r="A2598">
        <v>3346</v>
      </c>
      <c r="B2598" t="s">
        <v>11168</v>
      </c>
      <c r="C2598" t="s">
        <v>1573</v>
      </c>
      <c r="D2598" s="673">
        <v>19.309999999999999</v>
      </c>
      <c r="E2598" s="220" t="s">
        <v>14360</v>
      </c>
      <c r="F2598" s="441">
        <v>45261</v>
      </c>
      <c r="G2598" s="220" t="s">
        <v>1773</v>
      </c>
      <c r="H2598" s="220" t="s">
        <v>74</v>
      </c>
    </row>
    <row r="2599" spans="1:8" ht="27" customHeight="1">
      <c r="A2599">
        <v>3348</v>
      </c>
      <c r="B2599" t="s">
        <v>11169</v>
      </c>
      <c r="C2599" t="s">
        <v>1573</v>
      </c>
      <c r="D2599" s="673">
        <v>23.1</v>
      </c>
      <c r="E2599" s="220" t="s">
        <v>14360</v>
      </c>
      <c r="F2599" s="441">
        <v>45261</v>
      </c>
      <c r="G2599" s="220" t="s">
        <v>1773</v>
      </c>
      <c r="H2599" s="220" t="s">
        <v>74</v>
      </c>
    </row>
    <row r="2600" spans="1:8" ht="27" customHeight="1">
      <c r="A2600">
        <v>39833</v>
      </c>
      <c r="B2600" t="s">
        <v>11170</v>
      </c>
      <c r="C2600" t="s">
        <v>1573</v>
      </c>
      <c r="D2600" s="673">
        <v>31.64</v>
      </c>
      <c r="E2600" s="220" t="s">
        <v>14360</v>
      </c>
      <c r="F2600" s="441">
        <v>45261</v>
      </c>
      <c r="G2600" s="220" t="s">
        <v>1773</v>
      </c>
      <c r="H2600" s="220" t="s">
        <v>74</v>
      </c>
    </row>
    <row r="2601" spans="1:8" ht="27" customHeight="1">
      <c r="A2601">
        <v>7252</v>
      </c>
      <c r="B2601" t="s">
        <v>11171</v>
      </c>
      <c r="C2601" t="s">
        <v>1573</v>
      </c>
      <c r="D2601" s="673">
        <v>2.34</v>
      </c>
      <c r="E2601" s="220" t="s">
        <v>14360</v>
      </c>
      <c r="F2601" s="441">
        <v>45261</v>
      </c>
      <c r="G2601" s="220" t="s">
        <v>1773</v>
      </c>
      <c r="H2601" s="220" t="s">
        <v>74</v>
      </c>
    </row>
    <row r="2602" spans="1:8" ht="27" customHeight="1">
      <c r="A2602">
        <v>7247</v>
      </c>
      <c r="B2602" t="s">
        <v>11172</v>
      </c>
      <c r="C2602" t="s">
        <v>1573</v>
      </c>
      <c r="D2602" s="673">
        <v>2.34</v>
      </c>
      <c r="E2602" s="220" t="s">
        <v>14360</v>
      </c>
      <c r="F2602" s="441">
        <v>45261</v>
      </c>
      <c r="G2602" s="220" t="s">
        <v>1773</v>
      </c>
      <c r="H2602" s="220" t="s">
        <v>74</v>
      </c>
    </row>
    <row r="2603" spans="1:8" ht="27" customHeight="1">
      <c r="A2603">
        <v>40291</v>
      </c>
      <c r="B2603" t="s">
        <v>11173</v>
      </c>
      <c r="C2603" t="s">
        <v>7656</v>
      </c>
      <c r="D2603" s="673">
        <v>495</v>
      </c>
      <c r="E2603" s="220" t="s">
        <v>14360</v>
      </c>
      <c r="F2603" s="441">
        <v>45261</v>
      </c>
      <c r="G2603" s="220" t="s">
        <v>1773</v>
      </c>
      <c r="H2603" s="220" t="s">
        <v>74</v>
      </c>
    </row>
    <row r="2604" spans="1:8" ht="27" customHeight="1">
      <c r="A2604">
        <v>40275</v>
      </c>
      <c r="B2604" t="s">
        <v>11174</v>
      </c>
      <c r="C2604" t="s">
        <v>7656</v>
      </c>
      <c r="D2604" s="673">
        <v>15.84</v>
      </c>
      <c r="E2604" s="220" t="s">
        <v>14360</v>
      </c>
      <c r="F2604" s="441">
        <v>45261</v>
      </c>
      <c r="G2604" s="220" t="s">
        <v>1773</v>
      </c>
      <c r="H2604" s="220" t="s">
        <v>74</v>
      </c>
    </row>
    <row r="2605" spans="1:8" ht="27" customHeight="1">
      <c r="A2605">
        <v>42408</v>
      </c>
      <c r="B2605" t="s">
        <v>11175</v>
      </c>
      <c r="C2605" t="s">
        <v>1576</v>
      </c>
      <c r="D2605" s="673">
        <v>2.4500000000000002</v>
      </c>
      <c r="E2605" s="220" t="s">
        <v>14360</v>
      </c>
      <c r="F2605" s="441">
        <v>45261</v>
      </c>
      <c r="G2605" s="220" t="s">
        <v>1773</v>
      </c>
      <c r="H2605" s="220" t="s">
        <v>74</v>
      </c>
    </row>
    <row r="2606" spans="1:8" ht="27" customHeight="1">
      <c r="A2606">
        <v>3777</v>
      </c>
      <c r="B2606" t="s">
        <v>11176</v>
      </c>
      <c r="C2606" t="s">
        <v>1576</v>
      </c>
      <c r="D2606" s="673">
        <v>1.77</v>
      </c>
      <c r="E2606" s="220" t="s">
        <v>14360</v>
      </c>
      <c r="F2606" s="441">
        <v>45261</v>
      </c>
      <c r="G2606" s="220" t="s">
        <v>1773</v>
      </c>
      <c r="H2606" s="220" t="s">
        <v>74</v>
      </c>
    </row>
    <row r="2607" spans="1:8" ht="27" customHeight="1">
      <c r="A2607">
        <v>44699</v>
      </c>
      <c r="B2607" t="s">
        <v>11177</v>
      </c>
      <c r="C2607" t="s">
        <v>1578</v>
      </c>
      <c r="D2607" s="673">
        <v>46.95</v>
      </c>
      <c r="E2607" s="220" t="s">
        <v>14360</v>
      </c>
      <c r="F2607" s="441">
        <v>45261</v>
      </c>
      <c r="G2607" s="220" t="s">
        <v>1773</v>
      </c>
      <c r="H2607" s="220" t="s">
        <v>74</v>
      </c>
    </row>
    <row r="2608" spans="1:8" ht="27" customHeight="1">
      <c r="A2608">
        <v>3798</v>
      </c>
      <c r="B2608" t="s">
        <v>11178</v>
      </c>
      <c r="C2608" t="s">
        <v>1574</v>
      </c>
      <c r="D2608" s="673">
        <v>96.58</v>
      </c>
      <c r="E2608" s="220" t="s">
        <v>14360</v>
      </c>
      <c r="F2608" s="441">
        <v>45261</v>
      </c>
      <c r="G2608" s="220" t="s">
        <v>1773</v>
      </c>
      <c r="H2608" s="220" t="s">
        <v>74</v>
      </c>
    </row>
    <row r="2609" spans="1:8" ht="27" customHeight="1">
      <c r="A2609">
        <v>38769</v>
      </c>
      <c r="B2609" t="s">
        <v>11179</v>
      </c>
      <c r="C2609" t="s">
        <v>1574</v>
      </c>
      <c r="D2609" s="673">
        <v>75.42</v>
      </c>
      <c r="E2609" s="220" t="s">
        <v>14360</v>
      </c>
      <c r="F2609" s="441">
        <v>45261</v>
      </c>
      <c r="G2609" s="220" t="s">
        <v>1773</v>
      </c>
      <c r="H2609" s="220" t="s">
        <v>74</v>
      </c>
    </row>
    <row r="2610" spans="1:8" ht="27" customHeight="1">
      <c r="A2610">
        <v>39510</v>
      </c>
      <c r="B2610" t="s">
        <v>11180</v>
      </c>
      <c r="C2610" t="s">
        <v>1574</v>
      </c>
      <c r="D2610" s="673">
        <v>305.24</v>
      </c>
      <c r="E2610" s="220" t="s">
        <v>14360</v>
      </c>
      <c r="F2610" s="441">
        <v>45261</v>
      </c>
      <c r="G2610" s="220" t="s">
        <v>1773</v>
      </c>
      <c r="H2610" s="220" t="s">
        <v>74</v>
      </c>
    </row>
    <row r="2611" spans="1:8" ht="27" customHeight="1">
      <c r="A2611">
        <v>38776</v>
      </c>
      <c r="B2611" t="s">
        <v>11181</v>
      </c>
      <c r="C2611" t="s">
        <v>1574</v>
      </c>
      <c r="D2611" s="673">
        <v>323.95</v>
      </c>
      <c r="E2611" s="220" t="s">
        <v>14360</v>
      </c>
      <c r="F2611" s="441">
        <v>45261</v>
      </c>
      <c r="G2611" s="220" t="s">
        <v>1773</v>
      </c>
      <c r="H2611" s="220" t="s">
        <v>74</v>
      </c>
    </row>
    <row r="2612" spans="1:8" ht="27" customHeight="1">
      <c r="A2612">
        <v>38774</v>
      </c>
      <c r="B2612" t="s">
        <v>11182</v>
      </c>
      <c r="C2612" t="s">
        <v>1574</v>
      </c>
      <c r="D2612" s="673">
        <v>16.2</v>
      </c>
      <c r="E2612" s="220" t="s">
        <v>14360</v>
      </c>
      <c r="F2612" s="441">
        <v>45261</v>
      </c>
      <c r="G2612" s="220" t="s">
        <v>1773</v>
      </c>
      <c r="H2612" s="220" t="s">
        <v>74</v>
      </c>
    </row>
    <row r="2613" spans="1:8" ht="27" customHeight="1">
      <c r="A2613">
        <v>42247</v>
      </c>
      <c r="B2613" t="s">
        <v>11183</v>
      </c>
      <c r="C2613" t="s">
        <v>1574</v>
      </c>
      <c r="D2613" s="673">
        <v>553.08000000000004</v>
      </c>
      <c r="E2613" s="220" t="s">
        <v>14360</v>
      </c>
      <c r="F2613" s="441">
        <v>45261</v>
      </c>
      <c r="G2613" s="220" t="s">
        <v>1773</v>
      </c>
      <c r="H2613" s="220" t="s">
        <v>74</v>
      </c>
    </row>
    <row r="2614" spans="1:8" ht="27" customHeight="1">
      <c r="A2614">
        <v>42248</v>
      </c>
      <c r="B2614" t="s">
        <v>11184</v>
      </c>
      <c r="C2614" t="s">
        <v>1574</v>
      </c>
      <c r="D2614" s="673">
        <v>642.44000000000005</v>
      </c>
      <c r="E2614" s="220" t="s">
        <v>14360</v>
      </c>
      <c r="F2614" s="441">
        <v>45261</v>
      </c>
      <c r="G2614" s="220" t="s">
        <v>1773</v>
      </c>
      <c r="H2614" s="220" t="s">
        <v>74</v>
      </c>
    </row>
    <row r="2615" spans="1:8" ht="27" customHeight="1">
      <c r="A2615">
        <v>42249</v>
      </c>
      <c r="B2615" t="s">
        <v>11185</v>
      </c>
      <c r="C2615" t="s">
        <v>1574</v>
      </c>
      <c r="D2615" s="674">
        <v>1064.3</v>
      </c>
      <c r="E2615" s="220" t="s">
        <v>14360</v>
      </c>
      <c r="F2615" s="441">
        <v>45261</v>
      </c>
      <c r="G2615" s="220" t="s">
        <v>1773</v>
      </c>
      <c r="H2615" s="220" t="s">
        <v>74</v>
      </c>
    </row>
    <row r="2616" spans="1:8" ht="27" customHeight="1">
      <c r="A2616">
        <v>42244</v>
      </c>
      <c r="B2616" t="s">
        <v>11186</v>
      </c>
      <c r="C2616" t="s">
        <v>1574</v>
      </c>
      <c r="D2616" s="673">
        <v>166.21</v>
      </c>
      <c r="E2616" s="220" t="s">
        <v>14360</v>
      </c>
      <c r="F2616" s="441">
        <v>45261</v>
      </c>
      <c r="G2616" s="220" t="s">
        <v>1773</v>
      </c>
      <c r="H2616" s="220" t="s">
        <v>74</v>
      </c>
    </row>
    <row r="2617" spans="1:8" ht="27" customHeight="1">
      <c r="A2617">
        <v>42245</v>
      </c>
      <c r="B2617" t="s">
        <v>11187</v>
      </c>
      <c r="C2617" t="s">
        <v>1574</v>
      </c>
      <c r="D2617" s="673">
        <v>306.70999999999998</v>
      </c>
      <c r="E2617" s="220" t="s">
        <v>14360</v>
      </c>
      <c r="F2617" s="441">
        <v>45261</v>
      </c>
      <c r="G2617" s="220" t="s">
        <v>1773</v>
      </c>
      <c r="H2617" s="220" t="s">
        <v>74</v>
      </c>
    </row>
    <row r="2618" spans="1:8" ht="27" customHeight="1">
      <c r="A2618">
        <v>42246</v>
      </c>
      <c r="B2618" t="s">
        <v>11188</v>
      </c>
      <c r="C2618" t="s">
        <v>1574</v>
      </c>
      <c r="D2618" s="673">
        <v>339.51</v>
      </c>
      <c r="E2618" s="220" t="s">
        <v>14360</v>
      </c>
      <c r="F2618" s="441">
        <v>45261</v>
      </c>
      <c r="G2618" s="220" t="s">
        <v>1773</v>
      </c>
      <c r="H2618" s="220" t="s">
        <v>74</v>
      </c>
    </row>
    <row r="2619" spans="1:8" ht="27" customHeight="1">
      <c r="A2619">
        <v>42243</v>
      </c>
      <c r="B2619" t="s">
        <v>11189</v>
      </c>
      <c r="C2619" t="s">
        <v>1574</v>
      </c>
      <c r="D2619" s="673">
        <v>409.39</v>
      </c>
      <c r="E2619" s="220" t="s">
        <v>14360</v>
      </c>
      <c r="F2619" s="441">
        <v>45261</v>
      </c>
      <c r="G2619" s="220" t="s">
        <v>1773</v>
      </c>
      <c r="H2619" s="220" t="s">
        <v>74</v>
      </c>
    </row>
    <row r="2620" spans="1:8" ht="27" customHeight="1">
      <c r="A2620">
        <v>38889</v>
      </c>
      <c r="B2620" t="s">
        <v>11190</v>
      </c>
      <c r="C2620" t="s">
        <v>1574</v>
      </c>
      <c r="D2620" s="673">
        <v>57.81</v>
      </c>
      <c r="E2620" s="220" t="s">
        <v>14360</v>
      </c>
      <c r="F2620" s="441">
        <v>45261</v>
      </c>
      <c r="G2620" s="220" t="s">
        <v>1773</v>
      </c>
      <c r="H2620" s="220" t="s">
        <v>74</v>
      </c>
    </row>
    <row r="2621" spans="1:8" ht="27" customHeight="1">
      <c r="A2621">
        <v>38784</v>
      </c>
      <c r="B2621" t="s">
        <v>11191</v>
      </c>
      <c r="C2621" t="s">
        <v>1574</v>
      </c>
      <c r="D2621" s="673">
        <v>77.34</v>
      </c>
      <c r="E2621" s="220" t="s">
        <v>14360</v>
      </c>
      <c r="F2621" s="441">
        <v>45261</v>
      </c>
      <c r="G2621" s="220" t="s">
        <v>1773</v>
      </c>
      <c r="H2621" s="220" t="s">
        <v>74</v>
      </c>
    </row>
    <row r="2622" spans="1:8" ht="27" customHeight="1">
      <c r="A2622">
        <v>3788</v>
      </c>
      <c r="B2622" t="s">
        <v>11192</v>
      </c>
      <c r="C2622" t="s">
        <v>1574</v>
      </c>
      <c r="D2622" s="673">
        <v>80.599999999999994</v>
      </c>
      <c r="E2622" s="220" t="s">
        <v>14360</v>
      </c>
      <c r="F2622" s="441">
        <v>45261</v>
      </c>
      <c r="G2622" s="220" t="s">
        <v>1773</v>
      </c>
      <c r="H2622" s="220" t="s">
        <v>74</v>
      </c>
    </row>
    <row r="2623" spans="1:8" ht="27" customHeight="1">
      <c r="A2623">
        <v>12230</v>
      </c>
      <c r="B2623" t="s">
        <v>11193</v>
      </c>
      <c r="C2623" t="s">
        <v>1574</v>
      </c>
      <c r="D2623" s="673">
        <v>20.73</v>
      </c>
      <c r="E2623" s="220" t="s">
        <v>14360</v>
      </c>
      <c r="F2623" s="441">
        <v>45261</v>
      </c>
      <c r="G2623" s="220" t="s">
        <v>1773</v>
      </c>
      <c r="H2623" s="220" t="s">
        <v>74</v>
      </c>
    </row>
    <row r="2624" spans="1:8" ht="27" customHeight="1">
      <c r="A2624">
        <v>3780</v>
      </c>
      <c r="B2624" t="s">
        <v>11194</v>
      </c>
      <c r="C2624" t="s">
        <v>1574</v>
      </c>
      <c r="D2624" s="673">
        <v>118.91</v>
      </c>
      <c r="E2624" s="220" t="s">
        <v>14360</v>
      </c>
      <c r="F2624" s="441">
        <v>45261</v>
      </c>
      <c r="G2624" s="220" t="s">
        <v>1773</v>
      </c>
      <c r="H2624" s="220" t="s">
        <v>74</v>
      </c>
    </row>
    <row r="2625" spans="1:8" ht="27" customHeight="1">
      <c r="A2625">
        <v>12231</v>
      </c>
      <c r="B2625" t="s">
        <v>11195</v>
      </c>
      <c r="C2625" t="s">
        <v>1574</v>
      </c>
      <c r="D2625" s="673">
        <v>34.47</v>
      </c>
      <c r="E2625" s="220" t="s">
        <v>14360</v>
      </c>
      <c r="F2625" s="441">
        <v>45261</v>
      </c>
      <c r="G2625" s="220" t="s">
        <v>1773</v>
      </c>
      <c r="H2625" s="220" t="s">
        <v>74</v>
      </c>
    </row>
    <row r="2626" spans="1:8" ht="27" customHeight="1">
      <c r="A2626">
        <v>3811</v>
      </c>
      <c r="B2626" t="s">
        <v>11196</v>
      </c>
      <c r="C2626" t="s">
        <v>1574</v>
      </c>
      <c r="D2626" s="673">
        <v>111.69</v>
      </c>
      <c r="E2626" s="220" t="s">
        <v>14360</v>
      </c>
      <c r="F2626" s="441">
        <v>45261</v>
      </c>
      <c r="G2626" s="220" t="s">
        <v>1773</v>
      </c>
      <c r="H2626" s="220" t="s">
        <v>74</v>
      </c>
    </row>
    <row r="2627" spans="1:8" ht="27" customHeight="1">
      <c r="A2627">
        <v>12232</v>
      </c>
      <c r="B2627" t="s">
        <v>11197</v>
      </c>
      <c r="C2627" t="s">
        <v>1574</v>
      </c>
      <c r="D2627" s="673">
        <v>36.119999999999997</v>
      </c>
      <c r="E2627" s="220" t="s">
        <v>14360</v>
      </c>
      <c r="F2627" s="441">
        <v>45261</v>
      </c>
      <c r="G2627" s="220" t="s">
        <v>1773</v>
      </c>
      <c r="H2627" s="220" t="s">
        <v>74</v>
      </c>
    </row>
    <row r="2628" spans="1:8" ht="27" customHeight="1">
      <c r="A2628">
        <v>3799</v>
      </c>
      <c r="B2628" t="s">
        <v>11198</v>
      </c>
      <c r="C2628" t="s">
        <v>1574</v>
      </c>
      <c r="D2628" s="673">
        <v>157.96</v>
      </c>
      <c r="E2628" s="220" t="s">
        <v>14360</v>
      </c>
      <c r="F2628" s="441">
        <v>45261</v>
      </c>
      <c r="G2628" s="220" t="s">
        <v>1773</v>
      </c>
      <c r="H2628" s="220" t="s">
        <v>74</v>
      </c>
    </row>
    <row r="2629" spans="1:8" ht="27" customHeight="1">
      <c r="A2629">
        <v>12239</v>
      </c>
      <c r="B2629" t="s">
        <v>11199</v>
      </c>
      <c r="C2629" t="s">
        <v>1574</v>
      </c>
      <c r="D2629" s="673">
        <v>47.29</v>
      </c>
      <c r="E2629" s="220" t="s">
        <v>14360</v>
      </c>
      <c r="F2629" s="441">
        <v>45261</v>
      </c>
      <c r="G2629" s="220" t="s">
        <v>1773</v>
      </c>
      <c r="H2629" s="220" t="s">
        <v>74</v>
      </c>
    </row>
    <row r="2630" spans="1:8" ht="27" customHeight="1">
      <c r="A2630">
        <v>38773</v>
      </c>
      <c r="B2630" t="s">
        <v>11200</v>
      </c>
      <c r="C2630" t="s">
        <v>1574</v>
      </c>
      <c r="D2630" s="673">
        <v>7.58</v>
      </c>
      <c r="E2630" s="220" t="s">
        <v>14360</v>
      </c>
      <c r="F2630" s="441">
        <v>45261</v>
      </c>
      <c r="G2630" s="220" t="s">
        <v>1773</v>
      </c>
      <c r="H2630" s="220" t="s">
        <v>74</v>
      </c>
    </row>
    <row r="2631" spans="1:8" ht="27" customHeight="1">
      <c r="A2631">
        <v>12271</v>
      </c>
      <c r="B2631" t="s">
        <v>11201</v>
      </c>
      <c r="C2631" t="s">
        <v>1574</v>
      </c>
      <c r="D2631" s="673">
        <v>422.94</v>
      </c>
      <c r="E2631" s="220" t="s">
        <v>14360</v>
      </c>
      <c r="F2631" s="441">
        <v>45261</v>
      </c>
      <c r="G2631" s="220" t="s">
        <v>1773</v>
      </c>
      <c r="H2631" s="220" t="s">
        <v>74</v>
      </c>
    </row>
    <row r="2632" spans="1:8" ht="27" customHeight="1">
      <c r="A2632">
        <v>13382</v>
      </c>
      <c r="B2632" t="s">
        <v>11202</v>
      </c>
      <c r="C2632" t="s">
        <v>1574</v>
      </c>
      <c r="D2632" s="673">
        <v>450.67</v>
      </c>
      <c r="E2632" s="220" t="s">
        <v>14360</v>
      </c>
      <c r="F2632" s="441">
        <v>45261</v>
      </c>
      <c r="G2632" s="220" t="s">
        <v>1773</v>
      </c>
      <c r="H2632" s="220" t="s">
        <v>74</v>
      </c>
    </row>
    <row r="2633" spans="1:8" ht="27" customHeight="1">
      <c r="A2633">
        <v>38785</v>
      </c>
      <c r="B2633" t="s">
        <v>11203</v>
      </c>
      <c r="C2633" t="s">
        <v>1574</v>
      </c>
      <c r="D2633" s="673">
        <v>200.24</v>
      </c>
      <c r="E2633" s="220" t="s">
        <v>14360</v>
      </c>
      <c r="F2633" s="441">
        <v>45261</v>
      </c>
      <c r="G2633" s="220" t="s">
        <v>1773</v>
      </c>
      <c r="H2633" s="220" t="s">
        <v>74</v>
      </c>
    </row>
    <row r="2634" spans="1:8" ht="27" customHeight="1">
      <c r="A2634">
        <v>38786</v>
      </c>
      <c r="B2634" t="s">
        <v>11204</v>
      </c>
      <c r="C2634" t="s">
        <v>1574</v>
      </c>
      <c r="D2634" s="673">
        <v>246.65</v>
      </c>
      <c r="E2634" s="220" t="s">
        <v>14360</v>
      </c>
      <c r="F2634" s="441">
        <v>45261</v>
      </c>
      <c r="G2634" s="220" t="s">
        <v>1773</v>
      </c>
      <c r="H2634" s="220" t="s">
        <v>74</v>
      </c>
    </row>
    <row r="2635" spans="1:8" ht="27" customHeight="1">
      <c r="A2635">
        <v>39385</v>
      </c>
      <c r="B2635" t="s">
        <v>11205</v>
      </c>
      <c r="C2635" t="s">
        <v>1574</v>
      </c>
      <c r="D2635" s="673">
        <v>14.82</v>
      </c>
      <c r="E2635" s="220" t="s">
        <v>14360</v>
      </c>
      <c r="F2635" s="441">
        <v>45261</v>
      </c>
      <c r="G2635" s="220" t="s">
        <v>1773</v>
      </c>
      <c r="H2635" s="220" t="s">
        <v>74</v>
      </c>
    </row>
    <row r="2636" spans="1:8" ht="27" customHeight="1">
      <c r="A2636">
        <v>39389</v>
      </c>
      <c r="B2636" t="s">
        <v>11206</v>
      </c>
      <c r="C2636" t="s">
        <v>1574</v>
      </c>
      <c r="D2636" s="673">
        <v>16.079999999999998</v>
      </c>
      <c r="E2636" s="220" t="s">
        <v>14360</v>
      </c>
      <c r="F2636" s="441">
        <v>45261</v>
      </c>
      <c r="G2636" s="220" t="s">
        <v>1773</v>
      </c>
      <c r="H2636" s="220" t="s">
        <v>74</v>
      </c>
    </row>
    <row r="2637" spans="1:8" ht="27" customHeight="1">
      <c r="A2637">
        <v>39390</v>
      </c>
      <c r="B2637" t="s">
        <v>11207</v>
      </c>
      <c r="C2637" t="s">
        <v>1574</v>
      </c>
      <c r="D2637" s="673">
        <v>33.700000000000003</v>
      </c>
      <c r="E2637" s="220" t="s">
        <v>14360</v>
      </c>
      <c r="F2637" s="441">
        <v>45261</v>
      </c>
      <c r="G2637" s="220" t="s">
        <v>1773</v>
      </c>
      <c r="H2637" s="220" t="s">
        <v>74</v>
      </c>
    </row>
    <row r="2638" spans="1:8" ht="27" customHeight="1">
      <c r="A2638">
        <v>39391</v>
      </c>
      <c r="B2638" t="s">
        <v>11208</v>
      </c>
      <c r="C2638" t="s">
        <v>1574</v>
      </c>
      <c r="D2638" s="673">
        <v>37.840000000000003</v>
      </c>
      <c r="E2638" s="220" t="s">
        <v>14360</v>
      </c>
      <c r="F2638" s="441">
        <v>45261</v>
      </c>
      <c r="G2638" s="220" t="s">
        <v>1773</v>
      </c>
      <c r="H2638" s="220" t="s">
        <v>74</v>
      </c>
    </row>
    <row r="2639" spans="1:8" ht="27" customHeight="1">
      <c r="A2639">
        <v>3803</v>
      </c>
      <c r="B2639" t="s">
        <v>11209</v>
      </c>
      <c r="C2639" t="s">
        <v>1574</v>
      </c>
      <c r="D2639" s="673">
        <v>71.52</v>
      </c>
      <c r="E2639" s="220" t="s">
        <v>14360</v>
      </c>
      <c r="F2639" s="441">
        <v>45261</v>
      </c>
      <c r="G2639" s="220" t="s">
        <v>1773</v>
      </c>
      <c r="H2639" s="220" t="s">
        <v>74</v>
      </c>
    </row>
    <row r="2640" spans="1:8" ht="27" customHeight="1">
      <c r="A2640">
        <v>38770</v>
      </c>
      <c r="B2640" t="s">
        <v>11210</v>
      </c>
      <c r="C2640" t="s">
        <v>1574</v>
      </c>
      <c r="D2640" s="673">
        <v>82.81</v>
      </c>
      <c r="E2640" s="220" t="s">
        <v>14360</v>
      </c>
      <c r="F2640" s="441">
        <v>45261</v>
      </c>
      <c r="G2640" s="220" t="s">
        <v>1773</v>
      </c>
      <c r="H2640" s="220" t="s">
        <v>74</v>
      </c>
    </row>
    <row r="2641" spans="1:8" ht="27" customHeight="1">
      <c r="A2641">
        <v>12267</v>
      </c>
      <c r="B2641" t="s">
        <v>11211</v>
      </c>
      <c r="C2641" t="s">
        <v>1574</v>
      </c>
      <c r="D2641" s="673">
        <v>242.67</v>
      </c>
      <c r="E2641" s="220" t="s">
        <v>14360</v>
      </c>
      <c r="F2641" s="441">
        <v>45261</v>
      </c>
      <c r="G2641" s="220" t="s">
        <v>1773</v>
      </c>
      <c r="H2641" s="220" t="s">
        <v>74</v>
      </c>
    </row>
    <row r="2642" spans="1:8" ht="27" customHeight="1">
      <c r="A2642">
        <v>43265</v>
      </c>
      <c r="B2642" t="s">
        <v>11212</v>
      </c>
      <c r="C2642" t="s">
        <v>1574</v>
      </c>
      <c r="D2642" s="673">
        <v>46.34</v>
      </c>
      <c r="E2642" s="220" t="s">
        <v>14360</v>
      </c>
      <c r="F2642" s="441">
        <v>45261</v>
      </c>
      <c r="G2642" s="220" t="s">
        <v>1773</v>
      </c>
      <c r="H2642" s="220" t="s">
        <v>74</v>
      </c>
    </row>
    <row r="2643" spans="1:8" ht="27" customHeight="1">
      <c r="A2643">
        <v>12266</v>
      </c>
      <c r="B2643" t="s">
        <v>11213</v>
      </c>
      <c r="C2643" t="s">
        <v>1574</v>
      </c>
      <c r="D2643" s="673">
        <v>124.2</v>
      </c>
      <c r="E2643" s="220" t="s">
        <v>14360</v>
      </c>
      <c r="F2643" s="441">
        <v>45261</v>
      </c>
      <c r="G2643" s="220" t="s">
        <v>1773</v>
      </c>
      <c r="H2643" s="220" t="s">
        <v>74</v>
      </c>
    </row>
    <row r="2644" spans="1:8" ht="27" customHeight="1">
      <c r="A2644">
        <v>39378</v>
      </c>
      <c r="B2644" t="s">
        <v>11214</v>
      </c>
      <c r="C2644" t="s">
        <v>1574</v>
      </c>
      <c r="D2644" s="673">
        <v>88.06</v>
      </c>
      <c r="E2644" s="220" t="s">
        <v>14360</v>
      </c>
      <c r="F2644" s="441">
        <v>45261</v>
      </c>
      <c r="G2644" s="220" t="s">
        <v>1773</v>
      </c>
      <c r="H2644" s="220" t="s">
        <v>74</v>
      </c>
    </row>
    <row r="2645" spans="1:8" ht="27" customHeight="1">
      <c r="A2645">
        <v>43543</v>
      </c>
      <c r="B2645" t="s">
        <v>11215</v>
      </c>
      <c r="C2645" t="s">
        <v>1574</v>
      </c>
      <c r="D2645" s="673">
        <v>183.46</v>
      </c>
      <c r="E2645" s="220" t="s">
        <v>14360</v>
      </c>
      <c r="F2645" s="441">
        <v>45261</v>
      </c>
      <c r="G2645" s="220" t="s">
        <v>1773</v>
      </c>
      <c r="H2645" s="220" t="s">
        <v>74</v>
      </c>
    </row>
    <row r="2646" spans="1:8" ht="27" customHeight="1">
      <c r="A2646">
        <v>38775</v>
      </c>
      <c r="B2646" t="s">
        <v>11216</v>
      </c>
      <c r="C2646" t="s">
        <v>1574</v>
      </c>
      <c r="D2646" s="673">
        <v>93.36</v>
      </c>
      <c r="E2646" s="220" t="s">
        <v>14360</v>
      </c>
      <c r="F2646" s="441">
        <v>45261</v>
      </c>
      <c r="G2646" s="220" t="s">
        <v>1773</v>
      </c>
      <c r="H2646" s="220" t="s">
        <v>74</v>
      </c>
    </row>
    <row r="2647" spans="1:8" ht="27" customHeight="1">
      <c r="A2647">
        <v>44252</v>
      </c>
      <c r="B2647" t="s">
        <v>11217</v>
      </c>
      <c r="C2647" t="s">
        <v>1574</v>
      </c>
      <c r="D2647" s="673">
        <v>191.71</v>
      </c>
      <c r="E2647" s="220" t="s">
        <v>14360</v>
      </c>
      <c r="F2647" s="441">
        <v>45261</v>
      </c>
      <c r="G2647" s="220" t="s">
        <v>1773</v>
      </c>
      <c r="H2647" s="220" t="s">
        <v>74</v>
      </c>
    </row>
    <row r="2648" spans="1:8" ht="27" customHeight="1">
      <c r="A2648">
        <v>21119</v>
      </c>
      <c r="B2648" t="s">
        <v>11218</v>
      </c>
      <c r="C2648" t="s">
        <v>1574</v>
      </c>
      <c r="D2648" s="673">
        <v>1.92</v>
      </c>
      <c r="E2648" s="220" t="s">
        <v>14360</v>
      </c>
      <c r="F2648" s="441">
        <v>45261</v>
      </c>
      <c r="G2648" s="220" t="s">
        <v>1773</v>
      </c>
      <c r="H2648" s="220" t="s">
        <v>74</v>
      </c>
    </row>
    <row r="2649" spans="1:8" ht="27" customHeight="1">
      <c r="A2649">
        <v>37974</v>
      </c>
      <c r="B2649" t="s">
        <v>11219</v>
      </c>
      <c r="C2649" t="s">
        <v>1574</v>
      </c>
      <c r="D2649" s="673">
        <v>2.4900000000000002</v>
      </c>
      <c r="E2649" s="220" t="s">
        <v>14360</v>
      </c>
      <c r="F2649" s="441">
        <v>45261</v>
      </c>
      <c r="G2649" s="220" t="s">
        <v>1773</v>
      </c>
      <c r="H2649" s="220" t="s">
        <v>74</v>
      </c>
    </row>
    <row r="2650" spans="1:8" ht="27" customHeight="1">
      <c r="A2650">
        <v>37975</v>
      </c>
      <c r="B2650" t="s">
        <v>11220</v>
      </c>
      <c r="C2650" t="s">
        <v>1574</v>
      </c>
      <c r="D2650" s="673">
        <v>5.53</v>
      </c>
      <c r="E2650" s="220" t="s">
        <v>14360</v>
      </c>
      <c r="F2650" s="441">
        <v>45261</v>
      </c>
      <c r="G2650" s="220" t="s">
        <v>1773</v>
      </c>
      <c r="H2650" s="220" t="s">
        <v>74</v>
      </c>
    </row>
    <row r="2651" spans="1:8" ht="27" customHeight="1">
      <c r="A2651">
        <v>37976</v>
      </c>
      <c r="B2651" t="s">
        <v>11221</v>
      </c>
      <c r="C2651" t="s">
        <v>1574</v>
      </c>
      <c r="D2651" s="673">
        <v>12.33</v>
      </c>
      <c r="E2651" s="220" t="s">
        <v>14360</v>
      </c>
      <c r="F2651" s="441">
        <v>45261</v>
      </c>
      <c r="G2651" s="220" t="s">
        <v>1773</v>
      </c>
      <c r="H2651" s="220" t="s">
        <v>74</v>
      </c>
    </row>
    <row r="2652" spans="1:8" ht="27" customHeight="1">
      <c r="A2652">
        <v>37977</v>
      </c>
      <c r="B2652" t="s">
        <v>11222</v>
      </c>
      <c r="C2652" t="s">
        <v>1574</v>
      </c>
      <c r="D2652" s="673">
        <v>17.05</v>
      </c>
      <c r="E2652" s="220" t="s">
        <v>14360</v>
      </c>
      <c r="F2652" s="441">
        <v>45261</v>
      </c>
      <c r="G2652" s="220" t="s">
        <v>1773</v>
      </c>
      <c r="H2652" s="220" t="s">
        <v>74</v>
      </c>
    </row>
    <row r="2653" spans="1:8" ht="27" customHeight="1">
      <c r="A2653">
        <v>37978</v>
      </c>
      <c r="B2653" t="s">
        <v>11223</v>
      </c>
      <c r="C2653" t="s">
        <v>1574</v>
      </c>
      <c r="D2653" s="673">
        <v>33.82</v>
      </c>
      <c r="E2653" s="220" t="s">
        <v>14360</v>
      </c>
      <c r="F2653" s="441">
        <v>45261</v>
      </c>
      <c r="G2653" s="220" t="s">
        <v>1773</v>
      </c>
      <c r="H2653" s="220" t="s">
        <v>74</v>
      </c>
    </row>
    <row r="2654" spans="1:8" ht="27" customHeight="1">
      <c r="A2654">
        <v>37979</v>
      </c>
      <c r="B2654" t="s">
        <v>11224</v>
      </c>
      <c r="C2654" t="s">
        <v>1574</v>
      </c>
      <c r="D2654" s="673">
        <v>143.52000000000001</v>
      </c>
      <c r="E2654" s="220" t="s">
        <v>14360</v>
      </c>
      <c r="F2654" s="441">
        <v>45261</v>
      </c>
      <c r="G2654" s="220" t="s">
        <v>1773</v>
      </c>
      <c r="H2654" s="220" t="s">
        <v>74</v>
      </c>
    </row>
    <row r="2655" spans="1:8" ht="27" customHeight="1">
      <c r="A2655">
        <v>37980</v>
      </c>
      <c r="B2655" t="s">
        <v>11225</v>
      </c>
      <c r="C2655" t="s">
        <v>1574</v>
      </c>
      <c r="D2655" s="673">
        <v>164.87</v>
      </c>
      <c r="E2655" s="220" t="s">
        <v>14360</v>
      </c>
      <c r="F2655" s="441">
        <v>45261</v>
      </c>
      <c r="G2655" s="220" t="s">
        <v>1773</v>
      </c>
      <c r="H2655" s="220" t="s">
        <v>74</v>
      </c>
    </row>
    <row r="2656" spans="1:8" ht="27" customHeight="1">
      <c r="A2656">
        <v>36147</v>
      </c>
      <c r="B2656" t="s">
        <v>11226</v>
      </c>
      <c r="C2656" t="s">
        <v>1581</v>
      </c>
      <c r="D2656" s="673">
        <v>439.9</v>
      </c>
      <c r="E2656" s="220" t="s">
        <v>14360</v>
      </c>
      <c r="F2656" s="441">
        <v>45261</v>
      </c>
      <c r="G2656" s="220" t="s">
        <v>1773</v>
      </c>
      <c r="H2656" s="220" t="s">
        <v>74</v>
      </c>
    </row>
    <row r="2657" spans="1:8" ht="27" customHeight="1">
      <c r="A2657">
        <v>12731</v>
      </c>
      <c r="B2657" t="s">
        <v>11227</v>
      </c>
      <c r="C2657" t="s">
        <v>1574</v>
      </c>
      <c r="D2657" s="673">
        <v>349.28</v>
      </c>
      <c r="E2657" s="220" t="s">
        <v>14360</v>
      </c>
      <c r="F2657" s="441">
        <v>45261</v>
      </c>
      <c r="G2657" s="220" t="s">
        <v>1773</v>
      </c>
      <c r="H2657" s="220" t="s">
        <v>74</v>
      </c>
    </row>
    <row r="2658" spans="1:8" ht="27" customHeight="1">
      <c r="A2658">
        <v>12723</v>
      </c>
      <c r="B2658" t="s">
        <v>11228</v>
      </c>
      <c r="C2658" t="s">
        <v>1574</v>
      </c>
      <c r="D2658" s="673">
        <v>2.7</v>
      </c>
      <c r="E2658" s="220" t="s">
        <v>14360</v>
      </c>
      <c r="F2658" s="441">
        <v>45261</v>
      </c>
      <c r="G2658" s="220" t="s">
        <v>1773</v>
      </c>
      <c r="H2658" s="220" t="s">
        <v>74</v>
      </c>
    </row>
    <row r="2659" spans="1:8" ht="27" customHeight="1">
      <c r="A2659">
        <v>12724</v>
      </c>
      <c r="B2659" t="s">
        <v>11229</v>
      </c>
      <c r="C2659" t="s">
        <v>1574</v>
      </c>
      <c r="D2659" s="673">
        <v>5.2</v>
      </c>
      <c r="E2659" s="220" t="s">
        <v>14360</v>
      </c>
      <c r="F2659" s="441">
        <v>45261</v>
      </c>
      <c r="G2659" s="220" t="s">
        <v>1773</v>
      </c>
      <c r="H2659" s="220" t="s">
        <v>74</v>
      </c>
    </row>
    <row r="2660" spans="1:8" ht="27" customHeight="1">
      <c r="A2660">
        <v>12725</v>
      </c>
      <c r="B2660" t="s">
        <v>11230</v>
      </c>
      <c r="C2660" t="s">
        <v>1574</v>
      </c>
      <c r="D2660" s="673">
        <v>10.44</v>
      </c>
      <c r="E2660" s="220" t="s">
        <v>14360</v>
      </c>
      <c r="F2660" s="441">
        <v>45261</v>
      </c>
      <c r="G2660" s="220" t="s">
        <v>1773</v>
      </c>
      <c r="H2660" s="220" t="s">
        <v>74</v>
      </c>
    </row>
    <row r="2661" spans="1:8" ht="27" customHeight="1">
      <c r="A2661">
        <v>12726</v>
      </c>
      <c r="B2661" t="s">
        <v>11231</v>
      </c>
      <c r="C2661" t="s">
        <v>1574</v>
      </c>
      <c r="D2661" s="673">
        <v>23.04</v>
      </c>
      <c r="E2661" s="220" t="s">
        <v>14360</v>
      </c>
      <c r="F2661" s="441">
        <v>45261</v>
      </c>
      <c r="G2661" s="220" t="s">
        <v>1773</v>
      </c>
      <c r="H2661" s="220" t="s">
        <v>74</v>
      </c>
    </row>
    <row r="2662" spans="1:8" ht="27" customHeight="1">
      <c r="A2662">
        <v>12727</v>
      </c>
      <c r="B2662" t="s">
        <v>11232</v>
      </c>
      <c r="C2662" t="s">
        <v>1574</v>
      </c>
      <c r="D2662" s="673">
        <v>29.22</v>
      </c>
      <c r="E2662" s="220" t="s">
        <v>14360</v>
      </c>
      <c r="F2662" s="441">
        <v>45261</v>
      </c>
      <c r="G2662" s="220" t="s">
        <v>1773</v>
      </c>
      <c r="H2662" s="220" t="s">
        <v>74</v>
      </c>
    </row>
    <row r="2663" spans="1:8" ht="27" customHeight="1">
      <c r="A2663">
        <v>12728</v>
      </c>
      <c r="B2663" t="s">
        <v>11233</v>
      </c>
      <c r="C2663" t="s">
        <v>1574</v>
      </c>
      <c r="D2663" s="673">
        <v>47.73</v>
      </c>
      <c r="E2663" s="220" t="s">
        <v>14360</v>
      </c>
      <c r="F2663" s="441">
        <v>45261</v>
      </c>
      <c r="G2663" s="220" t="s">
        <v>1773</v>
      </c>
      <c r="H2663" s="220" t="s">
        <v>74</v>
      </c>
    </row>
    <row r="2664" spans="1:8" ht="27" customHeight="1">
      <c r="A2664">
        <v>12729</v>
      </c>
      <c r="B2664" t="s">
        <v>11234</v>
      </c>
      <c r="C2664" t="s">
        <v>1574</v>
      </c>
      <c r="D2664" s="673">
        <v>156.44999999999999</v>
      </c>
      <c r="E2664" s="220" t="s">
        <v>14360</v>
      </c>
      <c r="F2664" s="441">
        <v>45261</v>
      </c>
      <c r="G2664" s="220" t="s">
        <v>1773</v>
      </c>
      <c r="H2664" s="220" t="s">
        <v>74</v>
      </c>
    </row>
    <row r="2665" spans="1:8" ht="27" customHeight="1">
      <c r="A2665">
        <v>12730</v>
      </c>
      <c r="B2665" t="s">
        <v>11235</v>
      </c>
      <c r="C2665" t="s">
        <v>1574</v>
      </c>
      <c r="D2665" s="673">
        <v>239.53</v>
      </c>
      <c r="E2665" s="220" t="s">
        <v>14360</v>
      </c>
      <c r="F2665" s="441">
        <v>45261</v>
      </c>
      <c r="G2665" s="220" t="s">
        <v>1773</v>
      </c>
      <c r="H2665" s="220" t="s">
        <v>74</v>
      </c>
    </row>
    <row r="2666" spans="1:8" ht="27" customHeight="1">
      <c r="A2666">
        <v>3840</v>
      </c>
      <c r="B2666" t="s">
        <v>11236</v>
      </c>
      <c r="C2666" t="s">
        <v>1574</v>
      </c>
      <c r="D2666" s="673">
        <v>44.18</v>
      </c>
      <c r="E2666" s="220" t="s">
        <v>14360</v>
      </c>
      <c r="F2666" s="441">
        <v>45261</v>
      </c>
      <c r="G2666" s="220" t="s">
        <v>1773</v>
      </c>
      <c r="H2666" s="220" t="s">
        <v>74</v>
      </c>
    </row>
    <row r="2667" spans="1:8" ht="27" customHeight="1">
      <c r="A2667">
        <v>3838</v>
      </c>
      <c r="B2667" t="s">
        <v>11237</v>
      </c>
      <c r="C2667" t="s">
        <v>1574</v>
      </c>
      <c r="D2667" s="673">
        <v>97.51</v>
      </c>
      <c r="E2667" s="220" t="s">
        <v>14360</v>
      </c>
      <c r="F2667" s="441">
        <v>45261</v>
      </c>
      <c r="G2667" s="220" t="s">
        <v>1773</v>
      </c>
      <c r="H2667" s="220" t="s">
        <v>74</v>
      </c>
    </row>
    <row r="2668" spans="1:8" ht="27" customHeight="1">
      <c r="A2668">
        <v>3844</v>
      </c>
      <c r="B2668" t="s">
        <v>11238</v>
      </c>
      <c r="C2668" t="s">
        <v>1574</v>
      </c>
      <c r="D2668" s="673">
        <v>173.93</v>
      </c>
      <c r="E2668" s="220" t="s">
        <v>14360</v>
      </c>
      <c r="F2668" s="441">
        <v>45261</v>
      </c>
      <c r="G2668" s="220" t="s">
        <v>1773</v>
      </c>
      <c r="H2668" s="220" t="s">
        <v>74</v>
      </c>
    </row>
    <row r="2669" spans="1:8" ht="27" customHeight="1">
      <c r="A2669">
        <v>3839</v>
      </c>
      <c r="B2669" t="s">
        <v>11239</v>
      </c>
      <c r="C2669" t="s">
        <v>1574</v>
      </c>
      <c r="D2669" s="673">
        <v>316.81</v>
      </c>
      <c r="E2669" s="220" t="s">
        <v>14360</v>
      </c>
      <c r="F2669" s="441">
        <v>45261</v>
      </c>
      <c r="G2669" s="220" t="s">
        <v>1773</v>
      </c>
      <c r="H2669" s="220" t="s">
        <v>74</v>
      </c>
    </row>
    <row r="2670" spans="1:8" ht="27" customHeight="1">
      <c r="A2670">
        <v>3843</v>
      </c>
      <c r="B2670" t="s">
        <v>11240</v>
      </c>
      <c r="C2670" t="s">
        <v>1574</v>
      </c>
      <c r="D2670" s="673">
        <v>434.83</v>
      </c>
      <c r="E2670" s="220" t="s">
        <v>14360</v>
      </c>
      <c r="F2670" s="441">
        <v>45261</v>
      </c>
      <c r="G2670" s="220" t="s">
        <v>1773</v>
      </c>
      <c r="H2670" s="220" t="s">
        <v>74</v>
      </c>
    </row>
    <row r="2671" spans="1:8" ht="27" customHeight="1">
      <c r="A2671">
        <v>3900</v>
      </c>
      <c r="B2671" t="s">
        <v>11241</v>
      </c>
      <c r="C2671" t="s">
        <v>1574</v>
      </c>
      <c r="D2671" s="673">
        <v>50.41</v>
      </c>
      <c r="E2671" s="220" t="s">
        <v>14360</v>
      </c>
      <c r="F2671" s="441">
        <v>45261</v>
      </c>
      <c r="G2671" s="220" t="s">
        <v>1773</v>
      </c>
      <c r="H2671" s="220" t="s">
        <v>74</v>
      </c>
    </row>
    <row r="2672" spans="1:8" ht="27" customHeight="1">
      <c r="A2672">
        <v>3846</v>
      </c>
      <c r="B2672" t="s">
        <v>11242</v>
      </c>
      <c r="C2672" t="s">
        <v>1574</v>
      </c>
      <c r="D2672" s="673">
        <v>15.15</v>
      </c>
      <c r="E2672" s="220" t="s">
        <v>14360</v>
      </c>
      <c r="F2672" s="441">
        <v>45261</v>
      </c>
      <c r="G2672" s="220" t="s">
        <v>1773</v>
      </c>
      <c r="H2672" s="220" t="s">
        <v>74</v>
      </c>
    </row>
    <row r="2673" spans="1:8" ht="27" customHeight="1">
      <c r="A2673">
        <v>3886</v>
      </c>
      <c r="B2673" t="s">
        <v>11243</v>
      </c>
      <c r="C2673" t="s">
        <v>1574</v>
      </c>
      <c r="D2673" s="673">
        <v>20.11</v>
      </c>
      <c r="E2673" s="220" t="s">
        <v>14360</v>
      </c>
      <c r="F2673" s="441">
        <v>45261</v>
      </c>
      <c r="G2673" s="220" t="s">
        <v>1773</v>
      </c>
      <c r="H2673" s="220" t="s">
        <v>74</v>
      </c>
    </row>
    <row r="2674" spans="1:8" ht="27" customHeight="1">
      <c r="A2674">
        <v>3854</v>
      </c>
      <c r="B2674" t="s">
        <v>11244</v>
      </c>
      <c r="C2674" t="s">
        <v>1574</v>
      </c>
      <c r="D2674" s="673">
        <v>11.46</v>
      </c>
      <c r="E2674" s="220" t="s">
        <v>14360</v>
      </c>
      <c r="F2674" s="441">
        <v>45261</v>
      </c>
      <c r="G2674" s="220" t="s">
        <v>1773</v>
      </c>
      <c r="H2674" s="220" t="s">
        <v>74</v>
      </c>
    </row>
    <row r="2675" spans="1:8" ht="27" customHeight="1">
      <c r="A2675">
        <v>3873</v>
      </c>
      <c r="B2675" t="s">
        <v>11245</v>
      </c>
      <c r="C2675" t="s">
        <v>1574</v>
      </c>
      <c r="D2675" s="673">
        <v>13.34</v>
      </c>
      <c r="E2675" s="220" t="s">
        <v>14360</v>
      </c>
      <c r="F2675" s="441">
        <v>45261</v>
      </c>
      <c r="G2675" s="220" t="s">
        <v>1773</v>
      </c>
      <c r="H2675" s="220" t="s">
        <v>74</v>
      </c>
    </row>
    <row r="2676" spans="1:8" ht="27" customHeight="1">
      <c r="A2676">
        <v>38021</v>
      </c>
      <c r="B2676" t="s">
        <v>11246</v>
      </c>
      <c r="C2676" t="s">
        <v>1574</v>
      </c>
      <c r="D2676" s="673">
        <v>23.69</v>
      </c>
      <c r="E2676" s="220" t="s">
        <v>14360</v>
      </c>
      <c r="F2676" s="441">
        <v>45261</v>
      </c>
      <c r="G2676" s="220" t="s">
        <v>1773</v>
      </c>
      <c r="H2676" s="220" t="s">
        <v>74</v>
      </c>
    </row>
    <row r="2677" spans="1:8" ht="27" customHeight="1">
      <c r="A2677">
        <v>43838</v>
      </c>
      <c r="B2677" t="s">
        <v>11247</v>
      </c>
      <c r="C2677" t="s">
        <v>1574</v>
      </c>
      <c r="D2677" s="673">
        <v>30.62</v>
      </c>
      <c r="E2677" s="220" t="s">
        <v>14360</v>
      </c>
      <c r="F2677" s="441">
        <v>45261</v>
      </c>
      <c r="G2677" s="220" t="s">
        <v>1773</v>
      </c>
      <c r="H2677" s="220" t="s">
        <v>74</v>
      </c>
    </row>
    <row r="2678" spans="1:8" ht="27" customHeight="1">
      <c r="A2678">
        <v>3847</v>
      </c>
      <c r="B2678" t="s">
        <v>11248</v>
      </c>
      <c r="C2678" t="s">
        <v>1574</v>
      </c>
      <c r="D2678" s="673">
        <v>30.88</v>
      </c>
      <c r="E2678" s="220" t="s">
        <v>14360</v>
      </c>
      <c r="F2678" s="441">
        <v>45261</v>
      </c>
      <c r="G2678" s="220" t="s">
        <v>1773</v>
      </c>
      <c r="H2678" s="220" t="s">
        <v>74</v>
      </c>
    </row>
    <row r="2679" spans="1:8" ht="27" customHeight="1">
      <c r="A2679">
        <v>38022</v>
      </c>
      <c r="B2679" t="s">
        <v>11249</v>
      </c>
      <c r="C2679" t="s">
        <v>1574</v>
      </c>
      <c r="D2679" s="673">
        <v>42.44</v>
      </c>
      <c r="E2679" s="220" t="s">
        <v>14360</v>
      </c>
      <c r="F2679" s="441">
        <v>45261</v>
      </c>
      <c r="G2679" s="220" t="s">
        <v>1773</v>
      </c>
      <c r="H2679" s="220" t="s">
        <v>74</v>
      </c>
    </row>
    <row r="2680" spans="1:8" ht="27" customHeight="1">
      <c r="A2680">
        <v>3830</v>
      </c>
      <c r="B2680" t="s">
        <v>11250</v>
      </c>
      <c r="C2680" t="s">
        <v>1574</v>
      </c>
      <c r="D2680" s="673">
        <v>186.35</v>
      </c>
      <c r="E2680" s="220" t="s">
        <v>14360</v>
      </c>
      <c r="F2680" s="441">
        <v>45261</v>
      </c>
      <c r="G2680" s="220" t="s">
        <v>1773</v>
      </c>
      <c r="H2680" s="220" t="s">
        <v>74</v>
      </c>
    </row>
    <row r="2681" spans="1:8" ht="27" customHeight="1">
      <c r="A2681">
        <v>37981</v>
      </c>
      <c r="B2681" t="s">
        <v>11251</v>
      </c>
      <c r="C2681" t="s">
        <v>1574</v>
      </c>
      <c r="D2681" s="673">
        <v>7.18</v>
      </c>
      <c r="E2681" s="220" t="s">
        <v>14360</v>
      </c>
      <c r="F2681" s="441">
        <v>45261</v>
      </c>
      <c r="G2681" s="220" t="s">
        <v>1773</v>
      </c>
      <c r="H2681" s="220" t="s">
        <v>74</v>
      </c>
    </row>
    <row r="2682" spans="1:8" ht="27" customHeight="1">
      <c r="A2682">
        <v>37982</v>
      </c>
      <c r="B2682" t="s">
        <v>11252</v>
      </c>
      <c r="C2682" t="s">
        <v>1574</v>
      </c>
      <c r="D2682" s="673">
        <v>10.42</v>
      </c>
      <c r="E2682" s="220" t="s">
        <v>14360</v>
      </c>
      <c r="F2682" s="441">
        <v>45261</v>
      </c>
      <c r="G2682" s="220" t="s">
        <v>1773</v>
      </c>
      <c r="H2682" s="220" t="s">
        <v>74</v>
      </c>
    </row>
    <row r="2683" spans="1:8" ht="27" customHeight="1">
      <c r="A2683">
        <v>37983</v>
      </c>
      <c r="B2683" t="s">
        <v>11253</v>
      </c>
      <c r="C2683" t="s">
        <v>1574</v>
      </c>
      <c r="D2683" s="673">
        <v>15.4</v>
      </c>
      <c r="E2683" s="220" t="s">
        <v>14360</v>
      </c>
      <c r="F2683" s="441">
        <v>45261</v>
      </c>
      <c r="G2683" s="220" t="s">
        <v>1773</v>
      </c>
      <c r="H2683" s="220" t="s">
        <v>74</v>
      </c>
    </row>
    <row r="2684" spans="1:8" ht="27" customHeight="1">
      <c r="A2684">
        <v>37984</v>
      </c>
      <c r="B2684" t="s">
        <v>11254</v>
      </c>
      <c r="C2684" t="s">
        <v>1574</v>
      </c>
      <c r="D2684" s="673">
        <v>21.64</v>
      </c>
      <c r="E2684" s="220" t="s">
        <v>14360</v>
      </c>
      <c r="F2684" s="441">
        <v>45261</v>
      </c>
      <c r="G2684" s="220" t="s">
        <v>1773</v>
      </c>
      <c r="H2684" s="220" t="s">
        <v>74</v>
      </c>
    </row>
    <row r="2685" spans="1:8" ht="27" customHeight="1">
      <c r="A2685">
        <v>37985</v>
      </c>
      <c r="B2685" t="s">
        <v>11255</v>
      </c>
      <c r="C2685" t="s">
        <v>1574</v>
      </c>
      <c r="D2685" s="673">
        <v>30.75</v>
      </c>
      <c r="E2685" s="220" t="s">
        <v>14360</v>
      </c>
      <c r="F2685" s="441">
        <v>45261</v>
      </c>
      <c r="G2685" s="220" t="s">
        <v>1773</v>
      </c>
      <c r="H2685" s="220" t="s">
        <v>74</v>
      </c>
    </row>
    <row r="2686" spans="1:8" ht="27" customHeight="1">
      <c r="A2686">
        <v>3826</v>
      </c>
      <c r="B2686" t="s">
        <v>11256</v>
      </c>
      <c r="C2686" t="s">
        <v>1574</v>
      </c>
      <c r="D2686" s="673">
        <v>43.84</v>
      </c>
      <c r="E2686" s="220" t="s">
        <v>14360</v>
      </c>
      <c r="F2686" s="441">
        <v>45261</v>
      </c>
      <c r="G2686" s="220" t="s">
        <v>1773</v>
      </c>
      <c r="H2686" s="220" t="s">
        <v>74</v>
      </c>
    </row>
    <row r="2687" spans="1:8" ht="27" customHeight="1">
      <c r="A2687">
        <v>3825</v>
      </c>
      <c r="B2687" t="s">
        <v>11257</v>
      </c>
      <c r="C2687" t="s">
        <v>1574</v>
      </c>
      <c r="D2687" s="673">
        <v>12.61</v>
      </c>
      <c r="E2687" s="220" t="s">
        <v>14360</v>
      </c>
      <c r="F2687" s="441">
        <v>45261</v>
      </c>
      <c r="G2687" s="220" t="s">
        <v>1773</v>
      </c>
      <c r="H2687" s="220" t="s">
        <v>74</v>
      </c>
    </row>
    <row r="2688" spans="1:8" ht="27" customHeight="1">
      <c r="A2688">
        <v>3827</v>
      </c>
      <c r="B2688" t="s">
        <v>11258</v>
      </c>
      <c r="C2688" t="s">
        <v>1574</v>
      </c>
      <c r="D2688" s="673">
        <v>27.54</v>
      </c>
      <c r="E2688" s="220" t="s">
        <v>14360</v>
      </c>
      <c r="F2688" s="441">
        <v>45261</v>
      </c>
      <c r="G2688" s="220" t="s">
        <v>1773</v>
      </c>
      <c r="H2688" s="220" t="s">
        <v>74</v>
      </c>
    </row>
    <row r="2689" spans="1:8" ht="27" customHeight="1">
      <c r="A2689">
        <v>20165</v>
      </c>
      <c r="B2689" t="s">
        <v>11259</v>
      </c>
      <c r="C2689" t="s">
        <v>1574</v>
      </c>
      <c r="D2689" s="673">
        <v>23.1</v>
      </c>
      <c r="E2689" s="220" t="s">
        <v>14360</v>
      </c>
      <c r="F2689" s="441">
        <v>45261</v>
      </c>
      <c r="G2689" s="220" t="s">
        <v>1773</v>
      </c>
      <c r="H2689" s="220" t="s">
        <v>74</v>
      </c>
    </row>
    <row r="2690" spans="1:8" ht="27" customHeight="1">
      <c r="A2690">
        <v>20166</v>
      </c>
      <c r="B2690" t="s">
        <v>11260</v>
      </c>
      <c r="C2690" t="s">
        <v>1574</v>
      </c>
      <c r="D2690" s="673">
        <v>70.55</v>
      </c>
      <c r="E2690" s="220" t="s">
        <v>14360</v>
      </c>
      <c r="F2690" s="441">
        <v>45261</v>
      </c>
      <c r="G2690" s="220" t="s">
        <v>1773</v>
      </c>
      <c r="H2690" s="220" t="s">
        <v>74</v>
      </c>
    </row>
    <row r="2691" spans="1:8" ht="27" customHeight="1">
      <c r="A2691">
        <v>20164</v>
      </c>
      <c r="B2691" t="s">
        <v>11261</v>
      </c>
      <c r="C2691" t="s">
        <v>1574</v>
      </c>
      <c r="D2691" s="673">
        <v>11.1</v>
      </c>
      <c r="E2691" s="220" t="s">
        <v>14360</v>
      </c>
      <c r="F2691" s="441">
        <v>45261</v>
      </c>
      <c r="G2691" s="220" t="s">
        <v>1773</v>
      </c>
      <c r="H2691" s="220" t="s">
        <v>74</v>
      </c>
    </row>
    <row r="2692" spans="1:8" ht="27" customHeight="1">
      <c r="A2692">
        <v>3893</v>
      </c>
      <c r="B2692" t="s">
        <v>11262</v>
      </c>
      <c r="C2692" t="s">
        <v>1574</v>
      </c>
      <c r="D2692" s="673">
        <v>17.39</v>
      </c>
      <c r="E2692" s="220" t="s">
        <v>14360</v>
      </c>
      <c r="F2692" s="441">
        <v>45261</v>
      </c>
      <c r="G2692" s="220" t="s">
        <v>1773</v>
      </c>
      <c r="H2692" s="220" t="s">
        <v>74</v>
      </c>
    </row>
    <row r="2693" spans="1:8" ht="27" customHeight="1">
      <c r="A2693">
        <v>3848</v>
      </c>
      <c r="B2693" t="s">
        <v>11263</v>
      </c>
      <c r="C2693" t="s">
        <v>1574</v>
      </c>
      <c r="D2693" s="673">
        <v>10.61</v>
      </c>
      <c r="E2693" s="220" t="s">
        <v>14360</v>
      </c>
      <c r="F2693" s="441">
        <v>45261</v>
      </c>
      <c r="G2693" s="220" t="s">
        <v>1773</v>
      </c>
      <c r="H2693" s="220" t="s">
        <v>74</v>
      </c>
    </row>
    <row r="2694" spans="1:8" ht="27" customHeight="1">
      <c r="A2694">
        <v>3895</v>
      </c>
      <c r="B2694" t="s">
        <v>11264</v>
      </c>
      <c r="C2694" t="s">
        <v>1574</v>
      </c>
      <c r="D2694" s="673">
        <v>11.78</v>
      </c>
      <c r="E2694" s="220" t="s">
        <v>14360</v>
      </c>
      <c r="F2694" s="441">
        <v>45261</v>
      </c>
      <c r="G2694" s="220" t="s">
        <v>1773</v>
      </c>
      <c r="H2694" s="220" t="s">
        <v>74</v>
      </c>
    </row>
    <row r="2695" spans="1:8" ht="27" customHeight="1">
      <c r="A2695">
        <v>12404</v>
      </c>
      <c r="B2695" t="s">
        <v>11265</v>
      </c>
      <c r="C2695" t="s">
        <v>1574</v>
      </c>
      <c r="D2695" s="673">
        <v>12.43</v>
      </c>
      <c r="E2695" s="220" t="s">
        <v>14360</v>
      </c>
      <c r="F2695" s="441">
        <v>45261</v>
      </c>
      <c r="G2695" s="220" t="s">
        <v>1773</v>
      </c>
      <c r="H2695" s="220" t="s">
        <v>74</v>
      </c>
    </row>
    <row r="2696" spans="1:8" ht="27" customHeight="1">
      <c r="A2696">
        <v>3939</v>
      </c>
      <c r="B2696" t="s">
        <v>11266</v>
      </c>
      <c r="C2696" t="s">
        <v>1574</v>
      </c>
      <c r="D2696" s="673">
        <v>25.6</v>
      </c>
      <c r="E2696" s="220" t="s">
        <v>14360</v>
      </c>
      <c r="F2696" s="441">
        <v>45261</v>
      </c>
      <c r="G2696" s="220" t="s">
        <v>1773</v>
      </c>
      <c r="H2696" s="220" t="s">
        <v>74</v>
      </c>
    </row>
    <row r="2697" spans="1:8" ht="27" customHeight="1">
      <c r="A2697">
        <v>3911</v>
      </c>
      <c r="B2697" t="s">
        <v>11267</v>
      </c>
      <c r="C2697" t="s">
        <v>1574</v>
      </c>
      <c r="D2697" s="673">
        <v>20.92</v>
      </c>
      <c r="E2697" s="220" t="s">
        <v>14360</v>
      </c>
      <c r="F2697" s="441">
        <v>45261</v>
      </c>
      <c r="G2697" s="220" t="s">
        <v>1773</v>
      </c>
      <c r="H2697" s="220" t="s">
        <v>74</v>
      </c>
    </row>
    <row r="2698" spans="1:8" ht="27" customHeight="1">
      <c r="A2698">
        <v>3908</v>
      </c>
      <c r="B2698" t="s">
        <v>11268</v>
      </c>
      <c r="C2698" t="s">
        <v>1574</v>
      </c>
      <c r="D2698" s="673">
        <v>6.76</v>
      </c>
      <c r="E2698" s="220" t="s">
        <v>14360</v>
      </c>
      <c r="F2698" s="441">
        <v>45261</v>
      </c>
      <c r="G2698" s="220" t="s">
        <v>1773</v>
      </c>
      <c r="H2698" s="220" t="s">
        <v>74</v>
      </c>
    </row>
    <row r="2699" spans="1:8" ht="27" customHeight="1">
      <c r="A2699">
        <v>3910</v>
      </c>
      <c r="B2699" t="s">
        <v>11269</v>
      </c>
      <c r="C2699" t="s">
        <v>1574</v>
      </c>
      <c r="D2699" s="673">
        <v>14.96</v>
      </c>
      <c r="E2699" s="220" t="s">
        <v>14360</v>
      </c>
      <c r="F2699" s="441">
        <v>45261</v>
      </c>
      <c r="G2699" s="220" t="s">
        <v>1773</v>
      </c>
      <c r="H2699" s="220" t="s">
        <v>74</v>
      </c>
    </row>
    <row r="2700" spans="1:8" ht="27" customHeight="1">
      <c r="A2700">
        <v>3913</v>
      </c>
      <c r="B2700" t="s">
        <v>11270</v>
      </c>
      <c r="C2700" t="s">
        <v>1574</v>
      </c>
      <c r="D2700" s="673">
        <v>71.53</v>
      </c>
      <c r="E2700" s="220" t="s">
        <v>14360</v>
      </c>
      <c r="F2700" s="441">
        <v>45261</v>
      </c>
      <c r="G2700" s="220" t="s">
        <v>1773</v>
      </c>
      <c r="H2700" s="220" t="s">
        <v>74</v>
      </c>
    </row>
    <row r="2701" spans="1:8" ht="27" customHeight="1">
      <c r="A2701">
        <v>3912</v>
      </c>
      <c r="B2701" t="s">
        <v>11271</v>
      </c>
      <c r="C2701" t="s">
        <v>1574</v>
      </c>
      <c r="D2701" s="673">
        <v>39.21</v>
      </c>
      <c r="E2701" s="220" t="s">
        <v>14360</v>
      </c>
      <c r="F2701" s="441">
        <v>45261</v>
      </c>
      <c r="G2701" s="220" t="s">
        <v>1773</v>
      </c>
      <c r="H2701" s="220" t="s">
        <v>74</v>
      </c>
    </row>
    <row r="2702" spans="1:8" ht="27" customHeight="1">
      <c r="A2702">
        <v>3909</v>
      </c>
      <c r="B2702" t="s">
        <v>11272</v>
      </c>
      <c r="C2702" t="s">
        <v>1574</v>
      </c>
      <c r="D2702" s="673">
        <v>9.1999999999999993</v>
      </c>
      <c r="E2702" s="220" t="s">
        <v>14360</v>
      </c>
      <c r="F2702" s="441">
        <v>45261</v>
      </c>
      <c r="G2702" s="220" t="s">
        <v>1773</v>
      </c>
      <c r="H2702" s="220" t="s">
        <v>74</v>
      </c>
    </row>
    <row r="2703" spans="1:8" ht="27" customHeight="1">
      <c r="A2703">
        <v>3914</v>
      </c>
      <c r="B2703" t="s">
        <v>11273</v>
      </c>
      <c r="C2703" t="s">
        <v>1574</v>
      </c>
      <c r="D2703" s="673">
        <v>107.91</v>
      </c>
      <c r="E2703" s="220" t="s">
        <v>14360</v>
      </c>
      <c r="F2703" s="441">
        <v>45261</v>
      </c>
      <c r="G2703" s="220" t="s">
        <v>1773</v>
      </c>
      <c r="H2703" s="220" t="s">
        <v>74</v>
      </c>
    </row>
    <row r="2704" spans="1:8" ht="27" customHeight="1">
      <c r="A2704">
        <v>3915</v>
      </c>
      <c r="B2704" t="s">
        <v>11274</v>
      </c>
      <c r="C2704" t="s">
        <v>1574</v>
      </c>
      <c r="D2704" s="673">
        <v>170.17</v>
      </c>
      <c r="E2704" s="220" t="s">
        <v>14360</v>
      </c>
      <c r="F2704" s="441">
        <v>45261</v>
      </c>
      <c r="G2704" s="220" t="s">
        <v>1773</v>
      </c>
      <c r="H2704" s="220" t="s">
        <v>74</v>
      </c>
    </row>
    <row r="2705" spans="1:8" ht="27" customHeight="1">
      <c r="A2705">
        <v>3916</v>
      </c>
      <c r="B2705" t="s">
        <v>11275</v>
      </c>
      <c r="C2705" t="s">
        <v>1574</v>
      </c>
      <c r="D2705" s="673">
        <v>310.02</v>
      </c>
      <c r="E2705" s="220" t="s">
        <v>14360</v>
      </c>
      <c r="F2705" s="441">
        <v>45261</v>
      </c>
      <c r="G2705" s="220" t="s">
        <v>1773</v>
      </c>
      <c r="H2705" s="220" t="s">
        <v>74</v>
      </c>
    </row>
    <row r="2706" spans="1:8" ht="27" customHeight="1">
      <c r="A2706">
        <v>3917</v>
      </c>
      <c r="B2706" t="s">
        <v>11276</v>
      </c>
      <c r="C2706" t="s">
        <v>1574</v>
      </c>
      <c r="D2706" s="673">
        <v>511.33</v>
      </c>
      <c r="E2706" s="220" t="s">
        <v>14360</v>
      </c>
      <c r="F2706" s="441">
        <v>45261</v>
      </c>
      <c r="G2706" s="220" t="s">
        <v>1773</v>
      </c>
      <c r="H2706" s="220" t="s">
        <v>74</v>
      </c>
    </row>
    <row r="2707" spans="1:8" ht="27" customHeight="1">
      <c r="A2707">
        <v>1904</v>
      </c>
      <c r="B2707" t="s">
        <v>11277</v>
      </c>
      <c r="C2707" t="s">
        <v>1574</v>
      </c>
      <c r="D2707" s="673">
        <v>0.45</v>
      </c>
      <c r="E2707" s="220" t="s">
        <v>14360</v>
      </c>
      <c r="F2707" s="441">
        <v>45261</v>
      </c>
      <c r="G2707" s="220" t="s">
        <v>1773</v>
      </c>
      <c r="H2707" s="220" t="s">
        <v>74</v>
      </c>
    </row>
    <row r="2708" spans="1:8" ht="27" customHeight="1">
      <c r="A2708">
        <v>1899</v>
      </c>
      <c r="B2708" t="s">
        <v>11278</v>
      </c>
      <c r="C2708" t="s">
        <v>1574</v>
      </c>
      <c r="D2708" s="673">
        <v>0.52</v>
      </c>
      <c r="E2708" s="220" t="s">
        <v>14360</v>
      </c>
      <c r="F2708" s="441">
        <v>45261</v>
      </c>
      <c r="G2708" s="220" t="s">
        <v>1773</v>
      </c>
      <c r="H2708" s="220" t="s">
        <v>74</v>
      </c>
    </row>
    <row r="2709" spans="1:8" ht="27" customHeight="1">
      <c r="A2709">
        <v>1900</v>
      </c>
      <c r="B2709" t="s">
        <v>11279</v>
      </c>
      <c r="C2709" t="s">
        <v>1574</v>
      </c>
      <c r="D2709" s="673">
        <v>0.84</v>
      </c>
      <c r="E2709" s="220" t="s">
        <v>14360</v>
      </c>
      <c r="F2709" s="441">
        <v>45261</v>
      </c>
      <c r="G2709" s="220" t="s">
        <v>1773</v>
      </c>
      <c r="H2709" s="220" t="s">
        <v>74</v>
      </c>
    </row>
    <row r="2710" spans="1:8" ht="27" customHeight="1">
      <c r="A2710">
        <v>12407</v>
      </c>
      <c r="B2710" t="s">
        <v>11280</v>
      </c>
      <c r="C2710" t="s">
        <v>1574</v>
      </c>
      <c r="D2710" s="673">
        <v>38.71</v>
      </c>
      <c r="E2710" s="220" t="s">
        <v>14360</v>
      </c>
      <c r="F2710" s="441">
        <v>45261</v>
      </c>
      <c r="G2710" s="220" t="s">
        <v>1773</v>
      </c>
      <c r="H2710" s="220" t="s">
        <v>74</v>
      </c>
    </row>
    <row r="2711" spans="1:8" ht="27" customHeight="1">
      <c r="A2711">
        <v>12408</v>
      </c>
      <c r="B2711" t="s">
        <v>11281</v>
      </c>
      <c r="C2711" t="s">
        <v>1574</v>
      </c>
      <c r="D2711" s="673">
        <v>21.85</v>
      </c>
      <c r="E2711" s="220" t="s">
        <v>14360</v>
      </c>
      <c r="F2711" s="441">
        <v>45261</v>
      </c>
      <c r="G2711" s="220" t="s">
        <v>1773</v>
      </c>
      <c r="H2711" s="220" t="s">
        <v>74</v>
      </c>
    </row>
    <row r="2712" spans="1:8" ht="27" customHeight="1">
      <c r="A2712">
        <v>12409</v>
      </c>
      <c r="B2712" t="s">
        <v>11282</v>
      </c>
      <c r="C2712" t="s">
        <v>1574</v>
      </c>
      <c r="D2712" s="673">
        <v>21.85</v>
      </c>
      <c r="E2712" s="220" t="s">
        <v>14360</v>
      </c>
      <c r="F2712" s="441">
        <v>45261</v>
      </c>
      <c r="G2712" s="220" t="s">
        <v>1773</v>
      </c>
      <c r="H2712" s="220" t="s">
        <v>74</v>
      </c>
    </row>
    <row r="2713" spans="1:8" ht="27" customHeight="1">
      <c r="A2713">
        <v>12410</v>
      </c>
      <c r="B2713" t="s">
        <v>11283</v>
      </c>
      <c r="C2713" t="s">
        <v>1574</v>
      </c>
      <c r="D2713" s="673">
        <v>15.05</v>
      </c>
      <c r="E2713" s="220" t="s">
        <v>14360</v>
      </c>
      <c r="F2713" s="441">
        <v>45261</v>
      </c>
      <c r="G2713" s="220" t="s">
        <v>1773</v>
      </c>
      <c r="H2713" s="220" t="s">
        <v>74</v>
      </c>
    </row>
    <row r="2714" spans="1:8" ht="27" customHeight="1">
      <c r="A2714">
        <v>3936</v>
      </c>
      <c r="B2714" t="s">
        <v>11284</v>
      </c>
      <c r="C2714" t="s">
        <v>1574</v>
      </c>
      <c r="D2714" s="673">
        <v>27.2</v>
      </c>
      <c r="E2714" s="220" t="s">
        <v>14360</v>
      </c>
      <c r="F2714" s="441">
        <v>45261</v>
      </c>
      <c r="G2714" s="220" t="s">
        <v>1773</v>
      </c>
      <c r="H2714" s="220" t="s">
        <v>74</v>
      </c>
    </row>
    <row r="2715" spans="1:8" ht="27" customHeight="1">
      <c r="A2715">
        <v>3922</v>
      </c>
      <c r="B2715" t="s">
        <v>11285</v>
      </c>
      <c r="C2715" t="s">
        <v>1574</v>
      </c>
      <c r="D2715" s="673">
        <v>25.02</v>
      </c>
      <c r="E2715" s="220" t="s">
        <v>14360</v>
      </c>
      <c r="F2715" s="441">
        <v>45261</v>
      </c>
      <c r="G2715" s="220" t="s">
        <v>1773</v>
      </c>
      <c r="H2715" s="220" t="s">
        <v>74</v>
      </c>
    </row>
    <row r="2716" spans="1:8" ht="27" customHeight="1">
      <c r="A2716">
        <v>3924</v>
      </c>
      <c r="B2716" t="s">
        <v>11286</v>
      </c>
      <c r="C2716" t="s">
        <v>1574</v>
      </c>
      <c r="D2716" s="673">
        <v>27.2</v>
      </c>
      <c r="E2716" s="220" t="s">
        <v>14360</v>
      </c>
      <c r="F2716" s="441">
        <v>45261</v>
      </c>
      <c r="G2716" s="220" t="s">
        <v>1773</v>
      </c>
      <c r="H2716" s="220" t="s">
        <v>74</v>
      </c>
    </row>
    <row r="2717" spans="1:8" ht="27" customHeight="1">
      <c r="A2717">
        <v>3923</v>
      </c>
      <c r="B2717" t="s">
        <v>11287</v>
      </c>
      <c r="C2717" t="s">
        <v>1574</v>
      </c>
      <c r="D2717" s="673">
        <v>27.2</v>
      </c>
      <c r="E2717" s="220" t="s">
        <v>14360</v>
      </c>
      <c r="F2717" s="441">
        <v>45261</v>
      </c>
      <c r="G2717" s="220" t="s">
        <v>1773</v>
      </c>
      <c r="H2717" s="220" t="s">
        <v>74</v>
      </c>
    </row>
    <row r="2718" spans="1:8" ht="27" customHeight="1">
      <c r="A2718">
        <v>3937</v>
      </c>
      <c r="B2718" t="s">
        <v>11288</v>
      </c>
      <c r="C2718" t="s">
        <v>1574</v>
      </c>
      <c r="D2718" s="673">
        <v>22.44</v>
      </c>
      <c r="E2718" s="220" t="s">
        <v>14360</v>
      </c>
      <c r="F2718" s="441">
        <v>45261</v>
      </c>
      <c r="G2718" s="220" t="s">
        <v>1773</v>
      </c>
      <c r="H2718" s="220" t="s">
        <v>74</v>
      </c>
    </row>
    <row r="2719" spans="1:8" ht="27" customHeight="1">
      <c r="A2719">
        <v>3921</v>
      </c>
      <c r="B2719" t="s">
        <v>11289</v>
      </c>
      <c r="C2719" t="s">
        <v>1574</v>
      </c>
      <c r="D2719" s="673">
        <v>22.45</v>
      </c>
      <c r="E2719" s="220" t="s">
        <v>14360</v>
      </c>
      <c r="F2719" s="441">
        <v>45261</v>
      </c>
      <c r="G2719" s="220" t="s">
        <v>1773</v>
      </c>
      <c r="H2719" s="220" t="s">
        <v>74</v>
      </c>
    </row>
    <row r="2720" spans="1:8" ht="27" customHeight="1">
      <c r="A2720">
        <v>3920</v>
      </c>
      <c r="B2720" t="s">
        <v>11290</v>
      </c>
      <c r="C2720" t="s">
        <v>1574</v>
      </c>
      <c r="D2720" s="673">
        <v>22.44</v>
      </c>
      <c r="E2720" s="220" t="s">
        <v>14360</v>
      </c>
      <c r="F2720" s="441">
        <v>45261</v>
      </c>
      <c r="G2720" s="220" t="s">
        <v>1773</v>
      </c>
      <c r="H2720" s="220" t="s">
        <v>74</v>
      </c>
    </row>
    <row r="2721" spans="1:8" ht="27" customHeight="1">
      <c r="A2721">
        <v>3938</v>
      </c>
      <c r="B2721" t="s">
        <v>11291</v>
      </c>
      <c r="C2721" t="s">
        <v>1574</v>
      </c>
      <c r="D2721" s="673">
        <v>14.79</v>
      </c>
      <c r="E2721" s="220" t="s">
        <v>14360</v>
      </c>
      <c r="F2721" s="441">
        <v>45261</v>
      </c>
      <c r="G2721" s="220" t="s">
        <v>1773</v>
      </c>
      <c r="H2721" s="220" t="s">
        <v>74</v>
      </c>
    </row>
    <row r="2722" spans="1:8" ht="27" customHeight="1">
      <c r="A2722">
        <v>3919</v>
      </c>
      <c r="B2722" t="s">
        <v>11292</v>
      </c>
      <c r="C2722" t="s">
        <v>1574</v>
      </c>
      <c r="D2722" s="673">
        <v>15.08</v>
      </c>
      <c r="E2722" s="220" t="s">
        <v>14360</v>
      </c>
      <c r="F2722" s="441">
        <v>45261</v>
      </c>
      <c r="G2722" s="220" t="s">
        <v>1773</v>
      </c>
      <c r="H2722" s="220" t="s">
        <v>74</v>
      </c>
    </row>
    <row r="2723" spans="1:8" ht="27" customHeight="1">
      <c r="A2723">
        <v>3927</v>
      </c>
      <c r="B2723" t="s">
        <v>11293</v>
      </c>
      <c r="C2723" t="s">
        <v>1574</v>
      </c>
      <c r="D2723" s="673">
        <v>76.38</v>
      </c>
      <c r="E2723" s="220" t="s">
        <v>14360</v>
      </c>
      <c r="F2723" s="441">
        <v>45261</v>
      </c>
      <c r="G2723" s="220" t="s">
        <v>1773</v>
      </c>
      <c r="H2723" s="220" t="s">
        <v>74</v>
      </c>
    </row>
    <row r="2724" spans="1:8" ht="27" customHeight="1">
      <c r="A2724">
        <v>3928</v>
      </c>
      <c r="B2724" t="s">
        <v>11294</v>
      </c>
      <c r="C2724" t="s">
        <v>1574</v>
      </c>
      <c r="D2724" s="673">
        <v>76.38</v>
      </c>
      <c r="E2724" s="220" t="s">
        <v>14360</v>
      </c>
      <c r="F2724" s="441">
        <v>45261</v>
      </c>
      <c r="G2724" s="220" t="s">
        <v>1773</v>
      </c>
      <c r="H2724" s="220" t="s">
        <v>74</v>
      </c>
    </row>
    <row r="2725" spans="1:8" ht="27" customHeight="1">
      <c r="A2725">
        <v>3926</v>
      </c>
      <c r="B2725" t="s">
        <v>11295</v>
      </c>
      <c r="C2725" t="s">
        <v>1574</v>
      </c>
      <c r="D2725" s="673">
        <v>43.54</v>
      </c>
      <c r="E2725" s="220" t="s">
        <v>14360</v>
      </c>
      <c r="F2725" s="441">
        <v>45261</v>
      </c>
      <c r="G2725" s="220" t="s">
        <v>1773</v>
      </c>
      <c r="H2725" s="220" t="s">
        <v>74</v>
      </c>
    </row>
    <row r="2726" spans="1:8" ht="27" customHeight="1">
      <c r="A2726">
        <v>3935</v>
      </c>
      <c r="B2726" t="s">
        <v>11296</v>
      </c>
      <c r="C2726" t="s">
        <v>1574</v>
      </c>
      <c r="D2726" s="673">
        <v>43.54</v>
      </c>
      <c r="E2726" s="220" t="s">
        <v>14360</v>
      </c>
      <c r="F2726" s="441">
        <v>45261</v>
      </c>
      <c r="G2726" s="220" t="s">
        <v>1773</v>
      </c>
      <c r="H2726" s="220" t="s">
        <v>74</v>
      </c>
    </row>
    <row r="2727" spans="1:8" ht="27" customHeight="1">
      <c r="A2727">
        <v>3925</v>
      </c>
      <c r="B2727" t="s">
        <v>11297</v>
      </c>
      <c r="C2727" t="s">
        <v>1574</v>
      </c>
      <c r="D2727" s="673">
        <v>43.54</v>
      </c>
      <c r="E2727" s="220" t="s">
        <v>14360</v>
      </c>
      <c r="F2727" s="441">
        <v>45261</v>
      </c>
      <c r="G2727" s="220" t="s">
        <v>1773</v>
      </c>
      <c r="H2727" s="220" t="s">
        <v>74</v>
      </c>
    </row>
    <row r="2728" spans="1:8" ht="27" customHeight="1">
      <c r="A2728">
        <v>12406</v>
      </c>
      <c r="B2728" t="s">
        <v>11298</v>
      </c>
      <c r="C2728" t="s">
        <v>1574</v>
      </c>
      <c r="D2728" s="673">
        <v>10.69</v>
      </c>
      <c r="E2728" s="220" t="s">
        <v>14360</v>
      </c>
      <c r="F2728" s="441">
        <v>45261</v>
      </c>
      <c r="G2728" s="220" t="s">
        <v>1773</v>
      </c>
      <c r="H2728" s="220" t="s">
        <v>74</v>
      </c>
    </row>
    <row r="2729" spans="1:8" ht="27" customHeight="1">
      <c r="A2729">
        <v>3929</v>
      </c>
      <c r="B2729" t="s">
        <v>11299</v>
      </c>
      <c r="C2729" t="s">
        <v>1574</v>
      </c>
      <c r="D2729" s="673">
        <v>116.37</v>
      </c>
      <c r="E2729" s="220" t="s">
        <v>14360</v>
      </c>
      <c r="F2729" s="441">
        <v>45261</v>
      </c>
      <c r="G2729" s="220" t="s">
        <v>1773</v>
      </c>
      <c r="H2729" s="220" t="s">
        <v>74</v>
      </c>
    </row>
    <row r="2730" spans="1:8" ht="27" customHeight="1">
      <c r="A2730">
        <v>3931</v>
      </c>
      <c r="B2730" t="s">
        <v>11300</v>
      </c>
      <c r="C2730" t="s">
        <v>1574</v>
      </c>
      <c r="D2730" s="673">
        <v>116.37</v>
      </c>
      <c r="E2730" s="220" t="s">
        <v>14360</v>
      </c>
      <c r="F2730" s="441">
        <v>45261</v>
      </c>
      <c r="G2730" s="220" t="s">
        <v>1773</v>
      </c>
      <c r="H2730" s="220" t="s">
        <v>74</v>
      </c>
    </row>
    <row r="2731" spans="1:8" ht="27" customHeight="1">
      <c r="A2731">
        <v>3930</v>
      </c>
      <c r="B2731" t="s">
        <v>11301</v>
      </c>
      <c r="C2731" t="s">
        <v>1574</v>
      </c>
      <c r="D2731" s="673">
        <v>116.37</v>
      </c>
      <c r="E2731" s="220" t="s">
        <v>14360</v>
      </c>
      <c r="F2731" s="441">
        <v>45261</v>
      </c>
      <c r="G2731" s="220" t="s">
        <v>1773</v>
      </c>
      <c r="H2731" s="220" t="s">
        <v>74</v>
      </c>
    </row>
    <row r="2732" spans="1:8" ht="27" customHeight="1">
      <c r="A2732">
        <v>3932</v>
      </c>
      <c r="B2732" t="s">
        <v>11302</v>
      </c>
      <c r="C2732" t="s">
        <v>1574</v>
      </c>
      <c r="D2732" s="673">
        <v>200.94</v>
      </c>
      <c r="E2732" s="220" t="s">
        <v>14360</v>
      </c>
      <c r="F2732" s="441">
        <v>45261</v>
      </c>
      <c r="G2732" s="220" t="s">
        <v>1773</v>
      </c>
      <c r="H2732" s="220" t="s">
        <v>74</v>
      </c>
    </row>
    <row r="2733" spans="1:8" ht="27" customHeight="1">
      <c r="A2733">
        <v>3933</v>
      </c>
      <c r="B2733" t="s">
        <v>11303</v>
      </c>
      <c r="C2733" t="s">
        <v>1574</v>
      </c>
      <c r="D2733" s="673">
        <v>200.94</v>
      </c>
      <c r="E2733" s="220" t="s">
        <v>14360</v>
      </c>
      <c r="F2733" s="441">
        <v>45261</v>
      </c>
      <c r="G2733" s="220" t="s">
        <v>1773</v>
      </c>
      <c r="H2733" s="220" t="s">
        <v>74</v>
      </c>
    </row>
    <row r="2734" spans="1:8" ht="27" customHeight="1">
      <c r="A2734">
        <v>3934</v>
      </c>
      <c r="B2734" t="s">
        <v>11304</v>
      </c>
      <c r="C2734" t="s">
        <v>1574</v>
      </c>
      <c r="D2734" s="673">
        <v>200.94</v>
      </c>
      <c r="E2734" s="220" t="s">
        <v>14360</v>
      </c>
      <c r="F2734" s="441">
        <v>45261</v>
      </c>
      <c r="G2734" s="220" t="s">
        <v>1773</v>
      </c>
      <c r="H2734" s="220" t="s">
        <v>74</v>
      </c>
    </row>
    <row r="2735" spans="1:8" ht="27" customHeight="1">
      <c r="A2735">
        <v>40355</v>
      </c>
      <c r="B2735" t="s">
        <v>11305</v>
      </c>
      <c r="C2735" t="s">
        <v>1574</v>
      </c>
      <c r="D2735" s="673">
        <v>13.66</v>
      </c>
      <c r="E2735" s="220" t="s">
        <v>14360</v>
      </c>
      <c r="F2735" s="441">
        <v>45261</v>
      </c>
      <c r="G2735" s="220" t="s">
        <v>1773</v>
      </c>
      <c r="H2735" s="220" t="s">
        <v>74</v>
      </c>
    </row>
    <row r="2736" spans="1:8" ht="27" customHeight="1">
      <c r="A2736">
        <v>40364</v>
      </c>
      <c r="B2736" t="s">
        <v>11306</v>
      </c>
      <c r="C2736" t="s">
        <v>1574</v>
      </c>
      <c r="D2736" s="673">
        <v>64</v>
      </c>
      <c r="E2736" s="220" t="s">
        <v>14360</v>
      </c>
      <c r="F2736" s="441">
        <v>45261</v>
      </c>
      <c r="G2736" s="220" t="s">
        <v>1773</v>
      </c>
      <c r="H2736" s="220" t="s">
        <v>74</v>
      </c>
    </row>
    <row r="2737" spans="1:8" ht="27" customHeight="1">
      <c r="A2737">
        <v>40361</v>
      </c>
      <c r="B2737" t="s">
        <v>11307</v>
      </c>
      <c r="C2737" t="s">
        <v>1574</v>
      </c>
      <c r="D2737" s="673">
        <v>50.04</v>
      </c>
      <c r="E2737" s="220" t="s">
        <v>14360</v>
      </c>
      <c r="F2737" s="441">
        <v>45261</v>
      </c>
      <c r="G2737" s="220" t="s">
        <v>1773</v>
      </c>
      <c r="H2737" s="220" t="s">
        <v>74</v>
      </c>
    </row>
    <row r="2738" spans="1:8" ht="27" customHeight="1">
      <c r="A2738">
        <v>40358</v>
      </c>
      <c r="B2738" t="s">
        <v>11308</v>
      </c>
      <c r="C2738" t="s">
        <v>1574</v>
      </c>
      <c r="D2738" s="673">
        <v>19.079999999999998</v>
      </c>
      <c r="E2738" s="220" t="s">
        <v>14360</v>
      </c>
      <c r="F2738" s="441">
        <v>45261</v>
      </c>
      <c r="G2738" s="220" t="s">
        <v>1773</v>
      </c>
      <c r="H2738" s="220" t="s">
        <v>74</v>
      </c>
    </row>
    <row r="2739" spans="1:8" ht="27" customHeight="1">
      <c r="A2739">
        <v>40370</v>
      </c>
      <c r="B2739" t="s">
        <v>11309</v>
      </c>
      <c r="C2739" t="s">
        <v>1574</v>
      </c>
      <c r="D2739" s="673">
        <v>203.08</v>
      </c>
      <c r="E2739" s="220" t="s">
        <v>14360</v>
      </c>
      <c r="F2739" s="441">
        <v>45261</v>
      </c>
      <c r="G2739" s="220" t="s">
        <v>1773</v>
      </c>
      <c r="H2739" s="220" t="s">
        <v>74</v>
      </c>
    </row>
    <row r="2740" spans="1:8" ht="27" customHeight="1">
      <c r="A2740">
        <v>40367</v>
      </c>
      <c r="B2740" t="s">
        <v>11310</v>
      </c>
      <c r="C2740" t="s">
        <v>1574</v>
      </c>
      <c r="D2740" s="673">
        <v>100.94</v>
      </c>
      <c r="E2740" s="220" t="s">
        <v>14360</v>
      </c>
      <c r="F2740" s="441">
        <v>45261</v>
      </c>
      <c r="G2740" s="220" t="s">
        <v>1773</v>
      </c>
      <c r="H2740" s="220" t="s">
        <v>74</v>
      </c>
    </row>
    <row r="2741" spans="1:8" ht="27" customHeight="1">
      <c r="A2741">
        <v>40373</v>
      </c>
      <c r="B2741" t="s">
        <v>11311</v>
      </c>
      <c r="C2741" t="s">
        <v>1574</v>
      </c>
      <c r="D2741" s="673">
        <v>274.62</v>
      </c>
      <c r="E2741" s="220" t="s">
        <v>14360</v>
      </c>
      <c r="F2741" s="441">
        <v>45261</v>
      </c>
      <c r="G2741" s="220" t="s">
        <v>1773</v>
      </c>
      <c r="H2741" s="220" t="s">
        <v>74</v>
      </c>
    </row>
    <row r="2742" spans="1:8" ht="27" customHeight="1">
      <c r="A2742">
        <v>3907</v>
      </c>
      <c r="B2742" t="s">
        <v>11312</v>
      </c>
      <c r="C2742" t="s">
        <v>1574</v>
      </c>
      <c r="D2742" s="673">
        <v>5.81</v>
      </c>
      <c r="E2742" s="220" t="s">
        <v>14360</v>
      </c>
      <c r="F2742" s="441">
        <v>45261</v>
      </c>
      <c r="G2742" s="220" t="s">
        <v>1773</v>
      </c>
      <c r="H2742" s="220" t="s">
        <v>74</v>
      </c>
    </row>
    <row r="2743" spans="1:8" ht="27" customHeight="1">
      <c r="A2743">
        <v>3889</v>
      </c>
      <c r="B2743" t="s">
        <v>11313</v>
      </c>
      <c r="C2743" t="s">
        <v>1574</v>
      </c>
      <c r="D2743" s="673">
        <v>4.13</v>
      </c>
      <c r="E2743" s="220" t="s">
        <v>14360</v>
      </c>
      <c r="F2743" s="441">
        <v>45261</v>
      </c>
      <c r="G2743" s="220" t="s">
        <v>1773</v>
      </c>
      <c r="H2743" s="220" t="s">
        <v>74</v>
      </c>
    </row>
    <row r="2744" spans="1:8" ht="27" customHeight="1">
      <c r="A2744">
        <v>3868</v>
      </c>
      <c r="B2744" t="s">
        <v>11314</v>
      </c>
      <c r="C2744" t="s">
        <v>1574</v>
      </c>
      <c r="D2744" s="673">
        <v>1.51</v>
      </c>
      <c r="E2744" s="220" t="s">
        <v>14360</v>
      </c>
      <c r="F2744" s="441">
        <v>45261</v>
      </c>
      <c r="G2744" s="220" t="s">
        <v>1773</v>
      </c>
      <c r="H2744" s="220" t="s">
        <v>74</v>
      </c>
    </row>
    <row r="2745" spans="1:8" ht="27" customHeight="1">
      <c r="A2745">
        <v>3869</v>
      </c>
      <c r="B2745" t="s">
        <v>11315</v>
      </c>
      <c r="C2745" t="s">
        <v>1574</v>
      </c>
      <c r="D2745" s="673">
        <v>3.36</v>
      </c>
      <c r="E2745" s="220" t="s">
        <v>14360</v>
      </c>
      <c r="F2745" s="441">
        <v>45261</v>
      </c>
      <c r="G2745" s="220" t="s">
        <v>1773</v>
      </c>
      <c r="H2745" s="220" t="s">
        <v>74</v>
      </c>
    </row>
    <row r="2746" spans="1:8" ht="27" customHeight="1">
      <c r="A2746">
        <v>3872</v>
      </c>
      <c r="B2746" t="s">
        <v>11316</v>
      </c>
      <c r="C2746" t="s">
        <v>1574</v>
      </c>
      <c r="D2746" s="673">
        <v>5.73</v>
      </c>
      <c r="E2746" s="220" t="s">
        <v>14360</v>
      </c>
      <c r="F2746" s="441">
        <v>45261</v>
      </c>
      <c r="G2746" s="220" t="s">
        <v>1773</v>
      </c>
      <c r="H2746" s="220" t="s">
        <v>74</v>
      </c>
    </row>
    <row r="2747" spans="1:8" ht="27" customHeight="1">
      <c r="A2747">
        <v>3850</v>
      </c>
      <c r="B2747" t="s">
        <v>11317</v>
      </c>
      <c r="C2747" t="s">
        <v>1574</v>
      </c>
      <c r="D2747" s="673">
        <v>13.22</v>
      </c>
      <c r="E2747" s="220" t="s">
        <v>14360</v>
      </c>
      <c r="F2747" s="441">
        <v>45261</v>
      </c>
      <c r="G2747" s="220" t="s">
        <v>1773</v>
      </c>
      <c r="H2747" s="220" t="s">
        <v>74</v>
      </c>
    </row>
    <row r="2748" spans="1:8" ht="27" customHeight="1">
      <c r="A2748">
        <v>38023</v>
      </c>
      <c r="B2748" t="s">
        <v>11318</v>
      </c>
      <c r="C2748" t="s">
        <v>1574</v>
      </c>
      <c r="D2748" s="673">
        <v>6.73</v>
      </c>
      <c r="E2748" s="220" t="s">
        <v>14360</v>
      </c>
      <c r="F2748" s="441">
        <v>45261</v>
      </c>
      <c r="G2748" s="220" t="s">
        <v>1773</v>
      </c>
      <c r="H2748" s="220" t="s">
        <v>74</v>
      </c>
    </row>
    <row r="2749" spans="1:8" ht="27" customHeight="1">
      <c r="A2749">
        <v>37986</v>
      </c>
      <c r="B2749" t="s">
        <v>11319</v>
      </c>
      <c r="C2749" t="s">
        <v>1574</v>
      </c>
      <c r="D2749" s="673">
        <v>2.4500000000000002</v>
      </c>
      <c r="E2749" s="220" t="s">
        <v>14360</v>
      </c>
      <c r="F2749" s="441">
        <v>45261</v>
      </c>
      <c r="G2749" s="220" t="s">
        <v>1773</v>
      </c>
      <c r="H2749" s="220" t="s">
        <v>74</v>
      </c>
    </row>
    <row r="2750" spans="1:8" ht="27" customHeight="1">
      <c r="A2750">
        <v>37987</v>
      </c>
      <c r="B2750" t="s">
        <v>11320</v>
      </c>
      <c r="C2750" t="s">
        <v>1574</v>
      </c>
      <c r="D2750" s="673">
        <v>122.3</v>
      </c>
      <c r="E2750" s="220" t="s">
        <v>14360</v>
      </c>
      <c r="F2750" s="441">
        <v>45261</v>
      </c>
      <c r="G2750" s="220" t="s">
        <v>1773</v>
      </c>
      <c r="H2750" s="220" t="s">
        <v>74</v>
      </c>
    </row>
    <row r="2751" spans="1:8" ht="27" customHeight="1">
      <c r="A2751">
        <v>37988</v>
      </c>
      <c r="B2751" t="s">
        <v>11321</v>
      </c>
      <c r="C2751" t="s">
        <v>1574</v>
      </c>
      <c r="D2751" s="673">
        <v>194.33</v>
      </c>
      <c r="E2751" s="220" t="s">
        <v>14360</v>
      </c>
      <c r="F2751" s="441">
        <v>45261</v>
      </c>
      <c r="G2751" s="220" t="s">
        <v>1773</v>
      </c>
      <c r="H2751" s="220" t="s">
        <v>74</v>
      </c>
    </row>
    <row r="2752" spans="1:8" ht="27" customHeight="1">
      <c r="A2752">
        <v>21120</v>
      </c>
      <c r="B2752" t="s">
        <v>11322</v>
      </c>
      <c r="C2752" t="s">
        <v>1574</v>
      </c>
      <c r="D2752" s="673">
        <v>12.51</v>
      </c>
      <c r="E2752" s="220" t="s">
        <v>14360</v>
      </c>
      <c r="F2752" s="441">
        <v>45261</v>
      </c>
      <c r="G2752" s="220" t="s">
        <v>1773</v>
      </c>
      <c r="H2752" s="220" t="s">
        <v>74</v>
      </c>
    </row>
    <row r="2753" spans="1:8" ht="27" customHeight="1">
      <c r="A2753">
        <v>39318</v>
      </c>
      <c r="B2753" t="s">
        <v>11323</v>
      </c>
      <c r="C2753" t="s">
        <v>1574</v>
      </c>
      <c r="D2753" s="673">
        <v>11.63</v>
      </c>
      <c r="E2753" s="220" t="s">
        <v>14360</v>
      </c>
      <c r="F2753" s="441">
        <v>45261</v>
      </c>
      <c r="G2753" s="220" t="s">
        <v>1773</v>
      </c>
      <c r="H2753" s="220" t="s">
        <v>74</v>
      </c>
    </row>
    <row r="2754" spans="1:8" ht="27" customHeight="1">
      <c r="A2754">
        <v>40366</v>
      </c>
      <c r="B2754" t="s">
        <v>11324</v>
      </c>
      <c r="C2754" t="s">
        <v>1574</v>
      </c>
      <c r="D2754" s="673">
        <v>49.92</v>
      </c>
      <c r="E2754" s="220" t="s">
        <v>14360</v>
      </c>
      <c r="F2754" s="441">
        <v>45261</v>
      </c>
      <c r="G2754" s="220" t="s">
        <v>1773</v>
      </c>
      <c r="H2754" s="220" t="s">
        <v>74</v>
      </c>
    </row>
    <row r="2755" spans="1:8" ht="27" customHeight="1">
      <c r="A2755">
        <v>40363</v>
      </c>
      <c r="B2755" t="s">
        <v>11325</v>
      </c>
      <c r="C2755" t="s">
        <v>1574</v>
      </c>
      <c r="D2755" s="673">
        <v>39.049999999999997</v>
      </c>
      <c r="E2755" s="220" t="s">
        <v>14360</v>
      </c>
      <c r="F2755" s="441">
        <v>45261</v>
      </c>
      <c r="G2755" s="220" t="s">
        <v>1773</v>
      </c>
      <c r="H2755" s="220" t="s">
        <v>74</v>
      </c>
    </row>
    <row r="2756" spans="1:8" ht="27" customHeight="1">
      <c r="A2756">
        <v>40354</v>
      </c>
      <c r="B2756" t="s">
        <v>11326</v>
      </c>
      <c r="C2756" t="s">
        <v>1574</v>
      </c>
      <c r="D2756" s="673">
        <v>17</v>
      </c>
      <c r="E2756" s="220" t="s">
        <v>14360</v>
      </c>
      <c r="F2756" s="441">
        <v>45261</v>
      </c>
      <c r="G2756" s="220" t="s">
        <v>1773</v>
      </c>
      <c r="H2756" s="220" t="s">
        <v>74</v>
      </c>
    </row>
    <row r="2757" spans="1:8" ht="27" customHeight="1">
      <c r="A2757">
        <v>40360</v>
      </c>
      <c r="B2757" t="s">
        <v>11327</v>
      </c>
      <c r="C2757" t="s">
        <v>1574</v>
      </c>
      <c r="D2757" s="673">
        <v>25.6</v>
      </c>
      <c r="E2757" s="220" t="s">
        <v>14360</v>
      </c>
      <c r="F2757" s="441">
        <v>45261</v>
      </c>
      <c r="G2757" s="220" t="s">
        <v>1773</v>
      </c>
      <c r="H2757" s="220" t="s">
        <v>74</v>
      </c>
    </row>
    <row r="2758" spans="1:8" ht="27" customHeight="1">
      <c r="A2758">
        <v>40372</v>
      </c>
      <c r="B2758" t="s">
        <v>11328</v>
      </c>
      <c r="C2758" t="s">
        <v>1574</v>
      </c>
      <c r="D2758" s="673">
        <v>158.08000000000001</v>
      </c>
      <c r="E2758" s="220" t="s">
        <v>14360</v>
      </c>
      <c r="F2758" s="441">
        <v>45261</v>
      </c>
      <c r="G2758" s="220" t="s">
        <v>1773</v>
      </c>
      <c r="H2758" s="220" t="s">
        <v>74</v>
      </c>
    </row>
    <row r="2759" spans="1:8" ht="27" customHeight="1">
      <c r="A2759">
        <v>40369</v>
      </c>
      <c r="B2759" t="s">
        <v>11329</v>
      </c>
      <c r="C2759" t="s">
        <v>1574</v>
      </c>
      <c r="D2759" s="673">
        <v>78.680000000000007</v>
      </c>
      <c r="E2759" s="220" t="s">
        <v>14360</v>
      </c>
      <c r="F2759" s="441">
        <v>45261</v>
      </c>
      <c r="G2759" s="220" t="s">
        <v>1773</v>
      </c>
      <c r="H2759" s="220" t="s">
        <v>74</v>
      </c>
    </row>
    <row r="2760" spans="1:8" ht="27" customHeight="1">
      <c r="A2760">
        <v>40357</v>
      </c>
      <c r="B2760" t="s">
        <v>11330</v>
      </c>
      <c r="C2760" t="s">
        <v>1574</v>
      </c>
      <c r="D2760" s="673">
        <v>19.079999999999998</v>
      </c>
      <c r="E2760" s="220" t="s">
        <v>14360</v>
      </c>
      <c r="F2760" s="441">
        <v>45261</v>
      </c>
      <c r="G2760" s="220" t="s">
        <v>1773</v>
      </c>
      <c r="H2760" s="220" t="s">
        <v>74</v>
      </c>
    </row>
    <row r="2761" spans="1:8" ht="27" customHeight="1">
      <c r="A2761">
        <v>40375</v>
      </c>
      <c r="B2761" t="s">
        <v>11331</v>
      </c>
      <c r="C2761" t="s">
        <v>1574</v>
      </c>
      <c r="D2761" s="673">
        <v>214</v>
      </c>
      <c r="E2761" s="220" t="s">
        <v>14360</v>
      </c>
      <c r="F2761" s="441">
        <v>45261</v>
      </c>
      <c r="G2761" s="220" t="s">
        <v>1773</v>
      </c>
      <c r="H2761" s="220" t="s">
        <v>74</v>
      </c>
    </row>
    <row r="2762" spans="1:8" ht="27" customHeight="1">
      <c r="A2762">
        <v>1893</v>
      </c>
      <c r="B2762" t="s">
        <v>11332</v>
      </c>
      <c r="C2762" t="s">
        <v>1574</v>
      </c>
      <c r="D2762" s="673">
        <v>1.72</v>
      </c>
      <c r="E2762" s="220" t="s">
        <v>14360</v>
      </c>
      <c r="F2762" s="441">
        <v>45261</v>
      </c>
      <c r="G2762" s="220" t="s">
        <v>1773</v>
      </c>
      <c r="H2762" s="220" t="s">
        <v>74</v>
      </c>
    </row>
    <row r="2763" spans="1:8" ht="27" customHeight="1">
      <c r="A2763">
        <v>1902</v>
      </c>
      <c r="B2763" t="s">
        <v>11333</v>
      </c>
      <c r="C2763" t="s">
        <v>1574</v>
      </c>
      <c r="D2763" s="673">
        <v>1.25</v>
      </c>
      <c r="E2763" s="220" t="s">
        <v>14360</v>
      </c>
      <c r="F2763" s="441">
        <v>45261</v>
      </c>
      <c r="G2763" s="220" t="s">
        <v>1773</v>
      </c>
      <c r="H2763" s="220" t="s">
        <v>74</v>
      </c>
    </row>
    <row r="2764" spans="1:8" ht="27" customHeight="1">
      <c r="A2764">
        <v>1901</v>
      </c>
      <c r="B2764" t="s">
        <v>11334</v>
      </c>
      <c r="C2764" t="s">
        <v>1574</v>
      </c>
      <c r="D2764" s="673">
        <v>0.39</v>
      </c>
      <c r="E2764" s="220" t="s">
        <v>14360</v>
      </c>
      <c r="F2764" s="441">
        <v>45261</v>
      </c>
      <c r="G2764" s="220" t="s">
        <v>1773</v>
      </c>
      <c r="H2764" s="220" t="s">
        <v>74</v>
      </c>
    </row>
    <row r="2765" spans="1:8" ht="27" customHeight="1">
      <c r="A2765">
        <v>1892</v>
      </c>
      <c r="B2765" t="s">
        <v>11335</v>
      </c>
      <c r="C2765" t="s">
        <v>1574</v>
      </c>
      <c r="D2765" s="673">
        <v>0.81</v>
      </c>
      <c r="E2765" s="220" t="s">
        <v>14360</v>
      </c>
      <c r="F2765" s="441">
        <v>45261</v>
      </c>
      <c r="G2765" s="220" t="s">
        <v>1773</v>
      </c>
      <c r="H2765" s="220" t="s">
        <v>74</v>
      </c>
    </row>
    <row r="2766" spans="1:8" ht="27" customHeight="1">
      <c r="A2766">
        <v>1907</v>
      </c>
      <c r="B2766" t="s">
        <v>11336</v>
      </c>
      <c r="C2766" t="s">
        <v>1574</v>
      </c>
      <c r="D2766" s="673">
        <v>5.56</v>
      </c>
      <c r="E2766" s="220" t="s">
        <v>14360</v>
      </c>
      <c r="F2766" s="441">
        <v>45261</v>
      </c>
      <c r="G2766" s="220" t="s">
        <v>1773</v>
      </c>
      <c r="H2766" s="220" t="s">
        <v>74</v>
      </c>
    </row>
    <row r="2767" spans="1:8" ht="27" customHeight="1">
      <c r="A2767">
        <v>1894</v>
      </c>
      <c r="B2767" t="s">
        <v>11337</v>
      </c>
      <c r="C2767" t="s">
        <v>1574</v>
      </c>
      <c r="D2767" s="673">
        <v>2.5</v>
      </c>
      <c r="E2767" s="220" t="s">
        <v>14360</v>
      </c>
      <c r="F2767" s="441">
        <v>45261</v>
      </c>
      <c r="G2767" s="220" t="s">
        <v>1773</v>
      </c>
      <c r="H2767" s="220" t="s">
        <v>74</v>
      </c>
    </row>
    <row r="2768" spans="1:8" ht="27" customHeight="1">
      <c r="A2768">
        <v>1891</v>
      </c>
      <c r="B2768" t="s">
        <v>11338</v>
      </c>
      <c r="C2768" t="s">
        <v>1574</v>
      </c>
      <c r="D2768" s="673">
        <v>0.57999999999999996</v>
      </c>
      <c r="E2768" s="220" t="s">
        <v>14360</v>
      </c>
      <c r="F2768" s="441">
        <v>45261</v>
      </c>
      <c r="G2768" s="220" t="s">
        <v>1773</v>
      </c>
      <c r="H2768" s="220" t="s">
        <v>74</v>
      </c>
    </row>
    <row r="2769" spans="1:8" ht="27" customHeight="1">
      <c r="A2769">
        <v>1896</v>
      </c>
      <c r="B2769" t="s">
        <v>11339</v>
      </c>
      <c r="C2769" t="s">
        <v>1574</v>
      </c>
      <c r="D2769" s="673">
        <v>7.46</v>
      </c>
      <c r="E2769" s="220" t="s">
        <v>14360</v>
      </c>
      <c r="F2769" s="441">
        <v>45261</v>
      </c>
      <c r="G2769" s="220" t="s">
        <v>1773</v>
      </c>
      <c r="H2769" s="220" t="s">
        <v>74</v>
      </c>
    </row>
    <row r="2770" spans="1:8" ht="27" customHeight="1">
      <c r="A2770">
        <v>1895</v>
      </c>
      <c r="B2770" t="s">
        <v>11340</v>
      </c>
      <c r="C2770" t="s">
        <v>1574</v>
      </c>
      <c r="D2770" s="673">
        <v>13.12</v>
      </c>
      <c r="E2770" s="220" t="s">
        <v>14360</v>
      </c>
      <c r="F2770" s="441">
        <v>45261</v>
      </c>
      <c r="G2770" s="220" t="s">
        <v>1773</v>
      </c>
      <c r="H2770" s="220" t="s">
        <v>74</v>
      </c>
    </row>
    <row r="2771" spans="1:8" ht="27" customHeight="1">
      <c r="A2771">
        <v>2641</v>
      </c>
      <c r="B2771" t="s">
        <v>11341</v>
      </c>
      <c r="C2771" t="s">
        <v>1574</v>
      </c>
      <c r="D2771" s="673">
        <v>24.99</v>
      </c>
      <c r="E2771" s="220" t="s">
        <v>14360</v>
      </c>
      <c r="F2771" s="441">
        <v>45261</v>
      </c>
      <c r="G2771" s="220" t="s">
        <v>1773</v>
      </c>
      <c r="H2771" s="220" t="s">
        <v>74</v>
      </c>
    </row>
    <row r="2772" spans="1:8" ht="27" customHeight="1">
      <c r="A2772">
        <v>2636</v>
      </c>
      <c r="B2772" t="s">
        <v>11342</v>
      </c>
      <c r="C2772" t="s">
        <v>1574</v>
      </c>
      <c r="D2772" s="673">
        <v>1.61</v>
      </c>
      <c r="E2772" s="220" t="s">
        <v>14360</v>
      </c>
      <c r="F2772" s="441">
        <v>45261</v>
      </c>
      <c r="G2772" s="220" t="s">
        <v>1773</v>
      </c>
      <c r="H2772" s="220" t="s">
        <v>74</v>
      </c>
    </row>
    <row r="2773" spans="1:8" ht="27" customHeight="1">
      <c r="A2773">
        <v>2637</v>
      </c>
      <c r="B2773" t="s">
        <v>11343</v>
      </c>
      <c r="C2773" t="s">
        <v>1574</v>
      </c>
      <c r="D2773" s="673">
        <v>1.71</v>
      </c>
      <c r="E2773" s="220" t="s">
        <v>14360</v>
      </c>
      <c r="F2773" s="441">
        <v>45261</v>
      </c>
      <c r="G2773" s="220" t="s">
        <v>1773</v>
      </c>
      <c r="H2773" s="220" t="s">
        <v>74</v>
      </c>
    </row>
    <row r="2774" spans="1:8" ht="27" customHeight="1">
      <c r="A2774">
        <v>2638</v>
      </c>
      <c r="B2774" t="s">
        <v>11344</v>
      </c>
      <c r="C2774" t="s">
        <v>1574</v>
      </c>
      <c r="D2774" s="673">
        <v>1.99</v>
      </c>
      <c r="E2774" s="220" t="s">
        <v>14360</v>
      </c>
      <c r="F2774" s="441">
        <v>45261</v>
      </c>
      <c r="G2774" s="220" t="s">
        <v>1773</v>
      </c>
      <c r="H2774" s="220" t="s">
        <v>74</v>
      </c>
    </row>
    <row r="2775" spans="1:8" ht="27" customHeight="1">
      <c r="A2775">
        <v>2639</v>
      </c>
      <c r="B2775" t="s">
        <v>11345</v>
      </c>
      <c r="C2775" t="s">
        <v>1574</v>
      </c>
      <c r="D2775" s="673">
        <v>3.53</v>
      </c>
      <c r="E2775" s="220" t="s">
        <v>14360</v>
      </c>
      <c r="F2775" s="441">
        <v>45261</v>
      </c>
      <c r="G2775" s="220" t="s">
        <v>1773</v>
      </c>
      <c r="H2775" s="220" t="s">
        <v>74</v>
      </c>
    </row>
    <row r="2776" spans="1:8" ht="27" customHeight="1">
      <c r="A2776">
        <v>2644</v>
      </c>
      <c r="B2776" t="s">
        <v>11346</v>
      </c>
      <c r="C2776" t="s">
        <v>1574</v>
      </c>
      <c r="D2776" s="673">
        <v>5.1100000000000003</v>
      </c>
      <c r="E2776" s="220" t="s">
        <v>14360</v>
      </c>
      <c r="F2776" s="441">
        <v>45261</v>
      </c>
      <c r="G2776" s="220" t="s">
        <v>1773</v>
      </c>
      <c r="H2776" s="220" t="s">
        <v>74</v>
      </c>
    </row>
    <row r="2777" spans="1:8" ht="27" customHeight="1">
      <c r="A2777">
        <v>2643</v>
      </c>
      <c r="B2777" t="s">
        <v>11347</v>
      </c>
      <c r="C2777" t="s">
        <v>1574</v>
      </c>
      <c r="D2777" s="673">
        <v>7.13</v>
      </c>
      <c r="E2777" s="220" t="s">
        <v>14360</v>
      </c>
      <c r="F2777" s="441">
        <v>45261</v>
      </c>
      <c r="G2777" s="220" t="s">
        <v>1773</v>
      </c>
      <c r="H2777" s="220" t="s">
        <v>74</v>
      </c>
    </row>
    <row r="2778" spans="1:8" ht="27" customHeight="1">
      <c r="A2778">
        <v>2640</v>
      </c>
      <c r="B2778" t="s">
        <v>11348</v>
      </c>
      <c r="C2778" t="s">
        <v>1574</v>
      </c>
      <c r="D2778" s="673">
        <v>10.4</v>
      </c>
      <c r="E2778" s="220" t="s">
        <v>14360</v>
      </c>
      <c r="F2778" s="441">
        <v>45261</v>
      </c>
      <c r="G2778" s="220" t="s">
        <v>1773</v>
      </c>
      <c r="H2778" s="220" t="s">
        <v>74</v>
      </c>
    </row>
    <row r="2779" spans="1:8" ht="27" customHeight="1">
      <c r="A2779">
        <v>2642</v>
      </c>
      <c r="B2779" t="s">
        <v>11349</v>
      </c>
      <c r="C2779" t="s">
        <v>1574</v>
      </c>
      <c r="D2779" s="673">
        <v>15.84</v>
      </c>
      <c r="E2779" s="220" t="s">
        <v>14360</v>
      </c>
      <c r="F2779" s="441">
        <v>45261</v>
      </c>
      <c r="G2779" s="220" t="s">
        <v>1773</v>
      </c>
      <c r="H2779" s="220" t="s">
        <v>74</v>
      </c>
    </row>
    <row r="2780" spans="1:8" ht="27" customHeight="1">
      <c r="A2780">
        <v>39855</v>
      </c>
      <c r="B2780" t="s">
        <v>11350</v>
      </c>
      <c r="C2780" t="s">
        <v>1574</v>
      </c>
      <c r="D2780" s="673">
        <v>2.73</v>
      </c>
      <c r="E2780" s="220" t="s">
        <v>14360</v>
      </c>
      <c r="F2780" s="441">
        <v>45261</v>
      </c>
      <c r="G2780" s="220" t="s">
        <v>1773</v>
      </c>
      <c r="H2780" s="220" t="s">
        <v>74</v>
      </c>
    </row>
    <row r="2781" spans="1:8" ht="27" customHeight="1">
      <c r="A2781">
        <v>39856</v>
      </c>
      <c r="B2781" t="s">
        <v>11351</v>
      </c>
      <c r="C2781" t="s">
        <v>1574</v>
      </c>
      <c r="D2781" s="673">
        <v>6.45</v>
      </c>
      <c r="E2781" s="220" t="s">
        <v>14360</v>
      </c>
      <c r="F2781" s="441">
        <v>45261</v>
      </c>
      <c r="G2781" s="220" t="s">
        <v>1773</v>
      </c>
      <c r="H2781" s="220" t="s">
        <v>74</v>
      </c>
    </row>
    <row r="2782" spans="1:8" ht="27" customHeight="1">
      <c r="A2782">
        <v>39857</v>
      </c>
      <c r="B2782" t="s">
        <v>11352</v>
      </c>
      <c r="C2782" t="s">
        <v>1574</v>
      </c>
      <c r="D2782" s="673">
        <v>10.44</v>
      </c>
      <c r="E2782" s="220" t="s">
        <v>14360</v>
      </c>
      <c r="F2782" s="441">
        <v>45261</v>
      </c>
      <c r="G2782" s="220" t="s">
        <v>1773</v>
      </c>
      <c r="H2782" s="220" t="s">
        <v>74</v>
      </c>
    </row>
    <row r="2783" spans="1:8" ht="27" customHeight="1">
      <c r="A2783">
        <v>39858</v>
      </c>
      <c r="B2783" t="s">
        <v>11353</v>
      </c>
      <c r="C2783" t="s">
        <v>1574</v>
      </c>
      <c r="D2783" s="673">
        <v>23.16</v>
      </c>
      <c r="E2783" s="220" t="s">
        <v>14360</v>
      </c>
      <c r="F2783" s="441">
        <v>45261</v>
      </c>
      <c r="G2783" s="220" t="s">
        <v>1773</v>
      </c>
      <c r="H2783" s="220" t="s">
        <v>74</v>
      </c>
    </row>
    <row r="2784" spans="1:8" ht="27" customHeight="1">
      <c r="A2784">
        <v>39859</v>
      </c>
      <c r="B2784" t="s">
        <v>11354</v>
      </c>
      <c r="C2784" t="s">
        <v>1574</v>
      </c>
      <c r="D2784" s="673">
        <v>35.71</v>
      </c>
      <c r="E2784" s="220" t="s">
        <v>14360</v>
      </c>
      <c r="F2784" s="441">
        <v>45261</v>
      </c>
      <c r="G2784" s="220" t="s">
        <v>1773</v>
      </c>
      <c r="H2784" s="220" t="s">
        <v>74</v>
      </c>
    </row>
    <row r="2785" spans="1:8" ht="27" customHeight="1">
      <c r="A2785">
        <v>39860</v>
      </c>
      <c r="B2785" t="s">
        <v>11355</v>
      </c>
      <c r="C2785" t="s">
        <v>1574</v>
      </c>
      <c r="D2785" s="673">
        <v>54.79</v>
      </c>
      <c r="E2785" s="220" t="s">
        <v>14360</v>
      </c>
      <c r="F2785" s="441">
        <v>45261</v>
      </c>
      <c r="G2785" s="220" t="s">
        <v>1773</v>
      </c>
      <c r="H2785" s="220" t="s">
        <v>74</v>
      </c>
    </row>
    <row r="2786" spans="1:8" ht="27" customHeight="1">
      <c r="A2786">
        <v>39861</v>
      </c>
      <c r="B2786" t="s">
        <v>11356</v>
      </c>
      <c r="C2786" t="s">
        <v>1574</v>
      </c>
      <c r="D2786" s="673">
        <v>156.44999999999999</v>
      </c>
      <c r="E2786" s="220" t="s">
        <v>14360</v>
      </c>
      <c r="F2786" s="441">
        <v>45261</v>
      </c>
      <c r="G2786" s="220" t="s">
        <v>1773</v>
      </c>
      <c r="H2786" s="220" t="s">
        <v>74</v>
      </c>
    </row>
    <row r="2787" spans="1:8" ht="27" customHeight="1">
      <c r="A2787">
        <v>3867</v>
      </c>
      <c r="B2787" t="s">
        <v>11357</v>
      </c>
      <c r="C2787" t="s">
        <v>1574</v>
      </c>
      <c r="D2787" s="673">
        <v>80.510000000000005</v>
      </c>
      <c r="E2787" s="220" t="s">
        <v>14360</v>
      </c>
      <c r="F2787" s="441">
        <v>45261</v>
      </c>
      <c r="G2787" s="220" t="s">
        <v>1773</v>
      </c>
      <c r="H2787" s="220" t="s">
        <v>74</v>
      </c>
    </row>
    <row r="2788" spans="1:8" ht="27" customHeight="1">
      <c r="A2788">
        <v>3861</v>
      </c>
      <c r="B2788" t="s">
        <v>11358</v>
      </c>
      <c r="C2788" t="s">
        <v>1574</v>
      </c>
      <c r="D2788" s="673">
        <v>0.83</v>
      </c>
      <c r="E2788" s="220" t="s">
        <v>14360</v>
      </c>
      <c r="F2788" s="441">
        <v>45261</v>
      </c>
      <c r="G2788" s="220" t="s">
        <v>1773</v>
      </c>
      <c r="H2788" s="220" t="s">
        <v>74</v>
      </c>
    </row>
    <row r="2789" spans="1:8" ht="27" customHeight="1">
      <c r="A2789">
        <v>3904</v>
      </c>
      <c r="B2789" t="s">
        <v>11359</v>
      </c>
      <c r="C2789" t="s">
        <v>1574</v>
      </c>
      <c r="D2789" s="673">
        <v>0.89</v>
      </c>
      <c r="E2789" s="220" t="s">
        <v>14360</v>
      </c>
      <c r="F2789" s="441">
        <v>45261</v>
      </c>
      <c r="G2789" s="220" t="s">
        <v>1773</v>
      </c>
      <c r="H2789" s="220" t="s">
        <v>74</v>
      </c>
    </row>
    <row r="2790" spans="1:8" ht="27" customHeight="1">
      <c r="A2790">
        <v>3903</v>
      </c>
      <c r="B2790" t="s">
        <v>11360</v>
      </c>
      <c r="C2790" t="s">
        <v>1574</v>
      </c>
      <c r="D2790" s="673">
        <v>2.16</v>
      </c>
      <c r="E2790" s="220" t="s">
        <v>14360</v>
      </c>
      <c r="F2790" s="441">
        <v>45261</v>
      </c>
      <c r="G2790" s="220" t="s">
        <v>1773</v>
      </c>
      <c r="H2790" s="220" t="s">
        <v>74</v>
      </c>
    </row>
    <row r="2791" spans="1:8" ht="27" customHeight="1">
      <c r="A2791">
        <v>3862</v>
      </c>
      <c r="B2791" t="s">
        <v>11361</v>
      </c>
      <c r="C2791" t="s">
        <v>1574</v>
      </c>
      <c r="D2791" s="673">
        <v>4.5999999999999996</v>
      </c>
      <c r="E2791" s="220" t="s">
        <v>14360</v>
      </c>
      <c r="F2791" s="441">
        <v>45261</v>
      </c>
      <c r="G2791" s="220" t="s">
        <v>1773</v>
      </c>
      <c r="H2791" s="220" t="s">
        <v>74</v>
      </c>
    </row>
    <row r="2792" spans="1:8" ht="27" customHeight="1">
      <c r="A2792">
        <v>3863</v>
      </c>
      <c r="B2792" t="s">
        <v>11362</v>
      </c>
      <c r="C2792" t="s">
        <v>1574</v>
      </c>
      <c r="D2792" s="673">
        <v>4.72</v>
      </c>
      <c r="E2792" s="220" t="s">
        <v>14360</v>
      </c>
      <c r="F2792" s="441">
        <v>45261</v>
      </c>
      <c r="G2792" s="220" t="s">
        <v>1773</v>
      </c>
      <c r="H2792" s="220" t="s">
        <v>74</v>
      </c>
    </row>
    <row r="2793" spans="1:8" ht="27" customHeight="1">
      <c r="A2793">
        <v>3864</v>
      </c>
      <c r="B2793" t="s">
        <v>11363</v>
      </c>
      <c r="C2793" t="s">
        <v>1574</v>
      </c>
      <c r="D2793" s="673">
        <v>14.44</v>
      </c>
      <c r="E2793" s="220" t="s">
        <v>14360</v>
      </c>
      <c r="F2793" s="441">
        <v>45261</v>
      </c>
      <c r="G2793" s="220" t="s">
        <v>1773</v>
      </c>
      <c r="H2793" s="220" t="s">
        <v>74</v>
      </c>
    </row>
    <row r="2794" spans="1:8" ht="27" customHeight="1">
      <c r="A2794">
        <v>3865</v>
      </c>
      <c r="B2794" t="s">
        <v>11364</v>
      </c>
      <c r="C2794" t="s">
        <v>1574</v>
      </c>
      <c r="D2794" s="673">
        <v>21.12</v>
      </c>
      <c r="E2794" s="220" t="s">
        <v>14360</v>
      </c>
      <c r="F2794" s="441">
        <v>45261</v>
      </c>
      <c r="G2794" s="220" t="s">
        <v>1773</v>
      </c>
      <c r="H2794" s="220" t="s">
        <v>74</v>
      </c>
    </row>
    <row r="2795" spans="1:8" ht="27" customHeight="1">
      <c r="A2795">
        <v>3866</v>
      </c>
      <c r="B2795" t="s">
        <v>11365</v>
      </c>
      <c r="C2795" t="s">
        <v>1574</v>
      </c>
      <c r="D2795" s="673">
        <v>47.41</v>
      </c>
      <c r="E2795" s="220" t="s">
        <v>14360</v>
      </c>
      <c r="F2795" s="441">
        <v>45261</v>
      </c>
      <c r="G2795" s="220" t="s">
        <v>1773</v>
      </c>
      <c r="H2795" s="220" t="s">
        <v>74</v>
      </c>
    </row>
    <row r="2796" spans="1:8" ht="27" customHeight="1">
      <c r="A2796">
        <v>3878</v>
      </c>
      <c r="B2796" t="s">
        <v>11366</v>
      </c>
      <c r="C2796" t="s">
        <v>1574</v>
      </c>
      <c r="D2796" s="673">
        <v>12.93</v>
      </c>
      <c r="E2796" s="220" t="s">
        <v>14360</v>
      </c>
      <c r="F2796" s="441">
        <v>45261</v>
      </c>
      <c r="G2796" s="220" t="s">
        <v>1773</v>
      </c>
      <c r="H2796" s="220" t="s">
        <v>74</v>
      </c>
    </row>
    <row r="2797" spans="1:8" ht="27" customHeight="1">
      <c r="A2797">
        <v>3883</v>
      </c>
      <c r="B2797" t="s">
        <v>11367</v>
      </c>
      <c r="C2797" t="s">
        <v>1574</v>
      </c>
      <c r="D2797" s="673">
        <v>1.65</v>
      </c>
      <c r="E2797" s="220" t="s">
        <v>14360</v>
      </c>
      <c r="F2797" s="441">
        <v>45261</v>
      </c>
      <c r="G2797" s="220" t="s">
        <v>1773</v>
      </c>
      <c r="H2797" s="220" t="s">
        <v>74</v>
      </c>
    </row>
    <row r="2798" spans="1:8" ht="27" customHeight="1">
      <c r="A2798">
        <v>3876</v>
      </c>
      <c r="B2798" t="s">
        <v>11368</v>
      </c>
      <c r="C2798" t="s">
        <v>1574</v>
      </c>
      <c r="D2798" s="673">
        <v>5.15</v>
      </c>
      <c r="E2798" s="220" t="s">
        <v>14360</v>
      </c>
      <c r="F2798" s="441">
        <v>45261</v>
      </c>
      <c r="G2798" s="220" t="s">
        <v>1773</v>
      </c>
      <c r="H2798" s="220" t="s">
        <v>74</v>
      </c>
    </row>
    <row r="2799" spans="1:8" ht="27" customHeight="1">
      <c r="A2799">
        <v>3884</v>
      </c>
      <c r="B2799" t="s">
        <v>11369</v>
      </c>
      <c r="C2799" t="s">
        <v>1574</v>
      </c>
      <c r="D2799" s="673">
        <v>2.62</v>
      </c>
      <c r="E2799" s="220" t="s">
        <v>14360</v>
      </c>
      <c r="F2799" s="441">
        <v>45261</v>
      </c>
      <c r="G2799" s="220" t="s">
        <v>1773</v>
      </c>
      <c r="H2799" s="220" t="s">
        <v>74</v>
      </c>
    </row>
    <row r="2800" spans="1:8" ht="27" customHeight="1">
      <c r="A2800">
        <v>12892</v>
      </c>
      <c r="B2800" t="s">
        <v>11370</v>
      </c>
      <c r="C2800" t="s">
        <v>1581</v>
      </c>
      <c r="D2800" s="673">
        <v>15.3</v>
      </c>
      <c r="E2800" s="220" t="s">
        <v>14360</v>
      </c>
      <c r="F2800" s="441">
        <v>45261</v>
      </c>
      <c r="G2800" s="220" t="s">
        <v>1773</v>
      </c>
      <c r="H2800" s="220" t="s">
        <v>74</v>
      </c>
    </row>
    <row r="2801" spans="1:8" ht="27" customHeight="1">
      <c r="A2801">
        <v>38447</v>
      </c>
      <c r="B2801" t="s">
        <v>11371</v>
      </c>
      <c r="C2801" t="s">
        <v>1574</v>
      </c>
      <c r="D2801" s="673">
        <v>81.650000000000006</v>
      </c>
      <c r="E2801" s="220" t="s">
        <v>14360</v>
      </c>
      <c r="F2801" s="441">
        <v>45261</v>
      </c>
      <c r="G2801" s="220" t="s">
        <v>1773</v>
      </c>
      <c r="H2801" s="220" t="s">
        <v>74</v>
      </c>
    </row>
    <row r="2802" spans="1:8" ht="27" customHeight="1">
      <c r="A2802">
        <v>36320</v>
      </c>
      <c r="B2802" t="s">
        <v>11372</v>
      </c>
      <c r="C2802" t="s">
        <v>1574</v>
      </c>
      <c r="D2802" s="673">
        <v>2.19</v>
      </c>
      <c r="E2802" s="220" t="s">
        <v>14360</v>
      </c>
      <c r="F2802" s="441">
        <v>45261</v>
      </c>
      <c r="G2802" s="220" t="s">
        <v>1773</v>
      </c>
      <c r="H2802" s="220" t="s">
        <v>74</v>
      </c>
    </row>
    <row r="2803" spans="1:8" ht="27" customHeight="1">
      <c r="A2803">
        <v>36324</v>
      </c>
      <c r="B2803" t="s">
        <v>11373</v>
      </c>
      <c r="C2803" t="s">
        <v>1574</v>
      </c>
      <c r="D2803" s="673">
        <v>2</v>
      </c>
      <c r="E2803" s="220" t="s">
        <v>14360</v>
      </c>
      <c r="F2803" s="441">
        <v>45261</v>
      </c>
      <c r="G2803" s="220" t="s">
        <v>1773</v>
      </c>
      <c r="H2803" s="220" t="s">
        <v>74</v>
      </c>
    </row>
    <row r="2804" spans="1:8" ht="27" customHeight="1">
      <c r="A2804">
        <v>38441</v>
      </c>
      <c r="B2804" t="s">
        <v>11374</v>
      </c>
      <c r="C2804" t="s">
        <v>1574</v>
      </c>
      <c r="D2804" s="673">
        <v>3.59</v>
      </c>
      <c r="E2804" s="220" t="s">
        <v>14360</v>
      </c>
      <c r="F2804" s="441">
        <v>45261</v>
      </c>
      <c r="G2804" s="220" t="s">
        <v>1773</v>
      </c>
      <c r="H2804" s="220" t="s">
        <v>74</v>
      </c>
    </row>
    <row r="2805" spans="1:8" ht="27" customHeight="1">
      <c r="A2805">
        <v>38442</v>
      </c>
      <c r="B2805" t="s">
        <v>11375</v>
      </c>
      <c r="C2805" t="s">
        <v>1574</v>
      </c>
      <c r="D2805" s="673">
        <v>10.199999999999999</v>
      </c>
      <c r="E2805" s="220" t="s">
        <v>14360</v>
      </c>
      <c r="F2805" s="441">
        <v>45261</v>
      </c>
      <c r="G2805" s="220" t="s">
        <v>1773</v>
      </c>
      <c r="H2805" s="220" t="s">
        <v>74</v>
      </c>
    </row>
    <row r="2806" spans="1:8" ht="27" customHeight="1">
      <c r="A2806">
        <v>38443</v>
      </c>
      <c r="B2806" t="s">
        <v>11376</v>
      </c>
      <c r="C2806" t="s">
        <v>1574</v>
      </c>
      <c r="D2806" s="673">
        <v>12.38</v>
      </c>
      <c r="E2806" s="220" t="s">
        <v>14360</v>
      </c>
      <c r="F2806" s="441">
        <v>45261</v>
      </c>
      <c r="G2806" s="220" t="s">
        <v>1773</v>
      </c>
      <c r="H2806" s="220" t="s">
        <v>74</v>
      </c>
    </row>
    <row r="2807" spans="1:8" ht="27" customHeight="1">
      <c r="A2807">
        <v>38444</v>
      </c>
      <c r="B2807" t="s">
        <v>11377</v>
      </c>
      <c r="C2807" t="s">
        <v>1574</v>
      </c>
      <c r="D2807" s="673">
        <v>20.79</v>
      </c>
      <c r="E2807" s="220" t="s">
        <v>14360</v>
      </c>
      <c r="F2807" s="441">
        <v>45261</v>
      </c>
      <c r="G2807" s="220" t="s">
        <v>1773</v>
      </c>
      <c r="H2807" s="220" t="s">
        <v>74</v>
      </c>
    </row>
    <row r="2808" spans="1:8" ht="27" customHeight="1">
      <c r="A2808">
        <v>38445</v>
      </c>
      <c r="B2808" t="s">
        <v>11378</v>
      </c>
      <c r="C2808" t="s">
        <v>1574</v>
      </c>
      <c r="D2808" s="673">
        <v>38.54</v>
      </c>
      <c r="E2808" s="220" t="s">
        <v>14360</v>
      </c>
      <c r="F2808" s="441">
        <v>45261</v>
      </c>
      <c r="G2808" s="220" t="s">
        <v>1773</v>
      </c>
      <c r="H2808" s="220" t="s">
        <v>74</v>
      </c>
    </row>
    <row r="2809" spans="1:8" ht="27" customHeight="1">
      <c r="A2809">
        <v>38446</v>
      </c>
      <c r="B2809" t="s">
        <v>11379</v>
      </c>
      <c r="C2809" t="s">
        <v>1574</v>
      </c>
      <c r="D2809" s="673">
        <v>63.08</v>
      </c>
      <c r="E2809" s="220" t="s">
        <v>14360</v>
      </c>
      <c r="F2809" s="441">
        <v>45261</v>
      </c>
      <c r="G2809" s="220" t="s">
        <v>1773</v>
      </c>
      <c r="H2809" s="220" t="s">
        <v>74</v>
      </c>
    </row>
    <row r="2810" spans="1:8" ht="27" customHeight="1">
      <c r="A2810">
        <v>3837</v>
      </c>
      <c r="B2810" t="s">
        <v>11380</v>
      </c>
      <c r="C2810" t="s">
        <v>1574</v>
      </c>
      <c r="D2810" s="673">
        <v>38.049999999999997</v>
      </c>
      <c r="E2810" s="220" t="s">
        <v>14360</v>
      </c>
      <c r="F2810" s="441">
        <v>45261</v>
      </c>
      <c r="G2810" s="220" t="s">
        <v>1773</v>
      </c>
      <c r="H2810" s="220" t="s">
        <v>74</v>
      </c>
    </row>
    <row r="2811" spans="1:8" ht="27" customHeight="1">
      <c r="A2811">
        <v>3845</v>
      </c>
      <c r="B2811" t="s">
        <v>11381</v>
      </c>
      <c r="C2811" t="s">
        <v>1574</v>
      </c>
      <c r="D2811" s="673">
        <v>13.9</v>
      </c>
      <c r="E2811" s="220" t="s">
        <v>14360</v>
      </c>
      <c r="F2811" s="441">
        <v>45261</v>
      </c>
      <c r="G2811" s="220" t="s">
        <v>1773</v>
      </c>
      <c r="H2811" s="220" t="s">
        <v>74</v>
      </c>
    </row>
    <row r="2812" spans="1:8" ht="27" customHeight="1">
      <c r="A2812">
        <v>11045</v>
      </c>
      <c r="B2812" t="s">
        <v>11382</v>
      </c>
      <c r="C2812" t="s">
        <v>1574</v>
      </c>
      <c r="D2812" s="673">
        <v>26.82</v>
      </c>
      <c r="E2812" s="220" t="s">
        <v>14360</v>
      </c>
      <c r="F2812" s="441">
        <v>45261</v>
      </c>
      <c r="G2812" s="220" t="s">
        <v>1773</v>
      </c>
      <c r="H2812" s="220" t="s">
        <v>74</v>
      </c>
    </row>
    <row r="2813" spans="1:8" ht="27" customHeight="1">
      <c r="A2813">
        <v>20170</v>
      </c>
      <c r="B2813" t="s">
        <v>11383</v>
      </c>
      <c r="C2813" t="s">
        <v>1574</v>
      </c>
      <c r="D2813" s="673">
        <v>12.8</v>
      </c>
      <c r="E2813" s="220" t="s">
        <v>14360</v>
      </c>
      <c r="F2813" s="441">
        <v>45261</v>
      </c>
      <c r="G2813" s="220" t="s">
        <v>1773</v>
      </c>
      <c r="H2813" s="220" t="s">
        <v>74</v>
      </c>
    </row>
    <row r="2814" spans="1:8" ht="27" customHeight="1">
      <c r="A2814">
        <v>20171</v>
      </c>
      <c r="B2814" t="s">
        <v>11384</v>
      </c>
      <c r="C2814" t="s">
        <v>1574</v>
      </c>
      <c r="D2814" s="673">
        <v>36.9</v>
      </c>
      <c r="E2814" s="220" t="s">
        <v>14360</v>
      </c>
      <c r="F2814" s="441">
        <v>45261</v>
      </c>
      <c r="G2814" s="220" t="s">
        <v>1773</v>
      </c>
      <c r="H2814" s="220" t="s">
        <v>74</v>
      </c>
    </row>
    <row r="2815" spans="1:8" ht="27" customHeight="1">
      <c r="A2815">
        <v>20167</v>
      </c>
      <c r="B2815" t="s">
        <v>11385</v>
      </c>
      <c r="C2815" t="s">
        <v>1574</v>
      </c>
      <c r="D2815" s="673">
        <v>4.6399999999999997</v>
      </c>
      <c r="E2815" s="220" t="s">
        <v>14360</v>
      </c>
      <c r="F2815" s="441">
        <v>45261</v>
      </c>
      <c r="G2815" s="220" t="s">
        <v>1773</v>
      </c>
      <c r="H2815" s="220" t="s">
        <v>74</v>
      </c>
    </row>
    <row r="2816" spans="1:8" ht="27" customHeight="1">
      <c r="A2816">
        <v>20168</v>
      </c>
      <c r="B2816" t="s">
        <v>11386</v>
      </c>
      <c r="C2816" t="s">
        <v>1574</v>
      </c>
      <c r="D2816" s="673">
        <v>9.5500000000000007</v>
      </c>
      <c r="E2816" s="220" t="s">
        <v>14360</v>
      </c>
      <c r="F2816" s="441">
        <v>45261</v>
      </c>
      <c r="G2816" s="220" t="s">
        <v>1773</v>
      </c>
      <c r="H2816" s="220" t="s">
        <v>74</v>
      </c>
    </row>
    <row r="2817" spans="1:8" ht="27" customHeight="1">
      <c r="A2817">
        <v>20169</v>
      </c>
      <c r="B2817" t="s">
        <v>11387</v>
      </c>
      <c r="C2817" t="s">
        <v>1574</v>
      </c>
      <c r="D2817" s="673">
        <v>11.14</v>
      </c>
      <c r="E2817" s="220" t="s">
        <v>14360</v>
      </c>
      <c r="F2817" s="441">
        <v>45261</v>
      </c>
      <c r="G2817" s="220" t="s">
        <v>1773</v>
      </c>
      <c r="H2817" s="220" t="s">
        <v>74</v>
      </c>
    </row>
    <row r="2818" spans="1:8" ht="27" customHeight="1">
      <c r="A2818">
        <v>3899</v>
      </c>
      <c r="B2818" t="s">
        <v>11388</v>
      </c>
      <c r="C2818" t="s">
        <v>1574</v>
      </c>
      <c r="D2818" s="673">
        <v>6.18</v>
      </c>
      <c r="E2818" s="220" t="s">
        <v>14360</v>
      </c>
      <c r="F2818" s="441">
        <v>45261</v>
      </c>
      <c r="G2818" s="220" t="s">
        <v>1773</v>
      </c>
      <c r="H2818" s="220" t="s">
        <v>74</v>
      </c>
    </row>
    <row r="2819" spans="1:8" ht="27" customHeight="1">
      <c r="A2819">
        <v>38676</v>
      </c>
      <c r="B2819" t="s">
        <v>11389</v>
      </c>
      <c r="C2819" t="s">
        <v>1574</v>
      </c>
      <c r="D2819" s="673">
        <v>30.92</v>
      </c>
      <c r="E2819" s="220" t="s">
        <v>14360</v>
      </c>
      <c r="F2819" s="441">
        <v>45261</v>
      </c>
      <c r="G2819" s="220" t="s">
        <v>1773</v>
      </c>
      <c r="H2819" s="220" t="s">
        <v>74</v>
      </c>
    </row>
    <row r="2820" spans="1:8" ht="27" customHeight="1">
      <c r="A2820">
        <v>3897</v>
      </c>
      <c r="B2820" t="s">
        <v>11390</v>
      </c>
      <c r="C2820" t="s">
        <v>1574</v>
      </c>
      <c r="D2820" s="673">
        <v>1.51</v>
      </c>
      <c r="E2820" s="220" t="s">
        <v>14360</v>
      </c>
      <c r="F2820" s="441">
        <v>45261</v>
      </c>
      <c r="G2820" s="220" t="s">
        <v>1773</v>
      </c>
      <c r="H2820" s="220" t="s">
        <v>74</v>
      </c>
    </row>
    <row r="2821" spans="1:8" ht="27" customHeight="1">
      <c r="A2821">
        <v>3875</v>
      </c>
      <c r="B2821" t="s">
        <v>11391</v>
      </c>
      <c r="C2821" t="s">
        <v>1574</v>
      </c>
      <c r="D2821" s="673">
        <v>3.12</v>
      </c>
      <c r="E2821" s="220" t="s">
        <v>14360</v>
      </c>
      <c r="F2821" s="441">
        <v>45261</v>
      </c>
      <c r="G2821" s="220" t="s">
        <v>1773</v>
      </c>
      <c r="H2821" s="220" t="s">
        <v>74</v>
      </c>
    </row>
    <row r="2822" spans="1:8" ht="27" customHeight="1">
      <c r="A2822">
        <v>3898</v>
      </c>
      <c r="B2822" t="s">
        <v>11392</v>
      </c>
      <c r="C2822" t="s">
        <v>1574</v>
      </c>
      <c r="D2822" s="673">
        <v>6.32</v>
      </c>
      <c r="E2822" s="220" t="s">
        <v>14360</v>
      </c>
      <c r="F2822" s="441">
        <v>45261</v>
      </c>
      <c r="G2822" s="220" t="s">
        <v>1773</v>
      </c>
      <c r="H2822" s="220" t="s">
        <v>74</v>
      </c>
    </row>
    <row r="2823" spans="1:8" ht="27" customHeight="1">
      <c r="A2823">
        <v>3855</v>
      </c>
      <c r="B2823" t="s">
        <v>11393</v>
      </c>
      <c r="C2823" t="s">
        <v>1574</v>
      </c>
      <c r="D2823" s="673">
        <v>5.58</v>
      </c>
      <c r="E2823" s="220" t="s">
        <v>14360</v>
      </c>
      <c r="F2823" s="441">
        <v>45261</v>
      </c>
      <c r="G2823" s="220" t="s">
        <v>1773</v>
      </c>
      <c r="H2823" s="220" t="s">
        <v>74</v>
      </c>
    </row>
    <row r="2824" spans="1:8" ht="27" customHeight="1">
      <c r="A2824">
        <v>3874</v>
      </c>
      <c r="B2824" t="s">
        <v>11394</v>
      </c>
      <c r="C2824" t="s">
        <v>1574</v>
      </c>
      <c r="D2824" s="673">
        <v>6.47</v>
      </c>
      <c r="E2824" s="220" t="s">
        <v>14360</v>
      </c>
      <c r="F2824" s="441">
        <v>45261</v>
      </c>
      <c r="G2824" s="220" t="s">
        <v>1773</v>
      </c>
      <c r="H2824" s="220" t="s">
        <v>74</v>
      </c>
    </row>
    <row r="2825" spans="1:8" ht="27" customHeight="1">
      <c r="A2825">
        <v>3870</v>
      </c>
      <c r="B2825" t="s">
        <v>11395</v>
      </c>
      <c r="C2825" t="s">
        <v>1574</v>
      </c>
      <c r="D2825" s="673">
        <v>7.1</v>
      </c>
      <c r="E2825" s="220" t="s">
        <v>14360</v>
      </c>
      <c r="F2825" s="441">
        <v>45261</v>
      </c>
      <c r="G2825" s="220" t="s">
        <v>1773</v>
      </c>
      <c r="H2825" s="220" t="s">
        <v>74</v>
      </c>
    </row>
    <row r="2826" spans="1:8" ht="27" customHeight="1">
      <c r="A2826">
        <v>38678</v>
      </c>
      <c r="B2826" t="s">
        <v>11396</v>
      </c>
      <c r="C2826" t="s">
        <v>1574</v>
      </c>
      <c r="D2826" s="673">
        <v>18.78</v>
      </c>
      <c r="E2826" s="220" t="s">
        <v>14360</v>
      </c>
      <c r="F2826" s="441">
        <v>45261</v>
      </c>
      <c r="G2826" s="220" t="s">
        <v>1773</v>
      </c>
      <c r="H2826" s="220" t="s">
        <v>74</v>
      </c>
    </row>
    <row r="2827" spans="1:8" ht="27" customHeight="1">
      <c r="A2827">
        <v>3859</v>
      </c>
      <c r="B2827" t="s">
        <v>11397</v>
      </c>
      <c r="C2827" t="s">
        <v>1574</v>
      </c>
      <c r="D2827" s="673">
        <v>1.43</v>
      </c>
      <c r="E2827" s="220" t="s">
        <v>14360</v>
      </c>
      <c r="F2827" s="441">
        <v>45261</v>
      </c>
      <c r="G2827" s="220" t="s">
        <v>1773</v>
      </c>
      <c r="H2827" s="220" t="s">
        <v>74</v>
      </c>
    </row>
    <row r="2828" spans="1:8" ht="27" customHeight="1">
      <c r="A2828">
        <v>3856</v>
      </c>
      <c r="B2828" t="s">
        <v>11398</v>
      </c>
      <c r="C2828" t="s">
        <v>1574</v>
      </c>
      <c r="D2828" s="673">
        <v>1.98</v>
      </c>
      <c r="E2828" s="220" t="s">
        <v>14360</v>
      </c>
      <c r="F2828" s="441">
        <v>45261</v>
      </c>
      <c r="G2828" s="220" t="s">
        <v>1773</v>
      </c>
      <c r="H2828" s="220" t="s">
        <v>74</v>
      </c>
    </row>
    <row r="2829" spans="1:8" ht="27" customHeight="1">
      <c r="A2829">
        <v>3906</v>
      </c>
      <c r="B2829" t="s">
        <v>11399</v>
      </c>
      <c r="C2829" t="s">
        <v>1574</v>
      </c>
      <c r="D2829" s="673">
        <v>1.64</v>
      </c>
      <c r="E2829" s="220" t="s">
        <v>14360</v>
      </c>
      <c r="F2829" s="441">
        <v>45261</v>
      </c>
      <c r="G2829" s="220" t="s">
        <v>1773</v>
      </c>
      <c r="H2829" s="220" t="s">
        <v>74</v>
      </c>
    </row>
    <row r="2830" spans="1:8" ht="27" customHeight="1">
      <c r="A2830">
        <v>3860</v>
      </c>
      <c r="B2830" t="s">
        <v>11400</v>
      </c>
      <c r="C2830" t="s">
        <v>1574</v>
      </c>
      <c r="D2830" s="673">
        <v>4.87</v>
      </c>
      <c r="E2830" s="220" t="s">
        <v>14360</v>
      </c>
      <c r="F2830" s="441">
        <v>45261</v>
      </c>
      <c r="G2830" s="220" t="s">
        <v>1773</v>
      </c>
      <c r="H2830" s="220" t="s">
        <v>74</v>
      </c>
    </row>
    <row r="2831" spans="1:8" ht="27" customHeight="1">
      <c r="A2831">
        <v>3905</v>
      </c>
      <c r="B2831" t="s">
        <v>11401</v>
      </c>
      <c r="C2831" t="s">
        <v>1574</v>
      </c>
      <c r="D2831" s="673">
        <v>11.16</v>
      </c>
      <c r="E2831" s="220" t="s">
        <v>14360</v>
      </c>
      <c r="F2831" s="441">
        <v>45261</v>
      </c>
      <c r="G2831" s="220" t="s">
        <v>1773</v>
      </c>
      <c r="H2831" s="220" t="s">
        <v>74</v>
      </c>
    </row>
    <row r="2832" spans="1:8" ht="27" customHeight="1">
      <c r="A2832">
        <v>3871</v>
      </c>
      <c r="B2832" t="s">
        <v>11402</v>
      </c>
      <c r="C2832" t="s">
        <v>1574</v>
      </c>
      <c r="D2832" s="673">
        <v>19.75</v>
      </c>
      <c r="E2832" s="220" t="s">
        <v>14360</v>
      </c>
      <c r="F2832" s="441">
        <v>45261</v>
      </c>
      <c r="G2832" s="220" t="s">
        <v>1773</v>
      </c>
      <c r="H2832" s="220" t="s">
        <v>74</v>
      </c>
    </row>
    <row r="2833" spans="1:8" ht="27" customHeight="1">
      <c r="A2833">
        <v>39292</v>
      </c>
      <c r="B2833" t="s">
        <v>11403</v>
      </c>
      <c r="C2833" t="s">
        <v>1574</v>
      </c>
      <c r="D2833" s="673">
        <v>7.58</v>
      </c>
      <c r="E2833" s="220" t="s">
        <v>14360</v>
      </c>
      <c r="F2833" s="441">
        <v>45261</v>
      </c>
      <c r="G2833" s="220" t="s">
        <v>1773</v>
      </c>
      <c r="H2833" s="220" t="s">
        <v>74</v>
      </c>
    </row>
    <row r="2834" spans="1:8" ht="27" customHeight="1">
      <c r="A2834">
        <v>39293</v>
      </c>
      <c r="B2834" t="s">
        <v>11404</v>
      </c>
      <c r="C2834" t="s">
        <v>1574</v>
      </c>
      <c r="D2834" s="673">
        <v>11.78</v>
      </c>
      <c r="E2834" s="220" t="s">
        <v>14360</v>
      </c>
      <c r="F2834" s="441">
        <v>45261</v>
      </c>
      <c r="G2834" s="220" t="s">
        <v>1773</v>
      </c>
      <c r="H2834" s="220" t="s">
        <v>74</v>
      </c>
    </row>
    <row r="2835" spans="1:8" ht="27" customHeight="1">
      <c r="A2835">
        <v>39294</v>
      </c>
      <c r="B2835" t="s">
        <v>11405</v>
      </c>
      <c r="C2835" t="s">
        <v>1574</v>
      </c>
      <c r="D2835" s="673">
        <v>12.59</v>
      </c>
      <c r="E2835" s="220" t="s">
        <v>14360</v>
      </c>
      <c r="F2835" s="441">
        <v>45261</v>
      </c>
      <c r="G2835" s="220" t="s">
        <v>1773</v>
      </c>
      <c r="H2835" s="220" t="s">
        <v>74</v>
      </c>
    </row>
    <row r="2836" spans="1:8" ht="27" customHeight="1">
      <c r="A2836">
        <v>39295</v>
      </c>
      <c r="B2836" t="s">
        <v>11406</v>
      </c>
      <c r="C2836" t="s">
        <v>1574</v>
      </c>
      <c r="D2836" s="673">
        <v>17.32</v>
      </c>
      <c r="E2836" s="220" t="s">
        <v>14360</v>
      </c>
      <c r="F2836" s="441">
        <v>45261</v>
      </c>
      <c r="G2836" s="220" t="s">
        <v>1773</v>
      </c>
      <c r="H2836" s="220" t="s">
        <v>74</v>
      </c>
    </row>
    <row r="2837" spans="1:8" ht="27" customHeight="1">
      <c r="A2837">
        <v>39312</v>
      </c>
      <c r="B2837" t="s">
        <v>11407</v>
      </c>
      <c r="C2837" t="s">
        <v>1574</v>
      </c>
      <c r="D2837" s="673">
        <v>11.62</v>
      </c>
      <c r="E2837" s="220" t="s">
        <v>14360</v>
      </c>
      <c r="F2837" s="441">
        <v>45261</v>
      </c>
      <c r="G2837" s="220" t="s">
        <v>1773</v>
      </c>
      <c r="H2837" s="220" t="s">
        <v>74</v>
      </c>
    </row>
    <row r="2838" spans="1:8" ht="27" customHeight="1">
      <c r="A2838">
        <v>39313</v>
      </c>
      <c r="B2838" t="s">
        <v>11408</v>
      </c>
      <c r="C2838" t="s">
        <v>1574</v>
      </c>
      <c r="D2838" s="673">
        <v>15.61</v>
      </c>
      <c r="E2838" s="220" t="s">
        <v>14360</v>
      </c>
      <c r="F2838" s="441">
        <v>45261</v>
      </c>
      <c r="G2838" s="220" t="s">
        <v>1773</v>
      </c>
      <c r="H2838" s="220" t="s">
        <v>74</v>
      </c>
    </row>
    <row r="2839" spans="1:8" ht="27" customHeight="1">
      <c r="A2839">
        <v>39314</v>
      </c>
      <c r="B2839" t="s">
        <v>11409</v>
      </c>
      <c r="C2839" t="s">
        <v>1574</v>
      </c>
      <c r="D2839" s="673">
        <v>22.97</v>
      </c>
      <c r="E2839" s="220" t="s">
        <v>14360</v>
      </c>
      <c r="F2839" s="441">
        <v>45261</v>
      </c>
      <c r="G2839" s="220" t="s">
        <v>1773</v>
      </c>
      <c r="H2839" s="220" t="s">
        <v>74</v>
      </c>
    </row>
    <row r="2840" spans="1:8" ht="27" customHeight="1">
      <c r="A2840">
        <v>39296</v>
      </c>
      <c r="B2840" t="s">
        <v>11410</v>
      </c>
      <c r="C2840" t="s">
        <v>1574</v>
      </c>
      <c r="D2840" s="673">
        <v>6.91</v>
      </c>
      <c r="E2840" s="220" t="s">
        <v>14360</v>
      </c>
      <c r="F2840" s="441">
        <v>45261</v>
      </c>
      <c r="G2840" s="220" t="s">
        <v>1773</v>
      </c>
      <c r="H2840" s="220" t="s">
        <v>74</v>
      </c>
    </row>
    <row r="2841" spans="1:8" ht="27" customHeight="1">
      <c r="A2841">
        <v>39297</v>
      </c>
      <c r="B2841" t="s">
        <v>11411</v>
      </c>
      <c r="C2841" t="s">
        <v>1574</v>
      </c>
      <c r="D2841" s="673">
        <v>9.3699999999999992</v>
      </c>
      <c r="E2841" s="220" t="s">
        <v>14360</v>
      </c>
      <c r="F2841" s="441">
        <v>45261</v>
      </c>
      <c r="G2841" s="220" t="s">
        <v>1773</v>
      </c>
      <c r="H2841" s="220" t="s">
        <v>74</v>
      </c>
    </row>
    <row r="2842" spans="1:8" ht="27" customHeight="1">
      <c r="A2842">
        <v>39298</v>
      </c>
      <c r="B2842" t="s">
        <v>11412</v>
      </c>
      <c r="C2842" t="s">
        <v>1574</v>
      </c>
      <c r="D2842" s="673">
        <v>17.989999999999998</v>
      </c>
      <c r="E2842" s="220" t="s">
        <v>14360</v>
      </c>
      <c r="F2842" s="441">
        <v>45261</v>
      </c>
      <c r="G2842" s="220" t="s">
        <v>1773</v>
      </c>
      <c r="H2842" s="220" t="s">
        <v>74</v>
      </c>
    </row>
    <row r="2843" spans="1:8" ht="27" customHeight="1">
      <c r="A2843">
        <v>39299</v>
      </c>
      <c r="B2843" t="s">
        <v>11413</v>
      </c>
      <c r="C2843" t="s">
        <v>1574</v>
      </c>
      <c r="D2843" s="673">
        <v>21.32</v>
      </c>
      <c r="E2843" s="220" t="s">
        <v>14360</v>
      </c>
      <c r="F2843" s="441">
        <v>45261</v>
      </c>
      <c r="G2843" s="220" t="s">
        <v>1773</v>
      </c>
      <c r="H2843" s="220" t="s">
        <v>74</v>
      </c>
    </row>
    <row r="2844" spans="1:8" ht="27" customHeight="1">
      <c r="A2844">
        <v>39308</v>
      </c>
      <c r="B2844" t="s">
        <v>11414</v>
      </c>
      <c r="C2844" t="s">
        <v>1574</v>
      </c>
      <c r="D2844" s="673">
        <v>5.76</v>
      </c>
      <c r="E2844" s="220" t="s">
        <v>14360</v>
      </c>
      <c r="F2844" s="441">
        <v>45261</v>
      </c>
      <c r="G2844" s="220" t="s">
        <v>1773</v>
      </c>
      <c r="H2844" s="220" t="s">
        <v>74</v>
      </c>
    </row>
    <row r="2845" spans="1:8" ht="27" customHeight="1">
      <c r="A2845">
        <v>39309</v>
      </c>
      <c r="B2845" t="s">
        <v>11415</v>
      </c>
      <c r="C2845" t="s">
        <v>1574</v>
      </c>
      <c r="D2845" s="673">
        <v>6.57</v>
      </c>
      <c r="E2845" s="220" t="s">
        <v>14360</v>
      </c>
      <c r="F2845" s="441">
        <v>45261</v>
      </c>
      <c r="G2845" s="220" t="s">
        <v>1773</v>
      </c>
      <c r="H2845" s="220" t="s">
        <v>74</v>
      </c>
    </row>
    <row r="2846" spans="1:8" ht="27" customHeight="1">
      <c r="A2846">
        <v>39310</v>
      </c>
      <c r="B2846" t="s">
        <v>11416</v>
      </c>
      <c r="C2846" t="s">
        <v>1574</v>
      </c>
      <c r="D2846" s="673">
        <v>12.27</v>
      </c>
      <c r="E2846" s="220" t="s">
        <v>14360</v>
      </c>
      <c r="F2846" s="441">
        <v>45261</v>
      </c>
      <c r="G2846" s="220" t="s">
        <v>1773</v>
      </c>
      <c r="H2846" s="220" t="s">
        <v>74</v>
      </c>
    </row>
    <row r="2847" spans="1:8" ht="27" customHeight="1">
      <c r="A2847">
        <v>39311</v>
      </c>
      <c r="B2847" t="s">
        <v>11417</v>
      </c>
      <c r="C2847" t="s">
        <v>1574</v>
      </c>
      <c r="D2847" s="673">
        <v>17.37</v>
      </c>
      <c r="E2847" s="220" t="s">
        <v>14360</v>
      </c>
      <c r="F2847" s="441">
        <v>45261</v>
      </c>
      <c r="G2847" s="220" t="s">
        <v>1773</v>
      </c>
      <c r="H2847" s="220" t="s">
        <v>74</v>
      </c>
    </row>
    <row r="2848" spans="1:8" ht="27" customHeight="1">
      <c r="A2848">
        <v>37429</v>
      </c>
      <c r="B2848" t="s">
        <v>11418</v>
      </c>
      <c r="C2848" t="s">
        <v>1574</v>
      </c>
      <c r="D2848" s="674">
        <v>2665.96</v>
      </c>
      <c r="E2848" s="220" t="s">
        <v>14360</v>
      </c>
      <c r="F2848" s="441">
        <v>45261</v>
      </c>
      <c r="G2848" s="220" t="s">
        <v>1773</v>
      </c>
      <c r="H2848" s="220" t="s">
        <v>74</v>
      </c>
    </row>
    <row r="2849" spans="1:8" ht="27" customHeight="1">
      <c r="A2849">
        <v>37426</v>
      </c>
      <c r="B2849" t="s">
        <v>11419</v>
      </c>
      <c r="C2849" t="s">
        <v>1574</v>
      </c>
      <c r="D2849" s="673">
        <v>25.64</v>
      </c>
      <c r="E2849" s="220" t="s">
        <v>14360</v>
      </c>
      <c r="F2849" s="441">
        <v>45261</v>
      </c>
      <c r="G2849" s="220" t="s">
        <v>1773</v>
      </c>
      <c r="H2849" s="220" t="s">
        <v>74</v>
      </c>
    </row>
    <row r="2850" spans="1:8" ht="27" customHeight="1">
      <c r="A2850">
        <v>37427</v>
      </c>
      <c r="B2850" t="s">
        <v>11420</v>
      </c>
      <c r="C2850" t="s">
        <v>1574</v>
      </c>
      <c r="D2850" s="673">
        <v>61.17</v>
      </c>
      <c r="E2850" s="220" t="s">
        <v>14360</v>
      </c>
      <c r="F2850" s="441">
        <v>45261</v>
      </c>
      <c r="G2850" s="220" t="s">
        <v>1773</v>
      </c>
      <c r="H2850" s="220" t="s">
        <v>74</v>
      </c>
    </row>
    <row r="2851" spans="1:8" ht="27" customHeight="1">
      <c r="A2851">
        <v>37424</v>
      </c>
      <c r="B2851" t="s">
        <v>11421</v>
      </c>
      <c r="C2851" t="s">
        <v>1574</v>
      </c>
      <c r="D2851" s="673">
        <v>11.78</v>
      </c>
      <c r="E2851" s="220" t="s">
        <v>14360</v>
      </c>
      <c r="F2851" s="441">
        <v>45261</v>
      </c>
      <c r="G2851" s="220" t="s">
        <v>1773</v>
      </c>
      <c r="H2851" s="220" t="s">
        <v>74</v>
      </c>
    </row>
    <row r="2852" spans="1:8" ht="27" customHeight="1">
      <c r="A2852">
        <v>37428</v>
      </c>
      <c r="B2852" t="s">
        <v>11422</v>
      </c>
      <c r="C2852" t="s">
        <v>1574</v>
      </c>
      <c r="D2852" s="673">
        <v>210.82</v>
      </c>
      <c r="E2852" s="220" t="s">
        <v>14360</v>
      </c>
      <c r="F2852" s="441">
        <v>45261</v>
      </c>
      <c r="G2852" s="220" t="s">
        <v>1773</v>
      </c>
      <c r="H2852" s="220" t="s">
        <v>74</v>
      </c>
    </row>
    <row r="2853" spans="1:8" ht="27" customHeight="1">
      <c r="A2853">
        <v>37425</v>
      </c>
      <c r="B2853" t="s">
        <v>11423</v>
      </c>
      <c r="C2853" t="s">
        <v>1574</v>
      </c>
      <c r="D2853" s="673">
        <v>12.7</v>
      </c>
      <c r="E2853" s="220" t="s">
        <v>14360</v>
      </c>
      <c r="F2853" s="441">
        <v>45261</v>
      </c>
      <c r="G2853" s="220" t="s">
        <v>1773</v>
      </c>
      <c r="H2853" s="220" t="s">
        <v>74</v>
      </c>
    </row>
    <row r="2854" spans="1:8" ht="27" customHeight="1">
      <c r="A2854">
        <v>11519</v>
      </c>
      <c r="B2854" t="s">
        <v>11424</v>
      </c>
      <c r="C2854" t="s">
        <v>1581</v>
      </c>
      <c r="D2854" s="673">
        <v>47.06</v>
      </c>
      <c r="E2854" s="220" t="s">
        <v>14360</v>
      </c>
      <c r="F2854" s="441">
        <v>45261</v>
      </c>
      <c r="G2854" s="220" t="s">
        <v>1773</v>
      </c>
      <c r="H2854" s="220" t="s">
        <v>74</v>
      </c>
    </row>
    <row r="2855" spans="1:8" ht="27" customHeight="1">
      <c r="A2855">
        <v>11520</v>
      </c>
      <c r="B2855" t="s">
        <v>11425</v>
      </c>
      <c r="C2855" t="s">
        <v>1581</v>
      </c>
      <c r="D2855" s="673">
        <v>21.76</v>
      </c>
      <c r="E2855" s="220" t="s">
        <v>14360</v>
      </c>
      <c r="F2855" s="441">
        <v>45261</v>
      </c>
      <c r="G2855" s="220" t="s">
        <v>1773</v>
      </c>
      <c r="H2855" s="220" t="s">
        <v>74</v>
      </c>
    </row>
    <row r="2856" spans="1:8" ht="27" customHeight="1">
      <c r="A2856">
        <v>11518</v>
      </c>
      <c r="B2856" t="s">
        <v>11426</v>
      </c>
      <c r="C2856" t="s">
        <v>1581</v>
      </c>
      <c r="D2856" s="673">
        <v>79.11</v>
      </c>
      <c r="E2856" s="220" t="s">
        <v>14360</v>
      </c>
      <c r="F2856" s="441">
        <v>45261</v>
      </c>
      <c r="G2856" s="220" t="s">
        <v>1773</v>
      </c>
      <c r="H2856" s="220" t="s">
        <v>74</v>
      </c>
    </row>
    <row r="2857" spans="1:8" ht="27" customHeight="1">
      <c r="A2857">
        <v>38473</v>
      </c>
      <c r="B2857" t="s">
        <v>11427</v>
      </c>
      <c r="C2857" t="s">
        <v>1574</v>
      </c>
      <c r="D2857" s="673">
        <v>122.81</v>
      </c>
      <c r="E2857" s="220" t="s">
        <v>14360</v>
      </c>
      <c r="F2857" s="441">
        <v>45261</v>
      </c>
      <c r="G2857" s="220" t="s">
        <v>1773</v>
      </c>
      <c r="H2857" s="220" t="s">
        <v>74</v>
      </c>
    </row>
    <row r="2858" spans="1:8" ht="27" customHeight="1">
      <c r="A2858">
        <v>4244</v>
      </c>
      <c r="B2858" t="s">
        <v>11428</v>
      </c>
      <c r="C2858" t="s">
        <v>1573</v>
      </c>
      <c r="D2858" s="673">
        <v>17.850000000000001</v>
      </c>
      <c r="E2858" s="220" t="s">
        <v>14360</v>
      </c>
      <c r="F2858" s="441">
        <v>45261</v>
      </c>
      <c r="G2858" s="220" t="s">
        <v>1773</v>
      </c>
      <c r="H2858" s="220" t="s">
        <v>74</v>
      </c>
    </row>
    <row r="2859" spans="1:8" ht="27" customHeight="1">
      <c r="A2859">
        <v>40977</v>
      </c>
      <c r="B2859" t="s">
        <v>11429</v>
      </c>
      <c r="C2859" t="s">
        <v>1580</v>
      </c>
      <c r="D2859" s="674">
        <v>3118.52</v>
      </c>
      <c r="E2859" s="220" t="s">
        <v>14360</v>
      </c>
      <c r="F2859" s="441">
        <v>45261</v>
      </c>
      <c r="G2859" s="220" t="s">
        <v>1773</v>
      </c>
      <c r="H2859" s="220" t="s">
        <v>74</v>
      </c>
    </row>
    <row r="2860" spans="1:8" ht="27" customHeight="1">
      <c r="A2860">
        <v>4115</v>
      </c>
      <c r="B2860" t="s">
        <v>11430</v>
      </c>
      <c r="C2860" t="s">
        <v>1577</v>
      </c>
      <c r="D2860" s="673">
        <v>24.55</v>
      </c>
      <c r="E2860" s="220" t="s">
        <v>14360</v>
      </c>
      <c r="F2860" s="441">
        <v>45261</v>
      </c>
      <c r="G2860" s="220" t="s">
        <v>1773</v>
      </c>
      <c r="H2860" s="220" t="s">
        <v>74</v>
      </c>
    </row>
    <row r="2861" spans="1:8" ht="27" customHeight="1">
      <c r="A2861">
        <v>4119</v>
      </c>
      <c r="B2861" t="s">
        <v>11431</v>
      </c>
      <c r="C2861" t="s">
        <v>1577</v>
      </c>
      <c r="D2861" s="673">
        <v>49.58</v>
      </c>
      <c r="E2861" s="220" t="s">
        <v>14360</v>
      </c>
      <c r="F2861" s="441">
        <v>45261</v>
      </c>
      <c r="G2861" s="220" t="s">
        <v>1773</v>
      </c>
      <c r="H2861" s="220" t="s">
        <v>74</v>
      </c>
    </row>
    <row r="2862" spans="1:8" ht="27" customHeight="1">
      <c r="A2862">
        <v>2794</v>
      </c>
      <c r="B2862" t="s">
        <v>11432</v>
      </c>
      <c r="C2862" t="s">
        <v>1577</v>
      </c>
      <c r="D2862" s="673">
        <v>131.52000000000001</v>
      </c>
      <c r="E2862" s="220" t="s">
        <v>14360</v>
      </c>
      <c r="F2862" s="441">
        <v>45261</v>
      </c>
      <c r="G2862" s="220" t="s">
        <v>1773</v>
      </c>
      <c r="H2862" s="220" t="s">
        <v>74</v>
      </c>
    </row>
    <row r="2863" spans="1:8" ht="27" customHeight="1">
      <c r="A2863">
        <v>2788</v>
      </c>
      <c r="B2863" t="s">
        <v>11433</v>
      </c>
      <c r="C2863" t="s">
        <v>1577</v>
      </c>
      <c r="D2863" s="673">
        <v>191.6</v>
      </c>
      <c r="E2863" s="220" t="s">
        <v>14360</v>
      </c>
      <c r="F2863" s="441">
        <v>45261</v>
      </c>
      <c r="G2863" s="220" t="s">
        <v>1773</v>
      </c>
      <c r="H2863" s="220" t="s">
        <v>74</v>
      </c>
    </row>
    <row r="2864" spans="1:8" ht="27" customHeight="1">
      <c r="A2864">
        <v>4006</v>
      </c>
      <c r="B2864" t="s">
        <v>11434</v>
      </c>
      <c r="C2864" t="s">
        <v>1575</v>
      </c>
      <c r="D2864" s="674">
        <v>3187.22</v>
      </c>
      <c r="E2864" s="220" t="s">
        <v>14360</v>
      </c>
      <c r="F2864" s="441">
        <v>45261</v>
      </c>
      <c r="G2864" s="220" t="s">
        <v>1773</v>
      </c>
      <c r="H2864" s="220" t="s">
        <v>74</v>
      </c>
    </row>
    <row r="2865" spans="1:8" ht="27" customHeight="1">
      <c r="A2865">
        <v>36151</v>
      </c>
      <c r="B2865" t="s">
        <v>11435</v>
      </c>
      <c r="C2865" t="s">
        <v>1574</v>
      </c>
      <c r="D2865" s="673">
        <v>34</v>
      </c>
      <c r="E2865" s="220" t="s">
        <v>14360</v>
      </c>
      <c r="F2865" s="441">
        <v>45261</v>
      </c>
      <c r="G2865" s="220" t="s">
        <v>1773</v>
      </c>
      <c r="H2865" s="220" t="s">
        <v>74</v>
      </c>
    </row>
    <row r="2866" spans="1:8" ht="27" customHeight="1">
      <c r="A2866">
        <v>37457</v>
      </c>
      <c r="B2866" t="s">
        <v>11436</v>
      </c>
      <c r="C2866" t="s">
        <v>1577</v>
      </c>
      <c r="D2866" s="673">
        <v>3.48</v>
      </c>
      <c r="E2866" s="220" t="s">
        <v>14360</v>
      </c>
      <c r="F2866" s="441">
        <v>45261</v>
      </c>
      <c r="G2866" s="220" t="s">
        <v>1773</v>
      </c>
      <c r="H2866" s="220" t="s">
        <v>74</v>
      </c>
    </row>
    <row r="2867" spans="1:8" ht="27" customHeight="1">
      <c r="A2867">
        <v>37456</v>
      </c>
      <c r="B2867" t="s">
        <v>11437</v>
      </c>
      <c r="C2867" t="s">
        <v>1577</v>
      </c>
      <c r="D2867" s="673">
        <v>1.83</v>
      </c>
      <c r="E2867" s="220" t="s">
        <v>14360</v>
      </c>
      <c r="F2867" s="441">
        <v>45261</v>
      </c>
      <c r="G2867" s="220" t="s">
        <v>1773</v>
      </c>
      <c r="H2867" s="220" t="s">
        <v>74</v>
      </c>
    </row>
    <row r="2868" spans="1:8" ht="27" customHeight="1">
      <c r="A2868">
        <v>37461</v>
      </c>
      <c r="B2868" t="s">
        <v>11438</v>
      </c>
      <c r="C2868" t="s">
        <v>1577</v>
      </c>
      <c r="D2868" s="673">
        <v>12.91</v>
      </c>
      <c r="E2868" s="220" t="s">
        <v>14360</v>
      </c>
      <c r="F2868" s="441">
        <v>45261</v>
      </c>
      <c r="G2868" s="220" t="s">
        <v>1773</v>
      </c>
      <c r="H2868" s="220" t="s">
        <v>74</v>
      </c>
    </row>
    <row r="2869" spans="1:8" ht="27" customHeight="1">
      <c r="A2869">
        <v>37460</v>
      </c>
      <c r="B2869" t="s">
        <v>11439</v>
      </c>
      <c r="C2869" t="s">
        <v>1577</v>
      </c>
      <c r="D2869" s="673">
        <v>17.64</v>
      </c>
      <c r="E2869" s="220" t="s">
        <v>14360</v>
      </c>
      <c r="F2869" s="441">
        <v>45261</v>
      </c>
      <c r="G2869" s="220" t="s">
        <v>1773</v>
      </c>
      <c r="H2869" s="220" t="s">
        <v>74</v>
      </c>
    </row>
    <row r="2870" spans="1:8" ht="27" customHeight="1">
      <c r="A2870">
        <v>37458</v>
      </c>
      <c r="B2870" t="s">
        <v>11440</v>
      </c>
      <c r="C2870" t="s">
        <v>1577</v>
      </c>
      <c r="D2870" s="673">
        <v>5.17</v>
      </c>
      <c r="E2870" s="220" t="s">
        <v>14360</v>
      </c>
      <c r="F2870" s="441">
        <v>45261</v>
      </c>
      <c r="G2870" s="220" t="s">
        <v>1773</v>
      </c>
      <c r="H2870" s="220" t="s">
        <v>74</v>
      </c>
    </row>
    <row r="2871" spans="1:8" ht="27" customHeight="1">
      <c r="A2871">
        <v>37454</v>
      </c>
      <c r="B2871" t="s">
        <v>11441</v>
      </c>
      <c r="C2871" t="s">
        <v>1577</v>
      </c>
      <c r="D2871" s="673">
        <v>1.35</v>
      </c>
      <c r="E2871" s="220" t="s">
        <v>14360</v>
      </c>
      <c r="F2871" s="441">
        <v>45261</v>
      </c>
      <c r="G2871" s="220" t="s">
        <v>1773</v>
      </c>
      <c r="H2871" s="220" t="s">
        <v>74</v>
      </c>
    </row>
    <row r="2872" spans="1:8" ht="27" customHeight="1">
      <c r="A2872">
        <v>37455</v>
      </c>
      <c r="B2872" t="s">
        <v>11442</v>
      </c>
      <c r="C2872" t="s">
        <v>1577</v>
      </c>
      <c r="D2872" s="673">
        <v>2.2799999999999998</v>
      </c>
      <c r="E2872" s="220" t="s">
        <v>14360</v>
      </c>
      <c r="F2872" s="441">
        <v>45261</v>
      </c>
      <c r="G2872" s="220" t="s">
        <v>1773</v>
      </c>
      <c r="H2872" s="220" t="s">
        <v>74</v>
      </c>
    </row>
    <row r="2873" spans="1:8" ht="27" customHeight="1">
      <c r="A2873">
        <v>37459</v>
      </c>
      <c r="B2873" t="s">
        <v>11443</v>
      </c>
      <c r="C2873" t="s">
        <v>1577</v>
      </c>
      <c r="D2873" s="673">
        <v>7.26</v>
      </c>
      <c r="E2873" s="220" t="s">
        <v>14360</v>
      </c>
      <c r="F2873" s="441">
        <v>45261</v>
      </c>
      <c r="G2873" s="220" t="s">
        <v>1773</v>
      </c>
      <c r="H2873" s="220" t="s">
        <v>74</v>
      </c>
    </row>
    <row r="2874" spans="1:8" ht="27" customHeight="1">
      <c r="A2874">
        <v>21029</v>
      </c>
      <c r="B2874" t="s">
        <v>11444</v>
      </c>
      <c r="C2874" t="s">
        <v>1574</v>
      </c>
      <c r="D2874" s="673">
        <v>435</v>
      </c>
      <c r="E2874" s="220" t="s">
        <v>14360</v>
      </c>
      <c r="F2874" s="441">
        <v>45261</v>
      </c>
      <c r="G2874" s="220" t="s">
        <v>1773</v>
      </c>
      <c r="H2874" s="220" t="s">
        <v>74</v>
      </c>
    </row>
    <row r="2875" spans="1:8" ht="27" customHeight="1">
      <c r="A2875">
        <v>21030</v>
      </c>
      <c r="B2875" t="s">
        <v>11445</v>
      </c>
      <c r="C2875" t="s">
        <v>1574</v>
      </c>
      <c r="D2875" s="673">
        <v>536.21</v>
      </c>
      <c r="E2875" s="220" t="s">
        <v>14360</v>
      </c>
      <c r="F2875" s="441">
        <v>45261</v>
      </c>
      <c r="G2875" s="220" t="s">
        <v>1773</v>
      </c>
      <c r="H2875" s="220" t="s">
        <v>74</v>
      </c>
    </row>
    <row r="2876" spans="1:8" ht="27" customHeight="1">
      <c r="A2876">
        <v>21031</v>
      </c>
      <c r="B2876" t="s">
        <v>11446</v>
      </c>
      <c r="C2876" t="s">
        <v>1574</v>
      </c>
      <c r="D2876" s="673">
        <v>667.57</v>
      </c>
      <c r="E2876" s="220" t="s">
        <v>14360</v>
      </c>
      <c r="F2876" s="441">
        <v>45261</v>
      </c>
      <c r="G2876" s="220" t="s">
        <v>1773</v>
      </c>
      <c r="H2876" s="220" t="s">
        <v>74</v>
      </c>
    </row>
    <row r="2877" spans="1:8" ht="27" customHeight="1">
      <c r="A2877">
        <v>21032</v>
      </c>
      <c r="B2877" t="s">
        <v>11447</v>
      </c>
      <c r="C2877" t="s">
        <v>1574</v>
      </c>
      <c r="D2877" s="673">
        <v>712.79</v>
      </c>
      <c r="E2877" s="220" t="s">
        <v>14360</v>
      </c>
      <c r="F2877" s="441">
        <v>45261</v>
      </c>
      <c r="G2877" s="220" t="s">
        <v>1773</v>
      </c>
      <c r="H2877" s="220" t="s">
        <v>74</v>
      </c>
    </row>
    <row r="2878" spans="1:8" ht="27" customHeight="1">
      <c r="A2878">
        <v>37527</v>
      </c>
      <c r="B2878" t="s">
        <v>11448</v>
      </c>
      <c r="C2878" t="s">
        <v>1574</v>
      </c>
      <c r="D2878" s="673">
        <v>643.88</v>
      </c>
      <c r="E2878" s="220" t="s">
        <v>14360</v>
      </c>
      <c r="F2878" s="441">
        <v>45261</v>
      </c>
      <c r="G2878" s="220" t="s">
        <v>1773</v>
      </c>
      <c r="H2878" s="220" t="s">
        <v>74</v>
      </c>
    </row>
    <row r="2879" spans="1:8" ht="27" customHeight="1">
      <c r="A2879">
        <v>37528</v>
      </c>
      <c r="B2879" t="s">
        <v>11449</v>
      </c>
      <c r="C2879" t="s">
        <v>1574</v>
      </c>
      <c r="D2879" s="673">
        <v>767.71</v>
      </c>
      <c r="E2879" s="220" t="s">
        <v>14360</v>
      </c>
      <c r="F2879" s="441">
        <v>45261</v>
      </c>
      <c r="G2879" s="220" t="s">
        <v>1773</v>
      </c>
      <c r="H2879" s="220" t="s">
        <v>74</v>
      </c>
    </row>
    <row r="2880" spans="1:8" ht="27" customHeight="1">
      <c r="A2880">
        <v>37529</v>
      </c>
      <c r="B2880" t="s">
        <v>11450</v>
      </c>
      <c r="C2880" t="s">
        <v>1574</v>
      </c>
      <c r="D2880" s="673">
        <v>775.24</v>
      </c>
      <c r="E2880" s="220" t="s">
        <v>14360</v>
      </c>
      <c r="F2880" s="441">
        <v>45261</v>
      </c>
      <c r="G2880" s="220" t="s">
        <v>1773</v>
      </c>
      <c r="H2880" s="220" t="s">
        <v>74</v>
      </c>
    </row>
    <row r="2881" spans="1:8" ht="27" customHeight="1">
      <c r="A2881">
        <v>37530</v>
      </c>
      <c r="B2881" t="s">
        <v>11451</v>
      </c>
      <c r="C2881" t="s">
        <v>1574</v>
      </c>
      <c r="D2881" s="674">
        <v>1012.12</v>
      </c>
      <c r="E2881" s="220" t="s">
        <v>14360</v>
      </c>
      <c r="F2881" s="441">
        <v>45261</v>
      </c>
      <c r="G2881" s="220" t="s">
        <v>1773</v>
      </c>
      <c r="H2881" s="220" t="s">
        <v>74</v>
      </c>
    </row>
    <row r="2882" spans="1:8" ht="27" customHeight="1">
      <c r="A2882">
        <v>21034</v>
      </c>
      <c r="B2882" t="s">
        <v>11452</v>
      </c>
      <c r="C2882" t="s">
        <v>1574</v>
      </c>
      <c r="D2882" s="673">
        <v>863.53</v>
      </c>
      <c r="E2882" s="220" t="s">
        <v>14360</v>
      </c>
      <c r="F2882" s="441">
        <v>45261</v>
      </c>
      <c r="G2882" s="220" t="s">
        <v>1773</v>
      </c>
      <c r="H2882" s="220" t="s">
        <v>74</v>
      </c>
    </row>
    <row r="2883" spans="1:8" ht="27" customHeight="1">
      <c r="A2883">
        <v>37531</v>
      </c>
      <c r="B2883" t="s">
        <v>11453</v>
      </c>
      <c r="C2883" t="s">
        <v>1574</v>
      </c>
      <c r="D2883" s="674">
        <v>1087.5</v>
      </c>
      <c r="E2883" s="220" t="s">
        <v>14360</v>
      </c>
      <c r="F2883" s="441">
        <v>45261</v>
      </c>
      <c r="G2883" s="220" t="s">
        <v>1773</v>
      </c>
      <c r="H2883" s="220" t="s">
        <v>74</v>
      </c>
    </row>
    <row r="2884" spans="1:8" ht="27" customHeight="1">
      <c r="A2884">
        <v>21036</v>
      </c>
      <c r="B2884" t="s">
        <v>11454</v>
      </c>
      <c r="C2884" t="s">
        <v>1574</v>
      </c>
      <c r="D2884" s="674">
        <v>1322.22</v>
      </c>
      <c r="E2884" s="220" t="s">
        <v>14360</v>
      </c>
      <c r="F2884" s="441">
        <v>45261</v>
      </c>
      <c r="G2884" s="220" t="s">
        <v>1773</v>
      </c>
      <c r="H2884" s="220" t="s">
        <v>74</v>
      </c>
    </row>
    <row r="2885" spans="1:8" ht="27" customHeight="1">
      <c r="A2885">
        <v>21037</v>
      </c>
      <c r="B2885" t="s">
        <v>11455</v>
      </c>
      <c r="C2885" t="s">
        <v>1574</v>
      </c>
      <c r="D2885" s="674">
        <v>1507.42</v>
      </c>
      <c r="E2885" s="220" t="s">
        <v>14360</v>
      </c>
      <c r="F2885" s="441">
        <v>45261</v>
      </c>
      <c r="G2885" s="220" t="s">
        <v>1773</v>
      </c>
      <c r="H2885" s="220" t="s">
        <v>74</v>
      </c>
    </row>
    <row r="2886" spans="1:8" ht="27" customHeight="1">
      <c r="A2886">
        <v>20185</v>
      </c>
      <c r="B2886" t="s">
        <v>11456</v>
      </c>
      <c r="C2886" t="s">
        <v>1577</v>
      </c>
      <c r="D2886" s="673">
        <v>21</v>
      </c>
      <c r="E2886" s="220" t="s">
        <v>14360</v>
      </c>
      <c r="F2886" s="441">
        <v>45261</v>
      </c>
      <c r="G2886" s="220" t="s">
        <v>1773</v>
      </c>
      <c r="H2886" s="220" t="s">
        <v>74</v>
      </c>
    </row>
    <row r="2887" spans="1:8" ht="27" customHeight="1">
      <c r="A2887">
        <v>20260</v>
      </c>
      <c r="B2887" t="s">
        <v>11457</v>
      </c>
      <c r="C2887" t="s">
        <v>1574</v>
      </c>
      <c r="D2887" s="673">
        <v>16.89</v>
      </c>
      <c r="E2887" s="220" t="s">
        <v>14360</v>
      </c>
      <c r="F2887" s="441">
        <v>45261</v>
      </c>
      <c r="G2887" s="220" t="s">
        <v>1773</v>
      </c>
      <c r="H2887" s="220" t="s">
        <v>74</v>
      </c>
    </row>
    <row r="2888" spans="1:8" ht="27" customHeight="1">
      <c r="A2888">
        <v>37523</v>
      </c>
      <c r="B2888" t="s">
        <v>11458</v>
      </c>
      <c r="C2888" t="s">
        <v>1574</v>
      </c>
      <c r="D2888" s="674">
        <v>579269.27</v>
      </c>
      <c r="E2888" s="220" t="s">
        <v>14360</v>
      </c>
      <c r="F2888" s="441">
        <v>45261</v>
      </c>
      <c r="G2888" s="220" t="s">
        <v>1773</v>
      </c>
      <c r="H2888" s="220" t="s">
        <v>74</v>
      </c>
    </row>
    <row r="2889" spans="1:8" ht="27" customHeight="1">
      <c r="A2889">
        <v>37515</v>
      </c>
      <c r="B2889" t="s">
        <v>11459</v>
      </c>
      <c r="C2889" t="s">
        <v>1574</v>
      </c>
      <c r="D2889" s="674">
        <v>515000</v>
      </c>
      <c r="E2889" s="220" t="s">
        <v>14360</v>
      </c>
      <c r="F2889" s="441">
        <v>45261</v>
      </c>
      <c r="G2889" s="220" t="s">
        <v>1773</v>
      </c>
      <c r="H2889" s="220" t="s">
        <v>74</v>
      </c>
    </row>
    <row r="2890" spans="1:8" ht="27" customHeight="1">
      <c r="A2890">
        <v>12899</v>
      </c>
      <c r="B2890" t="s">
        <v>11460</v>
      </c>
      <c r="C2890" t="s">
        <v>1574</v>
      </c>
      <c r="D2890" s="673">
        <v>114.55</v>
      </c>
      <c r="E2890" s="220" t="s">
        <v>14360</v>
      </c>
      <c r="F2890" s="441">
        <v>45261</v>
      </c>
      <c r="G2890" s="220" t="s">
        <v>1773</v>
      </c>
      <c r="H2890" s="220" t="s">
        <v>74</v>
      </c>
    </row>
    <row r="2891" spans="1:8" ht="27" customHeight="1">
      <c r="A2891">
        <v>12898</v>
      </c>
      <c r="B2891" t="s">
        <v>11461</v>
      </c>
      <c r="C2891" t="s">
        <v>1574</v>
      </c>
      <c r="D2891" s="673">
        <v>181.71</v>
      </c>
      <c r="E2891" s="220" t="s">
        <v>14360</v>
      </c>
      <c r="F2891" s="441">
        <v>45261</v>
      </c>
      <c r="G2891" s="220" t="s">
        <v>1773</v>
      </c>
      <c r="H2891" s="220" t="s">
        <v>74</v>
      </c>
    </row>
    <row r="2892" spans="1:8" ht="27" customHeight="1">
      <c r="A2892">
        <v>39699</v>
      </c>
      <c r="B2892" t="s">
        <v>11462</v>
      </c>
      <c r="C2892" t="s">
        <v>1576</v>
      </c>
      <c r="D2892" s="673">
        <v>19.57</v>
      </c>
      <c r="E2892" s="220" t="s">
        <v>14360</v>
      </c>
      <c r="F2892" s="441">
        <v>45261</v>
      </c>
      <c r="G2892" s="220" t="s">
        <v>1773</v>
      </c>
      <c r="H2892" s="220" t="s">
        <v>74</v>
      </c>
    </row>
    <row r="2893" spans="1:8" ht="27" customHeight="1">
      <c r="A2893">
        <v>42528</v>
      </c>
      <c r="B2893" t="s">
        <v>11463</v>
      </c>
      <c r="C2893" t="s">
        <v>1576</v>
      </c>
      <c r="D2893" s="673">
        <v>9.1</v>
      </c>
      <c r="E2893" s="220" t="s">
        <v>14360</v>
      </c>
      <c r="F2893" s="441">
        <v>45261</v>
      </c>
      <c r="G2893" s="220" t="s">
        <v>1773</v>
      </c>
      <c r="H2893" s="220" t="s">
        <v>74</v>
      </c>
    </row>
    <row r="2894" spans="1:8" ht="27" customHeight="1">
      <c r="A2894">
        <v>39696</v>
      </c>
      <c r="B2894" t="s">
        <v>11464</v>
      </c>
      <c r="C2894" t="s">
        <v>1576</v>
      </c>
      <c r="D2894" s="673">
        <v>6.4</v>
      </c>
      <c r="E2894" s="220" t="s">
        <v>14360</v>
      </c>
      <c r="F2894" s="441">
        <v>45261</v>
      </c>
      <c r="G2894" s="220" t="s">
        <v>1773</v>
      </c>
      <c r="H2894" s="220" t="s">
        <v>74</v>
      </c>
    </row>
    <row r="2895" spans="1:8" ht="27" customHeight="1">
      <c r="A2895">
        <v>39700</v>
      </c>
      <c r="B2895" t="s">
        <v>11465</v>
      </c>
      <c r="C2895" t="s">
        <v>1576</v>
      </c>
      <c r="D2895" s="673">
        <v>30.98</v>
      </c>
      <c r="E2895" s="220" t="s">
        <v>14360</v>
      </c>
      <c r="F2895" s="441">
        <v>45261</v>
      </c>
      <c r="G2895" s="220" t="s">
        <v>1773</v>
      </c>
      <c r="H2895" s="220" t="s">
        <v>74</v>
      </c>
    </row>
    <row r="2896" spans="1:8" ht="27" customHeight="1">
      <c r="A2896">
        <v>11621</v>
      </c>
      <c r="B2896" t="s">
        <v>11466</v>
      </c>
      <c r="C2896" t="s">
        <v>1576</v>
      </c>
      <c r="D2896" s="673">
        <v>61.64</v>
      </c>
      <c r="E2896" s="220" t="s">
        <v>14360</v>
      </c>
      <c r="F2896" s="441">
        <v>45261</v>
      </c>
      <c r="G2896" s="220" t="s">
        <v>1773</v>
      </c>
      <c r="H2896" s="220" t="s">
        <v>74</v>
      </c>
    </row>
    <row r="2897" spans="1:8" ht="27" customHeight="1">
      <c r="A2897">
        <v>4014</v>
      </c>
      <c r="B2897" t="s">
        <v>11467</v>
      </c>
      <c r="C2897" t="s">
        <v>1576</v>
      </c>
      <c r="D2897" s="673">
        <v>63.78</v>
      </c>
      <c r="E2897" s="220" t="s">
        <v>14360</v>
      </c>
      <c r="F2897" s="441">
        <v>45261</v>
      </c>
      <c r="G2897" s="220" t="s">
        <v>1773</v>
      </c>
      <c r="H2897" s="220" t="s">
        <v>74</v>
      </c>
    </row>
    <row r="2898" spans="1:8" ht="27" customHeight="1">
      <c r="A2898">
        <v>4015</v>
      </c>
      <c r="B2898" t="s">
        <v>11468</v>
      </c>
      <c r="C2898" t="s">
        <v>1576</v>
      </c>
      <c r="D2898" s="673">
        <v>78.319999999999993</v>
      </c>
      <c r="E2898" s="220" t="s">
        <v>14360</v>
      </c>
      <c r="F2898" s="441">
        <v>45261</v>
      </c>
      <c r="G2898" s="220" t="s">
        <v>1773</v>
      </c>
      <c r="H2898" s="220" t="s">
        <v>74</v>
      </c>
    </row>
    <row r="2899" spans="1:8" ht="27" customHeight="1">
      <c r="A2899">
        <v>4017</v>
      </c>
      <c r="B2899" t="s">
        <v>11469</v>
      </c>
      <c r="C2899" t="s">
        <v>1576</v>
      </c>
      <c r="D2899" s="673">
        <v>113.96</v>
      </c>
      <c r="E2899" s="220" t="s">
        <v>14360</v>
      </c>
      <c r="F2899" s="441">
        <v>45261</v>
      </c>
      <c r="G2899" s="220" t="s">
        <v>1773</v>
      </c>
      <c r="H2899" s="220" t="s">
        <v>74</v>
      </c>
    </row>
    <row r="2900" spans="1:8" ht="27" customHeight="1">
      <c r="A2900">
        <v>4016</v>
      </c>
      <c r="B2900" t="s">
        <v>11470</v>
      </c>
      <c r="C2900" t="s">
        <v>1576</v>
      </c>
      <c r="D2900" s="673">
        <v>45.01</v>
      </c>
      <c r="E2900" s="220" t="s">
        <v>14360</v>
      </c>
      <c r="F2900" s="441">
        <v>45261</v>
      </c>
      <c r="G2900" s="220" t="s">
        <v>1773</v>
      </c>
      <c r="H2900" s="220" t="s">
        <v>74</v>
      </c>
    </row>
    <row r="2901" spans="1:8" ht="27" customHeight="1">
      <c r="A2901">
        <v>38544</v>
      </c>
      <c r="B2901" t="s">
        <v>11471</v>
      </c>
      <c r="C2901" t="s">
        <v>1576</v>
      </c>
      <c r="D2901" s="673">
        <v>11.55</v>
      </c>
      <c r="E2901" s="220" t="s">
        <v>14360</v>
      </c>
      <c r="F2901" s="441">
        <v>45261</v>
      </c>
      <c r="G2901" s="220" t="s">
        <v>1773</v>
      </c>
      <c r="H2901" s="220" t="s">
        <v>74</v>
      </c>
    </row>
    <row r="2902" spans="1:8" ht="27" customHeight="1">
      <c r="A2902">
        <v>38545</v>
      </c>
      <c r="B2902" t="s">
        <v>11472</v>
      </c>
      <c r="C2902" t="s">
        <v>1576</v>
      </c>
      <c r="D2902" s="673">
        <v>7.42</v>
      </c>
      <c r="E2902" s="220" t="s">
        <v>14360</v>
      </c>
      <c r="F2902" s="441">
        <v>45261</v>
      </c>
      <c r="G2902" s="220" t="s">
        <v>1773</v>
      </c>
      <c r="H2902" s="220" t="s">
        <v>74</v>
      </c>
    </row>
    <row r="2903" spans="1:8" ht="27" customHeight="1">
      <c r="A2903">
        <v>42527</v>
      </c>
      <c r="B2903" t="s">
        <v>11473</v>
      </c>
      <c r="C2903" t="s">
        <v>1576</v>
      </c>
      <c r="D2903" s="673">
        <v>24.05</v>
      </c>
      <c r="E2903" s="220" t="s">
        <v>14360</v>
      </c>
      <c r="F2903" s="441">
        <v>45261</v>
      </c>
      <c r="G2903" s="220" t="s">
        <v>1773</v>
      </c>
      <c r="H2903" s="220" t="s">
        <v>74</v>
      </c>
    </row>
    <row r="2904" spans="1:8" ht="27" customHeight="1">
      <c r="A2904">
        <v>39323</v>
      </c>
      <c r="B2904" t="s">
        <v>11474</v>
      </c>
      <c r="C2904" t="s">
        <v>1576</v>
      </c>
      <c r="D2904" s="673">
        <v>28.31</v>
      </c>
      <c r="E2904" s="220" t="s">
        <v>14360</v>
      </c>
      <c r="F2904" s="441">
        <v>45261</v>
      </c>
      <c r="G2904" s="220" t="s">
        <v>1773</v>
      </c>
      <c r="H2904" s="220" t="s">
        <v>74</v>
      </c>
    </row>
    <row r="2905" spans="1:8" ht="27" customHeight="1">
      <c r="A2905">
        <v>626</v>
      </c>
      <c r="B2905" t="s">
        <v>11475</v>
      </c>
      <c r="C2905" t="s">
        <v>1578</v>
      </c>
      <c r="D2905" s="673">
        <v>23.49</v>
      </c>
      <c r="E2905" s="220" t="s">
        <v>14360</v>
      </c>
      <c r="F2905" s="441">
        <v>45261</v>
      </c>
      <c r="G2905" s="220" t="s">
        <v>1773</v>
      </c>
      <c r="H2905" s="220" t="s">
        <v>74</v>
      </c>
    </row>
    <row r="2906" spans="1:8" ht="27" customHeight="1">
      <c r="A2906">
        <v>44504</v>
      </c>
      <c r="B2906" t="s">
        <v>11476</v>
      </c>
      <c r="C2906" t="s">
        <v>1576</v>
      </c>
      <c r="D2906" s="673">
        <v>13.45</v>
      </c>
      <c r="E2906" s="220" t="s">
        <v>14360</v>
      </c>
      <c r="F2906" s="441">
        <v>45261</v>
      </c>
      <c r="G2906" s="220" t="s">
        <v>1773</v>
      </c>
      <c r="H2906" s="220" t="s">
        <v>74</v>
      </c>
    </row>
    <row r="2907" spans="1:8" ht="27" customHeight="1">
      <c r="A2907">
        <v>44505</v>
      </c>
      <c r="B2907" t="s">
        <v>11477</v>
      </c>
      <c r="C2907" t="s">
        <v>1576</v>
      </c>
      <c r="D2907" s="673">
        <v>20.3</v>
      </c>
      <c r="E2907" s="220" t="s">
        <v>14360</v>
      </c>
      <c r="F2907" s="441">
        <v>45261</v>
      </c>
      <c r="G2907" s="220" t="s">
        <v>1773</v>
      </c>
      <c r="H2907" s="220" t="s">
        <v>74</v>
      </c>
    </row>
    <row r="2908" spans="1:8" ht="27" customHeight="1">
      <c r="A2908">
        <v>44506</v>
      </c>
      <c r="B2908" t="s">
        <v>11478</v>
      </c>
      <c r="C2908" t="s">
        <v>1576</v>
      </c>
      <c r="D2908" s="673">
        <v>21.55</v>
      </c>
      <c r="E2908" s="220" t="s">
        <v>14360</v>
      </c>
      <c r="F2908" s="441">
        <v>45261</v>
      </c>
      <c r="G2908" s="220" t="s">
        <v>1773</v>
      </c>
      <c r="H2908" s="220" t="s">
        <v>74</v>
      </c>
    </row>
    <row r="2909" spans="1:8" ht="27" customHeight="1">
      <c r="A2909">
        <v>44507</v>
      </c>
      <c r="B2909" t="s">
        <v>11479</v>
      </c>
      <c r="C2909" t="s">
        <v>1576</v>
      </c>
      <c r="D2909" s="673">
        <v>26.94</v>
      </c>
      <c r="E2909" s="220" t="s">
        <v>14360</v>
      </c>
      <c r="F2909" s="441">
        <v>45261</v>
      </c>
      <c r="G2909" s="220" t="s">
        <v>1773</v>
      </c>
      <c r="H2909" s="220" t="s">
        <v>74</v>
      </c>
    </row>
    <row r="2910" spans="1:8" ht="27" customHeight="1">
      <c r="A2910">
        <v>44508</v>
      </c>
      <c r="B2910" t="s">
        <v>11480</v>
      </c>
      <c r="C2910" t="s">
        <v>1576</v>
      </c>
      <c r="D2910" s="673">
        <v>40.39</v>
      </c>
      <c r="E2910" s="220" t="s">
        <v>14360</v>
      </c>
      <c r="F2910" s="441">
        <v>45261</v>
      </c>
      <c r="G2910" s="220" t="s">
        <v>1773</v>
      </c>
      <c r="H2910" s="220" t="s">
        <v>74</v>
      </c>
    </row>
    <row r="2911" spans="1:8" ht="27" customHeight="1">
      <c r="A2911">
        <v>44509</v>
      </c>
      <c r="B2911" t="s">
        <v>11481</v>
      </c>
      <c r="C2911" t="s">
        <v>1576</v>
      </c>
      <c r="D2911" s="673">
        <v>54.11</v>
      </c>
      <c r="E2911" s="220" t="s">
        <v>14360</v>
      </c>
      <c r="F2911" s="441">
        <v>45261</v>
      </c>
      <c r="G2911" s="220" t="s">
        <v>1773</v>
      </c>
      <c r="H2911" s="220" t="s">
        <v>74</v>
      </c>
    </row>
    <row r="2912" spans="1:8" ht="27" customHeight="1">
      <c r="A2912">
        <v>44510</v>
      </c>
      <c r="B2912" t="s">
        <v>11482</v>
      </c>
      <c r="C2912" t="s">
        <v>1576</v>
      </c>
      <c r="D2912" s="673">
        <v>67.19</v>
      </c>
      <c r="E2912" s="220" t="s">
        <v>14360</v>
      </c>
      <c r="F2912" s="441">
        <v>45261</v>
      </c>
      <c r="G2912" s="220" t="s">
        <v>1773</v>
      </c>
      <c r="H2912" s="220" t="s">
        <v>74</v>
      </c>
    </row>
    <row r="2913" spans="1:8" ht="27" customHeight="1">
      <c r="A2913">
        <v>44512</v>
      </c>
      <c r="B2913" t="s">
        <v>11483</v>
      </c>
      <c r="C2913" t="s">
        <v>1576</v>
      </c>
      <c r="D2913" s="673">
        <v>14.99</v>
      </c>
      <c r="E2913" s="220" t="s">
        <v>14360</v>
      </c>
      <c r="F2913" s="441">
        <v>45261</v>
      </c>
      <c r="G2913" s="220" t="s">
        <v>1773</v>
      </c>
      <c r="H2913" s="220" t="s">
        <v>74</v>
      </c>
    </row>
    <row r="2914" spans="1:8" ht="27" customHeight="1">
      <c r="A2914">
        <v>44513</v>
      </c>
      <c r="B2914" t="s">
        <v>11484</v>
      </c>
      <c r="C2914" t="s">
        <v>1576</v>
      </c>
      <c r="D2914" s="673">
        <v>21.17</v>
      </c>
      <c r="E2914" s="220" t="s">
        <v>14360</v>
      </c>
      <c r="F2914" s="441">
        <v>45261</v>
      </c>
      <c r="G2914" s="220" t="s">
        <v>1773</v>
      </c>
      <c r="H2914" s="220" t="s">
        <v>74</v>
      </c>
    </row>
    <row r="2915" spans="1:8" ht="27" customHeight="1">
      <c r="A2915">
        <v>44514</v>
      </c>
      <c r="B2915" t="s">
        <v>11485</v>
      </c>
      <c r="C2915" t="s">
        <v>1576</v>
      </c>
      <c r="D2915" s="673">
        <v>23.99</v>
      </c>
      <c r="E2915" s="220" t="s">
        <v>14360</v>
      </c>
      <c r="F2915" s="441">
        <v>45261</v>
      </c>
      <c r="G2915" s="220" t="s">
        <v>1773</v>
      </c>
      <c r="H2915" s="220" t="s">
        <v>74</v>
      </c>
    </row>
    <row r="2916" spans="1:8" ht="27" customHeight="1">
      <c r="A2916">
        <v>44515</v>
      </c>
      <c r="B2916" t="s">
        <v>11486</v>
      </c>
      <c r="C2916" t="s">
        <v>1576</v>
      </c>
      <c r="D2916" s="673">
        <v>29.47</v>
      </c>
      <c r="E2916" s="220" t="s">
        <v>14360</v>
      </c>
      <c r="F2916" s="441">
        <v>45261</v>
      </c>
      <c r="G2916" s="220" t="s">
        <v>1773</v>
      </c>
      <c r="H2916" s="220" t="s">
        <v>74</v>
      </c>
    </row>
    <row r="2917" spans="1:8" ht="27" customHeight="1">
      <c r="A2917">
        <v>44511</v>
      </c>
      <c r="B2917" t="s">
        <v>11487</v>
      </c>
      <c r="C2917" t="s">
        <v>1576</v>
      </c>
      <c r="D2917" s="673">
        <v>43.62</v>
      </c>
      <c r="E2917" s="220" t="s">
        <v>14360</v>
      </c>
      <c r="F2917" s="441">
        <v>45261</v>
      </c>
      <c r="G2917" s="220" t="s">
        <v>1773</v>
      </c>
      <c r="H2917" s="220" t="s">
        <v>74</v>
      </c>
    </row>
    <row r="2918" spans="1:8" ht="27" customHeight="1">
      <c r="A2918">
        <v>44516</v>
      </c>
      <c r="B2918" t="s">
        <v>11488</v>
      </c>
      <c r="C2918" t="s">
        <v>1576</v>
      </c>
      <c r="D2918" s="673">
        <v>58.95</v>
      </c>
      <c r="E2918" s="220" t="s">
        <v>14360</v>
      </c>
      <c r="F2918" s="441">
        <v>45261</v>
      </c>
      <c r="G2918" s="220" t="s">
        <v>1773</v>
      </c>
      <c r="H2918" s="220" t="s">
        <v>74</v>
      </c>
    </row>
    <row r="2919" spans="1:8" ht="27" customHeight="1">
      <c r="A2919">
        <v>44517</v>
      </c>
      <c r="B2919" t="s">
        <v>11489</v>
      </c>
      <c r="C2919" t="s">
        <v>1576</v>
      </c>
      <c r="D2919" s="673">
        <v>73.52</v>
      </c>
      <c r="E2919" s="220" t="s">
        <v>14360</v>
      </c>
      <c r="F2919" s="441">
        <v>45261</v>
      </c>
      <c r="G2919" s="220" t="s">
        <v>1773</v>
      </c>
      <c r="H2919" s="220" t="s">
        <v>74</v>
      </c>
    </row>
    <row r="2920" spans="1:8" ht="27" customHeight="1">
      <c r="A2920">
        <v>11479</v>
      </c>
      <c r="B2920" t="s">
        <v>11490</v>
      </c>
      <c r="C2920" t="s">
        <v>1574</v>
      </c>
      <c r="D2920" s="673">
        <v>33.04</v>
      </c>
      <c r="E2920" s="220" t="s">
        <v>14360</v>
      </c>
      <c r="F2920" s="441">
        <v>45261</v>
      </c>
      <c r="G2920" s="220" t="s">
        <v>1773</v>
      </c>
      <c r="H2920" s="220" t="s">
        <v>74</v>
      </c>
    </row>
    <row r="2921" spans="1:8" ht="27" customHeight="1">
      <c r="A2921">
        <v>11481</v>
      </c>
      <c r="B2921" t="s">
        <v>11491</v>
      </c>
      <c r="C2921" t="s">
        <v>1574</v>
      </c>
      <c r="D2921" s="673">
        <v>29.89</v>
      </c>
      <c r="E2921" s="220" t="s">
        <v>14360</v>
      </c>
      <c r="F2921" s="441">
        <v>45261</v>
      </c>
      <c r="G2921" s="220" t="s">
        <v>1773</v>
      </c>
      <c r="H2921" s="220" t="s">
        <v>74</v>
      </c>
    </row>
    <row r="2922" spans="1:8" ht="27" customHeight="1">
      <c r="A2922">
        <v>43609</v>
      </c>
      <c r="B2922" t="s">
        <v>11492</v>
      </c>
      <c r="C2922" t="s">
        <v>1574</v>
      </c>
      <c r="D2922" s="673">
        <v>29.89</v>
      </c>
      <c r="E2922" s="220" t="s">
        <v>14360</v>
      </c>
      <c r="F2922" s="441">
        <v>45261</v>
      </c>
      <c r="G2922" s="220" t="s">
        <v>1773</v>
      </c>
      <c r="H2922" s="220" t="s">
        <v>74</v>
      </c>
    </row>
    <row r="2923" spans="1:8" ht="27" customHeight="1">
      <c r="A2923">
        <v>11478</v>
      </c>
      <c r="B2923" t="s">
        <v>11493</v>
      </c>
      <c r="C2923" t="s">
        <v>1574</v>
      </c>
      <c r="D2923" s="673">
        <v>56.69</v>
      </c>
      <c r="E2923" s="220" t="s">
        <v>14360</v>
      </c>
      <c r="F2923" s="441">
        <v>45261</v>
      </c>
      <c r="G2923" s="220" t="s">
        <v>1773</v>
      </c>
      <c r="H2923" s="220" t="s">
        <v>74</v>
      </c>
    </row>
    <row r="2924" spans="1:8" ht="27" customHeight="1">
      <c r="A2924">
        <v>43608</v>
      </c>
      <c r="B2924" t="s">
        <v>11494</v>
      </c>
      <c r="C2924" t="s">
        <v>1574</v>
      </c>
      <c r="D2924" s="673">
        <v>43.26</v>
      </c>
      <c r="E2924" s="220" t="s">
        <v>14360</v>
      </c>
      <c r="F2924" s="441">
        <v>45261</v>
      </c>
      <c r="G2924" s="220" t="s">
        <v>1773</v>
      </c>
      <c r="H2924" s="220" t="s">
        <v>74</v>
      </c>
    </row>
    <row r="2925" spans="1:8" ht="27" customHeight="1">
      <c r="A2925">
        <v>11476</v>
      </c>
      <c r="B2925" t="s">
        <v>11495</v>
      </c>
      <c r="C2925" t="s">
        <v>1574</v>
      </c>
      <c r="D2925" s="673">
        <v>43.26</v>
      </c>
      <c r="E2925" s="220" t="s">
        <v>14360</v>
      </c>
      <c r="F2925" s="441">
        <v>45261</v>
      </c>
      <c r="G2925" s="220" t="s">
        <v>1773</v>
      </c>
      <c r="H2925" s="220" t="s">
        <v>74</v>
      </c>
    </row>
    <row r="2926" spans="1:8" ht="27" customHeight="1">
      <c r="A2926">
        <v>40637</v>
      </c>
      <c r="B2926" t="s">
        <v>11496</v>
      </c>
      <c r="C2926" t="s">
        <v>1574</v>
      </c>
      <c r="D2926" s="674">
        <v>793072.01</v>
      </c>
      <c r="E2926" s="220" t="s">
        <v>14360</v>
      </c>
      <c r="F2926" s="441">
        <v>45261</v>
      </c>
      <c r="G2926" s="220" t="s">
        <v>1773</v>
      </c>
      <c r="H2926" s="220" t="s">
        <v>74</v>
      </c>
    </row>
    <row r="2927" spans="1:8" ht="27" customHeight="1">
      <c r="A2927">
        <v>13836</v>
      </c>
      <c r="B2927" t="s">
        <v>11497</v>
      </c>
      <c r="C2927" t="s">
        <v>1574</v>
      </c>
      <c r="D2927" s="674">
        <v>67315.72</v>
      </c>
      <c r="E2927" s="220" t="s">
        <v>14360</v>
      </c>
      <c r="F2927" s="441">
        <v>45261</v>
      </c>
      <c r="G2927" s="220" t="s">
        <v>1773</v>
      </c>
      <c r="H2927" s="220" t="s">
        <v>74</v>
      </c>
    </row>
    <row r="2928" spans="1:8" ht="27" customHeight="1">
      <c r="A2928">
        <v>14534</v>
      </c>
      <c r="B2928" t="s">
        <v>11498</v>
      </c>
      <c r="C2928" t="s">
        <v>1574</v>
      </c>
      <c r="D2928" s="674">
        <v>28180.14</v>
      </c>
      <c r="E2928" s="220" t="s">
        <v>14360</v>
      </c>
      <c r="F2928" s="441">
        <v>45261</v>
      </c>
      <c r="G2928" s="220" t="s">
        <v>1773</v>
      </c>
      <c r="H2928" s="220" t="s">
        <v>74</v>
      </c>
    </row>
    <row r="2929" spans="1:8" ht="27" customHeight="1">
      <c r="A2929">
        <v>14619</v>
      </c>
      <c r="B2929" t="s">
        <v>11499</v>
      </c>
      <c r="C2929" t="s">
        <v>1574</v>
      </c>
      <c r="D2929" s="674">
        <v>16722.75</v>
      </c>
      <c r="E2929" s="220" t="s">
        <v>14360</v>
      </c>
      <c r="F2929" s="441">
        <v>45261</v>
      </c>
      <c r="G2929" s="220" t="s">
        <v>1773</v>
      </c>
      <c r="H2929" s="220" t="s">
        <v>74</v>
      </c>
    </row>
    <row r="2930" spans="1:8" ht="27" customHeight="1">
      <c r="A2930">
        <v>14535</v>
      </c>
      <c r="B2930" t="s">
        <v>11500</v>
      </c>
      <c r="C2930" t="s">
        <v>1574</v>
      </c>
      <c r="D2930" s="674">
        <v>279690.59000000003</v>
      </c>
      <c r="E2930" s="220" t="s">
        <v>14360</v>
      </c>
      <c r="F2930" s="441">
        <v>45261</v>
      </c>
      <c r="G2930" s="220" t="s">
        <v>1773</v>
      </c>
      <c r="H2930" s="220" t="s">
        <v>74</v>
      </c>
    </row>
    <row r="2931" spans="1:8" ht="27" customHeight="1">
      <c r="A2931">
        <v>39813</v>
      </c>
      <c r="B2931" t="s">
        <v>11501</v>
      </c>
      <c r="C2931" t="s">
        <v>1574</v>
      </c>
      <c r="D2931" s="674">
        <v>37667.29</v>
      </c>
      <c r="E2931" s="220" t="s">
        <v>14360</v>
      </c>
      <c r="F2931" s="441">
        <v>45261</v>
      </c>
      <c r="G2931" s="220" t="s">
        <v>1773</v>
      </c>
      <c r="H2931" s="220" t="s">
        <v>74</v>
      </c>
    </row>
    <row r="2932" spans="1:8" ht="27" customHeight="1">
      <c r="A2932">
        <v>40403</v>
      </c>
      <c r="B2932" t="s">
        <v>11502</v>
      </c>
      <c r="C2932" t="s">
        <v>1574</v>
      </c>
      <c r="D2932" s="673">
        <v>386.3</v>
      </c>
      <c r="E2932" s="220" t="s">
        <v>14360</v>
      </c>
      <c r="F2932" s="441">
        <v>45261</v>
      </c>
      <c r="G2932" s="220" t="s">
        <v>1773</v>
      </c>
      <c r="H2932" s="220" t="s">
        <v>74</v>
      </c>
    </row>
    <row r="2933" spans="1:8" ht="27" customHeight="1">
      <c r="A2933">
        <v>12868</v>
      </c>
      <c r="B2933" t="s">
        <v>11503</v>
      </c>
      <c r="C2933" t="s">
        <v>1573</v>
      </c>
      <c r="D2933" s="673">
        <v>18.079999999999998</v>
      </c>
      <c r="E2933" s="220" t="s">
        <v>14360</v>
      </c>
      <c r="F2933" s="441">
        <v>45261</v>
      </c>
      <c r="G2933" s="220" t="s">
        <v>1773</v>
      </c>
      <c r="H2933" s="220" t="s">
        <v>74</v>
      </c>
    </row>
    <row r="2934" spans="1:8" ht="27" customHeight="1">
      <c r="A2934">
        <v>40916</v>
      </c>
      <c r="B2934" t="s">
        <v>11504</v>
      </c>
      <c r="C2934" t="s">
        <v>1580</v>
      </c>
      <c r="D2934" s="674">
        <v>3161.19</v>
      </c>
      <c r="E2934" s="220" t="s">
        <v>14360</v>
      </c>
      <c r="F2934" s="441">
        <v>45261</v>
      </c>
      <c r="G2934" s="220" t="s">
        <v>1773</v>
      </c>
      <c r="H2934" s="220" t="s">
        <v>74</v>
      </c>
    </row>
    <row r="2935" spans="1:8" ht="27" customHeight="1">
      <c r="A2935">
        <v>4755</v>
      </c>
      <c r="B2935" t="s">
        <v>11505</v>
      </c>
      <c r="C2935" t="s">
        <v>1573</v>
      </c>
      <c r="D2935" s="673">
        <v>18.64</v>
      </c>
      <c r="E2935" s="220" t="s">
        <v>14360</v>
      </c>
      <c r="F2935" s="441">
        <v>45261</v>
      </c>
      <c r="G2935" s="220" t="s">
        <v>1773</v>
      </c>
      <c r="H2935" s="220" t="s">
        <v>74</v>
      </c>
    </row>
    <row r="2936" spans="1:8" ht="27" customHeight="1">
      <c r="A2936">
        <v>41067</v>
      </c>
      <c r="B2936" t="s">
        <v>11506</v>
      </c>
      <c r="C2936" t="s">
        <v>1580</v>
      </c>
      <c r="D2936" s="674">
        <v>3255.22</v>
      </c>
      <c r="E2936" s="220" t="s">
        <v>14360</v>
      </c>
      <c r="F2936" s="441">
        <v>45261</v>
      </c>
      <c r="G2936" s="220" t="s">
        <v>1773</v>
      </c>
      <c r="H2936" s="220" t="s">
        <v>74</v>
      </c>
    </row>
    <row r="2937" spans="1:8" ht="27" customHeight="1">
      <c r="A2937">
        <v>38463</v>
      </c>
      <c r="B2937" t="s">
        <v>11507</v>
      </c>
      <c r="C2937" t="s">
        <v>1574</v>
      </c>
      <c r="D2937" s="673">
        <v>29.83</v>
      </c>
      <c r="E2937" s="220" t="s">
        <v>14360</v>
      </c>
      <c r="F2937" s="441">
        <v>45261</v>
      </c>
      <c r="G2937" s="220" t="s">
        <v>1773</v>
      </c>
      <c r="H2937" s="220" t="s">
        <v>74</v>
      </c>
    </row>
    <row r="2938" spans="1:8" ht="27" customHeight="1">
      <c r="A2938">
        <v>40703</v>
      </c>
      <c r="B2938" t="s">
        <v>11508</v>
      </c>
      <c r="C2938" t="s">
        <v>1574</v>
      </c>
      <c r="D2938" s="674">
        <v>13900</v>
      </c>
      <c r="E2938" s="220" t="s">
        <v>14360</v>
      </c>
      <c r="F2938" s="441">
        <v>45261</v>
      </c>
      <c r="G2938" s="220" t="s">
        <v>1773</v>
      </c>
      <c r="H2938" s="220" t="s">
        <v>74</v>
      </c>
    </row>
    <row r="2939" spans="1:8" ht="27" customHeight="1">
      <c r="A2939">
        <v>14531</v>
      </c>
      <c r="B2939" t="s">
        <v>11509</v>
      </c>
      <c r="C2939" t="s">
        <v>1574</v>
      </c>
      <c r="D2939" s="674">
        <v>25914.84</v>
      </c>
      <c r="E2939" s="220" t="s">
        <v>14360</v>
      </c>
      <c r="F2939" s="441">
        <v>45261</v>
      </c>
      <c r="G2939" s="220" t="s">
        <v>1773</v>
      </c>
      <c r="H2939" s="220" t="s">
        <v>74</v>
      </c>
    </row>
    <row r="2940" spans="1:8" ht="27" customHeight="1">
      <c r="A2940">
        <v>36533</v>
      </c>
      <c r="B2940" t="s">
        <v>11510</v>
      </c>
      <c r="C2940" t="s">
        <v>1574</v>
      </c>
      <c r="D2940" s="674">
        <v>29821.35</v>
      </c>
      <c r="E2940" s="220" t="s">
        <v>14360</v>
      </c>
      <c r="F2940" s="441">
        <v>45261</v>
      </c>
      <c r="G2940" s="220" t="s">
        <v>1773</v>
      </c>
      <c r="H2940" s="220" t="s">
        <v>74</v>
      </c>
    </row>
    <row r="2941" spans="1:8" ht="27" customHeight="1">
      <c r="A2941">
        <v>11616</v>
      </c>
      <c r="B2941" t="s">
        <v>11511</v>
      </c>
      <c r="C2941" t="s">
        <v>1574</v>
      </c>
      <c r="D2941" s="674">
        <v>28165.82</v>
      </c>
      <c r="E2941" s="220" t="s">
        <v>14360</v>
      </c>
      <c r="F2941" s="441">
        <v>45261</v>
      </c>
      <c r="G2941" s="220" t="s">
        <v>1773</v>
      </c>
      <c r="H2941" s="220" t="s">
        <v>74</v>
      </c>
    </row>
    <row r="2942" spans="1:8" ht="27" customHeight="1">
      <c r="A2942">
        <v>41898</v>
      </c>
      <c r="B2942" t="s">
        <v>11512</v>
      </c>
      <c r="C2942" t="s">
        <v>1574</v>
      </c>
      <c r="D2942" s="674">
        <v>31690.39</v>
      </c>
      <c r="E2942" s="220" t="s">
        <v>14360</v>
      </c>
      <c r="F2942" s="441">
        <v>45261</v>
      </c>
      <c r="G2942" s="220" t="s">
        <v>1773</v>
      </c>
      <c r="H2942" s="220" t="s">
        <v>74</v>
      </c>
    </row>
    <row r="2943" spans="1:8" ht="27" customHeight="1">
      <c r="A2943">
        <v>13447</v>
      </c>
      <c r="B2943" t="s">
        <v>11513</v>
      </c>
      <c r="C2943" t="s">
        <v>1574</v>
      </c>
      <c r="D2943" s="674">
        <v>58312.480000000003</v>
      </c>
      <c r="E2943" s="220" t="s">
        <v>14360</v>
      </c>
      <c r="F2943" s="441">
        <v>45261</v>
      </c>
      <c r="G2943" s="220" t="s">
        <v>1773</v>
      </c>
      <c r="H2943" s="220" t="s">
        <v>74</v>
      </c>
    </row>
    <row r="2944" spans="1:8" ht="27" customHeight="1">
      <c r="A2944">
        <v>14529</v>
      </c>
      <c r="B2944" t="s">
        <v>11514</v>
      </c>
      <c r="C2944" t="s">
        <v>1574</v>
      </c>
      <c r="D2944" s="674">
        <v>32612.69</v>
      </c>
      <c r="E2944" s="220" t="s">
        <v>14360</v>
      </c>
      <c r="F2944" s="441">
        <v>45261</v>
      </c>
      <c r="G2944" s="220" t="s">
        <v>1773</v>
      </c>
      <c r="H2944" s="220" t="s">
        <v>74</v>
      </c>
    </row>
    <row r="2945" spans="1:8" ht="27" customHeight="1">
      <c r="A2945">
        <v>10747</v>
      </c>
      <c r="B2945" t="s">
        <v>11515</v>
      </c>
      <c r="C2945" t="s">
        <v>1574</v>
      </c>
      <c r="D2945" s="674">
        <v>31998.03</v>
      </c>
      <c r="E2945" s="220" t="s">
        <v>14360</v>
      </c>
      <c r="F2945" s="441">
        <v>45261</v>
      </c>
      <c r="G2945" s="220" t="s">
        <v>1773</v>
      </c>
      <c r="H2945" s="220" t="s">
        <v>74</v>
      </c>
    </row>
    <row r="2946" spans="1:8" ht="27" customHeight="1">
      <c r="A2946">
        <v>36141</v>
      </c>
      <c r="B2946" t="s">
        <v>11516</v>
      </c>
      <c r="C2946" t="s">
        <v>1574</v>
      </c>
      <c r="D2946" s="673">
        <v>45.9</v>
      </c>
      <c r="E2946" s="220" t="s">
        <v>14360</v>
      </c>
      <c r="F2946" s="441">
        <v>45261</v>
      </c>
      <c r="G2946" s="220" t="s">
        <v>1773</v>
      </c>
      <c r="H2946" s="220" t="s">
        <v>74</v>
      </c>
    </row>
    <row r="2947" spans="1:8" ht="27" customHeight="1">
      <c r="A2947">
        <v>43651</v>
      </c>
      <c r="B2947" t="s">
        <v>11517</v>
      </c>
      <c r="C2947" t="s">
        <v>1578</v>
      </c>
      <c r="D2947" s="673">
        <v>5.39</v>
      </c>
      <c r="E2947" s="220" t="s">
        <v>14360</v>
      </c>
      <c r="F2947" s="441">
        <v>45261</v>
      </c>
      <c r="G2947" s="220" t="s">
        <v>1773</v>
      </c>
      <c r="H2947" s="220" t="s">
        <v>74</v>
      </c>
    </row>
    <row r="2948" spans="1:8" ht="27" customHeight="1">
      <c r="A2948">
        <v>43626</v>
      </c>
      <c r="B2948" t="s">
        <v>11518</v>
      </c>
      <c r="C2948" t="s">
        <v>1578</v>
      </c>
      <c r="D2948" s="673">
        <v>3</v>
      </c>
      <c r="E2948" s="220" t="s">
        <v>14360</v>
      </c>
      <c r="F2948" s="441">
        <v>45261</v>
      </c>
      <c r="G2948" s="220" t="s">
        <v>1773</v>
      </c>
      <c r="H2948" s="220" t="s">
        <v>74</v>
      </c>
    </row>
    <row r="2949" spans="1:8" ht="27" customHeight="1">
      <c r="A2949">
        <v>39434</v>
      </c>
      <c r="B2949" t="s">
        <v>11519</v>
      </c>
      <c r="C2949" t="s">
        <v>1578</v>
      </c>
      <c r="D2949" s="673">
        <v>3.44</v>
      </c>
      <c r="E2949" s="220" t="s">
        <v>14360</v>
      </c>
      <c r="F2949" s="441">
        <v>45261</v>
      </c>
      <c r="G2949" s="220" t="s">
        <v>1773</v>
      </c>
      <c r="H2949" s="220" t="s">
        <v>74</v>
      </c>
    </row>
    <row r="2950" spans="1:8" ht="27" customHeight="1">
      <c r="A2950">
        <v>39433</v>
      </c>
      <c r="B2950" t="s">
        <v>11520</v>
      </c>
      <c r="C2950" t="s">
        <v>1578</v>
      </c>
      <c r="D2950" s="673">
        <v>2.73</v>
      </c>
      <c r="E2950" s="220" t="s">
        <v>14360</v>
      </c>
      <c r="F2950" s="441">
        <v>45261</v>
      </c>
      <c r="G2950" s="220" t="s">
        <v>1773</v>
      </c>
      <c r="H2950" s="220" t="s">
        <v>74</v>
      </c>
    </row>
    <row r="2951" spans="1:8" ht="27" customHeight="1">
      <c r="A2951">
        <v>4049</v>
      </c>
      <c r="B2951" t="s">
        <v>11521</v>
      </c>
      <c r="C2951" t="s">
        <v>1579</v>
      </c>
      <c r="D2951" s="673">
        <v>60.21</v>
      </c>
      <c r="E2951" s="220" t="s">
        <v>14360</v>
      </c>
      <c r="F2951" s="441">
        <v>45261</v>
      </c>
      <c r="G2951" s="220" t="s">
        <v>1773</v>
      </c>
      <c r="H2951" s="220" t="s">
        <v>74</v>
      </c>
    </row>
    <row r="2952" spans="1:8" ht="27" customHeight="1">
      <c r="A2952">
        <v>38120</v>
      </c>
      <c r="B2952" t="s">
        <v>11522</v>
      </c>
      <c r="C2952" t="s">
        <v>1578</v>
      </c>
      <c r="D2952" s="673">
        <v>167.17</v>
      </c>
      <c r="E2952" s="220" t="s">
        <v>14360</v>
      </c>
      <c r="F2952" s="441">
        <v>45261</v>
      </c>
      <c r="G2952" s="220" t="s">
        <v>1773</v>
      </c>
      <c r="H2952" s="220" t="s">
        <v>74</v>
      </c>
    </row>
    <row r="2953" spans="1:8" ht="27" customHeight="1">
      <c r="A2953">
        <v>43652</v>
      </c>
      <c r="B2953" t="s">
        <v>11523</v>
      </c>
      <c r="C2953" t="s">
        <v>1578</v>
      </c>
      <c r="D2953" s="673">
        <v>12.09</v>
      </c>
      <c r="E2953" s="220" t="s">
        <v>14360</v>
      </c>
      <c r="F2953" s="441">
        <v>45261</v>
      </c>
      <c r="G2953" s="220" t="s">
        <v>1773</v>
      </c>
      <c r="H2953" s="220" t="s">
        <v>74</v>
      </c>
    </row>
    <row r="2954" spans="1:8" ht="27" customHeight="1">
      <c r="A2954">
        <v>10498</v>
      </c>
      <c r="B2954" t="s">
        <v>11524</v>
      </c>
      <c r="C2954" t="s">
        <v>1578</v>
      </c>
      <c r="D2954" s="673">
        <v>11.46</v>
      </c>
      <c r="E2954" s="220" t="s">
        <v>14360</v>
      </c>
      <c r="F2954" s="441">
        <v>45261</v>
      </c>
      <c r="G2954" s="220" t="s">
        <v>1773</v>
      </c>
      <c r="H2954" s="220" t="s">
        <v>74</v>
      </c>
    </row>
    <row r="2955" spans="1:8" ht="27" customHeight="1">
      <c r="A2955">
        <v>4823</v>
      </c>
      <c r="B2955" t="s">
        <v>11525</v>
      </c>
      <c r="C2955" t="s">
        <v>1578</v>
      </c>
      <c r="D2955" s="673">
        <v>40.549999999999997</v>
      </c>
      <c r="E2955" s="220" t="s">
        <v>14360</v>
      </c>
      <c r="F2955" s="441">
        <v>45261</v>
      </c>
      <c r="G2955" s="220" t="s">
        <v>1773</v>
      </c>
      <c r="H2955" s="220" t="s">
        <v>74</v>
      </c>
    </row>
    <row r="2956" spans="1:8" ht="27" customHeight="1">
      <c r="A2956">
        <v>38877</v>
      </c>
      <c r="B2956" t="s">
        <v>11526</v>
      </c>
      <c r="C2956" t="s">
        <v>1578</v>
      </c>
      <c r="D2956" s="673">
        <v>5.66</v>
      </c>
      <c r="E2956" s="220" t="s">
        <v>14360</v>
      </c>
      <c r="F2956" s="441">
        <v>45261</v>
      </c>
      <c r="G2956" s="220" t="s">
        <v>1773</v>
      </c>
      <c r="H2956" s="220" t="s">
        <v>74</v>
      </c>
    </row>
    <row r="2957" spans="1:8" ht="27" customHeight="1">
      <c r="A2957">
        <v>34546</v>
      </c>
      <c r="B2957" t="s">
        <v>11527</v>
      </c>
      <c r="C2957" t="s">
        <v>1578</v>
      </c>
      <c r="D2957" s="673">
        <v>5.82</v>
      </c>
      <c r="E2957" s="220" t="s">
        <v>14360</v>
      </c>
      <c r="F2957" s="441">
        <v>45261</v>
      </c>
      <c r="G2957" s="220" t="s">
        <v>1773</v>
      </c>
      <c r="H2957" s="220" t="s">
        <v>74</v>
      </c>
    </row>
    <row r="2958" spans="1:8" ht="27" customHeight="1">
      <c r="A2958">
        <v>41387</v>
      </c>
      <c r="B2958" t="s">
        <v>11528</v>
      </c>
      <c r="C2958" t="s">
        <v>1577</v>
      </c>
      <c r="D2958" s="673">
        <v>32.950000000000003</v>
      </c>
      <c r="E2958" s="220" t="s">
        <v>14360</v>
      </c>
      <c r="F2958" s="441">
        <v>45261</v>
      </c>
      <c r="G2958" s="220" t="s">
        <v>1773</v>
      </c>
      <c r="H2958" s="220" t="s">
        <v>74</v>
      </c>
    </row>
    <row r="2959" spans="1:8" ht="27" customHeight="1">
      <c r="A2959">
        <v>41388</v>
      </c>
      <c r="B2959" t="s">
        <v>11529</v>
      </c>
      <c r="C2959" t="s">
        <v>1577</v>
      </c>
      <c r="D2959" s="673">
        <v>39.53</v>
      </c>
      <c r="E2959" s="220" t="s">
        <v>14360</v>
      </c>
      <c r="F2959" s="441">
        <v>45261</v>
      </c>
      <c r="G2959" s="220" t="s">
        <v>1773</v>
      </c>
      <c r="H2959" s="220" t="s">
        <v>74</v>
      </c>
    </row>
    <row r="2960" spans="1:8" ht="27" customHeight="1">
      <c r="A2960">
        <v>41380</v>
      </c>
      <c r="B2960" t="s">
        <v>11530</v>
      </c>
      <c r="C2960" t="s">
        <v>1574</v>
      </c>
      <c r="D2960" s="673">
        <v>263</v>
      </c>
      <c r="E2960" s="220" t="s">
        <v>14360</v>
      </c>
      <c r="F2960" s="441">
        <v>45261</v>
      </c>
      <c r="G2960" s="220" t="s">
        <v>1773</v>
      </c>
      <c r="H2960" s="220" t="s">
        <v>74</v>
      </c>
    </row>
    <row r="2961" spans="1:8" ht="27" customHeight="1">
      <c r="A2961">
        <v>41381</v>
      </c>
      <c r="B2961" t="s">
        <v>11531</v>
      </c>
      <c r="C2961" t="s">
        <v>1574</v>
      </c>
      <c r="D2961" s="673">
        <v>275.52999999999997</v>
      </c>
      <c r="E2961" s="220" t="s">
        <v>14360</v>
      </c>
      <c r="F2961" s="441">
        <v>45261</v>
      </c>
      <c r="G2961" s="220" t="s">
        <v>1773</v>
      </c>
      <c r="H2961" s="220" t="s">
        <v>74</v>
      </c>
    </row>
    <row r="2962" spans="1:8" ht="27" customHeight="1">
      <c r="A2962">
        <v>41382</v>
      </c>
      <c r="B2962" t="s">
        <v>11532</v>
      </c>
      <c r="C2962" t="s">
        <v>1574</v>
      </c>
      <c r="D2962" s="673">
        <v>266.7</v>
      </c>
      <c r="E2962" s="220" t="s">
        <v>14360</v>
      </c>
      <c r="F2962" s="441">
        <v>45261</v>
      </c>
      <c r="G2962" s="220" t="s">
        <v>1773</v>
      </c>
      <c r="H2962" s="220" t="s">
        <v>74</v>
      </c>
    </row>
    <row r="2963" spans="1:8" ht="27" customHeight="1">
      <c r="A2963">
        <v>41383</v>
      </c>
      <c r="B2963" t="s">
        <v>11533</v>
      </c>
      <c r="C2963" t="s">
        <v>1574</v>
      </c>
      <c r="D2963" s="673">
        <v>361.99</v>
      </c>
      <c r="E2963" s="220" t="s">
        <v>14360</v>
      </c>
      <c r="F2963" s="441">
        <v>45261</v>
      </c>
      <c r="G2963" s="220" t="s">
        <v>1773</v>
      </c>
      <c r="H2963" s="220" t="s">
        <v>74</v>
      </c>
    </row>
    <row r="2964" spans="1:8" ht="27" customHeight="1">
      <c r="A2964">
        <v>41385</v>
      </c>
      <c r="B2964" t="s">
        <v>11534</v>
      </c>
      <c r="C2964" t="s">
        <v>1574</v>
      </c>
      <c r="D2964" s="673">
        <v>450.45</v>
      </c>
      <c r="E2964" s="220" t="s">
        <v>14360</v>
      </c>
      <c r="F2964" s="441">
        <v>45261</v>
      </c>
      <c r="G2964" s="220" t="s">
        <v>1773</v>
      </c>
      <c r="H2964" s="220" t="s">
        <v>74</v>
      </c>
    </row>
    <row r="2965" spans="1:8" ht="27" customHeight="1">
      <c r="A2965">
        <v>11079</v>
      </c>
      <c r="B2965" t="s">
        <v>11535</v>
      </c>
      <c r="C2965" t="s">
        <v>1575</v>
      </c>
      <c r="D2965" s="674">
        <v>1968.32</v>
      </c>
      <c r="E2965" s="220" t="s">
        <v>14360</v>
      </c>
      <c r="F2965" s="441">
        <v>45261</v>
      </c>
      <c r="G2965" s="220" t="s">
        <v>1773</v>
      </c>
      <c r="H2965" s="220" t="s">
        <v>74</v>
      </c>
    </row>
    <row r="2966" spans="1:8" ht="27" customHeight="1">
      <c r="A2966">
        <v>11082</v>
      </c>
      <c r="B2966" t="s">
        <v>11536</v>
      </c>
      <c r="C2966" t="s">
        <v>1575</v>
      </c>
      <c r="D2966" s="674">
        <v>1968.32</v>
      </c>
      <c r="E2966" s="220" t="s">
        <v>14360</v>
      </c>
      <c r="F2966" s="441">
        <v>45261</v>
      </c>
      <c r="G2966" s="220" t="s">
        <v>1773</v>
      </c>
      <c r="H2966" s="220" t="s">
        <v>74</v>
      </c>
    </row>
    <row r="2967" spans="1:8" ht="27" customHeight="1">
      <c r="A2967">
        <v>4058</v>
      </c>
      <c r="B2967" t="s">
        <v>11537</v>
      </c>
      <c r="C2967" t="s">
        <v>1573</v>
      </c>
      <c r="D2967" s="673">
        <v>29.8</v>
      </c>
      <c r="E2967" s="220" t="s">
        <v>14360</v>
      </c>
      <c r="F2967" s="441">
        <v>45261</v>
      </c>
      <c r="G2967" s="220" t="s">
        <v>1773</v>
      </c>
      <c r="H2967" s="220" t="s">
        <v>74</v>
      </c>
    </row>
    <row r="2968" spans="1:8" ht="27" customHeight="1">
      <c r="A2968">
        <v>40974</v>
      </c>
      <c r="B2968" t="s">
        <v>11538</v>
      </c>
      <c r="C2968" t="s">
        <v>1580</v>
      </c>
      <c r="D2968" s="674">
        <v>5205.92</v>
      </c>
      <c r="E2968" s="220" t="s">
        <v>14360</v>
      </c>
      <c r="F2968" s="441">
        <v>45261</v>
      </c>
      <c r="G2968" s="220" t="s">
        <v>1773</v>
      </c>
      <c r="H2968" s="220" t="s">
        <v>74</v>
      </c>
    </row>
    <row r="2969" spans="1:8" ht="27" customHeight="1">
      <c r="A2969">
        <v>34794</v>
      </c>
      <c r="B2969" t="s">
        <v>11539</v>
      </c>
      <c r="C2969" t="s">
        <v>1573</v>
      </c>
      <c r="D2969" s="673">
        <v>18.600000000000001</v>
      </c>
      <c r="E2969" s="220" t="s">
        <v>14360</v>
      </c>
      <c r="F2969" s="441">
        <v>45261</v>
      </c>
      <c r="G2969" s="220" t="s">
        <v>1773</v>
      </c>
      <c r="H2969" s="220" t="s">
        <v>74</v>
      </c>
    </row>
    <row r="2970" spans="1:8" ht="27" customHeight="1">
      <c r="A2970">
        <v>40925</v>
      </c>
      <c r="B2970" t="s">
        <v>11540</v>
      </c>
      <c r="C2970" t="s">
        <v>1580</v>
      </c>
      <c r="D2970" s="674">
        <v>3247.95</v>
      </c>
      <c r="E2970" s="220" t="s">
        <v>14360</v>
      </c>
      <c r="F2970" s="441">
        <v>45261</v>
      </c>
      <c r="G2970" s="220" t="s">
        <v>1773</v>
      </c>
      <c r="H2970" s="220" t="s">
        <v>74</v>
      </c>
    </row>
    <row r="2971" spans="1:8" ht="27" customHeight="1">
      <c r="A2971">
        <v>13741</v>
      </c>
      <c r="B2971" t="s">
        <v>11541</v>
      </c>
      <c r="C2971" t="s">
        <v>1574</v>
      </c>
      <c r="D2971" s="674">
        <v>2235.73</v>
      </c>
      <c r="E2971" s="220" t="s">
        <v>14360</v>
      </c>
      <c r="F2971" s="441">
        <v>45261</v>
      </c>
      <c r="G2971" s="220" t="s">
        <v>1773</v>
      </c>
      <c r="H2971" s="220" t="s">
        <v>74</v>
      </c>
    </row>
    <row r="2972" spans="1:8" ht="27" customHeight="1">
      <c r="A2972">
        <v>3288</v>
      </c>
      <c r="B2972" t="s">
        <v>11542</v>
      </c>
      <c r="C2972" t="s">
        <v>1577</v>
      </c>
      <c r="D2972" s="673">
        <v>6.5</v>
      </c>
      <c r="E2972" s="220" t="s">
        <v>14360</v>
      </c>
      <c r="F2972" s="441">
        <v>45261</v>
      </c>
      <c r="G2972" s="220" t="s">
        <v>1773</v>
      </c>
      <c r="H2972" s="220" t="s">
        <v>74</v>
      </c>
    </row>
    <row r="2973" spans="1:8" ht="27" customHeight="1">
      <c r="A2973">
        <v>13587</v>
      </c>
      <c r="B2973" t="s">
        <v>11543</v>
      </c>
      <c r="C2973" t="s">
        <v>1577</v>
      </c>
      <c r="D2973" s="673">
        <v>3.92</v>
      </c>
      <c r="E2973" s="220" t="s">
        <v>14360</v>
      </c>
      <c r="F2973" s="441">
        <v>45261</v>
      </c>
      <c r="G2973" s="220" t="s">
        <v>1773</v>
      </c>
      <c r="H2973" s="220" t="s">
        <v>74</v>
      </c>
    </row>
    <row r="2974" spans="1:8" ht="27" customHeight="1">
      <c r="A2974">
        <v>38598</v>
      </c>
      <c r="B2974" t="s">
        <v>11544</v>
      </c>
      <c r="C2974" t="s">
        <v>1574</v>
      </c>
      <c r="D2974" s="673">
        <v>3.23</v>
      </c>
      <c r="E2974" s="220" t="s">
        <v>14360</v>
      </c>
      <c r="F2974" s="441">
        <v>45261</v>
      </c>
      <c r="G2974" s="220" t="s">
        <v>1773</v>
      </c>
      <c r="H2974" s="220" t="s">
        <v>74</v>
      </c>
    </row>
    <row r="2975" spans="1:8" ht="27" customHeight="1">
      <c r="A2975">
        <v>38595</v>
      </c>
      <c r="B2975" t="s">
        <v>11545</v>
      </c>
      <c r="C2975" t="s">
        <v>1574</v>
      </c>
      <c r="D2975" s="673">
        <v>2.74</v>
      </c>
      <c r="E2975" s="220" t="s">
        <v>14360</v>
      </c>
      <c r="F2975" s="441">
        <v>45261</v>
      </c>
      <c r="G2975" s="220" t="s">
        <v>1773</v>
      </c>
      <c r="H2975" s="220" t="s">
        <v>74</v>
      </c>
    </row>
    <row r="2976" spans="1:8" ht="27" customHeight="1">
      <c r="A2976">
        <v>38592</v>
      </c>
      <c r="B2976" t="s">
        <v>11546</v>
      </c>
      <c r="C2976" t="s">
        <v>1574</v>
      </c>
      <c r="D2976" s="673">
        <v>2.77</v>
      </c>
      <c r="E2976" s="220" t="s">
        <v>14360</v>
      </c>
      <c r="F2976" s="441">
        <v>45261</v>
      </c>
      <c r="G2976" s="220" t="s">
        <v>1773</v>
      </c>
      <c r="H2976" s="220" t="s">
        <v>74</v>
      </c>
    </row>
    <row r="2977" spans="1:8" ht="27" customHeight="1">
      <c r="A2977">
        <v>38588</v>
      </c>
      <c r="B2977" t="s">
        <v>11547</v>
      </c>
      <c r="C2977" t="s">
        <v>1574</v>
      </c>
      <c r="D2977" s="673">
        <v>2.21</v>
      </c>
      <c r="E2977" s="220" t="s">
        <v>14360</v>
      </c>
      <c r="F2977" s="441">
        <v>45261</v>
      </c>
      <c r="G2977" s="220" t="s">
        <v>1773</v>
      </c>
      <c r="H2977" s="220" t="s">
        <v>74</v>
      </c>
    </row>
    <row r="2978" spans="1:8" ht="27" customHeight="1">
      <c r="A2978">
        <v>38593</v>
      </c>
      <c r="B2978" t="s">
        <v>11548</v>
      </c>
      <c r="C2978" t="s">
        <v>1574</v>
      </c>
      <c r="D2978" s="673">
        <v>3.06</v>
      </c>
      <c r="E2978" s="220" t="s">
        <v>14360</v>
      </c>
      <c r="F2978" s="441">
        <v>45261</v>
      </c>
      <c r="G2978" s="220" t="s">
        <v>1773</v>
      </c>
      <c r="H2978" s="220" t="s">
        <v>74</v>
      </c>
    </row>
    <row r="2979" spans="1:8" ht="27" customHeight="1">
      <c r="A2979">
        <v>38589</v>
      </c>
      <c r="B2979" t="s">
        <v>11549</v>
      </c>
      <c r="C2979" t="s">
        <v>1574</v>
      </c>
      <c r="D2979" s="673">
        <v>2.3199999999999998</v>
      </c>
      <c r="E2979" s="220" t="s">
        <v>14360</v>
      </c>
      <c r="F2979" s="441">
        <v>45261</v>
      </c>
      <c r="G2979" s="220" t="s">
        <v>1773</v>
      </c>
      <c r="H2979" s="220" t="s">
        <v>74</v>
      </c>
    </row>
    <row r="2980" spans="1:8" ht="27" customHeight="1">
      <c r="A2980">
        <v>38594</v>
      </c>
      <c r="B2980" t="s">
        <v>11550</v>
      </c>
      <c r="C2980" t="s">
        <v>1574</v>
      </c>
      <c r="D2980" s="673">
        <v>4.82</v>
      </c>
      <c r="E2980" s="220" t="s">
        <v>14360</v>
      </c>
      <c r="F2980" s="441">
        <v>45261</v>
      </c>
      <c r="G2980" s="220" t="s">
        <v>1773</v>
      </c>
      <c r="H2980" s="220" t="s">
        <v>74</v>
      </c>
    </row>
    <row r="2981" spans="1:8" ht="27" customHeight="1">
      <c r="A2981">
        <v>34773</v>
      </c>
      <c r="B2981" t="s">
        <v>11551</v>
      </c>
      <c r="C2981" t="s">
        <v>1574</v>
      </c>
      <c r="D2981" s="673">
        <v>2.2799999999999998</v>
      </c>
      <c r="E2981" s="220" t="s">
        <v>14360</v>
      </c>
      <c r="F2981" s="441">
        <v>45261</v>
      </c>
      <c r="G2981" s="220" t="s">
        <v>1773</v>
      </c>
      <c r="H2981" s="220" t="s">
        <v>74</v>
      </c>
    </row>
    <row r="2982" spans="1:8" ht="27" customHeight="1">
      <c r="A2982">
        <v>34769</v>
      </c>
      <c r="B2982" t="s">
        <v>11552</v>
      </c>
      <c r="C2982" t="s">
        <v>1574</v>
      </c>
      <c r="D2982" s="673">
        <v>2.83</v>
      </c>
      <c r="E2982" s="220" t="s">
        <v>14360</v>
      </c>
      <c r="F2982" s="441">
        <v>45261</v>
      </c>
      <c r="G2982" s="220" t="s">
        <v>1773</v>
      </c>
      <c r="H2982" s="220" t="s">
        <v>74</v>
      </c>
    </row>
    <row r="2983" spans="1:8" ht="27" customHeight="1">
      <c r="A2983">
        <v>34763</v>
      </c>
      <c r="B2983" t="s">
        <v>11553</v>
      </c>
      <c r="C2983" t="s">
        <v>1574</v>
      </c>
      <c r="D2983" s="673">
        <v>1.74</v>
      </c>
      <c r="E2983" s="220" t="s">
        <v>14360</v>
      </c>
      <c r="F2983" s="441">
        <v>45261</v>
      </c>
      <c r="G2983" s="220" t="s">
        <v>1773</v>
      </c>
      <c r="H2983" s="220" t="s">
        <v>74</v>
      </c>
    </row>
    <row r="2984" spans="1:8" ht="27" customHeight="1">
      <c r="A2984">
        <v>34774</v>
      </c>
      <c r="B2984" t="s">
        <v>11554</v>
      </c>
      <c r="C2984" t="s">
        <v>1574</v>
      </c>
      <c r="D2984" s="673">
        <v>2.17</v>
      </c>
      <c r="E2984" s="220" t="s">
        <v>14360</v>
      </c>
      <c r="F2984" s="441">
        <v>45261</v>
      </c>
      <c r="G2984" s="220" t="s">
        <v>1773</v>
      </c>
      <c r="H2984" s="220" t="s">
        <v>74</v>
      </c>
    </row>
    <row r="2985" spans="1:8" ht="27" customHeight="1">
      <c r="A2985">
        <v>34771</v>
      </c>
      <c r="B2985" t="s">
        <v>11555</v>
      </c>
      <c r="C2985" t="s">
        <v>1574</v>
      </c>
      <c r="D2985" s="673">
        <v>2.61</v>
      </c>
      <c r="E2985" s="220" t="s">
        <v>14360</v>
      </c>
      <c r="F2985" s="441">
        <v>45261</v>
      </c>
      <c r="G2985" s="220" t="s">
        <v>1773</v>
      </c>
      <c r="H2985" s="220" t="s">
        <v>74</v>
      </c>
    </row>
    <row r="2986" spans="1:8" ht="27" customHeight="1">
      <c r="A2986">
        <v>34764</v>
      </c>
      <c r="B2986" t="s">
        <v>11556</v>
      </c>
      <c r="C2986" t="s">
        <v>1574</v>
      </c>
      <c r="D2986" s="673">
        <v>1.71</v>
      </c>
      <c r="E2986" s="220" t="s">
        <v>14360</v>
      </c>
      <c r="F2986" s="441">
        <v>45261</v>
      </c>
      <c r="G2986" s="220" t="s">
        <v>1773</v>
      </c>
      <c r="H2986" s="220" t="s">
        <v>74</v>
      </c>
    </row>
    <row r="2987" spans="1:8" ht="27" customHeight="1">
      <c r="A2987">
        <v>34788</v>
      </c>
      <c r="B2987" t="s">
        <v>11557</v>
      </c>
      <c r="C2987" t="s">
        <v>1574</v>
      </c>
      <c r="D2987" s="673">
        <v>1.29</v>
      </c>
      <c r="E2987" s="220" t="s">
        <v>14360</v>
      </c>
      <c r="F2987" s="441">
        <v>45261</v>
      </c>
      <c r="G2987" s="220" t="s">
        <v>1773</v>
      </c>
      <c r="H2987" s="220" t="s">
        <v>74</v>
      </c>
    </row>
    <row r="2988" spans="1:8" ht="27" customHeight="1">
      <c r="A2988">
        <v>34781</v>
      </c>
      <c r="B2988" t="s">
        <v>11558</v>
      </c>
      <c r="C2988" t="s">
        <v>1574</v>
      </c>
      <c r="D2988" s="673">
        <v>1.47</v>
      </c>
      <c r="E2988" s="220" t="s">
        <v>14360</v>
      </c>
      <c r="F2988" s="441">
        <v>45261</v>
      </c>
      <c r="G2988" s="220" t="s">
        <v>1773</v>
      </c>
      <c r="H2988" s="220" t="s">
        <v>74</v>
      </c>
    </row>
    <row r="2989" spans="1:8" ht="27" customHeight="1">
      <c r="A2989">
        <v>41682</v>
      </c>
      <c r="B2989" t="s">
        <v>11559</v>
      </c>
      <c r="C2989" t="s">
        <v>1574</v>
      </c>
      <c r="D2989" s="673">
        <v>28.74</v>
      </c>
      <c r="E2989" s="220" t="s">
        <v>14360</v>
      </c>
      <c r="F2989" s="441">
        <v>45261</v>
      </c>
      <c r="G2989" s="220" t="s">
        <v>1773</v>
      </c>
      <c r="H2989" s="220" t="s">
        <v>74</v>
      </c>
    </row>
    <row r="2990" spans="1:8" ht="27" customHeight="1">
      <c r="A2990">
        <v>41683</v>
      </c>
      <c r="B2990" t="s">
        <v>11560</v>
      </c>
      <c r="C2990" t="s">
        <v>1574</v>
      </c>
      <c r="D2990" s="673">
        <v>21.14</v>
      </c>
      <c r="E2990" s="220" t="s">
        <v>14360</v>
      </c>
      <c r="F2990" s="441">
        <v>45261</v>
      </c>
      <c r="G2990" s="220" t="s">
        <v>1773</v>
      </c>
      <c r="H2990" s="220" t="s">
        <v>74</v>
      </c>
    </row>
    <row r="2991" spans="1:8" ht="27" customHeight="1">
      <c r="A2991">
        <v>41680</v>
      </c>
      <c r="B2991" t="s">
        <v>11561</v>
      </c>
      <c r="C2991" t="s">
        <v>1574</v>
      </c>
      <c r="D2991" s="673">
        <v>11.38</v>
      </c>
      <c r="E2991" s="220" t="s">
        <v>14360</v>
      </c>
      <c r="F2991" s="441">
        <v>45261</v>
      </c>
      <c r="G2991" s="220" t="s">
        <v>1773</v>
      </c>
      <c r="H2991" s="220" t="s">
        <v>74</v>
      </c>
    </row>
    <row r="2992" spans="1:8" ht="27" customHeight="1">
      <c r="A2992">
        <v>41679</v>
      </c>
      <c r="B2992" t="s">
        <v>11562</v>
      </c>
      <c r="C2992" t="s">
        <v>1574</v>
      </c>
      <c r="D2992" s="673">
        <v>26.02</v>
      </c>
      <c r="E2992" s="220" t="s">
        <v>14360</v>
      </c>
      <c r="F2992" s="441">
        <v>45261</v>
      </c>
      <c r="G2992" s="220" t="s">
        <v>1773</v>
      </c>
      <c r="H2992" s="220" t="s">
        <v>74</v>
      </c>
    </row>
    <row r="2993" spans="1:8" ht="27" customHeight="1">
      <c r="A2993">
        <v>41681</v>
      </c>
      <c r="B2993" t="s">
        <v>11563</v>
      </c>
      <c r="C2993" t="s">
        <v>1574</v>
      </c>
      <c r="D2993" s="673">
        <v>17.809999999999999</v>
      </c>
      <c r="E2993" s="220" t="s">
        <v>14360</v>
      </c>
      <c r="F2993" s="441">
        <v>45261</v>
      </c>
      <c r="G2993" s="220" t="s">
        <v>1773</v>
      </c>
      <c r="H2993" s="220" t="s">
        <v>74</v>
      </c>
    </row>
    <row r="2994" spans="1:8" ht="27" customHeight="1">
      <c r="A2994">
        <v>43386</v>
      </c>
      <c r="B2994" t="s">
        <v>11564</v>
      </c>
      <c r="C2994" t="s">
        <v>1574</v>
      </c>
      <c r="D2994" s="673">
        <v>40.659999999999997</v>
      </c>
      <c r="E2994" s="220" t="s">
        <v>14360</v>
      </c>
      <c r="F2994" s="441">
        <v>45261</v>
      </c>
      <c r="G2994" s="220" t="s">
        <v>1773</v>
      </c>
      <c r="H2994" s="220" t="s">
        <v>74</v>
      </c>
    </row>
    <row r="2995" spans="1:8" ht="27" customHeight="1">
      <c r="A2995">
        <v>4059</v>
      </c>
      <c r="B2995" t="s">
        <v>11565</v>
      </c>
      <c r="C2995" t="s">
        <v>1577</v>
      </c>
      <c r="D2995" s="673">
        <v>28.74</v>
      </c>
      <c r="E2995" s="220" t="s">
        <v>14360</v>
      </c>
      <c r="F2995" s="441">
        <v>45261</v>
      </c>
      <c r="G2995" s="220" t="s">
        <v>1773</v>
      </c>
      <c r="H2995" s="220" t="s">
        <v>74</v>
      </c>
    </row>
    <row r="2996" spans="1:8" ht="27" customHeight="1">
      <c r="A2996">
        <v>4062</v>
      </c>
      <c r="B2996" t="s">
        <v>11566</v>
      </c>
      <c r="C2996" t="s">
        <v>1574</v>
      </c>
      <c r="D2996" s="673">
        <v>28.74</v>
      </c>
      <c r="E2996" s="220" t="s">
        <v>14360</v>
      </c>
      <c r="F2996" s="441">
        <v>45261</v>
      </c>
      <c r="G2996" s="220" t="s">
        <v>1773</v>
      </c>
      <c r="H2996" s="220" t="s">
        <v>74</v>
      </c>
    </row>
    <row r="2997" spans="1:8" ht="27" customHeight="1">
      <c r="A2997">
        <v>4061</v>
      </c>
      <c r="B2997" t="s">
        <v>11567</v>
      </c>
      <c r="C2997" t="s">
        <v>1574</v>
      </c>
      <c r="D2997" s="673">
        <v>35.78</v>
      </c>
      <c r="E2997" s="220" t="s">
        <v>14360</v>
      </c>
      <c r="F2997" s="441">
        <v>45261</v>
      </c>
      <c r="G2997" s="220" t="s">
        <v>1773</v>
      </c>
      <c r="H2997" s="220" t="s">
        <v>74</v>
      </c>
    </row>
    <row r="2998" spans="1:8" ht="27" customHeight="1">
      <c r="A2998">
        <v>41315</v>
      </c>
      <c r="B2998" t="s">
        <v>11568</v>
      </c>
      <c r="C2998" t="s">
        <v>1578</v>
      </c>
      <c r="D2998" s="673">
        <v>125.24</v>
      </c>
      <c r="E2998" s="220" t="s">
        <v>14360</v>
      </c>
      <c r="F2998" s="441">
        <v>45261</v>
      </c>
      <c r="G2998" s="220" t="s">
        <v>1773</v>
      </c>
      <c r="H2998" s="220" t="s">
        <v>74</v>
      </c>
    </row>
    <row r="2999" spans="1:8" ht="27" customHeight="1">
      <c r="A2999">
        <v>43148</v>
      </c>
      <c r="B2999" t="s">
        <v>11569</v>
      </c>
      <c r="C2999" t="s">
        <v>1578</v>
      </c>
      <c r="D2999" s="673">
        <v>85.01</v>
      </c>
      <c r="E2999" s="220" t="s">
        <v>14360</v>
      </c>
      <c r="F2999" s="441">
        <v>45261</v>
      </c>
      <c r="G2999" s="220" t="s">
        <v>1773</v>
      </c>
      <c r="H2999" s="220" t="s">
        <v>74</v>
      </c>
    </row>
    <row r="3000" spans="1:8" ht="27" customHeight="1">
      <c r="A3000">
        <v>43147</v>
      </c>
      <c r="B3000" t="s">
        <v>11570</v>
      </c>
      <c r="C3000" t="s">
        <v>1578</v>
      </c>
      <c r="D3000" s="673">
        <v>32.92</v>
      </c>
      <c r="E3000" s="220" t="s">
        <v>14360</v>
      </c>
      <c r="F3000" s="441">
        <v>45261</v>
      </c>
      <c r="G3000" s="220" t="s">
        <v>1773</v>
      </c>
      <c r="H3000" s="220" t="s">
        <v>74</v>
      </c>
    </row>
    <row r="3001" spans="1:8" ht="27" customHeight="1">
      <c r="A3001">
        <v>10608</v>
      </c>
      <c r="B3001" t="s">
        <v>11571</v>
      </c>
      <c r="C3001" t="s">
        <v>1574</v>
      </c>
      <c r="D3001" s="674">
        <v>9629.7999999999993</v>
      </c>
      <c r="E3001" s="220" t="s">
        <v>14360</v>
      </c>
      <c r="F3001" s="441">
        <v>45261</v>
      </c>
      <c r="G3001" s="220" t="s">
        <v>1773</v>
      </c>
      <c r="H3001" s="220" t="s">
        <v>74</v>
      </c>
    </row>
    <row r="3002" spans="1:8" ht="27" customHeight="1">
      <c r="A3002">
        <v>4069</v>
      </c>
      <c r="B3002" t="s">
        <v>11572</v>
      </c>
      <c r="C3002" t="s">
        <v>1573</v>
      </c>
      <c r="D3002" s="673">
        <v>31.05</v>
      </c>
      <c r="E3002" s="220" t="s">
        <v>14360</v>
      </c>
      <c r="F3002" s="441">
        <v>45261</v>
      </c>
      <c r="G3002" s="220" t="s">
        <v>1773</v>
      </c>
      <c r="H3002" s="220" t="s">
        <v>74</v>
      </c>
    </row>
    <row r="3003" spans="1:8" ht="27" customHeight="1">
      <c r="A3003">
        <v>40819</v>
      </c>
      <c r="B3003" t="s">
        <v>11573</v>
      </c>
      <c r="C3003" t="s">
        <v>1580</v>
      </c>
      <c r="D3003" s="674">
        <v>5423.98</v>
      </c>
      <c r="E3003" s="220" t="s">
        <v>14360</v>
      </c>
      <c r="F3003" s="441">
        <v>45261</v>
      </c>
      <c r="G3003" s="220" t="s">
        <v>1773</v>
      </c>
      <c r="H3003" s="220" t="s">
        <v>74</v>
      </c>
    </row>
    <row r="3004" spans="1:8" ht="27" customHeight="1">
      <c r="A3004">
        <v>34361</v>
      </c>
      <c r="B3004" t="s">
        <v>11574</v>
      </c>
      <c r="C3004" t="s">
        <v>1578</v>
      </c>
      <c r="D3004" s="673">
        <v>23.96</v>
      </c>
      <c r="E3004" s="220" t="s">
        <v>14360</v>
      </c>
      <c r="F3004" s="441">
        <v>45261</v>
      </c>
      <c r="G3004" s="220" t="s">
        <v>1773</v>
      </c>
      <c r="H3004" s="220" t="s">
        <v>74</v>
      </c>
    </row>
    <row r="3005" spans="1:8" ht="27" customHeight="1">
      <c r="A3005">
        <v>36512</v>
      </c>
      <c r="B3005" t="s">
        <v>11575</v>
      </c>
      <c r="C3005" t="s">
        <v>1574</v>
      </c>
      <c r="D3005" s="674">
        <v>20023.98</v>
      </c>
      <c r="E3005" s="220" t="s">
        <v>14360</v>
      </c>
      <c r="F3005" s="441">
        <v>45261</v>
      </c>
      <c r="G3005" s="220" t="s">
        <v>1773</v>
      </c>
      <c r="H3005" s="220" t="s">
        <v>74</v>
      </c>
    </row>
    <row r="3006" spans="1:8" ht="27" customHeight="1">
      <c r="A3006">
        <v>44478</v>
      </c>
      <c r="B3006" t="s">
        <v>11576</v>
      </c>
      <c r="C3006" t="s">
        <v>1578</v>
      </c>
      <c r="D3006" s="673">
        <v>14.99</v>
      </c>
      <c r="E3006" s="220" t="s">
        <v>14360</v>
      </c>
      <c r="F3006" s="441">
        <v>45261</v>
      </c>
      <c r="G3006" s="220" t="s">
        <v>1773</v>
      </c>
      <c r="H3006" s="220" t="s">
        <v>74</v>
      </c>
    </row>
    <row r="3007" spans="1:8" ht="27" customHeight="1">
      <c r="A3007">
        <v>44477</v>
      </c>
      <c r="B3007" t="s">
        <v>11577</v>
      </c>
      <c r="C3007" t="s">
        <v>1578</v>
      </c>
      <c r="D3007" s="673">
        <v>14.99</v>
      </c>
      <c r="E3007" s="220" t="s">
        <v>14360</v>
      </c>
      <c r="F3007" s="441">
        <v>45261</v>
      </c>
      <c r="G3007" s="220" t="s">
        <v>1773</v>
      </c>
      <c r="H3007" s="220" t="s">
        <v>74</v>
      </c>
    </row>
    <row r="3008" spans="1:8" ht="27" customHeight="1">
      <c r="A3008">
        <v>11697</v>
      </c>
      <c r="B3008" t="s">
        <v>11578</v>
      </c>
      <c r="C3008" t="s">
        <v>1574</v>
      </c>
      <c r="D3008" s="673">
        <v>780.33</v>
      </c>
      <c r="E3008" s="220" t="s">
        <v>14360</v>
      </c>
      <c r="F3008" s="441">
        <v>45261</v>
      </c>
      <c r="G3008" s="220" t="s">
        <v>1773</v>
      </c>
      <c r="H3008" s="220" t="s">
        <v>74</v>
      </c>
    </row>
    <row r="3009" spans="1:8" ht="27" customHeight="1">
      <c r="A3009">
        <v>11698</v>
      </c>
      <c r="B3009" t="s">
        <v>11579</v>
      </c>
      <c r="C3009" t="s">
        <v>1574</v>
      </c>
      <c r="D3009" s="673">
        <v>930.89</v>
      </c>
      <c r="E3009" s="220" t="s">
        <v>14360</v>
      </c>
      <c r="F3009" s="441">
        <v>45261</v>
      </c>
      <c r="G3009" s="220" t="s">
        <v>1773</v>
      </c>
      <c r="H3009" s="220" t="s">
        <v>74</v>
      </c>
    </row>
    <row r="3010" spans="1:8" ht="27" customHeight="1">
      <c r="A3010">
        <v>11699</v>
      </c>
      <c r="B3010" t="s">
        <v>11580</v>
      </c>
      <c r="C3010" t="s">
        <v>1574</v>
      </c>
      <c r="D3010" s="674">
        <v>1028.8499999999999</v>
      </c>
      <c r="E3010" s="220" t="s">
        <v>14360</v>
      </c>
      <c r="F3010" s="441">
        <v>45261</v>
      </c>
      <c r="G3010" s="220" t="s">
        <v>1773</v>
      </c>
      <c r="H3010" s="220" t="s">
        <v>74</v>
      </c>
    </row>
    <row r="3011" spans="1:8" ht="27" customHeight="1">
      <c r="A3011">
        <v>10432</v>
      </c>
      <c r="B3011" t="s">
        <v>11581</v>
      </c>
      <c r="C3011" t="s">
        <v>1574</v>
      </c>
      <c r="D3011" s="673">
        <v>363.88</v>
      </c>
      <c r="E3011" s="220" t="s">
        <v>14360</v>
      </c>
      <c r="F3011" s="441">
        <v>45261</v>
      </c>
      <c r="G3011" s="220" t="s">
        <v>1773</v>
      </c>
      <c r="H3011" s="220" t="s">
        <v>74</v>
      </c>
    </row>
    <row r="3012" spans="1:8" ht="27" customHeight="1">
      <c r="A3012">
        <v>44020</v>
      </c>
      <c r="B3012" t="s">
        <v>11582</v>
      </c>
      <c r="C3012" t="s">
        <v>1574</v>
      </c>
      <c r="D3012" s="673">
        <v>897.74</v>
      </c>
      <c r="E3012" s="220" t="s">
        <v>14360</v>
      </c>
      <c r="F3012" s="441">
        <v>45261</v>
      </c>
      <c r="G3012" s="220" t="s">
        <v>1773</v>
      </c>
      <c r="H3012" s="220" t="s">
        <v>74</v>
      </c>
    </row>
    <row r="3013" spans="1:8" ht="27" customHeight="1">
      <c r="A3013">
        <v>41420</v>
      </c>
      <c r="B3013" t="s">
        <v>11583</v>
      </c>
      <c r="C3013" t="s">
        <v>1574</v>
      </c>
      <c r="D3013" s="673">
        <v>6.7</v>
      </c>
      <c r="E3013" s="220" t="s">
        <v>14360</v>
      </c>
      <c r="F3013" s="441">
        <v>45261</v>
      </c>
      <c r="G3013" s="220" t="s">
        <v>1773</v>
      </c>
      <c r="H3013" s="220" t="s">
        <v>74</v>
      </c>
    </row>
    <row r="3014" spans="1:8" ht="27" customHeight="1">
      <c r="A3014">
        <v>41422</v>
      </c>
      <c r="B3014" t="s">
        <v>11584</v>
      </c>
      <c r="C3014" t="s">
        <v>1574</v>
      </c>
      <c r="D3014" s="673">
        <v>9.15</v>
      </c>
      <c r="E3014" s="220" t="s">
        <v>14360</v>
      </c>
      <c r="F3014" s="441">
        <v>45261</v>
      </c>
      <c r="G3014" s="220" t="s">
        <v>1773</v>
      </c>
      <c r="H3014" s="220" t="s">
        <v>74</v>
      </c>
    </row>
    <row r="3015" spans="1:8" ht="27" customHeight="1">
      <c r="A3015">
        <v>41425</v>
      </c>
      <c r="B3015" t="s">
        <v>11585</v>
      </c>
      <c r="C3015" t="s">
        <v>1574</v>
      </c>
      <c r="D3015" s="673">
        <v>4.68</v>
      </c>
      <c r="E3015" s="220" t="s">
        <v>14360</v>
      </c>
      <c r="F3015" s="441">
        <v>45261</v>
      </c>
      <c r="G3015" s="220" t="s">
        <v>1773</v>
      </c>
      <c r="H3015" s="220" t="s">
        <v>74</v>
      </c>
    </row>
    <row r="3016" spans="1:8" ht="27" customHeight="1">
      <c r="A3016">
        <v>41426</v>
      </c>
      <c r="B3016" t="s">
        <v>11586</v>
      </c>
      <c r="C3016" t="s">
        <v>1574</v>
      </c>
      <c r="D3016" s="673">
        <v>8.4499999999999993</v>
      </c>
      <c r="E3016" s="220" t="s">
        <v>14360</v>
      </c>
      <c r="F3016" s="441">
        <v>45261</v>
      </c>
      <c r="G3016" s="220" t="s">
        <v>1773</v>
      </c>
      <c r="H3016" s="220" t="s">
        <v>74</v>
      </c>
    </row>
    <row r="3017" spans="1:8" ht="27" customHeight="1">
      <c r="A3017">
        <v>41419</v>
      </c>
      <c r="B3017" t="s">
        <v>11587</v>
      </c>
      <c r="C3017" t="s">
        <v>1574</v>
      </c>
      <c r="D3017" s="673">
        <v>4.93</v>
      </c>
      <c r="E3017" s="220" t="s">
        <v>14360</v>
      </c>
      <c r="F3017" s="441">
        <v>45261</v>
      </c>
      <c r="G3017" s="220" t="s">
        <v>1773</v>
      </c>
      <c r="H3017" s="220" t="s">
        <v>74</v>
      </c>
    </row>
    <row r="3018" spans="1:8" ht="27" customHeight="1">
      <c r="A3018">
        <v>41421</v>
      </c>
      <c r="B3018" t="s">
        <v>11588</v>
      </c>
      <c r="C3018" t="s">
        <v>1574</v>
      </c>
      <c r="D3018" s="673">
        <v>6.69</v>
      </c>
      <c r="E3018" s="220" t="s">
        <v>14360</v>
      </c>
      <c r="F3018" s="441">
        <v>45261</v>
      </c>
      <c r="G3018" s="220" t="s">
        <v>1773</v>
      </c>
      <c r="H3018" s="220" t="s">
        <v>74</v>
      </c>
    </row>
    <row r="3019" spans="1:8" ht="27" customHeight="1">
      <c r="A3019">
        <v>41414</v>
      </c>
      <c r="B3019" t="s">
        <v>11589</v>
      </c>
      <c r="C3019" t="s">
        <v>1574</v>
      </c>
      <c r="D3019" s="673">
        <v>15.5</v>
      </c>
      <c r="E3019" s="220" t="s">
        <v>14360</v>
      </c>
      <c r="F3019" s="441">
        <v>45261</v>
      </c>
      <c r="G3019" s="220" t="s">
        <v>1773</v>
      </c>
      <c r="H3019" s="220" t="s">
        <v>74</v>
      </c>
    </row>
    <row r="3020" spans="1:8" ht="27" customHeight="1">
      <c r="A3020">
        <v>41415</v>
      </c>
      <c r="B3020" t="s">
        <v>11590</v>
      </c>
      <c r="C3020" t="s">
        <v>1574</v>
      </c>
      <c r="D3020" s="673">
        <v>18.059999999999999</v>
      </c>
      <c r="E3020" s="220" t="s">
        <v>14360</v>
      </c>
      <c r="F3020" s="441">
        <v>45261</v>
      </c>
      <c r="G3020" s="220" t="s">
        <v>1773</v>
      </c>
      <c r="H3020" s="220" t="s">
        <v>74</v>
      </c>
    </row>
    <row r="3021" spans="1:8" ht="27" customHeight="1">
      <c r="A3021">
        <v>37514</v>
      </c>
      <c r="B3021" t="s">
        <v>11591</v>
      </c>
      <c r="C3021" t="s">
        <v>1574</v>
      </c>
      <c r="D3021" s="674">
        <v>320000</v>
      </c>
      <c r="E3021" s="220" t="s">
        <v>14360</v>
      </c>
      <c r="F3021" s="441">
        <v>45261</v>
      </c>
      <c r="G3021" s="220" t="s">
        <v>1773</v>
      </c>
      <c r="H3021" s="220" t="s">
        <v>74</v>
      </c>
    </row>
    <row r="3022" spans="1:8" ht="27" customHeight="1">
      <c r="A3022">
        <v>37519</v>
      </c>
      <c r="B3022" t="s">
        <v>11592</v>
      </c>
      <c r="C3022" t="s">
        <v>1574</v>
      </c>
      <c r="D3022" s="674">
        <v>493853.88</v>
      </c>
      <c r="E3022" s="220" t="s">
        <v>14360</v>
      </c>
      <c r="F3022" s="441">
        <v>45261</v>
      </c>
      <c r="G3022" s="220" t="s">
        <v>1773</v>
      </c>
      <c r="H3022" s="220" t="s">
        <v>74</v>
      </c>
    </row>
    <row r="3023" spans="1:8" ht="27" customHeight="1">
      <c r="A3023">
        <v>37520</v>
      </c>
      <c r="B3023" t="s">
        <v>11593</v>
      </c>
      <c r="C3023" t="s">
        <v>1574</v>
      </c>
      <c r="D3023" s="674">
        <v>485757.92</v>
      </c>
      <c r="E3023" s="220" t="s">
        <v>14360</v>
      </c>
      <c r="F3023" s="441">
        <v>45261</v>
      </c>
      <c r="G3023" s="220" t="s">
        <v>1773</v>
      </c>
      <c r="H3023" s="220" t="s">
        <v>74</v>
      </c>
    </row>
    <row r="3024" spans="1:8" ht="27" customHeight="1">
      <c r="A3024">
        <v>37521</v>
      </c>
      <c r="B3024" t="s">
        <v>11594</v>
      </c>
      <c r="C3024" t="s">
        <v>1574</v>
      </c>
      <c r="D3024" s="674">
        <v>592624.67000000004</v>
      </c>
      <c r="E3024" s="220" t="s">
        <v>14360</v>
      </c>
      <c r="F3024" s="441">
        <v>45261</v>
      </c>
      <c r="G3024" s="220" t="s">
        <v>1773</v>
      </c>
      <c r="H3024" s="220" t="s">
        <v>74</v>
      </c>
    </row>
    <row r="3025" spans="1:8" ht="27" customHeight="1">
      <c r="A3025">
        <v>37522</v>
      </c>
      <c r="B3025" t="s">
        <v>11595</v>
      </c>
      <c r="C3025" t="s">
        <v>1574</v>
      </c>
      <c r="D3025" s="674">
        <v>610454.24</v>
      </c>
      <c r="E3025" s="220" t="s">
        <v>14360</v>
      </c>
      <c r="F3025" s="441">
        <v>45261</v>
      </c>
      <c r="G3025" s="220" t="s">
        <v>1773</v>
      </c>
      <c r="H3025" s="220" t="s">
        <v>74</v>
      </c>
    </row>
    <row r="3026" spans="1:8" ht="27" customHeight="1">
      <c r="A3026">
        <v>21109</v>
      </c>
      <c r="B3026" t="s">
        <v>11596</v>
      </c>
      <c r="C3026" t="s">
        <v>1574</v>
      </c>
      <c r="D3026" s="673">
        <v>71.48</v>
      </c>
      <c r="E3026" s="220" t="s">
        <v>14360</v>
      </c>
      <c r="F3026" s="441">
        <v>45261</v>
      </c>
      <c r="G3026" s="220" t="s">
        <v>1773</v>
      </c>
      <c r="H3026" s="220" t="s">
        <v>74</v>
      </c>
    </row>
    <row r="3027" spans="1:8" ht="27" customHeight="1">
      <c r="A3027">
        <v>37546</v>
      </c>
      <c r="B3027" t="s">
        <v>11597</v>
      </c>
      <c r="C3027" t="s">
        <v>1574</v>
      </c>
      <c r="D3027" s="674">
        <v>16038.21</v>
      </c>
      <c r="E3027" s="220" t="s">
        <v>14360</v>
      </c>
      <c r="F3027" s="441">
        <v>45261</v>
      </c>
      <c r="G3027" s="220" t="s">
        <v>1773</v>
      </c>
      <c r="H3027" s="220" t="s">
        <v>74</v>
      </c>
    </row>
    <row r="3028" spans="1:8" ht="27" customHeight="1">
      <c r="A3028">
        <v>37544</v>
      </c>
      <c r="B3028" t="s">
        <v>11598</v>
      </c>
      <c r="C3028" t="s">
        <v>1574</v>
      </c>
      <c r="D3028" s="674">
        <v>16963.099999999999</v>
      </c>
      <c r="E3028" s="220" t="s">
        <v>14360</v>
      </c>
      <c r="F3028" s="441">
        <v>45261</v>
      </c>
      <c r="G3028" s="220" t="s">
        <v>1773</v>
      </c>
      <c r="H3028" s="220" t="s">
        <v>74</v>
      </c>
    </row>
    <row r="3029" spans="1:8" ht="27" customHeight="1">
      <c r="A3029">
        <v>37545</v>
      </c>
      <c r="B3029" t="s">
        <v>11599</v>
      </c>
      <c r="C3029" t="s">
        <v>1574</v>
      </c>
      <c r="D3029" s="674">
        <v>20183.810000000001</v>
      </c>
      <c r="E3029" s="220" t="s">
        <v>14360</v>
      </c>
      <c r="F3029" s="441">
        <v>45261</v>
      </c>
      <c r="G3029" s="220" t="s">
        <v>1773</v>
      </c>
      <c r="H3029" s="220" t="s">
        <v>74</v>
      </c>
    </row>
    <row r="3030" spans="1:8" ht="27" customHeight="1">
      <c r="A3030">
        <v>36793</v>
      </c>
      <c r="B3030" t="s">
        <v>11600</v>
      </c>
      <c r="C3030" t="s">
        <v>1574</v>
      </c>
      <c r="D3030" s="673">
        <v>922.17</v>
      </c>
      <c r="E3030" s="220" t="s">
        <v>14360</v>
      </c>
      <c r="F3030" s="441">
        <v>45261</v>
      </c>
      <c r="G3030" s="220" t="s">
        <v>1773</v>
      </c>
      <c r="H3030" s="220" t="s">
        <v>74</v>
      </c>
    </row>
    <row r="3031" spans="1:8" ht="27" customHeight="1">
      <c r="A3031">
        <v>11769</v>
      </c>
      <c r="B3031" t="s">
        <v>11601</v>
      </c>
      <c r="C3031" t="s">
        <v>1574</v>
      </c>
      <c r="D3031" s="673">
        <v>407.53</v>
      </c>
      <c r="E3031" s="220" t="s">
        <v>14360</v>
      </c>
      <c r="F3031" s="441">
        <v>45261</v>
      </c>
      <c r="G3031" s="220" t="s">
        <v>1773</v>
      </c>
      <c r="H3031" s="220" t="s">
        <v>74</v>
      </c>
    </row>
    <row r="3032" spans="1:8" ht="27" customHeight="1">
      <c r="A3032">
        <v>11771</v>
      </c>
      <c r="B3032" t="s">
        <v>11602</v>
      </c>
      <c r="C3032" t="s">
        <v>1574</v>
      </c>
      <c r="D3032" s="673">
        <v>499.17</v>
      </c>
      <c r="E3032" s="220" t="s">
        <v>14360</v>
      </c>
      <c r="F3032" s="441">
        <v>45261</v>
      </c>
      <c r="G3032" s="220" t="s">
        <v>1773</v>
      </c>
      <c r="H3032" s="220" t="s">
        <v>74</v>
      </c>
    </row>
    <row r="3033" spans="1:8" ht="27" customHeight="1">
      <c r="A3033">
        <v>39919</v>
      </c>
      <c r="B3033" t="s">
        <v>11603</v>
      </c>
      <c r="C3033" t="s">
        <v>1574</v>
      </c>
      <c r="D3033" s="674">
        <v>80280.11</v>
      </c>
      <c r="E3033" s="220" t="s">
        <v>14360</v>
      </c>
      <c r="F3033" s="441">
        <v>45261</v>
      </c>
      <c r="G3033" s="220" t="s">
        <v>1773</v>
      </c>
      <c r="H3033" s="220" t="s">
        <v>74</v>
      </c>
    </row>
    <row r="3034" spans="1:8" ht="27" customHeight="1">
      <c r="A3034">
        <v>38385</v>
      </c>
      <c r="B3034" t="s">
        <v>11604</v>
      </c>
      <c r="C3034" t="s">
        <v>1574</v>
      </c>
      <c r="D3034" s="673">
        <v>41.77</v>
      </c>
      <c r="E3034" s="220" t="s">
        <v>14360</v>
      </c>
      <c r="F3034" s="441">
        <v>45261</v>
      </c>
      <c r="G3034" s="220" t="s">
        <v>1773</v>
      </c>
      <c r="H3034" s="220" t="s">
        <v>74</v>
      </c>
    </row>
    <row r="3035" spans="1:8" ht="27" customHeight="1">
      <c r="A3035">
        <v>36800</v>
      </c>
      <c r="B3035" t="s">
        <v>11605</v>
      </c>
      <c r="C3035" t="s">
        <v>1574</v>
      </c>
      <c r="D3035" s="673">
        <v>244.87</v>
      </c>
      <c r="E3035" s="220" t="s">
        <v>14360</v>
      </c>
      <c r="F3035" s="441">
        <v>45261</v>
      </c>
      <c r="G3035" s="220" t="s">
        <v>1773</v>
      </c>
      <c r="H3035" s="220" t="s">
        <v>74</v>
      </c>
    </row>
    <row r="3036" spans="1:8" ht="27" customHeight="1">
      <c r="A3036">
        <v>37587</v>
      </c>
      <c r="B3036" t="s">
        <v>11606</v>
      </c>
      <c r="C3036" t="s">
        <v>1574</v>
      </c>
      <c r="D3036" s="673">
        <v>537.99</v>
      </c>
      <c r="E3036" s="220" t="s">
        <v>14360</v>
      </c>
      <c r="F3036" s="441">
        <v>45261</v>
      </c>
      <c r="G3036" s="220" t="s">
        <v>1773</v>
      </c>
      <c r="H3036" s="220" t="s">
        <v>74</v>
      </c>
    </row>
    <row r="3037" spans="1:8" ht="27" customHeight="1">
      <c r="A3037">
        <v>11561</v>
      </c>
      <c r="B3037" t="s">
        <v>11607</v>
      </c>
      <c r="C3037" t="s">
        <v>1574</v>
      </c>
      <c r="D3037" s="673">
        <v>244.45</v>
      </c>
      <c r="E3037" s="220" t="s">
        <v>14360</v>
      </c>
      <c r="F3037" s="441">
        <v>45261</v>
      </c>
      <c r="G3037" s="220" t="s">
        <v>1773</v>
      </c>
      <c r="H3037" s="220" t="s">
        <v>74</v>
      </c>
    </row>
    <row r="3038" spans="1:8" ht="27" customHeight="1">
      <c r="A3038">
        <v>43604</v>
      </c>
      <c r="B3038" t="s">
        <v>11608</v>
      </c>
      <c r="C3038" t="s">
        <v>1574</v>
      </c>
      <c r="D3038" s="673">
        <v>130.32</v>
      </c>
      <c r="E3038" s="220" t="s">
        <v>14360</v>
      </c>
      <c r="F3038" s="441">
        <v>45261</v>
      </c>
      <c r="G3038" s="220" t="s">
        <v>1773</v>
      </c>
      <c r="H3038" s="220" t="s">
        <v>74</v>
      </c>
    </row>
    <row r="3039" spans="1:8" ht="27" customHeight="1">
      <c r="A3039">
        <v>11560</v>
      </c>
      <c r="B3039" t="s">
        <v>11609</v>
      </c>
      <c r="C3039" t="s">
        <v>1574</v>
      </c>
      <c r="D3039" s="673">
        <v>188.67</v>
      </c>
      <c r="E3039" s="220" t="s">
        <v>14360</v>
      </c>
      <c r="F3039" s="441">
        <v>45261</v>
      </c>
      <c r="G3039" s="220" t="s">
        <v>1773</v>
      </c>
      <c r="H3039" s="220" t="s">
        <v>74</v>
      </c>
    </row>
    <row r="3040" spans="1:8" ht="27" customHeight="1">
      <c r="A3040">
        <v>11499</v>
      </c>
      <c r="B3040" t="s">
        <v>11610</v>
      </c>
      <c r="C3040" t="s">
        <v>1574</v>
      </c>
      <c r="D3040" s="673">
        <v>781.04</v>
      </c>
      <c r="E3040" s="220" t="s">
        <v>14360</v>
      </c>
      <c r="F3040" s="441">
        <v>45261</v>
      </c>
      <c r="G3040" s="220" t="s">
        <v>1773</v>
      </c>
      <c r="H3040" s="220" t="s">
        <v>74</v>
      </c>
    </row>
    <row r="3041" spans="1:8" ht="27" customHeight="1">
      <c r="A3041">
        <v>34761</v>
      </c>
      <c r="B3041" t="s">
        <v>11611</v>
      </c>
      <c r="C3041" t="s">
        <v>1573</v>
      </c>
      <c r="D3041" s="673">
        <v>15.77</v>
      </c>
      <c r="E3041" s="220" t="s">
        <v>14360</v>
      </c>
      <c r="F3041" s="441">
        <v>45261</v>
      </c>
      <c r="G3041" s="220" t="s">
        <v>1773</v>
      </c>
      <c r="H3041" s="220" t="s">
        <v>74</v>
      </c>
    </row>
    <row r="3042" spans="1:8" ht="27" customHeight="1">
      <c r="A3042">
        <v>40924</v>
      </c>
      <c r="B3042" t="s">
        <v>11612</v>
      </c>
      <c r="C3042" t="s">
        <v>1580</v>
      </c>
      <c r="D3042" s="674">
        <v>2756.85</v>
      </c>
      <c r="E3042" s="220" t="s">
        <v>14360</v>
      </c>
      <c r="F3042" s="441">
        <v>45261</v>
      </c>
      <c r="G3042" s="220" t="s">
        <v>1773</v>
      </c>
      <c r="H3042" s="220" t="s">
        <v>74</v>
      </c>
    </row>
    <row r="3043" spans="1:8" ht="27" customHeight="1">
      <c r="A3043">
        <v>40983</v>
      </c>
      <c r="B3043" t="s">
        <v>11613</v>
      </c>
      <c r="C3043" t="s">
        <v>1580</v>
      </c>
      <c r="D3043" s="674">
        <v>2481.39</v>
      </c>
      <c r="E3043" s="220" t="s">
        <v>14360</v>
      </c>
      <c r="F3043" s="441">
        <v>45261</v>
      </c>
      <c r="G3043" s="220" t="s">
        <v>1773</v>
      </c>
      <c r="H3043" s="220" t="s">
        <v>74</v>
      </c>
    </row>
    <row r="3044" spans="1:8" ht="27" customHeight="1">
      <c r="A3044">
        <v>44497</v>
      </c>
      <c r="B3044" t="s">
        <v>11614</v>
      </c>
      <c r="C3044" t="s">
        <v>1573</v>
      </c>
      <c r="D3044" s="673">
        <v>14.2</v>
      </c>
      <c r="E3044" s="220" t="s">
        <v>14360</v>
      </c>
      <c r="F3044" s="441">
        <v>45261</v>
      </c>
      <c r="G3044" s="220" t="s">
        <v>1773</v>
      </c>
      <c r="H3044" s="220" t="s">
        <v>74</v>
      </c>
    </row>
    <row r="3045" spans="1:8" ht="27" customHeight="1">
      <c r="A3045">
        <v>2437</v>
      </c>
      <c r="B3045" t="s">
        <v>11615</v>
      </c>
      <c r="C3045" t="s">
        <v>1573</v>
      </c>
      <c r="D3045" s="673">
        <v>17.87</v>
      </c>
      <c r="E3045" s="220" t="s">
        <v>14360</v>
      </c>
      <c r="F3045" s="441">
        <v>45261</v>
      </c>
      <c r="G3045" s="220" t="s">
        <v>1773</v>
      </c>
      <c r="H3045" s="220" t="s">
        <v>74</v>
      </c>
    </row>
    <row r="3046" spans="1:8" ht="27" customHeight="1">
      <c r="A3046">
        <v>40921</v>
      </c>
      <c r="B3046" t="s">
        <v>11616</v>
      </c>
      <c r="C3046" t="s">
        <v>1580</v>
      </c>
      <c r="D3046" s="674">
        <v>3121.83</v>
      </c>
      <c r="E3046" s="220" t="s">
        <v>14360</v>
      </c>
      <c r="F3046" s="441">
        <v>45261</v>
      </c>
      <c r="G3046" s="220" t="s">
        <v>1773</v>
      </c>
      <c r="H3046" s="220" t="s">
        <v>74</v>
      </c>
    </row>
    <row r="3047" spans="1:8" ht="27" customHeight="1">
      <c r="A3047">
        <v>14252</v>
      </c>
      <c r="B3047" t="s">
        <v>11617</v>
      </c>
      <c r="C3047" t="s">
        <v>1574</v>
      </c>
      <c r="D3047" s="674">
        <v>3060.78</v>
      </c>
      <c r="E3047" s="220" t="s">
        <v>14360</v>
      </c>
      <c r="F3047" s="441">
        <v>45261</v>
      </c>
      <c r="G3047" s="220" t="s">
        <v>1773</v>
      </c>
      <c r="H3047" s="220" t="s">
        <v>74</v>
      </c>
    </row>
    <row r="3048" spans="1:8" ht="27" customHeight="1">
      <c r="A3048">
        <v>730</v>
      </c>
      <c r="B3048" t="s">
        <v>11618</v>
      </c>
      <c r="C3048" t="s">
        <v>1574</v>
      </c>
      <c r="D3048" s="674">
        <v>8177.84</v>
      </c>
      <c r="E3048" s="220" t="s">
        <v>14360</v>
      </c>
      <c r="F3048" s="441">
        <v>45261</v>
      </c>
      <c r="G3048" s="220" t="s">
        <v>1773</v>
      </c>
      <c r="H3048" s="220" t="s">
        <v>74</v>
      </c>
    </row>
    <row r="3049" spans="1:8" ht="27" customHeight="1">
      <c r="A3049">
        <v>723</v>
      </c>
      <c r="B3049" t="s">
        <v>11619</v>
      </c>
      <c r="C3049" t="s">
        <v>1574</v>
      </c>
      <c r="D3049" s="674">
        <v>4064.67</v>
      </c>
      <c r="E3049" s="220" t="s">
        <v>14360</v>
      </c>
      <c r="F3049" s="441">
        <v>45261</v>
      </c>
      <c r="G3049" s="220" t="s">
        <v>1773</v>
      </c>
      <c r="H3049" s="220" t="s">
        <v>74</v>
      </c>
    </row>
    <row r="3050" spans="1:8" ht="27" customHeight="1">
      <c r="A3050">
        <v>36502</v>
      </c>
      <c r="B3050" t="s">
        <v>11620</v>
      </c>
      <c r="C3050" t="s">
        <v>1574</v>
      </c>
      <c r="D3050" s="674">
        <v>3820.31</v>
      </c>
      <c r="E3050" s="220" t="s">
        <v>14360</v>
      </c>
      <c r="F3050" s="441">
        <v>45261</v>
      </c>
      <c r="G3050" s="220" t="s">
        <v>1773</v>
      </c>
      <c r="H3050" s="220" t="s">
        <v>74</v>
      </c>
    </row>
    <row r="3051" spans="1:8" ht="27" customHeight="1">
      <c r="A3051">
        <v>36503</v>
      </c>
      <c r="B3051" t="s">
        <v>11621</v>
      </c>
      <c r="C3051" t="s">
        <v>1574</v>
      </c>
      <c r="D3051" s="674">
        <v>4710.8900000000003</v>
      </c>
      <c r="E3051" s="220" t="s">
        <v>14360</v>
      </c>
      <c r="F3051" s="441">
        <v>45261</v>
      </c>
      <c r="G3051" s="220" t="s">
        <v>1773</v>
      </c>
      <c r="H3051" s="220" t="s">
        <v>74</v>
      </c>
    </row>
    <row r="3052" spans="1:8" ht="27" customHeight="1">
      <c r="A3052">
        <v>4090</v>
      </c>
      <c r="B3052" t="s">
        <v>11622</v>
      </c>
      <c r="C3052" t="s">
        <v>1574</v>
      </c>
      <c r="D3052" s="674">
        <v>1145000</v>
      </c>
      <c r="E3052" s="220" t="s">
        <v>14360</v>
      </c>
      <c r="F3052" s="441">
        <v>45261</v>
      </c>
      <c r="G3052" s="220" t="s">
        <v>1773</v>
      </c>
      <c r="H3052" s="220" t="s">
        <v>74</v>
      </c>
    </row>
    <row r="3053" spans="1:8" ht="27" customHeight="1">
      <c r="A3053">
        <v>13227</v>
      </c>
      <c r="B3053" t="s">
        <v>11623</v>
      </c>
      <c r="C3053" t="s">
        <v>1574</v>
      </c>
      <c r="D3053" s="674">
        <v>1422805.28</v>
      </c>
      <c r="E3053" s="220" t="s">
        <v>14360</v>
      </c>
      <c r="F3053" s="441">
        <v>45261</v>
      </c>
      <c r="G3053" s="220" t="s">
        <v>1773</v>
      </c>
      <c r="H3053" s="220" t="s">
        <v>74</v>
      </c>
    </row>
    <row r="3054" spans="1:8" ht="27" customHeight="1">
      <c r="A3054">
        <v>10597</v>
      </c>
      <c r="B3054" t="s">
        <v>11624</v>
      </c>
      <c r="C3054" t="s">
        <v>1574</v>
      </c>
      <c r="D3054" s="674">
        <v>1497686.1</v>
      </c>
      <c r="E3054" s="220" t="s">
        <v>14360</v>
      </c>
      <c r="F3054" s="441">
        <v>45261</v>
      </c>
      <c r="G3054" s="220" t="s">
        <v>1773</v>
      </c>
      <c r="H3054" s="220" t="s">
        <v>74</v>
      </c>
    </row>
    <row r="3055" spans="1:8" ht="27" customHeight="1">
      <c r="A3055">
        <v>39628</v>
      </c>
      <c r="B3055" t="s">
        <v>11625</v>
      </c>
      <c r="C3055" t="s">
        <v>1574</v>
      </c>
      <c r="D3055" s="674">
        <v>3661.75</v>
      </c>
      <c r="E3055" s="220" t="s">
        <v>14360</v>
      </c>
      <c r="F3055" s="441">
        <v>45261</v>
      </c>
      <c r="G3055" s="220" t="s">
        <v>1773</v>
      </c>
      <c r="H3055" s="220" t="s">
        <v>74</v>
      </c>
    </row>
    <row r="3056" spans="1:8" ht="27" customHeight="1">
      <c r="A3056">
        <v>39404</v>
      </c>
      <c r="B3056" t="s">
        <v>11626</v>
      </c>
      <c r="C3056" t="s">
        <v>1574</v>
      </c>
      <c r="D3056" s="674">
        <v>1815.74</v>
      </c>
      <c r="E3056" s="220" t="s">
        <v>14360</v>
      </c>
      <c r="F3056" s="441">
        <v>45261</v>
      </c>
      <c r="G3056" s="220" t="s">
        <v>1773</v>
      </c>
      <c r="H3056" s="220" t="s">
        <v>74</v>
      </c>
    </row>
    <row r="3057" spans="1:8" ht="27" customHeight="1">
      <c r="A3057">
        <v>39402</v>
      </c>
      <c r="B3057" t="s">
        <v>11627</v>
      </c>
      <c r="C3057" t="s">
        <v>1574</v>
      </c>
      <c r="D3057" s="674">
        <v>1495.82</v>
      </c>
      <c r="E3057" s="220" t="s">
        <v>14360</v>
      </c>
      <c r="F3057" s="441">
        <v>45261</v>
      </c>
      <c r="G3057" s="220" t="s">
        <v>1773</v>
      </c>
      <c r="H3057" s="220" t="s">
        <v>74</v>
      </c>
    </row>
    <row r="3058" spans="1:8" ht="27" customHeight="1">
      <c r="A3058">
        <v>39403</v>
      </c>
      <c r="B3058" t="s">
        <v>11628</v>
      </c>
      <c r="C3058" t="s">
        <v>1574</v>
      </c>
      <c r="D3058" s="674">
        <v>1463.29</v>
      </c>
      <c r="E3058" s="220" t="s">
        <v>14360</v>
      </c>
      <c r="F3058" s="441">
        <v>45261</v>
      </c>
      <c r="G3058" s="220" t="s">
        <v>1773</v>
      </c>
      <c r="H3058" s="220" t="s">
        <v>74</v>
      </c>
    </row>
    <row r="3059" spans="1:8" ht="27" customHeight="1">
      <c r="A3059">
        <v>4093</v>
      </c>
      <c r="B3059" t="s">
        <v>11629</v>
      </c>
      <c r="C3059" t="s">
        <v>1573</v>
      </c>
      <c r="D3059" s="673">
        <v>21.02</v>
      </c>
      <c r="E3059" s="220" t="s">
        <v>14360</v>
      </c>
      <c r="F3059" s="441">
        <v>45261</v>
      </c>
      <c r="G3059" s="220" t="s">
        <v>1773</v>
      </c>
      <c r="H3059" s="220" t="s">
        <v>74</v>
      </c>
    </row>
    <row r="3060" spans="1:8" ht="27" customHeight="1">
      <c r="A3060">
        <v>10512</v>
      </c>
      <c r="B3060" t="s">
        <v>11630</v>
      </c>
      <c r="C3060" t="s">
        <v>1580</v>
      </c>
      <c r="D3060" s="674">
        <v>3671.02</v>
      </c>
      <c r="E3060" s="220" t="s">
        <v>14360</v>
      </c>
      <c r="F3060" s="441">
        <v>45261</v>
      </c>
      <c r="G3060" s="220" t="s">
        <v>1773</v>
      </c>
      <c r="H3060" s="220" t="s">
        <v>74</v>
      </c>
    </row>
    <row r="3061" spans="1:8" ht="27" customHeight="1">
      <c r="A3061">
        <v>4243</v>
      </c>
      <c r="B3061" t="s">
        <v>11631</v>
      </c>
      <c r="C3061" t="s">
        <v>1573</v>
      </c>
      <c r="D3061" s="673">
        <v>18.079999999999998</v>
      </c>
      <c r="E3061" s="220" t="s">
        <v>14360</v>
      </c>
      <c r="F3061" s="441">
        <v>45261</v>
      </c>
      <c r="G3061" s="220" t="s">
        <v>1773</v>
      </c>
      <c r="H3061" s="220" t="s">
        <v>74</v>
      </c>
    </row>
    <row r="3062" spans="1:8" ht="27" customHeight="1">
      <c r="A3062">
        <v>20020</v>
      </c>
      <c r="B3062" t="s">
        <v>11632</v>
      </c>
      <c r="C3062" t="s">
        <v>1573</v>
      </c>
      <c r="D3062" s="673">
        <v>21.84</v>
      </c>
      <c r="E3062" s="220" t="s">
        <v>14360</v>
      </c>
      <c r="F3062" s="441">
        <v>45261</v>
      </c>
      <c r="G3062" s="220" t="s">
        <v>1773</v>
      </c>
      <c r="H3062" s="220" t="s">
        <v>74</v>
      </c>
    </row>
    <row r="3063" spans="1:8" ht="27" customHeight="1">
      <c r="A3063">
        <v>41038</v>
      </c>
      <c r="B3063" t="s">
        <v>11633</v>
      </c>
      <c r="C3063" t="s">
        <v>1580</v>
      </c>
      <c r="D3063" s="674">
        <v>3814.93</v>
      </c>
      <c r="E3063" s="220" t="s">
        <v>14360</v>
      </c>
      <c r="F3063" s="441">
        <v>45261</v>
      </c>
      <c r="G3063" s="220" t="s">
        <v>1773</v>
      </c>
      <c r="H3063" s="220" t="s">
        <v>74</v>
      </c>
    </row>
    <row r="3064" spans="1:8" ht="27" customHeight="1">
      <c r="A3064">
        <v>4094</v>
      </c>
      <c r="B3064" t="s">
        <v>11634</v>
      </c>
      <c r="C3064" t="s">
        <v>1573</v>
      </c>
      <c r="D3064" s="673">
        <v>26.13</v>
      </c>
      <c r="E3064" s="220" t="s">
        <v>14360</v>
      </c>
      <c r="F3064" s="441">
        <v>45261</v>
      </c>
      <c r="G3064" s="220" t="s">
        <v>1773</v>
      </c>
      <c r="H3064" s="220" t="s">
        <v>74</v>
      </c>
    </row>
    <row r="3065" spans="1:8" ht="27" customHeight="1">
      <c r="A3065">
        <v>40988</v>
      </c>
      <c r="B3065" t="s">
        <v>11635</v>
      </c>
      <c r="C3065" t="s">
        <v>1580</v>
      </c>
      <c r="D3065" s="674">
        <v>4566.09</v>
      </c>
      <c r="E3065" s="220" t="s">
        <v>14360</v>
      </c>
      <c r="F3065" s="441">
        <v>45261</v>
      </c>
      <c r="G3065" s="220" t="s">
        <v>1773</v>
      </c>
      <c r="H3065" s="220" t="s">
        <v>74</v>
      </c>
    </row>
    <row r="3066" spans="1:8" ht="27" customHeight="1">
      <c r="A3066">
        <v>4095</v>
      </c>
      <c r="B3066" t="s">
        <v>11636</v>
      </c>
      <c r="C3066" t="s">
        <v>1573</v>
      </c>
      <c r="D3066" s="673">
        <v>17.510000000000002</v>
      </c>
      <c r="E3066" s="220" t="s">
        <v>14360</v>
      </c>
      <c r="F3066" s="441">
        <v>45261</v>
      </c>
      <c r="G3066" s="220" t="s">
        <v>1773</v>
      </c>
      <c r="H3066" s="220" t="s">
        <v>74</v>
      </c>
    </row>
    <row r="3067" spans="1:8" ht="27" customHeight="1">
      <c r="A3067">
        <v>40990</v>
      </c>
      <c r="B3067" t="s">
        <v>11637</v>
      </c>
      <c r="C3067" t="s">
        <v>1580</v>
      </c>
      <c r="D3067" s="674">
        <v>3057.86</v>
      </c>
      <c r="E3067" s="220" t="s">
        <v>14360</v>
      </c>
      <c r="F3067" s="441">
        <v>45261</v>
      </c>
      <c r="G3067" s="220" t="s">
        <v>1773</v>
      </c>
      <c r="H3067" s="220" t="s">
        <v>74</v>
      </c>
    </row>
    <row r="3068" spans="1:8" ht="27" customHeight="1">
      <c r="A3068">
        <v>4096</v>
      </c>
      <c r="B3068" t="s">
        <v>11638</v>
      </c>
      <c r="C3068" t="s">
        <v>1573</v>
      </c>
      <c r="D3068" s="673">
        <v>23.56</v>
      </c>
      <c r="E3068" s="220" t="s">
        <v>14360</v>
      </c>
      <c r="F3068" s="441">
        <v>45261</v>
      </c>
      <c r="G3068" s="220" t="s">
        <v>1773</v>
      </c>
      <c r="H3068" s="220" t="s">
        <v>74</v>
      </c>
    </row>
    <row r="3069" spans="1:8" ht="27" customHeight="1">
      <c r="A3069">
        <v>40992</v>
      </c>
      <c r="B3069" t="s">
        <v>11639</v>
      </c>
      <c r="C3069" t="s">
        <v>1580</v>
      </c>
      <c r="D3069" s="674">
        <v>4116.58</v>
      </c>
      <c r="E3069" s="220" t="s">
        <v>14360</v>
      </c>
      <c r="F3069" s="441">
        <v>45261</v>
      </c>
      <c r="G3069" s="220" t="s">
        <v>1773</v>
      </c>
      <c r="H3069" s="220" t="s">
        <v>74</v>
      </c>
    </row>
    <row r="3070" spans="1:8" ht="27" customHeight="1">
      <c r="A3070">
        <v>4114</v>
      </c>
      <c r="B3070" t="s">
        <v>11640</v>
      </c>
      <c r="C3070" t="s">
        <v>1574</v>
      </c>
      <c r="D3070" s="673">
        <v>65.87</v>
      </c>
      <c r="E3070" s="220" t="s">
        <v>14360</v>
      </c>
      <c r="F3070" s="441">
        <v>45261</v>
      </c>
      <c r="G3070" s="220" t="s">
        <v>1773</v>
      </c>
      <c r="H3070" s="220" t="s">
        <v>74</v>
      </c>
    </row>
    <row r="3071" spans="1:8" ht="27" customHeight="1">
      <c r="A3071">
        <v>36797</v>
      </c>
      <c r="B3071" t="s">
        <v>11641</v>
      </c>
      <c r="C3071" t="s">
        <v>1574</v>
      </c>
      <c r="D3071" s="673">
        <v>58.65</v>
      </c>
      <c r="E3071" s="220" t="s">
        <v>14360</v>
      </c>
      <c r="F3071" s="441">
        <v>45261</v>
      </c>
      <c r="G3071" s="220" t="s">
        <v>1773</v>
      </c>
      <c r="H3071" s="220" t="s">
        <v>74</v>
      </c>
    </row>
    <row r="3072" spans="1:8" ht="27" customHeight="1">
      <c r="A3072">
        <v>4107</v>
      </c>
      <c r="B3072" t="s">
        <v>11642</v>
      </c>
      <c r="C3072" t="s">
        <v>1574</v>
      </c>
      <c r="D3072" s="673">
        <v>55.3</v>
      </c>
      <c r="E3072" s="220" t="s">
        <v>14360</v>
      </c>
      <c r="F3072" s="441">
        <v>45261</v>
      </c>
      <c r="G3072" s="220" t="s">
        <v>1773</v>
      </c>
      <c r="H3072" s="220" t="s">
        <v>74</v>
      </c>
    </row>
    <row r="3073" spans="1:8" ht="27" customHeight="1">
      <c r="A3073">
        <v>4102</v>
      </c>
      <c r="B3073" t="s">
        <v>11643</v>
      </c>
      <c r="C3073" t="s">
        <v>1574</v>
      </c>
      <c r="D3073" s="673">
        <v>67.5</v>
      </c>
      <c r="E3073" s="220" t="s">
        <v>14360</v>
      </c>
      <c r="F3073" s="441">
        <v>45261</v>
      </c>
      <c r="G3073" s="220" t="s">
        <v>1773</v>
      </c>
      <c r="H3073" s="220" t="s">
        <v>74</v>
      </c>
    </row>
    <row r="3074" spans="1:8" ht="27" customHeight="1">
      <c r="A3074">
        <v>36799</v>
      </c>
      <c r="B3074" t="s">
        <v>11644</v>
      </c>
      <c r="C3074" t="s">
        <v>1574</v>
      </c>
      <c r="D3074" s="673">
        <v>56.92</v>
      </c>
      <c r="E3074" s="220" t="s">
        <v>14360</v>
      </c>
      <c r="F3074" s="441">
        <v>45261</v>
      </c>
      <c r="G3074" s="220" t="s">
        <v>1773</v>
      </c>
      <c r="H3074" s="220" t="s">
        <v>74</v>
      </c>
    </row>
    <row r="3075" spans="1:8" ht="27" customHeight="1">
      <c r="A3075">
        <v>2747</v>
      </c>
      <c r="B3075" t="s">
        <v>11645</v>
      </c>
      <c r="C3075" t="s">
        <v>1577</v>
      </c>
      <c r="D3075" s="673">
        <v>27.82</v>
      </c>
      <c r="E3075" s="220" t="s">
        <v>14360</v>
      </c>
      <c r="F3075" s="441">
        <v>45261</v>
      </c>
      <c r="G3075" s="220" t="s">
        <v>1773</v>
      </c>
      <c r="H3075" s="220" t="s">
        <v>74</v>
      </c>
    </row>
    <row r="3076" spans="1:8" ht="27" customHeight="1">
      <c r="A3076">
        <v>21138</v>
      </c>
      <c r="B3076" t="s">
        <v>11646</v>
      </c>
      <c r="C3076" t="s">
        <v>1577</v>
      </c>
      <c r="D3076" s="673">
        <v>8.82</v>
      </c>
      <c r="E3076" s="220" t="s">
        <v>14360</v>
      </c>
      <c r="F3076" s="441">
        <v>45261</v>
      </c>
      <c r="G3076" s="220" t="s">
        <v>1773</v>
      </c>
      <c r="H3076" s="220" t="s">
        <v>74</v>
      </c>
    </row>
    <row r="3077" spans="1:8" ht="27" customHeight="1">
      <c r="A3077">
        <v>10826</v>
      </c>
      <c r="B3077" t="s">
        <v>11647</v>
      </c>
      <c r="C3077" t="s">
        <v>1574</v>
      </c>
      <c r="D3077" s="673">
        <v>66.95</v>
      </c>
      <c r="E3077" s="220" t="s">
        <v>14360</v>
      </c>
      <c r="F3077" s="441">
        <v>45261</v>
      </c>
      <c r="G3077" s="220" t="s">
        <v>1773</v>
      </c>
      <c r="H3077" s="220" t="s">
        <v>74</v>
      </c>
    </row>
    <row r="3078" spans="1:8" ht="27" customHeight="1">
      <c r="A3078">
        <v>365</v>
      </c>
      <c r="B3078" t="s">
        <v>11648</v>
      </c>
      <c r="C3078" t="s">
        <v>1574</v>
      </c>
      <c r="D3078" s="673">
        <v>41.51</v>
      </c>
      <c r="E3078" s="220" t="s">
        <v>14360</v>
      </c>
      <c r="F3078" s="441">
        <v>45261</v>
      </c>
      <c r="G3078" s="220" t="s">
        <v>1773</v>
      </c>
      <c r="H3078" s="220" t="s">
        <v>74</v>
      </c>
    </row>
    <row r="3079" spans="1:8" ht="27" customHeight="1">
      <c r="A3079">
        <v>38639</v>
      </c>
      <c r="B3079" t="s">
        <v>11649</v>
      </c>
      <c r="C3079" t="s">
        <v>1574</v>
      </c>
      <c r="D3079" s="673">
        <v>160.68</v>
      </c>
      <c r="E3079" s="220" t="s">
        <v>14360</v>
      </c>
      <c r="F3079" s="441">
        <v>45261</v>
      </c>
      <c r="G3079" s="220" t="s">
        <v>1773</v>
      </c>
      <c r="H3079" s="220" t="s">
        <v>74</v>
      </c>
    </row>
    <row r="3080" spans="1:8" ht="27" customHeight="1">
      <c r="A3080">
        <v>38640</v>
      </c>
      <c r="B3080" t="s">
        <v>11650</v>
      </c>
      <c r="C3080" t="s">
        <v>1574</v>
      </c>
      <c r="D3080" s="673">
        <v>2.41</v>
      </c>
      <c r="E3080" s="220" t="s">
        <v>14360</v>
      </c>
      <c r="F3080" s="441">
        <v>45261</v>
      </c>
      <c r="G3080" s="220" t="s">
        <v>1773</v>
      </c>
      <c r="H3080" s="220" t="s">
        <v>74</v>
      </c>
    </row>
    <row r="3081" spans="1:8" ht="27" customHeight="1">
      <c r="A3081">
        <v>358</v>
      </c>
      <c r="B3081" t="s">
        <v>11651</v>
      </c>
      <c r="C3081" t="s">
        <v>1574</v>
      </c>
      <c r="D3081" s="673">
        <v>49.54</v>
      </c>
      <c r="E3081" s="220" t="s">
        <v>14360</v>
      </c>
      <c r="F3081" s="441">
        <v>45261</v>
      </c>
      <c r="G3081" s="220" t="s">
        <v>1773</v>
      </c>
      <c r="H3081" s="220" t="s">
        <v>74</v>
      </c>
    </row>
    <row r="3082" spans="1:8" ht="27" customHeight="1">
      <c r="A3082">
        <v>359</v>
      </c>
      <c r="B3082" t="s">
        <v>11652</v>
      </c>
      <c r="C3082" t="s">
        <v>1574</v>
      </c>
      <c r="D3082" s="673">
        <v>101.77</v>
      </c>
      <c r="E3082" s="220" t="s">
        <v>14360</v>
      </c>
      <c r="F3082" s="441">
        <v>45261</v>
      </c>
      <c r="G3082" s="220" t="s">
        <v>1773</v>
      </c>
      <c r="H3082" s="220" t="s">
        <v>74</v>
      </c>
    </row>
    <row r="3083" spans="1:8" ht="27" customHeight="1">
      <c r="A3083">
        <v>38641</v>
      </c>
      <c r="B3083" t="s">
        <v>11653</v>
      </c>
      <c r="C3083" t="s">
        <v>1574</v>
      </c>
      <c r="D3083" s="673">
        <v>100.43</v>
      </c>
      <c r="E3083" s="220" t="s">
        <v>14360</v>
      </c>
      <c r="F3083" s="441">
        <v>45261</v>
      </c>
      <c r="G3083" s="220" t="s">
        <v>1773</v>
      </c>
      <c r="H3083" s="220" t="s">
        <v>74</v>
      </c>
    </row>
    <row r="3084" spans="1:8" ht="27" customHeight="1">
      <c r="A3084">
        <v>360</v>
      </c>
      <c r="B3084" t="s">
        <v>11654</v>
      </c>
      <c r="C3084" t="s">
        <v>1574</v>
      </c>
      <c r="D3084" s="673">
        <v>2.33</v>
      </c>
      <c r="E3084" s="220" t="s">
        <v>14360</v>
      </c>
      <c r="F3084" s="441">
        <v>45261</v>
      </c>
      <c r="G3084" s="220" t="s">
        <v>1773</v>
      </c>
      <c r="H3084" s="220" t="s">
        <v>74</v>
      </c>
    </row>
    <row r="3085" spans="1:8" ht="27" customHeight="1">
      <c r="A3085">
        <v>42430</v>
      </c>
      <c r="B3085" t="s">
        <v>11655</v>
      </c>
      <c r="C3085" t="s">
        <v>1574</v>
      </c>
      <c r="D3085" s="674">
        <v>6434.22</v>
      </c>
      <c r="E3085" s="220" t="s">
        <v>14360</v>
      </c>
      <c r="F3085" s="441">
        <v>45261</v>
      </c>
      <c r="G3085" s="220" t="s">
        <v>1773</v>
      </c>
      <c r="H3085" s="220" t="s">
        <v>74</v>
      </c>
    </row>
    <row r="3086" spans="1:8" ht="27" customHeight="1">
      <c r="A3086">
        <v>4209</v>
      </c>
      <c r="B3086" t="s">
        <v>11656</v>
      </c>
      <c r="C3086" t="s">
        <v>1574</v>
      </c>
      <c r="D3086" s="673">
        <v>25.23</v>
      </c>
      <c r="E3086" s="220" t="s">
        <v>14360</v>
      </c>
      <c r="F3086" s="441">
        <v>45261</v>
      </c>
      <c r="G3086" s="220" t="s">
        <v>1773</v>
      </c>
      <c r="H3086" s="220" t="s">
        <v>74</v>
      </c>
    </row>
    <row r="3087" spans="1:8" ht="27" customHeight="1">
      <c r="A3087">
        <v>4180</v>
      </c>
      <c r="B3087" t="s">
        <v>11657</v>
      </c>
      <c r="C3087" t="s">
        <v>1574</v>
      </c>
      <c r="D3087" s="673">
        <v>18.989999999999998</v>
      </c>
      <c r="E3087" s="220" t="s">
        <v>14360</v>
      </c>
      <c r="F3087" s="441">
        <v>45261</v>
      </c>
      <c r="G3087" s="220" t="s">
        <v>1773</v>
      </c>
      <c r="H3087" s="220" t="s">
        <v>74</v>
      </c>
    </row>
    <row r="3088" spans="1:8" ht="27" customHeight="1">
      <c r="A3088">
        <v>4177</v>
      </c>
      <c r="B3088" t="s">
        <v>11658</v>
      </c>
      <c r="C3088" t="s">
        <v>1574</v>
      </c>
      <c r="D3088" s="673">
        <v>6.3</v>
      </c>
      <c r="E3088" s="220" t="s">
        <v>14360</v>
      </c>
      <c r="F3088" s="441">
        <v>45261</v>
      </c>
      <c r="G3088" s="220" t="s">
        <v>1773</v>
      </c>
      <c r="H3088" s="220" t="s">
        <v>74</v>
      </c>
    </row>
    <row r="3089" spans="1:8" ht="27" customHeight="1">
      <c r="A3089">
        <v>4179</v>
      </c>
      <c r="B3089" t="s">
        <v>11659</v>
      </c>
      <c r="C3089" t="s">
        <v>1574</v>
      </c>
      <c r="D3089" s="673">
        <v>12.9</v>
      </c>
      <c r="E3089" s="220" t="s">
        <v>14360</v>
      </c>
      <c r="F3089" s="441">
        <v>45261</v>
      </c>
      <c r="G3089" s="220" t="s">
        <v>1773</v>
      </c>
      <c r="H3089" s="220" t="s">
        <v>74</v>
      </c>
    </row>
    <row r="3090" spans="1:8" ht="27" customHeight="1">
      <c r="A3090">
        <v>4208</v>
      </c>
      <c r="B3090" t="s">
        <v>11660</v>
      </c>
      <c r="C3090" t="s">
        <v>1574</v>
      </c>
      <c r="D3090" s="673">
        <v>60.06</v>
      </c>
      <c r="E3090" s="220" t="s">
        <v>14360</v>
      </c>
      <c r="F3090" s="441">
        <v>45261</v>
      </c>
      <c r="G3090" s="220" t="s">
        <v>1773</v>
      </c>
      <c r="H3090" s="220" t="s">
        <v>74</v>
      </c>
    </row>
    <row r="3091" spans="1:8" ht="27" customHeight="1">
      <c r="A3091">
        <v>4181</v>
      </c>
      <c r="B3091" t="s">
        <v>11661</v>
      </c>
      <c r="C3091" t="s">
        <v>1574</v>
      </c>
      <c r="D3091" s="673">
        <v>39.24</v>
      </c>
      <c r="E3091" s="220" t="s">
        <v>14360</v>
      </c>
      <c r="F3091" s="441">
        <v>45261</v>
      </c>
      <c r="G3091" s="220" t="s">
        <v>1773</v>
      </c>
      <c r="H3091" s="220" t="s">
        <v>74</v>
      </c>
    </row>
    <row r="3092" spans="1:8" ht="27" customHeight="1">
      <c r="A3092">
        <v>4178</v>
      </c>
      <c r="B3092" t="s">
        <v>11662</v>
      </c>
      <c r="C3092" t="s">
        <v>1574</v>
      </c>
      <c r="D3092" s="673">
        <v>8.74</v>
      </c>
      <c r="E3092" s="220" t="s">
        <v>14360</v>
      </c>
      <c r="F3092" s="441">
        <v>45261</v>
      </c>
      <c r="G3092" s="220" t="s">
        <v>1773</v>
      </c>
      <c r="H3092" s="220" t="s">
        <v>74</v>
      </c>
    </row>
    <row r="3093" spans="1:8" ht="27" customHeight="1">
      <c r="A3093">
        <v>4182</v>
      </c>
      <c r="B3093" t="s">
        <v>11663</v>
      </c>
      <c r="C3093" t="s">
        <v>1574</v>
      </c>
      <c r="D3093" s="673">
        <v>97.7</v>
      </c>
      <c r="E3093" s="220" t="s">
        <v>14360</v>
      </c>
      <c r="F3093" s="441">
        <v>45261</v>
      </c>
      <c r="G3093" s="220" t="s">
        <v>1773</v>
      </c>
      <c r="H3093" s="220" t="s">
        <v>74</v>
      </c>
    </row>
    <row r="3094" spans="1:8" ht="27" customHeight="1">
      <c r="A3094">
        <v>4183</v>
      </c>
      <c r="B3094" t="s">
        <v>11664</v>
      </c>
      <c r="C3094" t="s">
        <v>1574</v>
      </c>
      <c r="D3094" s="673">
        <v>157.29</v>
      </c>
      <c r="E3094" s="220" t="s">
        <v>14360</v>
      </c>
      <c r="F3094" s="441">
        <v>45261</v>
      </c>
      <c r="G3094" s="220" t="s">
        <v>1773</v>
      </c>
      <c r="H3094" s="220" t="s">
        <v>74</v>
      </c>
    </row>
    <row r="3095" spans="1:8" ht="27" customHeight="1">
      <c r="A3095">
        <v>4184</v>
      </c>
      <c r="B3095" t="s">
        <v>11665</v>
      </c>
      <c r="C3095" t="s">
        <v>1574</v>
      </c>
      <c r="D3095" s="673">
        <v>347.21</v>
      </c>
      <c r="E3095" s="220" t="s">
        <v>14360</v>
      </c>
      <c r="F3095" s="441">
        <v>45261</v>
      </c>
      <c r="G3095" s="220" t="s">
        <v>1773</v>
      </c>
      <c r="H3095" s="220" t="s">
        <v>74</v>
      </c>
    </row>
    <row r="3096" spans="1:8" ht="27" customHeight="1">
      <c r="A3096">
        <v>4185</v>
      </c>
      <c r="B3096" t="s">
        <v>11666</v>
      </c>
      <c r="C3096" t="s">
        <v>1574</v>
      </c>
      <c r="D3096" s="673">
        <v>576.91</v>
      </c>
      <c r="E3096" s="220" t="s">
        <v>14360</v>
      </c>
      <c r="F3096" s="441">
        <v>45261</v>
      </c>
      <c r="G3096" s="220" t="s">
        <v>1773</v>
      </c>
      <c r="H3096" s="220" t="s">
        <v>74</v>
      </c>
    </row>
    <row r="3097" spans="1:8" ht="27" customHeight="1">
      <c r="A3097">
        <v>4205</v>
      </c>
      <c r="B3097" t="s">
        <v>11667</v>
      </c>
      <c r="C3097" t="s">
        <v>1574</v>
      </c>
      <c r="D3097" s="673">
        <v>33.32</v>
      </c>
      <c r="E3097" s="220" t="s">
        <v>14360</v>
      </c>
      <c r="F3097" s="441">
        <v>45261</v>
      </c>
      <c r="G3097" s="220" t="s">
        <v>1773</v>
      </c>
      <c r="H3097" s="220" t="s">
        <v>74</v>
      </c>
    </row>
    <row r="3098" spans="1:8" ht="27" customHeight="1">
      <c r="A3098">
        <v>4192</v>
      </c>
      <c r="B3098" t="s">
        <v>11668</v>
      </c>
      <c r="C3098" t="s">
        <v>1574</v>
      </c>
      <c r="D3098" s="673">
        <v>33.32</v>
      </c>
      <c r="E3098" s="220" t="s">
        <v>14360</v>
      </c>
      <c r="F3098" s="441">
        <v>45261</v>
      </c>
      <c r="G3098" s="220" t="s">
        <v>1773</v>
      </c>
      <c r="H3098" s="220" t="s">
        <v>74</v>
      </c>
    </row>
    <row r="3099" spans="1:8" ht="27" customHeight="1">
      <c r="A3099">
        <v>4191</v>
      </c>
      <c r="B3099" t="s">
        <v>11669</v>
      </c>
      <c r="C3099" t="s">
        <v>1574</v>
      </c>
      <c r="D3099" s="673">
        <v>33.32</v>
      </c>
      <c r="E3099" s="220" t="s">
        <v>14360</v>
      </c>
      <c r="F3099" s="441">
        <v>45261</v>
      </c>
      <c r="G3099" s="220" t="s">
        <v>1773</v>
      </c>
      <c r="H3099" s="220" t="s">
        <v>74</v>
      </c>
    </row>
    <row r="3100" spans="1:8" ht="27" customHeight="1">
      <c r="A3100">
        <v>4207</v>
      </c>
      <c r="B3100" t="s">
        <v>11670</v>
      </c>
      <c r="C3100" t="s">
        <v>1574</v>
      </c>
      <c r="D3100" s="673">
        <v>26.81</v>
      </c>
      <c r="E3100" s="220" t="s">
        <v>14360</v>
      </c>
      <c r="F3100" s="441">
        <v>45261</v>
      </c>
      <c r="G3100" s="220" t="s">
        <v>1773</v>
      </c>
      <c r="H3100" s="220" t="s">
        <v>74</v>
      </c>
    </row>
    <row r="3101" spans="1:8" ht="27" customHeight="1">
      <c r="A3101">
        <v>4206</v>
      </c>
      <c r="B3101" t="s">
        <v>11671</v>
      </c>
      <c r="C3101" t="s">
        <v>1574</v>
      </c>
      <c r="D3101" s="673">
        <v>26.03</v>
      </c>
      <c r="E3101" s="220" t="s">
        <v>14360</v>
      </c>
      <c r="F3101" s="441">
        <v>45261</v>
      </c>
      <c r="G3101" s="220" t="s">
        <v>1773</v>
      </c>
      <c r="H3101" s="220" t="s">
        <v>74</v>
      </c>
    </row>
    <row r="3102" spans="1:8" ht="27" customHeight="1">
      <c r="A3102">
        <v>4190</v>
      </c>
      <c r="B3102" t="s">
        <v>11672</v>
      </c>
      <c r="C3102" t="s">
        <v>1574</v>
      </c>
      <c r="D3102" s="673">
        <v>26.03</v>
      </c>
      <c r="E3102" s="220" t="s">
        <v>14360</v>
      </c>
      <c r="F3102" s="441">
        <v>45261</v>
      </c>
      <c r="G3102" s="220" t="s">
        <v>1773</v>
      </c>
      <c r="H3102" s="220" t="s">
        <v>74</v>
      </c>
    </row>
    <row r="3103" spans="1:8" ht="27" customHeight="1">
      <c r="A3103">
        <v>4186</v>
      </c>
      <c r="B3103" t="s">
        <v>11673</v>
      </c>
      <c r="C3103" t="s">
        <v>1574</v>
      </c>
      <c r="D3103" s="673">
        <v>7.69</v>
      </c>
      <c r="E3103" s="220" t="s">
        <v>14360</v>
      </c>
      <c r="F3103" s="441">
        <v>45261</v>
      </c>
      <c r="G3103" s="220" t="s">
        <v>1773</v>
      </c>
      <c r="H3103" s="220" t="s">
        <v>74</v>
      </c>
    </row>
    <row r="3104" spans="1:8" ht="27" customHeight="1">
      <c r="A3104">
        <v>4188</v>
      </c>
      <c r="B3104" t="s">
        <v>11674</v>
      </c>
      <c r="C3104" t="s">
        <v>1574</v>
      </c>
      <c r="D3104" s="673">
        <v>15.71</v>
      </c>
      <c r="E3104" s="220" t="s">
        <v>14360</v>
      </c>
      <c r="F3104" s="441">
        <v>45261</v>
      </c>
      <c r="G3104" s="220" t="s">
        <v>1773</v>
      </c>
      <c r="H3104" s="220" t="s">
        <v>74</v>
      </c>
    </row>
    <row r="3105" spans="1:8" ht="27" customHeight="1">
      <c r="A3105">
        <v>4189</v>
      </c>
      <c r="B3105" t="s">
        <v>11675</v>
      </c>
      <c r="C3105" t="s">
        <v>1574</v>
      </c>
      <c r="D3105" s="673">
        <v>15.71</v>
      </c>
      <c r="E3105" s="220" t="s">
        <v>14360</v>
      </c>
      <c r="F3105" s="441">
        <v>45261</v>
      </c>
      <c r="G3105" s="220" t="s">
        <v>1773</v>
      </c>
      <c r="H3105" s="220" t="s">
        <v>74</v>
      </c>
    </row>
    <row r="3106" spans="1:8" ht="27" customHeight="1">
      <c r="A3106">
        <v>4197</v>
      </c>
      <c r="B3106" t="s">
        <v>11676</v>
      </c>
      <c r="C3106" t="s">
        <v>1574</v>
      </c>
      <c r="D3106" s="673">
        <v>83.19</v>
      </c>
      <c r="E3106" s="220" t="s">
        <v>14360</v>
      </c>
      <c r="F3106" s="441">
        <v>45261</v>
      </c>
      <c r="G3106" s="220" t="s">
        <v>1773</v>
      </c>
      <c r="H3106" s="220" t="s">
        <v>74</v>
      </c>
    </row>
    <row r="3107" spans="1:8" ht="27" customHeight="1">
      <c r="A3107">
        <v>4194</v>
      </c>
      <c r="B3107" t="s">
        <v>11677</v>
      </c>
      <c r="C3107" t="s">
        <v>1574</v>
      </c>
      <c r="D3107" s="673">
        <v>50.27</v>
      </c>
      <c r="E3107" s="220" t="s">
        <v>14360</v>
      </c>
      <c r="F3107" s="441">
        <v>45261</v>
      </c>
      <c r="G3107" s="220" t="s">
        <v>1773</v>
      </c>
      <c r="H3107" s="220" t="s">
        <v>74</v>
      </c>
    </row>
    <row r="3108" spans="1:8" ht="27" customHeight="1">
      <c r="A3108">
        <v>4193</v>
      </c>
      <c r="B3108" t="s">
        <v>11678</v>
      </c>
      <c r="C3108" t="s">
        <v>1574</v>
      </c>
      <c r="D3108" s="673">
        <v>50.27</v>
      </c>
      <c r="E3108" s="220" t="s">
        <v>14360</v>
      </c>
      <c r="F3108" s="441">
        <v>45261</v>
      </c>
      <c r="G3108" s="220" t="s">
        <v>1773</v>
      </c>
      <c r="H3108" s="220" t="s">
        <v>74</v>
      </c>
    </row>
    <row r="3109" spans="1:8" ht="27" customHeight="1">
      <c r="A3109">
        <v>4204</v>
      </c>
      <c r="B3109" t="s">
        <v>11679</v>
      </c>
      <c r="C3109" t="s">
        <v>1574</v>
      </c>
      <c r="D3109" s="673">
        <v>50.27</v>
      </c>
      <c r="E3109" s="220" t="s">
        <v>14360</v>
      </c>
      <c r="F3109" s="441">
        <v>45261</v>
      </c>
      <c r="G3109" s="220" t="s">
        <v>1773</v>
      </c>
      <c r="H3109" s="220" t="s">
        <v>74</v>
      </c>
    </row>
    <row r="3110" spans="1:8" ht="27" customHeight="1">
      <c r="A3110">
        <v>4187</v>
      </c>
      <c r="B3110" t="s">
        <v>11680</v>
      </c>
      <c r="C3110" t="s">
        <v>1574</v>
      </c>
      <c r="D3110" s="673">
        <v>10.02</v>
      </c>
      <c r="E3110" s="220" t="s">
        <v>14360</v>
      </c>
      <c r="F3110" s="441">
        <v>45261</v>
      </c>
      <c r="G3110" s="220" t="s">
        <v>1773</v>
      </c>
      <c r="H3110" s="220" t="s">
        <v>74</v>
      </c>
    </row>
    <row r="3111" spans="1:8" ht="27" customHeight="1">
      <c r="A3111">
        <v>4202</v>
      </c>
      <c r="B3111" t="s">
        <v>11681</v>
      </c>
      <c r="C3111" t="s">
        <v>1574</v>
      </c>
      <c r="D3111" s="673">
        <v>151.93</v>
      </c>
      <c r="E3111" s="220" t="s">
        <v>14360</v>
      </c>
      <c r="F3111" s="441">
        <v>45261</v>
      </c>
      <c r="G3111" s="220" t="s">
        <v>1773</v>
      </c>
      <c r="H3111" s="220" t="s">
        <v>74</v>
      </c>
    </row>
    <row r="3112" spans="1:8" ht="27" customHeight="1">
      <c r="A3112">
        <v>4203</v>
      </c>
      <c r="B3112" t="s">
        <v>11682</v>
      </c>
      <c r="C3112" t="s">
        <v>1574</v>
      </c>
      <c r="D3112" s="673">
        <v>134.18</v>
      </c>
      <c r="E3112" s="220" t="s">
        <v>14360</v>
      </c>
      <c r="F3112" s="441">
        <v>45261</v>
      </c>
      <c r="G3112" s="220" t="s">
        <v>1773</v>
      </c>
      <c r="H3112" s="220" t="s">
        <v>74</v>
      </c>
    </row>
    <row r="3113" spans="1:8" ht="27" customHeight="1">
      <c r="A3113">
        <v>40368</v>
      </c>
      <c r="B3113" t="s">
        <v>11683</v>
      </c>
      <c r="C3113" t="s">
        <v>1574</v>
      </c>
      <c r="D3113" s="673">
        <v>61.16</v>
      </c>
      <c r="E3113" s="220" t="s">
        <v>14360</v>
      </c>
      <c r="F3113" s="441">
        <v>45261</v>
      </c>
      <c r="G3113" s="220" t="s">
        <v>1773</v>
      </c>
      <c r="H3113" s="220" t="s">
        <v>74</v>
      </c>
    </row>
    <row r="3114" spans="1:8" ht="27" customHeight="1">
      <c r="A3114">
        <v>40365</v>
      </c>
      <c r="B3114" t="s">
        <v>11684</v>
      </c>
      <c r="C3114" t="s">
        <v>1574</v>
      </c>
      <c r="D3114" s="673">
        <v>41.26</v>
      </c>
      <c r="E3114" s="220" t="s">
        <v>14360</v>
      </c>
      <c r="F3114" s="441">
        <v>45261</v>
      </c>
      <c r="G3114" s="220" t="s">
        <v>1773</v>
      </c>
      <c r="H3114" s="220" t="s">
        <v>74</v>
      </c>
    </row>
    <row r="3115" spans="1:8" ht="27" customHeight="1">
      <c r="A3115">
        <v>40356</v>
      </c>
      <c r="B3115" t="s">
        <v>11685</v>
      </c>
      <c r="C3115" t="s">
        <v>1574</v>
      </c>
      <c r="D3115" s="673">
        <v>14.1</v>
      </c>
      <c r="E3115" s="220" t="s">
        <v>14360</v>
      </c>
      <c r="F3115" s="441">
        <v>45261</v>
      </c>
      <c r="G3115" s="220" t="s">
        <v>1773</v>
      </c>
      <c r="H3115" s="220" t="s">
        <v>74</v>
      </c>
    </row>
    <row r="3116" spans="1:8" ht="27" customHeight="1">
      <c r="A3116">
        <v>40362</v>
      </c>
      <c r="B3116" t="s">
        <v>11686</v>
      </c>
      <c r="C3116" t="s">
        <v>1574</v>
      </c>
      <c r="D3116" s="673">
        <v>27.33</v>
      </c>
      <c r="E3116" s="220" t="s">
        <v>14360</v>
      </c>
      <c r="F3116" s="441">
        <v>45261</v>
      </c>
      <c r="G3116" s="220" t="s">
        <v>1773</v>
      </c>
      <c r="H3116" s="220" t="s">
        <v>74</v>
      </c>
    </row>
    <row r="3117" spans="1:8" ht="27" customHeight="1">
      <c r="A3117">
        <v>40374</v>
      </c>
      <c r="B3117" t="s">
        <v>11687</v>
      </c>
      <c r="C3117" t="s">
        <v>1574</v>
      </c>
      <c r="D3117" s="673">
        <v>159.85</v>
      </c>
      <c r="E3117" s="220" t="s">
        <v>14360</v>
      </c>
      <c r="F3117" s="441">
        <v>45261</v>
      </c>
      <c r="G3117" s="220" t="s">
        <v>1773</v>
      </c>
      <c r="H3117" s="220" t="s">
        <v>74</v>
      </c>
    </row>
    <row r="3118" spans="1:8" ht="27" customHeight="1">
      <c r="A3118">
        <v>40371</v>
      </c>
      <c r="B3118" t="s">
        <v>11688</v>
      </c>
      <c r="C3118" t="s">
        <v>1574</v>
      </c>
      <c r="D3118" s="673">
        <v>100.62</v>
      </c>
      <c r="E3118" s="220" t="s">
        <v>14360</v>
      </c>
      <c r="F3118" s="441">
        <v>45261</v>
      </c>
      <c r="G3118" s="220" t="s">
        <v>1773</v>
      </c>
      <c r="H3118" s="220" t="s">
        <v>74</v>
      </c>
    </row>
    <row r="3119" spans="1:8" ht="27" customHeight="1">
      <c r="A3119">
        <v>40359</v>
      </c>
      <c r="B3119" t="s">
        <v>11689</v>
      </c>
      <c r="C3119" t="s">
        <v>1574</v>
      </c>
      <c r="D3119" s="673">
        <v>18.21</v>
      </c>
      <c r="E3119" s="220" t="s">
        <v>14360</v>
      </c>
      <c r="F3119" s="441">
        <v>45261</v>
      </c>
      <c r="G3119" s="220" t="s">
        <v>1773</v>
      </c>
      <c r="H3119" s="220" t="s">
        <v>74</v>
      </c>
    </row>
    <row r="3120" spans="1:8" ht="27" customHeight="1">
      <c r="A3120">
        <v>7595</v>
      </c>
      <c r="B3120" t="s">
        <v>11690</v>
      </c>
      <c r="C3120" t="s">
        <v>1573</v>
      </c>
      <c r="D3120" s="673">
        <v>14.61</v>
      </c>
      <c r="E3120" s="220" t="s">
        <v>14360</v>
      </c>
      <c r="F3120" s="441">
        <v>45261</v>
      </c>
      <c r="G3120" s="220" t="s">
        <v>1773</v>
      </c>
      <c r="H3120" s="220" t="s">
        <v>74</v>
      </c>
    </row>
    <row r="3121" spans="1:8" ht="27" customHeight="1">
      <c r="A3121">
        <v>41094</v>
      </c>
      <c r="B3121" t="s">
        <v>11691</v>
      </c>
      <c r="C3121" t="s">
        <v>1580</v>
      </c>
      <c r="D3121" s="674">
        <v>2554.08</v>
      </c>
      <c r="E3121" s="220" t="s">
        <v>14360</v>
      </c>
      <c r="F3121" s="441">
        <v>45261</v>
      </c>
      <c r="G3121" s="220" t="s">
        <v>1773</v>
      </c>
      <c r="H3121" s="220" t="s">
        <v>74</v>
      </c>
    </row>
    <row r="3122" spans="1:8" ht="27" customHeight="1">
      <c r="A3122">
        <v>39609</v>
      </c>
      <c r="B3122" t="s">
        <v>11692</v>
      </c>
      <c r="C3122" t="s">
        <v>1574</v>
      </c>
      <c r="D3122" s="674">
        <v>61481.05</v>
      </c>
      <c r="E3122" s="220" t="s">
        <v>14360</v>
      </c>
      <c r="F3122" s="441">
        <v>45261</v>
      </c>
      <c r="G3122" s="220" t="s">
        <v>1773</v>
      </c>
      <c r="H3122" s="220" t="s">
        <v>74</v>
      </c>
    </row>
    <row r="3123" spans="1:8" ht="27" customHeight="1">
      <c r="A3123">
        <v>39610</v>
      </c>
      <c r="B3123" t="s">
        <v>11693</v>
      </c>
      <c r="C3123" t="s">
        <v>1574</v>
      </c>
      <c r="D3123" s="674">
        <v>89743.15</v>
      </c>
      <c r="E3123" s="220" t="s">
        <v>14360</v>
      </c>
      <c r="F3123" s="441">
        <v>45261</v>
      </c>
      <c r="G3123" s="220" t="s">
        <v>1773</v>
      </c>
      <c r="H3123" s="220" t="s">
        <v>74</v>
      </c>
    </row>
    <row r="3124" spans="1:8" ht="27" customHeight="1">
      <c r="A3124">
        <v>39611</v>
      </c>
      <c r="B3124" t="s">
        <v>11694</v>
      </c>
      <c r="C3124" t="s">
        <v>1574</v>
      </c>
      <c r="D3124" s="674">
        <v>108603.91</v>
      </c>
      <c r="E3124" s="220" t="s">
        <v>14360</v>
      </c>
      <c r="F3124" s="441">
        <v>45261</v>
      </c>
      <c r="G3124" s="220" t="s">
        <v>1773</v>
      </c>
      <c r="H3124" s="220" t="s">
        <v>74</v>
      </c>
    </row>
    <row r="3125" spans="1:8" ht="27" customHeight="1">
      <c r="A3125">
        <v>39612</v>
      </c>
      <c r="B3125" t="s">
        <v>11695</v>
      </c>
      <c r="C3125" t="s">
        <v>1574</v>
      </c>
      <c r="D3125" s="674">
        <v>170130.47</v>
      </c>
      <c r="E3125" s="220" t="s">
        <v>14360</v>
      </c>
      <c r="F3125" s="441">
        <v>45261</v>
      </c>
      <c r="G3125" s="220" t="s">
        <v>1773</v>
      </c>
      <c r="H3125" s="220" t="s">
        <v>74</v>
      </c>
    </row>
    <row r="3126" spans="1:8" ht="27" customHeight="1">
      <c r="A3126">
        <v>39608</v>
      </c>
      <c r="B3126" t="s">
        <v>11696</v>
      </c>
      <c r="C3126" t="s">
        <v>1574</v>
      </c>
      <c r="D3126" s="674">
        <v>49159.6</v>
      </c>
      <c r="E3126" s="220" t="s">
        <v>14360</v>
      </c>
      <c r="F3126" s="441">
        <v>45261</v>
      </c>
      <c r="G3126" s="220" t="s">
        <v>1773</v>
      </c>
      <c r="H3126" s="220" t="s">
        <v>74</v>
      </c>
    </row>
    <row r="3127" spans="1:8" ht="27" customHeight="1">
      <c r="A3127">
        <v>38175</v>
      </c>
      <c r="B3127" t="s">
        <v>11697</v>
      </c>
      <c r="C3127" t="s">
        <v>1574</v>
      </c>
      <c r="D3127" s="673">
        <v>4.9000000000000004</v>
      </c>
      <c r="E3127" s="220" t="s">
        <v>14360</v>
      </c>
      <c r="F3127" s="441">
        <v>45261</v>
      </c>
      <c r="G3127" s="220" t="s">
        <v>1773</v>
      </c>
      <c r="H3127" s="220" t="s">
        <v>74</v>
      </c>
    </row>
    <row r="3128" spans="1:8" ht="27" customHeight="1">
      <c r="A3128">
        <v>38176</v>
      </c>
      <c r="B3128" t="s">
        <v>11698</v>
      </c>
      <c r="C3128" t="s">
        <v>1574</v>
      </c>
      <c r="D3128" s="673">
        <v>14.42</v>
      </c>
      <c r="E3128" s="220" t="s">
        <v>14360</v>
      </c>
      <c r="F3128" s="441">
        <v>45261</v>
      </c>
      <c r="G3128" s="220" t="s">
        <v>1773</v>
      </c>
      <c r="H3128" s="220" t="s">
        <v>74</v>
      </c>
    </row>
    <row r="3129" spans="1:8" ht="27" customHeight="1">
      <c r="A3129">
        <v>36152</v>
      </c>
      <c r="B3129" t="s">
        <v>11699</v>
      </c>
      <c r="C3129" t="s">
        <v>1574</v>
      </c>
      <c r="D3129" s="673">
        <v>6.63</v>
      </c>
      <c r="E3129" s="220" t="s">
        <v>14360</v>
      </c>
      <c r="F3129" s="441">
        <v>45261</v>
      </c>
      <c r="G3129" s="220" t="s">
        <v>1773</v>
      </c>
      <c r="H3129" s="220" t="s">
        <v>74</v>
      </c>
    </row>
    <row r="3130" spans="1:8" ht="27" customHeight="1">
      <c r="A3130">
        <v>4221</v>
      </c>
      <c r="B3130" t="s">
        <v>11700</v>
      </c>
      <c r="C3130" t="s">
        <v>1579</v>
      </c>
      <c r="D3130" s="673">
        <v>5.88</v>
      </c>
      <c r="E3130" s="220" t="s">
        <v>14360</v>
      </c>
      <c r="F3130" s="441">
        <v>45261</v>
      </c>
      <c r="G3130" s="220" t="s">
        <v>1773</v>
      </c>
      <c r="H3130" s="220" t="s">
        <v>74</v>
      </c>
    </row>
    <row r="3131" spans="1:8" ht="27" customHeight="1">
      <c r="A3131">
        <v>4227</v>
      </c>
      <c r="B3131" t="s">
        <v>11701</v>
      </c>
      <c r="C3131" t="s">
        <v>1579</v>
      </c>
      <c r="D3131" s="673">
        <v>27.42</v>
      </c>
      <c r="E3131" s="220" t="s">
        <v>14360</v>
      </c>
      <c r="F3131" s="441">
        <v>45261</v>
      </c>
      <c r="G3131" s="220" t="s">
        <v>1773</v>
      </c>
      <c r="H3131" s="220" t="s">
        <v>74</v>
      </c>
    </row>
    <row r="3132" spans="1:8" ht="27" customHeight="1">
      <c r="A3132">
        <v>38170</v>
      </c>
      <c r="B3132" t="s">
        <v>11702</v>
      </c>
      <c r="C3132" t="s">
        <v>1574</v>
      </c>
      <c r="D3132" s="673">
        <v>21.42</v>
      </c>
      <c r="E3132" s="220" t="s">
        <v>14360</v>
      </c>
      <c r="F3132" s="441">
        <v>45261</v>
      </c>
      <c r="G3132" s="220" t="s">
        <v>1773</v>
      </c>
      <c r="H3132" s="220" t="s">
        <v>74</v>
      </c>
    </row>
    <row r="3133" spans="1:8" ht="27" customHeight="1">
      <c r="A3133">
        <v>4252</v>
      </c>
      <c r="B3133" t="s">
        <v>11703</v>
      </c>
      <c r="C3133" t="s">
        <v>1573</v>
      </c>
      <c r="D3133" s="673">
        <v>17.38</v>
      </c>
      <c r="E3133" s="220" t="s">
        <v>14360</v>
      </c>
      <c r="F3133" s="441">
        <v>45261</v>
      </c>
      <c r="G3133" s="220" t="s">
        <v>1773</v>
      </c>
      <c r="H3133" s="220" t="s">
        <v>74</v>
      </c>
    </row>
    <row r="3134" spans="1:8" ht="27" customHeight="1">
      <c r="A3134">
        <v>40980</v>
      </c>
      <c r="B3134" t="s">
        <v>11704</v>
      </c>
      <c r="C3134" t="s">
        <v>1580</v>
      </c>
      <c r="D3134" s="674">
        <v>3036.45</v>
      </c>
      <c r="E3134" s="220" t="s">
        <v>14360</v>
      </c>
      <c r="F3134" s="441">
        <v>45261</v>
      </c>
      <c r="G3134" s="220" t="s">
        <v>1773</v>
      </c>
      <c r="H3134" s="220" t="s">
        <v>74</v>
      </c>
    </row>
    <row r="3135" spans="1:8" ht="27" customHeight="1">
      <c r="A3135">
        <v>41031</v>
      </c>
      <c r="B3135" t="s">
        <v>11705</v>
      </c>
      <c r="C3135" t="s">
        <v>1580</v>
      </c>
      <c r="D3135" s="674">
        <v>3160.61</v>
      </c>
      <c r="E3135" s="220" t="s">
        <v>14360</v>
      </c>
      <c r="F3135" s="441">
        <v>45261</v>
      </c>
      <c r="G3135" s="220" t="s">
        <v>1773</v>
      </c>
      <c r="H3135" s="220" t="s">
        <v>74</v>
      </c>
    </row>
    <row r="3136" spans="1:8" ht="27" customHeight="1">
      <c r="A3136">
        <v>37666</v>
      </c>
      <c r="B3136" t="s">
        <v>11706</v>
      </c>
      <c r="C3136" t="s">
        <v>1573</v>
      </c>
      <c r="D3136" s="673">
        <v>11.93</v>
      </c>
      <c r="E3136" s="220" t="s">
        <v>14360</v>
      </c>
      <c r="F3136" s="441">
        <v>45261</v>
      </c>
      <c r="G3136" s="220" t="s">
        <v>1773</v>
      </c>
      <c r="H3136" s="220" t="s">
        <v>74</v>
      </c>
    </row>
    <row r="3137" spans="1:8" ht="27" customHeight="1">
      <c r="A3137">
        <v>40986</v>
      </c>
      <c r="B3137" t="s">
        <v>11707</v>
      </c>
      <c r="C3137" t="s">
        <v>1580</v>
      </c>
      <c r="D3137" s="674">
        <v>2083.96</v>
      </c>
      <c r="E3137" s="220" t="s">
        <v>14360</v>
      </c>
      <c r="F3137" s="441">
        <v>45261</v>
      </c>
      <c r="G3137" s="220" t="s">
        <v>1773</v>
      </c>
      <c r="H3137" s="220" t="s">
        <v>74</v>
      </c>
    </row>
    <row r="3138" spans="1:8" ht="27" customHeight="1">
      <c r="A3138">
        <v>4250</v>
      </c>
      <c r="B3138" t="s">
        <v>11708</v>
      </c>
      <c r="C3138" t="s">
        <v>1573</v>
      </c>
      <c r="D3138" s="673">
        <v>13.79</v>
      </c>
      <c r="E3138" s="220" t="s">
        <v>14360</v>
      </c>
      <c r="F3138" s="441">
        <v>45261</v>
      </c>
      <c r="G3138" s="220" t="s">
        <v>1773</v>
      </c>
      <c r="H3138" s="220" t="s">
        <v>74</v>
      </c>
    </row>
    <row r="3139" spans="1:8" ht="27" customHeight="1">
      <c r="A3139">
        <v>40978</v>
      </c>
      <c r="B3139" t="s">
        <v>11709</v>
      </c>
      <c r="C3139" t="s">
        <v>1580</v>
      </c>
      <c r="D3139" s="674">
        <v>2409.09</v>
      </c>
      <c r="E3139" s="220" t="s">
        <v>14360</v>
      </c>
      <c r="F3139" s="441">
        <v>45261</v>
      </c>
      <c r="G3139" s="220" t="s">
        <v>1773</v>
      </c>
      <c r="H3139" s="220" t="s">
        <v>74</v>
      </c>
    </row>
    <row r="3140" spans="1:8" ht="27" customHeight="1">
      <c r="A3140">
        <v>44501</v>
      </c>
      <c r="B3140" t="s">
        <v>11710</v>
      </c>
      <c r="C3140" t="s">
        <v>1573</v>
      </c>
      <c r="D3140" s="673">
        <v>18.079999999999998</v>
      </c>
      <c r="E3140" s="220" t="s">
        <v>14360</v>
      </c>
      <c r="F3140" s="441">
        <v>45261</v>
      </c>
      <c r="G3140" s="220" t="s">
        <v>1773</v>
      </c>
      <c r="H3140" s="220" t="s">
        <v>74</v>
      </c>
    </row>
    <row r="3141" spans="1:8" ht="27" customHeight="1">
      <c r="A3141">
        <v>41043</v>
      </c>
      <c r="B3141" t="s">
        <v>11711</v>
      </c>
      <c r="C3141" t="s">
        <v>1580</v>
      </c>
      <c r="D3141" s="674">
        <v>3160.61</v>
      </c>
      <c r="E3141" s="220" t="s">
        <v>14360</v>
      </c>
      <c r="F3141" s="441">
        <v>45261</v>
      </c>
      <c r="G3141" s="220" t="s">
        <v>1773</v>
      </c>
      <c r="H3141" s="220" t="s">
        <v>74</v>
      </c>
    </row>
    <row r="3142" spans="1:8" ht="27" customHeight="1">
      <c r="A3142">
        <v>4234</v>
      </c>
      <c r="B3142" t="s">
        <v>11712</v>
      </c>
      <c r="C3142" t="s">
        <v>1573</v>
      </c>
      <c r="D3142" s="673">
        <v>20.100000000000001</v>
      </c>
      <c r="E3142" s="220" t="s">
        <v>14360</v>
      </c>
      <c r="F3142" s="441">
        <v>45261</v>
      </c>
      <c r="G3142" s="220" t="s">
        <v>1773</v>
      </c>
      <c r="H3142" s="220" t="s">
        <v>74</v>
      </c>
    </row>
    <row r="3143" spans="1:8" ht="27" customHeight="1">
      <c r="A3143">
        <v>40987</v>
      </c>
      <c r="B3143" t="s">
        <v>11713</v>
      </c>
      <c r="C3143" t="s">
        <v>1580</v>
      </c>
      <c r="D3143" s="674">
        <v>3509.94</v>
      </c>
      <c r="E3143" s="220" t="s">
        <v>14360</v>
      </c>
      <c r="F3143" s="441">
        <v>45261</v>
      </c>
      <c r="G3143" s="220" t="s">
        <v>1773</v>
      </c>
      <c r="H3143" s="220" t="s">
        <v>74</v>
      </c>
    </row>
    <row r="3144" spans="1:8" ht="27" customHeight="1">
      <c r="A3144">
        <v>4253</v>
      </c>
      <c r="B3144" t="s">
        <v>11714</v>
      </c>
      <c r="C3144" t="s">
        <v>1573</v>
      </c>
      <c r="D3144" s="673">
        <v>15.45</v>
      </c>
      <c r="E3144" s="220" t="s">
        <v>14360</v>
      </c>
      <c r="F3144" s="441">
        <v>45261</v>
      </c>
      <c r="G3144" s="220" t="s">
        <v>1773</v>
      </c>
      <c r="H3144" s="220" t="s">
        <v>74</v>
      </c>
    </row>
    <row r="3145" spans="1:8" ht="27" customHeight="1">
      <c r="A3145">
        <v>40981</v>
      </c>
      <c r="B3145" t="s">
        <v>11715</v>
      </c>
      <c r="C3145" t="s">
        <v>1580</v>
      </c>
      <c r="D3145" s="674">
        <v>2698.83</v>
      </c>
      <c r="E3145" s="220" t="s">
        <v>14360</v>
      </c>
      <c r="F3145" s="441">
        <v>45261</v>
      </c>
      <c r="G3145" s="220" t="s">
        <v>1773</v>
      </c>
      <c r="H3145" s="220" t="s">
        <v>74</v>
      </c>
    </row>
    <row r="3146" spans="1:8" ht="27" customHeight="1">
      <c r="A3146">
        <v>4254</v>
      </c>
      <c r="B3146" t="s">
        <v>11716</v>
      </c>
      <c r="C3146" t="s">
        <v>1573</v>
      </c>
      <c r="D3146" s="673">
        <v>23.9</v>
      </c>
      <c r="E3146" s="220" t="s">
        <v>14360</v>
      </c>
      <c r="F3146" s="441">
        <v>45261</v>
      </c>
      <c r="G3146" s="220" t="s">
        <v>1773</v>
      </c>
      <c r="H3146" s="220" t="s">
        <v>74</v>
      </c>
    </row>
    <row r="3147" spans="1:8" ht="27" customHeight="1">
      <c r="A3147">
        <v>41036</v>
      </c>
      <c r="B3147" t="s">
        <v>11717</v>
      </c>
      <c r="C3147" t="s">
        <v>1580</v>
      </c>
      <c r="D3147" s="674">
        <v>4174.1000000000004</v>
      </c>
      <c r="E3147" s="220" t="s">
        <v>14360</v>
      </c>
      <c r="F3147" s="441">
        <v>45261</v>
      </c>
      <c r="G3147" s="220" t="s">
        <v>1773</v>
      </c>
      <c r="H3147" s="220" t="s">
        <v>74</v>
      </c>
    </row>
    <row r="3148" spans="1:8" ht="27" customHeight="1">
      <c r="A3148">
        <v>4251</v>
      </c>
      <c r="B3148" t="s">
        <v>11718</v>
      </c>
      <c r="C3148" t="s">
        <v>1573</v>
      </c>
      <c r="D3148" s="673">
        <v>16.95</v>
      </c>
      <c r="E3148" s="220" t="s">
        <v>14360</v>
      </c>
      <c r="F3148" s="441">
        <v>45261</v>
      </c>
      <c r="G3148" s="220" t="s">
        <v>1773</v>
      </c>
      <c r="H3148" s="220" t="s">
        <v>74</v>
      </c>
    </row>
    <row r="3149" spans="1:8" ht="27" customHeight="1">
      <c r="A3149">
        <v>40979</v>
      </c>
      <c r="B3149" t="s">
        <v>11719</v>
      </c>
      <c r="C3149" t="s">
        <v>1580</v>
      </c>
      <c r="D3149" s="674">
        <v>2959.29</v>
      </c>
      <c r="E3149" s="220" t="s">
        <v>14360</v>
      </c>
      <c r="F3149" s="441">
        <v>45261</v>
      </c>
      <c r="G3149" s="220" t="s">
        <v>1773</v>
      </c>
      <c r="H3149" s="220" t="s">
        <v>74</v>
      </c>
    </row>
    <row r="3150" spans="1:8" ht="27" customHeight="1">
      <c r="A3150">
        <v>4230</v>
      </c>
      <c r="B3150" t="s">
        <v>11720</v>
      </c>
      <c r="C3150" t="s">
        <v>1573</v>
      </c>
      <c r="D3150" s="673">
        <v>18.690000000000001</v>
      </c>
      <c r="E3150" s="220" t="s">
        <v>14360</v>
      </c>
      <c r="F3150" s="441">
        <v>45261</v>
      </c>
      <c r="G3150" s="220" t="s">
        <v>1773</v>
      </c>
      <c r="H3150" s="220" t="s">
        <v>74</v>
      </c>
    </row>
    <row r="3151" spans="1:8" ht="27" customHeight="1">
      <c r="A3151">
        <v>40998</v>
      </c>
      <c r="B3151" t="s">
        <v>11721</v>
      </c>
      <c r="C3151" t="s">
        <v>1580</v>
      </c>
      <c r="D3151" s="674">
        <v>3265.99</v>
      </c>
      <c r="E3151" s="220" t="s">
        <v>14360</v>
      </c>
      <c r="F3151" s="441">
        <v>45261</v>
      </c>
      <c r="G3151" s="220" t="s">
        <v>1773</v>
      </c>
      <c r="H3151" s="220" t="s">
        <v>74</v>
      </c>
    </row>
    <row r="3152" spans="1:8" ht="27" customHeight="1">
      <c r="A3152">
        <v>4257</v>
      </c>
      <c r="B3152" t="s">
        <v>11722</v>
      </c>
      <c r="C3152" t="s">
        <v>1573</v>
      </c>
      <c r="D3152" s="673">
        <v>11.45</v>
      </c>
      <c r="E3152" s="220" t="s">
        <v>14360</v>
      </c>
      <c r="F3152" s="441">
        <v>45261</v>
      </c>
      <c r="G3152" s="220" t="s">
        <v>1773</v>
      </c>
      <c r="H3152" s="220" t="s">
        <v>74</v>
      </c>
    </row>
    <row r="3153" spans="1:8" ht="27" customHeight="1">
      <c r="A3153">
        <v>40982</v>
      </c>
      <c r="B3153" t="s">
        <v>11723</v>
      </c>
      <c r="C3153" t="s">
        <v>1580</v>
      </c>
      <c r="D3153" s="674">
        <v>2003.92</v>
      </c>
      <c r="E3153" s="220" t="s">
        <v>14360</v>
      </c>
      <c r="F3153" s="441">
        <v>45261</v>
      </c>
      <c r="G3153" s="220" t="s">
        <v>1773</v>
      </c>
      <c r="H3153" s="220" t="s">
        <v>74</v>
      </c>
    </row>
    <row r="3154" spans="1:8" ht="27" customHeight="1">
      <c r="A3154">
        <v>4240</v>
      </c>
      <c r="B3154" t="s">
        <v>11724</v>
      </c>
      <c r="C3154" t="s">
        <v>1573</v>
      </c>
      <c r="D3154" s="673">
        <v>27.38</v>
      </c>
      <c r="E3154" s="220" t="s">
        <v>14360</v>
      </c>
      <c r="F3154" s="441">
        <v>45261</v>
      </c>
      <c r="G3154" s="220" t="s">
        <v>1773</v>
      </c>
      <c r="H3154" s="220" t="s">
        <v>74</v>
      </c>
    </row>
    <row r="3155" spans="1:8" ht="27" customHeight="1">
      <c r="A3155">
        <v>41026</v>
      </c>
      <c r="B3155" t="s">
        <v>11725</v>
      </c>
      <c r="C3155" t="s">
        <v>1580</v>
      </c>
      <c r="D3155" s="674">
        <v>4782.1099999999997</v>
      </c>
      <c r="E3155" s="220" t="s">
        <v>14360</v>
      </c>
      <c r="F3155" s="441">
        <v>45261</v>
      </c>
      <c r="G3155" s="220" t="s">
        <v>1773</v>
      </c>
      <c r="H3155" s="220" t="s">
        <v>74</v>
      </c>
    </row>
    <row r="3156" spans="1:8" ht="27" customHeight="1">
      <c r="A3156">
        <v>4239</v>
      </c>
      <c r="B3156" t="s">
        <v>11726</v>
      </c>
      <c r="C3156" t="s">
        <v>1573</v>
      </c>
      <c r="D3156" s="673">
        <v>27.38</v>
      </c>
      <c r="E3156" s="220" t="s">
        <v>14360</v>
      </c>
      <c r="F3156" s="441">
        <v>45261</v>
      </c>
      <c r="G3156" s="220" t="s">
        <v>1773</v>
      </c>
      <c r="H3156" s="220" t="s">
        <v>74</v>
      </c>
    </row>
    <row r="3157" spans="1:8" ht="27" customHeight="1">
      <c r="A3157">
        <v>41024</v>
      </c>
      <c r="B3157" t="s">
        <v>11727</v>
      </c>
      <c r="C3157" t="s">
        <v>1580</v>
      </c>
      <c r="D3157" s="674">
        <v>4782.1099999999997</v>
      </c>
      <c r="E3157" s="220" t="s">
        <v>14360</v>
      </c>
      <c r="F3157" s="441">
        <v>45261</v>
      </c>
      <c r="G3157" s="220" t="s">
        <v>1773</v>
      </c>
      <c r="H3157" s="220" t="s">
        <v>74</v>
      </c>
    </row>
    <row r="3158" spans="1:8" ht="27" customHeight="1">
      <c r="A3158">
        <v>4248</v>
      </c>
      <c r="B3158" t="s">
        <v>11728</v>
      </c>
      <c r="C3158" t="s">
        <v>1573</v>
      </c>
      <c r="D3158" s="673">
        <v>18.079999999999998</v>
      </c>
      <c r="E3158" s="220" t="s">
        <v>14360</v>
      </c>
      <c r="F3158" s="441">
        <v>45261</v>
      </c>
      <c r="G3158" s="220" t="s">
        <v>1773</v>
      </c>
      <c r="H3158" s="220" t="s">
        <v>74</v>
      </c>
    </row>
    <row r="3159" spans="1:8" ht="27" customHeight="1">
      <c r="A3159">
        <v>41033</v>
      </c>
      <c r="B3159" t="s">
        <v>11729</v>
      </c>
      <c r="C3159" t="s">
        <v>1580</v>
      </c>
      <c r="D3159" s="674">
        <v>3160.61</v>
      </c>
      <c r="E3159" s="220" t="s">
        <v>14360</v>
      </c>
      <c r="F3159" s="441">
        <v>45261</v>
      </c>
      <c r="G3159" s="220" t="s">
        <v>1773</v>
      </c>
      <c r="H3159" s="220" t="s">
        <v>74</v>
      </c>
    </row>
    <row r="3160" spans="1:8" ht="27" customHeight="1">
      <c r="A3160">
        <v>44500</v>
      </c>
      <c r="B3160" t="s">
        <v>11730</v>
      </c>
      <c r="C3160" t="s">
        <v>1573</v>
      </c>
      <c r="D3160" s="673">
        <v>18.079999999999998</v>
      </c>
      <c r="E3160" s="220" t="s">
        <v>14360</v>
      </c>
      <c r="F3160" s="441">
        <v>45261</v>
      </c>
      <c r="G3160" s="220" t="s">
        <v>1773</v>
      </c>
      <c r="H3160" s="220" t="s">
        <v>74</v>
      </c>
    </row>
    <row r="3161" spans="1:8" ht="27" customHeight="1">
      <c r="A3161">
        <v>41040</v>
      </c>
      <c r="B3161" t="s">
        <v>11731</v>
      </c>
      <c r="C3161" t="s">
        <v>1580</v>
      </c>
      <c r="D3161" s="674">
        <v>3160.61</v>
      </c>
      <c r="E3161" s="220" t="s">
        <v>14360</v>
      </c>
      <c r="F3161" s="441">
        <v>45261</v>
      </c>
      <c r="G3161" s="220" t="s">
        <v>1773</v>
      </c>
      <c r="H3161" s="220" t="s">
        <v>74</v>
      </c>
    </row>
    <row r="3162" spans="1:8" ht="27" customHeight="1">
      <c r="A3162">
        <v>4238</v>
      </c>
      <c r="B3162" t="s">
        <v>11732</v>
      </c>
      <c r="C3162" t="s">
        <v>1573</v>
      </c>
      <c r="D3162" s="673">
        <v>19.16</v>
      </c>
      <c r="E3162" s="220" t="s">
        <v>14360</v>
      </c>
      <c r="F3162" s="441">
        <v>45261</v>
      </c>
      <c r="G3162" s="220" t="s">
        <v>1773</v>
      </c>
      <c r="H3162" s="220" t="s">
        <v>74</v>
      </c>
    </row>
    <row r="3163" spans="1:8" ht="27" customHeight="1">
      <c r="A3163">
        <v>41012</v>
      </c>
      <c r="B3163" t="s">
        <v>11733</v>
      </c>
      <c r="C3163" t="s">
        <v>1580</v>
      </c>
      <c r="D3163" s="674">
        <v>3348.27</v>
      </c>
      <c r="E3163" s="220" t="s">
        <v>14360</v>
      </c>
      <c r="F3163" s="441">
        <v>45261</v>
      </c>
      <c r="G3163" s="220" t="s">
        <v>1773</v>
      </c>
      <c r="H3163" s="220" t="s">
        <v>74</v>
      </c>
    </row>
    <row r="3164" spans="1:8" ht="27" customHeight="1">
      <c r="A3164">
        <v>4233</v>
      </c>
      <c r="B3164" t="s">
        <v>11734</v>
      </c>
      <c r="C3164" t="s">
        <v>1573</v>
      </c>
      <c r="D3164" s="673">
        <v>27.38</v>
      </c>
      <c r="E3164" s="220" t="s">
        <v>14360</v>
      </c>
      <c r="F3164" s="441">
        <v>45261</v>
      </c>
      <c r="G3164" s="220" t="s">
        <v>1773</v>
      </c>
      <c r="H3164" s="220" t="s">
        <v>74</v>
      </c>
    </row>
    <row r="3165" spans="1:8" ht="27" customHeight="1">
      <c r="A3165">
        <v>41001</v>
      </c>
      <c r="B3165" t="s">
        <v>11735</v>
      </c>
      <c r="C3165" t="s">
        <v>1580</v>
      </c>
      <c r="D3165" s="674">
        <v>4782.1099999999997</v>
      </c>
      <c r="E3165" s="220" t="s">
        <v>14360</v>
      </c>
      <c r="F3165" s="441">
        <v>45261</v>
      </c>
      <c r="G3165" s="220" t="s">
        <v>1773</v>
      </c>
      <c r="H3165" s="220" t="s">
        <v>74</v>
      </c>
    </row>
    <row r="3166" spans="1:8" ht="27" customHeight="1">
      <c r="A3166">
        <v>2</v>
      </c>
      <c r="B3166" t="s">
        <v>11736</v>
      </c>
      <c r="C3166" t="s">
        <v>1575</v>
      </c>
      <c r="D3166" s="673">
        <v>20.69</v>
      </c>
      <c r="E3166" s="220" t="s">
        <v>14360</v>
      </c>
      <c r="F3166" s="441">
        <v>45261</v>
      </c>
      <c r="G3166" s="220" t="s">
        <v>1773</v>
      </c>
      <c r="H3166" s="220" t="s">
        <v>74</v>
      </c>
    </row>
    <row r="3167" spans="1:8" ht="27" customHeight="1">
      <c r="A3167">
        <v>36517</v>
      </c>
      <c r="B3167" t="s">
        <v>11737</v>
      </c>
      <c r="C3167" t="s">
        <v>1574</v>
      </c>
      <c r="D3167" s="674">
        <v>568320</v>
      </c>
      <c r="E3167" s="220" t="s">
        <v>14360</v>
      </c>
      <c r="F3167" s="441">
        <v>45261</v>
      </c>
      <c r="G3167" s="220" t="s">
        <v>1773</v>
      </c>
      <c r="H3167" s="220" t="s">
        <v>74</v>
      </c>
    </row>
    <row r="3168" spans="1:8" ht="27" customHeight="1">
      <c r="A3168">
        <v>4262</v>
      </c>
      <c r="B3168" t="s">
        <v>11738</v>
      </c>
      <c r="C3168" t="s">
        <v>1574</v>
      </c>
      <c r="D3168" s="674">
        <v>640000</v>
      </c>
      <c r="E3168" s="220" t="s">
        <v>14360</v>
      </c>
      <c r="F3168" s="441">
        <v>45261</v>
      </c>
      <c r="G3168" s="220" t="s">
        <v>1773</v>
      </c>
      <c r="H3168" s="220" t="s">
        <v>74</v>
      </c>
    </row>
    <row r="3169" spans="1:8" ht="27" customHeight="1">
      <c r="A3169">
        <v>4263</v>
      </c>
      <c r="B3169" t="s">
        <v>11739</v>
      </c>
      <c r="C3169" t="s">
        <v>1574</v>
      </c>
      <c r="D3169" s="674">
        <v>887466.62</v>
      </c>
      <c r="E3169" s="220" t="s">
        <v>14360</v>
      </c>
      <c r="F3169" s="441">
        <v>45261</v>
      </c>
      <c r="G3169" s="220" t="s">
        <v>1773</v>
      </c>
      <c r="H3169" s="220" t="s">
        <v>74</v>
      </c>
    </row>
    <row r="3170" spans="1:8" ht="27" customHeight="1">
      <c r="A3170">
        <v>36518</v>
      </c>
      <c r="B3170" t="s">
        <v>11740</v>
      </c>
      <c r="C3170" t="s">
        <v>1574</v>
      </c>
      <c r="D3170" s="674">
        <v>1010346.62</v>
      </c>
      <c r="E3170" s="220" t="s">
        <v>14360</v>
      </c>
      <c r="F3170" s="441">
        <v>45261</v>
      </c>
      <c r="G3170" s="220" t="s">
        <v>1773</v>
      </c>
      <c r="H3170" s="220" t="s">
        <v>74</v>
      </c>
    </row>
    <row r="3171" spans="1:8" ht="27" customHeight="1">
      <c r="A3171">
        <v>14221</v>
      </c>
      <c r="B3171" t="s">
        <v>11741</v>
      </c>
      <c r="C3171" t="s">
        <v>1574</v>
      </c>
      <c r="D3171" s="674">
        <v>589653.31000000006</v>
      </c>
      <c r="E3171" s="220" t="s">
        <v>14360</v>
      </c>
      <c r="F3171" s="441">
        <v>45261</v>
      </c>
      <c r="G3171" s="220" t="s">
        <v>1773</v>
      </c>
      <c r="H3171" s="220" t="s">
        <v>74</v>
      </c>
    </row>
    <row r="3172" spans="1:8" ht="27" customHeight="1">
      <c r="A3172">
        <v>38402</v>
      </c>
      <c r="B3172" t="s">
        <v>11742</v>
      </c>
      <c r="C3172" t="s">
        <v>1574</v>
      </c>
      <c r="D3172" s="673">
        <v>6.61</v>
      </c>
      <c r="E3172" s="220" t="s">
        <v>14360</v>
      </c>
      <c r="F3172" s="441">
        <v>45261</v>
      </c>
      <c r="G3172" s="220" t="s">
        <v>1773</v>
      </c>
      <c r="H3172" s="220" t="s">
        <v>74</v>
      </c>
    </row>
    <row r="3173" spans="1:8" ht="27" customHeight="1">
      <c r="A3173">
        <v>3412</v>
      </c>
      <c r="B3173" t="s">
        <v>11743</v>
      </c>
      <c r="C3173" t="s">
        <v>1576</v>
      </c>
      <c r="D3173" s="673">
        <v>27.18</v>
      </c>
      <c r="E3173" s="220" t="s">
        <v>14360</v>
      </c>
      <c r="F3173" s="441">
        <v>45261</v>
      </c>
      <c r="G3173" s="220" t="s">
        <v>1773</v>
      </c>
      <c r="H3173" s="220" t="s">
        <v>74</v>
      </c>
    </row>
    <row r="3174" spans="1:8" ht="27" customHeight="1">
      <c r="A3174">
        <v>3413</v>
      </c>
      <c r="B3174" t="s">
        <v>11744</v>
      </c>
      <c r="C3174" t="s">
        <v>1576</v>
      </c>
      <c r="D3174" s="673">
        <v>61.18</v>
      </c>
      <c r="E3174" s="220" t="s">
        <v>14360</v>
      </c>
      <c r="F3174" s="441">
        <v>45261</v>
      </c>
      <c r="G3174" s="220" t="s">
        <v>1773</v>
      </c>
      <c r="H3174" s="220" t="s">
        <v>74</v>
      </c>
    </row>
    <row r="3175" spans="1:8" ht="27" customHeight="1">
      <c r="A3175">
        <v>39744</v>
      </c>
      <c r="B3175" t="s">
        <v>11745</v>
      </c>
      <c r="C3175" t="s">
        <v>1576</v>
      </c>
      <c r="D3175" s="673">
        <v>47.5</v>
      </c>
      <c r="E3175" s="220" t="s">
        <v>14360</v>
      </c>
      <c r="F3175" s="441">
        <v>45261</v>
      </c>
      <c r="G3175" s="220" t="s">
        <v>1773</v>
      </c>
      <c r="H3175" s="220" t="s">
        <v>74</v>
      </c>
    </row>
    <row r="3176" spans="1:8" ht="27" customHeight="1">
      <c r="A3176">
        <v>39745</v>
      </c>
      <c r="B3176" t="s">
        <v>11746</v>
      </c>
      <c r="C3176" t="s">
        <v>1576</v>
      </c>
      <c r="D3176" s="673">
        <v>100.26</v>
      </c>
      <c r="E3176" s="220" t="s">
        <v>14360</v>
      </c>
      <c r="F3176" s="441">
        <v>45261</v>
      </c>
      <c r="G3176" s="220" t="s">
        <v>1773</v>
      </c>
      <c r="H3176" s="220" t="s">
        <v>74</v>
      </c>
    </row>
    <row r="3177" spans="1:8" ht="27" customHeight="1">
      <c r="A3177">
        <v>39637</v>
      </c>
      <c r="B3177" t="s">
        <v>11747</v>
      </c>
      <c r="C3177" t="s">
        <v>1576</v>
      </c>
      <c r="D3177" s="673">
        <v>120.35</v>
      </c>
      <c r="E3177" s="220" t="s">
        <v>14360</v>
      </c>
      <c r="F3177" s="441">
        <v>45261</v>
      </c>
      <c r="G3177" s="220" t="s">
        <v>1773</v>
      </c>
      <c r="H3177" s="220" t="s">
        <v>74</v>
      </c>
    </row>
    <row r="3178" spans="1:8" ht="27" customHeight="1">
      <c r="A3178">
        <v>39638</v>
      </c>
      <c r="B3178" t="s">
        <v>11748</v>
      </c>
      <c r="C3178" t="s">
        <v>1576</v>
      </c>
      <c r="D3178" s="673">
        <v>136.18</v>
      </c>
      <c r="E3178" s="220" t="s">
        <v>14360</v>
      </c>
      <c r="F3178" s="441">
        <v>45261</v>
      </c>
      <c r="G3178" s="220" t="s">
        <v>1773</v>
      </c>
      <c r="H3178" s="220" t="s">
        <v>74</v>
      </c>
    </row>
    <row r="3179" spans="1:8" ht="27" customHeight="1">
      <c r="A3179">
        <v>39639</v>
      </c>
      <c r="B3179" t="s">
        <v>11749</v>
      </c>
      <c r="C3179" t="s">
        <v>1576</v>
      </c>
      <c r="D3179" s="673">
        <v>205.47</v>
      </c>
      <c r="E3179" s="220" t="s">
        <v>14360</v>
      </c>
      <c r="F3179" s="441">
        <v>45261</v>
      </c>
      <c r="G3179" s="220" t="s">
        <v>1773</v>
      </c>
      <c r="H3179" s="220" t="s">
        <v>74</v>
      </c>
    </row>
    <row r="3180" spans="1:8" ht="27" customHeight="1">
      <c r="A3180">
        <v>39517</v>
      </c>
      <c r="B3180" t="s">
        <v>11750</v>
      </c>
      <c r="C3180" t="s">
        <v>1576</v>
      </c>
      <c r="D3180" s="673">
        <v>220.45</v>
      </c>
      <c r="E3180" s="220" t="s">
        <v>14360</v>
      </c>
      <c r="F3180" s="441">
        <v>45261</v>
      </c>
      <c r="G3180" s="220" t="s">
        <v>1773</v>
      </c>
      <c r="H3180" s="220" t="s">
        <v>74</v>
      </c>
    </row>
    <row r="3181" spans="1:8" ht="27" customHeight="1">
      <c r="A3181">
        <v>39518</v>
      </c>
      <c r="B3181" t="s">
        <v>11751</v>
      </c>
      <c r="C3181" t="s">
        <v>1576</v>
      </c>
      <c r="D3181" s="673">
        <v>261.36</v>
      </c>
      <c r="E3181" s="220" t="s">
        <v>14360</v>
      </c>
      <c r="F3181" s="441">
        <v>45261</v>
      </c>
      <c r="G3181" s="220" t="s">
        <v>1773</v>
      </c>
      <c r="H3181" s="220" t="s">
        <v>74</v>
      </c>
    </row>
    <row r="3182" spans="1:8" ht="27" customHeight="1">
      <c r="A3182">
        <v>38366</v>
      </c>
      <c r="B3182" t="s">
        <v>11752</v>
      </c>
      <c r="C3182" t="s">
        <v>1576</v>
      </c>
      <c r="D3182" s="673">
        <v>6.54</v>
      </c>
      <c r="E3182" s="220" t="s">
        <v>14360</v>
      </c>
      <c r="F3182" s="441">
        <v>45261</v>
      </c>
      <c r="G3182" s="220" t="s">
        <v>1773</v>
      </c>
      <c r="H3182" s="220" t="s">
        <v>74</v>
      </c>
    </row>
    <row r="3183" spans="1:8" ht="27" customHeight="1">
      <c r="A3183">
        <v>11703</v>
      </c>
      <c r="B3183" t="s">
        <v>11753</v>
      </c>
      <c r="C3183" t="s">
        <v>1574</v>
      </c>
      <c r="D3183" s="673">
        <v>21.03</v>
      </c>
      <c r="E3183" s="220" t="s">
        <v>14360</v>
      </c>
      <c r="F3183" s="441">
        <v>45261</v>
      </c>
      <c r="G3183" s="220" t="s">
        <v>1773</v>
      </c>
      <c r="H3183" s="220" t="s">
        <v>74</v>
      </c>
    </row>
    <row r="3184" spans="1:8" ht="27" customHeight="1">
      <c r="A3184">
        <v>37400</v>
      </c>
      <c r="B3184" t="s">
        <v>11754</v>
      </c>
      <c r="C3184" t="s">
        <v>1574</v>
      </c>
      <c r="D3184" s="673">
        <v>93.7</v>
      </c>
      <c r="E3184" s="220" t="s">
        <v>14360</v>
      </c>
      <c r="F3184" s="441">
        <v>45261</v>
      </c>
      <c r="G3184" s="220" t="s">
        <v>1773</v>
      </c>
      <c r="H3184" s="220" t="s">
        <v>74</v>
      </c>
    </row>
    <row r="3185" spans="1:8" ht="27" customHeight="1">
      <c r="A3185">
        <v>25400</v>
      </c>
      <c r="B3185" t="s">
        <v>11755</v>
      </c>
      <c r="C3185" t="s">
        <v>1574</v>
      </c>
      <c r="D3185" s="674">
        <v>1694.19</v>
      </c>
      <c r="E3185" s="220" t="s">
        <v>14360</v>
      </c>
      <c r="F3185" s="441">
        <v>45261</v>
      </c>
      <c r="G3185" s="220" t="s">
        <v>1773</v>
      </c>
      <c r="H3185" s="220" t="s">
        <v>74</v>
      </c>
    </row>
    <row r="3186" spans="1:8" ht="27" customHeight="1">
      <c r="A3186">
        <v>4276</v>
      </c>
      <c r="B3186" t="s">
        <v>11756</v>
      </c>
      <c r="C3186" t="s">
        <v>1574</v>
      </c>
      <c r="D3186" s="673">
        <v>124.81</v>
      </c>
      <c r="E3186" s="220" t="s">
        <v>14360</v>
      </c>
      <c r="F3186" s="441">
        <v>45261</v>
      </c>
      <c r="G3186" s="220" t="s">
        <v>1773</v>
      </c>
      <c r="H3186" s="220" t="s">
        <v>74</v>
      </c>
    </row>
    <row r="3187" spans="1:8" ht="27" customHeight="1">
      <c r="A3187">
        <v>4273</v>
      </c>
      <c r="B3187" t="s">
        <v>11757</v>
      </c>
      <c r="C3187" t="s">
        <v>1574</v>
      </c>
      <c r="D3187" s="673">
        <v>226.6</v>
      </c>
      <c r="E3187" s="220" t="s">
        <v>14360</v>
      </c>
      <c r="F3187" s="441">
        <v>45261</v>
      </c>
      <c r="G3187" s="220" t="s">
        <v>1773</v>
      </c>
      <c r="H3187" s="220" t="s">
        <v>74</v>
      </c>
    </row>
    <row r="3188" spans="1:8" ht="27" customHeight="1">
      <c r="A3188">
        <v>4274</v>
      </c>
      <c r="B3188" t="s">
        <v>11758</v>
      </c>
      <c r="C3188" t="s">
        <v>1574</v>
      </c>
      <c r="D3188" s="673">
        <v>82.9</v>
      </c>
      <c r="E3188" s="220" t="s">
        <v>14360</v>
      </c>
      <c r="F3188" s="441">
        <v>45261</v>
      </c>
      <c r="G3188" s="220" t="s">
        <v>1773</v>
      </c>
      <c r="H3188" s="220" t="s">
        <v>74</v>
      </c>
    </row>
    <row r="3189" spans="1:8" ht="27" customHeight="1">
      <c r="A3189">
        <v>39438</v>
      </c>
      <c r="B3189" t="s">
        <v>11759</v>
      </c>
      <c r="C3189" t="s">
        <v>1574</v>
      </c>
      <c r="D3189" s="673">
        <v>0.26</v>
      </c>
      <c r="E3189" s="220" t="s">
        <v>14360</v>
      </c>
      <c r="F3189" s="441">
        <v>45261</v>
      </c>
      <c r="G3189" s="220" t="s">
        <v>1773</v>
      </c>
      <c r="H3189" s="220" t="s">
        <v>74</v>
      </c>
    </row>
    <row r="3190" spans="1:8" ht="27" customHeight="1">
      <c r="A3190">
        <v>11963</v>
      </c>
      <c r="B3190" t="s">
        <v>11760</v>
      </c>
      <c r="C3190" t="s">
        <v>1574</v>
      </c>
      <c r="D3190" s="673">
        <v>9.44</v>
      </c>
      <c r="E3190" s="220" t="s">
        <v>14360</v>
      </c>
      <c r="F3190" s="441">
        <v>45261</v>
      </c>
      <c r="G3190" s="220" t="s">
        <v>1773</v>
      </c>
      <c r="H3190" s="220" t="s">
        <v>74</v>
      </c>
    </row>
    <row r="3191" spans="1:8" ht="27" customHeight="1">
      <c r="A3191">
        <v>11964</v>
      </c>
      <c r="B3191" t="s">
        <v>11761</v>
      </c>
      <c r="C3191" t="s">
        <v>1574</v>
      </c>
      <c r="D3191" s="673">
        <v>2.38</v>
      </c>
      <c r="E3191" s="220" t="s">
        <v>14360</v>
      </c>
      <c r="F3191" s="441">
        <v>45261</v>
      </c>
      <c r="G3191" s="220" t="s">
        <v>1773</v>
      </c>
      <c r="H3191" s="220" t="s">
        <v>74</v>
      </c>
    </row>
    <row r="3192" spans="1:8" ht="27" customHeight="1">
      <c r="A3192">
        <v>4379</v>
      </c>
      <c r="B3192" t="s">
        <v>11762</v>
      </c>
      <c r="C3192" t="s">
        <v>1574</v>
      </c>
      <c r="D3192" s="673">
        <v>0.05</v>
      </c>
      <c r="E3192" s="220" t="s">
        <v>14360</v>
      </c>
      <c r="F3192" s="441">
        <v>45261</v>
      </c>
      <c r="G3192" s="220" t="s">
        <v>1773</v>
      </c>
      <c r="H3192" s="220" t="s">
        <v>74</v>
      </c>
    </row>
    <row r="3193" spans="1:8" ht="27" customHeight="1">
      <c r="A3193">
        <v>4377</v>
      </c>
      <c r="B3193" t="s">
        <v>11763</v>
      </c>
      <c r="C3193" t="s">
        <v>1574</v>
      </c>
      <c r="D3193" s="673">
        <v>0.18</v>
      </c>
      <c r="E3193" s="220" t="s">
        <v>14360</v>
      </c>
      <c r="F3193" s="441">
        <v>45261</v>
      </c>
      <c r="G3193" s="220" t="s">
        <v>1773</v>
      </c>
      <c r="H3193" s="220" t="s">
        <v>74</v>
      </c>
    </row>
    <row r="3194" spans="1:8" ht="27" customHeight="1">
      <c r="A3194">
        <v>4356</v>
      </c>
      <c r="B3194" t="s">
        <v>11764</v>
      </c>
      <c r="C3194" t="s">
        <v>1574</v>
      </c>
      <c r="D3194" s="673">
        <v>0.26</v>
      </c>
      <c r="E3194" s="220" t="s">
        <v>14360</v>
      </c>
      <c r="F3194" s="441">
        <v>45261</v>
      </c>
      <c r="G3194" s="220" t="s">
        <v>1773</v>
      </c>
      <c r="H3194" s="220" t="s">
        <v>74</v>
      </c>
    </row>
    <row r="3195" spans="1:8" ht="27" customHeight="1">
      <c r="A3195">
        <v>13246</v>
      </c>
      <c r="B3195" t="s">
        <v>11765</v>
      </c>
      <c r="C3195" t="s">
        <v>1574</v>
      </c>
      <c r="D3195" s="673">
        <v>0.45</v>
      </c>
      <c r="E3195" s="220" t="s">
        <v>14360</v>
      </c>
      <c r="F3195" s="441">
        <v>45261</v>
      </c>
      <c r="G3195" s="220" t="s">
        <v>1773</v>
      </c>
      <c r="H3195" s="220" t="s">
        <v>74</v>
      </c>
    </row>
    <row r="3196" spans="1:8" ht="27" customHeight="1">
      <c r="A3196">
        <v>4346</v>
      </c>
      <c r="B3196" t="s">
        <v>11766</v>
      </c>
      <c r="C3196" t="s">
        <v>1574</v>
      </c>
      <c r="D3196" s="673">
        <v>10.119999999999999</v>
      </c>
      <c r="E3196" s="220" t="s">
        <v>14360</v>
      </c>
      <c r="F3196" s="441">
        <v>45261</v>
      </c>
      <c r="G3196" s="220" t="s">
        <v>1773</v>
      </c>
      <c r="H3196" s="220" t="s">
        <v>74</v>
      </c>
    </row>
    <row r="3197" spans="1:8" ht="27" customHeight="1">
      <c r="A3197">
        <v>11955</v>
      </c>
      <c r="B3197" t="s">
        <v>11767</v>
      </c>
      <c r="C3197" t="s">
        <v>1574</v>
      </c>
      <c r="D3197" s="673">
        <v>4.43</v>
      </c>
      <c r="E3197" s="220" t="s">
        <v>14360</v>
      </c>
      <c r="F3197" s="441">
        <v>45261</v>
      </c>
      <c r="G3197" s="220" t="s">
        <v>1773</v>
      </c>
      <c r="H3197" s="220" t="s">
        <v>74</v>
      </c>
    </row>
    <row r="3198" spans="1:8" ht="27" customHeight="1">
      <c r="A3198">
        <v>11960</v>
      </c>
      <c r="B3198" t="s">
        <v>11768</v>
      </c>
      <c r="C3198" t="s">
        <v>1574</v>
      </c>
      <c r="D3198" s="673">
        <v>0.15</v>
      </c>
      <c r="E3198" s="220" t="s">
        <v>14360</v>
      </c>
      <c r="F3198" s="441">
        <v>45261</v>
      </c>
      <c r="G3198" s="220" t="s">
        <v>1773</v>
      </c>
      <c r="H3198" s="220" t="s">
        <v>74</v>
      </c>
    </row>
    <row r="3199" spans="1:8" ht="27" customHeight="1">
      <c r="A3199">
        <v>4333</v>
      </c>
      <c r="B3199" t="s">
        <v>11769</v>
      </c>
      <c r="C3199" t="s">
        <v>1574</v>
      </c>
      <c r="D3199" s="673">
        <v>0.26</v>
      </c>
      <c r="E3199" s="220" t="s">
        <v>14360</v>
      </c>
      <c r="F3199" s="441">
        <v>45261</v>
      </c>
      <c r="G3199" s="220" t="s">
        <v>1773</v>
      </c>
      <c r="H3199" s="220" t="s">
        <v>74</v>
      </c>
    </row>
    <row r="3200" spans="1:8" ht="27" customHeight="1">
      <c r="A3200">
        <v>4358</v>
      </c>
      <c r="B3200" t="s">
        <v>11770</v>
      </c>
      <c r="C3200" t="s">
        <v>1574</v>
      </c>
      <c r="D3200" s="673">
        <v>2.02</v>
      </c>
      <c r="E3200" s="220" t="s">
        <v>14360</v>
      </c>
      <c r="F3200" s="441">
        <v>45261</v>
      </c>
      <c r="G3200" s="220" t="s">
        <v>1773</v>
      </c>
      <c r="H3200" s="220" t="s">
        <v>74</v>
      </c>
    </row>
    <row r="3201" spans="1:8" ht="27" customHeight="1">
      <c r="A3201">
        <v>39435</v>
      </c>
      <c r="B3201" t="s">
        <v>11771</v>
      </c>
      <c r="C3201" t="s">
        <v>1574</v>
      </c>
      <c r="D3201" s="673">
        <v>0.1</v>
      </c>
      <c r="E3201" s="220" t="s">
        <v>14360</v>
      </c>
      <c r="F3201" s="441">
        <v>45261</v>
      </c>
      <c r="G3201" s="220" t="s">
        <v>1773</v>
      </c>
      <c r="H3201" s="220" t="s">
        <v>74</v>
      </c>
    </row>
    <row r="3202" spans="1:8" ht="27" customHeight="1">
      <c r="A3202">
        <v>39436</v>
      </c>
      <c r="B3202" t="s">
        <v>11772</v>
      </c>
      <c r="C3202" t="s">
        <v>1574</v>
      </c>
      <c r="D3202" s="673">
        <v>0.17</v>
      </c>
      <c r="E3202" s="220" t="s">
        <v>14360</v>
      </c>
      <c r="F3202" s="441">
        <v>45261</v>
      </c>
      <c r="G3202" s="220" t="s">
        <v>1773</v>
      </c>
      <c r="H3202" s="220" t="s">
        <v>74</v>
      </c>
    </row>
    <row r="3203" spans="1:8" ht="27" customHeight="1">
      <c r="A3203">
        <v>39437</v>
      </c>
      <c r="B3203" t="s">
        <v>11773</v>
      </c>
      <c r="C3203" t="s">
        <v>1574</v>
      </c>
      <c r="D3203" s="673">
        <v>0.23</v>
      </c>
      <c r="E3203" s="220" t="s">
        <v>14360</v>
      </c>
      <c r="F3203" s="441">
        <v>45261</v>
      </c>
      <c r="G3203" s="220" t="s">
        <v>1773</v>
      </c>
      <c r="H3203" s="220" t="s">
        <v>74</v>
      </c>
    </row>
    <row r="3204" spans="1:8" ht="27" customHeight="1">
      <c r="A3204">
        <v>39439</v>
      </c>
      <c r="B3204" t="s">
        <v>11774</v>
      </c>
      <c r="C3204" t="s">
        <v>1574</v>
      </c>
      <c r="D3204" s="673">
        <v>0.15</v>
      </c>
      <c r="E3204" s="220" t="s">
        <v>14360</v>
      </c>
      <c r="F3204" s="441">
        <v>45261</v>
      </c>
      <c r="G3204" s="220" t="s">
        <v>1773</v>
      </c>
      <c r="H3204" s="220" t="s">
        <v>74</v>
      </c>
    </row>
    <row r="3205" spans="1:8" ht="27" customHeight="1">
      <c r="A3205">
        <v>39440</v>
      </c>
      <c r="B3205" t="s">
        <v>11775</v>
      </c>
      <c r="C3205" t="s">
        <v>1574</v>
      </c>
      <c r="D3205" s="673">
        <v>0.2</v>
      </c>
      <c r="E3205" s="220" t="s">
        <v>14360</v>
      </c>
      <c r="F3205" s="441">
        <v>45261</v>
      </c>
      <c r="G3205" s="220" t="s">
        <v>1773</v>
      </c>
      <c r="H3205" s="220" t="s">
        <v>74</v>
      </c>
    </row>
    <row r="3206" spans="1:8" ht="27" customHeight="1">
      <c r="A3206">
        <v>39441</v>
      </c>
      <c r="B3206" t="s">
        <v>11776</v>
      </c>
      <c r="C3206" t="s">
        <v>1574</v>
      </c>
      <c r="D3206" s="673">
        <v>0.25</v>
      </c>
      <c r="E3206" s="220" t="s">
        <v>14360</v>
      </c>
      <c r="F3206" s="441">
        <v>45261</v>
      </c>
      <c r="G3206" s="220" t="s">
        <v>1773</v>
      </c>
      <c r="H3206" s="220" t="s">
        <v>74</v>
      </c>
    </row>
    <row r="3207" spans="1:8" ht="27" customHeight="1">
      <c r="A3207">
        <v>39442</v>
      </c>
      <c r="B3207" t="s">
        <v>11777</v>
      </c>
      <c r="C3207" t="s">
        <v>1574</v>
      </c>
      <c r="D3207" s="673">
        <v>0.18</v>
      </c>
      <c r="E3207" s="220" t="s">
        <v>14360</v>
      </c>
      <c r="F3207" s="441">
        <v>45261</v>
      </c>
      <c r="G3207" s="220" t="s">
        <v>1773</v>
      </c>
      <c r="H3207" s="220" t="s">
        <v>74</v>
      </c>
    </row>
    <row r="3208" spans="1:8" ht="27" customHeight="1">
      <c r="A3208">
        <v>39443</v>
      </c>
      <c r="B3208" t="s">
        <v>11778</v>
      </c>
      <c r="C3208" t="s">
        <v>1574</v>
      </c>
      <c r="D3208" s="673">
        <v>0.24</v>
      </c>
      <c r="E3208" s="220" t="s">
        <v>14360</v>
      </c>
      <c r="F3208" s="441">
        <v>45261</v>
      </c>
      <c r="G3208" s="220" t="s">
        <v>1773</v>
      </c>
      <c r="H3208" s="220" t="s">
        <v>74</v>
      </c>
    </row>
    <row r="3209" spans="1:8" ht="27" customHeight="1">
      <c r="A3209">
        <v>4329</v>
      </c>
      <c r="B3209" t="s">
        <v>11779</v>
      </c>
      <c r="C3209" t="s">
        <v>1574</v>
      </c>
      <c r="D3209" s="673">
        <v>2.16</v>
      </c>
      <c r="E3209" s="220" t="s">
        <v>14360</v>
      </c>
      <c r="F3209" s="441">
        <v>45261</v>
      </c>
      <c r="G3209" s="220" t="s">
        <v>1773</v>
      </c>
      <c r="H3209" s="220" t="s">
        <v>74</v>
      </c>
    </row>
    <row r="3210" spans="1:8" ht="27" customHeight="1">
      <c r="A3210">
        <v>4383</v>
      </c>
      <c r="B3210" t="s">
        <v>11780</v>
      </c>
      <c r="C3210" t="s">
        <v>1574</v>
      </c>
      <c r="D3210" s="673">
        <v>19.53</v>
      </c>
      <c r="E3210" s="220" t="s">
        <v>14360</v>
      </c>
      <c r="F3210" s="441">
        <v>45261</v>
      </c>
      <c r="G3210" s="220" t="s">
        <v>1773</v>
      </c>
      <c r="H3210" s="220" t="s">
        <v>74</v>
      </c>
    </row>
    <row r="3211" spans="1:8" ht="27" customHeight="1">
      <c r="A3211">
        <v>4344</v>
      </c>
      <c r="B3211" t="s">
        <v>11781</v>
      </c>
      <c r="C3211" t="s">
        <v>1574</v>
      </c>
      <c r="D3211" s="673">
        <v>20.47</v>
      </c>
      <c r="E3211" s="220" t="s">
        <v>14360</v>
      </c>
      <c r="F3211" s="441">
        <v>45261</v>
      </c>
      <c r="G3211" s="220" t="s">
        <v>1773</v>
      </c>
      <c r="H3211" s="220" t="s">
        <v>74</v>
      </c>
    </row>
    <row r="3212" spans="1:8" ht="27" customHeight="1">
      <c r="A3212">
        <v>436</v>
      </c>
      <c r="B3212" t="s">
        <v>11782</v>
      </c>
      <c r="C3212" t="s">
        <v>1574</v>
      </c>
      <c r="D3212" s="673">
        <v>13.25</v>
      </c>
      <c r="E3212" s="220" t="s">
        <v>14360</v>
      </c>
      <c r="F3212" s="441">
        <v>45261</v>
      </c>
      <c r="G3212" s="220" t="s">
        <v>1773</v>
      </c>
      <c r="H3212" s="220" t="s">
        <v>74</v>
      </c>
    </row>
    <row r="3213" spans="1:8" ht="27" customHeight="1">
      <c r="A3213">
        <v>442</v>
      </c>
      <c r="B3213" t="s">
        <v>11783</v>
      </c>
      <c r="C3213" t="s">
        <v>1574</v>
      </c>
      <c r="D3213" s="673">
        <v>7.83</v>
      </c>
      <c r="E3213" s="220" t="s">
        <v>14360</v>
      </c>
      <c r="F3213" s="441">
        <v>45261</v>
      </c>
      <c r="G3213" s="220" t="s">
        <v>1773</v>
      </c>
      <c r="H3213" s="220" t="s">
        <v>74</v>
      </c>
    </row>
    <row r="3214" spans="1:8" ht="27" customHeight="1">
      <c r="A3214">
        <v>11953</v>
      </c>
      <c r="B3214" t="s">
        <v>11784</v>
      </c>
      <c r="C3214" t="s">
        <v>1574</v>
      </c>
      <c r="D3214" s="673">
        <v>3.24</v>
      </c>
      <c r="E3214" s="220" t="s">
        <v>14360</v>
      </c>
      <c r="F3214" s="441">
        <v>45261</v>
      </c>
      <c r="G3214" s="220" t="s">
        <v>1773</v>
      </c>
      <c r="H3214" s="220" t="s">
        <v>74</v>
      </c>
    </row>
    <row r="3215" spans="1:8" ht="27" customHeight="1">
      <c r="A3215">
        <v>4335</v>
      </c>
      <c r="B3215" t="s">
        <v>11785</v>
      </c>
      <c r="C3215" t="s">
        <v>1574</v>
      </c>
      <c r="D3215" s="673">
        <v>13.74</v>
      </c>
      <c r="E3215" s="220" t="s">
        <v>14360</v>
      </c>
      <c r="F3215" s="441">
        <v>45261</v>
      </c>
      <c r="G3215" s="220" t="s">
        <v>1773</v>
      </c>
      <c r="H3215" s="220" t="s">
        <v>74</v>
      </c>
    </row>
    <row r="3216" spans="1:8" ht="27" customHeight="1">
      <c r="A3216">
        <v>4334</v>
      </c>
      <c r="B3216" t="s">
        <v>11786</v>
      </c>
      <c r="C3216" t="s">
        <v>1574</v>
      </c>
      <c r="D3216" s="673">
        <v>18.850000000000001</v>
      </c>
      <c r="E3216" s="220" t="s">
        <v>14360</v>
      </c>
      <c r="F3216" s="441">
        <v>45261</v>
      </c>
      <c r="G3216" s="220" t="s">
        <v>1773</v>
      </c>
      <c r="H3216" s="220" t="s">
        <v>74</v>
      </c>
    </row>
    <row r="3217" spans="1:8" ht="27" customHeight="1">
      <c r="A3217">
        <v>4343</v>
      </c>
      <c r="B3217" t="s">
        <v>11787</v>
      </c>
      <c r="C3217" t="s">
        <v>1574</v>
      </c>
      <c r="D3217" s="673">
        <v>4.63</v>
      </c>
      <c r="E3217" s="220" t="s">
        <v>14360</v>
      </c>
      <c r="F3217" s="441">
        <v>45261</v>
      </c>
      <c r="G3217" s="220" t="s">
        <v>1773</v>
      </c>
      <c r="H3217" s="220" t="s">
        <v>74</v>
      </c>
    </row>
    <row r="3218" spans="1:8" ht="27" customHeight="1">
      <c r="A3218">
        <v>430</v>
      </c>
      <c r="B3218" t="s">
        <v>11788</v>
      </c>
      <c r="C3218" t="s">
        <v>1574</v>
      </c>
      <c r="D3218" s="673">
        <v>11.85</v>
      </c>
      <c r="E3218" s="220" t="s">
        <v>14360</v>
      </c>
      <c r="F3218" s="441">
        <v>45261</v>
      </c>
      <c r="G3218" s="220" t="s">
        <v>1773</v>
      </c>
      <c r="H3218" s="220" t="s">
        <v>74</v>
      </c>
    </row>
    <row r="3219" spans="1:8" ht="27" customHeight="1">
      <c r="A3219">
        <v>441</v>
      </c>
      <c r="B3219" t="s">
        <v>11789</v>
      </c>
      <c r="C3219" t="s">
        <v>1574</v>
      </c>
      <c r="D3219" s="673">
        <v>13.05</v>
      </c>
      <c r="E3219" s="220" t="s">
        <v>14360</v>
      </c>
      <c r="F3219" s="441">
        <v>45261</v>
      </c>
      <c r="G3219" s="220" t="s">
        <v>1773</v>
      </c>
      <c r="H3219" s="220" t="s">
        <v>74</v>
      </c>
    </row>
    <row r="3220" spans="1:8" ht="27" customHeight="1">
      <c r="A3220">
        <v>431</v>
      </c>
      <c r="B3220" t="s">
        <v>11790</v>
      </c>
      <c r="C3220" t="s">
        <v>1574</v>
      </c>
      <c r="D3220" s="673">
        <v>15.75</v>
      </c>
      <c r="E3220" s="220" t="s">
        <v>14360</v>
      </c>
      <c r="F3220" s="441">
        <v>45261</v>
      </c>
      <c r="G3220" s="220" t="s">
        <v>1773</v>
      </c>
      <c r="H3220" s="220" t="s">
        <v>74</v>
      </c>
    </row>
    <row r="3221" spans="1:8" ht="27" customHeight="1">
      <c r="A3221">
        <v>432</v>
      </c>
      <c r="B3221" t="s">
        <v>11791</v>
      </c>
      <c r="C3221" t="s">
        <v>1574</v>
      </c>
      <c r="D3221" s="673">
        <v>17.38</v>
      </c>
      <c r="E3221" s="220" t="s">
        <v>14360</v>
      </c>
      <c r="F3221" s="441">
        <v>45261</v>
      </c>
      <c r="G3221" s="220" t="s">
        <v>1773</v>
      </c>
      <c r="H3221" s="220" t="s">
        <v>74</v>
      </c>
    </row>
    <row r="3222" spans="1:8" ht="27" customHeight="1">
      <c r="A3222">
        <v>429</v>
      </c>
      <c r="B3222" t="s">
        <v>11792</v>
      </c>
      <c r="C3222" t="s">
        <v>1574</v>
      </c>
      <c r="D3222" s="673">
        <v>23.43</v>
      </c>
      <c r="E3222" s="220" t="s">
        <v>14360</v>
      </c>
      <c r="F3222" s="441">
        <v>45261</v>
      </c>
      <c r="G3222" s="220" t="s">
        <v>1773</v>
      </c>
      <c r="H3222" s="220" t="s">
        <v>74</v>
      </c>
    </row>
    <row r="3223" spans="1:8" ht="27" customHeight="1">
      <c r="A3223">
        <v>439</v>
      </c>
      <c r="B3223" t="s">
        <v>11793</v>
      </c>
      <c r="C3223" t="s">
        <v>1574</v>
      </c>
      <c r="D3223" s="673">
        <v>19.97</v>
      </c>
      <c r="E3223" s="220" t="s">
        <v>14360</v>
      </c>
      <c r="F3223" s="441">
        <v>45261</v>
      </c>
      <c r="G3223" s="220" t="s">
        <v>1773</v>
      </c>
      <c r="H3223" s="220" t="s">
        <v>74</v>
      </c>
    </row>
    <row r="3224" spans="1:8" ht="27" customHeight="1">
      <c r="A3224">
        <v>433</v>
      </c>
      <c r="B3224" t="s">
        <v>11794</v>
      </c>
      <c r="C3224" t="s">
        <v>1574</v>
      </c>
      <c r="D3224" s="673">
        <v>23.31</v>
      </c>
      <c r="E3224" s="220" t="s">
        <v>14360</v>
      </c>
      <c r="F3224" s="441">
        <v>45261</v>
      </c>
      <c r="G3224" s="220" t="s">
        <v>1773</v>
      </c>
      <c r="H3224" s="220" t="s">
        <v>74</v>
      </c>
    </row>
    <row r="3225" spans="1:8" ht="27" customHeight="1">
      <c r="A3225">
        <v>437</v>
      </c>
      <c r="B3225" t="s">
        <v>11795</v>
      </c>
      <c r="C3225" t="s">
        <v>1574</v>
      </c>
      <c r="D3225" s="673">
        <v>30.97</v>
      </c>
      <c r="E3225" s="220" t="s">
        <v>14360</v>
      </c>
      <c r="F3225" s="441">
        <v>45261</v>
      </c>
      <c r="G3225" s="220" t="s">
        <v>1773</v>
      </c>
      <c r="H3225" s="220" t="s">
        <v>74</v>
      </c>
    </row>
    <row r="3226" spans="1:8" ht="27" customHeight="1">
      <c r="A3226">
        <v>11790</v>
      </c>
      <c r="B3226" t="s">
        <v>11796</v>
      </c>
      <c r="C3226" t="s">
        <v>1574</v>
      </c>
      <c r="D3226" s="673">
        <v>35.130000000000003</v>
      </c>
      <c r="E3226" s="220" t="s">
        <v>14360</v>
      </c>
      <c r="F3226" s="441">
        <v>45261</v>
      </c>
      <c r="G3226" s="220" t="s">
        <v>1773</v>
      </c>
      <c r="H3226" s="220" t="s">
        <v>74</v>
      </c>
    </row>
    <row r="3227" spans="1:8" ht="27" customHeight="1">
      <c r="A3227">
        <v>428</v>
      </c>
      <c r="B3227" t="s">
        <v>11797</v>
      </c>
      <c r="C3227" t="s">
        <v>1574</v>
      </c>
      <c r="D3227" s="673">
        <v>38.200000000000003</v>
      </c>
      <c r="E3227" s="220" t="s">
        <v>14360</v>
      </c>
      <c r="F3227" s="441">
        <v>45261</v>
      </c>
      <c r="G3227" s="220" t="s">
        <v>1773</v>
      </c>
      <c r="H3227" s="220" t="s">
        <v>74</v>
      </c>
    </row>
    <row r="3228" spans="1:8" ht="27" customHeight="1">
      <c r="A3228">
        <v>4384</v>
      </c>
      <c r="B3228" t="s">
        <v>11798</v>
      </c>
      <c r="C3228" t="s">
        <v>1574</v>
      </c>
      <c r="D3228" s="673">
        <v>22.44</v>
      </c>
      <c r="E3228" s="220" t="s">
        <v>14360</v>
      </c>
      <c r="F3228" s="441">
        <v>45261</v>
      </c>
      <c r="G3228" s="220" t="s">
        <v>1773</v>
      </c>
      <c r="H3228" s="220" t="s">
        <v>74</v>
      </c>
    </row>
    <row r="3229" spans="1:8" ht="27" customHeight="1">
      <c r="A3229">
        <v>4351</v>
      </c>
      <c r="B3229" t="s">
        <v>11799</v>
      </c>
      <c r="C3229" t="s">
        <v>1574</v>
      </c>
      <c r="D3229" s="673">
        <v>16.64</v>
      </c>
      <c r="E3229" s="220" t="s">
        <v>14360</v>
      </c>
      <c r="F3229" s="441">
        <v>45261</v>
      </c>
      <c r="G3229" s="220" t="s">
        <v>1773</v>
      </c>
      <c r="H3229" s="220" t="s">
        <v>74</v>
      </c>
    </row>
    <row r="3230" spans="1:8" ht="27" customHeight="1">
      <c r="A3230">
        <v>11054</v>
      </c>
      <c r="B3230" t="s">
        <v>11800</v>
      </c>
      <c r="C3230" t="s">
        <v>1574</v>
      </c>
      <c r="D3230" s="673">
        <v>0.05</v>
      </c>
      <c r="E3230" s="220" t="s">
        <v>14360</v>
      </c>
      <c r="F3230" s="441">
        <v>45261</v>
      </c>
      <c r="G3230" s="220" t="s">
        <v>1773</v>
      </c>
      <c r="H3230" s="220" t="s">
        <v>74</v>
      </c>
    </row>
    <row r="3231" spans="1:8" ht="27" customHeight="1">
      <c r="A3231">
        <v>11055</v>
      </c>
      <c r="B3231" t="s">
        <v>11801</v>
      </c>
      <c r="C3231" t="s">
        <v>1574</v>
      </c>
      <c r="D3231" s="673">
        <v>0.09</v>
      </c>
      <c r="E3231" s="220" t="s">
        <v>14360</v>
      </c>
      <c r="F3231" s="441">
        <v>45261</v>
      </c>
      <c r="G3231" s="220" t="s">
        <v>1773</v>
      </c>
      <c r="H3231" s="220" t="s">
        <v>74</v>
      </c>
    </row>
    <row r="3232" spans="1:8" ht="27" customHeight="1">
      <c r="A3232">
        <v>11056</v>
      </c>
      <c r="B3232" t="s">
        <v>11802</v>
      </c>
      <c r="C3232" t="s">
        <v>1574</v>
      </c>
      <c r="D3232" s="673">
        <v>0.09</v>
      </c>
      <c r="E3232" s="220" t="s">
        <v>14360</v>
      </c>
      <c r="F3232" s="441">
        <v>45261</v>
      </c>
      <c r="G3232" s="220" t="s">
        <v>1773</v>
      </c>
      <c r="H3232" s="220" t="s">
        <v>74</v>
      </c>
    </row>
    <row r="3233" spans="1:8" ht="27" customHeight="1">
      <c r="A3233">
        <v>11057</v>
      </c>
      <c r="B3233" t="s">
        <v>11803</v>
      </c>
      <c r="C3233" t="s">
        <v>1574</v>
      </c>
      <c r="D3233" s="673">
        <v>0.19</v>
      </c>
      <c r="E3233" s="220" t="s">
        <v>14360</v>
      </c>
      <c r="F3233" s="441">
        <v>45261</v>
      </c>
      <c r="G3233" s="220" t="s">
        <v>1773</v>
      </c>
      <c r="H3233" s="220" t="s">
        <v>74</v>
      </c>
    </row>
    <row r="3234" spans="1:8" ht="27" customHeight="1">
      <c r="A3234">
        <v>11059</v>
      </c>
      <c r="B3234" t="s">
        <v>11804</v>
      </c>
      <c r="C3234" t="s">
        <v>1574</v>
      </c>
      <c r="D3234" s="673">
        <v>0.38</v>
      </c>
      <c r="E3234" s="220" t="s">
        <v>14360</v>
      </c>
      <c r="F3234" s="441">
        <v>45261</v>
      </c>
      <c r="G3234" s="220" t="s">
        <v>1773</v>
      </c>
      <c r="H3234" s="220" t="s">
        <v>74</v>
      </c>
    </row>
    <row r="3235" spans="1:8" ht="27" customHeight="1">
      <c r="A3235">
        <v>11058</v>
      </c>
      <c r="B3235" t="s">
        <v>11805</v>
      </c>
      <c r="C3235" t="s">
        <v>1574</v>
      </c>
      <c r="D3235" s="673">
        <v>0.49</v>
      </c>
      <c r="E3235" s="220" t="s">
        <v>14360</v>
      </c>
      <c r="F3235" s="441">
        <v>45261</v>
      </c>
      <c r="G3235" s="220" t="s">
        <v>1773</v>
      </c>
      <c r="H3235" s="220" t="s">
        <v>74</v>
      </c>
    </row>
    <row r="3236" spans="1:8" ht="27" customHeight="1">
      <c r="A3236">
        <v>4380</v>
      </c>
      <c r="B3236" t="s">
        <v>11806</v>
      </c>
      <c r="C3236" t="s">
        <v>1574</v>
      </c>
      <c r="D3236" s="673">
        <v>1.65</v>
      </c>
      <c r="E3236" s="220" t="s">
        <v>14360</v>
      </c>
      <c r="F3236" s="441">
        <v>45261</v>
      </c>
      <c r="G3236" s="220" t="s">
        <v>1773</v>
      </c>
      <c r="H3236" s="220" t="s">
        <v>74</v>
      </c>
    </row>
    <row r="3237" spans="1:8" ht="27" customHeight="1">
      <c r="A3237">
        <v>4299</v>
      </c>
      <c r="B3237" t="s">
        <v>11807</v>
      </c>
      <c r="C3237" t="s">
        <v>1574</v>
      </c>
      <c r="D3237" s="673">
        <v>1.56</v>
      </c>
      <c r="E3237" s="220" t="s">
        <v>14360</v>
      </c>
      <c r="F3237" s="441">
        <v>45261</v>
      </c>
      <c r="G3237" s="220" t="s">
        <v>1773</v>
      </c>
      <c r="H3237" s="220" t="s">
        <v>74</v>
      </c>
    </row>
    <row r="3238" spans="1:8" ht="27" customHeight="1">
      <c r="A3238">
        <v>4304</v>
      </c>
      <c r="B3238" t="s">
        <v>11808</v>
      </c>
      <c r="C3238" t="s">
        <v>1574</v>
      </c>
      <c r="D3238" s="673">
        <v>2.12</v>
      </c>
      <c r="E3238" s="220" t="s">
        <v>14360</v>
      </c>
      <c r="F3238" s="441">
        <v>45261</v>
      </c>
      <c r="G3238" s="220" t="s">
        <v>1773</v>
      </c>
      <c r="H3238" s="220" t="s">
        <v>74</v>
      </c>
    </row>
    <row r="3239" spans="1:8" ht="27" customHeight="1">
      <c r="A3239">
        <v>4305</v>
      </c>
      <c r="B3239" t="s">
        <v>11809</v>
      </c>
      <c r="C3239" t="s">
        <v>1574</v>
      </c>
      <c r="D3239" s="673">
        <v>2.4700000000000002</v>
      </c>
      <c r="E3239" s="220" t="s">
        <v>14360</v>
      </c>
      <c r="F3239" s="441">
        <v>45261</v>
      </c>
      <c r="G3239" s="220" t="s">
        <v>1773</v>
      </c>
      <c r="H3239" s="220" t="s">
        <v>74</v>
      </c>
    </row>
    <row r="3240" spans="1:8" ht="27" customHeight="1">
      <c r="A3240">
        <v>4306</v>
      </c>
      <c r="B3240" t="s">
        <v>11810</v>
      </c>
      <c r="C3240" t="s">
        <v>1574</v>
      </c>
      <c r="D3240" s="673">
        <v>2.87</v>
      </c>
      <c r="E3240" s="220" t="s">
        <v>14360</v>
      </c>
      <c r="F3240" s="441">
        <v>45261</v>
      </c>
      <c r="G3240" s="220" t="s">
        <v>1773</v>
      </c>
      <c r="H3240" s="220" t="s">
        <v>74</v>
      </c>
    </row>
    <row r="3241" spans="1:8" ht="27" customHeight="1">
      <c r="A3241">
        <v>4308</v>
      </c>
      <c r="B3241" t="s">
        <v>11811</v>
      </c>
      <c r="C3241" t="s">
        <v>1574</v>
      </c>
      <c r="D3241" s="673">
        <v>5.94</v>
      </c>
      <c r="E3241" s="220" t="s">
        <v>14360</v>
      </c>
      <c r="F3241" s="441">
        <v>45261</v>
      </c>
      <c r="G3241" s="220" t="s">
        <v>1773</v>
      </c>
      <c r="H3241" s="220" t="s">
        <v>74</v>
      </c>
    </row>
    <row r="3242" spans="1:8" ht="27" customHeight="1">
      <c r="A3242">
        <v>4302</v>
      </c>
      <c r="B3242" t="s">
        <v>11812</v>
      </c>
      <c r="C3242" t="s">
        <v>1574</v>
      </c>
      <c r="D3242" s="673">
        <v>4.45</v>
      </c>
      <c r="E3242" s="220" t="s">
        <v>14360</v>
      </c>
      <c r="F3242" s="441">
        <v>45261</v>
      </c>
      <c r="G3242" s="220" t="s">
        <v>1773</v>
      </c>
      <c r="H3242" s="220" t="s">
        <v>74</v>
      </c>
    </row>
    <row r="3243" spans="1:8" ht="27" customHeight="1">
      <c r="A3243">
        <v>4300</v>
      </c>
      <c r="B3243" t="s">
        <v>11813</v>
      </c>
      <c r="C3243" t="s">
        <v>1574</v>
      </c>
      <c r="D3243" s="673">
        <v>1.06</v>
      </c>
      <c r="E3243" s="220" t="s">
        <v>14360</v>
      </c>
      <c r="F3243" s="441">
        <v>45261</v>
      </c>
      <c r="G3243" s="220" t="s">
        <v>1773</v>
      </c>
      <c r="H3243" s="220" t="s">
        <v>74</v>
      </c>
    </row>
    <row r="3244" spans="1:8" ht="27" customHeight="1">
      <c r="A3244">
        <v>4301</v>
      </c>
      <c r="B3244" t="s">
        <v>11814</v>
      </c>
      <c r="C3244" t="s">
        <v>1574</v>
      </c>
      <c r="D3244" s="673">
        <v>1.29</v>
      </c>
      <c r="E3244" s="220" t="s">
        <v>14360</v>
      </c>
      <c r="F3244" s="441">
        <v>45261</v>
      </c>
      <c r="G3244" s="220" t="s">
        <v>1773</v>
      </c>
      <c r="H3244" s="220" t="s">
        <v>74</v>
      </c>
    </row>
    <row r="3245" spans="1:8" ht="27" customHeight="1">
      <c r="A3245">
        <v>4320</v>
      </c>
      <c r="B3245" t="s">
        <v>11815</v>
      </c>
      <c r="C3245" t="s">
        <v>1574</v>
      </c>
      <c r="D3245" s="673">
        <v>3.93</v>
      </c>
      <c r="E3245" s="220" t="s">
        <v>14360</v>
      </c>
      <c r="F3245" s="441">
        <v>45261</v>
      </c>
      <c r="G3245" s="220" t="s">
        <v>1773</v>
      </c>
      <c r="H3245" s="220" t="s">
        <v>74</v>
      </c>
    </row>
    <row r="3246" spans="1:8" ht="27" customHeight="1">
      <c r="A3246">
        <v>4318</v>
      </c>
      <c r="B3246" t="s">
        <v>11816</v>
      </c>
      <c r="C3246" t="s">
        <v>1574</v>
      </c>
      <c r="D3246" s="673">
        <v>1.91</v>
      </c>
      <c r="E3246" s="220" t="s">
        <v>14360</v>
      </c>
      <c r="F3246" s="441">
        <v>45261</v>
      </c>
      <c r="G3246" s="220" t="s">
        <v>1773</v>
      </c>
      <c r="H3246" s="220" t="s">
        <v>74</v>
      </c>
    </row>
    <row r="3247" spans="1:8" ht="27" customHeight="1">
      <c r="A3247">
        <v>40547</v>
      </c>
      <c r="B3247" t="s">
        <v>11817</v>
      </c>
      <c r="C3247" t="s">
        <v>1587</v>
      </c>
      <c r="D3247" s="673">
        <v>27.27</v>
      </c>
      <c r="E3247" s="220" t="s">
        <v>14360</v>
      </c>
      <c r="F3247" s="441">
        <v>45261</v>
      </c>
      <c r="G3247" s="220" t="s">
        <v>1773</v>
      </c>
      <c r="H3247" s="220" t="s">
        <v>74</v>
      </c>
    </row>
    <row r="3248" spans="1:8" ht="27" customHeight="1">
      <c r="A3248">
        <v>11962</v>
      </c>
      <c r="B3248" t="s">
        <v>11818</v>
      </c>
      <c r="C3248" t="s">
        <v>1574</v>
      </c>
      <c r="D3248" s="673">
        <v>0.22</v>
      </c>
      <c r="E3248" s="220" t="s">
        <v>14360</v>
      </c>
      <c r="F3248" s="441">
        <v>45261</v>
      </c>
      <c r="G3248" s="220" t="s">
        <v>1773</v>
      </c>
      <c r="H3248" s="220" t="s">
        <v>74</v>
      </c>
    </row>
    <row r="3249" spans="1:8" ht="27" customHeight="1">
      <c r="A3249">
        <v>4332</v>
      </c>
      <c r="B3249" t="s">
        <v>11819</v>
      </c>
      <c r="C3249" t="s">
        <v>1574</v>
      </c>
      <c r="D3249" s="673">
        <v>1.08</v>
      </c>
      <c r="E3249" s="220" t="s">
        <v>14360</v>
      </c>
      <c r="F3249" s="441">
        <v>45261</v>
      </c>
      <c r="G3249" s="220" t="s">
        <v>1773</v>
      </c>
      <c r="H3249" s="220" t="s">
        <v>74</v>
      </c>
    </row>
    <row r="3250" spans="1:8" ht="27" customHeight="1">
      <c r="A3250">
        <v>4331</v>
      </c>
      <c r="B3250" t="s">
        <v>11820</v>
      </c>
      <c r="C3250" t="s">
        <v>1574</v>
      </c>
      <c r="D3250" s="673">
        <v>4.09</v>
      </c>
      <c r="E3250" s="220" t="s">
        <v>14360</v>
      </c>
      <c r="F3250" s="441">
        <v>45261</v>
      </c>
      <c r="G3250" s="220" t="s">
        <v>1773</v>
      </c>
      <c r="H3250" s="220" t="s">
        <v>74</v>
      </c>
    </row>
    <row r="3251" spans="1:8" ht="27" customHeight="1">
      <c r="A3251">
        <v>4336</v>
      </c>
      <c r="B3251" t="s">
        <v>11821</v>
      </c>
      <c r="C3251" t="s">
        <v>1574</v>
      </c>
      <c r="D3251" s="673">
        <v>5.24</v>
      </c>
      <c r="E3251" s="220" t="s">
        <v>14360</v>
      </c>
      <c r="F3251" s="441">
        <v>45261</v>
      </c>
      <c r="G3251" s="220" t="s">
        <v>1773</v>
      </c>
      <c r="H3251" s="220" t="s">
        <v>74</v>
      </c>
    </row>
    <row r="3252" spans="1:8" ht="27" customHeight="1">
      <c r="A3252">
        <v>13294</v>
      </c>
      <c r="B3252" t="s">
        <v>11822</v>
      </c>
      <c r="C3252" t="s">
        <v>1574</v>
      </c>
      <c r="D3252" s="673">
        <v>1.5</v>
      </c>
      <c r="E3252" s="220" t="s">
        <v>14360</v>
      </c>
      <c r="F3252" s="441">
        <v>45261</v>
      </c>
      <c r="G3252" s="220" t="s">
        <v>1773</v>
      </c>
      <c r="H3252" s="220" t="s">
        <v>74</v>
      </c>
    </row>
    <row r="3253" spans="1:8" ht="27" customHeight="1">
      <c r="A3253">
        <v>11948</v>
      </c>
      <c r="B3253" t="s">
        <v>11823</v>
      </c>
      <c r="C3253" t="s">
        <v>1574</v>
      </c>
      <c r="D3253" s="673">
        <v>0.67</v>
      </c>
      <c r="E3253" s="220" t="s">
        <v>14360</v>
      </c>
      <c r="F3253" s="441">
        <v>45261</v>
      </c>
      <c r="G3253" s="220" t="s">
        <v>1773</v>
      </c>
      <c r="H3253" s="220" t="s">
        <v>74</v>
      </c>
    </row>
    <row r="3254" spans="1:8" ht="27" customHeight="1">
      <c r="A3254">
        <v>4382</v>
      </c>
      <c r="B3254" t="s">
        <v>11824</v>
      </c>
      <c r="C3254" t="s">
        <v>1574</v>
      </c>
      <c r="D3254" s="673">
        <v>1.1200000000000001</v>
      </c>
      <c r="E3254" s="220" t="s">
        <v>14360</v>
      </c>
      <c r="F3254" s="441">
        <v>45261</v>
      </c>
      <c r="G3254" s="220" t="s">
        <v>1773</v>
      </c>
      <c r="H3254" s="220" t="s">
        <v>74</v>
      </c>
    </row>
    <row r="3255" spans="1:8" ht="27" customHeight="1">
      <c r="A3255">
        <v>4354</v>
      </c>
      <c r="B3255" t="s">
        <v>11825</v>
      </c>
      <c r="C3255" t="s">
        <v>1574</v>
      </c>
      <c r="D3255" s="673">
        <v>46.95</v>
      </c>
      <c r="E3255" s="220" t="s">
        <v>14360</v>
      </c>
      <c r="F3255" s="441">
        <v>45261</v>
      </c>
      <c r="G3255" s="220" t="s">
        <v>1773</v>
      </c>
      <c r="H3255" s="220" t="s">
        <v>74</v>
      </c>
    </row>
    <row r="3256" spans="1:8" ht="27" customHeight="1">
      <c r="A3256">
        <v>40839</v>
      </c>
      <c r="B3256" t="s">
        <v>11826</v>
      </c>
      <c r="C3256" t="s">
        <v>1587</v>
      </c>
      <c r="D3256" s="673">
        <v>112.98</v>
      </c>
      <c r="E3256" s="220" t="s">
        <v>14360</v>
      </c>
      <c r="F3256" s="441">
        <v>45261</v>
      </c>
      <c r="G3256" s="220" t="s">
        <v>1773</v>
      </c>
      <c r="H3256" s="220" t="s">
        <v>74</v>
      </c>
    </row>
    <row r="3257" spans="1:8" ht="27" customHeight="1">
      <c r="A3257">
        <v>40552</v>
      </c>
      <c r="B3257" t="s">
        <v>11827</v>
      </c>
      <c r="C3257" t="s">
        <v>1587</v>
      </c>
      <c r="D3257" s="673">
        <v>46.75</v>
      </c>
      <c r="E3257" s="220" t="s">
        <v>14360</v>
      </c>
      <c r="F3257" s="441">
        <v>45261</v>
      </c>
      <c r="G3257" s="220" t="s">
        <v>1773</v>
      </c>
      <c r="H3257" s="220" t="s">
        <v>74</v>
      </c>
    </row>
    <row r="3258" spans="1:8" ht="27" customHeight="1">
      <c r="A3258">
        <v>40549</v>
      </c>
      <c r="B3258" t="s">
        <v>11828</v>
      </c>
      <c r="C3258" t="s">
        <v>1587</v>
      </c>
      <c r="D3258" s="673">
        <v>185.06</v>
      </c>
      <c r="E3258" s="220" t="s">
        <v>14360</v>
      </c>
      <c r="F3258" s="441">
        <v>45261</v>
      </c>
      <c r="G3258" s="220" t="s">
        <v>1773</v>
      </c>
      <c r="H3258" s="220" t="s">
        <v>74</v>
      </c>
    </row>
    <row r="3259" spans="1:8" ht="27" customHeight="1">
      <c r="A3259">
        <v>4385</v>
      </c>
      <c r="B3259" t="s">
        <v>11829</v>
      </c>
      <c r="C3259" t="s">
        <v>1583</v>
      </c>
      <c r="D3259" s="673">
        <v>881.67</v>
      </c>
      <c r="E3259" s="220" t="s">
        <v>14360</v>
      </c>
      <c r="F3259" s="441">
        <v>45261</v>
      </c>
      <c r="G3259" s="220" t="s">
        <v>1773</v>
      </c>
      <c r="H3259" s="220" t="s">
        <v>74</v>
      </c>
    </row>
    <row r="3260" spans="1:8" ht="27" customHeight="1">
      <c r="A3260">
        <v>20078</v>
      </c>
      <c r="B3260" t="s">
        <v>11830</v>
      </c>
      <c r="C3260" t="s">
        <v>1574</v>
      </c>
      <c r="D3260" s="673">
        <v>21.43</v>
      </c>
      <c r="E3260" s="220" t="s">
        <v>14360</v>
      </c>
      <c r="F3260" s="441">
        <v>45261</v>
      </c>
      <c r="G3260" s="220" t="s">
        <v>1773</v>
      </c>
      <c r="H3260" s="220" t="s">
        <v>74</v>
      </c>
    </row>
    <row r="3261" spans="1:8" ht="27" customHeight="1">
      <c r="A3261">
        <v>39897</v>
      </c>
      <c r="B3261" t="s">
        <v>11831</v>
      </c>
      <c r="C3261" t="s">
        <v>1574</v>
      </c>
      <c r="D3261" s="673">
        <v>50.23</v>
      </c>
      <c r="E3261" s="220" t="s">
        <v>14360</v>
      </c>
      <c r="F3261" s="441">
        <v>45261</v>
      </c>
      <c r="G3261" s="220" t="s">
        <v>1773</v>
      </c>
      <c r="H3261" s="220" t="s">
        <v>74</v>
      </c>
    </row>
    <row r="3262" spans="1:8" ht="27" customHeight="1">
      <c r="A3262">
        <v>118</v>
      </c>
      <c r="B3262" t="s">
        <v>11832</v>
      </c>
      <c r="C3262" t="s">
        <v>1574</v>
      </c>
      <c r="D3262" s="673">
        <v>45.31</v>
      </c>
      <c r="E3262" s="220" t="s">
        <v>14360</v>
      </c>
      <c r="F3262" s="441">
        <v>45261</v>
      </c>
      <c r="G3262" s="220" t="s">
        <v>1773</v>
      </c>
      <c r="H3262" s="220" t="s">
        <v>74</v>
      </c>
    </row>
    <row r="3263" spans="1:8" ht="27" customHeight="1">
      <c r="A3263">
        <v>4396</v>
      </c>
      <c r="B3263" t="s">
        <v>11833</v>
      </c>
      <c r="C3263" t="s">
        <v>1576</v>
      </c>
      <c r="D3263" s="673">
        <v>236.43</v>
      </c>
      <c r="E3263" s="220" t="s">
        <v>14360</v>
      </c>
      <c r="F3263" s="441">
        <v>45261</v>
      </c>
      <c r="G3263" s="220" t="s">
        <v>1773</v>
      </c>
      <c r="H3263" s="220" t="s">
        <v>74</v>
      </c>
    </row>
    <row r="3264" spans="1:8" ht="27" customHeight="1">
      <c r="A3264">
        <v>36881</v>
      </c>
      <c r="B3264" t="s">
        <v>11834</v>
      </c>
      <c r="C3264" t="s">
        <v>1576</v>
      </c>
      <c r="D3264" s="673">
        <v>152.27000000000001</v>
      </c>
      <c r="E3264" s="220" t="s">
        <v>14360</v>
      </c>
      <c r="F3264" s="441">
        <v>45261</v>
      </c>
      <c r="G3264" s="220" t="s">
        <v>1773</v>
      </c>
      <c r="H3264" s="220" t="s">
        <v>74</v>
      </c>
    </row>
    <row r="3265" spans="1:8" ht="27" customHeight="1">
      <c r="A3265">
        <v>4397</v>
      </c>
      <c r="B3265" t="s">
        <v>11835</v>
      </c>
      <c r="C3265" t="s">
        <v>1576</v>
      </c>
      <c r="D3265" s="673">
        <v>257.18</v>
      </c>
      <c r="E3265" s="220" t="s">
        <v>14360</v>
      </c>
      <c r="F3265" s="441">
        <v>45261</v>
      </c>
      <c r="G3265" s="220" t="s">
        <v>1773</v>
      </c>
      <c r="H3265" s="220" t="s">
        <v>74</v>
      </c>
    </row>
    <row r="3266" spans="1:8" ht="27" customHeight="1">
      <c r="A3266">
        <v>36882</v>
      </c>
      <c r="B3266" t="s">
        <v>11836</v>
      </c>
      <c r="C3266" t="s">
        <v>1576</v>
      </c>
      <c r="D3266" s="673">
        <v>182.08</v>
      </c>
      <c r="E3266" s="220" t="s">
        <v>14360</v>
      </c>
      <c r="F3266" s="441">
        <v>45261</v>
      </c>
      <c r="G3266" s="220" t="s">
        <v>1773</v>
      </c>
      <c r="H3266" s="220" t="s">
        <v>74</v>
      </c>
    </row>
    <row r="3267" spans="1:8" ht="27" customHeight="1">
      <c r="A3267">
        <v>4751</v>
      </c>
      <c r="B3267" t="s">
        <v>11837</v>
      </c>
      <c r="C3267" t="s">
        <v>1573</v>
      </c>
      <c r="D3267" s="673">
        <v>18.64</v>
      </c>
      <c r="E3267" s="220" t="s">
        <v>14360</v>
      </c>
      <c r="F3267" s="441">
        <v>45261</v>
      </c>
      <c r="G3267" s="220" t="s">
        <v>1773</v>
      </c>
      <c r="H3267" s="220" t="s">
        <v>74</v>
      </c>
    </row>
    <row r="3268" spans="1:8" ht="27" customHeight="1">
      <c r="A3268">
        <v>41066</v>
      </c>
      <c r="B3268" t="s">
        <v>11838</v>
      </c>
      <c r="C3268" t="s">
        <v>1580</v>
      </c>
      <c r="D3268" s="674">
        <v>3255.22</v>
      </c>
      <c r="E3268" s="220" t="s">
        <v>14360</v>
      </c>
      <c r="F3268" s="441">
        <v>45261</v>
      </c>
      <c r="G3268" s="220" t="s">
        <v>1773</v>
      </c>
      <c r="H3268" s="220" t="s">
        <v>74</v>
      </c>
    </row>
    <row r="3269" spans="1:8" ht="27" customHeight="1">
      <c r="A3269">
        <v>39604</v>
      </c>
      <c r="B3269" t="s">
        <v>11839</v>
      </c>
      <c r="C3269" t="s">
        <v>1574</v>
      </c>
      <c r="D3269" s="673">
        <v>15.51</v>
      </c>
      <c r="E3269" s="220" t="s">
        <v>14360</v>
      </c>
      <c r="F3269" s="441">
        <v>45261</v>
      </c>
      <c r="G3269" s="220" t="s">
        <v>1773</v>
      </c>
      <c r="H3269" s="220" t="s">
        <v>74</v>
      </c>
    </row>
    <row r="3270" spans="1:8" ht="27" customHeight="1">
      <c r="A3270">
        <v>39605</v>
      </c>
      <c r="B3270" t="s">
        <v>11840</v>
      </c>
      <c r="C3270" t="s">
        <v>1574</v>
      </c>
      <c r="D3270" s="673">
        <v>16.850000000000001</v>
      </c>
      <c r="E3270" s="220" t="s">
        <v>14360</v>
      </c>
      <c r="F3270" s="441">
        <v>45261</v>
      </c>
      <c r="G3270" s="220" t="s">
        <v>1773</v>
      </c>
      <c r="H3270" s="220" t="s">
        <v>74</v>
      </c>
    </row>
    <row r="3271" spans="1:8" ht="27" customHeight="1">
      <c r="A3271">
        <v>39606</v>
      </c>
      <c r="B3271" t="s">
        <v>11841</v>
      </c>
      <c r="C3271" t="s">
        <v>1574</v>
      </c>
      <c r="D3271" s="673">
        <v>29.5</v>
      </c>
      <c r="E3271" s="220" t="s">
        <v>14360</v>
      </c>
      <c r="F3271" s="441">
        <v>45261</v>
      </c>
      <c r="G3271" s="220" t="s">
        <v>1773</v>
      </c>
      <c r="H3271" s="220" t="s">
        <v>74</v>
      </c>
    </row>
    <row r="3272" spans="1:8" ht="27" customHeight="1">
      <c r="A3272">
        <v>39607</v>
      </c>
      <c r="B3272" t="s">
        <v>11842</v>
      </c>
      <c r="C3272" t="s">
        <v>1574</v>
      </c>
      <c r="D3272" s="673">
        <v>39.92</v>
      </c>
      <c r="E3272" s="220" t="s">
        <v>14360</v>
      </c>
      <c r="F3272" s="441">
        <v>45261</v>
      </c>
      <c r="G3272" s="220" t="s">
        <v>1773</v>
      </c>
      <c r="H3272" s="220" t="s">
        <v>74</v>
      </c>
    </row>
    <row r="3273" spans="1:8" ht="27" customHeight="1">
      <c r="A3273">
        <v>39594</v>
      </c>
      <c r="B3273" t="s">
        <v>11843</v>
      </c>
      <c r="C3273" t="s">
        <v>1574</v>
      </c>
      <c r="D3273" s="673">
        <v>261.27999999999997</v>
      </c>
      <c r="E3273" s="220" t="s">
        <v>14360</v>
      </c>
      <c r="F3273" s="441">
        <v>45261</v>
      </c>
      <c r="G3273" s="220" t="s">
        <v>1773</v>
      </c>
      <c r="H3273" s="220" t="s">
        <v>74</v>
      </c>
    </row>
    <row r="3274" spans="1:8" ht="27" customHeight="1">
      <c r="A3274">
        <v>39596</v>
      </c>
      <c r="B3274" t="s">
        <v>11844</v>
      </c>
      <c r="C3274" t="s">
        <v>1574</v>
      </c>
      <c r="D3274" s="673">
        <v>699.73</v>
      </c>
      <c r="E3274" s="220" t="s">
        <v>14360</v>
      </c>
      <c r="F3274" s="441">
        <v>45261</v>
      </c>
      <c r="G3274" s="220" t="s">
        <v>1773</v>
      </c>
      <c r="H3274" s="220" t="s">
        <v>74</v>
      </c>
    </row>
    <row r="3275" spans="1:8" ht="27" customHeight="1">
      <c r="A3275">
        <v>39595</v>
      </c>
      <c r="B3275" t="s">
        <v>11845</v>
      </c>
      <c r="C3275" t="s">
        <v>1574</v>
      </c>
      <c r="D3275" s="674">
        <v>1572.19</v>
      </c>
      <c r="E3275" s="220" t="s">
        <v>14360</v>
      </c>
      <c r="F3275" s="441">
        <v>45261</v>
      </c>
      <c r="G3275" s="220" t="s">
        <v>1773</v>
      </c>
      <c r="H3275" s="220" t="s">
        <v>74</v>
      </c>
    </row>
    <row r="3276" spans="1:8" ht="27" customHeight="1">
      <c r="A3276">
        <v>39597</v>
      </c>
      <c r="B3276" t="s">
        <v>11846</v>
      </c>
      <c r="C3276" t="s">
        <v>1574</v>
      </c>
      <c r="D3276" s="674">
        <v>2466.1999999999998</v>
      </c>
      <c r="E3276" s="220" t="s">
        <v>14360</v>
      </c>
      <c r="F3276" s="441">
        <v>45261</v>
      </c>
      <c r="G3276" s="220" t="s">
        <v>1773</v>
      </c>
      <c r="H3276" s="220" t="s">
        <v>74</v>
      </c>
    </row>
    <row r="3277" spans="1:8" ht="27" customHeight="1">
      <c r="A3277">
        <v>10731</v>
      </c>
      <c r="B3277" t="s">
        <v>11847</v>
      </c>
      <c r="C3277" t="s">
        <v>1576</v>
      </c>
      <c r="D3277" s="673">
        <v>34.75</v>
      </c>
      <c r="E3277" s="220" t="s">
        <v>14360</v>
      </c>
      <c r="F3277" s="441">
        <v>45261</v>
      </c>
      <c r="G3277" s="220" t="s">
        <v>1773</v>
      </c>
      <c r="H3277" s="220" t="s">
        <v>74</v>
      </c>
    </row>
    <row r="3278" spans="1:8" ht="27" customHeight="1">
      <c r="A3278">
        <v>4704</v>
      </c>
      <c r="B3278" t="s">
        <v>11848</v>
      </c>
      <c r="C3278" t="s">
        <v>1576</v>
      </c>
      <c r="D3278" s="673">
        <v>31.36</v>
      </c>
      <c r="E3278" s="220" t="s">
        <v>14360</v>
      </c>
      <c r="F3278" s="441">
        <v>45261</v>
      </c>
      <c r="G3278" s="220" t="s">
        <v>1773</v>
      </c>
      <c r="H3278" s="220" t="s">
        <v>74</v>
      </c>
    </row>
    <row r="3279" spans="1:8" ht="27" customHeight="1">
      <c r="A3279">
        <v>10730</v>
      </c>
      <c r="B3279" t="s">
        <v>11849</v>
      </c>
      <c r="C3279" t="s">
        <v>1576</v>
      </c>
      <c r="D3279" s="673">
        <v>33.6</v>
      </c>
      <c r="E3279" s="220" t="s">
        <v>14360</v>
      </c>
      <c r="F3279" s="441">
        <v>45261</v>
      </c>
      <c r="G3279" s="220" t="s">
        <v>1773</v>
      </c>
      <c r="H3279" s="220" t="s">
        <v>74</v>
      </c>
    </row>
    <row r="3280" spans="1:8" ht="27" customHeight="1">
      <c r="A3280">
        <v>4729</v>
      </c>
      <c r="B3280" t="s">
        <v>11850</v>
      </c>
      <c r="C3280" t="s">
        <v>1575</v>
      </c>
      <c r="D3280" s="673">
        <v>95.22</v>
      </c>
      <c r="E3280" s="220" t="s">
        <v>14360</v>
      </c>
      <c r="F3280" s="441">
        <v>45261</v>
      </c>
      <c r="G3280" s="220" t="s">
        <v>1773</v>
      </c>
      <c r="H3280" s="220" t="s">
        <v>74</v>
      </c>
    </row>
    <row r="3281" spans="1:8" ht="27" customHeight="1">
      <c r="A3281">
        <v>4720</v>
      </c>
      <c r="B3281" t="s">
        <v>11851</v>
      </c>
      <c r="C3281" t="s">
        <v>1575</v>
      </c>
      <c r="D3281" s="673">
        <v>109.1</v>
      </c>
      <c r="E3281" s="220" t="s">
        <v>14360</v>
      </c>
      <c r="F3281" s="441">
        <v>45261</v>
      </c>
      <c r="G3281" s="220" t="s">
        <v>1773</v>
      </c>
      <c r="H3281" s="220" t="s">
        <v>74</v>
      </c>
    </row>
    <row r="3282" spans="1:8" ht="27" customHeight="1">
      <c r="A3282">
        <v>4721</v>
      </c>
      <c r="B3282" t="s">
        <v>11852</v>
      </c>
      <c r="C3282" t="s">
        <v>1575</v>
      </c>
      <c r="D3282" s="673">
        <v>94.5</v>
      </c>
      <c r="E3282" s="220" t="s">
        <v>14360</v>
      </c>
      <c r="F3282" s="441">
        <v>45261</v>
      </c>
      <c r="G3282" s="220" t="s">
        <v>1773</v>
      </c>
      <c r="H3282" s="220" t="s">
        <v>74</v>
      </c>
    </row>
    <row r="3283" spans="1:8" ht="27" customHeight="1">
      <c r="A3283">
        <v>4718</v>
      </c>
      <c r="B3283" t="s">
        <v>11853</v>
      </c>
      <c r="C3283" t="s">
        <v>1575</v>
      </c>
      <c r="D3283" s="673">
        <v>95</v>
      </c>
      <c r="E3283" s="220" t="s">
        <v>14360</v>
      </c>
      <c r="F3283" s="441">
        <v>45261</v>
      </c>
      <c r="G3283" s="220" t="s">
        <v>1773</v>
      </c>
      <c r="H3283" s="220" t="s">
        <v>74</v>
      </c>
    </row>
    <row r="3284" spans="1:8" ht="27" customHeight="1">
      <c r="A3284">
        <v>4722</v>
      </c>
      <c r="B3284" t="s">
        <v>11854</v>
      </c>
      <c r="C3284" t="s">
        <v>1575</v>
      </c>
      <c r="D3284" s="673">
        <v>89.26</v>
      </c>
      <c r="E3284" s="220" t="s">
        <v>14360</v>
      </c>
      <c r="F3284" s="441">
        <v>45261</v>
      </c>
      <c r="G3284" s="220" t="s">
        <v>1773</v>
      </c>
      <c r="H3284" s="220" t="s">
        <v>74</v>
      </c>
    </row>
    <row r="3285" spans="1:8" ht="27" customHeight="1">
      <c r="A3285">
        <v>4723</v>
      </c>
      <c r="B3285" t="s">
        <v>11855</v>
      </c>
      <c r="C3285" t="s">
        <v>1575</v>
      </c>
      <c r="D3285" s="673">
        <v>88.49</v>
      </c>
      <c r="E3285" s="220" t="s">
        <v>14360</v>
      </c>
      <c r="F3285" s="441">
        <v>45261</v>
      </c>
      <c r="G3285" s="220" t="s">
        <v>1773</v>
      </c>
      <c r="H3285" s="220" t="s">
        <v>74</v>
      </c>
    </row>
    <row r="3286" spans="1:8" ht="27" customHeight="1">
      <c r="A3286">
        <v>4727</v>
      </c>
      <c r="B3286" t="s">
        <v>11856</v>
      </c>
      <c r="C3286" t="s">
        <v>1575</v>
      </c>
      <c r="D3286" s="673">
        <v>81</v>
      </c>
      <c r="E3286" s="220" t="s">
        <v>14360</v>
      </c>
      <c r="F3286" s="441">
        <v>45261</v>
      </c>
      <c r="G3286" s="220" t="s">
        <v>1773</v>
      </c>
      <c r="H3286" s="220" t="s">
        <v>74</v>
      </c>
    </row>
    <row r="3287" spans="1:8" ht="27" customHeight="1">
      <c r="A3287">
        <v>4748</v>
      </c>
      <c r="B3287" t="s">
        <v>11857</v>
      </c>
      <c r="C3287" t="s">
        <v>1575</v>
      </c>
      <c r="D3287" s="673">
        <v>87.28</v>
      </c>
      <c r="E3287" s="220" t="s">
        <v>14360</v>
      </c>
      <c r="F3287" s="441">
        <v>45261</v>
      </c>
      <c r="G3287" s="220" t="s">
        <v>1773</v>
      </c>
      <c r="H3287" s="220" t="s">
        <v>74</v>
      </c>
    </row>
    <row r="3288" spans="1:8" ht="27" customHeight="1">
      <c r="A3288">
        <v>4730</v>
      </c>
      <c r="B3288" t="s">
        <v>11858</v>
      </c>
      <c r="C3288" t="s">
        <v>1575</v>
      </c>
      <c r="D3288" s="673">
        <v>88.82</v>
      </c>
      <c r="E3288" s="220" t="s">
        <v>14360</v>
      </c>
      <c r="F3288" s="441">
        <v>45261</v>
      </c>
      <c r="G3288" s="220" t="s">
        <v>1773</v>
      </c>
      <c r="H3288" s="220" t="s">
        <v>74</v>
      </c>
    </row>
    <row r="3289" spans="1:8" ht="27" customHeight="1">
      <c r="A3289">
        <v>13186</v>
      </c>
      <c r="B3289" t="s">
        <v>11859</v>
      </c>
      <c r="C3289" t="s">
        <v>1575</v>
      </c>
      <c r="D3289" s="673">
        <v>102.49</v>
      </c>
      <c r="E3289" s="220" t="s">
        <v>14360</v>
      </c>
      <c r="F3289" s="441">
        <v>45261</v>
      </c>
      <c r="G3289" s="220" t="s">
        <v>1773</v>
      </c>
      <c r="H3289" s="220" t="s">
        <v>74</v>
      </c>
    </row>
    <row r="3290" spans="1:8" ht="27" customHeight="1">
      <c r="A3290">
        <v>10737</v>
      </c>
      <c r="B3290" t="s">
        <v>11860</v>
      </c>
      <c r="C3290" t="s">
        <v>1576</v>
      </c>
      <c r="D3290" s="673">
        <v>109.2</v>
      </c>
      <c r="E3290" s="220" t="s">
        <v>14360</v>
      </c>
      <c r="F3290" s="441">
        <v>45261</v>
      </c>
      <c r="G3290" s="220" t="s">
        <v>1773</v>
      </c>
      <c r="H3290" s="220" t="s">
        <v>74</v>
      </c>
    </row>
    <row r="3291" spans="1:8" ht="27" customHeight="1">
      <c r="A3291">
        <v>10734</v>
      </c>
      <c r="B3291" t="s">
        <v>11861</v>
      </c>
      <c r="C3291" t="s">
        <v>1576</v>
      </c>
      <c r="D3291" s="673">
        <v>64.959999999999994</v>
      </c>
      <c r="E3291" s="220" t="s">
        <v>14360</v>
      </c>
      <c r="F3291" s="441">
        <v>45261</v>
      </c>
      <c r="G3291" s="220" t="s">
        <v>1773</v>
      </c>
      <c r="H3291" s="220" t="s">
        <v>74</v>
      </c>
    </row>
    <row r="3292" spans="1:8" ht="27" customHeight="1">
      <c r="A3292">
        <v>4708</v>
      </c>
      <c r="B3292" t="s">
        <v>11862</v>
      </c>
      <c r="C3292" t="s">
        <v>1576</v>
      </c>
      <c r="D3292" s="673">
        <v>126</v>
      </c>
      <c r="E3292" s="220" t="s">
        <v>14360</v>
      </c>
      <c r="F3292" s="441">
        <v>45261</v>
      </c>
      <c r="G3292" s="220" t="s">
        <v>1773</v>
      </c>
      <c r="H3292" s="220" t="s">
        <v>74</v>
      </c>
    </row>
    <row r="3293" spans="1:8" ht="27" customHeight="1">
      <c r="A3293">
        <v>4712</v>
      </c>
      <c r="B3293" t="s">
        <v>11863</v>
      </c>
      <c r="C3293" t="s">
        <v>1576</v>
      </c>
      <c r="D3293" s="673">
        <v>61.6</v>
      </c>
      <c r="E3293" s="220" t="s">
        <v>14360</v>
      </c>
      <c r="F3293" s="441">
        <v>45261</v>
      </c>
      <c r="G3293" s="220" t="s">
        <v>1773</v>
      </c>
      <c r="H3293" s="220" t="s">
        <v>74</v>
      </c>
    </row>
    <row r="3294" spans="1:8" ht="27" customHeight="1">
      <c r="A3294">
        <v>4710</v>
      </c>
      <c r="B3294" t="s">
        <v>11864</v>
      </c>
      <c r="C3294" t="s">
        <v>1576</v>
      </c>
      <c r="D3294" s="673">
        <v>197.55</v>
      </c>
      <c r="E3294" s="220" t="s">
        <v>14360</v>
      </c>
      <c r="F3294" s="441">
        <v>45261</v>
      </c>
      <c r="G3294" s="220" t="s">
        <v>1773</v>
      </c>
      <c r="H3294" s="220" t="s">
        <v>74</v>
      </c>
    </row>
    <row r="3295" spans="1:8" ht="27" customHeight="1">
      <c r="A3295">
        <v>4746</v>
      </c>
      <c r="B3295" t="s">
        <v>11865</v>
      </c>
      <c r="C3295" t="s">
        <v>1575</v>
      </c>
      <c r="D3295" s="673">
        <v>66.34</v>
      </c>
      <c r="E3295" s="220" t="s">
        <v>14360</v>
      </c>
      <c r="F3295" s="441">
        <v>45261</v>
      </c>
      <c r="G3295" s="220" t="s">
        <v>1773</v>
      </c>
      <c r="H3295" s="220" t="s">
        <v>74</v>
      </c>
    </row>
    <row r="3296" spans="1:8" ht="27" customHeight="1">
      <c r="A3296">
        <v>4750</v>
      </c>
      <c r="B3296" t="s">
        <v>11866</v>
      </c>
      <c r="C3296" t="s">
        <v>1573</v>
      </c>
      <c r="D3296" s="673">
        <v>18.64</v>
      </c>
      <c r="E3296" s="220" t="s">
        <v>14360</v>
      </c>
      <c r="F3296" s="441">
        <v>45261</v>
      </c>
      <c r="G3296" s="220" t="s">
        <v>1773</v>
      </c>
      <c r="H3296" s="220" t="s">
        <v>74</v>
      </c>
    </row>
    <row r="3297" spans="1:8" ht="27" customHeight="1">
      <c r="A3297">
        <v>41065</v>
      </c>
      <c r="B3297" t="s">
        <v>11867</v>
      </c>
      <c r="C3297" t="s">
        <v>1580</v>
      </c>
      <c r="D3297" s="674">
        <v>3255.22</v>
      </c>
      <c r="E3297" s="220" t="s">
        <v>14360</v>
      </c>
      <c r="F3297" s="441">
        <v>45261</v>
      </c>
      <c r="G3297" s="220" t="s">
        <v>1773</v>
      </c>
      <c r="H3297" s="220" t="s">
        <v>74</v>
      </c>
    </row>
    <row r="3298" spans="1:8" ht="27" customHeight="1">
      <c r="A3298">
        <v>34747</v>
      </c>
      <c r="B3298" t="s">
        <v>11868</v>
      </c>
      <c r="C3298" t="s">
        <v>1577</v>
      </c>
      <c r="D3298" s="673">
        <v>99.18</v>
      </c>
      <c r="E3298" s="220" t="s">
        <v>14360</v>
      </c>
      <c r="F3298" s="441">
        <v>45261</v>
      </c>
      <c r="G3298" s="220" t="s">
        <v>1773</v>
      </c>
      <c r="H3298" s="220" t="s">
        <v>74</v>
      </c>
    </row>
    <row r="3299" spans="1:8" ht="27" customHeight="1">
      <c r="A3299">
        <v>4826</v>
      </c>
      <c r="B3299" t="s">
        <v>11869</v>
      </c>
      <c r="C3299" t="s">
        <v>1577</v>
      </c>
      <c r="D3299" s="673">
        <v>106.65</v>
      </c>
      <c r="E3299" s="220" t="s">
        <v>14360</v>
      </c>
      <c r="F3299" s="441">
        <v>45261</v>
      </c>
      <c r="G3299" s="220" t="s">
        <v>1773</v>
      </c>
      <c r="H3299" s="220" t="s">
        <v>74</v>
      </c>
    </row>
    <row r="3300" spans="1:8" ht="27" customHeight="1">
      <c r="A3300">
        <v>41975</v>
      </c>
      <c r="B3300" t="s">
        <v>11870</v>
      </c>
      <c r="C3300" t="s">
        <v>1576</v>
      </c>
      <c r="D3300" s="673">
        <v>94.34</v>
      </c>
      <c r="E3300" s="220" t="s">
        <v>14360</v>
      </c>
      <c r="F3300" s="441">
        <v>45261</v>
      </c>
      <c r="G3300" s="220" t="s">
        <v>1773</v>
      </c>
      <c r="H3300" s="220" t="s">
        <v>74</v>
      </c>
    </row>
    <row r="3301" spans="1:8" ht="27" customHeight="1">
      <c r="A3301">
        <v>4825</v>
      </c>
      <c r="B3301" t="s">
        <v>11871</v>
      </c>
      <c r="C3301" t="s">
        <v>1577</v>
      </c>
      <c r="D3301" s="673">
        <v>147.62</v>
      </c>
      <c r="E3301" s="220" t="s">
        <v>14360</v>
      </c>
      <c r="F3301" s="441">
        <v>45261</v>
      </c>
      <c r="G3301" s="220" t="s">
        <v>1773</v>
      </c>
      <c r="H3301" s="220" t="s">
        <v>74</v>
      </c>
    </row>
    <row r="3302" spans="1:8" ht="27" customHeight="1">
      <c r="A3302">
        <v>34744</v>
      </c>
      <c r="B3302" t="s">
        <v>11872</v>
      </c>
      <c r="C3302" t="s">
        <v>1576</v>
      </c>
      <c r="D3302" s="673">
        <v>23.25</v>
      </c>
      <c r="E3302" s="220" t="s">
        <v>14360</v>
      </c>
      <c r="F3302" s="441">
        <v>45261</v>
      </c>
      <c r="G3302" s="220" t="s">
        <v>1773</v>
      </c>
      <c r="H3302" s="220" t="s">
        <v>74</v>
      </c>
    </row>
    <row r="3303" spans="1:8" ht="27" customHeight="1">
      <c r="A3303">
        <v>39430</v>
      </c>
      <c r="B3303" t="s">
        <v>11873</v>
      </c>
      <c r="C3303" t="s">
        <v>1574</v>
      </c>
      <c r="D3303" s="673">
        <v>1.7</v>
      </c>
      <c r="E3303" s="220" t="s">
        <v>14360</v>
      </c>
      <c r="F3303" s="441">
        <v>45261</v>
      </c>
      <c r="G3303" s="220" t="s">
        <v>1773</v>
      </c>
      <c r="H3303" s="220" t="s">
        <v>74</v>
      </c>
    </row>
    <row r="3304" spans="1:8" ht="27" customHeight="1">
      <c r="A3304">
        <v>39573</v>
      </c>
      <c r="B3304" t="s">
        <v>11874</v>
      </c>
      <c r="C3304" t="s">
        <v>1574</v>
      </c>
      <c r="D3304" s="673">
        <v>1.68</v>
      </c>
      <c r="E3304" s="220" t="s">
        <v>14360</v>
      </c>
      <c r="F3304" s="441">
        <v>45261</v>
      </c>
      <c r="G3304" s="220" t="s">
        <v>1773</v>
      </c>
      <c r="H3304" s="220" t="s">
        <v>74</v>
      </c>
    </row>
    <row r="3305" spans="1:8" ht="27" customHeight="1">
      <c r="A3305">
        <v>38410</v>
      </c>
      <c r="B3305" t="s">
        <v>11875</v>
      </c>
      <c r="C3305" t="s">
        <v>1574</v>
      </c>
      <c r="D3305" s="674">
        <v>18780.509999999998</v>
      </c>
      <c r="E3305" s="220" t="s">
        <v>14360</v>
      </c>
      <c r="F3305" s="441">
        <v>45261</v>
      </c>
      <c r="G3305" s="220" t="s">
        <v>1773</v>
      </c>
      <c r="H3305" s="220" t="s">
        <v>74</v>
      </c>
    </row>
    <row r="3306" spans="1:8" ht="27" customHeight="1">
      <c r="A3306">
        <v>41596</v>
      </c>
      <c r="B3306" t="s">
        <v>11876</v>
      </c>
      <c r="C3306" t="s">
        <v>1578</v>
      </c>
      <c r="D3306" s="673">
        <v>10</v>
      </c>
      <c r="E3306" s="220" t="s">
        <v>14360</v>
      </c>
      <c r="F3306" s="441">
        <v>45261</v>
      </c>
      <c r="G3306" s="220" t="s">
        <v>1773</v>
      </c>
      <c r="H3306" s="220" t="s">
        <v>74</v>
      </c>
    </row>
    <row r="3307" spans="1:8" ht="27" customHeight="1">
      <c r="A3307">
        <v>41598</v>
      </c>
      <c r="B3307" t="s">
        <v>11877</v>
      </c>
      <c r="C3307" t="s">
        <v>1578</v>
      </c>
      <c r="D3307" s="673">
        <v>10</v>
      </c>
      <c r="E3307" s="220" t="s">
        <v>14360</v>
      </c>
      <c r="F3307" s="441">
        <v>45261</v>
      </c>
      <c r="G3307" s="220" t="s">
        <v>1773</v>
      </c>
      <c r="H3307" s="220" t="s">
        <v>74</v>
      </c>
    </row>
    <row r="3308" spans="1:8" ht="27" customHeight="1">
      <c r="A3308">
        <v>41594</v>
      </c>
      <c r="B3308" t="s">
        <v>11878</v>
      </c>
      <c r="C3308" t="s">
        <v>1578</v>
      </c>
      <c r="D3308" s="673">
        <v>10.16</v>
      </c>
      <c r="E3308" s="220" t="s">
        <v>14360</v>
      </c>
      <c r="F3308" s="441">
        <v>45261</v>
      </c>
      <c r="G3308" s="220" t="s">
        <v>1773</v>
      </c>
      <c r="H3308" s="220" t="s">
        <v>74</v>
      </c>
    </row>
    <row r="3309" spans="1:8" ht="27" customHeight="1">
      <c r="A3309">
        <v>43663</v>
      </c>
      <c r="B3309" t="s">
        <v>11879</v>
      </c>
      <c r="C3309" t="s">
        <v>1578</v>
      </c>
      <c r="D3309" s="673">
        <v>8.3699999999999992</v>
      </c>
      <c r="E3309" s="220" t="s">
        <v>14360</v>
      </c>
      <c r="F3309" s="441">
        <v>45261</v>
      </c>
      <c r="G3309" s="220" t="s">
        <v>1773</v>
      </c>
      <c r="H3309" s="220" t="s">
        <v>74</v>
      </c>
    </row>
    <row r="3310" spans="1:8" ht="27" customHeight="1">
      <c r="A3310">
        <v>4766</v>
      </c>
      <c r="B3310" t="s">
        <v>11880</v>
      </c>
      <c r="C3310" t="s">
        <v>1578</v>
      </c>
      <c r="D3310" s="673">
        <v>7.88</v>
      </c>
      <c r="E3310" s="220" t="s">
        <v>14360</v>
      </c>
      <c r="F3310" s="441">
        <v>45261</v>
      </c>
      <c r="G3310" s="220" t="s">
        <v>1773</v>
      </c>
      <c r="H3310" s="220" t="s">
        <v>74</v>
      </c>
    </row>
    <row r="3311" spans="1:8" ht="27" customHeight="1">
      <c r="A3311">
        <v>43664</v>
      </c>
      <c r="B3311" t="s">
        <v>11881</v>
      </c>
      <c r="C3311" t="s">
        <v>1578</v>
      </c>
      <c r="D3311" s="673">
        <v>8.41</v>
      </c>
      <c r="E3311" s="220" t="s">
        <v>14360</v>
      </c>
      <c r="F3311" s="441">
        <v>45261</v>
      </c>
      <c r="G3311" s="220" t="s">
        <v>1773</v>
      </c>
      <c r="H3311" s="220" t="s">
        <v>74</v>
      </c>
    </row>
    <row r="3312" spans="1:8" ht="27" customHeight="1">
      <c r="A3312">
        <v>43082</v>
      </c>
      <c r="B3312" t="s">
        <v>11882</v>
      </c>
      <c r="C3312" t="s">
        <v>1578</v>
      </c>
      <c r="D3312" s="673">
        <v>9.17</v>
      </c>
      <c r="E3312" s="220" t="s">
        <v>14360</v>
      </c>
      <c r="F3312" s="441">
        <v>45261</v>
      </c>
      <c r="G3312" s="220" t="s">
        <v>1773</v>
      </c>
      <c r="H3312" s="220" t="s">
        <v>74</v>
      </c>
    </row>
    <row r="3313" spans="1:8" ht="27" customHeight="1">
      <c r="A3313">
        <v>43665</v>
      </c>
      <c r="B3313" t="s">
        <v>11883</v>
      </c>
      <c r="C3313" t="s">
        <v>1578</v>
      </c>
      <c r="D3313" s="673">
        <v>7.88</v>
      </c>
      <c r="E3313" s="220" t="s">
        <v>14360</v>
      </c>
      <c r="F3313" s="441">
        <v>45261</v>
      </c>
      <c r="G3313" s="220" t="s">
        <v>1773</v>
      </c>
      <c r="H3313" s="220" t="s">
        <v>74</v>
      </c>
    </row>
    <row r="3314" spans="1:8" ht="27" customHeight="1">
      <c r="A3314">
        <v>10966</v>
      </c>
      <c r="B3314" t="s">
        <v>11884</v>
      </c>
      <c r="C3314" t="s">
        <v>1578</v>
      </c>
      <c r="D3314" s="673">
        <v>8.3699999999999992</v>
      </c>
      <c r="E3314" s="220" t="s">
        <v>14360</v>
      </c>
      <c r="F3314" s="441">
        <v>45261</v>
      </c>
      <c r="G3314" s="220" t="s">
        <v>1773</v>
      </c>
      <c r="H3314" s="220" t="s">
        <v>74</v>
      </c>
    </row>
    <row r="3315" spans="1:8" ht="27" customHeight="1">
      <c r="A3315">
        <v>43692</v>
      </c>
      <c r="B3315" t="s">
        <v>11885</v>
      </c>
      <c r="C3315" t="s">
        <v>1578</v>
      </c>
      <c r="D3315" s="673">
        <v>8.3699999999999992</v>
      </c>
      <c r="E3315" s="220" t="s">
        <v>14360</v>
      </c>
      <c r="F3315" s="441">
        <v>45261</v>
      </c>
      <c r="G3315" s="220" t="s">
        <v>1773</v>
      </c>
      <c r="H3315" s="220" t="s">
        <v>74</v>
      </c>
    </row>
    <row r="3316" spans="1:8" ht="27" customHeight="1">
      <c r="A3316">
        <v>43083</v>
      </c>
      <c r="B3316" t="s">
        <v>11886</v>
      </c>
      <c r="C3316" t="s">
        <v>1578</v>
      </c>
      <c r="D3316" s="673">
        <v>7.94</v>
      </c>
      <c r="E3316" s="220" t="s">
        <v>14360</v>
      </c>
      <c r="F3316" s="441">
        <v>45261</v>
      </c>
      <c r="G3316" s="220" t="s">
        <v>1773</v>
      </c>
      <c r="H3316" s="220" t="s">
        <v>74</v>
      </c>
    </row>
    <row r="3317" spans="1:8" ht="27" customHeight="1">
      <c r="A3317">
        <v>40535</v>
      </c>
      <c r="B3317" t="s">
        <v>11887</v>
      </c>
      <c r="C3317" t="s">
        <v>1578</v>
      </c>
      <c r="D3317" s="673">
        <v>7.94</v>
      </c>
      <c r="E3317" s="220" t="s">
        <v>14360</v>
      </c>
      <c r="F3317" s="441">
        <v>45261</v>
      </c>
      <c r="G3317" s="220" t="s">
        <v>1773</v>
      </c>
      <c r="H3317" s="220" t="s">
        <v>74</v>
      </c>
    </row>
    <row r="3318" spans="1:8" ht="27" customHeight="1">
      <c r="A3318">
        <v>39427</v>
      </c>
      <c r="B3318" t="s">
        <v>11888</v>
      </c>
      <c r="C3318" t="s">
        <v>1577</v>
      </c>
      <c r="D3318" s="673">
        <v>4.53</v>
      </c>
      <c r="E3318" s="220" t="s">
        <v>14360</v>
      </c>
      <c r="F3318" s="441">
        <v>45261</v>
      </c>
      <c r="G3318" s="220" t="s">
        <v>1773</v>
      </c>
      <c r="H3318" s="220" t="s">
        <v>74</v>
      </c>
    </row>
    <row r="3319" spans="1:8" ht="27" customHeight="1">
      <c r="A3319">
        <v>39424</v>
      </c>
      <c r="B3319" t="s">
        <v>11889</v>
      </c>
      <c r="C3319" t="s">
        <v>1577</v>
      </c>
      <c r="D3319" s="673">
        <v>2.69</v>
      </c>
      <c r="E3319" s="220" t="s">
        <v>14360</v>
      </c>
      <c r="F3319" s="441">
        <v>45261</v>
      </c>
      <c r="G3319" s="220" t="s">
        <v>1773</v>
      </c>
      <c r="H3319" s="220" t="s">
        <v>74</v>
      </c>
    </row>
    <row r="3320" spans="1:8" ht="27" customHeight="1">
      <c r="A3320">
        <v>39425</v>
      </c>
      <c r="B3320" t="s">
        <v>11890</v>
      </c>
      <c r="C3320" t="s">
        <v>1577</v>
      </c>
      <c r="D3320" s="673">
        <v>2.66</v>
      </c>
      <c r="E3320" s="220" t="s">
        <v>14360</v>
      </c>
      <c r="F3320" s="441">
        <v>45261</v>
      </c>
      <c r="G3320" s="220" t="s">
        <v>1773</v>
      </c>
      <c r="H3320" s="220" t="s">
        <v>74</v>
      </c>
    </row>
    <row r="3321" spans="1:8" ht="27" customHeight="1">
      <c r="A3321">
        <v>40664</v>
      </c>
      <c r="B3321" t="s">
        <v>11891</v>
      </c>
      <c r="C3321" t="s">
        <v>1578</v>
      </c>
      <c r="D3321" s="673">
        <v>16.3</v>
      </c>
      <c r="E3321" s="220" t="s">
        <v>14360</v>
      </c>
      <c r="F3321" s="441">
        <v>45261</v>
      </c>
      <c r="G3321" s="220" t="s">
        <v>1773</v>
      </c>
      <c r="H3321" s="220" t="s">
        <v>74</v>
      </c>
    </row>
    <row r="3322" spans="1:8" ht="27" customHeight="1">
      <c r="A3322">
        <v>34360</v>
      </c>
      <c r="B3322" t="s">
        <v>11892</v>
      </c>
      <c r="C3322" t="s">
        <v>1578</v>
      </c>
      <c r="D3322" s="673">
        <v>37.130000000000003</v>
      </c>
      <c r="E3322" s="220" t="s">
        <v>14360</v>
      </c>
      <c r="F3322" s="441">
        <v>45261</v>
      </c>
      <c r="G3322" s="220" t="s">
        <v>1773</v>
      </c>
      <c r="H3322" s="220" t="s">
        <v>74</v>
      </c>
    </row>
    <row r="3323" spans="1:8" ht="27" customHeight="1">
      <c r="A3323">
        <v>20259</v>
      </c>
      <c r="B3323" t="s">
        <v>11893</v>
      </c>
      <c r="C3323" t="s">
        <v>1577</v>
      </c>
      <c r="D3323" s="673">
        <v>12.9</v>
      </c>
      <c r="E3323" s="220" t="s">
        <v>14360</v>
      </c>
      <c r="F3323" s="441">
        <v>45261</v>
      </c>
      <c r="G3323" s="220" t="s">
        <v>1773</v>
      </c>
      <c r="H3323" s="220" t="s">
        <v>74</v>
      </c>
    </row>
    <row r="3324" spans="1:8" ht="27" customHeight="1">
      <c r="A3324">
        <v>14077</v>
      </c>
      <c r="B3324" t="s">
        <v>11894</v>
      </c>
      <c r="C3324" t="s">
        <v>1577</v>
      </c>
      <c r="D3324" s="673">
        <v>197.44</v>
      </c>
      <c r="E3324" s="220" t="s">
        <v>14360</v>
      </c>
      <c r="F3324" s="441">
        <v>45261</v>
      </c>
      <c r="G3324" s="220" t="s">
        <v>1773</v>
      </c>
      <c r="H3324" s="220" t="s">
        <v>74</v>
      </c>
    </row>
    <row r="3325" spans="1:8" ht="27" customHeight="1">
      <c r="A3325">
        <v>3678</v>
      </c>
      <c r="B3325" t="s">
        <v>11895</v>
      </c>
      <c r="C3325" t="s">
        <v>1577</v>
      </c>
      <c r="D3325" s="673">
        <v>89.24</v>
      </c>
      <c r="E3325" s="220" t="s">
        <v>14360</v>
      </c>
      <c r="F3325" s="441">
        <v>45261</v>
      </c>
      <c r="G3325" s="220" t="s">
        <v>1773</v>
      </c>
      <c r="H3325" s="220" t="s">
        <v>74</v>
      </c>
    </row>
    <row r="3326" spans="1:8" ht="27" customHeight="1">
      <c r="A3326">
        <v>585</v>
      </c>
      <c r="B3326" t="s">
        <v>11896</v>
      </c>
      <c r="C3326" t="s">
        <v>1578</v>
      </c>
      <c r="D3326" s="673">
        <v>29.7</v>
      </c>
      <c r="E3326" s="220" t="s">
        <v>14360</v>
      </c>
      <c r="F3326" s="441">
        <v>45261</v>
      </c>
      <c r="G3326" s="220" t="s">
        <v>1773</v>
      </c>
      <c r="H3326" s="220" t="s">
        <v>74</v>
      </c>
    </row>
    <row r="3327" spans="1:8" ht="27" customHeight="1">
      <c r="A3327">
        <v>39418</v>
      </c>
      <c r="B3327" t="s">
        <v>11897</v>
      </c>
      <c r="C3327" t="s">
        <v>1577</v>
      </c>
      <c r="D3327" s="673">
        <v>5.05</v>
      </c>
      <c r="E3327" s="220" t="s">
        <v>14360</v>
      </c>
      <c r="F3327" s="441">
        <v>45261</v>
      </c>
      <c r="G3327" s="220" t="s">
        <v>1773</v>
      </c>
      <c r="H3327" s="220" t="s">
        <v>74</v>
      </c>
    </row>
    <row r="3328" spans="1:8" ht="27" customHeight="1">
      <c r="A3328">
        <v>39419</v>
      </c>
      <c r="B3328" t="s">
        <v>11898</v>
      </c>
      <c r="C3328" t="s">
        <v>1577</v>
      </c>
      <c r="D3328" s="673">
        <v>6.16</v>
      </c>
      <c r="E3328" s="220" t="s">
        <v>14360</v>
      </c>
      <c r="F3328" s="441">
        <v>45261</v>
      </c>
      <c r="G3328" s="220" t="s">
        <v>1773</v>
      </c>
      <c r="H3328" s="220" t="s">
        <v>74</v>
      </c>
    </row>
    <row r="3329" spans="1:8" ht="27" customHeight="1">
      <c r="A3329">
        <v>39420</v>
      </c>
      <c r="B3329" t="s">
        <v>11899</v>
      </c>
      <c r="C3329" t="s">
        <v>1577</v>
      </c>
      <c r="D3329" s="673">
        <v>6.8</v>
      </c>
      <c r="E3329" s="220" t="s">
        <v>14360</v>
      </c>
      <c r="F3329" s="441">
        <v>45261</v>
      </c>
      <c r="G3329" s="220" t="s">
        <v>1773</v>
      </c>
      <c r="H3329" s="220" t="s">
        <v>74</v>
      </c>
    </row>
    <row r="3330" spans="1:8" ht="27" customHeight="1">
      <c r="A3330">
        <v>39571</v>
      </c>
      <c r="B3330" t="s">
        <v>11900</v>
      </c>
      <c r="C3330" t="s">
        <v>1577</v>
      </c>
      <c r="D3330" s="673">
        <v>4.1100000000000003</v>
      </c>
      <c r="E3330" s="220" t="s">
        <v>14360</v>
      </c>
      <c r="F3330" s="441">
        <v>45261</v>
      </c>
      <c r="G3330" s="220" t="s">
        <v>1773</v>
      </c>
      <c r="H3330" s="220" t="s">
        <v>74</v>
      </c>
    </row>
    <row r="3331" spans="1:8" ht="27" customHeight="1">
      <c r="A3331">
        <v>39421</v>
      </c>
      <c r="B3331" t="s">
        <v>11901</v>
      </c>
      <c r="C3331" t="s">
        <v>1577</v>
      </c>
      <c r="D3331" s="673">
        <v>5.98</v>
      </c>
      <c r="E3331" s="220" t="s">
        <v>14360</v>
      </c>
      <c r="F3331" s="441">
        <v>45261</v>
      </c>
      <c r="G3331" s="220" t="s">
        <v>1773</v>
      </c>
      <c r="H3331" s="220" t="s">
        <v>74</v>
      </c>
    </row>
    <row r="3332" spans="1:8" ht="27" customHeight="1">
      <c r="A3332">
        <v>39422</v>
      </c>
      <c r="B3332" t="s">
        <v>11902</v>
      </c>
      <c r="C3332" t="s">
        <v>1577</v>
      </c>
      <c r="D3332" s="673">
        <v>6.99</v>
      </c>
      <c r="E3332" s="220" t="s">
        <v>14360</v>
      </c>
      <c r="F3332" s="441">
        <v>45261</v>
      </c>
      <c r="G3332" s="220" t="s">
        <v>1773</v>
      </c>
      <c r="H3332" s="220" t="s">
        <v>74</v>
      </c>
    </row>
    <row r="3333" spans="1:8" ht="27" customHeight="1">
      <c r="A3333">
        <v>39423</v>
      </c>
      <c r="B3333" t="s">
        <v>11903</v>
      </c>
      <c r="C3333" t="s">
        <v>1577</v>
      </c>
      <c r="D3333" s="673">
        <v>8.11</v>
      </c>
      <c r="E3333" s="220" t="s">
        <v>14360</v>
      </c>
      <c r="F3333" s="441">
        <v>45261</v>
      </c>
      <c r="G3333" s="220" t="s">
        <v>1773</v>
      </c>
      <c r="H3333" s="220" t="s">
        <v>74</v>
      </c>
    </row>
    <row r="3334" spans="1:8" ht="27" customHeight="1">
      <c r="A3334">
        <v>39426</v>
      </c>
      <c r="B3334" t="s">
        <v>11904</v>
      </c>
      <c r="C3334" t="s">
        <v>1577</v>
      </c>
      <c r="D3334" s="673">
        <v>18.239999999999998</v>
      </c>
      <c r="E3334" s="220" t="s">
        <v>14360</v>
      </c>
      <c r="F3334" s="441">
        <v>45261</v>
      </c>
      <c r="G3334" s="220" t="s">
        <v>1773</v>
      </c>
      <c r="H3334" s="220" t="s">
        <v>74</v>
      </c>
    </row>
    <row r="3335" spans="1:8" ht="27" customHeight="1">
      <c r="A3335">
        <v>39429</v>
      </c>
      <c r="B3335" t="s">
        <v>11905</v>
      </c>
      <c r="C3335" t="s">
        <v>1577</v>
      </c>
      <c r="D3335" s="673">
        <v>5.75</v>
      </c>
      <c r="E3335" s="220" t="s">
        <v>14360</v>
      </c>
      <c r="F3335" s="441">
        <v>45261</v>
      </c>
      <c r="G3335" s="220" t="s">
        <v>1773</v>
      </c>
      <c r="H3335" s="220" t="s">
        <v>74</v>
      </c>
    </row>
    <row r="3336" spans="1:8" ht="27" customHeight="1">
      <c r="A3336">
        <v>39428</v>
      </c>
      <c r="B3336" t="s">
        <v>11906</v>
      </c>
      <c r="C3336" t="s">
        <v>1577</v>
      </c>
      <c r="D3336" s="673">
        <v>4.3899999999999997</v>
      </c>
      <c r="E3336" s="220" t="s">
        <v>14360</v>
      </c>
      <c r="F3336" s="441">
        <v>45261</v>
      </c>
      <c r="G3336" s="220" t="s">
        <v>1773</v>
      </c>
      <c r="H3336" s="220" t="s">
        <v>74</v>
      </c>
    </row>
    <row r="3337" spans="1:8" ht="27" customHeight="1">
      <c r="A3337">
        <v>39572</v>
      </c>
      <c r="B3337" t="s">
        <v>11907</v>
      </c>
      <c r="C3337" t="s">
        <v>1577</v>
      </c>
      <c r="D3337" s="673">
        <v>3.8</v>
      </c>
      <c r="E3337" s="220" t="s">
        <v>14360</v>
      </c>
      <c r="F3337" s="441">
        <v>45261</v>
      </c>
      <c r="G3337" s="220" t="s">
        <v>1773</v>
      </c>
      <c r="H3337" s="220" t="s">
        <v>74</v>
      </c>
    </row>
    <row r="3338" spans="1:8" ht="27" customHeight="1">
      <c r="A3338">
        <v>39570</v>
      </c>
      <c r="B3338" t="s">
        <v>11908</v>
      </c>
      <c r="C3338" t="s">
        <v>1577</v>
      </c>
      <c r="D3338" s="673">
        <v>4.04</v>
      </c>
      <c r="E3338" s="220" t="s">
        <v>14360</v>
      </c>
      <c r="F3338" s="441">
        <v>45261</v>
      </c>
      <c r="G3338" s="220" t="s">
        <v>1773</v>
      </c>
      <c r="H3338" s="220" t="s">
        <v>74</v>
      </c>
    </row>
    <row r="3339" spans="1:8" ht="27" customHeight="1">
      <c r="A3339">
        <v>39569</v>
      </c>
      <c r="B3339" t="s">
        <v>11909</v>
      </c>
      <c r="C3339" t="s">
        <v>1577</v>
      </c>
      <c r="D3339" s="673">
        <v>3.99</v>
      </c>
      <c r="E3339" s="220" t="s">
        <v>14360</v>
      </c>
      <c r="F3339" s="441">
        <v>45261</v>
      </c>
      <c r="G3339" s="220" t="s">
        <v>1773</v>
      </c>
      <c r="H3339" s="220" t="s">
        <v>74</v>
      </c>
    </row>
    <row r="3340" spans="1:8" ht="27" customHeight="1">
      <c r="A3340">
        <v>11552</v>
      </c>
      <c r="B3340" t="s">
        <v>11910</v>
      </c>
      <c r="C3340" t="s">
        <v>1577</v>
      </c>
      <c r="D3340" s="673">
        <v>7.56</v>
      </c>
      <c r="E3340" s="220" t="s">
        <v>14360</v>
      </c>
      <c r="F3340" s="441">
        <v>45261</v>
      </c>
      <c r="G3340" s="220" t="s">
        <v>1773</v>
      </c>
      <c r="H3340" s="220" t="s">
        <v>74</v>
      </c>
    </row>
    <row r="3341" spans="1:8" ht="27" customHeight="1">
      <c r="A3341">
        <v>40598</v>
      </c>
      <c r="B3341" t="s">
        <v>11911</v>
      </c>
      <c r="C3341" t="s">
        <v>1578</v>
      </c>
      <c r="D3341" s="673">
        <v>7.75</v>
      </c>
      <c r="E3341" s="220" t="s">
        <v>14360</v>
      </c>
      <c r="F3341" s="441">
        <v>45261</v>
      </c>
      <c r="G3341" s="220" t="s">
        <v>1773</v>
      </c>
      <c r="H3341" s="220" t="s">
        <v>74</v>
      </c>
    </row>
    <row r="3342" spans="1:8" ht="27" customHeight="1">
      <c r="A3342">
        <v>39029</v>
      </c>
      <c r="B3342" t="s">
        <v>11912</v>
      </c>
      <c r="C3342" t="s">
        <v>1577</v>
      </c>
      <c r="D3342" s="673">
        <v>12.88</v>
      </c>
      <c r="E3342" s="220" t="s">
        <v>14360</v>
      </c>
      <c r="F3342" s="441">
        <v>45261</v>
      </c>
      <c r="G3342" s="220" t="s">
        <v>1773</v>
      </c>
      <c r="H3342" s="220" t="s">
        <v>74</v>
      </c>
    </row>
    <row r="3343" spans="1:8" ht="27" customHeight="1">
      <c r="A3343">
        <v>39028</v>
      </c>
      <c r="B3343" t="s">
        <v>11913</v>
      </c>
      <c r="C3343" t="s">
        <v>1577</v>
      </c>
      <c r="D3343" s="673">
        <v>7.5</v>
      </c>
      <c r="E3343" s="220" t="s">
        <v>14360</v>
      </c>
      <c r="F3343" s="441">
        <v>45261</v>
      </c>
      <c r="G3343" s="220" t="s">
        <v>1773</v>
      </c>
      <c r="H3343" s="220" t="s">
        <v>74</v>
      </c>
    </row>
    <row r="3344" spans="1:8" ht="27" customHeight="1">
      <c r="A3344">
        <v>39328</v>
      </c>
      <c r="B3344" t="s">
        <v>11914</v>
      </c>
      <c r="C3344" t="s">
        <v>1577</v>
      </c>
      <c r="D3344" s="673">
        <v>4.12</v>
      </c>
      <c r="E3344" s="220" t="s">
        <v>14360</v>
      </c>
      <c r="F3344" s="441">
        <v>45261</v>
      </c>
      <c r="G3344" s="220" t="s">
        <v>1773</v>
      </c>
      <c r="H3344" s="220" t="s">
        <v>74</v>
      </c>
    </row>
    <row r="3345" spans="1:8" ht="27" customHeight="1">
      <c r="A3345">
        <v>38541</v>
      </c>
      <c r="B3345" t="s">
        <v>11915</v>
      </c>
      <c r="C3345" t="s">
        <v>1574</v>
      </c>
      <c r="D3345" s="674">
        <v>4020703.6</v>
      </c>
      <c r="E3345" s="220" t="s">
        <v>14360</v>
      </c>
      <c r="F3345" s="441">
        <v>45261</v>
      </c>
      <c r="G3345" s="220" t="s">
        <v>1773</v>
      </c>
      <c r="H3345" s="220" t="s">
        <v>74</v>
      </c>
    </row>
    <row r="3346" spans="1:8" ht="27" customHeight="1">
      <c r="A3346">
        <v>38542</v>
      </c>
      <c r="B3346" t="s">
        <v>11916</v>
      </c>
      <c r="C3346" t="s">
        <v>1574</v>
      </c>
      <c r="D3346" s="674">
        <v>6252032.4199999999</v>
      </c>
      <c r="E3346" s="220" t="s">
        <v>14360</v>
      </c>
      <c r="F3346" s="441">
        <v>45261</v>
      </c>
      <c r="G3346" s="220" t="s">
        <v>1773</v>
      </c>
      <c r="H3346" s="220" t="s">
        <v>74</v>
      </c>
    </row>
    <row r="3347" spans="1:8" ht="27" customHeight="1">
      <c r="A3347">
        <v>38543</v>
      </c>
      <c r="B3347" t="s">
        <v>11917</v>
      </c>
      <c r="C3347" t="s">
        <v>1574</v>
      </c>
      <c r="D3347" s="674">
        <v>1530670.05</v>
      </c>
      <c r="E3347" s="220" t="s">
        <v>14360</v>
      </c>
      <c r="F3347" s="441">
        <v>45261</v>
      </c>
      <c r="G3347" s="220" t="s">
        <v>1773</v>
      </c>
      <c r="H3347" s="220" t="s">
        <v>74</v>
      </c>
    </row>
    <row r="3348" spans="1:8" ht="27" customHeight="1">
      <c r="A3348">
        <v>40406</v>
      </c>
      <c r="B3348" t="s">
        <v>11918</v>
      </c>
      <c r="C3348" t="s">
        <v>1574</v>
      </c>
      <c r="D3348" s="674">
        <v>93605.85</v>
      </c>
      <c r="E3348" s="220" t="s">
        <v>14360</v>
      </c>
      <c r="F3348" s="441">
        <v>45261</v>
      </c>
      <c r="G3348" s="220" t="s">
        <v>1773</v>
      </c>
      <c r="H3348" s="220" t="s">
        <v>74</v>
      </c>
    </row>
    <row r="3349" spans="1:8" ht="27" customHeight="1">
      <c r="A3349">
        <v>40789</v>
      </c>
      <c r="B3349" t="s">
        <v>11919</v>
      </c>
      <c r="C3349" t="s">
        <v>1574</v>
      </c>
      <c r="D3349" s="674">
        <v>13489.56</v>
      </c>
      <c r="E3349" s="220" t="s">
        <v>14360</v>
      </c>
      <c r="F3349" s="441">
        <v>45261</v>
      </c>
      <c r="G3349" s="220" t="s">
        <v>1773</v>
      </c>
      <c r="H3349" s="220" t="s">
        <v>74</v>
      </c>
    </row>
    <row r="3350" spans="1:8" ht="27" customHeight="1">
      <c r="A3350">
        <v>40791</v>
      </c>
      <c r="B3350" t="s">
        <v>11920</v>
      </c>
      <c r="C3350" t="s">
        <v>1574</v>
      </c>
      <c r="D3350" s="674">
        <v>42228.2</v>
      </c>
      <c r="E3350" s="220" t="s">
        <v>14360</v>
      </c>
      <c r="F3350" s="441">
        <v>45261</v>
      </c>
      <c r="G3350" s="220" t="s">
        <v>1773</v>
      </c>
      <c r="H3350" s="220" t="s">
        <v>74</v>
      </c>
    </row>
    <row r="3351" spans="1:8" ht="27" customHeight="1">
      <c r="A3351">
        <v>11651</v>
      </c>
      <c r="B3351" t="s">
        <v>11921</v>
      </c>
      <c r="C3351" t="s">
        <v>1574</v>
      </c>
      <c r="D3351" s="674">
        <v>23095.200000000001</v>
      </c>
      <c r="E3351" s="220" t="s">
        <v>14360</v>
      </c>
      <c r="F3351" s="441">
        <v>45261</v>
      </c>
      <c r="G3351" s="220" t="s">
        <v>1773</v>
      </c>
      <c r="H3351" s="220" t="s">
        <v>74</v>
      </c>
    </row>
    <row r="3352" spans="1:8" ht="27" customHeight="1">
      <c r="A3352">
        <v>40435</v>
      </c>
      <c r="B3352" t="s">
        <v>11922</v>
      </c>
      <c r="C3352" t="s">
        <v>1574</v>
      </c>
      <c r="D3352" s="674">
        <v>839712.63</v>
      </c>
      <c r="E3352" s="220" t="s">
        <v>14360</v>
      </c>
      <c r="F3352" s="441">
        <v>45261</v>
      </c>
      <c r="G3352" s="220" t="s">
        <v>1773</v>
      </c>
      <c r="H3352" s="220" t="s">
        <v>74</v>
      </c>
    </row>
    <row r="3353" spans="1:8" ht="27" customHeight="1">
      <c r="A3353">
        <v>39012</v>
      </c>
      <c r="B3353" t="s">
        <v>11923</v>
      </c>
      <c r="C3353" t="s">
        <v>1574</v>
      </c>
      <c r="D3353" s="674">
        <v>876124.05</v>
      </c>
      <c r="E3353" s="220" t="s">
        <v>14360</v>
      </c>
      <c r="F3353" s="441">
        <v>45261</v>
      </c>
      <c r="G3353" s="220" t="s">
        <v>1773</v>
      </c>
      <c r="H3353" s="220" t="s">
        <v>74</v>
      </c>
    </row>
    <row r="3354" spans="1:8" ht="27" customHeight="1">
      <c r="A3354">
        <v>13617</v>
      </c>
      <c r="B3354" t="s">
        <v>11924</v>
      </c>
      <c r="C3354" t="s">
        <v>1574</v>
      </c>
      <c r="D3354" s="674">
        <v>100023.96</v>
      </c>
      <c r="E3354" s="220" t="s">
        <v>14360</v>
      </c>
      <c r="F3354" s="441">
        <v>45261</v>
      </c>
      <c r="G3354" s="220" t="s">
        <v>1773</v>
      </c>
      <c r="H3354" s="220" t="s">
        <v>74</v>
      </c>
    </row>
    <row r="3355" spans="1:8" ht="27" customHeight="1">
      <c r="A3355">
        <v>35274</v>
      </c>
      <c r="B3355" t="s">
        <v>11925</v>
      </c>
      <c r="C3355" t="s">
        <v>1577</v>
      </c>
      <c r="D3355" s="673">
        <v>39.96</v>
      </c>
      <c r="E3355" s="220" t="s">
        <v>14360</v>
      </c>
      <c r="F3355" s="441">
        <v>45261</v>
      </c>
      <c r="G3355" s="220" t="s">
        <v>1773</v>
      </c>
      <c r="H3355" s="220" t="s">
        <v>74</v>
      </c>
    </row>
    <row r="3356" spans="1:8" ht="27" customHeight="1">
      <c r="A3356">
        <v>35275</v>
      </c>
      <c r="B3356" t="s">
        <v>11926</v>
      </c>
      <c r="C3356" t="s">
        <v>1577</v>
      </c>
      <c r="D3356" s="673">
        <v>84.82</v>
      </c>
      <c r="E3356" s="220" t="s">
        <v>14360</v>
      </c>
      <c r="F3356" s="441">
        <v>45261</v>
      </c>
      <c r="G3356" s="220" t="s">
        <v>1773</v>
      </c>
      <c r="H3356" s="220" t="s">
        <v>74</v>
      </c>
    </row>
    <row r="3357" spans="1:8" ht="27" customHeight="1">
      <c r="A3357">
        <v>35276</v>
      </c>
      <c r="B3357" t="s">
        <v>11927</v>
      </c>
      <c r="C3357" t="s">
        <v>1577</v>
      </c>
      <c r="D3357" s="673">
        <v>147.59</v>
      </c>
      <c r="E3357" s="220" t="s">
        <v>14360</v>
      </c>
      <c r="F3357" s="441">
        <v>45261</v>
      </c>
      <c r="G3357" s="220" t="s">
        <v>1773</v>
      </c>
      <c r="H3357" s="220" t="s">
        <v>74</v>
      </c>
    </row>
    <row r="3358" spans="1:8" ht="27" customHeight="1">
      <c r="A3358">
        <v>38386</v>
      </c>
      <c r="B3358" t="s">
        <v>11928</v>
      </c>
      <c r="C3358" t="s">
        <v>1574</v>
      </c>
      <c r="D3358" s="673">
        <v>4.4800000000000004</v>
      </c>
      <c r="E3358" s="220" t="s">
        <v>14360</v>
      </c>
      <c r="F3358" s="441">
        <v>45261</v>
      </c>
      <c r="G3358" s="220" t="s">
        <v>1773</v>
      </c>
      <c r="H3358" s="220" t="s">
        <v>74</v>
      </c>
    </row>
    <row r="3359" spans="1:8" ht="27" customHeight="1">
      <c r="A3359">
        <v>11091</v>
      </c>
      <c r="B3359" t="s">
        <v>11929</v>
      </c>
      <c r="C3359" t="s">
        <v>1574</v>
      </c>
      <c r="D3359" s="673">
        <v>1.9</v>
      </c>
      <c r="E3359" s="220" t="s">
        <v>14360</v>
      </c>
      <c r="F3359" s="441">
        <v>45261</v>
      </c>
      <c r="G3359" s="220" t="s">
        <v>1773</v>
      </c>
      <c r="H3359" s="220" t="s">
        <v>74</v>
      </c>
    </row>
    <row r="3360" spans="1:8" ht="27" customHeight="1">
      <c r="A3360">
        <v>37586</v>
      </c>
      <c r="B3360" t="s">
        <v>11930</v>
      </c>
      <c r="C3360" t="s">
        <v>1587</v>
      </c>
      <c r="D3360" s="673">
        <v>46.91</v>
      </c>
      <c r="E3360" s="220" t="s">
        <v>14360</v>
      </c>
      <c r="F3360" s="441">
        <v>45261</v>
      </c>
      <c r="G3360" s="220" t="s">
        <v>1773</v>
      </c>
      <c r="H3360" s="220" t="s">
        <v>74</v>
      </c>
    </row>
    <row r="3361" spans="1:8" ht="27" customHeight="1">
      <c r="A3361">
        <v>37395</v>
      </c>
      <c r="B3361" t="s">
        <v>11931</v>
      </c>
      <c r="C3361" t="s">
        <v>1587</v>
      </c>
      <c r="D3361" s="673">
        <v>40.33</v>
      </c>
      <c r="E3361" s="220" t="s">
        <v>14360</v>
      </c>
      <c r="F3361" s="441">
        <v>45261</v>
      </c>
      <c r="G3361" s="220" t="s">
        <v>1773</v>
      </c>
      <c r="H3361" s="220" t="s">
        <v>74</v>
      </c>
    </row>
    <row r="3362" spans="1:8" ht="27" customHeight="1">
      <c r="A3362">
        <v>14147</v>
      </c>
      <c r="B3362" t="s">
        <v>11932</v>
      </c>
      <c r="C3362" t="s">
        <v>1587</v>
      </c>
      <c r="D3362" s="673">
        <v>53.5</v>
      </c>
      <c r="E3362" s="220" t="s">
        <v>14360</v>
      </c>
      <c r="F3362" s="441">
        <v>45261</v>
      </c>
      <c r="G3362" s="220" t="s">
        <v>1773</v>
      </c>
      <c r="H3362" s="220" t="s">
        <v>74</v>
      </c>
    </row>
    <row r="3363" spans="1:8" ht="27" customHeight="1">
      <c r="A3363">
        <v>37396</v>
      </c>
      <c r="B3363" t="s">
        <v>11933</v>
      </c>
      <c r="C3363" t="s">
        <v>1587</v>
      </c>
      <c r="D3363" s="673">
        <v>33</v>
      </c>
      <c r="E3363" s="220" t="s">
        <v>14360</v>
      </c>
      <c r="F3363" s="441">
        <v>45261</v>
      </c>
      <c r="G3363" s="220" t="s">
        <v>1773</v>
      </c>
      <c r="H3363" s="220" t="s">
        <v>74</v>
      </c>
    </row>
    <row r="3364" spans="1:8" ht="27" customHeight="1">
      <c r="A3364">
        <v>37397</v>
      </c>
      <c r="B3364" t="s">
        <v>11934</v>
      </c>
      <c r="C3364" t="s">
        <v>1587</v>
      </c>
      <c r="D3364" s="673">
        <v>34.57</v>
      </c>
      <c r="E3364" s="220" t="s">
        <v>14360</v>
      </c>
      <c r="F3364" s="441">
        <v>45261</v>
      </c>
      <c r="G3364" s="220" t="s">
        <v>1773</v>
      </c>
      <c r="H3364" s="220" t="s">
        <v>74</v>
      </c>
    </row>
    <row r="3365" spans="1:8" ht="27" customHeight="1">
      <c r="A3365">
        <v>43606</v>
      </c>
      <c r="B3365" t="s">
        <v>11935</v>
      </c>
      <c r="C3365" t="s">
        <v>1574</v>
      </c>
      <c r="D3365" s="673">
        <v>9.06</v>
      </c>
      <c r="E3365" s="220" t="s">
        <v>14360</v>
      </c>
      <c r="F3365" s="441">
        <v>45261</v>
      </c>
      <c r="G3365" s="220" t="s">
        <v>1773</v>
      </c>
      <c r="H3365" s="220" t="s">
        <v>74</v>
      </c>
    </row>
    <row r="3366" spans="1:8" ht="27" customHeight="1">
      <c r="A3366">
        <v>444</v>
      </c>
      <c r="B3366" t="s">
        <v>11936</v>
      </c>
      <c r="C3366" t="s">
        <v>1574</v>
      </c>
      <c r="D3366" s="673">
        <v>29.56</v>
      </c>
      <c r="E3366" s="220" t="s">
        <v>14360</v>
      </c>
      <c r="F3366" s="441">
        <v>45261</v>
      </c>
      <c r="G3366" s="220" t="s">
        <v>1773</v>
      </c>
      <c r="H3366" s="220" t="s">
        <v>74</v>
      </c>
    </row>
    <row r="3367" spans="1:8" ht="27" customHeight="1">
      <c r="A3367">
        <v>445</v>
      </c>
      <c r="B3367" t="s">
        <v>11937</v>
      </c>
      <c r="C3367" t="s">
        <v>1574</v>
      </c>
      <c r="D3367" s="673">
        <v>40.46</v>
      </c>
      <c r="E3367" s="220" t="s">
        <v>14360</v>
      </c>
      <c r="F3367" s="441">
        <v>45261</v>
      </c>
      <c r="G3367" s="220" t="s">
        <v>1773</v>
      </c>
      <c r="H3367" s="220" t="s">
        <v>74</v>
      </c>
    </row>
    <row r="3368" spans="1:8" ht="27" customHeight="1">
      <c r="A3368">
        <v>4783</v>
      </c>
      <c r="B3368" t="s">
        <v>11938</v>
      </c>
      <c r="C3368" t="s">
        <v>1573</v>
      </c>
      <c r="D3368" s="673">
        <v>18.34</v>
      </c>
      <c r="E3368" s="220" t="s">
        <v>14360</v>
      </c>
      <c r="F3368" s="441">
        <v>45261</v>
      </c>
      <c r="G3368" s="220" t="s">
        <v>1773</v>
      </c>
      <c r="H3368" s="220" t="s">
        <v>74</v>
      </c>
    </row>
    <row r="3369" spans="1:8" ht="27" customHeight="1">
      <c r="A3369">
        <v>41079</v>
      </c>
      <c r="B3369" t="s">
        <v>11939</v>
      </c>
      <c r="C3369" t="s">
        <v>1580</v>
      </c>
      <c r="D3369" s="674">
        <v>3202.77</v>
      </c>
      <c r="E3369" s="220" t="s">
        <v>14360</v>
      </c>
      <c r="F3369" s="441">
        <v>45261</v>
      </c>
      <c r="G3369" s="220" t="s">
        <v>1773</v>
      </c>
      <c r="H3369" s="220" t="s">
        <v>74</v>
      </c>
    </row>
    <row r="3370" spans="1:8" ht="27" customHeight="1">
      <c r="A3370">
        <v>12874</v>
      </c>
      <c r="B3370" t="s">
        <v>11940</v>
      </c>
      <c r="C3370" t="s">
        <v>1573</v>
      </c>
      <c r="D3370" s="673">
        <v>17.809999999999999</v>
      </c>
      <c r="E3370" s="220" t="s">
        <v>14360</v>
      </c>
      <c r="F3370" s="441">
        <v>45261</v>
      </c>
      <c r="G3370" s="220" t="s">
        <v>1773</v>
      </c>
      <c r="H3370" s="220" t="s">
        <v>74</v>
      </c>
    </row>
    <row r="3371" spans="1:8" ht="27" customHeight="1">
      <c r="A3371">
        <v>41082</v>
      </c>
      <c r="B3371" t="s">
        <v>11941</v>
      </c>
      <c r="C3371" t="s">
        <v>1580</v>
      </c>
      <c r="D3371" s="674">
        <v>3110.11</v>
      </c>
      <c r="E3371" s="220" t="s">
        <v>14360</v>
      </c>
      <c r="F3371" s="441">
        <v>45261</v>
      </c>
      <c r="G3371" s="220" t="s">
        <v>1773</v>
      </c>
      <c r="H3371" s="220" t="s">
        <v>74</v>
      </c>
    </row>
    <row r="3372" spans="1:8" ht="27" customHeight="1">
      <c r="A3372">
        <v>4785</v>
      </c>
      <c r="B3372" t="s">
        <v>11942</v>
      </c>
      <c r="C3372" t="s">
        <v>1573</v>
      </c>
      <c r="D3372" s="673">
        <v>18.34</v>
      </c>
      <c r="E3372" s="220" t="s">
        <v>14360</v>
      </c>
      <c r="F3372" s="441">
        <v>45261</v>
      </c>
      <c r="G3372" s="220" t="s">
        <v>1773</v>
      </c>
      <c r="H3372" s="220" t="s">
        <v>74</v>
      </c>
    </row>
    <row r="3373" spans="1:8" ht="27" customHeight="1">
      <c r="A3373">
        <v>41081</v>
      </c>
      <c r="B3373" t="s">
        <v>11943</v>
      </c>
      <c r="C3373" t="s">
        <v>1580</v>
      </c>
      <c r="D3373" s="674">
        <v>3202.77</v>
      </c>
      <c r="E3373" s="220" t="s">
        <v>14360</v>
      </c>
      <c r="F3373" s="441">
        <v>45261</v>
      </c>
      <c r="G3373" s="220" t="s">
        <v>1773</v>
      </c>
      <c r="H3373" s="220" t="s">
        <v>74</v>
      </c>
    </row>
    <row r="3374" spans="1:8" ht="27" customHeight="1">
      <c r="A3374">
        <v>4801</v>
      </c>
      <c r="B3374" t="s">
        <v>11944</v>
      </c>
      <c r="C3374" t="s">
        <v>1576</v>
      </c>
      <c r="D3374" s="673">
        <v>93.27</v>
      </c>
      <c r="E3374" s="220" t="s">
        <v>14360</v>
      </c>
      <c r="F3374" s="441">
        <v>45261</v>
      </c>
      <c r="G3374" s="220" t="s">
        <v>1773</v>
      </c>
      <c r="H3374" s="220" t="s">
        <v>74</v>
      </c>
    </row>
    <row r="3375" spans="1:8" ht="27" customHeight="1">
      <c r="A3375">
        <v>4794</v>
      </c>
      <c r="B3375" t="s">
        <v>11945</v>
      </c>
      <c r="C3375" t="s">
        <v>1576</v>
      </c>
      <c r="D3375" s="673">
        <v>424.81</v>
      </c>
      <c r="E3375" s="220" t="s">
        <v>14360</v>
      </c>
      <c r="F3375" s="441">
        <v>45261</v>
      </c>
      <c r="G3375" s="220" t="s">
        <v>1773</v>
      </c>
      <c r="H3375" s="220" t="s">
        <v>74</v>
      </c>
    </row>
    <row r="3376" spans="1:8" ht="27" customHeight="1">
      <c r="A3376">
        <v>4796</v>
      </c>
      <c r="B3376" t="s">
        <v>11946</v>
      </c>
      <c r="C3376" t="s">
        <v>1576</v>
      </c>
      <c r="D3376" s="673">
        <v>258.02</v>
      </c>
      <c r="E3376" s="220" t="s">
        <v>14360</v>
      </c>
      <c r="F3376" s="441">
        <v>45261</v>
      </c>
      <c r="G3376" s="220" t="s">
        <v>1773</v>
      </c>
      <c r="H3376" s="220" t="s">
        <v>74</v>
      </c>
    </row>
    <row r="3377" spans="1:8" ht="27" customHeight="1">
      <c r="A3377">
        <v>4800</v>
      </c>
      <c r="B3377" t="s">
        <v>11947</v>
      </c>
      <c r="C3377" t="s">
        <v>1576</v>
      </c>
      <c r="D3377" s="673">
        <v>70.959999999999994</v>
      </c>
      <c r="E3377" s="220" t="s">
        <v>14360</v>
      </c>
      <c r="F3377" s="441">
        <v>45261</v>
      </c>
      <c r="G3377" s="220" t="s">
        <v>1773</v>
      </c>
      <c r="H3377" s="220" t="s">
        <v>74</v>
      </c>
    </row>
    <row r="3378" spans="1:8" ht="27" customHeight="1">
      <c r="A3378">
        <v>4795</v>
      </c>
      <c r="B3378" t="s">
        <v>11948</v>
      </c>
      <c r="C3378" t="s">
        <v>1576</v>
      </c>
      <c r="D3378" s="673">
        <v>413.53</v>
      </c>
      <c r="E3378" s="220" t="s">
        <v>14360</v>
      </c>
      <c r="F3378" s="441">
        <v>45261</v>
      </c>
      <c r="G3378" s="220" t="s">
        <v>1773</v>
      </c>
      <c r="H3378" s="220" t="s">
        <v>74</v>
      </c>
    </row>
    <row r="3379" spans="1:8" ht="27" customHeight="1">
      <c r="A3379">
        <v>39694</v>
      </c>
      <c r="B3379" t="s">
        <v>11949</v>
      </c>
      <c r="C3379" t="s">
        <v>1576</v>
      </c>
      <c r="D3379" s="673">
        <v>291.51</v>
      </c>
      <c r="E3379" s="220" t="s">
        <v>14360</v>
      </c>
      <c r="F3379" s="441">
        <v>45261</v>
      </c>
      <c r="G3379" s="220" t="s">
        <v>1773</v>
      </c>
      <c r="H3379" s="220" t="s">
        <v>74</v>
      </c>
    </row>
    <row r="3380" spans="1:8" ht="27" customHeight="1">
      <c r="A3380">
        <v>1292</v>
      </c>
      <c r="B3380" t="s">
        <v>14353</v>
      </c>
      <c r="C3380" t="s">
        <v>1576</v>
      </c>
      <c r="D3380" s="673">
        <v>76.2</v>
      </c>
      <c r="E3380" s="220" t="s">
        <v>14360</v>
      </c>
      <c r="F3380" s="441">
        <v>45261</v>
      </c>
      <c r="G3380" s="220" t="s">
        <v>1773</v>
      </c>
      <c r="H3380" s="220" t="s">
        <v>74</v>
      </c>
    </row>
    <row r="3381" spans="1:8" ht="27" customHeight="1">
      <c r="A3381">
        <v>1287</v>
      </c>
      <c r="B3381" t="s">
        <v>14354</v>
      </c>
      <c r="C3381" t="s">
        <v>1576</v>
      </c>
      <c r="D3381" s="673">
        <v>37.380000000000003</v>
      </c>
      <c r="E3381" s="220" t="s">
        <v>14360</v>
      </c>
      <c r="F3381" s="441">
        <v>45261</v>
      </c>
      <c r="G3381" s="220" t="s">
        <v>1773</v>
      </c>
      <c r="H3381" s="220" t="s">
        <v>74</v>
      </c>
    </row>
    <row r="3382" spans="1:8" ht="27" customHeight="1">
      <c r="A3382">
        <v>1297</v>
      </c>
      <c r="B3382" t="s">
        <v>14355</v>
      </c>
      <c r="C3382" t="s">
        <v>1576</v>
      </c>
      <c r="D3382" s="673">
        <v>31</v>
      </c>
      <c r="E3382" s="220" t="s">
        <v>14360</v>
      </c>
      <c r="F3382" s="441">
        <v>45261</v>
      </c>
      <c r="G3382" s="220" t="s">
        <v>1773</v>
      </c>
      <c r="H3382" s="220" t="s">
        <v>74</v>
      </c>
    </row>
    <row r="3383" spans="1:8" ht="27" customHeight="1">
      <c r="A3383">
        <v>4786</v>
      </c>
      <c r="B3383" t="s">
        <v>11950</v>
      </c>
      <c r="C3383" t="s">
        <v>1576</v>
      </c>
      <c r="D3383" s="673">
        <v>108.5</v>
      </c>
      <c r="E3383" s="220" t="s">
        <v>14360</v>
      </c>
      <c r="F3383" s="441">
        <v>45261</v>
      </c>
      <c r="G3383" s="220" t="s">
        <v>1773</v>
      </c>
      <c r="H3383" s="220" t="s">
        <v>74</v>
      </c>
    </row>
    <row r="3384" spans="1:8" ht="27" customHeight="1">
      <c r="A3384">
        <v>10840</v>
      </c>
      <c r="B3384" t="s">
        <v>11951</v>
      </c>
      <c r="C3384" t="s">
        <v>1576</v>
      </c>
      <c r="D3384" s="673">
        <v>350</v>
      </c>
      <c r="E3384" s="220" t="s">
        <v>14360</v>
      </c>
      <c r="F3384" s="441">
        <v>45261</v>
      </c>
      <c r="G3384" s="220" t="s">
        <v>1773</v>
      </c>
      <c r="H3384" s="220" t="s">
        <v>74</v>
      </c>
    </row>
    <row r="3385" spans="1:8" ht="27" customHeight="1">
      <c r="A3385">
        <v>10841</v>
      </c>
      <c r="B3385" t="s">
        <v>11952</v>
      </c>
      <c r="C3385" t="s">
        <v>1576</v>
      </c>
      <c r="D3385" s="673">
        <v>264.14999999999998</v>
      </c>
      <c r="E3385" s="220" t="s">
        <v>14360</v>
      </c>
      <c r="F3385" s="441">
        <v>45261</v>
      </c>
      <c r="G3385" s="220" t="s">
        <v>1773</v>
      </c>
      <c r="H3385" s="220" t="s">
        <v>74</v>
      </c>
    </row>
    <row r="3386" spans="1:8" ht="27" customHeight="1">
      <c r="A3386">
        <v>44540</v>
      </c>
      <c r="B3386" t="s">
        <v>11953</v>
      </c>
      <c r="C3386" t="s">
        <v>1576</v>
      </c>
      <c r="D3386" s="673">
        <v>337.52</v>
      </c>
      <c r="E3386" s="220" t="s">
        <v>14360</v>
      </c>
      <c r="F3386" s="441">
        <v>45261</v>
      </c>
      <c r="G3386" s="220" t="s">
        <v>1773</v>
      </c>
      <c r="H3386" s="220" t="s">
        <v>74</v>
      </c>
    </row>
    <row r="3387" spans="1:8" ht="27" customHeight="1">
      <c r="A3387">
        <v>10842</v>
      </c>
      <c r="B3387" t="s">
        <v>11954</v>
      </c>
      <c r="C3387" t="s">
        <v>1576</v>
      </c>
      <c r="D3387" s="673">
        <v>381.55</v>
      </c>
      <c r="E3387" s="220" t="s">
        <v>14360</v>
      </c>
      <c r="F3387" s="441">
        <v>45261</v>
      </c>
      <c r="G3387" s="220" t="s">
        <v>1773</v>
      </c>
      <c r="H3387" s="220" t="s">
        <v>74</v>
      </c>
    </row>
    <row r="3388" spans="1:8" ht="27" customHeight="1">
      <c r="A3388">
        <v>21108</v>
      </c>
      <c r="B3388" t="s">
        <v>14356</v>
      </c>
      <c r="C3388" t="s">
        <v>1576</v>
      </c>
      <c r="D3388" s="673">
        <v>101.56</v>
      </c>
      <c r="E3388" s="220" t="s">
        <v>14360</v>
      </c>
      <c r="F3388" s="441">
        <v>45261</v>
      </c>
      <c r="G3388" s="220" t="s">
        <v>1773</v>
      </c>
      <c r="H3388" s="220" t="s">
        <v>74</v>
      </c>
    </row>
    <row r="3389" spans="1:8" ht="27" customHeight="1">
      <c r="A3389">
        <v>38195</v>
      </c>
      <c r="B3389" t="s">
        <v>14357</v>
      </c>
      <c r="C3389" t="s">
        <v>1576</v>
      </c>
      <c r="D3389" s="673">
        <v>119.95</v>
      </c>
      <c r="E3389" s="220" t="s">
        <v>14360</v>
      </c>
      <c r="F3389" s="441">
        <v>45261</v>
      </c>
      <c r="G3389" s="220" t="s">
        <v>1773</v>
      </c>
      <c r="H3389" s="220" t="s">
        <v>74</v>
      </c>
    </row>
    <row r="3390" spans="1:8" ht="27" customHeight="1">
      <c r="A3390">
        <v>38180</v>
      </c>
      <c r="B3390" t="s">
        <v>11955</v>
      </c>
      <c r="C3390" t="s">
        <v>1576</v>
      </c>
      <c r="D3390" s="673">
        <v>207.74</v>
      </c>
      <c r="E3390" s="220" t="s">
        <v>14360</v>
      </c>
      <c r="F3390" s="441">
        <v>45261</v>
      </c>
      <c r="G3390" s="220" t="s">
        <v>1773</v>
      </c>
      <c r="H3390" s="220" t="s">
        <v>74</v>
      </c>
    </row>
    <row r="3391" spans="1:8" ht="27" customHeight="1">
      <c r="A3391">
        <v>40648</v>
      </c>
      <c r="B3391" t="s">
        <v>11956</v>
      </c>
      <c r="C3391" t="s">
        <v>1576</v>
      </c>
      <c r="D3391" s="673">
        <v>208.32</v>
      </c>
      <c r="E3391" s="220" t="s">
        <v>14360</v>
      </c>
      <c r="F3391" s="441">
        <v>45261</v>
      </c>
      <c r="G3391" s="220" t="s">
        <v>1773</v>
      </c>
      <c r="H3391" s="220" t="s">
        <v>74</v>
      </c>
    </row>
    <row r="3392" spans="1:8" ht="27" customHeight="1">
      <c r="A3392">
        <v>40649</v>
      </c>
      <c r="B3392" t="s">
        <v>11957</v>
      </c>
      <c r="C3392" t="s">
        <v>1576</v>
      </c>
      <c r="D3392" s="673">
        <v>121.34</v>
      </c>
      <c r="E3392" s="220" t="s">
        <v>14360</v>
      </c>
      <c r="F3392" s="441">
        <v>45261</v>
      </c>
      <c r="G3392" s="220" t="s">
        <v>1773</v>
      </c>
      <c r="H3392" s="220" t="s">
        <v>74</v>
      </c>
    </row>
    <row r="3393" spans="1:8" ht="27" customHeight="1">
      <c r="A3393">
        <v>40650</v>
      </c>
      <c r="B3393" t="s">
        <v>11958</v>
      </c>
      <c r="C3393" t="s">
        <v>1576</v>
      </c>
      <c r="D3393" s="673">
        <v>156.24</v>
      </c>
      <c r="E3393" s="220" t="s">
        <v>14360</v>
      </c>
      <c r="F3393" s="441">
        <v>45261</v>
      </c>
      <c r="G3393" s="220" t="s">
        <v>1773</v>
      </c>
      <c r="H3393" s="220" t="s">
        <v>74</v>
      </c>
    </row>
    <row r="3394" spans="1:8" ht="27" customHeight="1">
      <c r="A3394">
        <v>40651</v>
      </c>
      <c r="B3394" t="s">
        <v>11959</v>
      </c>
      <c r="C3394" t="s">
        <v>1576</v>
      </c>
      <c r="D3394" s="673">
        <v>288.17</v>
      </c>
      <c r="E3394" s="220" t="s">
        <v>14360</v>
      </c>
      <c r="F3394" s="441">
        <v>45261</v>
      </c>
      <c r="G3394" s="220" t="s">
        <v>1773</v>
      </c>
      <c r="H3394" s="220" t="s">
        <v>74</v>
      </c>
    </row>
    <row r="3395" spans="1:8" ht="27" customHeight="1">
      <c r="A3395">
        <v>40652</v>
      </c>
      <c r="B3395" t="s">
        <v>11960</v>
      </c>
      <c r="C3395" t="s">
        <v>1576</v>
      </c>
      <c r="D3395" s="673">
        <v>154.5</v>
      </c>
      <c r="E3395" s="220" t="s">
        <v>14360</v>
      </c>
      <c r="F3395" s="441">
        <v>45261</v>
      </c>
      <c r="G3395" s="220" t="s">
        <v>1773</v>
      </c>
      <c r="H3395" s="220" t="s">
        <v>74</v>
      </c>
    </row>
    <row r="3396" spans="1:8" ht="27" customHeight="1">
      <c r="A3396">
        <v>40647</v>
      </c>
      <c r="B3396" t="s">
        <v>11961</v>
      </c>
      <c r="C3396" t="s">
        <v>1576</v>
      </c>
      <c r="D3396" s="673">
        <v>170.12</v>
      </c>
      <c r="E3396" s="220" t="s">
        <v>14360</v>
      </c>
      <c r="F3396" s="441">
        <v>45261</v>
      </c>
      <c r="G3396" s="220" t="s">
        <v>1773</v>
      </c>
      <c r="H3396" s="220" t="s">
        <v>74</v>
      </c>
    </row>
    <row r="3397" spans="1:8" ht="27" customHeight="1">
      <c r="A3397">
        <v>40653</v>
      </c>
      <c r="B3397" t="s">
        <v>11962</v>
      </c>
      <c r="C3397" t="s">
        <v>1576</v>
      </c>
      <c r="D3397" s="673">
        <v>130.19999999999999</v>
      </c>
      <c r="E3397" s="220" t="s">
        <v>14360</v>
      </c>
      <c r="F3397" s="441">
        <v>45261</v>
      </c>
      <c r="G3397" s="220" t="s">
        <v>1773</v>
      </c>
      <c r="H3397" s="220" t="s">
        <v>74</v>
      </c>
    </row>
    <row r="3398" spans="1:8" ht="27" customHeight="1">
      <c r="A3398">
        <v>36178</v>
      </c>
      <c r="B3398" t="s">
        <v>11963</v>
      </c>
      <c r="C3398" t="s">
        <v>1574</v>
      </c>
      <c r="D3398" s="673">
        <v>9.32</v>
      </c>
      <c r="E3398" s="220" t="s">
        <v>14360</v>
      </c>
      <c r="F3398" s="441">
        <v>45261</v>
      </c>
      <c r="G3398" s="220" t="s">
        <v>1773</v>
      </c>
      <c r="H3398" s="220" t="s">
        <v>74</v>
      </c>
    </row>
    <row r="3399" spans="1:8" ht="27" customHeight="1">
      <c r="A3399">
        <v>38181</v>
      </c>
      <c r="B3399" t="s">
        <v>11964</v>
      </c>
      <c r="C3399" t="s">
        <v>1576</v>
      </c>
      <c r="D3399" s="673">
        <v>283.60000000000002</v>
      </c>
      <c r="E3399" s="220" t="s">
        <v>14360</v>
      </c>
      <c r="F3399" s="441">
        <v>45261</v>
      </c>
      <c r="G3399" s="220" t="s">
        <v>1773</v>
      </c>
      <c r="H3399" s="220" t="s">
        <v>74</v>
      </c>
    </row>
    <row r="3400" spans="1:8" ht="27" customHeight="1">
      <c r="A3400">
        <v>38182</v>
      </c>
      <c r="B3400" t="s">
        <v>11965</v>
      </c>
      <c r="C3400" t="s">
        <v>1576</v>
      </c>
      <c r="D3400" s="673">
        <v>270.14</v>
      </c>
      <c r="E3400" s="220" t="s">
        <v>14360</v>
      </c>
      <c r="F3400" s="441">
        <v>45261</v>
      </c>
      <c r="G3400" s="220" t="s">
        <v>1773</v>
      </c>
      <c r="H3400" s="220" t="s">
        <v>74</v>
      </c>
    </row>
    <row r="3401" spans="1:8" ht="27" customHeight="1">
      <c r="A3401">
        <v>38186</v>
      </c>
      <c r="B3401" t="s">
        <v>11966</v>
      </c>
      <c r="C3401" t="s">
        <v>1576</v>
      </c>
      <c r="D3401" s="673">
        <v>702.18</v>
      </c>
      <c r="E3401" s="220" t="s">
        <v>14360</v>
      </c>
      <c r="F3401" s="441">
        <v>45261</v>
      </c>
      <c r="G3401" s="220" t="s">
        <v>1773</v>
      </c>
      <c r="H3401" s="220" t="s">
        <v>74</v>
      </c>
    </row>
    <row r="3402" spans="1:8" ht="27" customHeight="1">
      <c r="A3402">
        <v>38185</v>
      </c>
      <c r="B3402" t="s">
        <v>11967</v>
      </c>
      <c r="C3402" t="s">
        <v>1576</v>
      </c>
      <c r="D3402" s="673">
        <v>625.19000000000005</v>
      </c>
      <c r="E3402" s="220" t="s">
        <v>14360</v>
      </c>
      <c r="F3402" s="441">
        <v>45261</v>
      </c>
      <c r="G3402" s="220" t="s">
        <v>1773</v>
      </c>
      <c r="H3402" s="220" t="s">
        <v>74</v>
      </c>
    </row>
    <row r="3403" spans="1:8" ht="27" customHeight="1">
      <c r="A3403">
        <v>40654</v>
      </c>
      <c r="B3403" t="s">
        <v>11968</v>
      </c>
      <c r="C3403" t="s">
        <v>1576</v>
      </c>
      <c r="D3403" s="673">
        <v>202.24</v>
      </c>
      <c r="E3403" s="220" t="s">
        <v>14360</v>
      </c>
      <c r="F3403" s="441">
        <v>45261</v>
      </c>
      <c r="G3403" s="220" t="s">
        <v>1773</v>
      </c>
      <c r="H3403" s="220" t="s">
        <v>74</v>
      </c>
    </row>
    <row r="3404" spans="1:8" ht="27" customHeight="1">
      <c r="A3404">
        <v>44541</v>
      </c>
      <c r="B3404" t="s">
        <v>11969</v>
      </c>
      <c r="C3404" t="s">
        <v>1576</v>
      </c>
      <c r="D3404" s="673">
        <v>278.82</v>
      </c>
      <c r="E3404" s="220" t="s">
        <v>14360</v>
      </c>
      <c r="F3404" s="441">
        <v>45261</v>
      </c>
      <c r="G3404" s="220" t="s">
        <v>1773</v>
      </c>
      <c r="H3404" s="220" t="s">
        <v>74</v>
      </c>
    </row>
    <row r="3405" spans="1:8" ht="27" customHeight="1">
      <c r="A3405">
        <v>4822</v>
      </c>
      <c r="B3405" t="s">
        <v>11970</v>
      </c>
      <c r="C3405" t="s">
        <v>1576</v>
      </c>
      <c r="D3405" s="673">
        <v>408.61</v>
      </c>
      <c r="E3405" s="220" t="s">
        <v>14360</v>
      </c>
      <c r="F3405" s="441">
        <v>45261</v>
      </c>
      <c r="G3405" s="220" t="s">
        <v>1773</v>
      </c>
      <c r="H3405" s="220" t="s">
        <v>74</v>
      </c>
    </row>
    <row r="3406" spans="1:8" ht="27" customHeight="1">
      <c r="A3406">
        <v>4818</v>
      </c>
      <c r="B3406" t="s">
        <v>11971</v>
      </c>
      <c r="C3406" t="s">
        <v>1576</v>
      </c>
      <c r="D3406" s="673">
        <v>420</v>
      </c>
      <c r="E3406" s="220" t="s">
        <v>14360</v>
      </c>
      <c r="F3406" s="441">
        <v>45261</v>
      </c>
      <c r="G3406" s="220" t="s">
        <v>1773</v>
      </c>
      <c r="H3406" s="220" t="s">
        <v>74</v>
      </c>
    </row>
    <row r="3407" spans="1:8" ht="27" customHeight="1">
      <c r="A3407">
        <v>39567</v>
      </c>
      <c r="B3407" t="s">
        <v>11972</v>
      </c>
      <c r="C3407" t="s">
        <v>1576</v>
      </c>
      <c r="D3407" s="673">
        <v>41.67</v>
      </c>
      <c r="E3407" s="220" t="s">
        <v>14360</v>
      </c>
      <c r="F3407" s="441">
        <v>45261</v>
      </c>
      <c r="G3407" s="220" t="s">
        <v>1773</v>
      </c>
      <c r="H3407" s="220" t="s">
        <v>74</v>
      </c>
    </row>
    <row r="3408" spans="1:8" ht="27" customHeight="1">
      <c r="A3408">
        <v>39566</v>
      </c>
      <c r="B3408" t="s">
        <v>11973</v>
      </c>
      <c r="C3408" t="s">
        <v>1576</v>
      </c>
      <c r="D3408" s="673">
        <v>44.11</v>
      </c>
      <c r="E3408" s="220" t="s">
        <v>14360</v>
      </c>
      <c r="F3408" s="441">
        <v>45261</v>
      </c>
      <c r="G3408" s="220" t="s">
        <v>1773</v>
      </c>
      <c r="H3408" s="220" t="s">
        <v>74</v>
      </c>
    </row>
    <row r="3409" spans="1:8" ht="27" customHeight="1">
      <c r="A3409">
        <v>39416</v>
      </c>
      <c r="B3409" t="s">
        <v>11974</v>
      </c>
      <c r="C3409" t="s">
        <v>1576</v>
      </c>
      <c r="D3409" s="673">
        <v>26.88</v>
      </c>
      <c r="E3409" s="220" t="s">
        <v>14360</v>
      </c>
      <c r="F3409" s="441">
        <v>45261</v>
      </c>
      <c r="G3409" s="220" t="s">
        <v>1773</v>
      </c>
      <c r="H3409" s="220" t="s">
        <v>74</v>
      </c>
    </row>
    <row r="3410" spans="1:8" ht="27" customHeight="1">
      <c r="A3410">
        <v>39417</v>
      </c>
      <c r="B3410" t="s">
        <v>11975</v>
      </c>
      <c r="C3410" t="s">
        <v>1576</v>
      </c>
      <c r="D3410" s="673">
        <v>26.22</v>
      </c>
      <c r="E3410" s="220" t="s">
        <v>14360</v>
      </c>
      <c r="F3410" s="441">
        <v>45261</v>
      </c>
      <c r="G3410" s="220" t="s">
        <v>1773</v>
      </c>
      <c r="H3410" s="220" t="s">
        <v>74</v>
      </c>
    </row>
    <row r="3411" spans="1:8" ht="27" customHeight="1">
      <c r="A3411">
        <v>43742</v>
      </c>
      <c r="B3411" t="s">
        <v>11976</v>
      </c>
      <c r="C3411" t="s">
        <v>1576</v>
      </c>
      <c r="D3411" s="673">
        <v>28.28</v>
      </c>
      <c r="E3411" s="220" t="s">
        <v>14360</v>
      </c>
      <c r="F3411" s="441">
        <v>45261</v>
      </c>
      <c r="G3411" s="220" t="s">
        <v>1773</v>
      </c>
      <c r="H3411" s="220" t="s">
        <v>74</v>
      </c>
    </row>
    <row r="3412" spans="1:8" ht="27" customHeight="1">
      <c r="A3412">
        <v>39414</v>
      </c>
      <c r="B3412" t="s">
        <v>11977</v>
      </c>
      <c r="C3412" t="s">
        <v>1576</v>
      </c>
      <c r="D3412" s="673">
        <v>25.46</v>
      </c>
      <c r="E3412" s="220" t="s">
        <v>14360</v>
      </c>
      <c r="F3412" s="441">
        <v>45261</v>
      </c>
      <c r="G3412" s="220" t="s">
        <v>1773</v>
      </c>
      <c r="H3412" s="220" t="s">
        <v>74</v>
      </c>
    </row>
    <row r="3413" spans="1:8" ht="27" customHeight="1">
      <c r="A3413">
        <v>39415</v>
      </c>
      <c r="B3413" t="s">
        <v>11978</v>
      </c>
      <c r="C3413" t="s">
        <v>1576</v>
      </c>
      <c r="D3413" s="673">
        <v>21.94</v>
      </c>
      <c r="E3413" s="220" t="s">
        <v>14360</v>
      </c>
      <c r="F3413" s="441">
        <v>45261</v>
      </c>
      <c r="G3413" s="220" t="s">
        <v>1773</v>
      </c>
      <c r="H3413" s="220" t="s">
        <v>74</v>
      </c>
    </row>
    <row r="3414" spans="1:8" ht="27" customHeight="1">
      <c r="A3414">
        <v>43740</v>
      </c>
      <c r="B3414" t="s">
        <v>11979</v>
      </c>
      <c r="C3414" t="s">
        <v>1576</v>
      </c>
      <c r="D3414" s="673">
        <v>26.8</v>
      </c>
      <c r="E3414" s="220" t="s">
        <v>14360</v>
      </c>
      <c r="F3414" s="441">
        <v>45261</v>
      </c>
      <c r="G3414" s="220" t="s">
        <v>1773</v>
      </c>
      <c r="H3414" s="220" t="s">
        <v>74</v>
      </c>
    </row>
    <row r="3415" spans="1:8" ht="27" customHeight="1">
      <c r="A3415">
        <v>39412</v>
      </c>
      <c r="B3415" t="s">
        <v>11980</v>
      </c>
      <c r="C3415" t="s">
        <v>1576</v>
      </c>
      <c r="D3415" s="673">
        <v>18.38</v>
      </c>
      <c r="E3415" s="220" t="s">
        <v>14360</v>
      </c>
      <c r="F3415" s="441">
        <v>45261</v>
      </c>
      <c r="G3415" s="220" t="s">
        <v>1773</v>
      </c>
      <c r="H3415" s="220" t="s">
        <v>74</v>
      </c>
    </row>
    <row r="3416" spans="1:8" ht="27" customHeight="1">
      <c r="A3416">
        <v>39413</v>
      </c>
      <c r="B3416" t="s">
        <v>11981</v>
      </c>
      <c r="C3416" t="s">
        <v>1576</v>
      </c>
      <c r="D3416" s="673">
        <v>19.87</v>
      </c>
      <c r="E3416" s="220" t="s">
        <v>14360</v>
      </c>
      <c r="F3416" s="441">
        <v>45261</v>
      </c>
      <c r="G3416" s="220" t="s">
        <v>1773</v>
      </c>
      <c r="H3416" s="220" t="s">
        <v>74</v>
      </c>
    </row>
    <row r="3417" spans="1:8" ht="27" customHeight="1">
      <c r="A3417">
        <v>43741</v>
      </c>
      <c r="B3417" t="s">
        <v>11982</v>
      </c>
      <c r="C3417" t="s">
        <v>1576</v>
      </c>
      <c r="D3417" s="673">
        <v>21.19</v>
      </c>
      <c r="E3417" s="220" t="s">
        <v>14360</v>
      </c>
      <c r="F3417" s="441">
        <v>45261</v>
      </c>
      <c r="G3417" s="220" t="s">
        <v>1773</v>
      </c>
      <c r="H3417" s="220" t="s">
        <v>74</v>
      </c>
    </row>
    <row r="3418" spans="1:8" ht="27" customHeight="1">
      <c r="A3418">
        <v>11062</v>
      </c>
      <c r="B3418" t="s">
        <v>11983</v>
      </c>
      <c r="C3418" t="s">
        <v>1576</v>
      </c>
      <c r="D3418" s="673">
        <v>62.64</v>
      </c>
      <c r="E3418" s="220" t="s">
        <v>14360</v>
      </c>
      <c r="F3418" s="441">
        <v>45261</v>
      </c>
      <c r="G3418" s="220" t="s">
        <v>1773</v>
      </c>
      <c r="H3418" s="220" t="s">
        <v>74</v>
      </c>
    </row>
    <row r="3419" spans="1:8" ht="27" customHeight="1">
      <c r="A3419">
        <v>11063</v>
      </c>
      <c r="B3419" t="s">
        <v>11984</v>
      </c>
      <c r="C3419" t="s">
        <v>1576</v>
      </c>
      <c r="D3419" s="673">
        <v>38.33</v>
      </c>
      <c r="E3419" s="220" t="s">
        <v>14360</v>
      </c>
      <c r="F3419" s="441">
        <v>45261</v>
      </c>
      <c r="G3419" s="220" t="s">
        <v>1773</v>
      </c>
      <c r="H3419" s="220" t="s">
        <v>74</v>
      </c>
    </row>
    <row r="3420" spans="1:8" ht="27" customHeight="1">
      <c r="A3420">
        <v>13521</v>
      </c>
      <c r="B3420" t="s">
        <v>11985</v>
      </c>
      <c r="C3420" t="s">
        <v>1574</v>
      </c>
      <c r="D3420" s="673">
        <v>82.5</v>
      </c>
      <c r="E3420" s="220" t="s">
        <v>14360</v>
      </c>
      <c r="F3420" s="441">
        <v>45261</v>
      </c>
      <c r="G3420" s="220" t="s">
        <v>1773</v>
      </c>
      <c r="H3420" s="220" t="s">
        <v>74</v>
      </c>
    </row>
    <row r="3421" spans="1:8" ht="27" customHeight="1">
      <c r="A3421">
        <v>10851</v>
      </c>
      <c r="B3421" t="s">
        <v>11986</v>
      </c>
      <c r="C3421" t="s">
        <v>1574</v>
      </c>
      <c r="D3421" s="673">
        <v>82.56</v>
      </c>
      <c r="E3421" s="220" t="s">
        <v>14360</v>
      </c>
      <c r="F3421" s="441">
        <v>45261</v>
      </c>
      <c r="G3421" s="220" t="s">
        <v>1773</v>
      </c>
      <c r="H3421" s="220" t="s">
        <v>74</v>
      </c>
    </row>
    <row r="3422" spans="1:8" ht="27" customHeight="1">
      <c r="A3422">
        <v>39515</v>
      </c>
      <c r="B3422" t="s">
        <v>11987</v>
      </c>
      <c r="C3422" t="s">
        <v>1574</v>
      </c>
      <c r="D3422" s="673">
        <v>57.42</v>
      </c>
      <c r="E3422" s="220" t="s">
        <v>14360</v>
      </c>
      <c r="F3422" s="441">
        <v>45261</v>
      </c>
      <c r="G3422" s="220" t="s">
        <v>1773</v>
      </c>
      <c r="H3422" s="220" t="s">
        <v>74</v>
      </c>
    </row>
    <row r="3423" spans="1:8" ht="27" customHeight="1">
      <c r="A3423">
        <v>39516</v>
      </c>
      <c r="B3423" t="s">
        <v>11988</v>
      </c>
      <c r="C3423" t="s">
        <v>1574</v>
      </c>
      <c r="D3423" s="673">
        <v>48.41</v>
      </c>
      <c r="E3423" s="220" t="s">
        <v>14360</v>
      </c>
      <c r="F3423" s="441">
        <v>45261</v>
      </c>
      <c r="G3423" s="220" t="s">
        <v>1773</v>
      </c>
      <c r="H3423" s="220" t="s">
        <v>74</v>
      </c>
    </row>
    <row r="3424" spans="1:8" ht="27" customHeight="1">
      <c r="A3424">
        <v>39514</v>
      </c>
      <c r="B3424" t="s">
        <v>11989</v>
      </c>
      <c r="C3424" t="s">
        <v>1574</v>
      </c>
      <c r="D3424" s="673">
        <v>30.12</v>
      </c>
      <c r="E3424" s="220" t="s">
        <v>14360</v>
      </c>
      <c r="F3424" s="441">
        <v>45261</v>
      </c>
      <c r="G3424" s="220" t="s">
        <v>1773</v>
      </c>
      <c r="H3424" s="220" t="s">
        <v>74</v>
      </c>
    </row>
    <row r="3425" spans="1:8" ht="27" customHeight="1">
      <c r="A3425">
        <v>4812</v>
      </c>
      <c r="B3425" t="s">
        <v>11990</v>
      </c>
      <c r="C3425" t="s">
        <v>1576</v>
      </c>
      <c r="D3425" s="673">
        <v>11.02</v>
      </c>
      <c r="E3425" s="220" t="s">
        <v>14360</v>
      </c>
      <c r="F3425" s="441">
        <v>45261</v>
      </c>
      <c r="G3425" s="220" t="s">
        <v>1773</v>
      </c>
      <c r="H3425" s="220" t="s">
        <v>74</v>
      </c>
    </row>
    <row r="3426" spans="1:8" ht="27" customHeight="1">
      <c r="A3426">
        <v>10849</v>
      </c>
      <c r="B3426" t="s">
        <v>11991</v>
      </c>
      <c r="C3426" t="s">
        <v>1574</v>
      </c>
      <c r="D3426" s="674">
        <v>1200.01</v>
      </c>
      <c r="E3426" s="220" t="s">
        <v>14360</v>
      </c>
      <c r="F3426" s="441">
        <v>45261</v>
      </c>
      <c r="G3426" s="220" t="s">
        <v>1773</v>
      </c>
      <c r="H3426" s="220" t="s">
        <v>74</v>
      </c>
    </row>
    <row r="3427" spans="1:8" ht="27" customHeight="1">
      <c r="A3427">
        <v>10848</v>
      </c>
      <c r="B3427" t="s">
        <v>11992</v>
      </c>
      <c r="C3427" t="s">
        <v>1574</v>
      </c>
      <c r="D3427" s="673">
        <v>753.75</v>
      </c>
      <c r="E3427" s="220" t="s">
        <v>14360</v>
      </c>
      <c r="F3427" s="441">
        <v>45261</v>
      </c>
      <c r="G3427" s="220" t="s">
        <v>1773</v>
      </c>
      <c r="H3427" s="220" t="s">
        <v>74</v>
      </c>
    </row>
    <row r="3428" spans="1:8" ht="27" customHeight="1">
      <c r="A3428">
        <v>4813</v>
      </c>
      <c r="B3428" t="s">
        <v>11993</v>
      </c>
      <c r="C3428" t="s">
        <v>1576</v>
      </c>
      <c r="D3428" s="673">
        <v>250</v>
      </c>
      <c r="E3428" s="220" t="s">
        <v>14360</v>
      </c>
      <c r="F3428" s="441">
        <v>45261</v>
      </c>
      <c r="G3428" s="220" t="s">
        <v>1773</v>
      </c>
      <c r="H3428" s="220" t="s">
        <v>74</v>
      </c>
    </row>
    <row r="3429" spans="1:8" ht="27" customHeight="1">
      <c r="A3429">
        <v>37560</v>
      </c>
      <c r="B3429" t="s">
        <v>11994</v>
      </c>
      <c r="C3429" t="s">
        <v>1574</v>
      </c>
      <c r="D3429" s="673">
        <v>34.450000000000003</v>
      </c>
      <c r="E3429" s="220" t="s">
        <v>14360</v>
      </c>
      <c r="F3429" s="441">
        <v>45261</v>
      </c>
      <c r="G3429" s="220" t="s">
        <v>1773</v>
      </c>
      <c r="H3429" s="220" t="s">
        <v>74</v>
      </c>
    </row>
    <row r="3430" spans="1:8" ht="27" customHeight="1">
      <c r="A3430">
        <v>37557</v>
      </c>
      <c r="B3430" t="s">
        <v>11995</v>
      </c>
      <c r="C3430" t="s">
        <v>1574</v>
      </c>
      <c r="D3430" s="673">
        <v>10.46</v>
      </c>
      <c r="E3430" s="220" t="s">
        <v>14360</v>
      </c>
      <c r="F3430" s="441">
        <v>45261</v>
      </c>
      <c r="G3430" s="220" t="s">
        <v>1773</v>
      </c>
      <c r="H3430" s="220" t="s">
        <v>74</v>
      </c>
    </row>
    <row r="3431" spans="1:8" ht="27" customHeight="1">
      <c r="A3431">
        <v>37556</v>
      </c>
      <c r="B3431" t="s">
        <v>11996</v>
      </c>
      <c r="C3431" t="s">
        <v>1574</v>
      </c>
      <c r="D3431" s="673">
        <v>20.239999999999998</v>
      </c>
      <c r="E3431" s="220" t="s">
        <v>14360</v>
      </c>
      <c r="F3431" s="441">
        <v>45261</v>
      </c>
      <c r="G3431" s="220" t="s">
        <v>1773</v>
      </c>
      <c r="H3431" s="220" t="s">
        <v>74</v>
      </c>
    </row>
    <row r="3432" spans="1:8" ht="27" customHeight="1">
      <c r="A3432">
        <v>37559</v>
      </c>
      <c r="B3432" t="s">
        <v>11997</v>
      </c>
      <c r="C3432" t="s">
        <v>1574</v>
      </c>
      <c r="D3432" s="673">
        <v>24.83</v>
      </c>
      <c r="E3432" s="220" t="s">
        <v>14360</v>
      </c>
      <c r="F3432" s="441">
        <v>45261</v>
      </c>
      <c r="G3432" s="220" t="s">
        <v>1773</v>
      </c>
      <c r="H3432" s="220" t="s">
        <v>74</v>
      </c>
    </row>
    <row r="3433" spans="1:8" ht="27" customHeight="1">
      <c r="A3433">
        <v>37539</v>
      </c>
      <c r="B3433" t="s">
        <v>11998</v>
      </c>
      <c r="C3433" t="s">
        <v>1574</v>
      </c>
      <c r="D3433" s="673">
        <v>17.5</v>
      </c>
      <c r="E3433" s="220" t="s">
        <v>14360</v>
      </c>
      <c r="F3433" s="441">
        <v>45261</v>
      </c>
      <c r="G3433" s="220" t="s">
        <v>1773</v>
      </c>
      <c r="H3433" s="220" t="s">
        <v>74</v>
      </c>
    </row>
    <row r="3434" spans="1:8" ht="27" customHeight="1">
      <c r="A3434">
        <v>37558</v>
      </c>
      <c r="B3434" t="s">
        <v>11999</v>
      </c>
      <c r="C3434" t="s">
        <v>1574</v>
      </c>
      <c r="D3434" s="673">
        <v>32.630000000000003</v>
      </c>
      <c r="E3434" s="220" t="s">
        <v>14360</v>
      </c>
      <c r="F3434" s="441">
        <v>45261</v>
      </c>
      <c r="G3434" s="220" t="s">
        <v>1773</v>
      </c>
      <c r="H3434" s="220" t="s">
        <v>74</v>
      </c>
    </row>
    <row r="3435" spans="1:8" ht="27" customHeight="1">
      <c r="A3435">
        <v>34723</v>
      </c>
      <c r="B3435" t="s">
        <v>12000</v>
      </c>
      <c r="C3435" t="s">
        <v>1576</v>
      </c>
      <c r="D3435" s="673">
        <v>577.5</v>
      </c>
      <c r="E3435" s="220" t="s">
        <v>14360</v>
      </c>
      <c r="F3435" s="441">
        <v>45261</v>
      </c>
      <c r="G3435" s="220" t="s">
        <v>1773</v>
      </c>
      <c r="H3435" s="220" t="s">
        <v>74</v>
      </c>
    </row>
    <row r="3436" spans="1:8" ht="27" customHeight="1">
      <c r="A3436">
        <v>34721</v>
      </c>
      <c r="B3436" t="s">
        <v>12001</v>
      </c>
      <c r="C3436" t="s">
        <v>1576</v>
      </c>
      <c r="D3436" s="673">
        <v>720</v>
      </c>
      <c r="E3436" s="220" t="s">
        <v>14360</v>
      </c>
      <c r="F3436" s="441">
        <v>45261</v>
      </c>
      <c r="G3436" s="220" t="s">
        <v>1773</v>
      </c>
      <c r="H3436" s="220" t="s">
        <v>74</v>
      </c>
    </row>
    <row r="3437" spans="1:8" ht="27" customHeight="1">
      <c r="A3437">
        <v>4309</v>
      </c>
      <c r="B3437" t="s">
        <v>12002</v>
      </c>
      <c r="C3437" t="s">
        <v>1574</v>
      </c>
      <c r="D3437" s="673">
        <v>8.5399999999999991</v>
      </c>
      <c r="E3437" s="220" t="s">
        <v>14360</v>
      </c>
      <c r="F3437" s="441">
        <v>45261</v>
      </c>
      <c r="G3437" s="220" t="s">
        <v>1773</v>
      </c>
      <c r="H3437" s="220" t="s">
        <v>74</v>
      </c>
    </row>
    <row r="3438" spans="1:8" ht="27" customHeight="1">
      <c r="A3438">
        <v>4307</v>
      </c>
      <c r="B3438" t="s">
        <v>12003</v>
      </c>
      <c r="C3438" t="s">
        <v>1574</v>
      </c>
      <c r="D3438" s="673">
        <v>14.6</v>
      </c>
      <c r="E3438" s="220" t="s">
        <v>14360</v>
      </c>
      <c r="F3438" s="441">
        <v>45261</v>
      </c>
      <c r="G3438" s="220" t="s">
        <v>1773</v>
      </c>
      <c r="H3438" s="220" t="s">
        <v>74</v>
      </c>
    </row>
    <row r="3439" spans="1:8" ht="27" customHeight="1">
      <c r="A3439">
        <v>10850</v>
      </c>
      <c r="B3439" t="s">
        <v>12004</v>
      </c>
      <c r="C3439" t="s">
        <v>1574</v>
      </c>
      <c r="D3439" s="673">
        <v>37.5</v>
      </c>
      <c r="E3439" s="220" t="s">
        <v>14360</v>
      </c>
      <c r="F3439" s="441">
        <v>45261</v>
      </c>
      <c r="G3439" s="220" t="s">
        <v>1773</v>
      </c>
      <c r="H3439" s="220" t="s">
        <v>74</v>
      </c>
    </row>
    <row r="3440" spans="1:8" ht="27" customHeight="1">
      <c r="A3440">
        <v>42438</v>
      </c>
      <c r="B3440" t="s">
        <v>12005</v>
      </c>
      <c r="C3440" t="s">
        <v>1574</v>
      </c>
      <c r="D3440" s="674">
        <v>2090.75</v>
      </c>
      <c r="E3440" s="220" t="s">
        <v>14360</v>
      </c>
      <c r="F3440" s="441">
        <v>45261</v>
      </c>
      <c r="G3440" s="220" t="s">
        <v>1773</v>
      </c>
      <c r="H3440" s="220" t="s">
        <v>74</v>
      </c>
    </row>
    <row r="3441" spans="1:8" ht="27" customHeight="1">
      <c r="A3441">
        <v>4792</v>
      </c>
      <c r="B3441" t="s">
        <v>12006</v>
      </c>
      <c r="C3441" t="s">
        <v>1576</v>
      </c>
      <c r="D3441" s="673">
        <v>199.42</v>
      </c>
      <c r="E3441" s="220" t="s">
        <v>14360</v>
      </c>
      <c r="F3441" s="441">
        <v>45261</v>
      </c>
      <c r="G3441" s="220" t="s">
        <v>1773</v>
      </c>
      <c r="H3441" s="220" t="s">
        <v>74</v>
      </c>
    </row>
    <row r="3442" spans="1:8" ht="27" customHeight="1">
      <c r="A3442">
        <v>4790</v>
      </c>
      <c r="B3442" t="s">
        <v>12007</v>
      </c>
      <c r="C3442" t="s">
        <v>1576</v>
      </c>
      <c r="D3442" s="673">
        <v>119.9</v>
      </c>
      <c r="E3442" s="220" t="s">
        <v>14360</v>
      </c>
      <c r="F3442" s="441">
        <v>45261</v>
      </c>
      <c r="G3442" s="220" t="s">
        <v>1773</v>
      </c>
      <c r="H3442" s="220" t="s">
        <v>74</v>
      </c>
    </row>
    <row r="3443" spans="1:8" ht="27" customHeight="1">
      <c r="A3443">
        <v>40671</v>
      </c>
      <c r="B3443" t="s">
        <v>12008</v>
      </c>
      <c r="C3443" t="s">
        <v>1576</v>
      </c>
      <c r="D3443" s="673">
        <v>61.21</v>
      </c>
      <c r="E3443" s="220" t="s">
        <v>14360</v>
      </c>
      <c r="F3443" s="441">
        <v>45261</v>
      </c>
      <c r="G3443" s="220" t="s">
        <v>1773</v>
      </c>
      <c r="H3443" s="220" t="s">
        <v>74</v>
      </c>
    </row>
    <row r="3444" spans="1:8" ht="27" customHeight="1">
      <c r="A3444">
        <v>7552</v>
      </c>
      <c r="B3444" t="s">
        <v>12009</v>
      </c>
      <c r="C3444" t="s">
        <v>1574</v>
      </c>
      <c r="D3444" s="673">
        <v>23.25</v>
      </c>
      <c r="E3444" s="220" t="s">
        <v>14360</v>
      </c>
      <c r="F3444" s="441">
        <v>45261</v>
      </c>
      <c r="G3444" s="220" t="s">
        <v>1773</v>
      </c>
      <c r="H3444" s="220" t="s">
        <v>74</v>
      </c>
    </row>
    <row r="3445" spans="1:8" ht="27" customHeight="1">
      <c r="A3445">
        <v>4893</v>
      </c>
      <c r="B3445" t="s">
        <v>12010</v>
      </c>
      <c r="C3445" t="s">
        <v>1574</v>
      </c>
      <c r="D3445" s="673">
        <v>15.74</v>
      </c>
      <c r="E3445" s="220" t="s">
        <v>14360</v>
      </c>
      <c r="F3445" s="441">
        <v>45261</v>
      </c>
      <c r="G3445" s="220" t="s">
        <v>1773</v>
      </c>
      <c r="H3445" s="220" t="s">
        <v>74</v>
      </c>
    </row>
    <row r="3446" spans="1:8" ht="27" customHeight="1">
      <c r="A3446">
        <v>4894</v>
      </c>
      <c r="B3446" t="s">
        <v>12011</v>
      </c>
      <c r="C3446" t="s">
        <v>1574</v>
      </c>
      <c r="D3446" s="673">
        <v>13.5</v>
      </c>
      <c r="E3446" s="220" t="s">
        <v>14360</v>
      </c>
      <c r="F3446" s="441">
        <v>45261</v>
      </c>
      <c r="G3446" s="220" t="s">
        <v>1773</v>
      </c>
      <c r="H3446" s="220" t="s">
        <v>74</v>
      </c>
    </row>
    <row r="3447" spans="1:8" ht="27" customHeight="1">
      <c r="A3447">
        <v>4888</v>
      </c>
      <c r="B3447" t="s">
        <v>12012</v>
      </c>
      <c r="C3447" t="s">
        <v>1574</v>
      </c>
      <c r="D3447" s="673">
        <v>4.5999999999999996</v>
      </c>
      <c r="E3447" s="220" t="s">
        <v>14360</v>
      </c>
      <c r="F3447" s="441">
        <v>45261</v>
      </c>
      <c r="G3447" s="220" t="s">
        <v>1773</v>
      </c>
      <c r="H3447" s="220" t="s">
        <v>74</v>
      </c>
    </row>
    <row r="3448" spans="1:8" ht="27" customHeight="1">
      <c r="A3448">
        <v>4890</v>
      </c>
      <c r="B3448" t="s">
        <v>12013</v>
      </c>
      <c r="C3448" t="s">
        <v>1574</v>
      </c>
      <c r="D3448" s="673">
        <v>8.64</v>
      </c>
      <c r="E3448" s="220" t="s">
        <v>14360</v>
      </c>
      <c r="F3448" s="441">
        <v>45261</v>
      </c>
      <c r="G3448" s="220" t="s">
        <v>1773</v>
      </c>
      <c r="H3448" s="220" t="s">
        <v>74</v>
      </c>
    </row>
    <row r="3449" spans="1:8" ht="27" customHeight="1">
      <c r="A3449">
        <v>12411</v>
      </c>
      <c r="B3449" t="s">
        <v>12014</v>
      </c>
      <c r="C3449" t="s">
        <v>1574</v>
      </c>
      <c r="D3449" s="673">
        <v>46.54</v>
      </c>
      <c r="E3449" s="220" t="s">
        <v>14360</v>
      </c>
      <c r="F3449" s="441">
        <v>45261</v>
      </c>
      <c r="G3449" s="220" t="s">
        <v>1773</v>
      </c>
      <c r="H3449" s="220" t="s">
        <v>74</v>
      </c>
    </row>
    <row r="3450" spans="1:8" ht="27" customHeight="1">
      <c r="A3450">
        <v>4891</v>
      </c>
      <c r="B3450" t="s">
        <v>12015</v>
      </c>
      <c r="C3450" t="s">
        <v>1574</v>
      </c>
      <c r="D3450" s="673">
        <v>23.27</v>
      </c>
      <c r="E3450" s="220" t="s">
        <v>14360</v>
      </c>
      <c r="F3450" s="441">
        <v>45261</v>
      </c>
      <c r="G3450" s="220" t="s">
        <v>1773</v>
      </c>
      <c r="H3450" s="220" t="s">
        <v>74</v>
      </c>
    </row>
    <row r="3451" spans="1:8" ht="27" customHeight="1">
      <c r="A3451">
        <v>4889</v>
      </c>
      <c r="B3451" t="s">
        <v>12016</v>
      </c>
      <c r="C3451" t="s">
        <v>1574</v>
      </c>
      <c r="D3451" s="673">
        <v>6.22</v>
      </c>
      <c r="E3451" s="220" t="s">
        <v>14360</v>
      </c>
      <c r="F3451" s="441">
        <v>45261</v>
      </c>
      <c r="G3451" s="220" t="s">
        <v>1773</v>
      </c>
      <c r="H3451" s="220" t="s">
        <v>74</v>
      </c>
    </row>
    <row r="3452" spans="1:8" ht="27" customHeight="1">
      <c r="A3452">
        <v>4892</v>
      </c>
      <c r="B3452" t="s">
        <v>12017</v>
      </c>
      <c r="C3452" t="s">
        <v>1574</v>
      </c>
      <c r="D3452" s="673">
        <v>65.17</v>
      </c>
      <c r="E3452" s="220" t="s">
        <v>14360</v>
      </c>
      <c r="F3452" s="441">
        <v>45261</v>
      </c>
      <c r="G3452" s="220" t="s">
        <v>1773</v>
      </c>
      <c r="H3452" s="220" t="s">
        <v>74</v>
      </c>
    </row>
    <row r="3453" spans="1:8" ht="27" customHeight="1">
      <c r="A3453">
        <v>12412</v>
      </c>
      <c r="B3453" t="s">
        <v>12018</v>
      </c>
      <c r="C3453" t="s">
        <v>1574</v>
      </c>
      <c r="D3453" s="673">
        <v>121.12</v>
      </c>
      <c r="E3453" s="220" t="s">
        <v>14360</v>
      </c>
      <c r="F3453" s="441">
        <v>45261</v>
      </c>
      <c r="G3453" s="220" t="s">
        <v>1773</v>
      </c>
      <c r="H3453" s="220" t="s">
        <v>74</v>
      </c>
    </row>
    <row r="3454" spans="1:8" ht="27" customHeight="1">
      <c r="A3454">
        <v>4907</v>
      </c>
      <c r="B3454" t="s">
        <v>12019</v>
      </c>
      <c r="C3454" t="s">
        <v>1574</v>
      </c>
      <c r="D3454" s="673">
        <v>20.079999999999998</v>
      </c>
      <c r="E3454" s="220" t="s">
        <v>14360</v>
      </c>
      <c r="F3454" s="441">
        <v>45261</v>
      </c>
      <c r="G3454" s="220" t="s">
        <v>1773</v>
      </c>
      <c r="H3454" s="220" t="s">
        <v>74</v>
      </c>
    </row>
    <row r="3455" spans="1:8" ht="27" customHeight="1">
      <c r="A3455">
        <v>4902</v>
      </c>
      <c r="B3455" t="s">
        <v>12020</v>
      </c>
      <c r="C3455" t="s">
        <v>1574</v>
      </c>
      <c r="D3455" s="673">
        <v>52.1</v>
      </c>
      <c r="E3455" s="220" t="s">
        <v>14360</v>
      </c>
      <c r="F3455" s="441">
        <v>45261</v>
      </c>
      <c r="G3455" s="220" t="s">
        <v>1773</v>
      </c>
      <c r="H3455" s="220" t="s">
        <v>74</v>
      </c>
    </row>
    <row r="3456" spans="1:8" ht="27" customHeight="1">
      <c r="A3456">
        <v>11096</v>
      </c>
      <c r="B3456" t="s">
        <v>12021</v>
      </c>
      <c r="C3456" t="s">
        <v>1578</v>
      </c>
      <c r="D3456" s="673">
        <v>1.3</v>
      </c>
      <c r="E3456" s="220" t="s">
        <v>14360</v>
      </c>
      <c r="F3456" s="441">
        <v>45261</v>
      </c>
      <c r="G3456" s="220" t="s">
        <v>1773</v>
      </c>
      <c r="H3456" s="220" t="s">
        <v>74</v>
      </c>
    </row>
    <row r="3457" spans="1:8" ht="27" customHeight="1">
      <c r="A3457">
        <v>4741</v>
      </c>
      <c r="B3457" t="s">
        <v>12022</v>
      </c>
      <c r="C3457" t="s">
        <v>1575</v>
      </c>
      <c r="D3457" s="673">
        <v>89.26</v>
      </c>
      <c r="E3457" s="220" t="s">
        <v>14360</v>
      </c>
      <c r="F3457" s="441">
        <v>45261</v>
      </c>
      <c r="G3457" s="220" t="s">
        <v>1773</v>
      </c>
      <c r="H3457" s="220" t="s">
        <v>74</v>
      </c>
    </row>
    <row r="3458" spans="1:8" ht="27" customHeight="1">
      <c r="A3458">
        <v>4752</v>
      </c>
      <c r="B3458" t="s">
        <v>12023</v>
      </c>
      <c r="C3458" t="s">
        <v>1573</v>
      </c>
      <c r="D3458" s="673">
        <v>11.33</v>
      </c>
      <c r="E3458" s="220" t="s">
        <v>14360</v>
      </c>
      <c r="F3458" s="441">
        <v>45261</v>
      </c>
      <c r="G3458" s="220" t="s">
        <v>1773</v>
      </c>
      <c r="H3458" s="220" t="s">
        <v>74</v>
      </c>
    </row>
    <row r="3459" spans="1:8" ht="27" customHeight="1">
      <c r="A3459">
        <v>41091</v>
      </c>
      <c r="B3459" t="s">
        <v>12024</v>
      </c>
      <c r="C3459" t="s">
        <v>1580</v>
      </c>
      <c r="D3459" s="674">
        <v>1978.89</v>
      </c>
      <c r="E3459" s="220" t="s">
        <v>14360</v>
      </c>
      <c r="F3459" s="441">
        <v>45261</v>
      </c>
      <c r="G3459" s="220" t="s">
        <v>1773</v>
      </c>
      <c r="H3459" s="220" t="s">
        <v>74</v>
      </c>
    </row>
    <row r="3460" spans="1:8" ht="27" customHeight="1">
      <c r="A3460">
        <v>13954</v>
      </c>
      <c r="B3460" t="s">
        <v>12025</v>
      </c>
      <c r="C3460" t="s">
        <v>1574</v>
      </c>
      <c r="D3460" s="674">
        <v>6768.76</v>
      </c>
      <c r="E3460" s="220" t="s">
        <v>14360</v>
      </c>
      <c r="F3460" s="441">
        <v>45261</v>
      </c>
      <c r="G3460" s="220" t="s">
        <v>1773</v>
      </c>
      <c r="H3460" s="220" t="s">
        <v>74</v>
      </c>
    </row>
    <row r="3461" spans="1:8" ht="27" customHeight="1">
      <c r="A3461">
        <v>3411</v>
      </c>
      <c r="B3461" t="s">
        <v>12026</v>
      </c>
      <c r="C3461" t="s">
        <v>1578</v>
      </c>
      <c r="D3461" s="673">
        <v>76.28</v>
      </c>
      <c r="E3461" s="220" t="s">
        <v>14360</v>
      </c>
      <c r="F3461" s="441">
        <v>45261</v>
      </c>
      <c r="G3461" s="220" t="s">
        <v>1773</v>
      </c>
      <c r="H3461" s="220" t="s">
        <v>74</v>
      </c>
    </row>
    <row r="3462" spans="1:8" ht="27" customHeight="1">
      <c r="A3462">
        <v>39995</v>
      </c>
      <c r="B3462" t="s">
        <v>12027</v>
      </c>
      <c r="C3462" t="s">
        <v>1575</v>
      </c>
      <c r="D3462" s="673">
        <v>586.86</v>
      </c>
      <c r="E3462" s="220" t="s">
        <v>14360</v>
      </c>
      <c r="F3462" s="441">
        <v>45261</v>
      </c>
      <c r="G3462" s="220" t="s">
        <v>1773</v>
      </c>
      <c r="H3462" s="220" t="s">
        <v>74</v>
      </c>
    </row>
    <row r="3463" spans="1:8" ht="27" customHeight="1">
      <c r="A3463">
        <v>11615</v>
      </c>
      <c r="B3463" t="s">
        <v>12028</v>
      </c>
      <c r="C3463" t="s">
        <v>1576</v>
      </c>
      <c r="D3463" s="673">
        <v>4.9800000000000004</v>
      </c>
      <c r="E3463" s="220" t="s">
        <v>14360</v>
      </c>
      <c r="F3463" s="441">
        <v>45261</v>
      </c>
      <c r="G3463" s="220" t="s">
        <v>1773</v>
      </c>
      <c r="H3463" s="220" t="s">
        <v>74</v>
      </c>
    </row>
    <row r="3464" spans="1:8" ht="27" customHeight="1">
      <c r="A3464">
        <v>3408</v>
      </c>
      <c r="B3464" t="s">
        <v>12029</v>
      </c>
      <c r="C3464" t="s">
        <v>1576</v>
      </c>
      <c r="D3464" s="673">
        <v>13.22</v>
      </c>
      <c r="E3464" s="220" t="s">
        <v>14360</v>
      </c>
      <c r="F3464" s="441">
        <v>45261</v>
      </c>
      <c r="G3464" s="220" t="s">
        <v>1773</v>
      </c>
      <c r="H3464" s="220" t="s">
        <v>74</v>
      </c>
    </row>
    <row r="3465" spans="1:8" ht="27" customHeight="1">
      <c r="A3465">
        <v>3409</v>
      </c>
      <c r="B3465" t="s">
        <v>12030</v>
      </c>
      <c r="C3465" t="s">
        <v>1576</v>
      </c>
      <c r="D3465" s="673">
        <v>33.049999999999997</v>
      </c>
      <c r="E3465" s="220" t="s">
        <v>14360</v>
      </c>
      <c r="F3465" s="441">
        <v>45261</v>
      </c>
      <c r="G3465" s="220" t="s">
        <v>1773</v>
      </c>
      <c r="H3465" s="220" t="s">
        <v>74</v>
      </c>
    </row>
    <row r="3466" spans="1:8" ht="27" customHeight="1">
      <c r="A3466">
        <v>11427</v>
      </c>
      <c r="B3466" t="s">
        <v>12031</v>
      </c>
      <c r="C3466" t="s">
        <v>1578</v>
      </c>
      <c r="D3466" s="673">
        <v>109.19</v>
      </c>
      <c r="E3466" s="220" t="s">
        <v>14360</v>
      </c>
      <c r="F3466" s="441">
        <v>45261</v>
      </c>
      <c r="G3466" s="220" t="s">
        <v>1773</v>
      </c>
      <c r="H3466" s="220" t="s">
        <v>74</v>
      </c>
    </row>
    <row r="3467" spans="1:8" ht="27" customHeight="1">
      <c r="A3467">
        <v>4491</v>
      </c>
      <c r="B3467" t="s">
        <v>12032</v>
      </c>
      <c r="C3467" t="s">
        <v>1577</v>
      </c>
      <c r="D3467" s="673">
        <v>14.16</v>
      </c>
      <c r="E3467" s="220" t="s">
        <v>14360</v>
      </c>
      <c r="F3467" s="441">
        <v>45261</v>
      </c>
      <c r="G3467" s="220" t="s">
        <v>1773</v>
      </c>
      <c r="H3467" s="220" t="s">
        <v>74</v>
      </c>
    </row>
    <row r="3468" spans="1:8" ht="27" customHeight="1">
      <c r="A3468">
        <v>2745</v>
      </c>
      <c r="B3468" t="s">
        <v>12033</v>
      </c>
      <c r="C3468" t="s">
        <v>1577</v>
      </c>
      <c r="D3468" s="673">
        <v>3.24</v>
      </c>
      <c r="E3468" s="220" t="s">
        <v>14360</v>
      </c>
      <c r="F3468" s="441">
        <v>45261</v>
      </c>
      <c r="G3468" s="220" t="s">
        <v>1773</v>
      </c>
      <c r="H3468" s="220" t="s">
        <v>74</v>
      </c>
    </row>
    <row r="3469" spans="1:8" ht="27" customHeight="1">
      <c r="A3469">
        <v>14439</v>
      </c>
      <c r="B3469" t="s">
        <v>12034</v>
      </c>
      <c r="C3469" t="s">
        <v>1577</v>
      </c>
      <c r="D3469" s="673">
        <v>4.0199999999999996</v>
      </c>
      <c r="E3469" s="220" t="s">
        <v>14360</v>
      </c>
      <c r="F3469" s="441">
        <v>45261</v>
      </c>
      <c r="G3469" s="220" t="s">
        <v>1773</v>
      </c>
      <c r="H3469" s="220" t="s">
        <v>74</v>
      </c>
    </row>
    <row r="3470" spans="1:8" ht="27" customHeight="1">
      <c r="A3470">
        <v>44496</v>
      </c>
      <c r="B3470" t="s">
        <v>12035</v>
      </c>
      <c r="C3470" t="s">
        <v>1574</v>
      </c>
      <c r="D3470" s="673">
        <v>106.46</v>
      </c>
      <c r="E3470" s="220" t="s">
        <v>14360</v>
      </c>
      <c r="F3470" s="441">
        <v>45261</v>
      </c>
      <c r="G3470" s="220" t="s">
        <v>1773</v>
      </c>
      <c r="H3470" s="220" t="s">
        <v>74</v>
      </c>
    </row>
    <row r="3471" spans="1:8" ht="27" customHeight="1">
      <c r="A3471">
        <v>12362</v>
      </c>
      <c r="B3471" t="s">
        <v>12036</v>
      </c>
      <c r="C3471" t="s">
        <v>1574</v>
      </c>
      <c r="D3471" s="673">
        <v>16.059999999999999</v>
      </c>
      <c r="E3471" s="220" t="s">
        <v>14360</v>
      </c>
      <c r="F3471" s="441">
        <v>45261</v>
      </c>
      <c r="G3471" s="220" t="s">
        <v>1773</v>
      </c>
      <c r="H3471" s="220" t="s">
        <v>74</v>
      </c>
    </row>
    <row r="3472" spans="1:8" ht="27" customHeight="1">
      <c r="A3472">
        <v>421</v>
      </c>
      <c r="B3472" t="s">
        <v>12037</v>
      </c>
      <c r="C3472" t="s">
        <v>1574</v>
      </c>
      <c r="D3472" s="673">
        <v>23.07</v>
      </c>
      <c r="E3472" s="220" t="s">
        <v>14360</v>
      </c>
      <c r="F3472" s="441">
        <v>45261</v>
      </c>
      <c r="G3472" s="220" t="s">
        <v>1773</v>
      </c>
      <c r="H3472" s="220" t="s">
        <v>74</v>
      </c>
    </row>
    <row r="3473" spans="1:8" ht="27" customHeight="1">
      <c r="A3473">
        <v>14148</v>
      </c>
      <c r="B3473" t="s">
        <v>12038</v>
      </c>
      <c r="C3473" t="s">
        <v>1574</v>
      </c>
      <c r="D3473" s="673">
        <v>0.91</v>
      </c>
      <c r="E3473" s="220" t="s">
        <v>14360</v>
      </c>
      <c r="F3473" s="441">
        <v>45261</v>
      </c>
      <c r="G3473" s="220" t="s">
        <v>1773</v>
      </c>
      <c r="H3473" s="220" t="s">
        <v>74</v>
      </c>
    </row>
    <row r="3474" spans="1:8" ht="27" customHeight="1">
      <c r="A3474">
        <v>4341</v>
      </c>
      <c r="B3474" t="s">
        <v>12039</v>
      </c>
      <c r="C3474" t="s">
        <v>1574</v>
      </c>
      <c r="D3474" s="673">
        <v>1.01</v>
      </c>
      <c r="E3474" s="220" t="s">
        <v>14360</v>
      </c>
      <c r="F3474" s="441">
        <v>45261</v>
      </c>
      <c r="G3474" s="220" t="s">
        <v>1773</v>
      </c>
      <c r="H3474" s="220" t="s">
        <v>74</v>
      </c>
    </row>
    <row r="3475" spans="1:8" ht="27" customHeight="1">
      <c r="A3475">
        <v>4337</v>
      </c>
      <c r="B3475" t="s">
        <v>12040</v>
      </c>
      <c r="C3475" t="s">
        <v>1574</v>
      </c>
      <c r="D3475" s="673">
        <v>2.5499999999999998</v>
      </c>
      <c r="E3475" s="220" t="s">
        <v>14360</v>
      </c>
      <c r="F3475" s="441">
        <v>45261</v>
      </c>
      <c r="G3475" s="220" t="s">
        <v>1773</v>
      </c>
      <c r="H3475" s="220" t="s">
        <v>74</v>
      </c>
    </row>
    <row r="3476" spans="1:8" ht="27" customHeight="1">
      <c r="A3476">
        <v>4339</v>
      </c>
      <c r="B3476" t="s">
        <v>12041</v>
      </c>
      <c r="C3476" t="s">
        <v>1574</v>
      </c>
      <c r="D3476" s="673">
        <v>0.54</v>
      </c>
      <c r="E3476" s="220" t="s">
        <v>14360</v>
      </c>
      <c r="F3476" s="441">
        <v>45261</v>
      </c>
      <c r="G3476" s="220" t="s">
        <v>1773</v>
      </c>
      <c r="H3476" s="220" t="s">
        <v>74</v>
      </c>
    </row>
    <row r="3477" spans="1:8" ht="27" customHeight="1">
      <c r="A3477">
        <v>39997</v>
      </c>
      <c r="B3477" t="s">
        <v>12042</v>
      </c>
      <c r="C3477" t="s">
        <v>1574</v>
      </c>
      <c r="D3477" s="673">
        <v>0.3</v>
      </c>
      <c r="E3477" s="220" t="s">
        <v>14360</v>
      </c>
      <c r="F3477" s="441">
        <v>45261</v>
      </c>
      <c r="G3477" s="220" t="s">
        <v>1773</v>
      </c>
      <c r="H3477" s="220" t="s">
        <v>74</v>
      </c>
    </row>
    <row r="3478" spans="1:8" ht="27" customHeight="1">
      <c r="A3478">
        <v>11971</v>
      </c>
      <c r="B3478" t="s">
        <v>12043</v>
      </c>
      <c r="C3478" t="s">
        <v>1574</v>
      </c>
      <c r="D3478" s="673">
        <v>4.22</v>
      </c>
      <c r="E3478" s="220" t="s">
        <v>14360</v>
      </c>
      <c r="F3478" s="441">
        <v>45261</v>
      </c>
      <c r="G3478" s="220" t="s">
        <v>1773</v>
      </c>
      <c r="H3478" s="220" t="s">
        <v>74</v>
      </c>
    </row>
    <row r="3479" spans="1:8" ht="27" customHeight="1">
      <c r="A3479">
        <v>4342</v>
      </c>
      <c r="B3479" t="s">
        <v>12044</v>
      </c>
      <c r="C3479" t="s">
        <v>1574</v>
      </c>
      <c r="D3479" s="673">
        <v>0.22</v>
      </c>
      <c r="E3479" s="220" t="s">
        <v>14360</v>
      </c>
      <c r="F3479" s="441">
        <v>45261</v>
      </c>
      <c r="G3479" s="220" t="s">
        <v>1773</v>
      </c>
      <c r="H3479" s="220" t="s">
        <v>74</v>
      </c>
    </row>
    <row r="3480" spans="1:8" ht="27" customHeight="1">
      <c r="A3480">
        <v>4330</v>
      </c>
      <c r="B3480" t="s">
        <v>12045</v>
      </c>
      <c r="C3480" t="s">
        <v>1574</v>
      </c>
      <c r="D3480" s="673">
        <v>0.15</v>
      </c>
      <c r="E3480" s="220" t="s">
        <v>14360</v>
      </c>
      <c r="F3480" s="441">
        <v>45261</v>
      </c>
      <c r="G3480" s="220" t="s">
        <v>1773</v>
      </c>
      <c r="H3480" s="220" t="s">
        <v>74</v>
      </c>
    </row>
    <row r="3481" spans="1:8" ht="27" customHeight="1">
      <c r="A3481">
        <v>4340</v>
      </c>
      <c r="B3481" t="s">
        <v>12046</v>
      </c>
      <c r="C3481" t="s">
        <v>1574</v>
      </c>
      <c r="D3481" s="673">
        <v>1.18</v>
      </c>
      <c r="E3481" s="220" t="s">
        <v>14360</v>
      </c>
      <c r="F3481" s="441">
        <v>45261</v>
      </c>
      <c r="G3481" s="220" t="s">
        <v>1773</v>
      </c>
      <c r="H3481" s="220" t="s">
        <v>74</v>
      </c>
    </row>
    <row r="3482" spans="1:8" ht="27" customHeight="1">
      <c r="A3482">
        <v>5088</v>
      </c>
      <c r="B3482" t="s">
        <v>12047</v>
      </c>
      <c r="C3482" t="s">
        <v>1574</v>
      </c>
      <c r="D3482" s="673">
        <v>7.07</v>
      </c>
      <c r="E3482" s="220" t="s">
        <v>14360</v>
      </c>
      <c r="F3482" s="441">
        <v>45261</v>
      </c>
      <c r="G3482" s="220" t="s">
        <v>1773</v>
      </c>
      <c r="H3482" s="220" t="s">
        <v>74</v>
      </c>
    </row>
    <row r="3483" spans="1:8" ht="27" customHeight="1">
      <c r="A3483">
        <v>11154</v>
      </c>
      <c r="B3483" t="s">
        <v>14358</v>
      </c>
      <c r="C3483" t="s">
        <v>1574</v>
      </c>
      <c r="D3483" s="674">
        <v>1369.37</v>
      </c>
      <c r="E3483" s="220" t="s">
        <v>14360</v>
      </c>
      <c r="F3483" s="441">
        <v>45261</v>
      </c>
      <c r="G3483" s="220" t="s">
        <v>1773</v>
      </c>
      <c r="H3483" s="220" t="s">
        <v>74</v>
      </c>
    </row>
    <row r="3484" spans="1:8" ht="27" customHeight="1">
      <c r="A3484">
        <v>4989</v>
      </c>
      <c r="B3484" t="s">
        <v>12048</v>
      </c>
      <c r="C3484" t="s">
        <v>1574</v>
      </c>
      <c r="D3484" s="673">
        <v>341.68</v>
      </c>
      <c r="E3484" s="220" t="s">
        <v>14360</v>
      </c>
      <c r="F3484" s="441">
        <v>45261</v>
      </c>
      <c r="G3484" s="220" t="s">
        <v>1773</v>
      </c>
      <c r="H3484" s="220" t="s">
        <v>74</v>
      </c>
    </row>
    <row r="3485" spans="1:8" ht="27" customHeight="1">
      <c r="A3485">
        <v>4982</v>
      </c>
      <c r="B3485" t="s">
        <v>12049</v>
      </c>
      <c r="C3485" t="s">
        <v>1574</v>
      </c>
      <c r="D3485" s="673">
        <v>320.48</v>
      </c>
      <c r="E3485" s="220" t="s">
        <v>14360</v>
      </c>
      <c r="F3485" s="441">
        <v>45261</v>
      </c>
      <c r="G3485" s="220" t="s">
        <v>1773</v>
      </c>
      <c r="H3485" s="220" t="s">
        <v>74</v>
      </c>
    </row>
    <row r="3486" spans="1:8" ht="27" customHeight="1">
      <c r="A3486">
        <v>4962</v>
      </c>
      <c r="B3486" t="s">
        <v>12050</v>
      </c>
      <c r="C3486" t="s">
        <v>1574</v>
      </c>
      <c r="D3486" s="673">
        <v>252.74</v>
      </c>
      <c r="E3486" s="220" t="s">
        <v>14360</v>
      </c>
      <c r="F3486" s="441">
        <v>45261</v>
      </c>
      <c r="G3486" s="220" t="s">
        <v>1773</v>
      </c>
      <c r="H3486" s="220" t="s">
        <v>74</v>
      </c>
    </row>
    <row r="3487" spans="1:8" ht="27" customHeight="1">
      <c r="A3487">
        <v>4981</v>
      </c>
      <c r="B3487" t="s">
        <v>12051</v>
      </c>
      <c r="C3487" t="s">
        <v>1574</v>
      </c>
      <c r="D3487" s="673">
        <v>225</v>
      </c>
      <c r="E3487" s="220" t="s">
        <v>14360</v>
      </c>
      <c r="F3487" s="441">
        <v>45261</v>
      </c>
      <c r="G3487" s="220" t="s">
        <v>1773</v>
      </c>
      <c r="H3487" s="220" t="s">
        <v>74</v>
      </c>
    </row>
    <row r="3488" spans="1:8" ht="27" customHeight="1">
      <c r="A3488">
        <v>4964</v>
      </c>
      <c r="B3488" t="s">
        <v>12052</v>
      </c>
      <c r="C3488" t="s">
        <v>1574</v>
      </c>
      <c r="D3488" s="673">
        <v>285.44</v>
      </c>
      <c r="E3488" s="220" t="s">
        <v>14360</v>
      </c>
      <c r="F3488" s="441">
        <v>45261</v>
      </c>
      <c r="G3488" s="220" t="s">
        <v>1773</v>
      </c>
      <c r="H3488" s="220" t="s">
        <v>74</v>
      </c>
    </row>
    <row r="3489" spans="1:8" ht="27" customHeight="1">
      <c r="A3489">
        <v>4992</v>
      </c>
      <c r="B3489" t="s">
        <v>12053</v>
      </c>
      <c r="C3489" t="s">
        <v>1574</v>
      </c>
      <c r="D3489" s="673">
        <v>278.82</v>
      </c>
      <c r="E3489" s="220" t="s">
        <v>14360</v>
      </c>
      <c r="F3489" s="441">
        <v>45261</v>
      </c>
      <c r="G3489" s="220" t="s">
        <v>1773</v>
      </c>
      <c r="H3489" s="220" t="s">
        <v>74</v>
      </c>
    </row>
    <row r="3490" spans="1:8" ht="27" customHeight="1">
      <c r="A3490">
        <v>4987</v>
      </c>
      <c r="B3490" t="s">
        <v>12054</v>
      </c>
      <c r="C3490" t="s">
        <v>1574</v>
      </c>
      <c r="D3490" s="673">
        <v>318.99</v>
      </c>
      <c r="E3490" s="220" t="s">
        <v>14360</v>
      </c>
      <c r="F3490" s="441">
        <v>45261</v>
      </c>
      <c r="G3490" s="220" t="s">
        <v>1773</v>
      </c>
      <c r="H3490" s="220" t="s">
        <v>74</v>
      </c>
    </row>
    <row r="3491" spans="1:8" ht="27" customHeight="1">
      <c r="A3491">
        <v>4930</v>
      </c>
      <c r="B3491" t="s">
        <v>12055</v>
      </c>
      <c r="C3491" t="s">
        <v>1576</v>
      </c>
      <c r="D3491" s="673">
        <v>580.02</v>
      </c>
      <c r="E3491" s="220" t="s">
        <v>14360</v>
      </c>
      <c r="F3491" s="441">
        <v>45261</v>
      </c>
      <c r="G3491" s="220" t="s">
        <v>1773</v>
      </c>
      <c r="H3491" s="220" t="s">
        <v>74</v>
      </c>
    </row>
    <row r="3492" spans="1:8" ht="27" customHeight="1">
      <c r="A3492">
        <v>39021</v>
      </c>
      <c r="B3492" t="s">
        <v>12056</v>
      </c>
      <c r="C3492" t="s">
        <v>1574</v>
      </c>
      <c r="D3492" s="673">
        <v>616.70000000000005</v>
      </c>
      <c r="E3492" s="220" t="s">
        <v>14360</v>
      </c>
      <c r="F3492" s="441">
        <v>45261</v>
      </c>
      <c r="G3492" s="220" t="s">
        <v>1773</v>
      </c>
      <c r="H3492" s="220" t="s">
        <v>74</v>
      </c>
    </row>
    <row r="3493" spans="1:8" ht="27" customHeight="1">
      <c r="A3493">
        <v>39022</v>
      </c>
      <c r="B3493" t="s">
        <v>12057</v>
      </c>
      <c r="C3493" t="s">
        <v>1574</v>
      </c>
      <c r="D3493" s="673">
        <v>552.4</v>
      </c>
      <c r="E3493" s="220" t="s">
        <v>14360</v>
      </c>
      <c r="F3493" s="441">
        <v>45261</v>
      </c>
      <c r="G3493" s="220" t="s">
        <v>1773</v>
      </c>
      <c r="H3493" s="220" t="s">
        <v>74</v>
      </c>
    </row>
    <row r="3494" spans="1:8" ht="27" customHeight="1">
      <c r="A3494">
        <v>39024</v>
      </c>
      <c r="B3494" t="s">
        <v>12058</v>
      </c>
      <c r="C3494" t="s">
        <v>1574</v>
      </c>
      <c r="D3494" s="673">
        <v>729.73</v>
      </c>
      <c r="E3494" s="220" t="s">
        <v>14360</v>
      </c>
      <c r="F3494" s="441">
        <v>45261</v>
      </c>
      <c r="G3494" s="220" t="s">
        <v>1773</v>
      </c>
      <c r="H3494" s="220" t="s">
        <v>74</v>
      </c>
    </row>
    <row r="3495" spans="1:8" ht="27" customHeight="1">
      <c r="A3495">
        <v>4914</v>
      </c>
      <c r="B3495" t="s">
        <v>12059</v>
      </c>
      <c r="C3495" t="s">
        <v>1576</v>
      </c>
      <c r="D3495" s="673">
        <v>591.67999999999995</v>
      </c>
      <c r="E3495" s="220" t="s">
        <v>14360</v>
      </c>
      <c r="F3495" s="441">
        <v>45261</v>
      </c>
      <c r="G3495" s="220" t="s">
        <v>1773</v>
      </c>
      <c r="H3495" s="220" t="s">
        <v>74</v>
      </c>
    </row>
    <row r="3496" spans="1:8" ht="27" customHeight="1">
      <c r="A3496">
        <v>4917</v>
      </c>
      <c r="B3496" t="s">
        <v>12060</v>
      </c>
      <c r="C3496" t="s">
        <v>1576</v>
      </c>
      <c r="D3496" s="673">
        <v>408.62</v>
      </c>
      <c r="E3496" s="220" t="s">
        <v>14360</v>
      </c>
      <c r="F3496" s="441">
        <v>45261</v>
      </c>
      <c r="G3496" s="220" t="s">
        <v>1773</v>
      </c>
      <c r="H3496" s="220" t="s">
        <v>74</v>
      </c>
    </row>
    <row r="3497" spans="1:8" ht="27" customHeight="1">
      <c r="A3497">
        <v>39025</v>
      </c>
      <c r="B3497" t="s">
        <v>12061</v>
      </c>
      <c r="C3497" t="s">
        <v>1574</v>
      </c>
      <c r="D3497" s="673">
        <v>748.26</v>
      </c>
      <c r="E3497" s="220" t="s">
        <v>14360</v>
      </c>
      <c r="F3497" s="441">
        <v>45261</v>
      </c>
      <c r="G3497" s="220" t="s">
        <v>1773</v>
      </c>
      <c r="H3497" s="220" t="s">
        <v>74</v>
      </c>
    </row>
    <row r="3498" spans="1:8" ht="27" customHeight="1">
      <c r="A3498">
        <v>4922</v>
      </c>
      <c r="B3498" t="s">
        <v>12062</v>
      </c>
      <c r="C3498" t="s">
        <v>1576</v>
      </c>
      <c r="D3498" s="673">
        <v>379.03</v>
      </c>
      <c r="E3498" s="220" t="s">
        <v>14360</v>
      </c>
      <c r="F3498" s="441">
        <v>45261</v>
      </c>
      <c r="G3498" s="220" t="s">
        <v>1773</v>
      </c>
      <c r="H3498" s="220" t="s">
        <v>74</v>
      </c>
    </row>
    <row r="3499" spans="1:8" ht="27" customHeight="1">
      <c r="A3499">
        <v>4911</v>
      </c>
      <c r="B3499" t="s">
        <v>12063</v>
      </c>
      <c r="C3499" t="s">
        <v>1576</v>
      </c>
      <c r="D3499" s="673">
        <v>333.48</v>
      </c>
      <c r="E3499" s="220" t="s">
        <v>14360</v>
      </c>
      <c r="F3499" s="441">
        <v>45261</v>
      </c>
      <c r="G3499" s="220" t="s">
        <v>1773</v>
      </c>
      <c r="H3499" s="220" t="s">
        <v>74</v>
      </c>
    </row>
    <row r="3500" spans="1:8" ht="27" customHeight="1">
      <c r="A3500">
        <v>37518</v>
      </c>
      <c r="B3500" t="s">
        <v>12064</v>
      </c>
      <c r="C3500" t="s">
        <v>1576</v>
      </c>
      <c r="D3500" s="673">
        <v>541.9</v>
      </c>
      <c r="E3500" s="220" t="s">
        <v>14360</v>
      </c>
      <c r="F3500" s="441">
        <v>45261</v>
      </c>
      <c r="G3500" s="220" t="s">
        <v>1773</v>
      </c>
      <c r="H3500" s="220" t="s">
        <v>74</v>
      </c>
    </row>
    <row r="3501" spans="1:8" ht="27" customHeight="1">
      <c r="A3501">
        <v>4910</v>
      </c>
      <c r="B3501" t="s">
        <v>12065</v>
      </c>
      <c r="C3501" t="s">
        <v>1576</v>
      </c>
      <c r="D3501" s="673">
        <v>456.83</v>
      </c>
      <c r="E3501" s="220" t="s">
        <v>14360</v>
      </c>
      <c r="F3501" s="441">
        <v>45261</v>
      </c>
      <c r="G3501" s="220" t="s">
        <v>1773</v>
      </c>
      <c r="H3501" s="220" t="s">
        <v>74</v>
      </c>
    </row>
    <row r="3502" spans="1:8" ht="27" customHeight="1">
      <c r="A3502">
        <v>4943</v>
      </c>
      <c r="B3502" t="s">
        <v>12066</v>
      </c>
      <c r="C3502" t="s">
        <v>1576</v>
      </c>
      <c r="D3502" s="673">
        <v>680.57</v>
      </c>
      <c r="E3502" s="220" t="s">
        <v>14360</v>
      </c>
      <c r="F3502" s="441">
        <v>45261</v>
      </c>
      <c r="G3502" s="220" t="s">
        <v>1773</v>
      </c>
      <c r="H3502" s="220" t="s">
        <v>74</v>
      </c>
    </row>
    <row r="3503" spans="1:8" ht="27" customHeight="1">
      <c r="A3503">
        <v>5002</v>
      </c>
      <c r="B3503" t="s">
        <v>12067</v>
      </c>
      <c r="C3503" t="s">
        <v>1576</v>
      </c>
      <c r="D3503" s="673">
        <v>534.44000000000005</v>
      </c>
      <c r="E3503" s="220" t="s">
        <v>14360</v>
      </c>
      <c r="F3503" s="441">
        <v>45261</v>
      </c>
      <c r="G3503" s="220" t="s">
        <v>1773</v>
      </c>
      <c r="H3503" s="220" t="s">
        <v>74</v>
      </c>
    </row>
    <row r="3504" spans="1:8" ht="27" customHeight="1">
      <c r="A3504">
        <v>4977</v>
      </c>
      <c r="B3504" t="s">
        <v>12068</v>
      </c>
      <c r="C3504" t="s">
        <v>1576</v>
      </c>
      <c r="D3504" s="673">
        <v>360.76</v>
      </c>
      <c r="E3504" s="220" t="s">
        <v>14360</v>
      </c>
      <c r="F3504" s="441">
        <v>45261</v>
      </c>
      <c r="G3504" s="220" t="s">
        <v>1773</v>
      </c>
      <c r="H3504" s="220" t="s">
        <v>74</v>
      </c>
    </row>
    <row r="3505" spans="1:8" ht="27" customHeight="1">
      <c r="A3505">
        <v>5028</v>
      </c>
      <c r="B3505" t="s">
        <v>12069</v>
      </c>
      <c r="C3505" t="s">
        <v>1576</v>
      </c>
      <c r="D3505" s="673">
        <v>882.73</v>
      </c>
      <c r="E3505" s="220" t="s">
        <v>14360</v>
      </c>
      <c r="F3505" s="441">
        <v>45261</v>
      </c>
      <c r="G3505" s="220" t="s">
        <v>1773</v>
      </c>
      <c r="H3505" s="220" t="s">
        <v>74</v>
      </c>
    </row>
    <row r="3506" spans="1:8" ht="27" customHeight="1">
      <c r="A3506">
        <v>4998</v>
      </c>
      <c r="B3506" t="s">
        <v>12070</v>
      </c>
      <c r="C3506" t="s">
        <v>1576</v>
      </c>
      <c r="D3506" s="673">
        <v>733.13</v>
      </c>
      <c r="E3506" s="220" t="s">
        <v>14360</v>
      </c>
      <c r="F3506" s="441">
        <v>45261</v>
      </c>
      <c r="G3506" s="220" t="s">
        <v>1773</v>
      </c>
      <c r="H3506" s="220" t="s">
        <v>74</v>
      </c>
    </row>
    <row r="3507" spans="1:8" ht="27" customHeight="1">
      <c r="A3507">
        <v>4969</v>
      </c>
      <c r="B3507" t="s">
        <v>12071</v>
      </c>
      <c r="C3507" t="s">
        <v>1576</v>
      </c>
      <c r="D3507" s="673">
        <v>510.23</v>
      </c>
      <c r="E3507" s="220" t="s">
        <v>14360</v>
      </c>
      <c r="F3507" s="441">
        <v>45261</v>
      </c>
      <c r="G3507" s="220" t="s">
        <v>1773</v>
      </c>
      <c r="H3507" s="220" t="s">
        <v>74</v>
      </c>
    </row>
    <row r="3508" spans="1:8" ht="27" customHeight="1">
      <c r="A3508">
        <v>11364</v>
      </c>
      <c r="B3508" t="s">
        <v>12072</v>
      </c>
      <c r="C3508" t="s">
        <v>1574</v>
      </c>
      <c r="D3508" s="673">
        <v>193.29</v>
      </c>
      <c r="E3508" s="220" t="s">
        <v>14360</v>
      </c>
      <c r="F3508" s="441">
        <v>45261</v>
      </c>
      <c r="G3508" s="220" t="s">
        <v>1773</v>
      </c>
      <c r="H3508" s="220" t="s">
        <v>74</v>
      </c>
    </row>
    <row r="3509" spans="1:8" ht="27" customHeight="1">
      <c r="A3509">
        <v>11365</v>
      </c>
      <c r="B3509" t="s">
        <v>12073</v>
      </c>
      <c r="C3509" t="s">
        <v>1574</v>
      </c>
      <c r="D3509" s="673">
        <v>200.59</v>
      </c>
      <c r="E3509" s="220" t="s">
        <v>14360</v>
      </c>
      <c r="F3509" s="441">
        <v>45261</v>
      </c>
      <c r="G3509" s="220" t="s">
        <v>1773</v>
      </c>
      <c r="H3509" s="220" t="s">
        <v>74</v>
      </c>
    </row>
    <row r="3510" spans="1:8" ht="27" customHeight="1">
      <c r="A3510">
        <v>11366</v>
      </c>
      <c r="B3510" t="s">
        <v>12074</v>
      </c>
      <c r="C3510" t="s">
        <v>1574</v>
      </c>
      <c r="D3510" s="673">
        <v>213.23</v>
      </c>
      <c r="E3510" s="220" t="s">
        <v>14360</v>
      </c>
      <c r="F3510" s="441">
        <v>45261</v>
      </c>
      <c r="G3510" s="220" t="s">
        <v>1773</v>
      </c>
      <c r="H3510" s="220" t="s">
        <v>74</v>
      </c>
    </row>
    <row r="3511" spans="1:8" ht="27" customHeight="1">
      <c r="A3511">
        <v>43777</v>
      </c>
      <c r="B3511" t="s">
        <v>12075</v>
      </c>
      <c r="C3511" t="s">
        <v>1574</v>
      </c>
      <c r="D3511" s="673">
        <v>250.47</v>
      </c>
      <c r="E3511" s="220" t="s">
        <v>14360</v>
      </c>
      <c r="F3511" s="441">
        <v>45261</v>
      </c>
      <c r="G3511" s="220" t="s">
        <v>1773</v>
      </c>
      <c r="H3511" s="220" t="s">
        <v>74</v>
      </c>
    </row>
    <row r="3512" spans="1:8" ht="27" customHeight="1">
      <c r="A3512">
        <v>20322</v>
      </c>
      <c r="B3512" t="s">
        <v>12076</v>
      </c>
      <c r="C3512" t="s">
        <v>1574</v>
      </c>
      <c r="D3512" s="673">
        <v>232.51</v>
      </c>
      <c r="E3512" s="220" t="s">
        <v>14360</v>
      </c>
      <c r="F3512" s="441">
        <v>45261</v>
      </c>
      <c r="G3512" s="220" t="s">
        <v>1773</v>
      </c>
      <c r="H3512" s="220" t="s">
        <v>74</v>
      </c>
    </row>
    <row r="3513" spans="1:8" ht="27" customHeight="1">
      <c r="A3513">
        <v>10553</v>
      </c>
      <c r="B3513" t="s">
        <v>12077</v>
      </c>
      <c r="C3513" t="s">
        <v>1574</v>
      </c>
      <c r="D3513" s="673">
        <v>211.12</v>
      </c>
      <c r="E3513" s="220" t="s">
        <v>14360</v>
      </c>
      <c r="F3513" s="441">
        <v>45261</v>
      </c>
      <c r="G3513" s="220" t="s">
        <v>1773</v>
      </c>
      <c r="H3513" s="220" t="s">
        <v>74</v>
      </c>
    </row>
    <row r="3514" spans="1:8" ht="27" customHeight="1">
      <c r="A3514">
        <v>5020</v>
      </c>
      <c r="B3514" t="s">
        <v>12078</v>
      </c>
      <c r="C3514" t="s">
        <v>1574</v>
      </c>
      <c r="D3514" s="673">
        <v>222.58</v>
      </c>
      <c r="E3514" s="220" t="s">
        <v>14360</v>
      </c>
      <c r="F3514" s="441">
        <v>45261</v>
      </c>
      <c r="G3514" s="220" t="s">
        <v>1773</v>
      </c>
      <c r="H3514" s="220" t="s">
        <v>74</v>
      </c>
    </row>
    <row r="3515" spans="1:8" ht="27" customHeight="1">
      <c r="A3515">
        <v>10554</v>
      </c>
      <c r="B3515" t="s">
        <v>12079</v>
      </c>
      <c r="C3515" t="s">
        <v>1574</v>
      </c>
      <c r="D3515" s="673">
        <v>212.99</v>
      </c>
      <c r="E3515" s="220" t="s">
        <v>14360</v>
      </c>
      <c r="F3515" s="441">
        <v>45261</v>
      </c>
      <c r="G3515" s="220" t="s">
        <v>1773</v>
      </c>
      <c r="H3515" s="220" t="s">
        <v>74</v>
      </c>
    </row>
    <row r="3516" spans="1:8" ht="27" customHeight="1">
      <c r="A3516">
        <v>10555</v>
      </c>
      <c r="B3516" t="s">
        <v>12080</v>
      </c>
      <c r="C3516" t="s">
        <v>1574</v>
      </c>
      <c r="D3516" s="673">
        <v>232.27</v>
      </c>
      <c r="E3516" s="220" t="s">
        <v>14360</v>
      </c>
      <c r="F3516" s="441">
        <v>45261</v>
      </c>
      <c r="G3516" s="220" t="s">
        <v>1773</v>
      </c>
      <c r="H3516" s="220" t="s">
        <v>74</v>
      </c>
    </row>
    <row r="3517" spans="1:8" ht="27" customHeight="1">
      <c r="A3517">
        <v>10556</v>
      </c>
      <c r="B3517" t="s">
        <v>12081</v>
      </c>
      <c r="C3517" t="s">
        <v>1574</v>
      </c>
      <c r="D3517" s="673">
        <v>308.83</v>
      </c>
      <c r="E3517" s="220" t="s">
        <v>14360</v>
      </c>
      <c r="F3517" s="441">
        <v>45261</v>
      </c>
      <c r="G3517" s="220" t="s">
        <v>1773</v>
      </c>
      <c r="H3517" s="220" t="s">
        <v>74</v>
      </c>
    </row>
    <row r="3518" spans="1:8" ht="27" customHeight="1">
      <c r="A3518">
        <v>39502</v>
      </c>
      <c r="B3518" t="s">
        <v>12082</v>
      </c>
      <c r="C3518" t="s">
        <v>1574</v>
      </c>
      <c r="D3518" s="673">
        <v>433.67</v>
      </c>
      <c r="E3518" s="220" t="s">
        <v>14360</v>
      </c>
      <c r="F3518" s="441">
        <v>45261</v>
      </c>
      <c r="G3518" s="220" t="s">
        <v>1773</v>
      </c>
      <c r="H3518" s="220" t="s">
        <v>74</v>
      </c>
    </row>
    <row r="3519" spans="1:8" ht="27" customHeight="1">
      <c r="A3519">
        <v>39504</v>
      </c>
      <c r="B3519" t="s">
        <v>12083</v>
      </c>
      <c r="C3519" t="s">
        <v>1574</v>
      </c>
      <c r="D3519" s="673">
        <v>479.56</v>
      </c>
      <c r="E3519" s="220" t="s">
        <v>14360</v>
      </c>
      <c r="F3519" s="441">
        <v>45261</v>
      </c>
      <c r="G3519" s="220" t="s">
        <v>1773</v>
      </c>
      <c r="H3519" s="220" t="s">
        <v>74</v>
      </c>
    </row>
    <row r="3520" spans="1:8" ht="27" customHeight="1">
      <c r="A3520">
        <v>39503</v>
      </c>
      <c r="B3520" t="s">
        <v>12084</v>
      </c>
      <c r="C3520" t="s">
        <v>1574</v>
      </c>
      <c r="D3520" s="673">
        <v>504.72</v>
      </c>
      <c r="E3520" s="220" t="s">
        <v>14360</v>
      </c>
      <c r="F3520" s="441">
        <v>45261</v>
      </c>
      <c r="G3520" s="220" t="s">
        <v>1773</v>
      </c>
      <c r="H3520" s="220" t="s">
        <v>74</v>
      </c>
    </row>
    <row r="3521" spans="1:8" ht="27" customHeight="1">
      <c r="A3521">
        <v>39505</v>
      </c>
      <c r="B3521" t="s">
        <v>12085</v>
      </c>
      <c r="C3521" t="s">
        <v>1574</v>
      </c>
      <c r="D3521" s="673">
        <v>543.91</v>
      </c>
      <c r="E3521" s="220" t="s">
        <v>14360</v>
      </c>
      <c r="F3521" s="441">
        <v>45261</v>
      </c>
      <c r="G3521" s="220" t="s">
        <v>1773</v>
      </c>
      <c r="H3521" s="220" t="s">
        <v>74</v>
      </c>
    </row>
    <row r="3522" spans="1:8" ht="27" customHeight="1">
      <c r="A3522">
        <v>44471</v>
      </c>
      <c r="B3522" t="s">
        <v>12086</v>
      </c>
      <c r="C3522" t="s">
        <v>1574</v>
      </c>
      <c r="D3522" s="673">
        <v>457.89</v>
      </c>
      <c r="E3522" s="220" t="s">
        <v>14360</v>
      </c>
      <c r="F3522" s="441">
        <v>45261</v>
      </c>
      <c r="G3522" s="220" t="s">
        <v>1773</v>
      </c>
      <c r="H3522" s="220" t="s">
        <v>74</v>
      </c>
    </row>
    <row r="3523" spans="1:8" ht="27" customHeight="1">
      <c r="A3523">
        <v>4944</v>
      </c>
      <c r="B3523" t="s">
        <v>12087</v>
      </c>
      <c r="C3523" t="s">
        <v>1576</v>
      </c>
      <c r="D3523" s="674">
        <v>1017.45</v>
      </c>
      <c r="E3523" s="220" t="s">
        <v>14360</v>
      </c>
      <c r="F3523" s="441">
        <v>45261</v>
      </c>
      <c r="G3523" s="220" t="s">
        <v>1773</v>
      </c>
      <c r="H3523" s="220" t="s">
        <v>74</v>
      </c>
    </row>
    <row r="3524" spans="1:8" ht="27" customHeight="1">
      <c r="A3524">
        <v>21102</v>
      </c>
      <c r="B3524" t="s">
        <v>12088</v>
      </c>
      <c r="C3524" t="s">
        <v>1574</v>
      </c>
      <c r="D3524" s="673">
        <v>25.01</v>
      </c>
      <c r="E3524" s="220" t="s">
        <v>14360</v>
      </c>
      <c r="F3524" s="441">
        <v>45261</v>
      </c>
      <c r="G3524" s="220" t="s">
        <v>1773</v>
      </c>
      <c r="H3524" s="220" t="s">
        <v>74</v>
      </c>
    </row>
    <row r="3525" spans="1:8" ht="27" customHeight="1">
      <c r="A3525">
        <v>21101</v>
      </c>
      <c r="B3525" t="s">
        <v>12089</v>
      </c>
      <c r="C3525" t="s">
        <v>1574</v>
      </c>
      <c r="D3525" s="673">
        <v>16.059999999999999</v>
      </c>
      <c r="E3525" s="220" t="s">
        <v>14360</v>
      </c>
      <c r="F3525" s="441">
        <v>45261</v>
      </c>
      <c r="G3525" s="220" t="s">
        <v>1773</v>
      </c>
      <c r="H3525" s="220" t="s">
        <v>74</v>
      </c>
    </row>
    <row r="3526" spans="1:8" ht="27" customHeight="1">
      <c r="A3526">
        <v>34713</v>
      </c>
      <c r="B3526" t="s">
        <v>12090</v>
      </c>
      <c r="C3526" t="s">
        <v>1576</v>
      </c>
      <c r="D3526" s="673">
        <v>473.99</v>
      </c>
      <c r="E3526" s="220" t="s">
        <v>14360</v>
      </c>
      <c r="F3526" s="441">
        <v>45261</v>
      </c>
      <c r="G3526" s="220" t="s">
        <v>1773</v>
      </c>
      <c r="H3526" s="220" t="s">
        <v>74</v>
      </c>
    </row>
    <row r="3527" spans="1:8" ht="27" customHeight="1">
      <c r="A3527">
        <v>37563</v>
      </c>
      <c r="B3527" t="s">
        <v>12091</v>
      </c>
      <c r="C3527" t="s">
        <v>1576</v>
      </c>
      <c r="D3527" s="673">
        <v>638.23</v>
      </c>
      <c r="E3527" s="220" t="s">
        <v>14360</v>
      </c>
      <c r="F3527" s="441">
        <v>45261</v>
      </c>
      <c r="G3527" s="220" t="s">
        <v>1773</v>
      </c>
      <c r="H3527" s="220" t="s">
        <v>74</v>
      </c>
    </row>
    <row r="3528" spans="1:8" ht="27" customHeight="1">
      <c r="A3528">
        <v>4948</v>
      </c>
      <c r="B3528" t="s">
        <v>12092</v>
      </c>
      <c r="C3528" t="s">
        <v>1576</v>
      </c>
      <c r="D3528" s="673">
        <v>555.27</v>
      </c>
      <c r="E3528" s="220" t="s">
        <v>14360</v>
      </c>
      <c r="F3528" s="441">
        <v>45261</v>
      </c>
      <c r="G3528" s="220" t="s">
        <v>1773</v>
      </c>
      <c r="H3528" s="220" t="s">
        <v>74</v>
      </c>
    </row>
    <row r="3529" spans="1:8" ht="27" customHeight="1">
      <c r="A3529">
        <v>37561</v>
      </c>
      <c r="B3529" t="s">
        <v>12093</v>
      </c>
      <c r="C3529" t="s">
        <v>1576</v>
      </c>
      <c r="D3529" s="673">
        <v>517.87</v>
      </c>
      <c r="E3529" s="220" t="s">
        <v>14360</v>
      </c>
      <c r="F3529" s="441">
        <v>45261</v>
      </c>
      <c r="G3529" s="220" t="s">
        <v>1773</v>
      </c>
      <c r="H3529" s="220" t="s">
        <v>74</v>
      </c>
    </row>
    <row r="3530" spans="1:8" ht="27" customHeight="1">
      <c r="A3530">
        <v>37562</v>
      </c>
      <c r="B3530" t="s">
        <v>12094</v>
      </c>
      <c r="C3530" t="s">
        <v>1576</v>
      </c>
      <c r="D3530" s="673">
        <v>678.99</v>
      </c>
      <c r="E3530" s="220" t="s">
        <v>14360</v>
      </c>
      <c r="F3530" s="441">
        <v>45261</v>
      </c>
      <c r="G3530" s="220" t="s">
        <v>1773</v>
      </c>
      <c r="H3530" s="220" t="s">
        <v>74</v>
      </c>
    </row>
    <row r="3531" spans="1:8" ht="27" customHeight="1">
      <c r="A3531">
        <v>14164</v>
      </c>
      <c r="B3531" t="s">
        <v>12095</v>
      </c>
      <c r="C3531" t="s">
        <v>1574</v>
      </c>
      <c r="D3531" s="674">
        <v>2023.75</v>
      </c>
      <c r="E3531" s="220" t="s">
        <v>14360</v>
      </c>
      <c r="F3531" s="441">
        <v>45261</v>
      </c>
      <c r="G3531" s="220" t="s">
        <v>1773</v>
      </c>
      <c r="H3531" s="220" t="s">
        <v>74</v>
      </c>
    </row>
    <row r="3532" spans="1:8" ht="27" customHeight="1">
      <c r="A3532">
        <v>14163</v>
      </c>
      <c r="B3532" t="s">
        <v>12096</v>
      </c>
      <c r="C3532" t="s">
        <v>1574</v>
      </c>
      <c r="D3532" s="674">
        <v>2300.12</v>
      </c>
      <c r="E3532" s="220" t="s">
        <v>14360</v>
      </c>
      <c r="F3532" s="441">
        <v>45261</v>
      </c>
      <c r="G3532" s="220" t="s">
        <v>1773</v>
      </c>
      <c r="H3532" s="220" t="s">
        <v>74</v>
      </c>
    </row>
    <row r="3533" spans="1:8" ht="27" customHeight="1">
      <c r="A3533">
        <v>5051</v>
      </c>
      <c r="B3533" t="s">
        <v>12097</v>
      </c>
      <c r="C3533" t="s">
        <v>1574</v>
      </c>
      <c r="D3533" s="674">
        <v>1956.22</v>
      </c>
      <c r="E3533" s="220" t="s">
        <v>14360</v>
      </c>
      <c r="F3533" s="441">
        <v>45261</v>
      </c>
      <c r="G3533" s="220" t="s">
        <v>1773</v>
      </c>
      <c r="H3533" s="220" t="s">
        <v>74</v>
      </c>
    </row>
    <row r="3534" spans="1:8" ht="27" customHeight="1">
      <c r="A3534">
        <v>14162</v>
      </c>
      <c r="B3534" t="s">
        <v>12098</v>
      </c>
      <c r="C3534" t="s">
        <v>1574</v>
      </c>
      <c r="D3534" s="674">
        <v>1953.38</v>
      </c>
      <c r="E3534" s="220" t="s">
        <v>14360</v>
      </c>
      <c r="F3534" s="441">
        <v>45261</v>
      </c>
      <c r="G3534" s="220" t="s">
        <v>1773</v>
      </c>
      <c r="H3534" s="220" t="s">
        <v>74</v>
      </c>
    </row>
    <row r="3535" spans="1:8" ht="27" customHeight="1">
      <c r="A3535">
        <v>5052</v>
      </c>
      <c r="B3535" t="s">
        <v>12099</v>
      </c>
      <c r="C3535" t="s">
        <v>1574</v>
      </c>
      <c r="D3535" s="674">
        <v>1457.5</v>
      </c>
      <c r="E3535" s="220" t="s">
        <v>14360</v>
      </c>
      <c r="F3535" s="441">
        <v>45261</v>
      </c>
      <c r="G3535" s="220" t="s">
        <v>1773</v>
      </c>
      <c r="H3535" s="220" t="s">
        <v>74</v>
      </c>
    </row>
    <row r="3536" spans="1:8" ht="27" customHeight="1">
      <c r="A3536">
        <v>14166</v>
      </c>
      <c r="B3536" t="s">
        <v>12100</v>
      </c>
      <c r="C3536" t="s">
        <v>1574</v>
      </c>
      <c r="D3536" s="674">
        <v>1476</v>
      </c>
      <c r="E3536" s="220" t="s">
        <v>14360</v>
      </c>
      <c r="F3536" s="441">
        <v>45261</v>
      </c>
      <c r="G3536" s="220" t="s">
        <v>1773</v>
      </c>
      <c r="H3536" s="220" t="s">
        <v>74</v>
      </c>
    </row>
    <row r="3537" spans="1:8" ht="27" customHeight="1">
      <c r="A3537">
        <v>14165</v>
      </c>
      <c r="B3537" t="s">
        <v>12101</v>
      </c>
      <c r="C3537" t="s">
        <v>1574</v>
      </c>
      <c r="D3537" s="674">
        <v>2044.8</v>
      </c>
      <c r="E3537" s="220" t="s">
        <v>14360</v>
      </c>
      <c r="F3537" s="441">
        <v>45261</v>
      </c>
      <c r="G3537" s="220" t="s">
        <v>1773</v>
      </c>
      <c r="H3537" s="220" t="s">
        <v>74</v>
      </c>
    </row>
    <row r="3538" spans="1:8" ht="27" customHeight="1">
      <c r="A3538">
        <v>5050</v>
      </c>
      <c r="B3538" t="s">
        <v>12102</v>
      </c>
      <c r="C3538" t="s">
        <v>1574</v>
      </c>
      <c r="D3538" s="673">
        <v>503.27</v>
      </c>
      <c r="E3538" s="220" t="s">
        <v>14360</v>
      </c>
      <c r="F3538" s="441">
        <v>45261</v>
      </c>
      <c r="G3538" s="220" t="s">
        <v>1773</v>
      </c>
      <c r="H3538" s="220" t="s">
        <v>74</v>
      </c>
    </row>
    <row r="3539" spans="1:8" ht="27" customHeight="1">
      <c r="A3539">
        <v>12366</v>
      </c>
      <c r="B3539" t="s">
        <v>12103</v>
      </c>
      <c r="C3539" t="s">
        <v>1574</v>
      </c>
      <c r="D3539" s="674">
        <v>1026.1400000000001</v>
      </c>
      <c r="E3539" s="220" t="s">
        <v>14360</v>
      </c>
      <c r="F3539" s="441">
        <v>45261</v>
      </c>
      <c r="G3539" s="220" t="s">
        <v>1773</v>
      </c>
      <c r="H3539" s="220" t="s">
        <v>74</v>
      </c>
    </row>
    <row r="3540" spans="1:8" ht="27" customHeight="1">
      <c r="A3540">
        <v>5045</v>
      </c>
      <c r="B3540" t="s">
        <v>12104</v>
      </c>
      <c r="C3540" t="s">
        <v>1574</v>
      </c>
      <c r="D3540" s="674">
        <v>1417.55</v>
      </c>
      <c r="E3540" s="220" t="s">
        <v>14360</v>
      </c>
      <c r="F3540" s="441">
        <v>45261</v>
      </c>
      <c r="G3540" s="220" t="s">
        <v>1773</v>
      </c>
      <c r="H3540" s="220" t="s">
        <v>74</v>
      </c>
    </row>
    <row r="3541" spans="1:8" ht="27" customHeight="1">
      <c r="A3541">
        <v>5035</v>
      </c>
      <c r="B3541" t="s">
        <v>12105</v>
      </c>
      <c r="C3541" t="s">
        <v>1574</v>
      </c>
      <c r="D3541" s="674">
        <v>1629.84</v>
      </c>
      <c r="E3541" s="220" t="s">
        <v>14360</v>
      </c>
      <c r="F3541" s="441">
        <v>45261</v>
      </c>
      <c r="G3541" s="220" t="s">
        <v>1773</v>
      </c>
      <c r="H3541" s="220" t="s">
        <v>74</v>
      </c>
    </row>
    <row r="3542" spans="1:8" ht="27" customHeight="1">
      <c r="A3542">
        <v>41180</v>
      </c>
      <c r="B3542" t="s">
        <v>12106</v>
      </c>
      <c r="C3542" t="s">
        <v>1574</v>
      </c>
      <c r="D3542" s="674">
        <v>3663.87</v>
      </c>
      <c r="E3542" s="220" t="s">
        <v>14360</v>
      </c>
      <c r="F3542" s="441">
        <v>45261</v>
      </c>
      <c r="G3542" s="220" t="s">
        <v>1773</v>
      </c>
      <c r="H3542" s="220" t="s">
        <v>74</v>
      </c>
    </row>
    <row r="3543" spans="1:8" ht="27" customHeight="1">
      <c r="A3543">
        <v>41181</v>
      </c>
      <c r="B3543" t="s">
        <v>12107</v>
      </c>
      <c r="C3543" t="s">
        <v>1574</v>
      </c>
      <c r="D3543" s="674">
        <v>4850.8500000000004</v>
      </c>
      <c r="E3543" s="220" t="s">
        <v>14360</v>
      </c>
      <c r="F3543" s="441">
        <v>45261</v>
      </c>
      <c r="G3543" s="220" t="s">
        <v>1773</v>
      </c>
      <c r="H3543" s="220" t="s">
        <v>74</v>
      </c>
    </row>
    <row r="3544" spans="1:8" ht="27" customHeight="1">
      <c r="A3544">
        <v>41182</v>
      </c>
      <c r="B3544" t="s">
        <v>12108</v>
      </c>
      <c r="C3544" t="s">
        <v>1574</v>
      </c>
      <c r="D3544" s="674">
        <v>6958.94</v>
      </c>
      <c r="E3544" s="220" t="s">
        <v>14360</v>
      </c>
      <c r="F3544" s="441">
        <v>45261</v>
      </c>
      <c r="G3544" s="220" t="s">
        <v>1773</v>
      </c>
      <c r="H3544" s="220" t="s">
        <v>74</v>
      </c>
    </row>
    <row r="3545" spans="1:8" ht="27" customHeight="1">
      <c r="A3545">
        <v>41183</v>
      </c>
      <c r="B3545" t="s">
        <v>12109</v>
      </c>
      <c r="C3545" t="s">
        <v>1574</v>
      </c>
      <c r="D3545" s="674">
        <v>8688.3799999999992</v>
      </c>
      <c r="E3545" s="220" t="s">
        <v>14360</v>
      </c>
      <c r="F3545" s="441">
        <v>45261</v>
      </c>
      <c r="G3545" s="220" t="s">
        <v>1773</v>
      </c>
      <c r="H3545" s="220" t="s">
        <v>74</v>
      </c>
    </row>
    <row r="3546" spans="1:8" ht="27" customHeight="1">
      <c r="A3546">
        <v>41184</v>
      </c>
      <c r="B3546" t="s">
        <v>12110</v>
      </c>
      <c r="C3546" t="s">
        <v>1574</v>
      </c>
      <c r="D3546" s="674">
        <v>13228.59</v>
      </c>
      <c r="E3546" s="220" t="s">
        <v>14360</v>
      </c>
      <c r="F3546" s="441">
        <v>45261</v>
      </c>
      <c r="G3546" s="220" t="s">
        <v>1773</v>
      </c>
      <c r="H3546" s="220" t="s">
        <v>74</v>
      </c>
    </row>
    <row r="3547" spans="1:8" ht="27" customHeight="1">
      <c r="A3547">
        <v>41185</v>
      </c>
      <c r="B3547" t="s">
        <v>12111</v>
      </c>
      <c r="C3547" t="s">
        <v>1574</v>
      </c>
      <c r="D3547" s="674">
        <v>4905.76</v>
      </c>
      <c r="E3547" s="220" t="s">
        <v>14360</v>
      </c>
      <c r="F3547" s="441">
        <v>45261</v>
      </c>
      <c r="G3547" s="220" t="s">
        <v>1773</v>
      </c>
      <c r="H3547" s="220" t="s">
        <v>74</v>
      </c>
    </row>
    <row r="3548" spans="1:8" ht="27" customHeight="1">
      <c r="A3548">
        <v>41186</v>
      </c>
      <c r="B3548" t="s">
        <v>12112</v>
      </c>
      <c r="C3548" t="s">
        <v>1574</v>
      </c>
      <c r="D3548" s="674">
        <v>6874.85</v>
      </c>
      <c r="E3548" s="220" t="s">
        <v>14360</v>
      </c>
      <c r="F3548" s="441">
        <v>45261</v>
      </c>
      <c r="G3548" s="220" t="s">
        <v>1773</v>
      </c>
      <c r="H3548" s="220" t="s">
        <v>74</v>
      </c>
    </row>
    <row r="3549" spans="1:8" ht="27" customHeight="1">
      <c r="A3549">
        <v>41187</v>
      </c>
      <c r="B3549" t="s">
        <v>12113</v>
      </c>
      <c r="C3549" t="s">
        <v>1574</v>
      </c>
      <c r="D3549" s="674">
        <v>9219.74</v>
      </c>
      <c r="E3549" s="220" t="s">
        <v>14360</v>
      </c>
      <c r="F3549" s="441">
        <v>45261</v>
      </c>
      <c r="G3549" s="220" t="s">
        <v>1773</v>
      </c>
      <c r="H3549" s="220" t="s">
        <v>74</v>
      </c>
    </row>
    <row r="3550" spans="1:8" ht="27" customHeight="1">
      <c r="A3550">
        <v>41188</v>
      </c>
      <c r="B3550" t="s">
        <v>12114</v>
      </c>
      <c r="C3550" t="s">
        <v>1574</v>
      </c>
      <c r="D3550" s="674">
        <v>11790</v>
      </c>
      <c r="E3550" s="220" t="s">
        <v>14360</v>
      </c>
      <c r="F3550" s="441">
        <v>45261</v>
      </c>
      <c r="G3550" s="220" t="s">
        <v>1773</v>
      </c>
      <c r="H3550" s="220" t="s">
        <v>74</v>
      </c>
    </row>
    <row r="3551" spans="1:8" ht="27" customHeight="1">
      <c r="A3551">
        <v>5036</v>
      </c>
      <c r="B3551" t="s">
        <v>12115</v>
      </c>
      <c r="C3551" t="s">
        <v>1574</v>
      </c>
      <c r="D3551" s="674">
        <v>2500.48</v>
      </c>
      <c r="E3551" s="220" t="s">
        <v>14360</v>
      </c>
      <c r="F3551" s="441">
        <v>45261</v>
      </c>
      <c r="G3551" s="220" t="s">
        <v>1773</v>
      </c>
      <c r="H3551" s="220" t="s">
        <v>74</v>
      </c>
    </row>
    <row r="3552" spans="1:8" ht="27" customHeight="1">
      <c r="A3552">
        <v>41189</v>
      </c>
      <c r="B3552" t="s">
        <v>12116</v>
      </c>
      <c r="C3552" t="s">
        <v>1574</v>
      </c>
      <c r="D3552" s="674">
        <v>15157.28</v>
      </c>
      <c r="E3552" s="220" t="s">
        <v>14360</v>
      </c>
      <c r="F3552" s="441">
        <v>45261</v>
      </c>
      <c r="G3552" s="220" t="s">
        <v>1773</v>
      </c>
      <c r="H3552" s="220" t="s">
        <v>74</v>
      </c>
    </row>
    <row r="3553" spans="1:8" ht="27" customHeight="1">
      <c r="A3553">
        <v>41190</v>
      </c>
      <c r="B3553" t="s">
        <v>12117</v>
      </c>
      <c r="C3553" t="s">
        <v>1574</v>
      </c>
      <c r="D3553" s="674">
        <v>5271.17</v>
      </c>
      <c r="E3553" s="220" t="s">
        <v>14360</v>
      </c>
      <c r="F3553" s="441">
        <v>45261</v>
      </c>
      <c r="G3553" s="220" t="s">
        <v>1773</v>
      </c>
      <c r="H3553" s="220" t="s">
        <v>74</v>
      </c>
    </row>
    <row r="3554" spans="1:8" ht="27" customHeight="1">
      <c r="A3554">
        <v>41191</v>
      </c>
      <c r="B3554" t="s">
        <v>12118</v>
      </c>
      <c r="C3554" t="s">
        <v>1574</v>
      </c>
      <c r="D3554" s="674">
        <v>8083.14</v>
      </c>
      <c r="E3554" s="220" t="s">
        <v>14360</v>
      </c>
      <c r="F3554" s="441">
        <v>45261</v>
      </c>
      <c r="G3554" s="220" t="s">
        <v>1773</v>
      </c>
      <c r="H3554" s="220" t="s">
        <v>74</v>
      </c>
    </row>
    <row r="3555" spans="1:8" ht="27" customHeight="1">
      <c r="A3555">
        <v>41192</v>
      </c>
      <c r="B3555" t="s">
        <v>12119</v>
      </c>
      <c r="C3555" t="s">
        <v>1574</v>
      </c>
      <c r="D3555" s="674">
        <v>8426.61</v>
      </c>
      <c r="E3555" s="220" t="s">
        <v>14360</v>
      </c>
      <c r="F3555" s="441">
        <v>45261</v>
      </c>
      <c r="G3555" s="220" t="s">
        <v>1773</v>
      </c>
      <c r="H3555" s="220" t="s">
        <v>74</v>
      </c>
    </row>
    <row r="3556" spans="1:8" ht="27" customHeight="1">
      <c r="A3556">
        <v>41193</v>
      </c>
      <c r="B3556" t="s">
        <v>12120</v>
      </c>
      <c r="C3556" t="s">
        <v>1574</v>
      </c>
      <c r="D3556" s="674">
        <v>13768.81</v>
      </c>
      <c r="E3556" s="220" t="s">
        <v>14360</v>
      </c>
      <c r="F3556" s="441">
        <v>45261</v>
      </c>
      <c r="G3556" s="220" t="s">
        <v>1773</v>
      </c>
      <c r="H3556" s="220" t="s">
        <v>74</v>
      </c>
    </row>
    <row r="3557" spans="1:8" ht="27" customHeight="1">
      <c r="A3557">
        <v>41194</v>
      </c>
      <c r="B3557" t="s">
        <v>12121</v>
      </c>
      <c r="C3557" t="s">
        <v>1574</v>
      </c>
      <c r="D3557" s="674">
        <v>16429.310000000001</v>
      </c>
      <c r="E3557" s="220" t="s">
        <v>14360</v>
      </c>
      <c r="F3557" s="441">
        <v>45261</v>
      </c>
      <c r="G3557" s="220" t="s">
        <v>1773</v>
      </c>
      <c r="H3557" s="220" t="s">
        <v>74</v>
      </c>
    </row>
    <row r="3558" spans="1:8" ht="27" customHeight="1">
      <c r="A3558">
        <v>5044</v>
      </c>
      <c r="B3558" t="s">
        <v>12122</v>
      </c>
      <c r="C3558" t="s">
        <v>1574</v>
      </c>
      <c r="D3558" s="673">
        <v>884.06</v>
      </c>
      <c r="E3558" s="220" t="s">
        <v>14360</v>
      </c>
      <c r="F3558" s="441">
        <v>45261</v>
      </c>
      <c r="G3558" s="220" t="s">
        <v>1773</v>
      </c>
      <c r="H3558" s="220" t="s">
        <v>74</v>
      </c>
    </row>
    <row r="3559" spans="1:8" ht="27" customHeight="1">
      <c r="A3559">
        <v>5059</v>
      </c>
      <c r="B3559" t="s">
        <v>12123</v>
      </c>
      <c r="C3559" t="s">
        <v>1574</v>
      </c>
      <c r="D3559" s="674">
        <v>1057.23</v>
      </c>
      <c r="E3559" s="220" t="s">
        <v>14360</v>
      </c>
      <c r="F3559" s="441">
        <v>45261</v>
      </c>
      <c r="G3559" s="220" t="s">
        <v>1773</v>
      </c>
      <c r="H3559" s="220" t="s">
        <v>74</v>
      </c>
    </row>
    <row r="3560" spans="1:8" ht="27" customHeight="1">
      <c r="A3560">
        <v>41201</v>
      </c>
      <c r="B3560" t="s">
        <v>12124</v>
      </c>
      <c r="C3560" t="s">
        <v>1574</v>
      </c>
      <c r="D3560" s="674">
        <v>2145.56</v>
      </c>
      <c r="E3560" s="220" t="s">
        <v>14360</v>
      </c>
      <c r="F3560" s="441">
        <v>45261</v>
      </c>
      <c r="G3560" s="220" t="s">
        <v>1773</v>
      </c>
      <c r="H3560" s="220" t="s">
        <v>74</v>
      </c>
    </row>
    <row r="3561" spans="1:8" ht="27" customHeight="1">
      <c r="A3561">
        <v>41199</v>
      </c>
      <c r="B3561" t="s">
        <v>12125</v>
      </c>
      <c r="C3561" t="s">
        <v>1574</v>
      </c>
      <c r="D3561" s="673">
        <v>689.45</v>
      </c>
      <c r="E3561" s="220" t="s">
        <v>14360</v>
      </c>
      <c r="F3561" s="441">
        <v>45261</v>
      </c>
      <c r="G3561" s="220" t="s">
        <v>1773</v>
      </c>
      <c r="H3561" s="220" t="s">
        <v>74</v>
      </c>
    </row>
    <row r="3562" spans="1:8" ht="27" customHeight="1">
      <c r="A3562">
        <v>5057</v>
      </c>
      <c r="B3562" t="s">
        <v>12126</v>
      </c>
      <c r="C3562" t="s">
        <v>1574</v>
      </c>
      <c r="D3562" s="673">
        <v>933.39</v>
      </c>
      <c r="E3562" s="220" t="s">
        <v>14360</v>
      </c>
      <c r="F3562" s="441">
        <v>45261</v>
      </c>
      <c r="G3562" s="220" t="s">
        <v>1773</v>
      </c>
      <c r="H3562" s="220" t="s">
        <v>74</v>
      </c>
    </row>
    <row r="3563" spans="1:8" ht="27" customHeight="1">
      <c r="A3563">
        <v>41200</v>
      </c>
      <c r="B3563" t="s">
        <v>12127</v>
      </c>
      <c r="C3563" t="s">
        <v>1574</v>
      </c>
      <c r="D3563" s="674">
        <v>1341.91</v>
      </c>
      <c r="E3563" s="220" t="s">
        <v>14360</v>
      </c>
      <c r="F3563" s="441">
        <v>45261</v>
      </c>
      <c r="G3563" s="220" t="s">
        <v>1773</v>
      </c>
      <c r="H3563" s="220" t="s">
        <v>74</v>
      </c>
    </row>
    <row r="3564" spans="1:8" ht="27" customHeight="1">
      <c r="A3564">
        <v>41205</v>
      </c>
      <c r="B3564" t="s">
        <v>12128</v>
      </c>
      <c r="C3564" t="s">
        <v>1574</v>
      </c>
      <c r="D3564" s="674">
        <v>2486.54</v>
      </c>
      <c r="E3564" s="220" t="s">
        <v>14360</v>
      </c>
      <c r="F3564" s="441">
        <v>45261</v>
      </c>
      <c r="G3564" s="220" t="s">
        <v>1773</v>
      </c>
      <c r="H3564" s="220" t="s">
        <v>74</v>
      </c>
    </row>
    <row r="3565" spans="1:8" ht="27" customHeight="1">
      <c r="A3565">
        <v>41202</v>
      </c>
      <c r="B3565" t="s">
        <v>12129</v>
      </c>
      <c r="C3565" t="s">
        <v>1574</v>
      </c>
      <c r="D3565" s="673">
        <v>725.59</v>
      </c>
      <c r="E3565" s="220" t="s">
        <v>14360</v>
      </c>
      <c r="F3565" s="441">
        <v>45261</v>
      </c>
      <c r="G3565" s="220" t="s">
        <v>1773</v>
      </c>
      <c r="H3565" s="220" t="s">
        <v>74</v>
      </c>
    </row>
    <row r="3566" spans="1:8" ht="27" customHeight="1">
      <c r="A3566">
        <v>41206</v>
      </c>
      <c r="B3566" t="s">
        <v>12130</v>
      </c>
      <c r="C3566" t="s">
        <v>1574</v>
      </c>
      <c r="D3566" s="674">
        <v>3278.39</v>
      </c>
      <c r="E3566" s="220" t="s">
        <v>14360</v>
      </c>
      <c r="F3566" s="441">
        <v>45261</v>
      </c>
      <c r="G3566" s="220" t="s">
        <v>1773</v>
      </c>
      <c r="H3566" s="220" t="s">
        <v>74</v>
      </c>
    </row>
    <row r="3567" spans="1:8" ht="27" customHeight="1">
      <c r="A3567">
        <v>12372</v>
      </c>
      <c r="B3567" t="s">
        <v>12131</v>
      </c>
      <c r="C3567" t="s">
        <v>1574</v>
      </c>
      <c r="D3567" s="673">
        <v>761.87</v>
      </c>
      <c r="E3567" s="220" t="s">
        <v>14360</v>
      </c>
      <c r="F3567" s="441">
        <v>45261</v>
      </c>
      <c r="G3567" s="220" t="s">
        <v>1773</v>
      </c>
      <c r="H3567" s="220" t="s">
        <v>74</v>
      </c>
    </row>
    <row r="3568" spans="1:8" ht="27" customHeight="1">
      <c r="A3568">
        <v>41207</v>
      </c>
      <c r="B3568" t="s">
        <v>12132</v>
      </c>
      <c r="C3568" t="s">
        <v>1574</v>
      </c>
      <c r="D3568" s="674">
        <v>4413.37</v>
      </c>
      <c r="E3568" s="220" t="s">
        <v>14360</v>
      </c>
      <c r="F3568" s="441">
        <v>45261</v>
      </c>
      <c r="G3568" s="220" t="s">
        <v>1773</v>
      </c>
      <c r="H3568" s="220" t="s">
        <v>74</v>
      </c>
    </row>
    <row r="3569" spans="1:8" ht="27" customHeight="1">
      <c r="A3569">
        <v>41203</v>
      </c>
      <c r="B3569" t="s">
        <v>12133</v>
      </c>
      <c r="C3569" t="s">
        <v>1574</v>
      </c>
      <c r="D3569" s="674">
        <v>1162.31</v>
      </c>
      <c r="E3569" s="220" t="s">
        <v>14360</v>
      </c>
      <c r="F3569" s="441">
        <v>45261</v>
      </c>
      <c r="G3569" s="220" t="s">
        <v>1773</v>
      </c>
      <c r="H3569" s="220" t="s">
        <v>74</v>
      </c>
    </row>
    <row r="3570" spans="1:8" ht="27" customHeight="1">
      <c r="A3570">
        <v>41204</v>
      </c>
      <c r="B3570" t="s">
        <v>12134</v>
      </c>
      <c r="C3570" t="s">
        <v>1574</v>
      </c>
      <c r="D3570" s="674">
        <v>1643.22</v>
      </c>
      <c r="E3570" s="220" t="s">
        <v>14360</v>
      </c>
      <c r="F3570" s="441">
        <v>45261</v>
      </c>
      <c r="G3570" s="220" t="s">
        <v>1773</v>
      </c>
      <c r="H3570" s="220" t="s">
        <v>74</v>
      </c>
    </row>
    <row r="3571" spans="1:8" ht="27" customHeight="1">
      <c r="A3571">
        <v>41210</v>
      </c>
      <c r="B3571" t="s">
        <v>12135</v>
      </c>
      <c r="C3571" t="s">
        <v>1574</v>
      </c>
      <c r="D3571" s="674">
        <v>2744.95</v>
      </c>
      <c r="E3571" s="220" t="s">
        <v>14360</v>
      </c>
      <c r="F3571" s="441">
        <v>45261</v>
      </c>
      <c r="G3571" s="220" t="s">
        <v>1773</v>
      </c>
      <c r="H3571" s="220" t="s">
        <v>74</v>
      </c>
    </row>
    <row r="3572" spans="1:8" ht="27" customHeight="1">
      <c r="A3572">
        <v>41208</v>
      </c>
      <c r="B3572" t="s">
        <v>12136</v>
      </c>
      <c r="C3572" t="s">
        <v>1574</v>
      </c>
      <c r="D3572" s="673">
        <v>960.89</v>
      </c>
      <c r="E3572" s="220" t="s">
        <v>14360</v>
      </c>
      <c r="F3572" s="441">
        <v>45261</v>
      </c>
      <c r="G3572" s="220" t="s">
        <v>1773</v>
      </c>
      <c r="H3572" s="220" t="s">
        <v>74</v>
      </c>
    </row>
    <row r="3573" spans="1:8" ht="27" customHeight="1">
      <c r="A3573">
        <v>41211</v>
      </c>
      <c r="B3573" t="s">
        <v>12137</v>
      </c>
      <c r="C3573" t="s">
        <v>1574</v>
      </c>
      <c r="D3573" s="674">
        <v>3867.6</v>
      </c>
      <c r="E3573" s="220" t="s">
        <v>14360</v>
      </c>
      <c r="F3573" s="441">
        <v>45261</v>
      </c>
      <c r="G3573" s="220" t="s">
        <v>1773</v>
      </c>
      <c r="H3573" s="220" t="s">
        <v>74</v>
      </c>
    </row>
    <row r="3574" spans="1:8" ht="27" customHeight="1">
      <c r="A3574">
        <v>13339</v>
      </c>
      <c r="B3574" t="s">
        <v>12138</v>
      </c>
      <c r="C3574" t="s">
        <v>1574</v>
      </c>
      <c r="D3574" s="674">
        <v>1302.24</v>
      </c>
      <c r="E3574" s="220" t="s">
        <v>14360</v>
      </c>
      <c r="F3574" s="441">
        <v>45261</v>
      </c>
      <c r="G3574" s="220" t="s">
        <v>1773</v>
      </c>
      <c r="H3574" s="220" t="s">
        <v>74</v>
      </c>
    </row>
    <row r="3575" spans="1:8" ht="27" customHeight="1">
      <c r="A3575">
        <v>41213</v>
      </c>
      <c r="B3575" t="s">
        <v>12139</v>
      </c>
      <c r="C3575" t="s">
        <v>1574</v>
      </c>
      <c r="D3575" s="674">
        <v>8016.58</v>
      </c>
      <c r="E3575" s="220" t="s">
        <v>14360</v>
      </c>
      <c r="F3575" s="441">
        <v>45261</v>
      </c>
      <c r="G3575" s="220" t="s">
        <v>1773</v>
      </c>
      <c r="H3575" s="220" t="s">
        <v>74</v>
      </c>
    </row>
    <row r="3576" spans="1:8" ht="27" customHeight="1">
      <c r="A3576">
        <v>41209</v>
      </c>
      <c r="B3576" t="s">
        <v>12140</v>
      </c>
      <c r="C3576" t="s">
        <v>1574</v>
      </c>
      <c r="D3576" s="674">
        <v>1791.72</v>
      </c>
      <c r="E3576" s="220" t="s">
        <v>14360</v>
      </c>
      <c r="F3576" s="441">
        <v>45261</v>
      </c>
      <c r="G3576" s="220" t="s">
        <v>1773</v>
      </c>
      <c r="H3576" s="220" t="s">
        <v>74</v>
      </c>
    </row>
    <row r="3577" spans="1:8" ht="27" customHeight="1">
      <c r="A3577">
        <v>41216</v>
      </c>
      <c r="B3577" t="s">
        <v>12141</v>
      </c>
      <c r="C3577" t="s">
        <v>1574</v>
      </c>
      <c r="D3577" s="674">
        <v>3356.13</v>
      </c>
      <c r="E3577" s="220" t="s">
        <v>14360</v>
      </c>
      <c r="F3577" s="441">
        <v>45261</v>
      </c>
      <c r="G3577" s="220" t="s">
        <v>1773</v>
      </c>
      <c r="H3577" s="220" t="s">
        <v>74</v>
      </c>
    </row>
    <row r="3578" spans="1:8" ht="27" customHeight="1">
      <c r="A3578">
        <v>41217</v>
      </c>
      <c r="B3578" t="s">
        <v>12142</v>
      </c>
      <c r="C3578" t="s">
        <v>1574</v>
      </c>
      <c r="D3578" s="674">
        <v>5381.07</v>
      </c>
      <c r="E3578" s="220" t="s">
        <v>14360</v>
      </c>
      <c r="F3578" s="441">
        <v>45261</v>
      </c>
      <c r="G3578" s="220" t="s">
        <v>1773</v>
      </c>
      <c r="H3578" s="220" t="s">
        <v>74</v>
      </c>
    </row>
    <row r="3579" spans="1:8" ht="27" customHeight="1">
      <c r="A3579">
        <v>41218</v>
      </c>
      <c r="B3579" t="s">
        <v>12143</v>
      </c>
      <c r="C3579" t="s">
        <v>1574</v>
      </c>
      <c r="D3579" s="674">
        <v>7216.18</v>
      </c>
      <c r="E3579" s="220" t="s">
        <v>14360</v>
      </c>
      <c r="F3579" s="441">
        <v>45261</v>
      </c>
      <c r="G3579" s="220" t="s">
        <v>1773</v>
      </c>
      <c r="H3579" s="220" t="s">
        <v>74</v>
      </c>
    </row>
    <row r="3580" spans="1:8" ht="27" customHeight="1">
      <c r="A3580">
        <v>41214</v>
      </c>
      <c r="B3580" t="s">
        <v>12144</v>
      </c>
      <c r="C3580" t="s">
        <v>1574</v>
      </c>
      <c r="D3580" s="674">
        <v>1521.52</v>
      </c>
      <c r="E3580" s="220" t="s">
        <v>14360</v>
      </c>
      <c r="F3580" s="441">
        <v>45261</v>
      </c>
      <c r="G3580" s="220" t="s">
        <v>1773</v>
      </c>
      <c r="H3580" s="220" t="s">
        <v>74</v>
      </c>
    </row>
    <row r="3581" spans="1:8" ht="27" customHeight="1">
      <c r="A3581">
        <v>41215</v>
      </c>
      <c r="B3581" t="s">
        <v>12145</v>
      </c>
      <c r="C3581" t="s">
        <v>1574</v>
      </c>
      <c r="D3581" s="674">
        <v>2290.85</v>
      </c>
      <c r="E3581" s="220" t="s">
        <v>14360</v>
      </c>
      <c r="F3581" s="441">
        <v>45261</v>
      </c>
      <c r="G3581" s="220" t="s">
        <v>1773</v>
      </c>
      <c r="H3581" s="220" t="s">
        <v>74</v>
      </c>
    </row>
    <row r="3582" spans="1:8" ht="27" customHeight="1">
      <c r="A3582">
        <v>41221</v>
      </c>
      <c r="B3582" t="s">
        <v>12146</v>
      </c>
      <c r="C3582" t="s">
        <v>1574</v>
      </c>
      <c r="D3582" s="674">
        <v>6633.2</v>
      </c>
      <c r="E3582" s="220" t="s">
        <v>14360</v>
      </c>
      <c r="F3582" s="441">
        <v>45261</v>
      </c>
      <c r="G3582" s="220" t="s">
        <v>1773</v>
      </c>
      <c r="H3582" s="220" t="s">
        <v>74</v>
      </c>
    </row>
    <row r="3583" spans="1:8" ht="27" customHeight="1">
      <c r="A3583">
        <v>41222</v>
      </c>
      <c r="B3583" t="s">
        <v>12147</v>
      </c>
      <c r="C3583" t="s">
        <v>1574</v>
      </c>
      <c r="D3583" s="674">
        <v>9492.19</v>
      </c>
      <c r="E3583" s="220" t="s">
        <v>14360</v>
      </c>
      <c r="F3583" s="441">
        <v>45261</v>
      </c>
      <c r="G3583" s="220" t="s">
        <v>1773</v>
      </c>
      <c r="H3583" s="220" t="s">
        <v>74</v>
      </c>
    </row>
    <row r="3584" spans="1:8" ht="27" customHeight="1">
      <c r="A3584">
        <v>41195</v>
      </c>
      <c r="B3584" t="s">
        <v>12148</v>
      </c>
      <c r="C3584" t="s">
        <v>1574</v>
      </c>
      <c r="D3584" s="673">
        <v>487.87</v>
      </c>
      <c r="E3584" s="220" t="s">
        <v>14360</v>
      </c>
      <c r="F3584" s="441">
        <v>45261</v>
      </c>
      <c r="G3584" s="220" t="s">
        <v>1773</v>
      </c>
      <c r="H3584" s="220" t="s">
        <v>74</v>
      </c>
    </row>
    <row r="3585" spans="1:8" ht="27" customHeight="1">
      <c r="A3585">
        <v>41198</v>
      </c>
      <c r="B3585" t="s">
        <v>12149</v>
      </c>
      <c r="C3585" t="s">
        <v>1574</v>
      </c>
      <c r="D3585" s="674">
        <v>1906.48</v>
      </c>
      <c r="E3585" s="220" t="s">
        <v>14360</v>
      </c>
      <c r="F3585" s="441">
        <v>45261</v>
      </c>
      <c r="G3585" s="220" t="s">
        <v>1773</v>
      </c>
      <c r="H3585" s="220" t="s">
        <v>74</v>
      </c>
    </row>
    <row r="3586" spans="1:8" ht="27" customHeight="1">
      <c r="A3586">
        <v>41196</v>
      </c>
      <c r="B3586" t="s">
        <v>12150</v>
      </c>
      <c r="C3586" t="s">
        <v>1574</v>
      </c>
      <c r="D3586" s="673">
        <v>604.74</v>
      </c>
      <c r="E3586" s="220" t="s">
        <v>14360</v>
      </c>
      <c r="F3586" s="441">
        <v>45261</v>
      </c>
      <c r="G3586" s="220" t="s">
        <v>1773</v>
      </c>
      <c r="H3586" s="220" t="s">
        <v>74</v>
      </c>
    </row>
    <row r="3587" spans="1:8" ht="27" customHeight="1">
      <c r="A3587">
        <v>5033</v>
      </c>
      <c r="B3587" t="s">
        <v>12151</v>
      </c>
      <c r="C3587" t="s">
        <v>1574</v>
      </c>
      <c r="D3587" s="673">
        <v>794</v>
      </c>
      <c r="E3587" s="220" t="s">
        <v>14360</v>
      </c>
      <c r="F3587" s="441">
        <v>45261</v>
      </c>
      <c r="G3587" s="220" t="s">
        <v>1773</v>
      </c>
      <c r="H3587" s="220" t="s">
        <v>74</v>
      </c>
    </row>
    <row r="3588" spans="1:8" ht="27" customHeight="1">
      <c r="A3588">
        <v>41197</v>
      </c>
      <c r="B3588" t="s">
        <v>12152</v>
      </c>
      <c r="C3588" t="s">
        <v>1574</v>
      </c>
      <c r="D3588" s="674">
        <v>1179.3800000000001</v>
      </c>
      <c r="E3588" s="220" t="s">
        <v>14360</v>
      </c>
      <c r="F3588" s="441">
        <v>45261</v>
      </c>
      <c r="G3588" s="220" t="s">
        <v>1773</v>
      </c>
      <c r="H3588" s="220" t="s">
        <v>74</v>
      </c>
    </row>
    <row r="3589" spans="1:8" ht="27" customHeight="1">
      <c r="A3589">
        <v>12388</v>
      </c>
      <c r="B3589" t="s">
        <v>12153</v>
      </c>
      <c r="C3589" t="s">
        <v>1574</v>
      </c>
      <c r="D3589" s="673">
        <v>297.89999999999998</v>
      </c>
      <c r="E3589" s="220" t="s">
        <v>14360</v>
      </c>
      <c r="F3589" s="441">
        <v>45261</v>
      </c>
      <c r="G3589" s="220" t="s">
        <v>1773</v>
      </c>
      <c r="H3589" s="220" t="s">
        <v>74</v>
      </c>
    </row>
    <row r="3590" spans="1:8" ht="27" customHeight="1">
      <c r="A3590">
        <v>2731</v>
      </c>
      <c r="B3590" t="s">
        <v>12154</v>
      </c>
      <c r="C3590" t="s">
        <v>1577</v>
      </c>
      <c r="D3590" s="673">
        <v>92.68</v>
      </c>
      <c r="E3590" s="220" t="s">
        <v>14360</v>
      </c>
      <c r="F3590" s="441">
        <v>45261</v>
      </c>
      <c r="G3590" s="220" t="s">
        <v>1773</v>
      </c>
      <c r="H3590" s="220" t="s">
        <v>74</v>
      </c>
    </row>
    <row r="3591" spans="1:8" ht="27" customHeight="1">
      <c r="A3591">
        <v>41457</v>
      </c>
      <c r="B3591" t="s">
        <v>12155</v>
      </c>
      <c r="C3591" t="s">
        <v>1574</v>
      </c>
      <c r="D3591" s="673">
        <v>977.48</v>
      </c>
      <c r="E3591" s="220" t="s">
        <v>14360</v>
      </c>
      <c r="F3591" s="441">
        <v>45261</v>
      </c>
      <c r="G3591" s="220" t="s">
        <v>1773</v>
      </c>
      <c r="H3591" s="220" t="s">
        <v>74</v>
      </c>
    </row>
    <row r="3592" spans="1:8" ht="27" customHeight="1">
      <c r="A3592">
        <v>41458</v>
      </c>
      <c r="B3592" t="s">
        <v>12156</v>
      </c>
      <c r="C3592" t="s">
        <v>1574</v>
      </c>
      <c r="D3592" s="674">
        <v>1364.61</v>
      </c>
      <c r="E3592" s="220" t="s">
        <v>14360</v>
      </c>
      <c r="F3592" s="441">
        <v>45261</v>
      </c>
      <c r="G3592" s="220" t="s">
        <v>1773</v>
      </c>
      <c r="H3592" s="220" t="s">
        <v>74</v>
      </c>
    </row>
    <row r="3593" spans="1:8" ht="27" customHeight="1">
      <c r="A3593">
        <v>41459</v>
      </c>
      <c r="B3593" t="s">
        <v>12157</v>
      </c>
      <c r="C3593" t="s">
        <v>1574</v>
      </c>
      <c r="D3593" s="674">
        <v>1903.53</v>
      </c>
      <c r="E3593" s="220" t="s">
        <v>14360</v>
      </c>
      <c r="F3593" s="441">
        <v>45261</v>
      </c>
      <c r="G3593" s="220" t="s">
        <v>1773</v>
      </c>
      <c r="H3593" s="220" t="s">
        <v>74</v>
      </c>
    </row>
    <row r="3594" spans="1:8" ht="27" customHeight="1">
      <c r="A3594">
        <v>41461</v>
      </c>
      <c r="B3594" t="s">
        <v>12158</v>
      </c>
      <c r="C3594" t="s">
        <v>1574</v>
      </c>
      <c r="D3594" s="674">
        <v>2595.37</v>
      </c>
      <c r="E3594" s="220" t="s">
        <v>14360</v>
      </c>
      <c r="F3594" s="441">
        <v>45261</v>
      </c>
      <c r="G3594" s="220" t="s">
        <v>1773</v>
      </c>
      <c r="H3594" s="220" t="s">
        <v>74</v>
      </c>
    </row>
    <row r="3595" spans="1:8" ht="27" customHeight="1">
      <c r="A3595">
        <v>44537</v>
      </c>
      <c r="B3595" t="s">
        <v>12159</v>
      </c>
      <c r="C3595" t="s">
        <v>1584</v>
      </c>
      <c r="D3595" s="673">
        <v>497.73</v>
      </c>
      <c r="E3595" s="220" t="s">
        <v>14360</v>
      </c>
      <c r="F3595" s="441">
        <v>45261</v>
      </c>
      <c r="G3595" s="220" t="s">
        <v>1773</v>
      </c>
      <c r="H3595" s="220" t="s">
        <v>74</v>
      </c>
    </row>
    <row r="3596" spans="1:8" ht="27" customHeight="1">
      <c r="A3596">
        <v>11844</v>
      </c>
      <c r="B3596" t="s">
        <v>12160</v>
      </c>
      <c r="C3596" t="s">
        <v>1577</v>
      </c>
      <c r="D3596" s="673">
        <v>41.85</v>
      </c>
      <c r="E3596" s="220" t="s">
        <v>14360</v>
      </c>
      <c r="F3596" s="441">
        <v>45261</v>
      </c>
      <c r="G3596" s="220" t="s">
        <v>1773</v>
      </c>
      <c r="H3596" s="220" t="s">
        <v>74</v>
      </c>
    </row>
    <row r="3597" spans="1:8" ht="27" customHeight="1">
      <c r="A3597">
        <v>4465</v>
      </c>
      <c r="B3597" t="s">
        <v>12161</v>
      </c>
      <c r="C3597" t="s">
        <v>1577</v>
      </c>
      <c r="D3597" s="673">
        <v>34.78</v>
      </c>
      <c r="E3597" s="220" t="s">
        <v>14360</v>
      </c>
      <c r="F3597" s="441">
        <v>45261</v>
      </c>
      <c r="G3597" s="220" t="s">
        <v>1773</v>
      </c>
      <c r="H3597" s="220" t="s">
        <v>74</v>
      </c>
    </row>
    <row r="3598" spans="1:8" ht="27" customHeight="1">
      <c r="A3598">
        <v>35273</v>
      </c>
      <c r="B3598" t="s">
        <v>12162</v>
      </c>
      <c r="C3598" t="s">
        <v>1577</v>
      </c>
      <c r="D3598" s="673">
        <v>41.71</v>
      </c>
      <c r="E3598" s="220" t="s">
        <v>14360</v>
      </c>
      <c r="F3598" s="441">
        <v>45261</v>
      </c>
      <c r="G3598" s="220" t="s">
        <v>1773</v>
      </c>
      <c r="H3598" s="220" t="s">
        <v>74</v>
      </c>
    </row>
    <row r="3599" spans="1:8" ht="27" customHeight="1">
      <c r="A3599">
        <v>4470</v>
      </c>
      <c r="B3599" t="s">
        <v>12163</v>
      </c>
      <c r="C3599" t="s">
        <v>1577</v>
      </c>
      <c r="D3599" s="673">
        <v>96.25</v>
      </c>
      <c r="E3599" s="220" t="s">
        <v>14360</v>
      </c>
      <c r="F3599" s="441">
        <v>45261</v>
      </c>
      <c r="G3599" s="220" t="s">
        <v>1773</v>
      </c>
      <c r="H3599" s="220" t="s">
        <v>74</v>
      </c>
    </row>
    <row r="3600" spans="1:8" ht="27" customHeight="1">
      <c r="A3600">
        <v>20204</v>
      </c>
      <c r="B3600" t="s">
        <v>12164</v>
      </c>
      <c r="C3600" t="s">
        <v>1577</v>
      </c>
      <c r="D3600" s="673">
        <v>64.17</v>
      </c>
      <c r="E3600" s="220" t="s">
        <v>14360</v>
      </c>
      <c r="F3600" s="441">
        <v>45261</v>
      </c>
      <c r="G3600" s="220" t="s">
        <v>1773</v>
      </c>
      <c r="H3600" s="220" t="s">
        <v>74</v>
      </c>
    </row>
    <row r="3601" spans="1:8" ht="27" customHeight="1">
      <c r="A3601">
        <v>20208</v>
      </c>
      <c r="B3601" t="s">
        <v>12165</v>
      </c>
      <c r="C3601" t="s">
        <v>1577</v>
      </c>
      <c r="D3601" s="673">
        <v>86.63</v>
      </c>
      <c r="E3601" s="220" t="s">
        <v>14360</v>
      </c>
      <c r="F3601" s="441">
        <v>45261</v>
      </c>
      <c r="G3601" s="220" t="s">
        <v>1773</v>
      </c>
      <c r="H3601" s="220" t="s">
        <v>74</v>
      </c>
    </row>
    <row r="3602" spans="1:8" ht="27" customHeight="1">
      <c r="A3602">
        <v>4437</v>
      </c>
      <c r="B3602" t="s">
        <v>12166</v>
      </c>
      <c r="C3602" t="s">
        <v>1577</v>
      </c>
      <c r="D3602" s="673">
        <v>72.19</v>
      </c>
      <c r="E3602" s="220" t="s">
        <v>14360</v>
      </c>
      <c r="F3602" s="441">
        <v>45261</v>
      </c>
      <c r="G3602" s="220" t="s">
        <v>1773</v>
      </c>
      <c r="H3602" s="220" t="s">
        <v>74</v>
      </c>
    </row>
    <row r="3603" spans="1:8" ht="27" customHeight="1">
      <c r="A3603">
        <v>14580</v>
      </c>
      <c r="B3603" t="s">
        <v>12167</v>
      </c>
      <c r="C3603" t="s">
        <v>1577</v>
      </c>
      <c r="D3603" s="673">
        <v>72.19</v>
      </c>
      <c r="E3603" s="220" t="s">
        <v>14360</v>
      </c>
      <c r="F3603" s="441">
        <v>45261</v>
      </c>
      <c r="G3603" s="220" t="s">
        <v>1773</v>
      </c>
      <c r="H3603" s="220" t="s">
        <v>74</v>
      </c>
    </row>
    <row r="3604" spans="1:8" ht="27" customHeight="1">
      <c r="A3604">
        <v>40304</v>
      </c>
      <c r="B3604" t="s">
        <v>12168</v>
      </c>
      <c r="C3604" t="s">
        <v>1578</v>
      </c>
      <c r="D3604" s="673">
        <v>25.11</v>
      </c>
      <c r="E3604" s="220" t="s">
        <v>14360</v>
      </c>
      <c r="F3604" s="441">
        <v>45261</v>
      </c>
      <c r="G3604" s="220" t="s">
        <v>1773</v>
      </c>
      <c r="H3604" s="220" t="s">
        <v>74</v>
      </c>
    </row>
    <row r="3605" spans="1:8" ht="27" customHeight="1">
      <c r="A3605">
        <v>5065</v>
      </c>
      <c r="B3605" t="s">
        <v>12169</v>
      </c>
      <c r="C3605" t="s">
        <v>1578</v>
      </c>
      <c r="D3605" s="673">
        <v>38.700000000000003</v>
      </c>
      <c r="E3605" s="220" t="s">
        <v>14360</v>
      </c>
      <c r="F3605" s="441">
        <v>45261</v>
      </c>
      <c r="G3605" s="220" t="s">
        <v>1773</v>
      </c>
      <c r="H3605" s="220" t="s">
        <v>74</v>
      </c>
    </row>
    <row r="3606" spans="1:8" ht="27" customHeight="1">
      <c r="A3606">
        <v>5072</v>
      </c>
      <c r="B3606" t="s">
        <v>12170</v>
      </c>
      <c r="C3606" t="s">
        <v>1578</v>
      </c>
      <c r="D3606" s="673">
        <v>35.799999999999997</v>
      </c>
      <c r="E3606" s="220" t="s">
        <v>14360</v>
      </c>
      <c r="F3606" s="441">
        <v>45261</v>
      </c>
      <c r="G3606" s="220" t="s">
        <v>1773</v>
      </c>
      <c r="H3606" s="220" t="s">
        <v>74</v>
      </c>
    </row>
    <row r="3607" spans="1:8" ht="27" customHeight="1">
      <c r="A3607">
        <v>5066</v>
      </c>
      <c r="B3607" t="s">
        <v>12171</v>
      </c>
      <c r="C3607" t="s">
        <v>1578</v>
      </c>
      <c r="D3607" s="673">
        <v>26.81</v>
      </c>
      <c r="E3607" s="220" t="s">
        <v>14360</v>
      </c>
      <c r="F3607" s="441">
        <v>45261</v>
      </c>
      <c r="G3607" s="220" t="s">
        <v>1773</v>
      </c>
      <c r="H3607" s="220" t="s">
        <v>74</v>
      </c>
    </row>
    <row r="3608" spans="1:8" ht="27" customHeight="1">
      <c r="A3608">
        <v>5063</v>
      </c>
      <c r="B3608" t="s">
        <v>12172</v>
      </c>
      <c r="C3608" t="s">
        <v>1578</v>
      </c>
      <c r="D3608" s="673">
        <v>24.27</v>
      </c>
      <c r="E3608" s="220" t="s">
        <v>14360</v>
      </c>
      <c r="F3608" s="441">
        <v>45261</v>
      </c>
      <c r="G3608" s="220" t="s">
        <v>1773</v>
      </c>
      <c r="H3608" s="220" t="s">
        <v>74</v>
      </c>
    </row>
    <row r="3609" spans="1:8" ht="27" customHeight="1">
      <c r="A3609">
        <v>20247</v>
      </c>
      <c r="B3609" t="s">
        <v>12173</v>
      </c>
      <c r="C3609" t="s">
        <v>1578</v>
      </c>
      <c r="D3609" s="673">
        <v>22.53</v>
      </c>
      <c r="E3609" s="220" t="s">
        <v>14360</v>
      </c>
      <c r="F3609" s="441">
        <v>45261</v>
      </c>
      <c r="G3609" s="220" t="s">
        <v>1773</v>
      </c>
      <c r="H3609" s="220" t="s">
        <v>74</v>
      </c>
    </row>
    <row r="3610" spans="1:8" ht="27" customHeight="1">
      <c r="A3610">
        <v>5074</v>
      </c>
      <c r="B3610" t="s">
        <v>12174</v>
      </c>
      <c r="C3610" t="s">
        <v>1578</v>
      </c>
      <c r="D3610" s="673">
        <v>22.79</v>
      </c>
      <c r="E3610" s="220" t="s">
        <v>14360</v>
      </c>
      <c r="F3610" s="441">
        <v>45261</v>
      </c>
      <c r="G3610" s="220" t="s">
        <v>1773</v>
      </c>
      <c r="H3610" s="220" t="s">
        <v>74</v>
      </c>
    </row>
    <row r="3611" spans="1:8" ht="27" customHeight="1">
      <c r="A3611">
        <v>5067</v>
      </c>
      <c r="B3611" t="s">
        <v>12175</v>
      </c>
      <c r="C3611" t="s">
        <v>1578</v>
      </c>
      <c r="D3611" s="673">
        <v>21.68</v>
      </c>
      <c r="E3611" s="220" t="s">
        <v>14360</v>
      </c>
      <c r="F3611" s="441">
        <v>45261</v>
      </c>
      <c r="G3611" s="220" t="s">
        <v>1773</v>
      </c>
      <c r="H3611" s="220" t="s">
        <v>74</v>
      </c>
    </row>
    <row r="3612" spans="1:8" ht="27" customHeight="1">
      <c r="A3612">
        <v>5078</v>
      </c>
      <c r="B3612" t="s">
        <v>12176</v>
      </c>
      <c r="C3612" t="s">
        <v>1578</v>
      </c>
      <c r="D3612" s="673">
        <v>21.44</v>
      </c>
      <c r="E3612" s="220" t="s">
        <v>14360</v>
      </c>
      <c r="F3612" s="441">
        <v>45261</v>
      </c>
      <c r="G3612" s="220" t="s">
        <v>1773</v>
      </c>
      <c r="H3612" s="220" t="s">
        <v>74</v>
      </c>
    </row>
    <row r="3613" spans="1:8" ht="27" customHeight="1">
      <c r="A3613">
        <v>5068</v>
      </c>
      <c r="B3613" t="s">
        <v>12177</v>
      </c>
      <c r="C3613" t="s">
        <v>1578</v>
      </c>
      <c r="D3613" s="673">
        <v>20.34</v>
      </c>
      <c r="E3613" s="220" t="s">
        <v>14360</v>
      </c>
      <c r="F3613" s="441">
        <v>45261</v>
      </c>
      <c r="G3613" s="220" t="s">
        <v>1773</v>
      </c>
      <c r="H3613" s="220" t="s">
        <v>74</v>
      </c>
    </row>
    <row r="3614" spans="1:8" ht="27" customHeight="1">
      <c r="A3614">
        <v>5073</v>
      </c>
      <c r="B3614" t="s">
        <v>12178</v>
      </c>
      <c r="C3614" t="s">
        <v>1578</v>
      </c>
      <c r="D3614" s="673">
        <v>20.74</v>
      </c>
      <c r="E3614" s="220" t="s">
        <v>14360</v>
      </c>
      <c r="F3614" s="441">
        <v>45261</v>
      </c>
      <c r="G3614" s="220" t="s">
        <v>1773</v>
      </c>
      <c r="H3614" s="220" t="s">
        <v>74</v>
      </c>
    </row>
    <row r="3615" spans="1:8" ht="27" customHeight="1">
      <c r="A3615">
        <v>5069</v>
      </c>
      <c r="B3615" t="s">
        <v>12179</v>
      </c>
      <c r="C3615" t="s">
        <v>1578</v>
      </c>
      <c r="D3615" s="673">
        <v>20.74</v>
      </c>
      <c r="E3615" s="220" t="s">
        <v>14360</v>
      </c>
      <c r="F3615" s="441">
        <v>45261</v>
      </c>
      <c r="G3615" s="220" t="s">
        <v>1773</v>
      </c>
      <c r="H3615" s="220" t="s">
        <v>74</v>
      </c>
    </row>
    <row r="3616" spans="1:8" ht="27" customHeight="1">
      <c r="A3616">
        <v>5070</v>
      </c>
      <c r="B3616" t="s">
        <v>12180</v>
      </c>
      <c r="C3616" t="s">
        <v>1578</v>
      </c>
      <c r="D3616" s="673">
        <v>20.96</v>
      </c>
      <c r="E3616" s="220" t="s">
        <v>14360</v>
      </c>
      <c r="F3616" s="441">
        <v>45261</v>
      </c>
      <c r="G3616" s="220" t="s">
        <v>1773</v>
      </c>
      <c r="H3616" s="220" t="s">
        <v>74</v>
      </c>
    </row>
    <row r="3617" spans="1:8" ht="27" customHeight="1">
      <c r="A3617">
        <v>5071</v>
      </c>
      <c r="B3617" t="s">
        <v>12181</v>
      </c>
      <c r="C3617" t="s">
        <v>1578</v>
      </c>
      <c r="D3617" s="673">
        <v>20.34</v>
      </c>
      <c r="E3617" s="220" t="s">
        <v>14360</v>
      </c>
      <c r="F3617" s="441">
        <v>45261</v>
      </c>
      <c r="G3617" s="220" t="s">
        <v>1773</v>
      </c>
      <c r="H3617" s="220" t="s">
        <v>74</v>
      </c>
    </row>
    <row r="3618" spans="1:8" ht="27" customHeight="1">
      <c r="A3618">
        <v>5061</v>
      </c>
      <c r="B3618" t="s">
        <v>12182</v>
      </c>
      <c r="C3618" t="s">
        <v>1578</v>
      </c>
      <c r="D3618" s="673">
        <v>20</v>
      </c>
      <c r="E3618" s="220" t="s">
        <v>14360</v>
      </c>
      <c r="F3618" s="441">
        <v>45261</v>
      </c>
      <c r="G3618" s="220" t="s">
        <v>1773</v>
      </c>
      <c r="H3618" s="220" t="s">
        <v>74</v>
      </c>
    </row>
    <row r="3619" spans="1:8" ht="27" customHeight="1">
      <c r="A3619">
        <v>5075</v>
      </c>
      <c r="B3619" t="s">
        <v>12183</v>
      </c>
      <c r="C3619" t="s">
        <v>1578</v>
      </c>
      <c r="D3619" s="673">
        <v>20.34</v>
      </c>
      <c r="E3619" s="220" t="s">
        <v>14360</v>
      </c>
      <c r="F3619" s="441">
        <v>45261</v>
      </c>
      <c r="G3619" s="220" t="s">
        <v>1773</v>
      </c>
      <c r="H3619" s="220" t="s">
        <v>74</v>
      </c>
    </row>
    <row r="3620" spans="1:8" ht="27" customHeight="1">
      <c r="A3620">
        <v>39027</v>
      </c>
      <c r="B3620" t="s">
        <v>12184</v>
      </c>
      <c r="C3620" t="s">
        <v>1578</v>
      </c>
      <c r="D3620" s="673">
        <v>20.32</v>
      </c>
      <c r="E3620" s="220" t="s">
        <v>14360</v>
      </c>
      <c r="F3620" s="441">
        <v>45261</v>
      </c>
      <c r="G3620" s="220" t="s">
        <v>1773</v>
      </c>
      <c r="H3620" s="220" t="s">
        <v>74</v>
      </c>
    </row>
    <row r="3621" spans="1:8" ht="27" customHeight="1">
      <c r="A3621">
        <v>5062</v>
      </c>
      <c r="B3621" t="s">
        <v>12185</v>
      </c>
      <c r="C3621" t="s">
        <v>1578</v>
      </c>
      <c r="D3621" s="673">
        <v>20.61</v>
      </c>
      <c r="E3621" s="220" t="s">
        <v>14360</v>
      </c>
      <c r="F3621" s="441">
        <v>45261</v>
      </c>
      <c r="G3621" s="220" t="s">
        <v>1773</v>
      </c>
      <c r="H3621" s="220" t="s">
        <v>74</v>
      </c>
    </row>
    <row r="3622" spans="1:8" ht="27" customHeight="1">
      <c r="A3622">
        <v>40568</v>
      </c>
      <c r="B3622" t="s">
        <v>12186</v>
      </c>
      <c r="C3622" t="s">
        <v>1578</v>
      </c>
      <c r="D3622" s="673">
        <v>20.5</v>
      </c>
      <c r="E3622" s="220" t="s">
        <v>14360</v>
      </c>
      <c r="F3622" s="441">
        <v>45261</v>
      </c>
      <c r="G3622" s="220" t="s">
        <v>1773</v>
      </c>
      <c r="H3622" s="220" t="s">
        <v>74</v>
      </c>
    </row>
    <row r="3623" spans="1:8" ht="27" customHeight="1">
      <c r="A3623">
        <v>39026</v>
      </c>
      <c r="B3623" t="s">
        <v>12187</v>
      </c>
      <c r="C3623" t="s">
        <v>1578</v>
      </c>
      <c r="D3623" s="673">
        <v>22.88</v>
      </c>
      <c r="E3623" s="220" t="s">
        <v>14360</v>
      </c>
      <c r="F3623" s="441">
        <v>45261</v>
      </c>
      <c r="G3623" s="220" t="s">
        <v>1773</v>
      </c>
      <c r="H3623" s="220" t="s">
        <v>74</v>
      </c>
    </row>
    <row r="3624" spans="1:8" ht="27" customHeight="1">
      <c r="A3624">
        <v>42431</v>
      </c>
      <c r="B3624" t="s">
        <v>12188</v>
      </c>
      <c r="C3624" t="s">
        <v>1574</v>
      </c>
      <c r="D3624" s="674">
        <v>3957.85</v>
      </c>
      <c r="E3624" s="220" t="s">
        <v>14360</v>
      </c>
      <c r="F3624" s="441">
        <v>45261</v>
      </c>
      <c r="G3624" s="220" t="s">
        <v>1773</v>
      </c>
      <c r="H3624" s="220" t="s">
        <v>74</v>
      </c>
    </row>
    <row r="3625" spans="1:8" ht="27" customHeight="1">
      <c r="A3625">
        <v>44074</v>
      </c>
      <c r="B3625" t="s">
        <v>12189</v>
      </c>
      <c r="C3625" t="s">
        <v>1579</v>
      </c>
      <c r="D3625" s="673">
        <v>795.02</v>
      </c>
      <c r="E3625" s="220" t="s">
        <v>14360</v>
      </c>
      <c r="F3625" s="441">
        <v>45261</v>
      </c>
      <c r="G3625" s="220" t="s">
        <v>1773</v>
      </c>
      <c r="H3625" s="220" t="s">
        <v>74</v>
      </c>
    </row>
    <row r="3626" spans="1:8" ht="27" customHeight="1">
      <c r="A3626">
        <v>44072</v>
      </c>
      <c r="B3626" t="s">
        <v>12190</v>
      </c>
      <c r="C3626" t="s">
        <v>1579</v>
      </c>
      <c r="D3626" s="673">
        <v>93.72</v>
      </c>
      <c r="E3626" s="220" t="s">
        <v>14360</v>
      </c>
      <c r="F3626" s="441">
        <v>45261</v>
      </c>
      <c r="G3626" s="220" t="s">
        <v>1773</v>
      </c>
      <c r="H3626" s="220" t="s">
        <v>74</v>
      </c>
    </row>
    <row r="3627" spans="1:8" ht="27" customHeight="1">
      <c r="A3627">
        <v>511</v>
      </c>
      <c r="B3627" t="s">
        <v>12191</v>
      </c>
      <c r="C3627" t="s">
        <v>1579</v>
      </c>
      <c r="D3627" s="673">
        <v>21.65</v>
      </c>
      <c r="E3627" s="220" t="s">
        <v>14360</v>
      </c>
      <c r="F3627" s="441">
        <v>45261</v>
      </c>
      <c r="G3627" s="220" t="s">
        <v>1773</v>
      </c>
      <c r="H3627" s="220" t="s">
        <v>74</v>
      </c>
    </row>
    <row r="3628" spans="1:8" ht="27" customHeight="1">
      <c r="A3628">
        <v>37540</v>
      </c>
      <c r="B3628" t="s">
        <v>12192</v>
      </c>
      <c r="C3628" t="s">
        <v>1574</v>
      </c>
      <c r="D3628" s="674">
        <v>104354.17</v>
      </c>
      <c r="E3628" s="220" t="s">
        <v>14360</v>
      </c>
      <c r="F3628" s="441">
        <v>45261</v>
      </c>
      <c r="G3628" s="220" t="s">
        <v>1773</v>
      </c>
      <c r="H3628" s="220" t="s">
        <v>74</v>
      </c>
    </row>
    <row r="3629" spans="1:8" ht="27" customHeight="1">
      <c r="A3629">
        <v>37548</v>
      </c>
      <c r="B3629" t="s">
        <v>12193</v>
      </c>
      <c r="C3629" t="s">
        <v>1574</v>
      </c>
      <c r="D3629" s="674">
        <v>138320.93</v>
      </c>
      <c r="E3629" s="220" t="s">
        <v>14360</v>
      </c>
      <c r="F3629" s="441">
        <v>45261</v>
      </c>
      <c r="G3629" s="220" t="s">
        <v>1773</v>
      </c>
      <c r="H3629" s="220" t="s">
        <v>74</v>
      </c>
    </row>
    <row r="3630" spans="1:8" ht="27" customHeight="1">
      <c r="A3630">
        <v>39828</v>
      </c>
      <c r="B3630" t="s">
        <v>12194</v>
      </c>
      <c r="C3630" t="s">
        <v>1574</v>
      </c>
      <c r="D3630" s="673">
        <v>829.79</v>
      </c>
      <c r="E3630" s="220" t="s">
        <v>14360</v>
      </c>
      <c r="F3630" s="441">
        <v>45261</v>
      </c>
      <c r="G3630" s="220" t="s">
        <v>1773</v>
      </c>
      <c r="H3630" s="220" t="s">
        <v>74</v>
      </c>
    </row>
    <row r="3631" spans="1:8" ht="27" customHeight="1">
      <c r="A3631">
        <v>12273</v>
      </c>
      <c r="B3631" t="s">
        <v>12195</v>
      </c>
      <c r="C3631" t="s">
        <v>1574</v>
      </c>
      <c r="D3631" s="673">
        <v>124.8</v>
      </c>
      <c r="E3631" s="220" t="s">
        <v>14360</v>
      </c>
      <c r="F3631" s="441">
        <v>45261</v>
      </c>
      <c r="G3631" s="220" t="s">
        <v>1773</v>
      </c>
      <c r="H3631" s="220" t="s">
        <v>74</v>
      </c>
    </row>
    <row r="3632" spans="1:8" ht="27" customHeight="1">
      <c r="A3632">
        <v>38392</v>
      </c>
      <c r="B3632" t="s">
        <v>12196</v>
      </c>
      <c r="C3632" t="s">
        <v>1574</v>
      </c>
      <c r="D3632" s="673">
        <v>49.45</v>
      </c>
      <c r="E3632" s="220" t="s">
        <v>14360</v>
      </c>
      <c r="F3632" s="441">
        <v>45261</v>
      </c>
      <c r="G3632" s="220" t="s">
        <v>1773</v>
      </c>
      <c r="H3632" s="220" t="s">
        <v>74</v>
      </c>
    </row>
    <row r="3633" spans="1:8" ht="27" customHeight="1">
      <c r="A3633">
        <v>11735</v>
      </c>
      <c r="B3633" t="s">
        <v>12197</v>
      </c>
      <c r="C3633" t="s">
        <v>1574</v>
      </c>
      <c r="D3633" s="673">
        <v>8.1999999999999993</v>
      </c>
      <c r="E3633" s="220" t="s">
        <v>14360</v>
      </c>
      <c r="F3633" s="441">
        <v>45261</v>
      </c>
      <c r="G3633" s="220" t="s">
        <v>1773</v>
      </c>
      <c r="H3633" s="220" t="s">
        <v>74</v>
      </c>
    </row>
    <row r="3634" spans="1:8" ht="27" customHeight="1">
      <c r="A3634">
        <v>11737</v>
      </c>
      <c r="B3634" t="s">
        <v>12198</v>
      </c>
      <c r="C3634" t="s">
        <v>1574</v>
      </c>
      <c r="D3634" s="673">
        <v>11.63</v>
      </c>
      <c r="E3634" s="220" t="s">
        <v>14360</v>
      </c>
      <c r="F3634" s="441">
        <v>45261</v>
      </c>
      <c r="G3634" s="220" t="s">
        <v>1773</v>
      </c>
      <c r="H3634" s="220" t="s">
        <v>74</v>
      </c>
    </row>
    <row r="3635" spans="1:8" ht="27" customHeight="1">
      <c r="A3635">
        <v>11738</v>
      </c>
      <c r="B3635" t="s">
        <v>12199</v>
      </c>
      <c r="C3635" t="s">
        <v>1574</v>
      </c>
      <c r="D3635" s="673">
        <v>14.66</v>
      </c>
      <c r="E3635" s="220" t="s">
        <v>14360</v>
      </c>
      <c r="F3635" s="441">
        <v>45261</v>
      </c>
      <c r="G3635" s="220" t="s">
        <v>1773</v>
      </c>
      <c r="H3635" s="220" t="s">
        <v>74</v>
      </c>
    </row>
    <row r="3636" spans="1:8" ht="27" customHeight="1">
      <c r="A3636">
        <v>36143</v>
      </c>
      <c r="B3636" t="s">
        <v>12200</v>
      </c>
      <c r="C3636" t="s">
        <v>1574</v>
      </c>
      <c r="D3636" s="673">
        <v>34.85</v>
      </c>
      <c r="E3636" s="220" t="s">
        <v>14360</v>
      </c>
      <c r="F3636" s="441">
        <v>45261</v>
      </c>
      <c r="G3636" s="220" t="s">
        <v>1773</v>
      </c>
      <c r="H3636" s="220" t="s">
        <v>74</v>
      </c>
    </row>
    <row r="3637" spans="1:8" ht="27" customHeight="1">
      <c r="A3637">
        <v>36142</v>
      </c>
      <c r="B3637" t="s">
        <v>12201</v>
      </c>
      <c r="C3637" t="s">
        <v>1574</v>
      </c>
      <c r="D3637" s="673">
        <v>2.5499999999999998</v>
      </c>
      <c r="E3637" s="220" t="s">
        <v>14360</v>
      </c>
      <c r="F3637" s="441">
        <v>45261</v>
      </c>
      <c r="G3637" s="220" t="s">
        <v>1773</v>
      </c>
      <c r="H3637" s="220" t="s">
        <v>74</v>
      </c>
    </row>
    <row r="3638" spans="1:8" ht="27" customHeight="1">
      <c r="A3638">
        <v>36146</v>
      </c>
      <c r="B3638" t="s">
        <v>12202</v>
      </c>
      <c r="C3638" t="s">
        <v>1574</v>
      </c>
      <c r="D3638" s="673">
        <v>289</v>
      </c>
      <c r="E3638" s="220" t="s">
        <v>14360</v>
      </c>
      <c r="F3638" s="441">
        <v>45261</v>
      </c>
      <c r="G3638" s="220" t="s">
        <v>1773</v>
      </c>
      <c r="H3638" s="220" t="s">
        <v>74</v>
      </c>
    </row>
    <row r="3639" spans="1:8" ht="27" customHeight="1">
      <c r="A3639">
        <v>39015</v>
      </c>
      <c r="B3639" t="s">
        <v>12203</v>
      </c>
      <c r="C3639" t="s">
        <v>1574</v>
      </c>
      <c r="D3639" s="673">
        <v>0.97</v>
      </c>
      <c r="E3639" s="220" t="s">
        <v>14360</v>
      </c>
      <c r="F3639" s="441">
        <v>45261</v>
      </c>
      <c r="G3639" s="220" t="s">
        <v>1773</v>
      </c>
      <c r="H3639" s="220" t="s">
        <v>74</v>
      </c>
    </row>
    <row r="3640" spans="1:8" ht="27" customHeight="1">
      <c r="A3640">
        <v>38377</v>
      </c>
      <c r="B3640" t="s">
        <v>12204</v>
      </c>
      <c r="C3640" t="s">
        <v>1574</v>
      </c>
      <c r="D3640" s="673">
        <v>39.200000000000003</v>
      </c>
      <c r="E3640" s="220" t="s">
        <v>14360</v>
      </c>
      <c r="F3640" s="441">
        <v>45261</v>
      </c>
      <c r="G3640" s="220" t="s">
        <v>1773</v>
      </c>
      <c r="H3640" s="220" t="s">
        <v>74</v>
      </c>
    </row>
    <row r="3641" spans="1:8" ht="27" customHeight="1">
      <c r="A3641">
        <v>38376</v>
      </c>
      <c r="B3641" t="s">
        <v>12205</v>
      </c>
      <c r="C3641" t="s">
        <v>1574</v>
      </c>
      <c r="D3641" s="673">
        <v>44.69</v>
      </c>
      <c r="E3641" s="220" t="s">
        <v>14360</v>
      </c>
      <c r="F3641" s="441">
        <v>45261</v>
      </c>
      <c r="G3641" s="220" t="s">
        <v>1773</v>
      </c>
      <c r="H3641" s="220" t="s">
        <v>74</v>
      </c>
    </row>
    <row r="3642" spans="1:8" ht="27" customHeight="1">
      <c r="A3642">
        <v>38116</v>
      </c>
      <c r="B3642" t="s">
        <v>12206</v>
      </c>
      <c r="C3642" t="s">
        <v>1574</v>
      </c>
      <c r="D3642" s="673">
        <v>5.29</v>
      </c>
      <c r="E3642" s="220" t="s">
        <v>14360</v>
      </c>
      <c r="F3642" s="441">
        <v>45261</v>
      </c>
      <c r="G3642" s="220" t="s">
        <v>1773</v>
      </c>
      <c r="H3642" s="220" t="s">
        <v>74</v>
      </c>
    </row>
    <row r="3643" spans="1:8" ht="27" customHeight="1">
      <c r="A3643">
        <v>38066</v>
      </c>
      <c r="B3643" t="s">
        <v>12207</v>
      </c>
      <c r="C3643" t="s">
        <v>1574</v>
      </c>
      <c r="D3643" s="673">
        <v>8.74</v>
      </c>
      <c r="E3643" s="220" t="s">
        <v>14360</v>
      </c>
      <c r="F3643" s="441">
        <v>45261</v>
      </c>
      <c r="G3643" s="220" t="s">
        <v>1773</v>
      </c>
      <c r="H3643" s="220" t="s">
        <v>74</v>
      </c>
    </row>
    <row r="3644" spans="1:8" ht="27" customHeight="1">
      <c r="A3644">
        <v>38117</v>
      </c>
      <c r="B3644" t="s">
        <v>12208</v>
      </c>
      <c r="C3644" t="s">
        <v>1574</v>
      </c>
      <c r="D3644" s="673">
        <v>9.01</v>
      </c>
      <c r="E3644" s="220" t="s">
        <v>14360</v>
      </c>
      <c r="F3644" s="441">
        <v>45261</v>
      </c>
      <c r="G3644" s="220" t="s">
        <v>1773</v>
      </c>
      <c r="H3644" s="220" t="s">
        <v>74</v>
      </c>
    </row>
    <row r="3645" spans="1:8" ht="27" customHeight="1">
      <c r="A3645">
        <v>38067</v>
      </c>
      <c r="B3645" t="s">
        <v>12209</v>
      </c>
      <c r="C3645" t="s">
        <v>1574</v>
      </c>
      <c r="D3645" s="673">
        <v>12.3</v>
      </c>
      <c r="E3645" s="220" t="s">
        <v>14360</v>
      </c>
      <c r="F3645" s="441">
        <v>45261</v>
      </c>
      <c r="G3645" s="220" t="s">
        <v>1773</v>
      </c>
      <c r="H3645" s="220" t="s">
        <v>74</v>
      </c>
    </row>
    <row r="3646" spans="1:8" ht="27" customHeight="1">
      <c r="A3646">
        <v>11522</v>
      </c>
      <c r="B3646" t="s">
        <v>12210</v>
      </c>
      <c r="C3646" t="s">
        <v>1574</v>
      </c>
      <c r="D3646" s="673">
        <v>13.7</v>
      </c>
      <c r="E3646" s="220" t="s">
        <v>14360</v>
      </c>
      <c r="F3646" s="441">
        <v>45261</v>
      </c>
      <c r="G3646" s="220" t="s">
        <v>1773</v>
      </c>
      <c r="H3646" s="220" t="s">
        <v>74</v>
      </c>
    </row>
    <row r="3647" spans="1:8" ht="27" customHeight="1">
      <c r="A3647">
        <v>43600</v>
      </c>
      <c r="B3647" t="s">
        <v>12211</v>
      </c>
      <c r="C3647" t="s">
        <v>1574</v>
      </c>
      <c r="D3647" s="673">
        <v>54.9</v>
      </c>
      <c r="E3647" s="220" t="s">
        <v>14360</v>
      </c>
      <c r="F3647" s="441">
        <v>45261</v>
      </c>
      <c r="G3647" s="220" t="s">
        <v>1773</v>
      </c>
      <c r="H3647" s="220" t="s">
        <v>74</v>
      </c>
    </row>
    <row r="3648" spans="1:8" ht="27" customHeight="1">
      <c r="A3648">
        <v>5080</v>
      </c>
      <c r="B3648" t="s">
        <v>12212</v>
      </c>
      <c r="C3648" t="s">
        <v>1574</v>
      </c>
      <c r="D3648" s="673">
        <v>21.41</v>
      </c>
      <c r="E3648" s="220" t="s">
        <v>14360</v>
      </c>
      <c r="F3648" s="441">
        <v>45261</v>
      </c>
      <c r="G3648" s="220" t="s">
        <v>1773</v>
      </c>
      <c r="H3648" s="220" t="s">
        <v>74</v>
      </c>
    </row>
    <row r="3649" spans="1:8" ht="27" customHeight="1">
      <c r="A3649">
        <v>38168</v>
      </c>
      <c r="B3649" t="s">
        <v>12213</v>
      </c>
      <c r="C3649" t="s">
        <v>1574</v>
      </c>
      <c r="D3649" s="673">
        <v>149.47999999999999</v>
      </c>
      <c r="E3649" s="220" t="s">
        <v>14360</v>
      </c>
      <c r="F3649" s="441">
        <v>45261</v>
      </c>
      <c r="G3649" s="220" t="s">
        <v>1773</v>
      </c>
      <c r="H3649" s="220" t="s">
        <v>74</v>
      </c>
    </row>
    <row r="3650" spans="1:8" ht="27" customHeight="1">
      <c r="A3650">
        <v>43601</v>
      </c>
      <c r="B3650" t="s">
        <v>12214</v>
      </c>
      <c r="C3650" t="s">
        <v>1574</v>
      </c>
      <c r="D3650" s="673">
        <v>74.739999999999995</v>
      </c>
      <c r="E3650" s="220" t="s">
        <v>14360</v>
      </c>
      <c r="F3650" s="441">
        <v>45261</v>
      </c>
      <c r="G3650" s="220" t="s">
        <v>1773</v>
      </c>
      <c r="H3650" s="220" t="s">
        <v>74</v>
      </c>
    </row>
    <row r="3651" spans="1:8" ht="27" customHeight="1">
      <c r="A3651">
        <v>13393</v>
      </c>
      <c r="B3651" t="s">
        <v>12215</v>
      </c>
      <c r="C3651" t="s">
        <v>1574</v>
      </c>
      <c r="D3651" s="673">
        <v>346.01</v>
      </c>
      <c r="E3651" s="220" t="s">
        <v>14360</v>
      </c>
      <c r="F3651" s="441">
        <v>45261</v>
      </c>
      <c r="G3651" s="220" t="s">
        <v>1773</v>
      </c>
      <c r="H3651" s="220" t="s">
        <v>74</v>
      </c>
    </row>
    <row r="3652" spans="1:8" ht="27" customHeight="1">
      <c r="A3652">
        <v>13395</v>
      </c>
      <c r="B3652" t="s">
        <v>12216</v>
      </c>
      <c r="C3652" t="s">
        <v>1574</v>
      </c>
      <c r="D3652" s="673">
        <v>484.9</v>
      </c>
      <c r="E3652" s="220" t="s">
        <v>14360</v>
      </c>
      <c r="F3652" s="441">
        <v>45261</v>
      </c>
      <c r="G3652" s="220" t="s">
        <v>1773</v>
      </c>
      <c r="H3652" s="220" t="s">
        <v>74</v>
      </c>
    </row>
    <row r="3653" spans="1:8" ht="27" customHeight="1">
      <c r="A3653">
        <v>12039</v>
      </c>
      <c r="B3653" t="s">
        <v>12217</v>
      </c>
      <c r="C3653" t="s">
        <v>1574</v>
      </c>
      <c r="D3653" s="673">
        <v>509.58</v>
      </c>
      <c r="E3653" s="220" t="s">
        <v>14360</v>
      </c>
      <c r="F3653" s="441">
        <v>45261</v>
      </c>
      <c r="G3653" s="220" t="s">
        <v>1773</v>
      </c>
      <c r="H3653" s="220" t="s">
        <v>74</v>
      </c>
    </row>
    <row r="3654" spans="1:8" ht="27" customHeight="1">
      <c r="A3654">
        <v>13396</v>
      </c>
      <c r="B3654" t="s">
        <v>12218</v>
      </c>
      <c r="C3654" t="s">
        <v>1574</v>
      </c>
      <c r="D3654" s="673">
        <v>715.68</v>
      </c>
      <c r="E3654" s="220" t="s">
        <v>14360</v>
      </c>
      <c r="F3654" s="441">
        <v>45261</v>
      </c>
      <c r="G3654" s="220" t="s">
        <v>1773</v>
      </c>
      <c r="H3654" s="220" t="s">
        <v>74</v>
      </c>
    </row>
    <row r="3655" spans="1:8" ht="27" customHeight="1">
      <c r="A3655">
        <v>12041</v>
      </c>
      <c r="B3655" t="s">
        <v>12219</v>
      </c>
      <c r="C3655" t="s">
        <v>1574</v>
      </c>
      <c r="D3655" s="673">
        <v>584.39</v>
      </c>
      <c r="E3655" s="220" t="s">
        <v>14360</v>
      </c>
      <c r="F3655" s="441">
        <v>45261</v>
      </c>
      <c r="G3655" s="220" t="s">
        <v>1773</v>
      </c>
      <c r="H3655" s="220" t="s">
        <v>74</v>
      </c>
    </row>
    <row r="3656" spans="1:8" ht="27" customHeight="1">
      <c r="A3656">
        <v>12043</v>
      </c>
      <c r="B3656" t="s">
        <v>12220</v>
      </c>
      <c r="C3656" t="s">
        <v>1574</v>
      </c>
      <c r="D3656" s="674">
        <v>1233.8499999999999</v>
      </c>
      <c r="E3656" s="220" t="s">
        <v>14360</v>
      </c>
      <c r="F3656" s="441">
        <v>45261</v>
      </c>
      <c r="G3656" s="220" t="s">
        <v>1773</v>
      </c>
      <c r="H3656" s="220" t="s">
        <v>74</v>
      </c>
    </row>
    <row r="3657" spans="1:8" ht="27" customHeight="1">
      <c r="A3657">
        <v>39762</v>
      </c>
      <c r="B3657" t="s">
        <v>12221</v>
      </c>
      <c r="C3657" t="s">
        <v>1574</v>
      </c>
      <c r="D3657" s="673">
        <v>587.35</v>
      </c>
      <c r="E3657" s="220" t="s">
        <v>14360</v>
      </c>
      <c r="F3657" s="441">
        <v>45261</v>
      </c>
      <c r="G3657" s="220" t="s">
        <v>1773</v>
      </c>
      <c r="H3657" s="220" t="s">
        <v>74</v>
      </c>
    </row>
    <row r="3658" spans="1:8" ht="27" customHeight="1">
      <c r="A3658">
        <v>12042</v>
      </c>
      <c r="B3658" t="s">
        <v>12222</v>
      </c>
      <c r="C3658" t="s">
        <v>1574</v>
      </c>
      <c r="D3658" s="673">
        <v>857.51</v>
      </c>
      <c r="E3658" s="220" t="s">
        <v>14360</v>
      </c>
      <c r="F3658" s="441">
        <v>45261</v>
      </c>
      <c r="G3658" s="220" t="s">
        <v>1773</v>
      </c>
      <c r="H3658" s="220" t="s">
        <v>74</v>
      </c>
    </row>
    <row r="3659" spans="1:8" ht="27" customHeight="1">
      <c r="A3659">
        <v>39763</v>
      </c>
      <c r="B3659" t="s">
        <v>12223</v>
      </c>
      <c r="C3659" t="s">
        <v>1574</v>
      </c>
      <c r="D3659" s="674">
        <v>1003.6</v>
      </c>
      <c r="E3659" s="220" t="s">
        <v>14360</v>
      </c>
      <c r="F3659" s="441">
        <v>45261</v>
      </c>
      <c r="G3659" s="220" t="s">
        <v>1773</v>
      </c>
      <c r="H3659" s="220" t="s">
        <v>74</v>
      </c>
    </row>
    <row r="3660" spans="1:8" ht="27" customHeight="1">
      <c r="A3660">
        <v>39760</v>
      </c>
      <c r="B3660" t="s">
        <v>12224</v>
      </c>
      <c r="C3660" t="s">
        <v>1574</v>
      </c>
      <c r="D3660" s="674">
        <v>1000.3</v>
      </c>
      <c r="E3660" s="220" t="s">
        <v>14360</v>
      </c>
      <c r="F3660" s="441">
        <v>45261</v>
      </c>
      <c r="G3660" s="220" t="s">
        <v>1773</v>
      </c>
      <c r="H3660" s="220" t="s">
        <v>74</v>
      </c>
    </row>
    <row r="3661" spans="1:8" ht="27" customHeight="1">
      <c r="A3661">
        <v>39756</v>
      </c>
      <c r="B3661" t="s">
        <v>12225</v>
      </c>
      <c r="C3661" t="s">
        <v>1574</v>
      </c>
      <c r="D3661" s="673">
        <v>359.17</v>
      </c>
      <c r="E3661" s="220" t="s">
        <v>14360</v>
      </c>
      <c r="F3661" s="441">
        <v>45261</v>
      </c>
      <c r="G3661" s="220" t="s">
        <v>1773</v>
      </c>
      <c r="H3661" s="220" t="s">
        <v>74</v>
      </c>
    </row>
    <row r="3662" spans="1:8" ht="27" customHeight="1">
      <c r="A3662">
        <v>12038</v>
      </c>
      <c r="B3662" t="s">
        <v>12226</v>
      </c>
      <c r="C3662" t="s">
        <v>1574</v>
      </c>
      <c r="D3662" s="673">
        <v>448.79</v>
      </c>
      <c r="E3662" s="220" t="s">
        <v>14360</v>
      </c>
      <c r="F3662" s="441">
        <v>45261</v>
      </c>
      <c r="G3662" s="220" t="s">
        <v>1773</v>
      </c>
      <c r="H3662" s="220" t="s">
        <v>74</v>
      </c>
    </row>
    <row r="3663" spans="1:8" ht="27" customHeight="1">
      <c r="A3663">
        <v>39757</v>
      </c>
      <c r="B3663" t="s">
        <v>12227</v>
      </c>
      <c r="C3663" t="s">
        <v>1574</v>
      </c>
      <c r="D3663" s="673">
        <v>414.99</v>
      </c>
      <c r="E3663" s="220" t="s">
        <v>14360</v>
      </c>
      <c r="F3663" s="441">
        <v>45261</v>
      </c>
      <c r="G3663" s="220" t="s">
        <v>1773</v>
      </c>
      <c r="H3663" s="220" t="s">
        <v>74</v>
      </c>
    </row>
    <row r="3664" spans="1:8" ht="27" customHeight="1">
      <c r="A3664">
        <v>39758</v>
      </c>
      <c r="B3664" t="s">
        <v>12228</v>
      </c>
      <c r="C3664" t="s">
        <v>1574</v>
      </c>
      <c r="D3664" s="673">
        <v>604.79</v>
      </c>
      <c r="E3664" s="220" t="s">
        <v>14360</v>
      </c>
      <c r="F3664" s="441">
        <v>45261</v>
      </c>
      <c r="G3664" s="220" t="s">
        <v>1773</v>
      </c>
      <c r="H3664" s="220" t="s">
        <v>74</v>
      </c>
    </row>
    <row r="3665" spans="1:8" ht="27" customHeight="1">
      <c r="A3665">
        <v>39759</v>
      </c>
      <c r="B3665" t="s">
        <v>12229</v>
      </c>
      <c r="C3665" t="s">
        <v>1574</v>
      </c>
      <c r="D3665" s="673">
        <v>746.92</v>
      </c>
      <c r="E3665" s="220" t="s">
        <v>14360</v>
      </c>
      <c r="F3665" s="441">
        <v>45261</v>
      </c>
      <c r="G3665" s="220" t="s">
        <v>1773</v>
      </c>
      <c r="H3665" s="220" t="s">
        <v>74</v>
      </c>
    </row>
    <row r="3666" spans="1:8" ht="27" customHeight="1">
      <c r="A3666">
        <v>39761</v>
      </c>
      <c r="B3666" t="s">
        <v>12230</v>
      </c>
      <c r="C3666" t="s">
        <v>1574</v>
      </c>
      <c r="D3666" s="673">
        <v>897.82</v>
      </c>
      <c r="E3666" s="220" t="s">
        <v>14360</v>
      </c>
      <c r="F3666" s="441">
        <v>45261</v>
      </c>
      <c r="G3666" s="220" t="s">
        <v>1773</v>
      </c>
      <c r="H3666" s="220" t="s">
        <v>74</v>
      </c>
    </row>
    <row r="3667" spans="1:8" ht="27" customHeight="1">
      <c r="A3667">
        <v>39805</v>
      </c>
      <c r="B3667" t="s">
        <v>12231</v>
      </c>
      <c r="C3667" t="s">
        <v>1574</v>
      </c>
      <c r="D3667" s="673">
        <v>172.82</v>
      </c>
      <c r="E3667" s="220" t="s">
        <v>14360</v>
      </c>
      <c r="F3667" s="441">
        <v>45261</v>
      </c>
      <c r="G3667" s="220" t="s">
        <v>1773</v>
      </c>
      <c r="H3667" s="220" t="s">
        <v>74</v>
      </c>
    </row>
    <row r="3668" spans="1:8" ht="27" customHeight="1">
      <c r="A3668">
        <v>39806</v>
      </c>
      <c r="B3668" t="s">
        <v>12232</v>
      </c>
      <c r="C3668" t="s">
        <v>1574</v>
      </c>
      <c r="D3668" s="673">
        <v>320.19</v>
      </c>
      <c r="E3668" s="220" t="s">
        <v>14360</v>
      </c>
      <c r="F3668" s="441">
        <v>45261</v>
      </c>
      <c r="G3668" s="220" t="s">
        <v>1773</v>
      </c>
      <c r="H3668" s="220" t="s">
        <v>74</v>
      </c>
    </row>
    <row r="3669" spans="1:8" ht="27" customHeight="1">
      <c r="A3669">
        <v>39807</v>
      </c>
      <c r="B3669" t="s">
        <v>12233</v>
      </c>
      <c r="C3669" t="s">
        <v>1574</v>
      </c>
      <c r="D3669" s="673">
        <v>693.94</v>
      </c>
      <c r="E3669" s="220" t="s">
        <v>14360</v>
      </c>
      <c r="F3669" s="441">
        <v>45261</v>
      </c>
      <c r="G3669" s="220" t="s">
        <v>1773</v>
      </c>
      <c r="H3669" s="220" t="s">
        <v>74</v>
      </c>
    </row>
    <row r="3670" spans="1:8" ht="27" customHeight="1">
      <c r="A3670">
        <v>43100</v>
      </c>
      <c r="B3670" t="s">
        <v>12234</v>
      </c>
      <c r="C3670" t="s">
        <v>1574</v>
      </c>
      <c r="D3670" s="673">
        <v>542.51</v>
      </c>
      <c r="E3670" s="220" t="s">
        <v>14360</v>
      </c>
      <c r="F3670" s="441">
        <v>45261</v>
      </c>
      <c r="G3670" s="220" t="s">
        <v>1773</v>
      </c>
      <c r="H3670" s="220" t="s">
        <v>74</v>
      </c>
    </row>
    <row r="3671" spans="1:8" ht="27" customHeight="1">
      <c r="A3671">
        <v>39804</v>
      </c>
      <c r="B3671" t="s">
        <v>12235</v>
      </c>
      <c r="C3671" t="s">
        <v>1574</v>
      </c>
      <c r="D3671" s="673">
        <v>101.48</v>
      </c>
      <c r="E3671" s="220" t="s">
        <v>14360</v>
      </c>
      <c r="F3671" s="441">
        <v>45261</v>
      </c>
      <c r="G3671" s="220" t="s">
        <v>1773</v>
      </c>
      <c r="H3671" s="220" t="s">
        <v>74</v>
      </c>
    </row>
    <row r="3672" spans="1:8" ht="27" customHeight="1">
      <c r="A3672">
        <v>39796</v>
      </c>
      <c r="B3672" t="s">
        <v>12236</v>
      </c>
      <c r="C3672" t="s">
        <v>1574</v>
      </c>
      <c r="D3672" s="673">
        <v>105.11</v>
      </c>
      <c r="E3672" s="220" t="s">
        <v>14360</v>
      </c>
      <c r="F3672" s="441">
        <v>45261</v>
      </c>
      <c r="G3672" s="220" t="s">
        <v>1773</v>
      </c>
      <c r="H3672" s="220" t="s">
        <v>74</v>
      </c>
    </row>
    <row r="3673" spans="1:8" ht="27" customHeight="1">
      <c r="A3673">
        <v>39797</v>
      </c>
      <c r="B3673" t="s">
        <v>12237</v>
      </c>
      <c r="C3673" t="s">
        <v>1574</v>
      </c>
      <c r="D3673" s="673">
        <v>165</v>
      </c>
      <c r="E3673" s="220" t="s">
        <v>14360</v>
      </c>
      <c r="F3673" s="441">
        <v>45261</v>
      </c>
      <c r="G3673" s="220" t="s">
        <v>1773</v>
      </c>
      <c r="H3673" s="220" t="s">
        <v>74</v>
      </c>
    </row>
    <row r="3674" spans="1:8" ht="27" customHeight="1">
      <c r="A3674">
        <v>39798</v>
      </c>
      <c r="B3674" t="s">
        <v>12238</v>
      </c>
      <c r="C3674" t="s">
        <v>1574</v>
      </c>
      <c r="D3674" s="673">
        <v>283.02999999999997</v>
      </c>
      <c r="E3674" s="220" t="s">
        <v>14360</v>
      </c>
      <c r="F3674" s="441">
        <v>45261</v>
      </c>
      <c r="G3674" s="220" t="s">
        <v>1773</v>
      </c>
      <c r="H3674" s="220" t="s">
        <v>74</v>
      </c>
    </row>
    <row r="3675" spans="1:8" ht="27" customHeight="1">
      <c r="A3675">
        <v>39794</v>
      </c>
      <c r="B3675" t="s">
        <v>12239</v>
      </c>
      <c r="C3675" t="s">
        <v>1574</v>
      </c>
      <c r="D3675" s="673">
        <v>44.61</v>
      </c>
      <c r="E3675" s="220" t="s">
        <v>14360</v>
      </c>
      <c r="F3675" s="441">
        <v>45261</v>
      </c>
      <c r="G3675" s="220" t="s">
        <v>1773</v>
      </c>
      <c r="H3675" s="220" t="s">
        <v>74</v>
      </c>
    </row>
    <row r="3676" spans="1:8" ht="27" customHeight="1">
      <c r="A3676">
        <v>39795</v>
      </c>
      <c r="B3676" t="s">
        <v>12240</v>
      </c>
      <c r="C3676" t="s">
        <v>1574</v>
      </c>
      <c r="D3676" s="673">
        <v>70.48</v>
      </c>
      <c r="E3676" s="220" t="s">
        <v>14360</v>
      </c>
      <c r="F3676" s="441">
        <v>45261</v>
      </c>
      <c r="G3676" s="220" t="s">
        <v>1773</v>
      </c>
      <c r="H3676" s="220" t="s">
        <v>74</v>
      </c>
    </row>
    <row r="3677" spans="1:8" ht="27" customHeight="1">
      <c r="A3677">
        <v>39799</v>
      </c>
      <c r="B3677" t="s">
        <v>12241</v>
      </c>
      <c r="C3677" t="s">
        <v>1574</v>
      </c>
      <c r="D3677" s="673">
        <v>52</v>
      </c>
      <c r="E3677" s="220" t="s">
        <v>14360</v>
      </c>
      <c r="F3677" s="441">
        <v>45261</v>
      </c>
      <c r="G3677" s="220" t="s">
        <v>1773</v>
      </c>
      <c r="H3677" s="220" t="s">
        <v>74</v>
      </c>
    </row>
    <row r="3678" spans="1:8" ht="27" customHeight="1">
      <c r="A3678">
        <v>39801</v>
      </c>
      <c r="B3678" t="s">
        <v>12242</v>
      </c>
      <c r="C3678" t="s">
        <v>1574</v>
      </c>
      <c r="D3678" s="673">
        <v>148.84</v>
      </c>
      <c r="E3678" s="220" t="s">
        <v>14360</v>
      </c>
      <c r="F3678" s="441">
        <v>45261</v>
      </c>
      <c r="G3678" s="220" t="s">
        <v>1773</v>
      </c>
      <c r="H3678" s="220" t="s">
        <v>74</v>
      </c>
    </row>
    <row r="3679" spans="1:8" ht="27" customHeight="1">
      <c r="A3679">
        <v>39802</v>
      </c>
      <c r="B3679" t="s">
        <v>12243</v>
      </c>
      <c r="C3679" t="s">
        <v>1574</v>
      </c>
      <c r="D3679" s="673">
        <v>218.17</v>
      </c>
      <c r="E3679" s="220" t="s">
        <v>14360</v>
      </c>
      <c r="F3679" s="441">
        <v>45261</v>
      </c>
      <c r="G3679" s="220" t="s">
        <v>1773</v>
      </c>
      <c r="H3679" s="220" t="s">
        <v>74</v>
      </c>
    </row>
    <row r="3680" spans="1:8" ht="27" customHeight="1">
      <c r="A3680">
        <v>39803</v>
      </c>
      <c r="B3680" t="s">
        <v>12244</v>
      </c>
      <c r="C3680" t="s">
        <v>1574</v>
      </c>
      <c r="D3680" s="673">
        <v>304.36</v>
      </c>
      <c r="E3680" s="220" t="s">
        <v>14360</v>
      </c>
      <c r="F3680" s="441">
        <v>45261</v>
      </c>
      <c r="G3680" s="220" t="s">
        <v>1773</v>
      </c>
      <c r="H3680" s="220" t="s">
        <v>74</v>
      </c>
    </row>
    <row r="3681" spans="1:8" ht="27" customHeight="1">
      <c r="A3681">
        <v>39800</v>
      </c>
      <c r="B3681" t="s">
        <v>12245</v>
      </c>
      <c r="C3681" t="s">
        <v>1574</v>
      </c>
      <c r="D3681" s="673">
        <v>88.59</v>
      </c>
      <c r="E3681" s="220" t="s">
        <v>14360</v>
      </c>
      <c r="F3681" s="441">
        <v>45261</v>
      </c>
      <c r="G3681" s="220" t="s">
        <v>1773</v>
      </c>
      <c r="H3681" s="220" t="s">
        <v>74</v>
      </c>
    </row>
    <row r="3682" spans="1:8" ht="27" customHeight="1">
      <c r="A3682">
        <v>43837</v>
      </c>
      <c r="B3682" t="s">
        <v>12246</v>
      </c>
      <c r="C3682" t="s">
        <v>1574</v>
      </c>
      <c r="D3682" s="674">
        <v>1044.93</v>
      </c>
      <c r="E3682" s="220" t="s">
        <v>14360</v>
      </c>
      <c r="F3682" s="441">
        <v>45261</v>
      </c>
      <c r="G3682" s="220" t="s">
        <v>1773</v>
      </c>
      <c r="H3682" s="220" t="s">
        <v>74</v>
      </c>
    </row>
    <row r="3683" spans="1:8" ht="27" customHeight="1">
      <c r="A3683">
        <v>43836</v>
      </c>
      <c r="B3683" t="s">
        <v>12247</v>
      </c>
      <c r="C3683" t="s">
        <v>1574</v>
      </c>
      <c r="D3683" s="674">
        <v>2126.25</v>
      </c>
      <c r="E3683" s="220" t="s">
        <v>14360</v>
      </c>
      <c r="F3683" s="441">
        <v>45261</v>
      </c>
      <c r="G3683" s="220" t="s">
        <v>1773</v>
      </c>
      <c r="H3683" s="220" t="s">
        <v>74</v>
      </c>
    </row>
    <row r="3684" spans="1:8" ht="27" customHeight="1">
      <c r="A3684">
        <v>21059</v>
      </c>
      <c r="B3684" t="s">
        <v>12248</v>
      </c>
      <c r="C3684" t="s">
        <v>1574</v>
      </c>
      <c r="D3684" s="673">
        <v>61.13</v>
      </c>
      <c r="E3684" s="220" t="s">
        <v>14360</v>
      </c>
      <c r="F3684" s="441">
        <v>45261</v>
      </c>
      <c r="G3684" s="220" t="s">
        <v>1773</v>
      </c>
      <c r="H3684" s="220" t="s">
        <v>74</v>
      </c>
    </row>
    <row r="3685" spans="1:8" ht="27" customHeight="1">
      <c r="A3685">
        <v>11234</v>
      </c>
      <c r="B3685" t="s">
        <v>12249</v>
      </c>
      <c r="C3685" t="s">
        <v>1574</v>
      </c>
      <c r="D3685" s="673">
        <v>92.14</v>
      </c>
      <c r="E3685" s="220" t="s">
        <v>14360</v>
      </c>
      <c r="F3685" s="441">
        <v>45261</v>
      </c>
      <c r="G3685" s="220" t="s">
        <v>1773</v>
      </c>
      <c r="H3685" s="220" t="s">
        <v>74</v>
      </c>
    </row>
    <row r="3686" spans="1:8" ht="27" customHeight="1">
      <c r="A3686">
        <v>21060</v>
      </c>
      <c r="B3686" t="s">
        <v>12250</v>
      </c>
      <c r="C3686" t="s">
        <v>1574</v>
      </c>
      <c r="D3686" s="673">
        <v>113.41</v>
      </c>
      <c r="E3686" s="220" t="s">
        <v>14360</v>
      </c>
      <c r="F3686" s="441">
        <v>45261</v>
      </c>
      <c r="G3686" s="220" t="s">
        <v>1773</v>
      </c>
      <c r="H3686" s="220" t="s">
        <v>74</v>
      </c>
    </row>
    <row r="3687" spans="1:8" ht="27" customHeight="1">
      <c r="A3687">
        <v>21061</v>
      </c>
      <c r="B3687" t="s">
        <v>12251</v>
      </c>
      <c r="C3687" t="s">
        <v>1574</v>
      </c>
      <c r="D3687" s="673">
        <v>141.76</v>
      </c>
      <c r="E3687" s="220" t="s">
        <v>14360</v>
      </c>
      <c r="F3687" s="441">
        <v>45261</v>
      </c>
      <c r="G3687" s="220" t="s">
        <v>1773</v>
      </c>
      <c r="H3687" s="220" t="s">
        <v>74</v>
      </c>
    </row>
    <row r="3688" spans="1:8" ht="27" customHeight="1">
      <c r="A3688">
        <v>21062</v>
      </c>
      <c r="B3688" t="s">
        <v>12252</v>
      </c>
      <c r="C3688" t="s">
        <v>1574</v>
      </c>
      <c r="D3688" s="673">
        <v>223.28</v>
      </c>
      <c r="E3688" s="220" t="s">
        <v>14360</v>
      </c>
      <c r="F3688" s="441">
        <v>45261</v>
      </c>
      <c r="G3688" s="220" t="s">
        <v>1773</v>
      </c>
      <c r="H3688" s="220" t="s">
        <v>74</v>
      </c>
    </row>
    <row r="3689" spans="1:8" ht="27" customHeight="1">
      <c r="A3689">
        <v>11708</v>
      </c>
      <c r="B3689" t="s">
        <v>12253</v>
      </c>
      <c r="C3689" t="s">
        <v>1574</v>
      </c>
      <c r="D3689" s="673">
        <v>24.36</v>
      </c>
      <c r="E3689" s="220" t="s">
        <v>14360</v>
      </c>
      <c r="F3689" s="441">
        <v>45261</v>
      </c>
      <c r="G3689" s="220" t="s">
        <v>1773</v>
      </c>
      <c r="H3689" s="220" t="s">
        <v>74</v>
      </c>
    </row>
    <row r="3690" spans="1:8" ht="27" customHeight="1">
      <c r="A3690">
        <v>11709</v>
      </c>
      <c r="B3690" t="s">
        <v>12254</v>
      </c>
      <c r="C3690" t="s">
        <v>1574</v>
      </c>
      <c r="D3690" s="673">
        <v>57.23</v>
      </c>
      <c r="E3690" s="220" t="s">
        <v>14360</v>
      </c>
      <c r="F3690" s="441">
        <v>45261</v>
      </c>
      <c r="G3690" s="220" t="s">
        <v>1773</v>
      </c>
      <c r="H3690" s="220" t="s">
        <v>74</v>
      </c>
    </row>
    <row r="3691" spans="1:8" ht="27" customHeight="1">
      <c r="A3691">
        <v>11710</v>
      </c>
      <c r="B3691" t="s">
        <v>12255</v>
      </c>
      <c r="C3691" t="s">
        <v>1574</v>
      </c>
      <c r="D3691" s="673">
        <v>131.57</v>
      </c>
      <c r="E3691" s="220" t="s">
        <v>14360</v>
      </c>
      <c r="F3691" s="441">
        <v>45261</v>
      </c>
      <c r="G3691" s="220" t="s">
        <v>1773</v>
      </c>
      <c r="H3691" s="220" t="s">
        <v>74</v>
      </c>
    </row>
    <row r="3692" spans="1:8" ht="27" customHeight="1">
      <c r="A3692">
        <v>11707</v>
      </c>
      <c r="B3692" t="s">
        <v>12256</v>
      </c>
      <c r="C3692" t="s">
        <v>1574</v>
      </c>
      <c r="D3692" s="673">
        <v>18.25</v>
      </c>
      <c r="E3692" s="220" t="s">
        <v>14360</v>
      </c>
      <c r="F3692" s="441">
        <v>45261</v>
      </c>
      <c r="G3692" s="220" t="s">
        <v>1773</v>
      </c>
      <c r="H3692" s="220" t="s">
        <v>74</v>
      </c>
    </row>
    <row r="3693" spans="1:8" ht="27" customHeight="1">
      <c r="A3693">
        <v>5102</v>
      </c>
      <c r="B3693" t="s">
        <v>12257</v>
      </c>
      <c r="C3693" t="s">
        <v>1574</v>
      </c>
      <c r="D3693" s="673">
        <v>11.52</v>
      </c>
      <c r="E3693" s="220" t="s">
        <v>14360</v>
      </c>
      <c r="F3693" s="441">
        <v>45261</v>
      </c>
      <c r="G3693" s="220" t="s">
        <v>1773</v>
      </c>
      <c r="H3693" s="220" t="s">
        <v>74</v>
      </c>
    </row>
    <row r="3694" spans="1:8" ht="27" customHeight="1">
      <c r="A3694">
        <v>11739</v>
      </c>
      <c r="B3694" t="s">
        <v>12258</v>
      </c>
      <c r="C3694" t="s">
        <v>1574</v>
      </c>
      <c r="D3694" s="673">
        <v>8.2100000000000009</v>
      </c>
      <c r="E3694" s="220" t="s">
        <v>14360</v>
      </c>
      <c r="F3694" s="441">
        <v>45261</v>
      </c>
      <c r="G3694" s="220" t="s">
        <v>1773</v>
      </c>
      <c r="H3694" s="220" t="s">
        <v>74</v>
      </c>
    </row>
    <row r="3695" spans="1:8" ht="27" customHeight="1">
      <c r="A3695">
        <v>11711</v>
      </c>
      <c r="B3695" t="s">
        <v>12259</v>
      </c>
      <c r="C3695" t="s">
        <v>1574</v>
      </c>
      <c r="D3695" s="673">
        <v>9.6</v>
      </c>
      <c r="E3695" s="220" t="s">
        <v>14360</v>
      </c>
      <c r="F3695" s="441">
        <v>45261</v>
      </c>
      <c r="G3695" s="220" t="s">
        <v>1773</v>
      </c>
      <c r="H3695" s="220" t="s">
        <v>74</v>
      </c>
    </row>
    <row r="3696" spans="1:8" ht="27" customHeight="1">
      <c r="A3696">
        <v>11741</v>
      </c>
      <c r="B3696" t="s">
        <v>12260</v>
      </c>
      <c r="C3696" t="s">
        <v>1574</v>
      </c>
      <c r="D3696" s="673">
        <v>10.45</v>
      </c>
      <c r="E3696" s="220" t="s">
        <v>14360</v>
      </c>
      <c r="F3696" s="441">
        <v>45261</v>
      </c>
      <c r="G3696" s="220" t="s">
        <v>1773</v>
      </c>
      <c r="H3696" s="220" t="s">
        <v>74</v>
      </c>
    </row>
    <row r="3697" spans="1:8" ht="27" customHeight="1">
      <c r="A3697">
        <v>11745</v>
      </c>
      <c r="B3697" t="s">
        <v>12261</v>
      </c>
      <c r="C3697" t="s">
        <v>1574</v>
      </c>
      <c r="D3697" s="673">
        <v>13.77</v>
      </c>
      <c r="E3697" s="220" t="s">
        <v>14360</v>
      </c>
      <c r="F3697" s="441">
        <v>45261</v>
      </c>
      <c r="G3697" s="220" t="s">
        <v>1773</v>
      </c>
      <c r="H3697" s="220" t="s">
        <v>74</v>
      </c>
    </row>
    <row r="3698" spans="1:8" ht="27" customHeight="1">
      <c r="A3698">
        <v>11743</v>
      </c>
      <c r="B3698" t="s">
        <v>12262</v>
      </c>
      <c r="C3698" t="s">
        <v>1574</v>
      </c>
      <c r="D3698" s="673">
        <v>8.7799999999999994</v>
      </c>
      <c r="E3698" s="220" t="s">
        <v>14360</v>
      </c>
      <c r="F3698" s="441">
        <v>45261</v>
      </c>
      <c r="G3698" s="220" t="s">
        <v>1773</v>
      </c>
      <c r="H3698" s="220" t="s">
        <v>74</v>
      </c>
    </row>
    <row r="3699" spans="1:8" ht="27" customHeight="1">
      <c r="A3699">
        <v>1088</v>
      </c>
      <c r="B3699" t="s">
        <v>12263</v>
      </c>
      <c r="C3699" t="s">
        <v>1574</v>
      </c>
      <c r="D3699" s="673">
        <v>33.159999999999997</v>
      </c>
      <c r="E3699" s="220" t="s">
        <v>14360</v>
      </c>
      <c r="F3699" s="441">
        <v>45261</v>
      </c>
      <c r="G3699" s="220" t="s">
        <v>1773</v>
      </c>
      <c r="H3699" s="220" t="s">
        <v>74</v>
      </c>
    </row>
    <row r="3700" spans="1:8" ht="27" customHeight="1">
      <c r="A3700">
        <v>1087</v>
      </c>
      <c r="B3700" t="s">
        <v>12264</v>
      </c>
      <c r="C3700" t="s">
        <v>1574</v>
      </c>
      <c r="D3700" s="673">
        <v>41.41</v>
      </c>
      <c r="E3700" s="220" t="s">
        <v>14360</v>
      </c>
      <c r="F3700" s="441">
        <v>45261</v>
      </c>
      <c r="G3700" s="220" t="s">
        <v>1773</v>
      </c>
      <c r="H3700" s="220" t="s">
        <v>74</v>
      </c>
    </row>
    <row r="3701" spans="1:8" ht="27" customHeight="1">
      <c r="A3701">
        <v>38777</v>
      </c>
      <c r="B3701" t="s">
        <v>12265</v>
      </c>
      <c r="C3701" t="s">
        <v>1574</v>
      </c>
      <c r="D3701" s="673">
        <v>82.49</v>
      </c>
      <c r="E3701" s="220" t="s">
        <v>14360</v>
      </c>
      <c r="F3701" s="441">
        <v>45261</v>
      </c>
      <c r="G3701" s="220" t="s">
        <v>1773</v>
      </c>
      <c r="H3701" s="220" t="s">
        <v>74</v>
      </c>
    </row>
    <row r="3702" spans="1:8" ht="27" customHeight="1">
      <c r="A3702">
        <v>1086</v>
      </c>
      <c r="B3702" t="s">
        <v>12266</v>
      </c>
      <c r="C3702" t="s">
        <v>1574</v>
      </c>
      <c r="D3702" s="673">
        <v>43.53</v>
      </c>
      <c r="E3702" s="220" t="s">
        <v>14360</v>
      </c>
      <c r="F3702" s="441">
        <v>45261</v>
      </c>
      <c r="G3702" s="220" t="s">
        <v>1773</v>
      </c>
      <c r="H3702" s="220" t="s">
        <v>74</v>
      </c>
    </row>
    <row r="3703" spans="1:8" ht="27" customHeight="1">
      <c r="A3703">
        <v>1079</v>
      </c>
      <c r="B3703" t="s">
        <v>12267</v>
      </c>
      <c r="C3703" t="s">
        <v>1574</v>
      </c>
      <c r="D3703" s="673">
        <v>45</v>
      </c>
      <c r="E3703" s="220" t="s">
        <v>14360</v>
      </c>
      <c r="F3703" s="441">
        <v>45261</v>
      </c>
      <c r="G3703" s="220" t="s">
        <v>1773</v>
      </c>
      <c r="H3703" s="220" t="s">
        <v>74</v>
      </c>
    </row>
    <row r="3704" spans="1:8" ht="27" customHeight="1">
      <c r="A3704">
        <v>39374</v>
      </c>
      <c r="B3704" t="s">
        <v>12268</v>
      </c>
      <c r="C3704" t="s">
        <v>1574</v>
      </c>
      <c r="D3704" s="673">
        <v>128</v>
      </c>
      <c r="E3704" s="220" t="s">
        <v>14360</v>
      </c>
      <c r="F3704" s="441">
        <v>45261</v>
      </c>
      <c r="G3704" s="220" t="s">
        <v>1773</v>
      </c>
      <c r="H3704" s="220" t="s">
        <v>74</v>
      </c>
    </row>
    <row r="3705" spans="1:8" ht="27" customHeight="1">
      <c r="A3705">
        <v>1082</v>
      </c>
      <c r="B3705" t="s">
        <v>12269</v>
      </c>
      <c r="C3705" t="s">
        <v>1574</v>
      </c>
      <c r="D3705" s="673">
        <v>282.88</v>
      </c>
      <c r="E3705" s="220" t="s">
        <v>14360</v>
      </c>
      <c r="F3705" s="441">
        <v>45261</v>
      </c>
      <c r="G3705" s="220" t="s">
        <v>1773</v>
      </c>
      <c r="H3705" s="220" t="s">
        <v>74</v>
      </c>
    </row>
    <row r="3706" spans="1:8" ht="27" customHeight="1">
      <c r="A3706">
        <v>12316</v>
      </c>
      <c r="B3706" t="s">
        <v>12270</v>
      </c>
      <c r="C3706" t="s">
        <v>1574</v>
      </c>
      <c r="D3706" s="673">
        <v>129.65</v>
      </c>
      <c r="E3706" s="220" t="s">
        <v>14360</v>
      </c>
      <c r="F3706" s="441">
        <v>45261</v>
      </c>
      <c r="G3706" s="220" t="s">
        <v>1773</v>
      </c>
      <c r="H3706" s="220" t="s">
        <v>74</v>
      </c>
    </row>
    <row r="3707" spans="1:8" ht="27" customHeight="1">
      <c r="A3707">
        <v>12317</v>
      </c>
      <c r="B3707" t="s">
        <v>12271</v>
      </c>
      <c r="C3707" t="s">
        <v>1574</v>
      </c>
      <c r="D3707" s="673">
        <v>154.61000000000001</v>
      </c>
      <c r="E3707" s="220" t="s">
        <v>14360</v>
      </c>
      <c r="F3707" s="441">
        <v>45261</v>
      </c>
      <c r="G3707" s="220" t="s">
        <v>1773</v>
      </c>
      <c r="H3707" s="220" t="s">
        <v>74</v>
      </c>
    </row>
    <row r="3708" spans="1:8" ht="27" customHeight="1">
      <c r="A3708">
        <v>12318</v>
      </c>
      <c r="B3708" t="s">
        <v>12272</v>
      </c>
      <c r="C3708" t="s">
        <v>1574</v>
      </c>
      <c r="D3708" s="673">
        <v>178.12</v>
      </c>
      <c r="E3708" s="220" t="s">
        <v>14360</v>
      </c>
      <c r="F3708" s="441">
        <v>45261</v>
      </c>
      <c r="G3708" s="220" t="s">
        <v>1773</v>
      </c>
      <c r="H3708" s="220" t="s">
        <v>74</v>
      </c>
    </row>
    <row r="3709" spans="1:8" ht="27" customHeight="1">
      <c r="A3709">
        <v>5104</v>
      </c>
      <c r="B3709" t="s">
        <v>12273</v>
      </c>
      <c r="C3709" t="s">
        <v>1578</v>
      </c>
      <c r="D3709" s="673">
        <v>60.54</v>
      </c>
      <c r="E3709" s="220" t="s">
        <v>14360</v>
      </c>
      <c r="F3709" s="441">
        <v>45261</v>
      </c>
      <c r="G3709" s="220" t="s">
        <v>1773</v>
      </c>
      <c r="H3709" s="220" t="s">
        <v>74</v>
      </c>
    </row>
    <row r="3710" spans="1:8" ht="27" customHeight="1">
      <c r="A3710">
        <v>44530</v>
      </c>
      <c r="B3710" t="s">
        <v>12274</v>
      </c>
      <c r="C3710" t="s">
        <v>1574</v>
      </c>
      <c r="D3710" s="673">
        <v>37.81</v>
      </c>
      <c r="E3710" s="220" t="s">
        <v>14360</v>
      </c>
      <c r="F3710" s="441">
        <v>45261</v>
      </c>
      <c r="G3710" s="220" t="s">
        <v>1773</v>
      </c>
      <c r="H3710" s="220" t="s">
        <v>74</v>
      </c>
    </row>
    <row r="3711" spans="1:8" ht="27" customHeight="1">
      <c r="A3711">
        <v>2710</v>
      </c>
      <c r="B3711" t="s">
        <v>12275</v>
      </c>
      <c r="C3711" t="s">
        <v>1574</v>
      </c>
      <c r="D3711" s="673">
        <v>30.2</v>
      </c>
      <c r="E3711" s="220" t="s">
        <v>14360</v>
      </c>
      <c r="F3711" s="441">
        <v>45261</v>
      </c>
      <c r="G3711" s="220" t="s">
        <v>1773</v>
      </c>
      <c r="H3711" s="220" t="s">
        <v>74</v>
      </c>
    </row>
    <row r="3712" spans="1:8" ht="27" customHeight="1">
      <c r="A3712">
        <v>14575</v>
      </c>
      <c r="B3712" t="s">
        <v>12276</v>
      </c>
      <c r="C3712" t="s">
        <v>1574</v>
      </c>
      <c r="D3712" s="674">
        <v>4625057.1500000004</v>
      </c>
      <c r="E3712" s="220" t="s">
        <v>14360</v>
      </c>
      <c r="F3712" s="441">
        <v>45261</v>
      </c>
      <c r="G3712" s="220" t="s">
        <v>1773</v>
      </c>
      <c r="H3712" s="220" t="s">
        <v>74</v>
      </c>
    </row>
    <row r="3713" spans="1:8" ht="27" customHeight="1">
      <c r="A3713">
        <v>20043</v>
      </c>
      <c r="B3713" t="s">
        <v>12277</v>
      </c>
      <c r="C3713" t="s">
        <v>1574</v>
      </c>
      <c r="D3713" s="673">
        <v>8.4600000000000009</v>
      </c>
      <c r="E3713" s="220" t="s">
        <v>14360</v>
      </c>
      <c r="F3713" s="441">
        <v>45261</v>
      </c>
      <c r="G3713" s="220" t="s">
        <v>1773</v>
      </c>
      <c r="H3713" s="220" t="s">
        <v>74</v>
      </c>
    </row>
    <row r="3714" spans="1:8" ht="27" customHeight="1">
      <c r="A3714">
        <v>20044</v>
      </c>
      <c r="B3714" t="s">
        <v>12278</v>
      </c>
      <c r="C3714" t="s">
        <v>1574</v>
      </c>
      <c r="D3714" s="673">
        <v>9.81</v>
      </c>
      <c r="E3714" s="220" t="s">
        <v>14360</v>
      </c>
      <c r="F3714" s="441">
        <v>45261</v>
      </c>
      <c r="G3714" s="220" t="s">
        <v>1773</v>
      </c>
      <c r="H3714" s="220" t="s">
        <v>74</v>
      </c>
    </row>
    <row r="3715" spans="1:8" ht="27" customHeight="1">
      <c r="A3715">
        <v>20042</v>
      </c>
      <c r="B3715" t="s">
        <v>12279</v>
      </c>
      <c r="C3715" t="s">
        <v>1574</v>
      </c>
      <c r="D3715" s="673">
        <v>7.34</v>
      </c>
      <c r="E3715" s="220" t="s">
        <v>14360</v>
      </c>
      <c r="F3715" s="441">
        <v>45261</v>
      </c>
      <c r="G3715" s="220" t="s">
        <v>1773</v>
      </c>
      <c r="H3715" s="220" t="s">
        <v>74</v>
      </c>
    </row>
    <row r="3716" spans="1:8" ht="27" customHeight="1">
      <c r="A3716">
        <v>20046</v>
      </c>
      <c r="B3716" t="s">
        <v>12280</v>
      </c>
      <c r="C3716" t="s">
        <v>1574</v>
      </c>
      <c r="D3716" s="673">
        <v>17.37</v>
      </c>
      <c r="E3716" s="220" t="s">
        <v>14360</v>
      </c>
      <c r="F3716" s="441">
        <v>45261</v>
      </c>
      <c r="G3716" s="220" t="s">
        <v>1773</v>
      </c>
      <c r="H3716" s="220" t="s">
        <v>74</v>
      </c>
    </row>
    <row r="3717" spans="1:8" ht="27" customHeight="1">
      <c r="A3717">
        <v>20047</v>
      </c>
      <c r="B3717" t="s">
        <v>12281</v>
      </c>
      <c r="C3717" t="s">
        <v>1574</v>
      </c>
      <c r="D3717" s="673">
        <v>52.08</v>
      </c>
      <c r="E3717" s="220" t="s">
        <v>14360</v>
      </c>
      <c r="F3717" s="441">
        <v>45261</v>
      </c>
      <c r="G3717" s="220" t="s">
        <v>1773</v>
      </c>
      <c r="H3717" s="220" t="s">
        <v>74</v>
      </c>
    </row>
    <row r="3718" spans="1:8" ht="27" customHeight="1">
      <c r="A3718">
        <v>20045</v>
      </c>
      <c r="B3718" t="s">
        <v>12282</v>
      </c>
      <c r="C3718" t="s">
        <v>1574</v>
      </c>
      <c r="D3718" s="673">
        <v>8.7899999999999991</v>
      </c>
      <c r="E3718" s="220" t="s">
        <v>14360</v>
      </c>
      <c r="F3718" s="441">
        <v>45261</v>
      </c>
      <c r="G3718" s="220" t="s">
        <v>1773</v>
      </c>
      <c r="H3718" s="220" t="s">
        <v>74</v>
      </c>
    </row>
    <row r="3719" spans="1:8" ht="27" customHeight="1">
      <c r="A3719">
        <v>20972</v>
      </c>
      <c r="B3719" t="s">
        <v>12283</v>
      </c>
      <c r="C3719" t="s">
        <v>1574</v>
      </c>
      <c r="D3719" s="673">
        <v>142.85</v>
      </c>
      <c r="E3719" s="220" t="s">
        <v>14360</v>
      </c>
      <c r="F3719" s="441">
        <v>45261</v>
      </c>
      <c r="G3719" s="220" t="s">
        <v>1773</v>
      </c>
      <c r="H3719" s="220" t="s">
        <v>74</v>
      </c>
    </row>
    <row r="3720" spans="1:8" ht="27" customHeight="1">
      <c r="A3720">
        <v>11321</v>
      </c>
      <c r="B3720" t="s">
        <v>12284</v>
      </c>
      <c r="C3720" t="s">
        <v>1574</v>
      </c>
      <c r="D3720" s="673">
        <v>24.73</v>
      </c>
      <c r="E3720" s="220" t="s">
        <v>14360</v>
      </c>
      <c r="F3720" s="441">
        <v>45261</v>
      </c>
      <c r="G3720" s="220" t="s">
        <v>1773</v>
      </c>
      <c r="H3720" s="220" t="s">
        <v>74</v>
      </c>
    </row>
    <row r="3721" spans="1:8" ht="27" customHeight="1">
      <c r="A3721">
        <v>11323</v>
      </c>
      <c r="B3721" t="s">
        <v>12285</v>
      </c>
      <c r="C3721" t="s">
        <v>1574</v>
      </c>
      <c r="D3721" s="673">
        <v>28.45</v>
      </c>
      <c r="E3721" s="220" t="s">
        <v>14360</v>
      </c>
      <c r="F3721" s="441">
        <v>45261</v>
      </c>
      <c r="G3721" s="220" t="s">
        <v>1773</v>
      </c>
      <c r="H3721" s="220" t="s">
        <v>74</v>
      </c>
    </row>
    <row r="3722" spans="1:8" ht="27" customHeight="1">
      <c r="A3722">
        <v>20327</v>
      </c>
      <c r="B3722" t="s">
        <v>12286</v>
      </c>
      <c r="C3722" t="s">
        <v>1574</v>
      </c>
      <c r="D3722" s="673">
        <v>16.14</v>
      </c>
      <c r="E3722" s="220" t="s">
        <v>14360</v>
      </c>
      <c r="F3722" s="441">
        <v>45261</v>
      </c>
      <c r="G3722" s="220" t="s">
        <v>1773</v>
      </c>
      <c r="H3722" s="220" t="s">
        <v>74</v>
      </c>
    </row>
    <row r="3723" spans="1:8" ht="27" customHeight="1">
      <c r="A3723">
        <v>13390</v>
      </c>
      <c r="B3723" t="s">
        <v>12287</v>
      </c>
      <c r="C3723" t="s">
        <v>1574</v>
      </c>
      <c r="D3723" s="673">
        <v>163.63</v>
      </c>
      <c r="E3723" s="220" t="s">
        <v>14360</v>
      </c>
      <c r="F3723" s="441">
        <v>45261</v>
      </c>
      <c r="G3723" s="220" t="s">
        <v>1773</v>
      </c>
      <c r="H3723" s="220" t="s">
        <v>74</v>
      </c>
    </row>
    <row r="3724" spans="1:8" ht="27" customHeight="1">
      <c r="A3724">
        <v>6034</v>
      </c>
      <c r="B3724" t="s">
        <v>12288</v>
      </c>
      <c r="C3724" t="s">
        <v>1574</v>
      </c>
      <c r="D3724" s="673">
        <v>7.51</v>
      </c>
      <c r="E3724" s="220" t="s">
        <v>14360</v>
      </c>
      <c r="F3724" s="441">
        <v>45261</v>
      </c>
      <c r="G3724" s="220" t="s">
        <v>1773</v>
      </c>
      <c r="H3724" s="220" t="s">
        <v>74</v>
      </c>
    </row>
    <row r="3725" spans="1:8" ht="27" customHeight="1">
      <c r="A3725">
        <v>6036</v>
      </c>
      <c r="B3725" t="s">
        <v>12289</v>
      </c>
      <c r="C3725" t="s">
        <v>1574</v>
      </c>
      <c r="D3725" s="673">
        <v>10.23</v>
      </c>
      <c r="E3725" s="220" t="s">
        <v>14360</v>
      </c>
      <c r="F3725" s="441">
        <v>45261</v>
      </c>
      <c r="G3725" s="220" t="s">
        <v>1773</v>
      </c>
      <c r="H3725" s="220" t="s">
        <v>74</v>
      </c>
    </row>
    <row r="3726" spans="1:8" ht="27" customHeight="1">
      <c r="A3726">
        <v>6031</v>
      </c>
      <c r="B3726" t="s">
        <v>12290</v>
      </c>
      <c r="C3726" t="s">
        <v>1574</v>
      </c>
      <c r="D3726" s="673">
        <v>12.03</v>
      </c>
      <c r="E3726" s="220" t="s">
        <v>14360</v>
      </c>
      <c r="F3726" s="441">
        <v>45261</v>
      </c>
      <c r="G3726" s="220" t="s">
        <v>1773</v>
      </c>
      <c r="H3726" s="220" t="s">
        <v>74</v>
      </c>
    </row>
    <row r="3727" spans="1:8" ht="27" customHeight="1">
      <c r="A3727">
        <v>6029</v>
      </c>
      <c r="B3727" t="s">
        <v>12291</v>
      </c>
      <c r="C3727" t="s">
        <v>1574</v>
      </c>
      <c r="D3727" s="673">
        <v>12.15</v>
      </c>
      <c r="E3727" s="220" t="s">
        <v>14360</v>
      </c>
      <c r="F3727" s="441">
        <v>45261</v>
      </c>
      <c r="G3727" s="220" t="s">
        <v>1773</v>
      </c>
      <c r="H3727" s="220" t="s">
        <v>74</v>
      </c>
    </row>
    <row r="3728" spans="1:8" ht="27" customHeight="1">
      <c r="A3728">
        <v>6033</v>
      </c>
      <c r="B3728" t="s">
        <v>12292</v>
      </c>
      <c r="C3728" t="s">
        <v>1574</v>
      </c>
      <c r="D3728" s="673">
        <v>16.02</v>
      </c>
      <c r="E3728" s="220" t="s">
        <v>14360</v>
      </c>
      <c r="F3728" s="441">
        <v>45261</v>
      </c>
      <c r="G3728" s="220" t="s">
        <v>1773</v>
      </c>
      <c r="H3728" s="220" t="s">
        <v>74</v>
      </c>
    </row>
    <row r="3729" spans="1:8" ht="27" customHeight="1">
      <c r="A3729">
        <v>11672</v>
      </c>
      <c r="B3729" t="s">
        <v>12293</v>
      </c>
      <c r="C3729" t="s">
        <v>1574</v>
      </c>
      <c r="D3729" s="673">
        <v>34.85</v>
      </c>
      <c r="E3729" s="220" t="s">
        <v>14360</v>
      </c>
      <c r="F3729" s="441">
        <v>45261</v>
      </c>
      <c r="G3729" s="220" t="s">
        <v>1773</v>
      </c>
      <c r="H3729" s="220" t="s">
        <v>74</v>
      </c>
    </row>
    <row r="3730" spans="1:8" ht="27" customHeight="1">
      <c r="A3730">
        <v>11669</v>
      </c>
      <c r="B3730" t="s">
        <v>12294</v>
      </c>
      <c r="C3730" t="s">
        <v>1574</v>
      </c>
      <c r="D3730" s="673">
        <v>33.19</v>
      </c>
      <c r="E3730" s="220" t="s">
        <v>14360</v>
      </c>
      <c r="F3730" s="441">
        <v>45261</v>
      </c>
      <c r="G3730" s="220" t="s">
        <v>1773</v>
      </c>
      <c r="H3730" s="220" t="s">
        <v>74</v>
      </c>
    </row>
    <row r="3731" spans="1:8" ht="27" customHeight="1">
      <c r="A3731">
        <v>11670</v>
      </c>
      <c r="B3731" t="s">
        <v>12295</v>
      </c>
      <c r="C3731" t="s">
        <v>1574</v>
      </c>
      <c r="D3731" s="673">
        <v>12.71</v>
      </c>
      <c r="E3731" s="220" t="s">
        <v>14360</v>
      </c>
      <c r="F3731" s="441">
        <v>45261</v>
      </c>
      <c r="G3731" s="220" t="s">
        <v>1773</v>
      </c>
      <c r="H3731" s="220" t="s">
        <v>74</v>
      </c>
    </row>
    <row r="3732" spans="1:8" ht="27" customHeight="1">
      <c r="A3732">
        <v>20055</v>
      </c>
      <c r="B3732" t="s">
        <v>12296</v>
      </c>
      <c r="C3732" t="s">
        <v>1574</v>
      </c>
      <c r="D3732" s="673">
        <v>24.86</v>
      </c>
      <c r="E3732" s="220" t="s">
        <v>14360</v>
      </c>
      <c r="F3732" s="441">
        <v>45261</v>
      </c>
      <c r="G3732" s="220" t="s">
        <v>1773</v>
      </c>
      <c r="H3732" s="220" t="s">
        <v>74</v>
      </c>
    </row>
    <row r="3733" spans="1:8" ht="27" customHeight="1">
      <c r="A3733">
        <v>11671</v>
      </c>
      <c r="B3733" t="s">
        <v>12297</v>
      </c>
      <c r="C3733" t="s">
        <v>1574</v>
      </c>
      <c r="D3733" s="673">
        <v>53.34</v>
      </c>
      <c r="E3733" s="220" t="s">
        <v>14360</v>
      </c>
      <c r="F3733" s="441">
        <v>45261</v>
      </c>
      <c r="G3733" s="220" t="s">
        <v>1773</v>
      </c>
      <c r="H3733" s="220" t="s">
        <v>74</v>
      </c>
    </row>
    <row r="3734" spans="1:8" ht="27" customHeight="1">
      <c r="A3734">
        <v>6032</v>
      </c>
      <c r="B3734" t="s">
        <v>12298</v>
      </c>
      <c r="C3734" t="s">
        <v>1574</v>
      </c>
      <c r="D3734" s="673">
        <v>15.23</v>
      </c>
      <c r="E3734" s="220" t="s">
        <v>14360</v>
      </c>
      <c r="F3734" s="441">
        <v>45261</v>
      </c>
      <c r="G3734" s="220" t="s">
        <v>1773</v>
      </c>
      <c r="H3734" s="220" t="s">
        <v>74</v>
      </c>
    </row>
    <row r="3735" spans="1:8" ht="27" customHeight="1">
      <c r="A3735">
        <v>11673</v>
      </c>
      <c r="B3735" t="s">
        <v>12299</v>
      </c>
      <c r="C3735" t="s">
        <v>1574</v>
      </c>
      <c r="D3735" s="673">
        <v>12</v>
      </c>
      <c r="E3735" s="220" t="s">
        <v>14360</v>
      </c>
      <c r="F3735" s="441">
        <v>45261</v>
      </c>
      <c r="G3735" s="220" t="s">
        <v>1773</v>
      </c>
      <c r="H3735" s="220" t="s">
        <v>74</v>
      </c>
    </row>
    <row r="3736" spans="1:8" ht="27" customHeight="1">
      <c r="A3736">
        <v>11674</v>
      </c>
      <c r="B3736" t="s">
        <v>12300</v>
      </c>
      <c r="C3736" t="s">
        <v>1574</v>
      </c>
      <c r="D3736" s="673">
        <v>15.45</v>
      </c>
      <c r="E3736" s="220" t="s">
        <v>14360</v>
      </c>
      <c r="F3736" s="441">
        <v>45261</v>
      </c>
      <c r="G3736" s="220" t="s">
        <v>1773</v>
      </c>
      <c r="H3736" s="220" t="s">
        <v>74</v>
      </c>
    </row>
    <row r="3737" spans="1:8" ht="27" customHeight="1">
      <c r="A3737">
        <v>11675</v>
      </c>
      <c r="B3737" t="s">
        <v>12301</v>
      </c>
      <c r="C3737" t="s">
        <v>1574</v>
      </c>
      <c r="D3737" s="673">
        <v>24.53</v>
      </c>
      <c r="E3737" s="220" t="s">
        <v>14360</v>
      </c>
      <c r="F3737" s="441">
        <v>45261</v>
      </c>
      <c r="G3737" s="220" t="s">
        <v>1773</v>
      </c>
      <c r="H3737" s="220" t="s">
        <v>74</v>
      </c>
    </row>
    <row r="3738" spans="1:8" ht="27" customHeight="1">
      <c r="A3738">
        <v>11676</v>
      </c>
      <c r="B3738" t="s">
        <v>12302</v>
      </c>
      <c r="C3738" t="s">
        <v>1574</v>
      </c>
      <c r="D3738" s="673">
        <v>32.81</v>
      </c>
      <c r="E3738" s="220" t="s">
        <v>14360</v>
      </c>
      <c r="F3738" s="441">
        <v>45261</v>
      </c>
      <c r="G3738" s="220" t="s">
        <v>1773</v>
      </c>
      <c r="H3738" s="220" t="s">
        <v>74</v>
      </c>
    </row>
    <row r="3739" spans="1:8" ht="27" customHeight="1">
      <c r="A3739">
        <v>11677</v>
      </c>
      <c r="B3739" t="s">
        <v>12303</v>
      </c>
      <c r="C3739" t="s">
        <v>1574</v>
      </c>
      <c r="D3739" s="673">
        <v>33.880000000000003</v>
      </c>
      <c r="E3739" s="220" t="s">
        <v>14360</v>
      </c>
      <c r="F3739" s="441">
        <v>45261</v>
      </c>
      <c r="G3739" s="220" t="s">
        <v>1773</v>
      </c>
      <c r="H3739" s="220" t="s">
        <v>74</v>
      </c>
    </row>
    <row r="3740" spans="1:8" ht="27" customHeight="1">
      <c r="A3740">
        <v>11678</v>
      </c>
      <c r="B3740" t="s">
        <v>12304</v>
      </c>
      <c r="C3740" t="s">
        <v>1574</v>
      </c>
      <c r="D3740" s="673">
        <v>62.05</v>
      </c>
      <c r="E3740" s="220" t="s">
        <v>14360</v>
      </c>
      <c r="F3740" s="441">
        <v>45261</v>
      </c>
      <c r="G3740" s="220" t="s">
        <v>1773</v>
      </c>
      <c r="H3740" s="220" t="s">
        <v>74</v>
      </c>
    </row>
    <row r="3741" spans="1:8" ht="27" customHeight="1">
      <c r="A3741">
        <v>6038</v>
      </c>
      <c r="B3741" t="s">
        <v>12305</v>
      </c>
      <c r="C3741" t="s">
        <v>1574</v>
      </c>
      <c r="D3741" s="673">
        <v>3.93</v>
      </c>
      <c r="E3741" s="220" t="s">
        <v>14360</v>
      </c>
      <c r="F3741" s="441">
        <v>45261</v>
      </c>
      <c r="G3741" s="220" t="s">
        <v>1773</v>
      </c>
      <c r="H3741" s="220" t="s">
        <v>74</v>
      </c>
    </row>
    <row r="3742" spans="1:8" ht="27" customHeight="1">
      <c r="A3742">
        <v>11718</v>
      </c>
      <c r="B3742" t="s">
        <v>12306</v>
      </c>
      <c r="C3742" t="s">
        <v>1574</v>
      </c>
      <c r="D3742" s="673">
        <v>11.22</v>
      </c>
      <c r="E3742" s="220" t="s">
        <v>14360</v>
      </c>
      <c r="F3742" s="441">
        <v>45261</v>
      </c>
      <c r="G3742" s="220" t="s">
        <v>1773</v>
      </c>
      <c r="H3742" s="220" t="s">
        <v>74</v>
      </c>
    </row>
    <row r="3743" spans="1:8" ht="27" customHeight="1">
      <c r="A3743">
        <v>6037</v>
      </c>
      <c r="B3743" t="s">
        <v>12307</v>
      </c>
      <c r="C3743" t="s">
        <v>1574</v>
      </c>
      <c r="D3743" s="673">
        <v>8.19</v>
      </c>
      <c r="E3743" s="220" t="s">
        <v>14360</v>
      </c>
      <c r="F3743" s="441">
        <v>45261</v>
      </c>
      <c r="G3743" s="220" t="s">
        <v>1773</v>
      </c>
      <c r="H3743" s="220" t="s">
        <v>74</v>
      </c>
    </row>
    <row r="3744" spans="1:8" ht="27" customHeight="1">
      <c r="A3744">
        <v>11719</v>
      </c>
      <c r="B3744" t="s">
        <v>12308</v>
      </c>
      <c r="C3744" t="s">
        <v>1574</v>
      </c>
      <c r="D3744" s="673">
        <v>9.1</v>
      </c>
      <c r="E3744" s="220" t="s">
        <v>14360</v>
      </c>
      <c r="F3744" s="441">
        <v>45261</v>
      </c>
      <c r="G3744" s="220" t="s">
        <v>1773</v>
      </c>
      <c r="H3744" s="220" t="s">
        <v>74</v>
      </c>
    </row>
    <row r="3745" spans="1:8" ht="27" customHeight="1">
      <c r="A3745">
        <v>6019</v>
      </c>
      <c r="B3745" t="s">
        <v>12309</v>
      </c>
      <c r="C3745" t="s">
        <v>1574</v>
      </c>
      <c r="D3745" s="673">
        <v>56.94</v>
      </c>
      <c r="E3745" s="220" t="s">
        <v>14360</v>
      </c>
      <c r="F3745" s="441">
        <v>45261</v>
      </c>
      <c r="G3745" s="220" t="s">
        <v>1773</v>
      </c>
      <c r="H3745" s="220" t="s">
        <v>74</v>
      </c>
    </row>
    <row r="3746" spans="1:8" ht="27" customHeight="1">
      <c r="A3746">
        <v>6010</v>
      </c>
      <c r="B3746" t="s">
        <v>12310</v>
      </c>
      <c r="C3746" t="s">
        <v>1574</v>
      </c>
      <c r="D3746" s="673">
        <v>97.97</v>
      </c>
      <c r="E3746" s="220" t="s">
        <v>14360</v>
      </c>
      <c r="F3746" s="441">
        <v>45261</v>
      </c>
      <c r="G3746" s="220" t="s">
        <v>1773</v>
      </c>
      <c r="H3746" s="220" t="s">
        <v>74</v>
      </c>
    </row>
    <row r="3747" spans="1:8" ht="27" customHeight="1">
      <c r="A3747">
        <v>6017</v>
      </c>
      <c r="B3747" t="s">
        <v>12311</v>
      </c>
      <c r="C3747" t="s">
        <v>1574</v>
      </c>
      <c r="D3747" s="673">
        <v>77.599999999999994</v>
      </c>
      <c r="E3747" s="220" t="s">
        <v>14360</v>
      </c>
      <c r="F3747" s="441">
        <v>45261</v>
      </c>
      <c r="G3747" s="220" t="s">
        <v>1773</v>
      </c>
      <c r="H3747" s="220" t="s">
        <v>74</v>
      </c>
    </row>
    <row r="3748" spans="1:8" ht="27" customHeight="1">
      <c r="A3748">
        <v>6020</v>
      </c>
      <c r="B3748" t="s">
        <v>12312</v>
      </c>
      <c r="C3748" t="s">
        <v>1574</v>
      </c>
      <c r="D3748" s="673">
        <v>34.200000000000003</v>
      </c>
      <c r="E3748" s="220" t="s">
        <v>14360</v>
      </c>
      <c r="F3748" s="441">
        <v>45261</v>
      </c>
      <c r="G3748" s="220" t="s">
        <v>1773</v>
      </c>
      <c r="H3748" s="220" t="s">
        <v>74</v>
      </c>
    </row>
    <row r="3749" spans="1:8" ht="27" customHeight="1">
      <c r="A3749">
        <v>6028</v>
      </c>
      <c r="B3749" t="s">
        <v>12313</v>
      </c>
      <c r="C3749" t="s">
        <v>1574</v>
      </c>
      <c r="D3749" s="673">
        <v>136.44999999999999</v>
      </c>
      <c r="E3749" s="220" t="s">
        <v>14360</v>
      </c>
      <c r="F3749" s="441">
        <v>45261</v>
      </c>
      <c r="G3749" s="220" t="s">
        <v>1773</v>
      </c>
      <c r="H3749" s="220" t="s">
        <v>74</v>
      </c>
    </row>
    <row r="3750" spans="1:8" ht="27" customHeight="1">
      <c r="A3750">
        <v>6011</v>
      </c>
      <c r="B3750" t="s">
        <v>12314</v>
      </c>
      <c r="C3750" t="s">
        <v>1574</v>
      </c>
      <c r="D3750" s="673">
        <v>283</v>
      </c>
      <c r="E3750" s="220" t="s">
        <v>14360</v>
      </c>
      <c r="F3750" s="441">
        <v>45261</v>
      </c>
      <c r="G3750" s="220" t="s">
        <v>1773</v>
      </c>
      <c r="H3750" s="220" t="s">
        <v>74</v>
      </c>
    </row>
    <row r="3751" spans="1:8" ht="27" customHeight="1">
      <c r="A3751">
        <v>6012</v>
      </c>
      <c r="B3751" t="s">
        <v>12315</v>
      </c>
      <c r="C3751" t="s">
        <v>1574</v>
      </c>
      <c r="D3751" s="673">
        <v>342.61</v>
      </c>
      <c r="E3751" s="220" t="s">
        <v>14360</v>
      </c>
      <c r="F3751" s="441">
        <v>45261</v>
      </c>
      <c r="G3751" s="220" t="s">
        <v>1773</v>
      </c>
      <c r="H3751" s="220" t="s">
        <v>74</v>
      </c>
    </row>
    <row r="3752" spans="1:8" ht="27" customHeight="1">
      <c r="A3752">
        <v>6016</v>
      </c>
      <c r="B3752" t="s">
        <v>12316</v>
      </c>
      <c r="C3752" t="s">
        <v>1574</v>
      </c>
      <c r="D3752" s="673">
        <v>36.07</v>
      </c>
      <c r="E3752" s="220" t="s">
        <v>14360</v>
      </c>
      <c r="F3752" s="441">
        <v>45261</v>
      </c>
      <c r="G3752" s="220" t="s">
        <v>1773</v>
      </c>
      <c r="H3752" s="220" t="s">
        <v>74</v>
      </c>
    </row>
    <row r="3753" spans="1:8" ht="27" customHeight="1">
      <c r="A3753">
        <v>6027</v>
      </c>
      <c r="B3753" t="s">
        <v>12317</v>
      </c>
      <c r="C3753" t="s">
        <v>1574</v>
      </c>
      <c r="D3753" s="673">
        <v>713.89</v>
      </c>
      <c r="E3753" s="220" t="s">
        <v>14360</v>
      </c>
      <c r="F3753" s="441">
        <v>45261</v>
      </c>
      <c r="G3753" s="220" t="s">
        <v>1773</v>
      </c>
      <c r="H3753" s="220" t="s">
        <v>74</v>
      </c>
    </row>
    <row r="3754" spans="1:8" ht="27" customHeight="1">
      <c r="A3754">
        <v>6013</v>
      </c>
      <c r="B3754" t="s">
        <v>12318</v>
      </c>
      <c r="C3754" t="s">
        <v>1574</v>
      </c>
      <c r="D3754" s="673">
        <v>107.72</v>
      </c>
      <c r="E3754" s="220" t="s">
        <v>14360</v>
      </c>
      <c r="F3754" s="441">
        <v>45261</v>
      </c>
      <c r="G3754" s="220" t="s">
        <v>1773</v>
      </c>
      <c r="H3754" s="220" t="s">
        <v>74</v>
      </c>
    </row>
    <row r="3755" spans="1:8" ht="27" customHeight="1">
      <c r="A3755">
        <v>6015</v>
      </c>
      <c r="B3755" t="s">
        <v>12319</v>
      </c>
      <c r="C3755" t="s">
        <v>1574</v>
      </c>
      <c r="D3755" s="673">
        <v>156.65</v>
      </c>
      <c r="E3755" s="220" t="s">
        <v>14360</v>
      </c>
      <c r="F3755" s="441">
        <v>45261</v>
      </c>
      <c r="G3755" s="220" t="s">
        <v>1773</v>
      </c>
      <c r="H3755" s="220" t="s">
        <v>74</v>
      </c>
    </row>
    <row r="3756" spans="1:8" ht="27" customHeight="1">
      <c r="A3756">
        <v>6014</v>
      </c>
      <c r="B3756" t="s">
        <v>12320</v>
      </c>
      <c r="C3756" t="s">
        <v>1574</v>
      </c>
      <c r="D3756" s="673">
        <v>149.77000000000001</v>
      </c>
      <c r="E3756" s="220" t="s">
        <v>14360</v>
      </c>
      <c r="F3756" s="441">
        <v>45261</v>
      </c>
      <c r="G3756" s="220" t="s">
        <v>1773</v>
      </c>
      <c r="H3756" s="220" t="s">
        <v>74</v>
      </c>
    </row>
    <row r="3757" spans="1:8" ht="27" customHeight="1">
      <c r="A3757">
        <v>6006</v>
      </c>
      <c r="B3757" t="s">
        <v>12321</v>
      </c>
      <c r="C3757" t="s">
        <v>1574</v>
      </c>
      <c r="D3757" s="673">
        <v>78.010000000000005</v>
      </c>
      <c r="E3757" s="220" t="s">
        <v>14360</v>
      </c>
      <c r="F3757" s="441">
        <v>45261</v>
      </c>
      <c r="G3757" s="220" t="s">
        <v>1773</v>
      </c>
      <c r="H3757" s="220" t="s">
        <v>74</v>
      </c>
    </row>
    <row r="3758" spans="1:8" ht="27" customHeight="1">
      <c r="A3758">
        <v>6005</v>
      </c>
      <c r="B3758" t="s">
        <v>12322</v>
      </c>
      <c r="C3758" t="s">
        <v>1574</v>
      </c>
      <c r="D3758" s="673">
        <v>88</v>
      </c>
      <c r="E3758" s="220" t="s">
        <v>14360</v>
      </c>
      <c r="F3758" s="441">
        <v>45261</v>
      </c>
      <c r="G3758" s="220" t="s">
        <v>1773</v>
      </c>
      <c r="H3758" s="220" t="s">
        <v>74</v>
      </c>
    </row>
    <row r="3759" spans="1:8" ht="27" customHeight="1">
      <c r="A3759">
        <v>11756</v>
      </c>
      <c r="B3759" t="s">
        <v>12323</v>
      </c>
      <c r="C3759" t="s">
        <v>1574</v>
      </c>
      <c r="D3759" s="673">
        <v>42.03</v>
      </c>
      <c r="E3759" s="220" t="s">
        <v>14360</v>
      </c>
      <c r="F3759" s="441">
        <v>45261</v>
      </c>
      <c r="G3759" s="220" t="s">
        <v>1773</v>
      </c>
      <c r="H3759" s="220" t="s">
        <v>74</v>
      </c>
    </row>
    <row r="3760" spans="1:8" ht="27" customHeight="1">
      <c r="A3760">
        <v>10904</v>
      </c>
      <c r="B3760" t="s">
        <v>12324</v>
      </c>
      <c r="C3760" t="s">
        <v>1574</v>
      </c>
      <c r="D3760" s="673">
        <v>200</v>
      </c>
      <c r="E3760" s="220" t="s">
        <v>14360</v>
      </c>
      <c r="F3760" s="441">
        <v>45261</v>
      </c>
      <c r="G3760" s="220" t="s">
        <v>1773</v>
      </c>
      <c r="H3760" s="220" t="s">
        <v>74</v>
      </c>
    </row>
    <row r="3761" spans="1:8" ht="27" customHeight="1">
      <c r="A3761">
        <v>11752</v>
      </c>
      <c r="B3761" t="s">
        <v>12325</v>
      </c>
      <c r="C3761" t="s">
        <v>1574</v>
      </c>
      <c r="D3761" s="673">
        <v>24.23</v>
      </c>
      <c r="E3761" s="220" t="s">
        <v>14360</v>
      </c>
      <c r="F3761" s="441">
        <v>45261</v>
      </c>
      <c r="G3761" s="220" t="s">
        <v>1773</v>
      </c>
      <c r="H3761" s="220" t="s">
        <v>74</v>
      </c>
    </row>
    <row r="3762" spans="1:8" ht="27" customHeight="1">
      <c r="A3762">
        <v>11753</v>
      </c>
      <c r="B3762" t="s">
        <v>12326</v>
      </c>
      <c r="C3762" t="s">
        <v>1574</v>
      </c>
      <c r="D3762" s="673">
        <v>28.93</v>
      </c>
      <c r="E3762" s="220" t="s">
        <v>14360</v>
      </c>
      <c r="F3762" s="441">
        <v>45261</v>
      </c>
      <c r="G3762" s="220" t="s">
        <v>1773</v>
      </c>
      <c r="H3762" s="220" t="s">
        <v>74</v>
      </c>
    </row>
    <row r="3763" spans="1:8" ht="27" customHeight="1">
      <c r="A3763">
        <v>6021</v>
      </c>
      <c r="B3763" t="s">
        <v>12327</v>
      </c>
      <c r="C3763" t="s">
        <v>1574</v>
      </c>
      <c r="D3763" s="673">
        <v>80.290000000000006</v>
      </c>
      <c r="E3763" s="220" t="s">
        <v>14360</v>
      </c>
      <c r="F3763" s="441">
        <v>45261</v>
      </c>
      <c r="G3763" s="220" t="s">
        <v>1773</v>
      </c>
      <c r="H3763" s="220" t="s">
        <v>74</v>
      </c>
    </row>
    <row r="3764" spans="1:8" ht="27" customHeight="1">
      <c r="A3764">
        <v>6024</v>
      </c>
      <c r="B3764" t="s">
        <v>12328</v>
      </c>
      <c r="C3764" t="s">
        <v>1574</v>
      </c>
      <c r="D3764" s="673">
        <v>83</v>
      </c>
      <c r="E3764" s="220" t="s">
        <v>14360</v>
      </c>
      <c r="F3764" s="441">
        <v>45261</v>
      </c>
      <c r="G3764" s="220" t="s">
        <v>1773</v>
      </c>
      <c r="H3764" s="220" t="s">
        <v>74</v>
      </c>
    </row>
    <row r="3765" spans="1:8" ht="27" customHeight="1">
      <c r="A3765">
        <v>38379</v>
      </c>
      <c r="B3765" t="s">
        <v>12329</v>
      </c>
      <c r="C3765" t="s">
        <v>1577</v>
      </c>
      <c r="D3765" s="673">
        <v>52.44</v>
      </c>
      <c r="E3765" s="220" t="s">
        <v>14360</v>
      </c>
      <c r="F3765" s="441">
        <v>45261</v>
      </c>
      <c r="G3765" s="220" t="s">
        <v>1773</v>
      </c>
      <c r="H3765" s="220" t="s">
        <v>74</v>
      </c>
    </row>
    <row r="3766" spans="1:8" ht="27" customHeight="1">
      <c r="A3766">
        <v>13897</v>
      </c>
      <c r="B3766" t="s">
        <v>12330</v>
      </c>
      <c r="C3766" t="s">
        <v>1574</v>
      </c>
      <c r="D3766" s="674">
        <v>6173.11</v>
      </c>
      <c r="E3766" s="220" t="s">
        <v>14360</v>
      </c>
      <c r="F3766" s="441">
        <v>45261</v>
      </c>
      <c r="G3766" s="220" t="s">
        <v>1773</v>
      </c>
      <c r="H3766" s="220" t="s">
        <v>74</v>
      </c>
    </row>
    <row r="3767" spans="1:8" ht="27" customHeight="1">
      <c r="A3767">
        <v>10640</v>
      </c>
      <c r="B3767" t="s">
        <v>12331</v>
      </c>
      <c r="C3767" t="s">
        <v>1574</v>
      </c>
      <c r="D3767" s="674">
        <v>13369.66</v>
      </c>
      <c r="E3767" s="220" t="s">
        <v>14360</v>
      </c>
      <c r="F3767" s="441">
        <v>45261</v>
      </c>
      <c r="G3767" s="220" t="s">
        <v>1773</v>
      </c>
      <c r="H3767" s="220" t="s">
        <v>74</v>
      </c>
    </row>
    <row r="3768" spans="1:8" ht="27" customHeight="1">
      <c r="A3768">
        <v>34357</v>
      </c>
      <c r="B3768" t="s">
        <v>12332</v>
      </c>
      <c r="C3768" t="s">
        <v>1578</v>
      </c>
      <c r="D3768" s="673">
        <v>4.6900000000000004</v>
      </c>
      <c r="E3768" s="220" t="s">
        <v>14360</v>
      </c>
      <c r="F3768" s="441">
        <v>45261</v>
      </c>
      <c r="G3768" s="220" t="s">
        <v>1773</v>
      </c>
      <c r="H3768" s="220" t="s">
        <v>74</v>
      </c>
    </row>
    <row r="3769" spans="1:8" ht="27" customHeight="1">
      <c r="A3769">
        <v>37329</v>
      </c>
      <c r="B3769" t="s">
        <v>12333</v>
      </c>
      <c r="C3769" t="s">
        <v>1578</v>
      </c>
      <c r="D3769" s="673">
        <v>98.93</v>
      </c>
      <c r="E3769" s="220" t="s">
        <v>14360</v>
      </c>
      <c r="F3769" s="441">
        <v>45261</v>
      </c>
      <c r="G3769" s="220" t="s">
        <v>1773</v>
      </c>
      <c r="H3769" s="220" t="s">
        <v>74</v>
      </c>
    </row>
    <row r="3770" spans="1:8" ht="27" customHeight="1">
      <c r="A3770">
        <v>2510</v>
      </c>
      <c r="B3770" t="s">
        <v>12334</v>
      </c>
      <c r="C3770" t="s">
        <v>1574</v>
      </c>
      <c r="D3770" s="673">
        <v>40.98</v>
      </c>
      <c r="E3770" s="220" t="s">
        <v>14360</v>
      </c>
      <c r="F3770" s="441">
        <v>45261</v>
      </c>
      <c r="G3770" s="220" t="s">
        <v>1773</v>
      </c>
      <c r="H3770" s="220" t="s">
        <v>74</v>
      </c>
    </row>
    <row r="3771" spans="1:8" ht="27" customHeight="1">
      <c r="A3771">
        <v>12359</v>
      </c>
      <c r="B3771" t="s">
        <v>12335</v>
      </c>
      <c r="C3771" t="s">
        <v>1574</v>
      </c>
      <c r="D3771" s="673">
        <v>164.12</v>
      </c>
      <c r="E3771" s="220" t="s">
        <v>14360</v>
      </c>
      <c r="F3771" s="441">
        <v>45261</v>
      </c>
      <c r="G3771" s="220" t="s">
        <v>1773</v>
      </c>
      <c r="H3771" s="220" t="s">
        <v>74</v>
      </c>
    </row>
    <row r="3772" spans="1:8" ht="27" customHeight="1">
      <c r="A3772">
        <v>7353</v>
      </c>
      <c r="B3772" t="s">
        <v>12336</v>
      </c>
      <c r="C3772" t="s">
        <v>1579</v>
      </c>
      <c r="D3772" s="673">
        <v>26.3</v>
      </c>
      <c r="E3772" s="220" t="s">
        <v>14360</v>
      </c>
      <c r="F3772" s="441">
        <v>45261</v>
      </c>
      <c r="G3772" s="220" t="s">
        <v>1773</v>
      </c>
      <c r="H3772" s="220" t="s">
        <v>74</v>
      </c>
    </row>
    <row r="3773" spans="1:8" ht="27" customHeight="1">
      <c r="A3773">
        <v>36144</v>
      </c>
      <c r="B3773" t="s">
        <v>12337</v>
      </c>
      <c r="C3773" t="s">
        <v>1574</v>
      </c>
      <c r="D3773" s="673">
        <v>1.9</v>
      </c>
      <c r="E3773" s="220" t="s">
        <v>14360</v>
      </c>
      <c r="F3773" s="441">
        <v>45261</v>
      </c>
      <c r="G3773" s="220" t="s">
        <v>1773</v>
      </c>
      <c r="H3773" s="220" t="s">
        <v>74</v>
      </c>
    </row>
    <row r="3774" spans="1:8" ht="27" customHeight="1">
      <c r="A3774">
        <v>10518</v>
      </c>
      <c r="B3774" t="s">
        <v>12338</v>
      </c>
      <c r="C3774" t="s">
        <v>1574</v>
      </c>
      <c r="D3774" s="673">
        <v>116.96</v>
      </c>
      <c r="E3774" s="220" t="s">
        <v>14360</v>
      </c>
      <c r="F3774" s="441">
        <v>45261</v>
      </c>
      <c r="G3774" s="220" t="s">
        <v>1773</v>
      </c>
      <c r="H3774" s="220" t="s">
        <v>74</v>
      </c>
    </row>
    <row r="3775" spans="1:8" ht="27" customHeight="1">
      <c r="A3775">
        <v>36530</v>
      </c>
      <c r="B3775" t="s">
        <v>12339</v>
      </c>
      <c r="C3775" t="s">
        <v>1574</v>
      </c>
      <c r="D3775" s="674">
        <v>387219.5</v>
      </c>
      <c r="E3775" s="220" t="s">
        <v>14360</v>
      </c>
      <c r="F3775" s="441">
        <v>45261</v>
      </c>
      <c r="G3775" s="220" t="s">
        <v>1773</v>
      </c>
      <c r="H3775" s="220" t="s">
        <v>74</v>
      </c>
    </row>
    <row r="3776" spans="1:8" ht="27" customHeight="1">
      <c r="A3776">
        <v>6046</v>
      </c>
      <c r="B3776" t="s">
        <v>12340</v>
      </c>
      <c r="C3776" t="s">
        <v>1574</v>
      </c>
      <c r="D3776" s="674">
        <v>420000</v>
      </c>
      <c r="E3776" s="220" t="s">
        <v>14360</v>
      </c>
      <c r="F3776" s="441">
        <v>45261</v>
      </c>
      <c r="G3776" s="220" t="s">
        <v>1773</v>
      </c>
      <c r="H3776" s="220" t="s">
        <v>74</v>
      </c>
    </row>
    <row r="3777" spans="1:8" ht="27" customHeight="1">
      <c r="A3777">
        <v>36531</v>
      </c>
      <c r="B3777" t="s">
        <v>12341</v>
      </c>
      <c r="C3777" t="s">
        <v>1574</v>
      </c>
      <c r="D3777" s="674">
        <v>435365.82</v>
      </c>
      <c r="E3777" s="220" t="s">
        <v>14360</v>
      </c>
      <c r="F3777" s="441">
        <v>45261</v>
      </c>
      <c r="G3777" s="220" t="s">
        <v>1773</v>
      </c>
      <c r="H3777" s="220" t="s">
        <v>74</v>
      </c>
    </row>
    <row r="3778" spans="1:8" ht="27" customHeight="1">
      <c r="A3778">
        <v>34684</v>
      </c>
      <c r="B3778" t="s">
        <v>12342</v>
      </c>
      <c r="C3778" t="s">
        <v>1576</v>
      </c>
      <c r="D3778" s="673">
        <v>256.62</v>
      </c>
      <c r="E3778" s="220" t="s">
        <v>14360</v>
      </c>
      <c r="F3778" s="441">
        <v>45261</v>
      </c>
      <c r="G3778" s="220" t="s">
        <v>1773</v>
      </c>
      <c r="H3778" s="220" t="s">
        <v>74</v>
      </c>
    </row>
    <row r="3779" spans="1:8" ht="27" customHeight="1">
      <c r="A3779">
        <v>34683</v>
      </c>
      <c r="B3779" t="s">
        <v>12343</v>
      </c>
      <c r="C3779" t="s">
        <v>1576</v>
      </c>
      <c r="D3779" s="673">
        <v>160.38999999999999</v>
      </c>
      <c r="E3779" s="220" t="s">
        <v>14360</v>
      </c>
      <c r="F3779" s="441">
        <v>45261</v>
      </c>
      <c r="G3779" s="220" t="s">
        <v>1773</v>
      </c>
      <c r="H3779" s="220" t="s">
        <v>74</v>
      </c>
    </row>
    <row r="3780" spans="1:8" ht="27" customHeight="1">
      <c r="A3780">
        <v>533</v>
      </c>
      <c r="B3780" t="s">
        <v>12344</v>
      </c>
      <c r="C3780" t="s">
        <v>1576</v>
      </c>
      <c r="D3780" s="673">
        <v>28.19</v>
      </c>
      <c r="E3780" s="220" t="s">
        <v>14360</v>
      </c>
      <c r="F3780" s="441">
        <v>45261</v>
      </c>
      <c r="G3780" s="220" t="s">
        <v>1773</v>
      </c>
      <c r="H3780" s="220" t="s">
        <v>74</v>
      </c>
    </row>
    <row r="3781" spans="1:8" ht="27" customHeight="1">
      <c r="A3781">
        <v>10515</v>
      </c>
      <c r="B3781" t="s">
        <v>12345</v>
      </c>
      <c r="C3781" t="s">
        <v>1576</v>
      </c>
      <c r="D3781" s="673">
        <v>53.19</v>
      </c>
      <c r="E3781" s="220" t="s">
        <v>14360</v>
      </c>
      <c r="F3781" s="441">
        <v>45261</v>
      </c>
      <c r="G3781" s="220" t="s">
        <v>1773</v>
      </c>
      <c r="H3781" s="220" t="s">
        <v>74</v>
      </c>
    </row>
    <row r="3782" spans="1:8" ht="27" customHeight="1">
      <c r="A3782">
        <v>536</v>
      </c>
      <c r="B3782" t="s">
        <v>12346</v>
      </c>
      <c r="C3782" t="s">
        <v>1576</v>
      </c>
      <c r="D3782" s="673">
        <v>38.479999999999997</v>
      </c>
      <c r="E3782" s="220" t="s">
        <v>14360</v>
      </c>
      <c r="F3782" s="441">
        <v>45261</v>
      </c>
      <c r="G3782" s="220" t="s">
        <v>1773</v>
      </c>
      <c r="H3782" s="220" t="s">
        <v>74</v>
      </c>
    </row>
    <row r="3783" spans="1:8" ht="27" customHeight="1">
      <c r="A3783">
        <v>153</v>
      </c>
      <c r="B3783" t="s">
        <v>12347</v>
      </c>
      <c r="C3783" t="s">
        <v>1579</v>
      </c>
      <c r="D3783" s="673">
        <v>137.85</v>
      </c>
      <c r="E3783" s="220" t="s">
        <v>14360</v>
      </c>
      <c r="F3783" s="441">
        <v>45261</v>
      </c>
      <c r="G3783" s="220" t="s">
        <v>1773</v>
      </c>
      <c r="H3783" s="220" t="s">
        <v>74</v>
      </c>
    </row>
    <row r="3784" spans="1:8" ht="27" customHeight="1">
      <c r="A3784">
        <v>34682</v>
      </c>
      <c r="B3784" t="s">
        <v>12348</v>
      </c>
      <c r="C3784" t="s">
        <v>1576</v>
      </c>
      <c r="D3784" s="673">
        <v>122.65</v>
      </c>
      <c r="E3784" s="220" t="s">
        <v>14360</v>
      </c>
      <c r="F3784" s="441">
        <v>45261</v>
      </c>
      <c r="G3784" s="220" t="s">
        <v>1773</v>
      </c>
      <c r="H3784" s="220" t="s">
        <v>74</v>
      </c>
    </row>
    <row r="3785" spans="1:8" ht="27" customHeight="1">
      <c r="A3785">
        <v>20205</v>
      </c>
      <c r="B3785" t="s">
        <v>12349</v>
      </c>
      <c r="C3785" t="s">
        <v>1577</v>
      </c>
      <c r="D3785" s="673">
        <v>2.67</v>
      </c>
      <c r="E3785" s="220" t="s">
        <v>14360</v>
      </c>
      <c r="F3785" s="441">
        <v>45261</v>
      </c>
      <c r="G3785" s="220" t="s">
        <v>1773</v>
      </c>
      <c r="H3785" s="220" t="s">
        <v>74</v>
      </c>
    </row>
    <row r="3786" spans="1:8" ht="27" customHeight="1">
      <c r="A3786">
        <v>4412</v>
      </c>
      <c r="B3786" t="s">
        <v>12350</v>
      </c>
      <c r="C3786" t="s">
        <v>1577</v>
      </c>
      <c r="D3786" s="673">
        <v>1.6</v>
      </c>
      <c r="E3786" s="220" t="s">
        <v>14360</v>
      </c>
      <c r="F3786" s="441">
        <v>45261</v>
      </c>
      <c r="G3786" s="220" t="s">
        <v>1773</v>
      </c>
      <c r="H3786" s="220" t="s">
        <v>74</v>
      </c>
    </row>
    <row r="3787" spans="1:8" ht="27" customHeight="1">
      <c r="A3787">
        <v>4408</v>
      </c>
      <c r="B3787" t="s">
        <v>12351</v>
      </c>
      <c r="C3787" t="s">
        <v>1577</v>
      </c>
      <c r="D3787" s="673">
        <v>2</v>
      </c>
      <c r="E3787" s="220" t="s">
        <v>14360</v>
      </c>
      <c r="F3787" s="441">
        <v>45261</v>
      </c>
      <c r="G3787" s="220" t="s">
        <v>1773</v>
      </c>
      <c r="H3787" s="220" t="s">
        <v>74</v>
      </c>
    </row>
    <row r="3788" spans="1:8" ht="27" customHeight="1">
      <c r="A3788">
        <v>36250</v>
      </c>
      <c r="B3788" t="s">
        <v>12352</v>
      </c>
      <c r="C3788" t="s">
        <v>1577</v>
      </c>
      <c r="D3788" s="673">
        <v>3.45</v>
      </c>
      <c r="E3788" s="220" t="s">
        <v>14360</v>
      </c>
      <c r="F3788" s="441">
        <v>45261</v>
      </c>
      <c r="G3788" s="220" t="s">
        <v>1773</v>
      </c>
      <c r="H3788" s="220" t="s">
        <v>74</v>
      </c>
    </row>
    <row r="3789" spans="1:8" ht="27" customHeight="1">
      <c r="A3789">
        <v>10857</v>
      </c>
      <c r="B3789" t="s">
        <v>12353</v>
      </c>
      <c r="C3789" t="s">
        <v>1577</v>
      </c>
      <c r="D3789" s="673">
        <v>13.53</v>
      </c>
      <c r="E3789" s="220" t="s">
        <v>14360</v>
      </c>
      <c r="F3789" s="441">
        <v>45261</v>
      </c>
      <c r="G3789" s="220" t="s">
        <v>1773</v>
      </c>
      <c r="H3789" s="220" t="s">
        <v>74</v>
      </c>
    </row>
    <row r="3790" spans="1:8" ht="27" customHeight="1">
      <c r="A3790">
        <v>4803</v>
      </c>
      <c r="B3790" t="s">
        <v>12354</v>
      </c>
      <c r="C3790" t="s">
        <v>1577</v>
      </c>
      <c r="D3790" s="673">
        <v>37.92</v>
      </c>
      <c r="E3790" s="220" t="s">
        <v>14360</v>
      </c>
      <c r="F3790" s="441">
        <v>45261</v>
      </c>
      <c r="G3790" s="220" t="s">
        <v>1773</v>
      </c>
      <c r="H3790" s="220" t="s">
        <v>74</v>
      </c>
    </row>
    <row r="3791" spans="1:8" ht="27" customHeight="1">
      <c r="A3791">
        <v>6186</v>
      </c>
      <c r="B3791" t="s">
        <v>12355</v>
      </c>
      <c r="C3791" t="s">
        <v>1577</v>
      </c>
      <c r="D3791" s="673">
        <v>18.05</v>
      </c>
      <c r="E3791" s="220" t="s">
        <v>14360</v>
      </c>
      <c r="F3791" s="441">
        <v>45261</v>
      </c>
      <c r="G3791" s="220" t="s">
        <v>1773</v>
      </c>
      <c r="H3791" s="220" t="s">
        <v>74</v>
      </c>
    </row>
    <row r="3792" spans="1:8" ht="27" customHeight="1">
      <c r="A3792">
        <v>4829</v>
      </c>
      <c r="B3792" t="s">
        <v>12356</v>
      </c>
      <c r="C3792" t="s">
        <v>1577</v>
      </c>
      <c r="D3792" s="673">
        <v>50</v>
      </c>
      <c r="E3792" s="220" t="s">
        <v>14360</v>
      </c>
      <c r="F3792" s="441">
        <v>45261</v>
      </c>
      <c r="G3792" s="220" t="s">
        <v>1773</v>
      </c>
      <c r="H3792" s="220" t="s">
        <v>74</v>
      </c>
    </row>
    <row r="3793" spans="1:8" ht="27" customHeight="1">
      <c r="A3793">
        <v>39829</v>
      </c>
      <c r="B3793" t="s">
        <v>12357</v>
      </c>
      <c r="C3793" t="s">
        <v>1577</v>
      </c>
      <c r="D3793" s="673">
        <v>39.9</v>
      </c>
      <c r="E3793" s="220" t="s">
        <v>14360</v>
      </c>
      <c r="F3793" s="441">
        <v>45261</v>
      </c>
      <c r="G3793" s="220" t="s">
        <v>1773</v>
      </c>
      <c r="H3793" s="220" t="s">
        <v>74</v>
      </c>
    </row>
    <row r="3794" spans="1:8" ht="27" customHeight="1">
      <c r="A3794">
        <v>20231</v>
      </c>
      <c r="B3794" t="s">
        <v>12358</v>
      </c>
      <c r="C3794" t="s">
        <v>1577</v>
      </c>
      <c r="D3794" s="673">
        <v>52.09</v>
      </c>
      <c r="E3794" s="220" t="s">
        <v>14360</v>
      </c>
      <c r="F3794" s="441">
        <v>45261</v>
      </c>
      <c r="G3794" s="220" t="s">
        <v>1773</v>
      </c>
      <c r="H3794" s="220" t="s">
        <v>74</v>
      </c>
    </row>
    <row r="3795" spans="1:8" ht="27" customHeight="1">
      <c r="A3795">
        <v>4804</v>
      </c>
      <c r="B3795" t="s">
        <v>12359</v>
      </c>
      <c r="C3795" t="s">
        <v>1577</v>
      </c>
      <c r="D3795" s="673">
        <v>29.11</v>
      </c>
      <c r="E3795" s="220" t="s">
        <v>14360</v>
      </c>
      <c r="F3795" s="441">
        <v>45261</v>
      </c>
      <c r="G3795" s="220" t="s">
        <v>1773</v>
      </c>
      <c r="H3795" s="220" t="s">
        <v>74</v>
      </c>
    </row>
    <row r="3796" spans="1:8" ht="27" customHeight="1">
      <c r="A3796">
        <v>34680</v>
      </c>
      <c r="B3796" t="s">
        <v>12360</v>
      </c>
      <c r="C3796" t="s">
        <v>1577</v>
      </c>
      <c r="D3796" s="673">
        <v>37.729999999999997</v>
      </c>
      <c r="E3796" s="220" t="s">
        <v>14360</v>
      </c>
      <c r="F3796" s="441">
        <v>45261</v>
      </c>
      <c r="G3796" s="220" t="s">
        <v>1773</v>
      </c>
      <c r="H3796" s="220" t="s">
        <v>74</v>
      </c>
    </row>
    <row r="3797" spans="1:8" ht="27" customHeight="1">
      <c r="A3797">
        <v>11573</v>
      </c>
      <c r="B3797" t="s">
        <v>12361</v>
      </c>
      <c r="C3797" t="s">
        <v>1574</v>
      </c>
      <c r="D3797" s="673">
        <v>6.13</v>
      </c>
      <c r="E3797" s="220" t="s">
        <v>14360</v>
      </c>
      <c r="F3797" s="441">
        <v>45261</v>
      </c>
      <c r="G3797" s="220" t="s">
        <v>1773</v>
      </c>
      <c r="H3797" s="220" t="s">
        <v>74</v>
      </c>
    </row>
    <row r="3798" spans="1:8" ht="27" customHeight="1">
      <c r="A3798">
        <v>38401</v>
      </c>
      <c r="B3798" t="s">
        <v>12362</v>
      </c>
      <c r="C3798" t="s">
        <v>1574</v>
      </c>
      <c r="D3798" s="673">
        <v>7.87</v>
      </c>
      <c r="E3798" s="220" t="s">
        <v>14360</v>
      </c>
      <c r="F3798" s="441">
        <v>45261</v>
      </c>
      <c r="G3798" s="220" t="s">
        <v>1773</v>
      </c>
      <c r="H3798" s="220" t="s">
        <v>74</v>
      </c>
    </row>
    <row r="3799" spans="1:8" ht="27" customHeight="1">
      <c r="A3799">
        <v>11575</v>
      </c>
      <c r="B3799" t="s">
        <v>12363</v>
      </c>
      <c r="C3799" t="s">
        <v>1574</v>
      </c>
      <c r="D3799" s="673">
        <v>59.13</v>
      </c>
      <c r="E3799" s="220" t="s">
        <v>14360</v>
      </c>
      <c r="F3799" s="441">
        <v>45261</v>
      </c>
      <c r="G3799" s="220" t="s">
        <v>1773</v>
      </c>
      <c r="H3799" s="220" t="s">
        <v>74</v>
      </c>
    </row>
    <row r="3800" spans="1:8" ht="27" customHeight="1">
      <c r="A3800">
        <v>38179</v>
      </c>
      <c r="B3800" t="s">
        <v>12364</v>
      </c>
      <c r="C3800" t="s">
        <v>1574</v>
      </c>
      <c r="D3800" s="673">
        <v>48.89</v>
      </c>
      <c r="E3800" s="220" t="s">
        <v>14360</v>
      </c>
      <c r="F3800" s="441">
        <v>45261</v>
      </c>
      <c r="G3800" s="220" t="s">
        <v>1773</v>
      </c>
      <c r="H3800" s="220" t="s">
        <v>74</v>
      </c>
    </row>
    <row r="3801" spans="1:8" ht="27" customHeight="1">
      <c r="A3801">
        <v>20256</v>
      </c>
      <c r="B3801" t="s">
        <v>12365</v>
      </c>
      <c r="C3801" t="s">
        <v>1574</v>
      </c>
      <c r="D3801" s="673">
        <v>0.31</v>
      </c>
      <c r="E3801" s="220" t="s">
        <v>14360</v>
      </c>
      <c r="F3801" s="441">
        <v>45261</v>
      </c>
      <c r="G3801" s="220" t="s">
        <v>1773</v>
      </c>
      <c r="H3801" s="220" t="s">
        <v>74</v>
      </c>
    </row>
    <row r="3802" spans="1:8" ht="27" customHeight="1">
      <c r="A3802">
        <v>14511</v>
      </c>
      <c r="B3802" t="s">
        <v>12366</v>
      </c>
      <c r="C3802" t="s">
        <v>1574</v>
      </c>
      <c r="D3802" s="674">
        <v>997825.41</v>
      </c>
      <c r="E3802" s="220" t="s">
        <v>14360</v>
      </c>
      <c r="F3802" s="441">
        <v>45261</v>
      </c>
      <c r="G3802" s="220" t="s">
        <v>1773</v>
      </c>
      <c r="H3802" s="220" t="s">
        <v>74</v>
      </c>
    </row>
    <row r="3803" spans="1:8" ht="27" customHeight="1">
      <c r="A3803">
        <v>10642</v>
      </c>
      <c r="B3803" t="s">
        <v>12367</v>
      </c>
      <c r="C3803" t="s">
        <v>1574</v>
      </c>
      <c r="D3803" s="674">
        <v>940000</v>
      </c>
      <c r="E3803" s="220" t="s">
        <v>14360</v>
      </c>
      <c r="F3803" s="441">
        <v>45261</v>
      </c>
      <c r="G3803" s="220" t="s">
        <v>1773</v>
      </c>
      <c r="H3803" s="220" t="s">
        <v>74</v>
      </c>
    </row>
    <row r="3804" spans="1:8" ht="27" customHeight="1">
      <c r="A3804">
        <v>14489</v>
      </c>
      <c r="B3804" t="s">
        <v>12368</v>
      </c>
      <c r="C3804" t="s">
        <v>1574</v>
      </c>
      <c r="D3804" s="674">
        <v>833762.51</v>
      </c>
      <c r="E3804" s="220" t="s">
        <v>14360</v>
      </c>
      <c r="F3804" s="441">
        <v>45261</v>
      </c>
      <c r="G3804" s="220" t="s">
        <v>1773</v>
      </c>
      <c r="H3804" s="220" t="s">
        <v>74</v>
      </c>
    </row>
    <row r="3805" spans="1:8" ht="27" customHeight="1">
      <c r="A3805">
        <v>14513</v>
      </c>
      <c r="B3805" t="s">
        <v>12369</v>
      </c>
      <c r="C3805" t="s">
        <v>1574</v>
      </c>
      <c r="D3805" s="674">
        <v>625341.67000000004</v>
      </c>
      <c r="E3805" s="220" t="s">
        <v>14360</v>
      </c>
      <c r="F3805" s="441">
        <v>45261</v>
      </c>
      <c r="G3805" s="220" t="s">
        <v>1773</v>
      </c>
      <c r="H3805" s="220" t="s">
        <v>74</v>
      </c>
    </row>
    <row r="3806" spans="1:8" ht="27" customHeight="1">
      <c r="A3806">
        <v>13600</v>
      </c>
      <c r="B3806" t="s">
        <v>12370</v>
      </c>
      <c r="C3806" t="s">
        <v>1574</v>
      </c>
      <c r="D3806" s="674">
        <v>806866.86</v>
      </c>
      <c r="E3806" s="220" t="s">
        <v>14360</v>
      </c>
      <c r="F3806" s="441">
        <v>45261</v>
      </c>
      <c r="G3806" s="220" t="s">
        <v>1773</v>
      </c>
      <c r="H3806" s="220" t="s">
        <v>74</v>
      </c>
    </row>
    <row r="3807" spans="1:8" ht="27" customHeight="1">
      <c r="A3807">
        <v>10646</v>
      </c>
      <c r="B3807" t="s">
        <v>12371</v>
      </c>
      <c r="C3807" t="s">
        <v>1574</v>
      </c>
      <c r="D3807" s="674">
        <v>601465.48</v>
      </c>
      <c r="E3807" s="220" t="s">
        <v>14360</v>
      </c>
      <c r="F3807" s="441">
        <v>45261</v>
      </c>
      <c r="G3807" s="220" t="s">
        <v>1773</v>
      </c>
      <c r="H3807" s="220" t="s">
        <v>74</v>
      </c>
    </row>
    <row r="3808" spans="1:8" ht="27" customHeight="1">
      <c r="A3808">
        <v>6070</v>
      </c>
      <c r="B3808" t="s">
        <v>12372</v>
      </c>
      <c r="C3808" t="s">
        <v>1574</v>
      </c>
      <c r="D3808" s="674">
        <v>821828.55</v>
      </c>
      <c r="E3808" s="220" t="s">
        <v>14360</v>
      </c>
      <c r="F3808" s="441">
        <v>45261</v>
      </c>
      <c r="G3808" s="220" t="s">
        <v>1773</v>
      </c>
      <c r="H3808" s="220" t="s">
        <v>74</v>
      </c>
    </row>
    <row r="3809" spans="1:8" ht="27" customHeight="1">
      <c r="A3809">
        <v>6069</v>
      </c>
      <c r="B3809" t="s">
        <v>12373</v>
      </c>
      <c r="C3809" t="s">
        <v>1574</v>
      </c>
      <c r="D3809" s="674">
        <v>181554.32</v>
      </c>
      <c r="E3809" s="220" t="s">
        <v>14360</v>
      </c>
      <c r="F3809" s="441">
        <v>45261</v>
      </c>
      <c r="G3809" s="220" t="s">
        <v>1773</v>
      </c>
      <c r="H3809" s="220" t="s">
        <v>74</v>
      </c>
    </row>
    <row r="3810" spans="1:8" ht="27" customHeight="1">
      <c r="A3810">
        <v>14626</v>
      </c>
      <c r="B3810" t="s">
        <v>12374</v>
      </c>
      <c r="C3810" t="s">
        <v>1574</v>
      </c>
      <c r="D3810" s="674">
        <v>899714.32</v>
      </c>
      <c r="E3810" s="220" t="s">
        <v>14360</v>
      </c>
      <c r="F3810" s="441">
        <v>45261</v>
      </c>
      <c r="G3810" s="220" t="s">
        <v>1773</v>
      </c>
      <c r="H3810" s="220" t="s">
        <v>74</v>
      </c>
    </row>
    <row r="3811" spans="1:8" ht="27" customHeight="1">
      <c r="A3811">
        <v>6067</v>
      </c>
      <c r="B3811" t="s">
        <v>12375</v>
      </c>
      <c r="C3811" t="s">
        <v>1574</v>
      </c>
      <c r="D3811" s="674">
        <v>738571.44</v>
      </c>
      <c r="E3811" s="220" t="s">
        <v>14360</v>
      </c>
      <c r="F3811" s="441">
        <v>45261</v>
      </c>
      <c r="G3811" s="220" t="s">
        <v>1773</v>
      </c>
      <c r="H3811" s="220" t="s">
        <v>74</v>
      </c>
    </row>
    <row r="3812" spans="1:8" ht="27" customHeight="1">
      <c r="A3812">
        <v>38393</v>
      </c>
      <c r="B3812" t="s">
        <v>12376</v>
      </c>
      <c r="C3812" t="s">
        <v>1574</v>
      </c>
      <c r="D3812" s="673">
        <v>13.85</v>
      </c>
      <c r="E3812" s="220" t="s">
        <v>14360</v>
      </c>
      <c r="F3812" s="441">
        <v>45261</v>
      </c>
      <c r="G3812" s="220" t="s">
        <v>1773</v>
      </c>
      <c r="H3812" s="220" t="s">
        <v>74</v>
      </c>
    </row>
    <row r="3813" spans="1:8" ht="27" customHeight="1">
      <c r="A3813">
        <v>38390</v>
      </c>
      <c r="B3813" t="s">
        <v>12377</v>
      </c>
      <c r="C3813" t="s">
        <v>1574</v>
      </c>
      <c r="D3813" s="673">
        <v>30.72</v>
      </c>
      <c r="E3813" s="220" t="s">
        <v>14360</v>
      </c>
      <c r="F3813" s="441">
        <v>45261</v>
      </c>
      <c r="G3813" s="220" t="s">
        <v>1773</v>
      </c>
      <c r="H3813" s="220" t="s">
        <v>74</v>
      </c>
    </row>
    <row r="3814" spans="1:8" ht="27" customHeight="1">
      <c r="A3814">
        <v>36532</v>
      </c>
      <c r="B3814" t="s">
        <v>12378</v>
      </c>
      <c r="C3814" t="s">
        <v>1574</v>
      </c>
      <c r="D3814" s="674">
        <v>36117.279999999999</v>
      </c>
      <c r="E3814" s="220" t="s">
        <v>14360</v>
      </c>
      <c r="F3814" s="441">
        <v>45261</v>
      </c>
      <c r="G3814" s="220" t="s">
        <v>1773</v>
      </c>
      <c r="H3814" s="220" t="s">
        <v>74</v>
      </c>
    </row>
    <row r="3815" spans="1:8" ht="27" customHeight="1">
      <c r="A3815">
        <v>11578</v>
      </c>
      <c r="B3815" t="s">
        <v>12379</v>
      </c>
      <c r="C3815" t="s">
        <v>1574</v>
      </c>
      <c r="D3815" s="673">
        <v>12.76</v>
      </c>
      <c r="E3815" s="220" t="s">
        <v>14360</v>
      </c>
      <c r="F3815" s="441">
        <v>45261</v>
      </c>
      <c r="G3815" s="220" t="s">
        <v>1773</v>
      </c>
      <c r="H3815" s="220" t="s">
        <v>74</v>
      </c>
    </row>
    <row r="3816" spans="1:8" ht="27" customHeight="1">
      <c r="A3816">
        <v>11577</v>
      </c>
      <c r="B3816" t="s">
        <v>12380</v>
      </c>
      <c r="C3816" t="s">
        <v>1574</v>
      </c>
      <c r="D3816" s="673">
        <v>12.18</v>
      </c>
      <c r="E3816" s="220" t="s">
        <v>14360</v>
      </c>
      <c r="F3816" s="441">
        <v>45261</v>
      </c>
      <c r="G3816" s="220" t="s">
        <v>1773</v>
      </c>
      <c r="H3816" s="220" t="s">
        <v>74</v>
      </c>
    </row>
    <row r="3817" spans="1:8" ht="27" customHeight="1">
      <c r="A3817">
        <v>42432</v>
      </c>
      <c r="B3817" t="s">
        <v>12381</v>
      </c>
      <c r="C3817" t="s">
        <v>1574</v>
      </c>
      <c r="D3817" s="674">
        <v>2424.64</v>
      </c>
      <c r="E3817" s="220" t="s">
        <v>14360</v>
      </c>
      <c r="F3817" s="441">
        <v>45261</v>
      </c>
      <c r="G3817" s="220" t="s">
        <v>1773</v>
      </c>
      <c r="H3817" s="220" t="s">
        <v>74</v>
      </c>
    </row>
    <row r="3818" spans="1:8" ht="27" customHeight="1">
      <c r="A3818">
        <v>42437</v>
      </c>
      <c r="B3818" t="s">
        <v>12382</v>
      </c>
      <c r="C3818" t="s">
        <v>1574</v>
      </c>
      <c r="D3818" s="674">
        <v>1843.37</v>
      </c>
      <c r="E3818" s="220" t="s">
        <v>14360</v>
      </c>
      <c r="F3818" s="441">
        <v>45261</v>
      </c>
      <c r="G3818" s="220" t="s">
        <v>1773</v>
      </c>
      <c r="H3818" s="220" t="s">
        <v>74</v>
      </c>
    </row>
    <row r="3819" spans="1:8" ht="27" customHeight="1">
      <c r="A3819">
        <v>1116</v>
      </c>
      <c r="B3819" t="s">
        <v>12383</v>
      </c>
      <c r="C3819" t="s">
        <v>1577</v>
      </c>
      <c r="D3819" s="673">
        <v>19.88</v>
      </c>
      <c r="E3819" s="220" t="s">
        <v>14360</v>
      </c>
      <c r="F3819" s="441">
        <v>45261</v>
      </c>
      <c r="G3819" s="220" t="s">
        <v>1773</v>
      </c>
      <c r="H3819" s="220" t="s">
        <v>74</v>
      </c>
    </row>
    <row r="3820" spans="1:8" ht="27" customHeight="1">
      <c r="A3820">
        <v>1115</v>
      </c>
      <c r="B3820" t="s">
        <v>12384</v>
      </c>
      <c r="C3820" t="s">
        <v>1577</v>
      </c>
      <c r="D3820" s="673">
        <v>23.82</v>
      </c>
      <c r="E3820" s="220" t="s">
        <v>14360</v>
      </c>
      <c r="F3820" s="441">
        <v>45261</v>
      </c>
      <c r="G3820" s="220" t="s">
        <v>1773</v>
      </c>
      <c r="H3820" s="220" t="s">
        <v>74</v>
      </c>
    </row>
    <row r="3821" spans="1:8" ht="27" customHeight="1">
      <c r="A3821">
        <v>1113</v>
      </c>
      <c r="B3821" t="s">
        <v>12385</v>
      </c>
      <c r="C3821" t="s">
        <v>1577</v>
      </c>
      <c r="D3821" s="673">
        <v>27.85</v>
      </c>
      <c r="E3821" s="220" t="s">
        <v>14360</v>
      </c>
      <c r="F3821" s="441">
        <v>45261</v>
      </c>
      <c r="G3821" s="220" t="s">
        <v>1773</v>
      </c>
      <c r="H3821" s="220" t="s">
        <v>74</v>
      </c>
    </row>
    <row r="3822" spans="1:8" ht="27" customHeight="1">
      <c r="A3822">
        <v>1114</v>
      </c>
      <c r="B3822" t="s">
        <v>12386</v>
      </c>
      <c r="C3822" t="s">
        <v>1577</v>
      </c>
      <c r="D3822" s="673">
        <v>33.17</v>
      </c>
      <c r="E3822" s="220" t="s">
        <v>14360</v>
      </c>
      <c r="F3822" s="441">
        <v>45261</v>
      </c>
      <c r="G3822" s="220" t="s">
        <v>1773</v>
      </c>
      <c r="H3822" s="220" t="s">
        <v>74</v>
      </c>
    </row>
    <row r="3823" spans="1:8" ht="27" customHeight="1">
      <c r="A3823">
        <v>40873</v>
      </c>
      <c r="B3823" t="s">
        <v>12387</v>
      </c>
      <c r="C3823" t="s">
        <v>1577</v>
      </c>
      <c r="D3823" s="673">
        <v>25.96</v>
      </c>
      <c r="E3823" s="220" t="s">
        <v>14360</v>
      </c>
      <c r="F3823" s="441">
        <v>45261</v>
      </c>
      <c r="G3823" s="220" t="s">
        <v>1773</v>
      </c>
      <c r="H3823" s="220" t="s">
        <v>74</v>
      </c>
    </row>
    <row r="3824" spans="1:8" ht="27" customHeight="1">
      <c r="A3824">
        <v>20214</v>
      </c>
      <c r="B3824" t="s">
        <v>12388</v>
      </c>
      <c r="C3824" t="s">
        <v>1574</v>
      </c>
      <c r="D3824" s="673">
        <v>70.260000000000005</v>
      </c>
      <c r="E3824" s="220" t="s">
        <v>14360</v>
      </c>
      <c r="F3824" s="441">
        <v>45261</v>
      </c>
      <c r="G3824" s="220" t="s">
        <v>1773</v>
      </c>
      <c r="H3824" s="220" t="s">
        <v>74</v>
      </c>
    </row>
    <row r="3825" spans="1:8" ht="27" customHeight="1">
      <c r="A3825">
        <v>7237</v>
      </c>
      <c r="B3825" t="s">
        <v>12389</v>
      </c>
      <c r="C3825" t="s">
        <v>1574</v>
      </c>
      <c r="D3825" s="673">
        <v>68.78</v>
      </c>
      <c r="E3825" s="220" t="s">
        <v>14360</v>
      </c>
      <c r="F3825" s="441">
        <v>45261</v>
      </c>
      <c r="G3825" s="220" t="s">
        <v>1773</v>
      </c>
      <c r="H3825" s="220" t="s">
        <v>74</v>
      </c>
    </row>
    <row r="3826" spans="1:8" ht="27" customHeight="1">
      <c r="A3826">
        <v>11757</v>
      </c>
      <c r="B3826" t="s">
        <v>12390</v>
      </c>
      <c r="C3826" t="s">
        <v>1574</v>
      </c>
      <c r="D3826" s="673">
        <v>20.5</v>
      </c>
      <c r="E3826" s="220" t="s">
        <v>14360</v>
      </c>
      <c r="F3826" s="441">
        <v>45261</v>
      </c>
      <c r="G3826" s="220" t="s">
        <v>1773</v>
      </c>
      <c r="H3826" s="220" t="s">
        <v>74</v>
      </c>
    </row>
    <row r="3827" spans="1:8" ht="27" customHeight="1">
      <c r="A3827">
        <v>11758</v>
      </c>
      <c r="B3827" t="s">
        <v>12391</v>
      </c>
      <c r="C3827" t="s">
        <v>1574</v>
      </c>
      <c r="D3827" s="673">
        <v>90</v>
      </c>
      <c r="E3827" s="220" t="s">
        <v>14360</v>
      </c>
      <c r="F3827" s="441">
        <v>45261</v>
      </c>
      <c r="G3827" s="220" t="s">
        <v>1773</v>
      </c>
      <c r="H3827" s="220" t="s">
        <v>74</v>
      </c>
    </row>
    <row r="3828" spans="1:8" ht="27" customHeight="1">
      <c r="A3828">
        <v>37526</v>
      </c>
      <c r="B3828" t="s">
        <v>12392</v>
      </c>
      <c r="C3828" t="s">
        <v>1574</v>
      </c>
      <c r="D3828" s="673">
        <v>5.94</v>
      </c>
      <c r="E3828" s="220" t="s">
        <v>14360</v>
      </c>
      <c r="F3828" s="441">
        <v>45261</v>
      </c>
      <c r="G3828" s="220" t="s">
        <v>1773</v>
      </c>
      <c r="H3828" s="220" t="s">
        <v>74</v>
      </c>
    </row>
    <row r="3829" spans="1:8" ht="27" customHeight="1">
      <c r="A3829">
        <v>6076</v>
      </c>
      <c r="B3829" t="s">
        <v>12393</v>
      </c>
      <c r="C3829" t="s">
        <v>1575</v>
      </c>
      <c r="D3829" s="673">
        <v>65</v>
      </c>
      <c r="E3829" s="220" t="s">
        <v>14360</v>
      </c>
      <c r="F3829" s="441">
        <v>45261</v>
      </c>
      <c r="G3829" s="220" t="s">
        <v>1773</v>
      </c>
      <c r="H3829" s="220" t="s">
        <v>74</v>
      </c>
    </row>
    <row r="3830" spans="1:8" ht="27" customHeight="1">
      <c r="A3830">
        <v>13109</v>
      </c>
      <c r="B3830" t="s">
        <v>12394</v>
      </c>
      <c r="C3830" t="s">
        <v>1574</v>
      </c>
      <c r="D3830" s="673">
        <v>270.93</v>
      </c>
      <c r="E3830" s="220" t="s">
        <v>14360</v>
      </c>
      <c r="F3830" s="441">
        <v>45261</v>
      </c>
      <c r="G3830" s="220" t="s">
        <v>1773</v>
      </c>
      <c r="H3830" s="220" t="s">
        <v>74</v>
      </c>
    </row>
    <row r="3831" spans="1:8" ht="27" customHeight="1">
      <c r="A3831">
        <v>13110</v>
      </c>
      <c r="B3831" t="s">
        <v>12395</v>
      </c>
      <c r="C3831" t="s">
        <v>1574</v>
      </c>
      <c r="D3831" s="673">
        <v>356.56</v>
      </c>
      <c r="E3831" s="220" t="s">
        <v>14360</v>
      </c>
      <c r="F3831" s="441">
        <v>45261</v>
      </c>
      <c r="G3831" s="220" t="s">
        <v>1773</v>
      </c>
      <c r="H3831" s="220" t="s">
        <v>74</v>
      </c>
    </row>
    <row r="3832" spans="1:8" ht="27" customHeight="1">
      <c r="A3832">
        <v>7581</v>
      </c>
      <c r="B3832" t="s">
        <v>12396</v>
      </c>
      <c r="C3832" t="s">
        <v>1574</v>
      </c>
      <c r="D3832" s="673">
        <v>4.24</v>
      </c>
      <c r="E3832" s="220" t="s">
        <v>14360</v>
      </c>
      <c r="F3832" s="441">
        <v>45261</v>
      </c>
      <c r="G3832" s="220" t="s">
        <v>1773</v>
      </c>
      <c r="H3832" s="220" t="s">
        <v>74</v>
      </c>
    </row>
    <row r="3833" spans="1:8" ht="27" customHeight="1">
      <c r="A3833">
        <v>4509</v>
      </c>
      <c r="B3833" t="s">
        <v>12397</v>
      </c>
      <c r="C3833" t="s">
        <v>1577</v>
      </c>
      <c r="D3833" s="673">
        <v>7.18</v>
      </c>
      <c r="E3833" s="220" t="s">
        <v>14360</v>
      </c>
      <c r="F3833" s="441">
        <v>45261</v>
      </c>
      <c r="G3833" s="220" t="s">
        <v>1773</v>
      </c>
      <c r="H3833" s="220" t="s">
        <v>74</v>
      </c>
    </row>
    <row r="3834" spans="1:8" ht="27" customHeight="1">
      <c r="A3834">
        <v>4512</v>
      </c>
      <c r="B3834" t="s">
        <v>12398</v>
      </c>
      <c r="C3834" t="s">
        <v>1577</v>
      </c>
      <c r="D3834" s="673">
        <v>3.43</v>
      </c>
      <c r="E3834" s="220" t="s">
        <v>14360</v>
      </c>
      <c r="F3834" s="441">
        <v>45261</v>
      </c>
      <c r="G3834" s="220" t="s">
        <v>1773</v>
      </c>
      <c r="H3834" s="220" t="s">
        <v>74</v>
      </c>
    </row>
    <row r="3835" spans="1:8" ht="27" customHeight="1">
      <c r="A3835">
        <v>4517</v>
      </c>
      <c r="B3835" t="s">
        <v>12399</v>
      </c>
      <c r="C3835" t="s">
        <v>1577</v>
      </c>
      <c r="D3835" s="673">
        <v>4.95</v>
      </c>
      <c r="E3835" s="220" t="s">
        <v>14360</v>
      </c>
      <c r="F3835" s="441">
        <v>45261</v>
      </c>
      <c r="G3835" s="220" t="s">
        <v>1773</v>
      </c>
      <c r="H3835" s="220" t="s">
        <v>74</v>
      </c>
    </row>
    <row r="3836" spans="1:8" ht="27" customHeight="1">
      <c r="A3836">
        <v>20206</v>
      </c>
      <c r="B3836" t="s">
        <v>12400</v>
      </c>
      <c r="C3836" t="s">
        <v>1577</v>
      </c>
      <c r="D3836" s="673">
        <v>7.21</v>
      </c>
      <c r="E3836" s="220" t="s">
        <v>14360</v>
      </c>
      <c r="F3836" s="441">
        <v>45261</v>
      </c>
      <c r="G3836" s="220" t="s">
        <v>1773</v>
      </c>
      <c r="H3836" s="220" t="s">
        <v>74</v>
      </c>
    </row>
    <row r="3837" spans="1:8" ht="27" customHeight="1">
      <c r="A3837">
        <v>4460</v>
      </c>
      <c r="B3837" t="s">
        <v>12401</v>
      </c>
      <c r="C3837" t="s">
        <v>1577</v>
      </c>
      <c r="D3837" s="673">
        <v>7.41</v>
      </c>
      <c r="E3837" s="220" t="s">
        <v>14360</v>
      </c>
      <c r="F3837" s="441">
        <v>45261</v>
      </c>
      <c r="G3837" s="220" t="s">
        <v>1773</v>
      </c>
      <c r="H3837" s="220" t="s">
        <v>74</v>
      </c>
    </row>
    <row r="3838" spans="1:8" ht="27" customHeight="1">
      <c r="A3838">
        <v>4415</v>
      </c>
      <c r="B3838" t="s">
        <v>12402</v>
      </c>
      <c r="C3838" t="s">
        <v>1577</v>
      </c>
      <c r="D3838" s="673">
        <v>3.97</v>
      </c>
      <c r="E3838" s="220" t="s">
        <v>14360</v>
      </c>
      <c r="F3838" s="441">
        <v>45261</v>
      </c>
      <c r="G3838" s="220" t="s">
        <v>1773</v>
      </c>
      <c r="H3838" s="220" t="s">
        <v>74</v>
      </c>
    </row>
    <row r="3839" spans="1:8" ht="27" customHeight="1">
      <c r="A3839">
        <v>4417</v>
      </c>
      <c r="B3839" t="s">
        <v>12403</v>
      </c>
      <c r="C3839" t="s">
        <v>1577</v>
      </c>
      <c r="D3839" s="673">
        <v>5.71</v>
      </c>
      <c r="E3839" s="220" t="s">
        <v>14360</v>
      </c>
      <c r="F3839" s="441">
        <v>45261</v>
      </c>
      <c r="G3839" s="220" t="s">
        <v>1773</v>
      </c>
      <c r="H3839" s="220" t="s">
        <v>74</v>
      </c>
    </row>
    <row r="3840" spans="1:8" ht="27" customHeight="1">
      <c r="A3840">
        <v>37373</v>
      </c>
      <c r="B3840" t="s">
        <v>12404</v>
      </c>
      <c r="C3840" t="s">
        <v>1573</v>
      </c>
      <c r="D3840" s="673">
        <v>0.01</v>
      </c>
      <c r="E3840" s="220" t="s">
        <v>14360</v>
      </c>
      <c r="F3840" s="441">
        <v>45261</v>
      </c>
      <c r="G3840" s="220" t="s">
        <v>1773</v>
      </c>
      <c r="H3840" s="220" t="s">
        <v>74</v>
      </c>
    </row>
    <row r="3841" spans="1:8" ht="27" customHeight="1">
      <c r="A3841">
        <v>40864</v>
      </c>
      <c r="B3841" t="s">
        <v>12405</v>
      </c>
      <c r="C3841" t="s">
        <v>1580</v>
      </c>
      <c r="D3841" s="673">
        <v>0.01</v>
      </c>
      <c r="E3841" s="220" t="s">
        <v>14360</v>
      </c>
      <c r="F3841" s="441">
        <v>45261</v>
      </c>
      <c r="G3841" s="220" t="s">
        <v>1773</v>
      </c>
      <c r="H3841" s="220" t="s">
        <v>74</v>
      </c>
    </row>
    <row r="3842" spans="1:8" ht="27" customHeight="1">
      <c r="A3842">
        <v>4734</v>
      </c>
      <c r="B3842" t="s">
        <v>12406</v>
      </c>
      <c r="C3842" t="s">
        <v>1575</v>
      </c>
      <c r="D3842" s="673">
        <v>310.64999999999998</v>
      </c>
      <c r="E3842" s="220" t="s">
        <v>14360</v>
      </c>
      <c r="F3842" s="441">
        <v>45261</v>
      </c>
      <c r="G3842" s="220" t="s">
        <v>1773</v>
      </c>
      <c r="H3842" s="220" t="s">
        <v>74</v>
      </c>
    </row>
    <row r="3843" spans="1:8" ht="27" customHeight="1">
      <c r="A3843">
        <v>6085</v>
      </c>
      <c r="B3843" t="s">
        <v>12407</v>
      </c>
      <c r="C3843" t="s">
        <v>1579</v>
      </c>
      <c r="D3843" s="673">
        <v>10.050000000000001</v>
      </c>
      <c r="E3843" s="220" t="s">
        <v>14360</v>
      </c>
      <c r="F3843" s="441">
        <v>45261</v>
      </c>
      <c r="G3843" s="220" t="s">
        <v>1773</v>
      </c>
      <c r="H3843" s="220" t="s">
        <v>74</v>
      </c>
    </row>
    <row r="3844" spans="1:8" ht="27" customHeight="1">
      <c r="A3844">
        <v>38396</v>
      </c>
      <c r="B3844" t="s">
        <v>12408</v>
      </c>
      <c r="C3844" t="s">
        <v>1574</v>
      </c>
      <c r="D3844" s="673">
        <v>503.75</v>
      </c>
      <c r="E3844" s="220" t="s">
        <v>14360</v>
      </c>
      <c r="F3844" s="441">
        <v>45261</v>
      </c>
      <c r="G3844" s="220" t="s">
        <v>1773</v>
      </c>
      <c r="H3844" s="220" t="s">
        <v>74</v>
      </c>
    </row>
    <row r="3845" spans="1:8" ht="27" customHeight="1">
      <c r="A3845">
        <v>11622</v>
      </c>
      <c r="B3845" t="s">
        <v>12409</v>
      </c>
      <c r="C3845" t="s">
        <v>1578</v>
      </c>
      <c r="D3845" s="673">
        <v>103.87</v>
      </c>
      <c r="E3845" s="220" t="s">
        <v>14360</v>
      </c>
      <c r="F3845" s="441">
        <v>45261</v>
      </c>
      <c r="G3845" s="220" t="s">
        <v>1773</v>
      </c>
      <c r="H3845" s="220" t="s">
        <v>74</v>
      </c>
    </row>
    <row r="3846" spans="1:8" ht="27" customHeight="1">
      <c r="A3846">
        <v>43143</v>
      </c>
      <c r="B3846" t="s">
        <v>12410</v>
      </c>
      <c r="C3846" t="s">
        <v>1579</v>
      </c>
      <c r="D3846" s="673">
        <v>39.229999999999997</v>
      </c>
      <c r="E3846" s="220" t="s">
        <v>14360</v>
      </c>
      <c r="F3846" s="441">
        <v>45261</v>
      </c>
      <c r="G3846" s="220" t="s">
        <v>1773</v>
      </c>
      <c r="H3846" s="220" t="s">
        <v>74</v>
      </c>
    </row>
    <row r="3847" spans="1:8" ht="27" customHeight="1">
      <c r="A3847">
        <v>7317</v>
      </c>
      <c r="B3847" t="s">
        <v>12411</v>
      </c>
      <c r="C3847" t="s">
        <v>1578</v>
      </c>
      <c r="D3847" s="673">
        <v>49.51</v>
      </c>
      <c r="E3847" s="220" t="s">
        <v>14360</v>
      </c>
      <c r="F3847" s="441">
        <v>45261</v>
      </c>
      <c r="G3847" s="220" t="s">
        <v>1773</v>
      </c>
      <c r="H3847" s="220" t="s">
        <v>74</v>
      </c>
    </row>
    <row r="3848" spans="1:8" ht="27" customHeight="1">
      <c r="A3848">
        <v>142</v>
      </c>
      <c r="B3848" t="s">
        <v>12412</v>
      </c>
      <c r="C3848" t="s">
        <v>1588</v>
      </c>
      <c r="D3848" s="673">
        <v>49.01</v>
      </c>
      <c r="E3848" s="220" t="s">
        <v>14360</v>
      </c>
      <c r="F3848" s="441">
        <v>45261</v>
      </c>
      <c r="G3848" s="220" t="s">
        <v>1773</v>
      </c>
      <c r="H3848" s="220" t="s">
        <v>74</v>
      </c>
    </row>
    <row r="3849" spans="1:8" ht="27" customHeight="1">
      <c r="A3849">
        <v>43142</v>
      </c>
      <c r="B3849" t="s">
        <v>12413</v>
      </c>
      <c r="C3849" t="s">
        <v>1579</v>
      </c>
      <c r="D3849" s="673">
        <v>222.64</v>
      </c>
      <c r="E3849" s="220" t="s">
        <v>14360</v>
      </c>
      <c r="F3849" s="441">
        <v>45261</v>
      </c>
      <c r="G3849" s="220" t="s">
        <v>1773</v>
      </c>
      <c r="H3849" s="220" t="s">
        <v>74</v>
      </c>
    </row>
    <row r="3850" spans="1:8" ht="27" customHeight="1">
      <c r="A3850">
        <v>38123</v>
      </c>
      <c r="B3850" t="s">
        <v>12414</v>
      </c>
      <c r="C3850" t="s">
        <v>1578</v>
      </c>
      <c r="D3850" s="673">
        <v>63.53</v>
      </c>
      <c r="E3850" s="220" t="s">
        <v>14360</v>
      </c>
      <c r="F3850" s="441">
        <v>45261</v>
      </c>
      <c r="G3850" s="220" t="s">
        <v>1773</v>
      </c>
      <c r="H3850" s="220" t="s">
        <v>74</v>
      </c>
    </row>
    <row r="3851" spans="1:8" ht="27" customHeight="1">
      <c r="A3851">
        <v>42699</v>
      </c>
      <c r="B3851" t="s">
        <v>12415</v>
      </c>
      <c r="C3851" t="s">
        <v>1574</v>
      </c>
      <c r="D3851" s="673">
        <v>30.43</v>
      </c>
      <c r="E3851" s="220" t="s">
        <v>14360</v>
      </c>
      <c r="F3851" s="441">
        <v>45261</v>
      </c>
      <c r="G3851" s="220" t="s">
        <v>1773</v>
      </c>
      <c r="H3851" s="220" t="s">
        <v>74</v>
      </c>
    </row>
    <row r="3852" spans="1:8" ht="27" customHeight="1">
      <c r="A3852">
        <v>37743</v>
      </c>
      <c r="B3852" t="s">
        <v>12416</v>
      </c>
      <c r="C3852" t="s">
        <v>1574</v>
      </c>
      <c r="D3852" s="674">
        <v>213383.28</v>
      </c>
      <c r="E3852" s="220" t="s">
        <v>14360</v>
      </c>
      <c r="F3852" s="441">
        <v>45261</v>
      </c>
      <c r="G3852" s="220" t="s">
        <v>1773</v>
      </c>
      <c r="H3852" s="220" t="s">
        <v>74</v>
      </c>
    </row>
    <row r="3853" spans="1:8" ht="27" customHeight="1">
      <c r="A3853">
        <v>37744</v>
      </c>
      <c r="B3853" t="s">
        <v>12417</v>
      </c>
      <c r="C3853" t="s">
        <v>1574</v>
      </c>
      <c r="D3853" s="674">
        <v>250898.6</v>
      </c>
      <c r="E3853" s="220" t="s">
        <v>14360</v>
      </c>
      <c r="F3853" s="441">
        <v>45261</v>
      </c>
      <c r="G3853" s="220" t="s">
        <v>1773</v>
      </c>
      <c r="H3853" s="220" t="s">
        <v>74</v>
      </c>
    </row>
    <row r="3854" spans="1:8" ht="27" customHeight="1">
      <c r="A3854">
        <v>37741</v>
      </c>
      <c r="B3854" t="s">
        <v>12418</v>
      </c>
      <c r="C3854" t="s">
        <v>1574</v>
      </c>
      <c r="D3854" s="674">
        <v>194028.25</v>
      </c>
      <c r="E3854" s="220" t="s">
        <v>14360</v>
      </c>
      <c r="F3854" s="441">
        <v>45261</v>
      </c>
      <c r="G3854" s="220" t="s">
        <v>1773</v>
      </c>
      <c r="H3854" s="220" t="s">
        <v>74</v>
      </c>
    </row>
    <row r="3855" spans="1:8" ht="27" customHeight="1">
      <c r="A3855">
        <v>39396</v>
      </c>
      <c r="B3855" t="s">
        <v>12419</v>
      </c>
      <c r="C3855" t="s">
        <v>1574</v>
      </c>
      <c r="D3855" s="673">
        <v>80.25</v>
      </c>
      <c r="E3855" s="220" t="s">
        <v>14360</v>
      </c>
      <c r="F3855" s="441">
        <v>45261</v>
      </c>
      <c r="G3855" s="220" t="s">
        <v>1773</v>
      </c>
      <c r="H3855" s="220" t="s">
        <v>74</v>
      </c>
    </row>
    <row r="3856" spans="1:8" ht="27" customHeight="1">
      <c r="A3856">
        <v>39392</v>
      </c>
      <c r="B3856" t="s">
        <v>12420</v>
      </c>
      <c r="C3856" t="s">
        <v>1574</v>
      </c>
      <c r="D3856" s="673">
        <v>90.52</v>
      </c>
      <c r="E3856" s="220" t="s">
        <v>14360</v>
      </c>
      <c r="F3856" s="441">
        <v>45261</v>
      </c>
      <c r="G3856" s="220" t="s">
        <v>1773</v>
      </c>
      <c r="H3856" s="220" t="s">
        <v>74</v>
      </c>
    </row>
    <row r="3857" spans="1:8" ht="27" customHeight="1">
      <c r="A3857">
        <v>39393</v>
      </c>
      <c r="B3857" t="s">
        <v>12421</v>
      </c>
      <c r="C3857" t="s">
        <v>1574</v>
      </c>
      <c r="D3857" s="673">
        <v>55.98</v>
      </c>
      <c r="E3857" s="220" t="s">
        <v>14360</v>
      </c>
      <c r="F3857" s="441">
        <v>45261</v>
      </c>
      <c r="G3857" s="220" t="s">
        <v>1773</v>
      </c>
      <c r="H3857" s="220" t="s">
        <v>74</v>
      </c>
    </row>
    <row r="3858" spans="1:8" ht="27" customHeight="1">
      <c r="A3858">
        <v>39394</v>
      </c>
      <c r="B3858" t="s">
        <v>12422</v>
      </c>
      <c r="C3858" t="s">
        <v>1574</v>
      </c>
      <c r="D3858" s="673">
        <v>63.01</v>
      </c>
      <c r="E3858" s="220" t="s">
        <v>14360</v>
      </c>
      <c r="F3858" s="441">
        <v>45261</v>
      </c>
      <c r="G3858" s="220" t="s">
        <v>1773</v>
      </c>
      <c r="H3858" s="220" t="s">
        <v>74</v>
      </c>
    </row>
    <row r="3859" spans="1:8" ht="27" customHeight="1">
      <c r="A3859">
        <v>39395</v>
      </c>
      <c r="B3859" t="s">
        <v>12423</v>
      </c>
      <c r="C3859" t="s">
        <v>1574</v>
      </c>
      <c r="D3859" s="673">
        <v>58.59</v>
      </c>
      <c r="E3859" s="220" t="s">
        <v>14360</v>
      </c>
      <c r="F3859" s="441">
        <v>45261</v>
      </c>
      <c r="G3859" s="220" t="s">
        <v>1773</v>
      </c>
      <c r="H3859" s="220" t="s">
        <v>74</v>
      </c>
    </row>
    <row r="3860" spans="1:8" ht="27" customHeight="1">
      <c r="A3860">
        <v>14618</v>
      </c>
      <c r="B3860" t="s">
        <v>12424</v>
      </c>
      <c r="C3860" t="s">
        <v>1574</v>
      </c>
      <c r="D3860" s="674">
        <v>1427.98</v>
      </c>
      <c r="E3860" s="220" t="s">
        <v>14360</v>
      </c>
      <c r="F3860" s="441">
        <v>45261</v>
      </c>
      <c r="G3860" s="220" t="s">
        <v>1773</v>
      </c>
      <c r="H3860" s="220" t="s">
        <v>74</v>
      </c>
    </row>
    <row r="3861" spans="1:8" ht="27" customHeight="1">
      <c r="A3861">
        <v>40269</v>
      </c>
      <c r="B3861" t="s">
        <v>12425</v>
      </c>
      <c r="C3861" t="s">
        <v>1574</v>
      </c>
      <c r="D3861" s="674">
        <v>5753.25</v>
      </c>
      <c r="E3861" s="220" t="s">
        <v>14360</v>
      </c>
      <c r="F3861" s="441">
        <v>45261</v>
      </c>
      <c r="G3861" s="220" t="s">
        <v>1773</v>
      </c>
      <c r="H3861" s="220" t="s">
        <v>74</v>
      </c>
    </row>
    <row r="3862" spans="1:8" ht="27" customHeight="1">
      <c r="A3862">
        <v>6110</v>
      </c>
      <c r="B3862" t="s">
        <v>12426</v>
      </c>
      <c r="C3862" t="s">
        <v>1573</v>
      </c>
      <c r="D3862" s="673">
        <v>18.64</v>
      </c>
      <c r="E3862" s="220" t="s">
        <v>14360</v>
      </c>
      <c r="F3862" s="441">
        <v>45261</v>
      </c>
      <c r="G3862" s="220" t="s">
        <v>1773</v>
      </c>
      <c r="H3862" s="220" t="s">
        <v>74</v>
      </c>
    </row>
    <row r="3863" spans="1:8" ht="27" customHeight="1">
      <c r="A3863">
        <v>40910</v>
      </c>
      <c r="B3863" t="s">
        <v>12427</v>
      </c>
      <c r="C3863" t="s">
        <v>1580</v>
      </c>
      <c r="D3863" s="674">
        <v>3255.22</v>
      </c>
      <c r="E3863" s="220" t="s">
        <v>14360</v>
      </c>
      <c r="F3863" s="441">
        <v>45261</v>
      </c>
      <c r="G3863" s="220" t="s">
        <v>1773</v>
      </c>
      <c r="H3863" s="220" t="s">
        <v>74</v>
      </c>
    </row>
    <row r="3864" spans="1:8" ht="27" customHeight="1">
      <c r="A3864">
        <v>6111</v>
      </c>
      <c r="B3864" t="s">
        <v>12428</v>
      </c>
      <c r="C3864" t="s">
        <v>1573</v>
      </c>
      <c r="D3864" s="673">
        <v>13.84</v>
      </c>
      <c r="E3864" s="220" t="s">
        <v>14360</v>
      </c>
      <c r="F3864" s="441">
        <v>45261</v>
      </c>
      <c r="G3864" s="220" t="s">
        <v>1773</v>
      </c>
      <c r="H3864" s="220" t="s">
        <v>74</v>
      </c>
    </row>
    <row r="3865" spans="1:8" ht="27" customHeight="1">
      <c r="A3865">
        <v>41084</v>
      </c>
      <c r="B3865" t="s">
        <v>12429</v>
      </c>
      <c r="C3865" t="s">
        <v>1580</v>
      </c>
      <c r="D3865" s="674">
        <v>2416.13</v>
      </c>
      <c r="E3865" s="220" t="s">
        <v>14360</v>
      </c>
      <c r="F3865" s="441">
        <v>45261</v>
      </c>
      <c r="G3865" s="220" t="s">
        <v>1773</v>
      </c>
      <c r="H3865" s="220" t="s">
        <v>74</v>
      </c>
    </row>
    <row r="3866" spans="1:8" ht="27" customHeight="1">
      <c r="A3866">
        <v>44535</v>
      </c>
      <c r="B3866" t="s">
        <v>12430</v>
      </c>
      <c r="C3866" t="s">
        <v>1575</v>
      </c>
      <c r="D3866" s="673">
        <v>54.49</v>
      </c>
      <c r="E3866" s="220" t="s">
        <v>14360</v>
      </c>
      <c r="F3866" s="441">
        <v>45261</v>
      </c>
      <c r="G3866" s="220" t="s">
        <v>1773</v>
      </c>
      <c r="H3866" s="220" t="s">
        <v>74</v>
      </c>
    </row>
    <row r="3867" spans="1:8" ht="27" customHeight="1">
      <c r="A3867">
        <v>44945</v>
      </c>
      <c r="B3867" t="s">
        <v>12431</v>
      </c>
      <c r="C3867" t="s">
        <v>1574</v>
      </c>
      <c r="D3867" s="673">
        <v>8.9</v>
      </c>
      <c r="E3867" s="220" t="s">
        <v>14360</v>
      </c>
      <c r="F3867" s="441">
        <v>45261</v>
      </c>
      <c r="G3867" s="220" t="s">
        <v>1773</v>
      </c>
      <c r="H3867" s="220" t="s">
        <v>74</v>
      </c>
    </row>
    <row r="3868" spans="1:8" ht="27" customHeight="1">
      <c r="A3868">
        <v>38637</v>
      </c>
      <c r="B3868" t="s">
        <v>12432</v>
      </c>
      <c r="C3868" t="s">
        <v>1574</v>
      </c>
      <c r="D3868" s="673">
        <v>218.62</v>
      </c>
      <c r="E3868" s="220" t="s">
        <v>14360</v>
      </c>
      <c r="F3868" s="441">
        <v>45261</v>
      </c>
      <c r="G3868" s="220" t="s">
        <v>1773</v>
      </c>
      <c r="H3868" s="220" t="s">
        <v>74</v>
      </c>
    </row>
    <row r="3869" spans="1:8" ht="27" customHeight="1">
      <c r="A3869">
        <v>6150</v>
      </c>
      <c r="B3869" t="s">
        <v>12433</v>
      </c>
      <c r="C3869" t="s">
        <v>1574</v>
      </c>
      <c r="D3869" s="673">
        <v>221.29</v>
      </c>
      <c r="E3869" s="220" t="s">
        <v>14360</v>
      </c>
      <c r="F3869" s="441">
        <v>45261</v>
      </c>
      <c r="G3869" s="220" t="s">
        <v>1773</v>
      </c>
      <c r="H3869" s="220" t="s">
        <v>74</v>
      </c>
    </row>
    <row r="3870" spans="1:8" ht="27" customHeight="1">
      <c r="A3870">
        <v>6136</v>
      </c>
      <c r="B3870" t="s">
        <v>12434</v>
      </c>
      <c r="C3870" t="s">
        <v>1574</v>
      </c>
      <c r="D3870" s="673">
        <v>173.95</v>
      </c>
      <c r="E3870" s="220" t="s">
        <v>14360</v>
      </c>
      <c r="F3870" s="441">
        <v>45261</v>
      </c>
      <c r="G3870" s="220" t="s">
        <v>1773</v>
      </c>
      <c r="H3870" s="220" t="s">
        <v>74</v>
      </c>
    </row>
    <row r="3871" spans="1:8" ht="27" customHeight="1">
      <c r="A3871">
        <v>38638</v>
      </c>
      <c r="B3871" t="s">
        <v>12435</v>
      </c>
      <c r="C3871" t="s">
        <v>1574</v>
      </c>
      <c r="D3871" s="673">
        <v>184.22</v>
      </c>
      <c r="E3871" s="220" t="s">
        <v>14360</v>
      </c>
      <c r="F3871" s="441">
        <v>45261</v>
      </c>
      <c r="G3871" s="220" t="s">
        <v>1773</v>
      </c>
      <c r="H3871" s="220" t="s">
        <v>74</v>
      </c>
    </row>
    <row r="3872" spans="1:8" ht="27" customHeight="1">
      <c r="A3872">
        <v>20262</v>
      </c>
      <c r="B3872" t="s">
        <v>12436</v>
      </c>
      <c r="C3872" t="s">
        <v>1574</v>
      </c>
      <c r="D3872" s="673">
        <v>16.3</v>
      </c>
      <c r="E3872" s="220" t="s">
        <v>14360</v>
      </c>
      <c r="F3872" s="441">
        <v>45261</v>
      </c>
      <c r="G3872" s="220" t="s">
        <v>1773</v>
      </c>
      <c r="H3872" s="220" t="s">
        <v>74</v>
      </c>
    </row>
    <row r="3873" spans="1:8" ht="27" customHeight="1">
      <c r="A3873">
        <v>6145</v>
      </c>
      <c r="B3873" t="s">
        <v>12437</v>
      </c>
      <c r="C3873" t="s">
        <v>1574</v>
      </c>
      <c r="D3873" s="673">
        <v>18.010000000000002</v>
      </c>
      <c r="E3873" s="220" t="s">
        <v>14360</v>
      </c>
      <c r="F3873" s="441">
        <v>45261</v>
      </c>
      <c r="G3873" s="220" t="s">
        <v>1773</v>
      </c>
      <c r="H3873" s="220" t="s">
        <v>74</v>
      </c>
    </row>
    <row r="3874" spans="1:8" ht="27" customHeight="1">
      <c r="A3874">
        <v>6149</v>
      </c>
      <c r="B3874" t="s">
        <v>12438</v>
      </c>
      <c r="C3874" t="s">
        <v>1574</v>
      </c>
      <c r="D3874" s="673">
        <v>11.9</v>
      </c>
      <c r="E3874" s="220" t="s">
        <v>14360</v>
      </c>
      <c r="F3874" s="441">
        <v>45261</v>
      </c>
      <c r="G3874" s="220" t="s">
        <v>1773</v>
      </c>
      <c r="H3874" s="220" t="s">
        <v>74</v>
      </c>
    </row>
    <row r="3875" spans="1:8" ht="27" customHeight="1">
      <c r="A3875">
        <v>6146</v>
      </c>
      <c r="B3875" t="s">
        <v>12439</v>
      </c>
      <c r="C3875" t="s">
        <v>1574</v>
      </c>
      <c r="D3875" s="673">
        <v>17.11</v>
      </c>
      <c r="E3875" s="220" t="s">
        <v>14360</v>
      </c>
      <c r="F3875" s="441">
        <v>45261</v>
      </c>
      <c r="G3875" s="220" t="s">
        <v>1773</v>
      </c>
      <c r="H3875" s="220" t="s">
        <v>74</v>
      </c>
    </row>
    <row r="3876" spans="1:8" ht="27" customHeight="1">
      <c r="A3876">
        <v>44536</v>
      </c>
      <c r="B3876" t="s">
        <v>12440</v>
      </c>
      <c r="C3876" t="s">
        <v>1578</v>
      </c>
      <c r="D3876" s="673">
        <v>4.12</v>
      </c>
      <c r="E3876" s="220" t="s">
        <v>14360</v>
      </c>
      <c r="F3876" s="441">
        <v>45261</v>
      </c>
      <c r="G3876" s="220" t="s">
        <v>1773</v>
      </c>
      <c r="H3876" s="220" t="s">
        <v>74</v>
      </c>
    </row>
    <row r="3877" spans="1:8" ht="27" customHeight="1">
      <c r="A3877">
        <v>39961</v>
      </c>
      <c r="B3877" t="s">
        <v>12441</v>
      </c>
      <c r="C3877" t="s">
        <v>1574</v>
      </c>
      <c r="D3877" s="673">
        <v>32.39</v>
      </c>
      <c r="E3877" s="220" t="s">
        <v>14360</v>
      </c>
      <c r="F3877" s="441">
        <v>45261</v>
      </c>
      <c r="G3877" s="220" t="s">
        <v>1773</v>
      </c>
      <c r="H3877" s="220" t="s">
        <v>74</v>
      </c>
    </row>
    <row r="3878" spans="1:8" ht="27" customHeight="1">
      <c r="A3878">
        <v>42433</v>
      </c>
      <c r="B3878" t="s">
        <v>12442</v>
      </c>
      <c r="C3878" t="s">
        <v>1574</v>
      </c>
      <c r="D3878" s="674">
        <v>4789.18</v>
      </c>
      <c r="E3878" s="220" t="s">
        <v>14360</v>
      </c>
      <c r="F3878" s="441">
        <v>45261</v>
      </c>
      <c r="G3878" s="220" t="s">
        <v>1773</v>
      </c>
      <c r="H3878" s="220" t="s">
        <v>74</v>
      </c>
    </row>
    <row r="3879" spans="1:8" ht="27" customHeight="1">
      <c r="A3879">
        <v>42434</v>
      </c>
      <c r="B3879" t="s">
        <v>12443</v>
      </c>
      <c r="C3879" t="s">
        <v>1574</v>
      </c>
      <c r="D3879" s="674">
        <v>5175.3999999999996</v>
      </c>
      <c r="E3879" s="220" t="s">
        <v>14360</v>
      </c>
      <c r="F3879" s="441">
        <v>45261</v>
      </c>
      <c r="G3879" s="220" t="s">
        <v>1773</v>
      </c>
      <c r="H3879" s="220" t="s">
        <v>74</v>
      </c>
    </row>
    <row r="3880" spans="1:8" ht="27" customHeight="1">
      <c r="A3880">
        <v>42435</v>
      </c>
      <c r="B3880" t="s">
        <v>12444</v>
      </c>
      <c r="C3880" t="s">
        <v>1574</v>
      </c>
      <c r="D3880" s="674">
        <v>2580.7800000000002</v>
      </c>
      <c r="E3880" s="220" t="s">
        <v>14360</v>
      </c>
      <c r="F3880" s="441">
        <v>45261</v>
      </c>
      <c r="G3880" s="220" t="s">
        <v>1773</v>
      </c>
      <c r="H3880" s="220" t="s">
        <v>74</v>
      </c>
    </row>
    <row r="3881" spans="1:8" ht="27" customHeight="1">
      <c r="A3881">
        <v>38061</v>
      </c>
      <c r="B3881" t="s">
        <v>12445</v>
      </c>
      <c r="C3881" t="s">
        <v>1574</v>
      </c>
      <c r="D3881" s="673">
        <v>29.55</v>
      </c>
      <c r="E3881" s="220" t="s">
        <v>14360</v>
      </c>
      <c r="F3881" s="441">
        <v>45261</v>
      </c>
      <c r="G3881" s="220" t="s">
        <v>1773</v>
      </c>
      <c r="H3881" s="220" t="s">
        <v>74</v>
      </c>
    </row>
    <row r="3882" spans="1:8" ht="27" customHeight="1">
      <c r="A3882">
        <v>20250</v>
      </c>
      <c r="B3882" t="s">
        <v>12446</v>
      </c>
      <c r="C3882" t="s">
        <v>1578</v>
      </c>
      <c r="D3882" s="673">
        <v>26.75</v>
      </c>
      <c r="E3882" s="220" t="s">
        <v>14360</v>
      </c>
      <c r="F3882" s="441">
        <v>45261</v>
      </c>
      <c r="G3882" s="220" t="s">
        <v>1773</v>
      </c>
      <c r="H3882" s="220" t="s">
        <v>74</v>
      </c>
    </row>
    <row r="3883" spans="1:8" ht="27" customHeight="1">
      <c r="A3883">
        <v>13388</v>
      </c>
      <c r="B3883" t="s">
        <v>12447</v>
      </c>
      <c r="C3883" t="s">
        <v>1578</v>
      </c>
      <c r="D3883" s="673">
        <v>199.04</v>
      </c>
      <c r="E3883" s="220" t="s">
        <v>14360</v>
      </c>
      <c r="F3883" s="441">
        <v>45261</v>
      </c>
      <c r="G3883" s="220" t="s">
        <v>1773</v>
      </c>
      <c r="H3883" s="220" t="s">
        <v>74</v>
      </c>
    </row>
    <row r="3884" spans="1:8" ht="27" customHeight="1">
      <c r="A3884">
        <v>39914</v>
      </c>
      <c r="B3884" t="s">
        <v>12448</v>
      </c>
      <c r="C3884" t="s">
        <v>1578</v>
      </c>
      <c r="D3884" s="673">
        <v>237.46</v>
      </c>
      <c r="E3884" s="220" t="s">
        <v>14360</v>
      </c>
      <c r="F3884" s="441">
        <v>45261</v>
      </c>
      <c r="G3884" s="220" t="s">
        <v>1773</v>
      </c>
      <c r="H3884" s="220" t="s">
        <v>74</v>
      </c>
    </row>
    <row r="3885" spans="1:8" ht="27" customHeight="1">
      <c r="A3885">
        <v>12732</v>
      </c>
      <c r="B3885" t="s">
        <v>12449</v>
      </c>
      <c r="C3885" t="s">
        <v>1574</v>
      </c>
      <c r="D3885" s="673">
        <v>273.99</v>
      </c>
      <c r="E3885" s="220" t="s">
        <v>14360</v>
      </c>
      <c r="F3885" s="441">
        <v>45261</v>
      </c>
      <c r="G3885" s="220" t="s">
        <v>1773</v>
      </c>
      <c r="H3885" s="220" t="s">
        <v>74</v>
      </c>
    </row>
    <row r="3886" spans="1:8" ht="27" customHeight="1">
      <c r="A3886">
        <v>6160</v>
      </c>
      <c r="B3886" t="s">
        <v>12450</v>
      </c>
      <c r="C3886" t="s">
        <v>1573</v>
      </c>
      <c r="D3886" s="673">
        <v>18.32</v>
      </c>
      <c r="E3886" s="220" t="s">
        <v>14360</v>
      </c>
      <c r="F3886" s="441">
        <v>45261</v>
      </c>
      <c r="G3886" s="220" t="s">
        <v>1773</v>
      </c>
      <c r="H3886" s="220" t="s">
        <v>74</v>
      </c>
    </row>
    <row r="3887" spans="1:8" ht="27" customHeight="1">
      <c r="A3887">
        <v>41087</v>
      </c>
      <c r="B3887" t="s">
        <v>12451</v>
      </c>
      <c r="C3887" t="s">
        <v>1580</v>
      </c>
      <c r="D3887" s="674">
        <v>3199.03</v>
      </c>
      <c r="E3887" s="220" t="s">
        <v>14360</v>
      </c>
      <c r="F3887" s="441">
        <v>45261</v>
      </c>
      <c r="G3887" s="220" t="s">
        <v>1773</v>
      </c>
      <c r="H3887" s="220" t="s">
        <v>74</v>
      </c>
    </row>
    <row r="3888" spans="1:8" ht="27" customHeight="1">
      <c r="A3888">
        <v>6166</v>
      </c>
      <c r="B3888" t="s">
        <v>12452</v>
      </c>
      <c r="C3888" t="s">
        <v>1573</v>
      </c>
      <c r="D3888" s="673">
        <v>21.52</v>
      </c>
      <c r="E3888" s="220" t="s">
        <v>14360</v>
      </c>
      <c r="F3888" s="441">
        <v>45261</v>
      </c>
      <c r="G3888" s="220" t="s">
        <v>1773</v>
      </c>
      <c r="H3888" s="220" t="s">
        <v>74</v>
      </c>
    </row>
    <row r="3889" spans="1:8" ht="27" customHeight="1">
      <c r="A3889">
        <v>41088</v>
      </c>
      <c r="B3889" t="s">
        <v>12453</v>
      </c>
      <c r="C3889" t="s">
        <v>1580</v>
      </c>
      <c r="D3889" s="674">
        <v>3759.27</v>
      </c>
      <c r="E3889" s="220" t="s">
        <v>14360</v>
      </c>
      <c r="F3889" s="441">
        <v>45261</v>
      </c>
      <c r="G3889" s="220" t="s">
        <v>1773</v>
      </c>
      <c r="H3889" s="220" t="s">
        <v>74</v>
      </c>
    </row>
    <row r="3890" spans="1:8" ht="27" customHeight="1">
      <c r="A3890">
        <v>20232</v>
      </c>
      <c r="B3890" t="s">
        <v>12454</v>
      </c>
      <c r="C3890" t="s">
        <v>1577</v>
      </c>
      <c r="D3890" s="673">
        <v>73.739999999999995</v>
      </c>
      <c r="E3890" s="220" t="s">
        <v>14360</v>
      </c>
      <c r="F3890" s="441">
        <v>45261</v>
      </c>
      <c r="G3890" s="220" t="s">
        <v>1773</v>
      </c>
      <c r="H3890" s="220" t="s">
        <v>74</v>
      </c>
    </row>
    <row r="3891" spans="1:8" ht="27" customHeight="1">
      <c r="A3891">
        <v>10856</v>
      </c>
      <c r="B3891" t="s">
        <v>12455</v>
      </c>
      <c r="C3891" t="s">
        <v>1577</v>
      </c>
      <c r="D3891" s="673">
        <v>103.78</v>
      </c>
      <c r="E3891" s="220" t="s">
        <v>14360</v>
      </c>
      <c r="F3891" s="441">
        <v>45261</v>
      </c>
      <c r="G3891" s="220" t="s">
        <v>1773</v>
      </c>
      <c r="H3891" s="220" t="s">
        <v>74</v>
      </c>
    </row>
    <row r="3892" spans="1:8" ht="27" customHeight="1">
      <c r="A3892">
        <v>4828</v>
      </c>
      <c r="B3892" t="s">
        <v>12456</v>
      </c>
      <c r="C3892" t="s">
        <v>1577</v>
      </c>
      <c r="D3892" s="673">
        <v>74.63</v>
      </c>
      <c r="E3892" s="220" t="s">
        <v>14360</v>
      </c>
      <c r="F3892" s="441">
        <v>45261</v>
      </c>
      <c r="G3892" s="220" t="s">
        <v>1773</v>
      </c>
      <c r="H3892" s="220" t="s">
        <v>74</v>
      </c>
    </row>
    <row r="3893" spans="1:8" ht="27" customHeight="1">
      <c r="A3893">
        <v>20249</v>
      </c>
      <c r="B3893" t="s">
        <v>12457</v>
      </c>
      <c r="C3893" t="s">
        <v>1577</v>
      </c>
      <c r="D3893" s="673">
        <v>40.86</v>
      </c>
      <c r="E3893" s="220" t="s">
        <v>14360</v>
      </c>
      <c r="F3893" s="441">
        <v>45261</v>
      </c>
      <c r="G3893" s="220" t="s">
        <v>1773</v>
      </c>
      <c r="H3893" s="220" t="s">
        <v>74</v>
      </c>
    </row>
    <row r="3894" spans="1:8" ht="27" customHeight="1">
      <c r="A3894">
        <v>11609</v>
      </c>
      <c r="B3894" t="s">
        <v>12458</v>
      </c>
      <c r="C3894" t="s">
        <v>1579</v>
      </c>
      <c r="D3894" s="673">
        <v>17.260000000000002</v>
      </c>
      <c r="E3894" s="220" t="s">
        <v>14360</v>
      </c>
      <c r="F3894" s="441">
        <v>45261</v>
      </c>
      <c r="G3894" s="220" t="s">
        <v>1773</v>
      </c>
      <c r="H3894" s="220" t="s">
        <v>74</v>
      </c>
    </row>
    <row r="3895" spans="1:8" ht="27" customHeight="1">
      <c r="A3895">
        <v>20083</v>
      </c>
      <c r="B3895" t="s">
        <v>12459</v>
      </c>
      <c r="C3895" t="s">
        <v>1574</v>
      </c>
      <c r="D3895" s="673">
        <v>58.84</v>
      </c>
      <c r="E3895" s="220" t="s">
        <v>14360</v>
      </c>
      <c r="F3895" s="441">
        <v>45261</v>
      </c>
      <c r="G3895" s="220" t="s">
        <v>1773</v>
      </c>
      <c r="H3895" s="220" t="s">
        <v>74</v>
      </c>
    </row>
    <row r="3896" spans="1:8" ht="27" customHeight="1">
      <c r="A3896">
        <v>10691</v>
      </c>
      <c r="B3896" t="s">
        <v>12460</v>
      </c>
      <c r="C3896" t="s">
        <v>1579</v>
      </c>
      <c r="D3896" s="673">
        <v>104.07</v>
      </c>
      <c r="E3896" s="220" t="s">
        <v>14360</v>
      </c>
      <c r="F3896" s="441">
        <v>45261</v>
      </c>
      <c r="G3896" s="220" t="s">
        <v>1773</v>
      </c>
      <c r="H3896" s="220" t="s">
        <v>74</v>
      </c>
    </row>
    <row r="3897" spans="1:8" ht="27" customHeight="1">
      <c r="A3897">
        <v>12295</v>
      </c>
      <c r="B3897" t="s">
        <v>12461</v>
      </c>
      <c r="C3897" t="s">
        <v>1574</v>
      </c>
      <c r="D3897" s="673">
        <v>2.65</v>
      </c>
      <c r="E3897" s="220" t="s">
        <v>14360</v>
      </c>
      <c r="F3897" s="441">
        <v>45261</v>
      </c>
      <c r="G3897" s="220" t="s">
        <v>1773</v>
      </c>
      <c r="H3897" s="220" t="s">
        <v>74</v>
      </c>
    </row>
    <row r="3898" spans="1:8" ht="27" customHeight="1">
      <c r="A3898">
        <v>12296</v>
      </c>
      <c r="B3898" t="s">
        <v>12462</v>
      </c>
      <c r="C3898" t="s">
        <v>1574</v>
      </c>
      <c r="D3898" s="673">
        <v>3.43</v>
      </c>
      <c r="E3898" s="220" t="s">
        <v>14360</v>
      </c>
      <c r="F3898" s="441">
        <v>45261</v>
      </c>
      <c r="G3898" s="220" t="s">
        <v>1773</v>
      </c>
      <c r="H3898" s="220" t="s">
        <v>74</v>
      </c>
    </row>
    <row r="3899" spans="1:8" ht="27" customHeight="1">
      <c r="A3899">
        <v>12294</v>
      </c>
      <c r="B3899" t="s">
        <v>12463</v>
      </c>
      <c r="C3899" t="s">
        <v>1574</v>
      </c>
      <c r="D3899" s="673">
        <v>8.23</v>
      </c>
      <c r="E3899" s="220" t="s">
        <v>14360</v>
      </c>
      <c r="F3899" s="441">
        <v>45261</v>
      </c>
      <c r="G3899" s="220" t="s">
        <v>1773</v>
      </c>
      <c r="H3899" s="220" t="s">
        <v>74</v>
      </c>
    </row>
    <row r="3900" spans="1:8" ht="27" customHeight="1">
      <c r="A3900">
        <v>14543</v>
      </c>
      <c r="B3900" t="s">
        <v>12464</v>
      </c>
      <c r="C3900" t="s">
        <v>1574</v>
      </c>
      <c r="D3900" s="673">
        <v>5.87</v>
      </c>
      <c r="E3900" s="220" t="s">
        <v>14360</v>
      </c>
      <c r="F3900" s="441">
        <v>45261</v>
      </c>
      <c r="G3900" s="220" t="s">
        <v>1773</v>
      </c>
      <c r="H3900" s="220" t="s">
        <v>74</v>
      </c>
    </row>
    <row r="3901" spans="1:8" ht="27" customHeight="1">
      <c r="A3901">
        <v>13329</v>
      </c>
      <c r="B3901" t="s">
        <v>12465</v>
      </c>
      <c r="C3901" t="s">
        <v>1574</v>
      </c>
      <c r="D3901" s="673">
        <v>3.45</v>
      </c>
      <c r="E3901" s="220" t="s">
        <v>14360</v>
      </c>
      <c r="F3901" s="441">
        <v>45261</v>
      </c>
      <c r="G3901" s="220" t="s">
        <v>1773</v>
      </c>
      <c r="H3901" s="220" t="s">
        <v>74</v>
      </c>
    </row>
    <row r="3902" spans="1:8" ht="27" customHeight="1">
      <c r="A3902">
        <v>21047</v>
      </c>
      <c r="B3902" t="s">
        <v>12466</v>
      </c>
      <c r="C3902" t="s">
        <v>1574</v>
      </c>
      <c r="D3902" s="673">
        <v>35.19</v>
      </c>
      <c r="E3902" s="220" t="s">
        <v>14360</v>
      </c>
      <c r="F3902" s="441">
        <v>45261</v>
      </c>
      <c r="G3902" s="220" t="s">
        <v>1773</v>
      </c>
      <c r="H3902" s="220" t="s">
        <v>74</v>
      </c>
    </row>
    <row r="3903" spans="1:8" ht="27" customHeight="1">
      <c r="A3903">
        <v>21042</v>
      </c>
      <c r="B3903" t="s">
        <v>12467</v>
      </c>
      <c r="C3903" t="s">
        <v>1574</v>
      </c>
      <c r="D3903" s="673">
        <v>27.12</v>
      </c>
      <c r="E3903" s="220" t="s">
        <v>14360</v>
      </c>
      <c r="F3903" s="441">
        <v>45261</v>
      </c>
      <c r="G3903" s="220" t="s">
        <v>1773</v>
      </c>
      <c r="H3903" s="220" t="s">
        <v>74</v>
      </c>
    </row>
    <row r="3904" spans="1:8" ht="27" customHeight="1">
      <c r="A3904">
        <v>21043</v>
      </c>
      <c r="B3904" t="s">
        <v>12468</v>
      </c>
      <c r="C3904" t="s">
        <v>1574</v>
      </c>
      <c r="D3904" s="673">
        <v>34.26</v>
      </c>
      <c r="E3904" s="220" t="s">
        <v>14360</v>
      </c>
      <c r="F3904" s="441">
        <v>45261</v>
      </c>
      <c r="G3904" s="220" t="s">
        <v>1773</v>
      </c>
      <c r="H3904" s="220" t="s">
        <v>74</v>
      </c>
    </row>
    <row r="3905" spans="1:8" ht="27" customHeight="1">
      <c r="A3905">
        <v>21044</v>
      </c>
      <c r="B3905" t="s">
        <v>12469</v>
      </c>
      <c r="C3905" t="s">
        <v>1574</v>
      </c>
      <c r="D3905" s="673">
        <v>23.87</v>
      </c>
      <c r="E3905" s="220" t="s">
        <v>14360</v>
      </c>
      <c r="F3905" s="441">
        <v>45261</v>
      </c>
      <c r="G3905" s="220" t="s">
        <v>1773</v>
      </c>
      <c r="H3905" s="220" t="s">
        <v>74</v>
      </c>
    </row>
    <row r="3906" spans="1:8" ht="27" customHeight="1">
      <c r="A3906">
        <v>21045</v>
      </c>
      <c r="B3906" t="s">
        <v>12470</v>
      </c>
      <c r="C3906" t="s">
        <v>1574</v>
      </c>
      <c r="D3906" s="673">
        <v>32.69</v>
      </c>
      <c r="E3906" s="220" t="s">
        <v>14360</v>
      </c>
      <c r="F3906" s="441">
        <v>45261</v>
      </c>
      <c r="G3906" s="220" t="s">
        <v>1773</v>
      </c>
      <c r="H3906" s="220" t="s">
        <v>74</v>
      </c>
    </row>
    <row r="3907" spans="1:8" ht="27" customHeight="1">
      <c r="A3907">
        <v>21041</v>
      </c>
      <c r="B3907" t="s">
        <v>12471</v>
      </c>
      <c r="C3907" t="s">
        <v>1574</v>
      </c>
      <c r="D3907" s="673">
        <v>28.2</v>
      </c>
      <c r="E3907" s="220" t="s">
        <v>14360</v>
      </c>
      <c r="F3907" s="441">
        <v>45261</v>
      </c>
      <c r="G3907" s="220" t="s">
        <v>1773</v>
      </c>
      <c r="H3907" s="220" t="s">
        <v>74</v>
      </c>
    </row>
    <row r="3908" spans="1:8" ht="27" customHeight="1">
      <c r="A3908">
        <v>21040</v>
      </c>
      <c r="B3908" t="s">
        <v>12472</v>
      </c>
      <c r="C3908" t="s">
        <v>1574</v>
      </c>
      <c r="D3908" s="673">
        <v>23.36</v>
      </c>
      <c r="E3908" s="220" t="s">
        <v>14360</v>
      </c>
      <c r="F3908" s="441">
        <v>45261</v>
      </c>
      <c r="G3908" s="220" t="s">
        <v>1773</v>
      </c>
      <c r="H3908" s="220" t="s">
        <v>74</v>
      </c>
    </row>
    <row r="3909" spans="1:8" ht="27" customHeight="1">
      <c r="A3909">
        <v>14149</v>
      </c>
      <c r="B3909" t="s">
        <v>12473</v>
      </c>
      <c r="C3909" t="s">
        <v>1587</v>
      </c>
      <c r="D3909" s="673">
        <v>190.4</v>
      </c>
      <c r="E3909" s="220" t="s">
        <v>14360</v>
      </c>
      <c r="F3909" s="441">
        <v>45261</v>
      </c>
      <c r="G3909" s="220" t="s">
        <v>1773</v>
      </c>
      <c r="H3909" s="220" t="s">
        <v>74</v>
      </c>
    </row>
    <row r="3910" spans="1:8" ht="27" customHeight="1">
      <c r="A3910">
        <v>38099</v>
      </c>
      <c r="B3910" t="s">
        <v>12474</v>
      </c>
      <c r="C3910" t="s">
        <v>1574</v>
      </c>
      <c r="D3910" s="673">
        <v>1.39</v>
      </c>
      <c r="E3910" s="220" t="s">
        <v>14360</v>
      </c>
      <c r="F3910" s="441">
        <v>45261</v>
      </c>
      <c r="G3910" s="220" t="s">
        <v>1773</v>
      </c>
      <c r="H3910" s="220" t="s">
        <v>74</v>
      </c>
    </row>
    <row r="3911" spans="1:8" ht="27" customHeight="1">
      <c r="A3911">
        <v>38100</v>
      </c>
      <c r="B3911" t="s">
        <v>12475</v>
      </c>
      <c r="C3911" t="s">
        <v>1574</v>
      </c>
      <c r="D3911" s="673">
        <v>2.27</v>
      </c>
      <c r="E3911" s="220" t="s">
        <v>14360</v>
      </c>
      <c r="F3911" s="441">
        <v>45261</v>
      </c>
      <c r="G3911" s="220" t="s">
        <v>1773</v>
      </c>
      <c r="H3911" s="220" t="s">
        <v>74</v>
      </c>
    </row>
    <row r="3912" spans="1:8" ht="27" customHeight="1">
      <c r="A3912">
        <v>7576</v>
      </c>
      <c r="B3912" t="s">
        <v>12476</v>
      </c>
      <c r="C3912" t="s">
        <v>1574</v>
      </c>
      <c r="D3912" s="673">
        <v>174.04</v>
      </c>
      <c r="E3912" s="220" t="s">
        <v>14360</v>
      </c>
      <c r="F3912" s="441">
        <v>45261</v>
      </c>
      <c r="G3912" s="220" t="s">
        <v>1773</v>
      </c>
      <c r="H3912" s="220" t="s">
        <v>74</v>
      </c>
    </row>
    <row r="3913" spans="1:8" ht="27" customHeight="1">
      <c r="A3913">
        <v>3384</v>
      </c>
      <c r="B3913" t="s">
        <v>12477</v>
      </c>
      <c r="C3913" t="s">
        <v>1574</v>
      </c>
      <c r="D3913" s="673">
        <v>8.8800000000000008</v>
      </c>
      <c r="E3913" s="220" t="s">
        <v>14360</v>
      </c>
      <c r="F3913" s="441">
        <v>45261</v>
      </c>
      <c r="G3913" s="220" t="s">
        <v>1773</v>
      </c>
      <c r="H3913" s="220" t="s">
        <v>74</v>
      </c>
    </row>
    <row r="3914" spans="1:8" ht="27" customHeight="1">
      <c r="A3914">
        <v>7572</v>
      </c>
      <c r="B3914" t="s">
        <v>12478</v>
      </c>
      <c r="C3914" t="s">
        <v>1574</v>
      </c>
      <c r="D3914" s="673">
        <v>4.83</v>
      </c>
      <c r="E3914" s="220" t="s">
        <v>14360</v>
      </c>
      <c r="F3914" s="441">
        <v>45261</v>
      </c>
      <c r="G3914" s="220" t="s">
        <v>1773</v>
      </c>
      <c r="H3914" s="220" t="s">
        <v>74</v>
      </c>
    </row>
    <row r="3915" spans="1:8" ht="27" customHeight="1">
      <c r="A3915">
        <v>3396</v>
      </c>
      <c r="B3915" t="s">
        <v>12479</v>
      </c>
      <c r="C3915" t="s">
        <v>1574</v>
      </c>
      <c r="D3915" s="673">
        <v>3.26</v>
      </c>
      <c r="E3915" s="220" t="s">
        <v>14360</v>
      </c>
      <c r="F3915" s="441">
        <v>45261</v>
      </c>
      <c r="G3915" s="220" t="s">
        <v>1773</v>
      </c>
      <c r="H3915" s="220" t="s">
        <v>74</v>
      </c>
    </row>
    <row r="3916" spans="1:8" ht="27" customHeight="1">
      <c r="A3916">
        <v>37590</v>
      </c>
      <c r="B3916" t="s">
        <v>12480</v>
      </c>
      <c r="C3916" t="s">
        <v>1574</v>
      </c>
      <c r="D3916" s="673">
        <v>15.46</v>
      </c>
      <c r="E3916" s="220" t="s">
        <v>14360</v>
      </c>
      <c r="F3916" s="441">
        <v>45261</v>
      </c>
      <c r="G3916" s="220" t="s">
        <v>1773</v>
      </c>
      <c r="H3916" s="220" t="s">
        <v>74</v>
      </c>
    </row>
    <row r="3917" spans="1:8" ht="27" customHeight="1">
      <c r="A3917">
        <v>37591</v>
      </c>
      <c r="B3917" t="s">
        <v>12481</v>
      </c>
      <c r="C3917" t="s">
        <v>1574</v>
      </c>
      <c r="D3917" s="673">
        <v>18.579999999999998</v>
      </c>
      <c r="E3917" s="220" t="s">
        <v>14360</v>
      </c>
      <c r="F3917" s="441">
        <v>45261</v>
      </c>
      <c r="G3917" s="220" t="s">
        <v>1773</v>
      </c>
      <c r="H3917" s="220" t="s">
        <v>74</v>
      </c>
    </row>
    <row r="3918" spans="1:8" ht="27" customHeight="1">
      <c r="A3918">
        <v>12626</v>
      </c>
      <c r="B3918" t="s">
        <v>12482</v>
      </c>
      <c r="C3918" t="s">
        <v>1574</v>
      </c>
      <c r="D3918" s="673">
        <v>38.5</v>
      </c>
      <c r="E3918" s="220" t="s">
        <v>14360</v>
      </c>
      <c r="F3918" s="441">
        <v>45261</v>
      </c>
      <c r="G3918" s="220" t="s">
        <v>1773</v>
      </c>
      <c r="H3918" s="220" t="s">
        <v>74</v>
      </c>
    </row>
    <row r="3919" spans="1:8" ht="27" customHeight="1">
      <c r="A3919">
        <v>11033</v>
      </c>
      <c r="B3919" t="s">
        <v>12483</v>
      </c>
      <c r="C3919" t="s">
        <v>1574</v>
      </c>
      <c r="D3919" s="673">
        <v>8.17</v>
      </c>
      <c r="E3919" s="220" t="s">
        <v>14360</v>
      </c>
      <c r="F3919" s="441">
        <v>45261</v>
      </c>
      <c r="G3919" s="220" t="s">
        <v>1773</v>
      </c>
      <c r="H3919" s="220" t="s">
        <v>74</v>
      </c>
    </row>
    <row r="3920" spans="1:8" ht="27" customHeight="1">
      <c r="A3920">
        <v>390</v>
      </c>
      <c r="B3920" t="s">
        <v>12484</v>
      </c>
      <c r="C3920" t="s">
        <v>1574</v>
      </c>
      <c r="D3920" s="673">
        <v>5.91</v>
      </c>
      <c r="E3920" s="220" t="s">
        <v>14360</v>
      </c>
      <c r="F3920" s="441">
        <v>45261</v>
      </c>
      <c r="G3920" s="220" t="s">
        <v>1773</v>
      </c>
      <c r="H3920" s="220" t="s">
        <v>74</v>
      </c>
    </row>
    <row r="3921" spans="1:8" ht="27" customHeight="1">
      <c r="A3921">
        <v>42436</v>
      </c>
      <c r="B3921" t="s">
        <v>12485</v>
      </c>
      <c r="C3921" t="s">
        <v>1574</v>
      </c>
      <c r="D3921" s="674">
        <v>2701.34</v>
      </c>
      <c r="E3921" s="220" t="s">
        <v>14360</v>
      </c>
      <c r="F3921" s="441">
        <v>45261</v>
      </c>
      <c r="G3921" s="220" t="s">
        <v>1773</v>
      </c>
      <c r="H3921" s="220" t="s">
        <v>74</v>
      </c>
    </row>
    <row r="3922" spans="1:8" ht="27" customHeight="1">
      <c r="A3922">
        <v>6194</v>
      </c>
      <c r="B3922" t="s">
        <v>12486</v>
      </c>
      <c r="C3922" t="s">
        <v>1577</v>
      </c>
      <c r="D3922" s="673">
        <v>10.11</v>
      </c>
      <c r="E3922" s="220" t="s">
        <v>14360</v>
      </c>
      <c r="F3922" s="441">
        <v>45261</v>
      </c>
      <c r="G3922" s="220" t="s">
        <v>1773</v>
      </c>
      <c r="H3922" s="220" t="s">
        <v>74</v>
      </c>
    </row>
    <row r="3923" spans="1:8" ht="27" customHeight="1">
      <c r="A3923">
        <v>10567</v>
      </c>
      <c r="B3923" t="s">
        <v>12487</v>
      </c>
      <c r="C3923" t="s">
        <v>1577</v>
      </c>
      <c r="D3923" s="673">
        <v>16</v>
      </c>
      <c r="E3923" s="220" t="s">
        <v>14360</v>
      </c>
      <c r="F3923" s="441">
        <v>45261</v>
      </c>
      <c r="G3923" s="220" t="s">
        <v>1773</v>
      </c>
      <c r="H3923" s="220" t="s">
        <v>74</v>
      </c>
    </row>
    <row r="3924" spans="1:8" ht="27" customHeight="1">
      <c r="A3924">
        <v>6212</v>
      </c>
      <c r="B3924" t="s">
        <v>12488</v>
      </c>
      <c r="C3924" t="s">
        <v>1577</v>
      </c>
      <c r="D3924" s="673">
        <v>23.48</v>
      </c>
      <c r="E3924" s="220" t="s">
        <v>14360</v>
      </c>
      <c r="F3924" s="441">
        <v>45261</v>
      </c>
      <c r="G3924" s="220" t="s">
        <v>1773</v>
      </c>
      <c r="H3924" s="220" t="s">
        <v>74</v>
      </c>
    </row>
    <row r="3925" spans="1:8" ht="27" customHeight="1">
      <c r="A3925">
        <v>3993</v>
      </c>
      <c r="B3925" t="s">
        <v>12489</v>
      </c>
      <c r="C3925" t="s">
        <v>1576</v>
      </c>
      <c r="D3925" s="673">
        <v>95.9</v>
      </c>
      <c r="E3925" s="220" t="s">
        <v>14360</v>
      </c>
      <c r="F3925" s="441">
        <v>45261</v>
      </c>
      <c r="G3925" s="220" t="s">
        <v>1773</v>
      </c>
      <c r="H3925" s="220" t="s">
        <v>74</v>
      </c>
    </row>
    <row r="3926" spans="1:8" ht="27" customHeight="1">
      <c r="A3926">
        <v>3990</v>
      </c>
      <c r="B3926" t="s">
        <v>12490</v>
      </c>
      <c r="C3926" t="s">
        <v>1577</v>
      </c>
      <c r="D3926" s="673">
        <v>18.04</v>
      </c>
      <c r="E3926" s="220" t="s">
        <v>14360</v>
      </c>
      <c r="F3926" s="441">
        <v>45261</v>
      </c>
      <c r="G3926" s="220" t="s">
        <v>1773</v>
      </c>
      <c r="H3926" s="220" t="s">
        <v>74</v>
      </c>
    </row>
    <row r="3927" spans="1:8" ht="27" customHeight="1">
      <c r="A3927">
        <v>3992</v>
      </c>
      <c r="B3927" t="s">
        <v>12491</v>
      </c>
      <c r="C3927" t="s">
        <v>1577</v>
      </c>
      <c r="D3927" s="673">
        <v>24.36</v>
      </c>
      <c r="E3927" s="220" t="s">
        <v>14360</v>
      </c>
      <c r="F3927" s="441">
        <v>45261</v>
      </c>
      <c r="G3927" s="220" t="s">
        <v>1773</v>
      </c>
      <c r="H3927" s="220" t="s">
        <v>74</v>
      </c>
    </row>
    <row r="3928" spans="1:8" ht="27" customHeight="1">
      <c r="A3928">
        <v>6178</v>
      </c>
      <c r="B3928" t="s">
        <v>12492</v>
      </c>
      <c r="C3928" t="s">
        <v>1576</v>
      </c>
      <c r="D3928" s="673">
        <v>301.13</v>
      </c>
      <c r="E3928" s="220" t="s">
        <v>14360</v>
      </c>
      <c r="F3928" s="441">
        <v>45261</v>
      </c>
      <c r="G3928" s="220" t="s">
        <v>1773</v>
      </c>
      <c r="H3928" s="220" t="s">
        <v>74</v>
      </c>
    </row>
    <row r="3929" spans="1:8" ht="27" customHeight="1">
      <c r="A3929">
        <v>6180</v>
      </c>
      <c r="B3929" t="s">
        <v>12493</v>
      </c>
      <c r="C3929" t="s">
        <v>1576</v>
      </c>
      <c r="D3929" s="673">
        <v>325</v>
      </c>
      <c r="E3929" s="220" t="s">
        <v>14360</v>
      </c>
      <c r="F3929" s="441">
        <v>45261</v>
      </c>
      <c r="G3929" s="220" t="s">
        <v>1773</v>
      </c>
      <c r="H3929" s="220" t="s">
        <v>74</v>
      </c>
    </row>
    <row r="3930" spans="1:8" ht="27" customHeight="1">
      <c r="A3930">
        <v>6182</v>
      </c>
      <c r="B3930" t="s">
        <v>12494</v>
      </c>
      <c r="C3930" t="s">
        <v>1576</v>
      </c>
      <c r="D3930" s="673">
        <v>403.4</v>
      </c>
      <c r="E3930" s="220" t="s">
        <v>14360</v>
      </c>
      <c r="F3930" s="441">
        <v>45261</v>
      </c>
      <c r="G3930" s="220" t="s">
        <v>1773</v>
      </c>
      <c r="H3930" s="220" t="s">
        <v>74</v>
      </c>
    </row>
    <row r="3931" spans="1:8" ht="27" customHeight="1">
      <c r="A3931">
        <v>43614</v>
      </c>
      <c r="B3931" t="s">
        <v>12495</v>
      </c>
      <c r="C3931" t="s">
        <v>1577</v>
      </c>
      <c r="D3931" s="673">
        <v>12.19</v>
      </c>
      <c r="E3931" s="220" t="s">
        <v>14360</v>
      </c>
      <c r="F3931" s="441">
        <v>45261</v>
      </c>
      <c r="G3931" s="220" t="s">
        <v>1773</v>
      </c>
      <c r="H3931" s="220" t="s">
        <v>74</v>
      </c>
    </row>
    <row r="3932" spans="1:8" ht="27" customHeight="1">
      <c r="A3932">
        <v>6193</v>
      </c>
      <c r="B3932" t="s">
        <v>12496</v>
      </c>
      <c r="C3932" t="s">
        <v>1577</v>
      </c>
      <c r="D3932" s="673">
        <v>14.83</v>
      </c>
      <c r="E3932" s="220" t="s">
        <v>14360</v>
      </c>
      <c r="F3932" s="441">
        <v>45261</v>
      </c>
      <c r="G3932" s="220" t="s">
        <v>1773</v>
      </c>
      <c r="H3932" s="220" t="s">
        <v>74</v>
      </c>
    </row>
    <row r="3933" spans="1:8" ht="27" customHeight="1">
      <c r="A3933">
        <v>6189</v>
      </c>
      <c r="B3933" t="s">
        <v>12497</v>
      </c>
      <c r="C3933" t="s">
        <v>1577</v>
      </c>
      <c r="D3933" s="673">
        <v>21.65</v>
      </c>
      <c r="E3933" s="220" t="s">
        <v>14360</v>
      </c>
      <c r="F3933" s="441">
        <v>45261</v>
      </c>
      <c r="G3933" s="220" t="s">
        <v>1773</v>
      </c>
      <c r="H3933" s="220" t="s">
        <v>74</v>
      </c>
    </row>
    <row r="3934" spans="1:8" ht="27" customHeight="1">
      <c r="A3934">
        <v>6214</v>
      </c>
      <c r="B3934" t="s">
        <v>12498</v>
      </c>
      <c r="C3934" t="s">
        <v>1576</v>
      </c>
      <c r="D3934" s="673">
        <v>188.63</v>
      </c>
      <c r="E3934" s="220" t="s">
        <v>14360</v>
      </c>
      <c r="F3934" s="441">
        <v>45261</v>
      </c>
      <c r="G3934" s="220" t="s">
        <v>1773</v>
      </c>
      <c r="H3934" s="220" t="s">
        <v>74</v>
      </c>
    </row>
    <row r="3935" spans="1:8" ht="27" customHeight="1">
      <c r="A3935">
        <v>36153</v>
      </c>
      <c r="B3935" t="s">
        <v>12499</v>
      </c>
      <c r="C3935" t="s">
        <v>1574</v>
      </c>
      <c r="D3935" s="673">
        <v>227.37</v>
      </c>
      <c r="E3935" s="220" t="s">
        <v>14360</v>
      </c>
      <c r="F3935" s="441">
        <v>45261</v>
      </c>
      <c r="G3935" s="220" t="s">
        <v>1773</v>
      </c>
      <c r="H3935" s="220" t="s">
        <v>74</v>
      </c>
    </row>
    <row r="3936" spans="1:8" ht="27" customHeight="1">
      <c r="A3936">
        <v>10740</v>
      </c>
      <c r="B3936" t="s">
        <v>12500</v>
      </c>
      <c r="C3936" t="s">
        <v>1574</v>
      </c>
      <c r="D3936" s="674">
        <v>8244.18</v>
      </c>
      <c r="E3936" s="220" t="s">
        <v>14360</v>
      </c>
      <c r="F3936" s="441">
        <v>45261</v>
      </c>
      <c r="G3936" s="220" t="s">
        <v>1773</v>
      </c>
      <c r="H3936" s="220" t="s">
        <v>74</v>
      </c>
    </row>
    <row r="3937" spans="1:8" ht="27" customHeight="1">
      <c r="A3937">
        <v>13914</v>
      </c>
      <c r="B3937" t="s">
        <v>12501</v>
      </c>
      <c r="C3937" t="s">
        <v>1574</v>
      </c>
      <c r="D3937" s="673">
        <v>596.5</v>
      </c>
      <c r="E3937" s="220" t="s">
        <v>14360</v>
      </c>
      <c r="F3937" s="441">
        <v>45261</v>
      </c>
      <c r="G3937" s="220" t="s">
        <v>1773</v>
      </c>
      <c r="H3937" s="220" t="s">
        <v>74</v>
      </c>
    </row>
    <row r="3938" spans="1:8" ht="27" customHeight="1">
      <c r="A3938">
        <v>10742</v>
      </c>
      <c r="B3938" t="s">
        <v>12502</v>
      </c>
      <c r="C3938" t="s">
        <v>1574</v>
      </c>
      <c r="D3938" s="673">
        <v>870</v>
      </c>
      <c r="E3938" s="220" t="s">
        <v>14360</v>
      </c>
      <c r="F3938" s="441">
        <v>45261</v>
      </c>
      <c r="G3938" s="220" t="s">
        <v>1773</v>
      </c>
      <c r="H3938" s="220" t="s">
        <v>74</v>
      </c>
    </row>
    <row r="3939" spans="1:8" ht="27" customHeight="1">
      <c r="A3939">
        <v>38465</v>
      </c>
      <c r="B3939" t="s">
        <v>12503</v>
      </c>
      <c r="C3939" t="s">
        <v>1574</v>
      </c>
      <c r="D3939" s="673">
        <v>30.42</v>
      </c>
      <c r="E3939" s="220" t="s">
        <v>14360</v>
      </c>
      <c r="F3939" s="441">
        <v>45261</v>
      </c>
      <c r="G3939" s="220" t="s">
        <v>1773</v>
      </c>
      <c r="H3939" s="220" t="s">
        <v>74</v>
      </c>
    </row>
    <row r="3940" spans="1:8" ht="27" customHeight="1">
      <c r="A3940">
        <v>7543</v>
      </c>
      <c r="B3940" t="s">
        <v>12504</v>
      </c>
      <c r="C3940" t="s">
        <v>1574</v>
      </c>
      <c r="D3940" s="673">
        <v>2.6</v>
      </c>
      <c r="E3940" s="220" t="s">
        <v>14360</v>
      </c>
      <c r="F3940" s="441">
        <v>45261</v>
      </c>
      <c r="G3940" s="220" t="s">
        <v>1773</v>
      </c>
      <c r="H3940" s="220" t="s">
        <v>74</v>
      </c>
    </row>
    <row r="3941" spans="1:8" ht="27" customHeight="1">
      <c r="A3941">
        <v>43427</v>
      </c>
      <c r="B3941" t="s">
        <v>12505</v>
      </c>
      <c r="C3941" t="s">
        <v>1574</v>
      </c>
      <c r="D3941" s="674">
        <v>1829.79</v>
      </c>
      <c r="E3941" s="220" t="s">
        <v>14360</v>
      </c>
      <c r="F3941" s="441">
        <v>45261</v>
      </c>
      <c r="G3941" s="220" t="s">
        <v>1773</v>
      </c>
      <c r="H3941" s="220" t="s">
        <v>74</v>
      </c>
    </row>
    <row r="3942" spans="1:8" ht="27" customHeight="1">
      <c r="A3942">
        <v>41613</v>
      </c>
      <c r="B3942" t="s">
        <v>12506</v>
      </c>
      <c r="C3942" t="s">
        <v>1574</v>
      </c>
      <c r="D3942" s="673">
        <v>117.62</v>
      </c>
      <c r="E3942" s="220" t="s">
        <v>14360</v>
      </c>
      <c r="F3942" s="441">
        <v>45261</v>
      </c>
      <c r="G3942" s="220" t="s">
        <v>1773</v>
      </c>
      <c r="H3942" s="220" t="s">
        <v>74</v>
      </c>
    </row>
    <row r="3943" spans="1:8" ht="27" customHeight="1">
      <c r="A3943">
        <v>41614</v>
      </c>
      <c r="B3943" t="s">
        <v>12507</v>
      </c>
      <c r="C3943" t="s">
        <v>1574</v>
      </c>
      <c r="D3943" s="673">
        <v>149.87</v>
      </c>
      <c r="E3943" s="220" t="s">
        <v>14360</v>
      </c>
      <c r="F3943" s="441">
        <v>45261</v>
      </c>
      <c r="G3943" s="220" t="s">
        <v>1773</v>
      </c>
      <c r="H3943" s="220" t="s">
        <v>74</v>
      </c>
    </row>
    <row r="3944" spans="1:8" ht="27" customHeight="1">
      <c r="A3944">
        <v>41615</v>
      </c>
      <c r="B3944" t="s">
        <v>12508</v>
      </c>
      <c r="C3944" t="s">
        <v>1574</v>
      </c>
      <c r="D3944" s="673">
        <v>231.64</v>
      </c>
      <c r="E3944" s="220" t="s">
        <v>14360</v>
      </c>
      <c r="F3944" s="441">
        <v>45261</v>
      </c>
      <c r="G3944" s="220" t="s">
        <v>1773</v>
      </c>
      <c r="H3944" s="220" t="s">
        <v>74</v>
      </c>
    </row>
    <row r="3945" spans="1:8" ht="27" customHeight="1">
      <c r="A3945">
        <v>41616</v>
      </c>
      <c r="B3945" t="s">
        <v>12509</v>
      </c>
      <c r="C3945" t="s">
        <v>1574</v>
      </c>
      <c r="D3945" s="673">
        <v>346.1</v>
      </c>
      <c r="E3945" s="220" t="s">
        <v>14360</v>
      </c>
      <c r="F3945" s="441">
        <v>45261</v>
      </c>
      <c r="G3945" s="220" t="s">
        <v>1773</v>
      </c>
      <c r="H3945" s="220" t="s">
        <v>74</v>
      </c>
    </row>
    <row r="3946" spans="1:8" ht="27" customHeight="1">
      <c r="A3946">
        <v>41617</v>
      </c>
      <c r="B3946" t="s">
        <v>12510</v>
      </c>
      <c r="C3946" t="s">
        <v>1574</v>
      </c>
      <c r="D3946" s="673">
        <v>688.18</v>
      </c>
      <c r="E3946" s="220" t="s">
        <v>14360</v>
      </c>
      <c r="F3946" s="441">
        <v>45261</v>
      </c>
      <c r="G3946" s="220" t="s">
        <v>1773</v>
      </c>
      <c r="H3946" s="220" t="s">
        <v>74</v>
      </c>
    </row>
    <row r="3947" spans="1:8" ht="27" customHeight="1">
      <c r="A3947">
        <v>41618</v>
      </c>
      <c r="B3947" t="s">
        <v>12511</v>
      </c>
      <c r="C3947" t="s">
        <v>1574</v>
      </c>
      <c r="D3947" s="674">
        <v>1266.9100000000001</v>
      </c>
      <c r="E3947" s="220" t="s">
        <v>14360</v>
      </c>
      <c r="F3947" s="441">
        <v>45261</v>
      </c>
      <c r="G3947" s="220" t="s">
        <v>1773</v>
      </c>
      <c r="H3947" s="220" t="s">
        <v>74</v>
      </c>
    </row>
    <row r="3948" spans="1:8" ht="27" customHeight="1">
      <c r="A3948">
        <v>43428</v>
      </c>
      <c r="B3948" t="s">
        <v>12512</v>
      </c>
      <c r="C3948" t="s">
        <v>1574</v>
      </c>
      <c r="D3948" s="674">
        <v>2225.34</v>
      </c>
      <c r="E3948" s="220" t="s">
        <v>14360</v>
      </c>
      <c r="F3948" s="441">
        <v>45261</v>
      </c>
      <c r="G3948" s="220" t="s">
        <v>1773</v>
      </c>
      <c r="H3948" s="220" t="s">
        <v>74</v>
      </c>
    </row>
    <row r="3949" spans="1:8" ht="27" customHeight="1">
      <c r="A3949">
        <v>41619</v>
      </c>
      <c r="B3949" t="s">
        <v>12513</v>
      </c>
      <c r="C3949" t="s">
        <v>1574</v>
      </c>
      <c r="D3949" s="673">
        <v>144.18</v>
      </c>
      <c r="E3949" s="220" t="s">
        <v>14360</v>
      </c>
      <c r="F3949" s="441">
        <v>45261</v>
      </c>
      <c r="G3949" s="220" t="s">
        <v>1773</v>
      </c>
      <c r="H3949" s="220" t="s">
        <v>74</v>
      </c>
    </row>
    <row r="3950" spans="1:8" ht="27" customHeight="1">
      <c r="A3950">
        <v>41620</v>
      </c>
      <c r="B3950" t="s">
        <v>12514</v>
      </c>
      <c r="C3950" t="s">
        <v>1574</v>
      </c>
      <c r="D3950" s="673">
        <v>182.12</v>
      </c>
      <c r="E3950" s="220" t="s">
        <v>14360</v>
      </c>
      <c r="F3950" s="441">
        <v>45261</v>
      </c>
      <c r="G3950" s="220" t="s">
        <v>1773</v>
      </c>
      <c r="H3950" s="220" t="s">
        <v>74</v>
      </c>
    </row>
    <row r="3951" spans="1:8" ht="27" customHeight="1">
      <c r="A3951">
        <v>41622</v>
      </c>
      <c r="B3951" t="s">
        <v>12515</v>
      </c>
      <c r="C3951" t="s">
        <v>1574</v>
      </c>
      <c r="D3951" s="673">
        <v>315.87</v>
      </c>
      <c r="E3951" s="220" t="s">
        <v>14360</v>
      </c>
      <c r="F3951" s="441">
        <v>45261</v>
      </c>
      <c r="G3951" s="220" t="s">
        <v>1773</v>
      </c>
      <c r="H3951" s="220" t="s">
        <v>74</v>
      </c>
    </row>
    <row r="3952" spans="1:8" ht="27" customHeight="1">
      <c r="A3952">
        <v>41623</v>
      </c>
      <c r="B3952" t="s">
        <v>12516</v>
      </c>
      <c r="C3952" t="s">
        <v>1574</v>
      </c>
      <c r="D3952" s="673">
        <v>485.66</v>
      </c>
      <c r="E3952" s="220" t="s">
        <v>14360</v>
      </c>
      <c r="F3952" s="441">
        <v>45261</v>
      </c>
      <c r="G3952" s="220" t="s">
        <v>1773</v>
      </c>
      <c r="H3952" s="220" t="s">
        <v>74</v>
      </c>
    </row>
    <row r="3953" spans="1:8" ht="27" customHeight="1">
      <c r="A3953">
        <v>41624</v>
      </c>
      <c r="B3953" t="s">
        <v>12517</v>
      </c>
      <c r="C3953" t="s">
        <v>1574</v>
      </c>
      <c r="D3953" s="673">
        <v>910.62</v>
      </c>
      <c r="E3953" s="220" t="s">
        <v>14360</v>
      </c>
      <c r="F3953" s="441">
        <v>45261</v>
      </c>
      <c r="G3953" s="220" t="s">
        <v>1773</v>
      </c>
      <c r="H3953" s="220" t="s">
        <v>74</v>
      </c>
    </row>
    <row r="3954" spans="1:8" ht="27" customHeight="1">
      <c r="A3954">
        <v>41625</v>
      </c>
      <c r="B3954" t="s">
        <v>12518</v>
      </c>
      <c r="C3954" t="s">
        <v>1574</v>
      </c>
      <c r="D3954" s="674">
        <v>1401.04</v>
      </c>
      <c r="E3954" s="220" t="s">
        <v>14360</v>
      </c>
      <c r="F3954" s="441">
        <v>45261</v>
      </c>
      <c r="G3954" s="220" t="s">
        <v>1773</v>
      </c>
      <c r="H3954" s="220" t="s">
        <v>74</v>
      </c>
    </row>
    <row r="3955" spans="1:8" ht="27" customHeight="1">
      <c r="A3955">
        <v>39352</v>
      </c>
      <c r="B3955" t="s">
        <v>12519</v>
      </c>
      <c r="C3955" t="s">
        <v>1574</v>
      </c>
      <c r="D3955" s="673">
        <v>1.6</v>
      </c>
      <c r="E3955" s="220" t="s">
        <v>14360</v>
      </c>
      <c r="F3955" s="441">
        <v>45261</v>
      </c>
      <c r="G3955" s="220" t="s">
        <v>1773</v>
      </c>
      <c r="H3955" s="220" t="s">
        <v>74</v>
      </c>
    </row>
    <row r="3956" spans="1:8" ht="27" customHeight="1">
      <c r="A3956">
        <v>39346</v>
      </c>
      <c r="B3956" t="s">
        <v>12520</v>
      </c>
      <c r="C3956" t="s">
        <v>1574</v>
      </c>
      <c r="D3956" s="673">
        <v>1.6</v>
      </c>
      <c r="E3956" s="220" t="s">
        <v>14360</v>
      </c>
      <c r="F3956" s="441">
        <v>45261</v>
      </c>
      <c r="G3956" s="220" t="s">
        <v>1773</v>
      </c>
      <c r="H3956" s="220" t="s">
        <v>74</v>
      </c>
    </row>
    <row r="3957" spans="1:8" ht="27" customHeight="1">
      <c r="A3957">
        <v>39350</v>
      </c>
      <c r="B3957" t="s">
        <v>12521</v>
      </c>
      <c r="C3957" t="s">
        <v>1574</v>
      </c>
      <c r="D3957" s="673">
        <v>1.72</v>
      </c>
      <c r="E3957" s="220" t="s">
        <v>14360</v>
      </c>
      <c r="F3957" s="441">
        <v>45261</v>
      </c>
      <c r="G3957" s="220" t="s">
        <v>1773</v>
      </c>
      <c r="H3957" s="220" t="s">
        <v>74</v>
      </c>
    </row>
    <row r="3958" spans="1:8" ht="27" customHeight="1">
      <c r="A3958">
        <v>39351</v>
      </c>
      <c r="B3958" t="s">
        <v>12522</v>
      </c>
      <c r="C3958" t="s">
        <v>1574</v>
      </c>
      <c r="D3958" s="673">
        <v>2</v>
      </c>
      <c r="E3958" s="220" t="s">
        <v>14360</v>
      </c>
      <c r="F3958" s="441">
        <v>45261</v>
      </c>
      <c r="G3958" s="220" t="s">
        <v>1773</v>
      </c>
      <c r="H3958" s="220" t="s">
        <v>74</v>
      </c>
    </row>
    <row r="3959" spans="1:8" ht="27" customHeight="1">
      <c r="A3959">
        <v>38837</v>
      </c>
      <c r="B3959" t="s">
        <v>12523</v>
      </c>
      <c r="C3959" t="s">
        <v>1574</v>
      </c>
      <c r="D3959" s="673">
        <v>7.53</v>
      </c>
      <c r="E3959" s="220" t="s">
        <v>14360</v>
      </c>
      <c r="F3959" s="441">
        <v>45261</v>
      </c>
      <c r="G3959" s="220" t="s">
        <v>1773</v>
      </c>
      <c r="H3959" s="220" t="s">
        <v>74</v>
      </c>
    </row>
    <row r="3960" spans="1:8" ht="27" customHeight="1">
      <c r="A3960">
        <v>38836</v>
      </c>
      <c r="B3960" t="s">
        <v>12524</v>
      </c>
      <c r="C3960" t="s">
        <v>1574</v>
      </c>
      <c r="D3960" s="673">
        <v>5.26</v>
      </c>
      <c r="E3960" s="220" t="s">
        <v>14360</v>
      </c>
      <c r="F3960" s="441">
        <v>45261</v>
      </c>
      <c r="G3960" s="220" t="s">
        <v>1773</v>
      </c>
      <c r="H3960" s="220" t="s">
        <v>74</v>
      </c>
    </row>
    <row r="3961" spans="1:8" ht="27" customHeight="1">
      <c r="A3961">
        <v>2666</v>
      </c>
      <c r="B3961" t="s">
        <v>12525</v>
      </c>
      <c r="C3961" t="s">
        <v>1574</v>
      </c>
      <c r="D3961" s="673">
        <v>9.14</v>
      </c>
      <c r="E3961" s="220" t="s">
        <v>14360</v>
      </c>
      <c r="F3961" s="441">
        <v>45261</v>
      </c>
      <c r="G3961" s="220" t="s">
        <v>1773</v>
      </c>
      <c r="H3961" s="220" t="s">
        <v>74</v>
      </c>
    </row>
    <row r="3962" spans="1:8" ht="27" customHeight="1">
      <c r="A3962">
        <v>2668</v>
      </c>
      <c r="B3962" t="s">
        <v>12526</v>
      </c>
      <c r="C3962" t="s">
        <v>1574</v>
      </c>
      <c r="D3962" s="673">
        <v>10.44</v>
      </c>
      <c r="E3962" s="220" t="s">
        <v>14360</v>
      </c>
      <c r="F3962" s="441">
        <v>45261</v>
      </c>
      <c r="G3962" s="220" t="s">
        <v>1773</v>
      </c>
      <c r="H3962" s="220" t="s">
        <v>74</v>
      </c>
    </row>
    <row r="3963" spans="1:8" ht="27" customHeight="1">
      <c r="A3963">
        <v>2664</v>
      </c>
      <c r="B3963" t="s">
        <v>12527</v>
      </c>
      <c r="C3963" t="s">
        <v>1574</v>
      </c>
      <c r="D3963" s="673">
        <v>15.4</v>
      </c>
      <c r="E3963" s="220" t="s">
        <v>14360</v>
      </c>
      <c r="F3963" s="441">
        <v>45261</v>
      </c>
      <c r="G3963" s="220" t="s">
        <v>1773</v>
      </c>
      <c r="H3963" s="220" t="s">
        <v>74</v>
      </c>
    </row>
    <row r="3964" spans="1:8" ht="27" customHeight="1">
      <c r="A3964">
        <v>2662</v>
      </c>
      <c r="B3964" t="s">
        <v>12528</v>
      </c>
      <c r="C3964" t="s">
        <v>1574</v>
      </c>
      <c r="D3964" s="673">
        <v>18.89</v>
      </c>
      <c r="E3964" s="220" t="s">
        <v>14360</v>
      </c>
      <c r="F3964" s="441">
        <v>45261</v>
      </c>
      <c r="G3964" s="220" t="s">
        <v>1773</v>
      </c>
      <c r="H3964" s="220" t="s">
        <v>74</v>
      </c>
    </row>
    <row r="3965" spans="1:8" ht="27" customHeight="1">
      <c r="A3965">
        <v>20964</v>
      </c>
      <c r="B3965" t="s">
        <v>12529</v>
      </c>
      <c r="C3965" t="s">
        <v>1574</v>
      </c>
      <c r="D3965" s="673">
        <v>78.09</v>
      </c>
      <c r="E3965" s="220" t="s">
        <v>14360</v>
      </c>
      <c r="F3965" s="441">
        <v>45261</v>
      </c>
      <c r="G3965" s="220" t="s">
        <v>1773</v>
      </c>
      <c r="H3965" s="220" t="s">
        <v>74</v>
      </c>
    </row>
    <row r="3966" spans="1:8" ht="27" customHeight="1">
      <c r="A3966">
        <v>10905</v>
      </c>
      <c r="B3966" t="s">
        <v>12530</v>
      </c>
      <c r="C3966" t="s">
        <v>1574</v>
      </c>
      <c r="D3966" s="673">
        <v>104.76</v>
      </c>
      <c r="E3966" s="220" t="s">
        <v>14360</v>
      </c>
      <c r="F3966" s="441">
        <v>45261</v>
      </c>
      <c r="G3966" s="220" t="s">
        <v>1773</v>
      </c>
      <c r="H3966" s="220" t="s">
        <v>74</v>
      </c>
    </row>
    <row r="3967" spans="1:8" ht="27" customHeight="1">
      <c r="A3967">
        <v>11289</v>
      </c>
      <c r="B3967" t="s">
        <v>12531</v>
      </c>
      <c r="C3967" t="s">
        <v>1574</v>
      </c>
      <c r="D3967" s="673">
        <v>99.23</v>
      </c>
      <c r="E3967" s="220" t="s">
        <v>14360</v>
      </c>
      <c r="F3967" s="441">
        <v>45261</v>
      </c>
      <c r="G3967" s="220" t="s">
        <v>1773</v>
      </c>
      <c r="H3967" s="220" t="s">
        <v>74</v>
      </c>
    </row>
    <row r="3968" spans="1:8" ht="27" customHeight="1">
      <c r="A3968">
        <v>11241</v>
      </c>
      <c r="B3968" t="s">
        <v>12532</v>
      </c>
      <c r="C3968" t="s">
        <v>1574</v>
      </c>
      <c r="D3968" s="673">
        <v>248.09</v>
      </c>
      <c r="E3968" s="220" t="s">
        <v>14360</v>
      </c>
      <c r="F3968" s="441">
        <v>45261</v>
      </c>
      <c r="G3968" s="220" t="s">
        <v>1773</v>
      </c>
      <c r="H3968" s="220" t="s">
        <v>74</v>
      </c>
    </row>
    <row r="3969" spans="1:8" ht="27" customHeight="1">
      <c r="A3969">
        <v>11301</v>
      </c>
      <c r="B3969" t="s">
        <v>12533</v>
      </c>
      <c r="C3969" t="s">
        <v>1574</v>
      </c>
      <c r="D3969" s="673">
        <v>629.09</v>
      </c>
      <c r="E3969" s="220" t="s">
        <v>14360</v>
      </c>
      <c r="F3969" s="441">
        <v>45261</v>
      </c>
      <c r="G3969" s="220" t="s">
        <v>1773</v>
      </c>
      <c r="H3969" s="220" t="s">
        <v>74</v>
      </c>
    </row>
    <row r="3970" spans="1:8" ht="27" customHeight="1">
      <c r="A3970">
        <v>21090</v>
      </c>
      <c r="B3970" t="s">
        <v>12534</v>
      </c>
      <c r="C3970" t="s">
        <v>1574</v>
      </c>
      <c r="D3970" s="673">
        <v>770.86</v>
      </c>
      <c r="E3970" s="220" t="s">
        <v>14360</v>
      </c>
      <c r="F3970" s="441">
        <v>45261</v>
      </c>
      <c r="G3970" s="220" t="s">
        <v>1773</v>
      </c>
      <c r="H3970" s="220" t="s">
        <v>74</v>
      </c>
    </row>
    <row r="3971" spans="1:8" ht="27" customHeight="1">
      <c r="A3971">
        <v>11315</v>
      </c>
      <c r="B3971" t="s">
        <v>12535</v>
      </c>
      <c r="C3971" t="s">
        <v>1574</v>
      </c>
      <c r="D3971" s="673">
        <v>150.62</v>
      </c>
      <c r="E3971" s="220" t="s">
        <v>14360</v>
      </c>
      <c r="F3971" s="441">
        <v>45261</v>
      </c>
      <c r="G3971" s="220" t="s">
        <v>1773</v>
      </c>
      <c r="H3971" s="220" t="s">
        <v>74</v>
      </c>
    </row>
    <row r="3972" spans="1:8" ht="27" customHeight="1">
      <c r="A3972">
        <v>21071</v>
      </c>
      <c r="B3972" t="s">
        <v>12536</v>
      </c>
      <c r="C3972" t="s">
        <v>1574</v>
      </c>
      <c r="D3972" s="673">
        <v>230.37</v>
      </c>
      <c r="E3972" s="220" t="s">
        <v>14360</v>
      </c>
      <c r="F3972" s="441">
        <v>45261</v>
      </c>
      <c r="G3972" s="220" t="s">
        <v>1773</v>
      </c>
      <c r="H3972" s="220" t="s">
        <v>74</v>
      </c>
    </row>
    <row r="3973" spans="1:8" ht="27" customHeight="1">
      <c r="A3973">
        <v>14112</v>
      </c>
      <c r="B3973" t="s">
        <v>12537</v>
      </c>
      <c r="C3973" t="s">
        <v>1574</v>
      </c>
      <c r="D3973" s="673">
        <v>321.63</v>
      </c>
      <c r="E3973" s="220" t="s">
        <v>14360</v>
      </c>
      <c r="F3973" s="441">
        <v>45261</v>
      </c>
      <c r="G3973" s="220" t="s">
        <v>1773</v>
      </c>
      <c r="H3973" s="220" t="s">
        <v>74</v>
      </c>
    </row>
    <row r="3974" spans="1:8" ht="27" customHeight="1">
      <c r="A3974">
        <v>11316</v>
      </c>
      <c r="B3974" t="s">
        <v>12538</v>
      </c>
      <c r="C3974" t="s">
        <v>1574</v>
      </c>
      <c r="D3974" s="673">
        <v>496.18</v>
      </c>
      <c r="E3974" s="220" t="s">
        <v>14360</v>
      </c>
      <c r="F3974" s="441">
        <v>45261</v>
      </c>
      <c r="G3974" s="220" t="s">
        <v>1773</v>
      </c>
      <c r="H3974" s="220" t="s">
        <v>74</v>
      </c>
    </row>
    <row r="3975" spans="1:8" ht="27" customHeight="1">
      <c r="A3975">
        <v>6243</v>
      </c>
      <c r="B3975" t="s">
        <v>12539</v>
      </c>
      <c r="C3975" t="s">
        <v>1574</v>
      </c>
      <c r="D3975" s="673">
        <v>571.5</v>
      </c>
      <c r="E3975" s="220" t="s">
        <v>14360</v>
      </c>
      <c r="F3975" s="441">
        <v>45261</v>
      </c>
      <c r="G3975" s="220" t="s">
        <v>1773</v>
      </c>
      <c r="H3975" s="220" t="s">
        <v>74</v>
      </c>
    </row>
    <row r="3976" spans="1:8" ht="27" customHeight="1">
      <c r="A3976">
        <v>6240</v>
      </c>
      <c r="B3976" t="s">
        <v>12540</v>
      </c>
      <c r="C3976" t="s">
        <v>1574</v>
      </c>
      <c r="D3976" s="673">
        <v>756.68</v>
      </c>
      <c r="E3976" s="220" t="s">
        <v>14360</v>
      </c>
      <c r="F3976" s="441">
        <v>45261</v>
      </c>
      <c r="G3976" s="220" t="s">
        <v>1773</v>
      </c>
      <c r="H3976" s="220" t="s">
        <v>74</v>
      </c>
    </row>
    <row r="3977" spans="1:8" ht="27" customHeight="1">
      <c r="A3977">
        <v>11296</v>
      </c>
      <c r="B3977" t="s">
        <v>12541</v>
      </c>
      <c r="C3977" t="s">
        <v>1574</v>
      </c>
      <c r="D3977" s="674">
        <v>2410.9299999999998</v>
      </c>
      <c r="E3977" s="220" t="s">
        <v>14360</v>
      </c>
      <c r="F3977" s="441">
        <v>45261</v>
      </c>
      <c r="G3977" s="220" t="s">
        <v>1773</v>
      </c>
      <c r="H3977" s="220" t="s">
        <v>74</v>
      </c>
    </row>
    <row r="3978" spans="1:8" ht="27" customHeight="1">
      <c r="A3978">
        <v>11299</v>
      </c>
      <c r="B3978" t="s">
        <v>12542</v>
      </c>
      <c r="C3978" t="s">
        <v>1574</v>
      </c>
      <c r="D3978" s="673">
        <v>816.04</v>
      </c>
      <c r="E3978" s="220" t="s">
        <v>14360</v>
      </c>
      <c r="F3978" s="441">
        <v>45261</v>
      </c>
      <c r="G3978" s="220" t="s">
        <v>1773</v>
      </c>
      <c r="H3978" s="220" t="s">
        <v>74</v>
      </c>
    </row>
    <row r="3979" spans="1:8" ht="27" customHeight="1">
      <c r="A3979">
        <v>11688</v>
      </c>
      <c r="B3979" t="s">
        <v>12543</v>
      </c>
      <c r="C3979" t="s">
        <v>1574</v>
      </c>
      <c r="D3979" s="673">
        <v>558.71</v>
      </c>
      <c r="E3979" s="220" t="s">
        <v>14360</v>
      </c>
      <c r="F3979" s="441">
        <v>45261</v>
      </c>
      <c r="G3979" s="220" t="s">
        <v>1773</v>
      </c>
      <c r="H3979" s="220" t="s">
        <v>74</v>
      </c>
    </row>
    <row r="3980" spans="1:8" ht="27" customHeight="1">
      <c r="A3980">
        <v>37736</v>
      </c>
      <c r="B3980" t="s">
        <v>12544</v>
      </c>
      <c r="C3980" t="s">
        <v>1574</v>
      </c>
      <c r="D3980" s="674">
        <v>82950</v>
      </c>
      <c r="E3980" s="220" t="s">
        <v>14360</v>
      </c>
      <c r="F3980" s="441">
        <v>45261</v>
      </c>
      <c r="G3980" s="220" t="s">
        <v>1773</v>
      </c>
      <c r="H3980" s="220" t="s">
        <v>74</v>
      </c>
    </row>
    <row r="3981" spans="1:8" ht="27" customHeight="1">
      <c r="A3981">
        <v>37739</v>
      </c>
      <c r="B3981" t="s">
        <v>12545</v>
      </c>
      <c r="C3981" t="s">
        <v>1574</v>
      </c>
      <c r="D3981" s="674">
        <v>102092.3</v>
      </c>
      <c r="E3981" s="220" t="s">
        <v>14360</v>
      </c>
      <c r="F3981" s="441">
        <v>45261</v>
      </c>
      <c r="G3981" s="220" t="s">
        <v>1773</v>
      </c>
      <c r="H3981" s="220" t="s">
        <v>74</v>
      </c>
    </row>
    <row r="3982" spans="1:8" ht="27" customHeight="1">
      <c r="A3982">
        <v>37740</v>
      </c>
      <c r="B3982" t="s">
        <v>12546</v>
      </c>
      <c r="C3982" t="s">
        <v>1574</v>
      </c>
      <c r="D3982" s="674">
        <v>58259.19</v>
      </c>
      <c r="E3982" s="220" t="s">
        <v>14360</v>
      </c>
      <c r="F3982" s="441">
        <v>45261</v>
      </c>
      <c r="G3982" s="220" t="s">
        <v>1773</v>
      </c>
      <c r="H3982" s="220" t="s">
        <v>74</v>
      </c>
    </row>
    <row r="3983" spans="1:8" ht="27" customHeight="1">
      <c r="A3983">
        <v>37738</v>
      </c>
      <c r="B3983" t="s">
        <v>12547</v>
      </c>
      <c r="C3983" t="s">
        <v>1574</v>
      </c>
      <c r="D3983" s="674">
        <v>69217.47</v>
      </c>
      <c r="E3983" s="220" t="s">
        <v>14360</v>
      </c>
      <c r="F3983" s="441">
        <v>45261</v>
      </c>
      <c r="G3983" s="220" t="s">
        <v>1773</v>
      </c>
      <c r="H3983" s="220" t="s">
        <v>74</v>
      </c>
    </row>
    <row r="3984" spans="1:8" ht="27" customHeight="1">
      <c r="A3984">
        <v>37737</v>
      </c>
      <c r="B3984" t="s">
        <v>12548</v>
      </c>
      <c r="C3984" t="s">
        <v>1574</v>
      </c>
      <c r="D3984" s="674">
        <v>55068.81</v>
      </c>
      <c r="E3984" s="220" t="s">
        <v>14360</v>
      </c>
      <c r="F3984" s="441">
        <v>45261</v>
      </c>
      <c r="G3984" s="220" t="s">
        <v>1773</v>
      </c>
      <c r="H3984" s="220" t="s">
        <v>74</v>
      </c>
    </row>
    <row r="3985" spans="1:8" ht="27" customHeight="1">
      <c r="A3985">
        <v>25014</v>
      </c>
      <c r="B3985" t="s">
        <v>12549</v>
      </c>
      <c r="C3985" t="s">
        <v>1574</v>
      </c>
      <c r="D3985" s="674">
        <v>115339.33</v>
      </c>
      <c r="E3985" s="220" t="s">
        <v>14360</v>
      </c>
      <c r="F3985" s="441">
        <v>45261</v>
      </c>
      <c r="G3985" s="220" t="s">
        <v>1773</v>
      </c>
      <c r="H3985" s="220" t="s">
        <v>74</v>
      </c>
    </row>
    <row r="3986" spans="1:8" ht="27" customHeight="1">
      <c r="A3986">
        <v>25013</v>
      </c>
      <c r="B3986" t="s">
        <v>12550</v>
      </c>
      <c r="C3986" t="s">
        <v>1574</v>
      </c>
      <c r="D3986" s="674">
        <v>120887.83</v>
      </c>
      <c r="E3986" s="220" t="s">
        <v>14360</v>
      </c>
      <c r="F3986" s="441">
        <v>45261</v>
      </c>
      <c r="G3986" s="220" t="s">
        <v>1773</v>
      </c>
      <c r="H3986" s="220" t="s">
        <v>74</v>
      </c>
    </row>
    <row r="3987" spans="1:8" ht="27" customHeight="1">
      <c r="A3987">
        <v>14405</v>
      </c>
      <c r="B3987" t="s">
        <v>12551</v>
      </c>
      <c r="C3987" t="s">
        <v>1574</v>
      </c>
      <c r="D3987" s="674">
        <v>141902.75</v>
      </c>
      <c r="E3987" s="220" t="s">
        <v>14360</v>
      </c>
      <c r="F3987" s="441">
        <v>45261</v>
      </c>
      <c r="G3987" s="220" t="s">
        <v>1773</v>
      </c>
      <c r="H3987" s="220" t="s">
        <v>74</v>
      </c>
    </row>
    <row r="3988" spans="1:8" ht="27" customHeight="1">
      <c r="A3988">
        <v>20271</v>
      </c>
      <c r="B3988" t="s">
        <v>12552</v>
      </c>
      <c r="C3988" t="s">
        <v>1574</v>
      </c>
      <c r="D3988" s="673">
        <v>545.20000000000005</v>
      </c>
      <c r="E3988" s="220" t="s">
        <v>14360</v>
      </c>
      <c r="F3988" s="441">
        <v>45261</v>
      </c>
      <c r="G3988" s="220" t="s">
        <v>1773</v>
      </c>
      <c r="H3988" s="220" t="s">
        <v>74</v>
      </c>
    </row>
    <row r="3989" spans="1:8" ht="27" customHeight="1">
      <c r="A3989">
        <v>10423</v>
      </c>
      <c r="B3989" t="s">
        <v>12553</v>
      </c>
      <c r="C3989" t="s">
        <v>1574</v>
      </c>
      <c r="D3989" s="673">
        <v>400.3</v>
      </c>
      <c r="E3989" s="220" t="s">
        <v>14360</v>
      </c>
      <c r="F3989" s="441">
        <v>45261</v>
      </c>
      <c r="G3989" s="220" t="s">
        <v>1773</v>
      </c>
      <c r="H3989" s="220" t="s">
        <v>74</v>
      </c>
    </row>
    <row r="3990" spans="1:8" ht="27" customHeight="1">
      <c r="A3990">
        <v>36790</v>
      </c>
      <c r="B3990" t="s">
        <v>12554</v>
      </c>
      <c r="C3990" t="s">
        <v>1574</v>
      </c>
      <c r="D3990" s="673">
        <v>180.67</v>
      </c>
      <c r="E3990" s="220" t="s">
        <v>14360</v>
      </c>
      <c r="F3990" s="441">
        <v>45261</v>
      </c>
      <c r="G3990" s="220" t="s">
        <v>1773</v>
      </c>
      <c r="H3990" s="220" t="s">
        <v>74</v>
      </c>
    </row>
    <row r="3991" spans="1:8" ht="27" customHeight="1">
      <c r="A3991">
        <v>37589</v>
      </c>
      <c r="B3991" t="s">
        <v>12555</v>
      </c>
      <c r="C3991" t="s">
        <v>1574</v>
      </c>
      <c r="D3991" s="673">
        <v>221.37</v>
      </c>
      <c r="E3991" s="220" t="s">
        <v>14360</v>
      </c>
      <c r="F3991" s="441">
        <v>45261</v>
      </c>
      <c r="G3991" s="220" t="s">
        <v>1773</v>
      </c>
      <c r="H3991" s="220" t="s">
        <v>74</v>
      </c>
    </row>
    <row r="3992" spans="1:8" ht="27" customHeight="1">
      <c r="A3992">
        <v>11690</v>
      </c>
      <c r="B3992" t="s">
        <v>12556</v>
      </c>
      <c r="C3992" t="s">
        <v>1574</v>
      </c>
      <c r="D3992" s="673">
        <v>117.6</v>
      </c>
      <c r="E3992" s="220" t="s">
        <v>14360</v>
      </c>
      <c r="F3992" s="441">
        <v>45261</v>
      </c>
      <c r="G3992" s="220" t="s">
        <v>1773</v>
      </c>
      <c r="H3992" s="220" t="s">
        <v>74</v>
      </c>
    </row>
    <row r="3993" spans="1:8" ht="27" customHeight="1">
      <c r="A3993">
        <v>20234</v>
      </c>
      <c r="B3993" t="s">
        <v>12557</v>
      </c>
      <c r="C3993" t="s">
        <v>1574</v>
      </c>
      <c r="D3993" s="673">
        <v>148.82</v>
      </c>
      <c r="E3993" s="220" t="s">
        <v>14360</v>
      </c>
      <c r="F3993" s="441">
        <v>45261</v>
      </c>
      <c r="G3993" s="220" t="s">
        <v>1773</v>
      </c>
      <c r="H3993" s="220" t="s">
        <v>74</v>
      </c>
    </row>
    <row r="3994" spans="1:8" ht="27" customHeight="1">
      <c r="A3994">
        <v>4763</v>
      </c>
      <c r="B3994" t="s">
        <v>12558</v>
      </c>
      <c r="C3994" t="s">
        <v>1573</v>
      </c>
      <c r="D3994" s="673">
        <v>18.64</v>
      </c>
      <c r="E3994" s="220" t="s">
        <v>14360</v>
      </c>
      <c r="F3994" s="441">
        <v>45261</v>
      </c>
      <c r="G3994" s="220" t="s">
        <v>1773</v>
      </c>
      <c r="H3994" s="220" t="s">
        <v>74</v>
      </c>
    </row>
    <row r="3995" spans="1:8" ht="27" customHeight="1">
      <c r="A3995">
        <v>41070</v>
      </c>
      <c r="B3995" t="s">
        <v>12559</v>
      </c>
      <c r="C3995" t="s">
        <v>1580</v>
      </c>
      <c r="D3995" s="674">
        <v>3255.22</v>
      </c>
      <c r="E3995" s="220" t="s">
        <v>14360</v>
      </c>
      <c r="F3995" s="441">
        <v>45261</v>
      </c>
      <c r="G3995" s="220" t="s">
        <v>1773</v>
      </c>
      <c r="H3995" s="220" t="s">
        <v>74</v>
      </c>
    </row>
    <row r="3996" spans="1:8" ht="27" customHeight="1">
      <c r="A3996">
        <v>44480</v>
      </c>
      <c r="B3996" t="s">
        <v>12560</v>
      </c>
      <c r="C3996" t="s">
        <v>1575</v>
      </c>
      <c r="D3996" s="673">
        <v>14.38</v>
      </c>
      <c r="E3996" s="220" t="s">
        <v>14360</v>
      </c>
      <c r="F3996" s="441">
        <v>45261</v>
      </c>
      <c r="G3996" s="220" t="s">
        <v>1773</v>
      </c>
      <c r="H3996" s="220" t="s">
        <v>74</v>
      </c>
    </row>
    <row r="3997" spans="1:8" ht="27" customHeight="1">
      <c r="A3997">
        <v>11457</v>
      </c>
      <c r="B3997" t="s">
        <v>12561</v>
      </c>
      <c r="C3997" t="s">
        <v>1574</v>
      </c>
      <c r="D3997" s="673">
        <v>48.34</v>
      </c>
      <c r="E3997" s="220" t="s">
        <v>14360</v>
      </c>
      <c r="F3997" s="441">
        <v>45261</v>
      </c>
      <c r="G3997" s="220" t="s">
        <v>1773</v>
      </c>
      <c r="H3997" s="220" t="s">
        <v>74</v>
      </c>
    </row>
    <row r="3998" spans="1:8" ht="27" customHeight="1">
      <c r="A3998">
        <v>44073</v>
      </c>
      <c r="B3998" t="s">
        <v>12562</v>
      </c>
      <c r="C3998" t="s">
        <v>1577</v>
      </c>
      <c r="D3998" s="673">
        <v>0.7</v>
      </c>
      <c r="E3998" s="220" t="s">
        <v>14360</v>
      </c>
      <c r="F3998" s="441">
        <v>45261</v>
      </c>
      <c r="G3998" s="220" t="s">
        <v>1773</v>
      </c>
      <c r="H3998" s="220" t="s">
        <v>74</v>
      </c>
    </row>
    <row r="3999" spans="1:8" ht="27" customHeight="1">
      <c r="A3999">
        <v>44253</v>
      </c>
      <c r="B3999" t="s">
        <v>12563</v>
      </c>
      <c r="C3999" t="s">
        <v>1574</v>
      </c>
      <c r="D3999" s="673">
        <v>283.2</v>
      </c>
      <c r="E3999" s="220" t="s">
        <v>14360</v>
      </c>
      <c r="F3999" s="441">
        <v>45261</v>
      </c>
      <c r="G3999" s="220" t="s">
        <v>1773</v>
      </c>
      <c r="H3999" s="220" t="s">
        <v>74</v>
      </c>
    </row>
    <row r="4000" spans="1:8" ht="27" customHeight="1">
      <c r="A4000">
        <v>21121</v>
      </c>
      <c r="B4000" t="s">
        <v>12564</v>
      </c>
      <c r="C4000" t="s">
        <v>1574</v>
      </c>
      <c r="D4000" s="673">
        <v>4.0599999999999996</v>
      </c>
      <c r="E4000" s="220" t="s">
        <v>14360</v>
      </c>
      <c r="F4000" s="441">
        <v>45261</v>
      </c>
      <c r="G4000" s="220" t="s">
        <v>1773</v>
      </c>
      <c r="H4000" s="220" t="s">
        <v>74</v>
      </c>
    </row>
    <row r="4001" spans="1:8" ht="27" customHeight="1">
      <c r="A4001">
        <v>38010</v>
      </c>
      <c r="B4001" t="s">
        <v>12565</v>
      </c>
      <c r="C4001" t="s">
        <v>1574</v>
      </c>
      <c r="D4001" s="673">
        <v>5.0599999999999996</v>
      </c>
      <c r="E4001" s="220" t="s">
        <v>14360</v>
      </c>
      <c r="F4001" s="441">
        <v>45261</v>
      </c>
      <c r="G4001" s="220" t="s">
        <v>1773</v>
      </c>
      <c r="H4001" s="220" t="s">
        <v>74</v>
      </c>
    </row>
    <row r="4002" spans="1:8" ht="27" customHeight="1">
      <c r="A4002">
        <v>38011</v>
      </c>
      <c r="B4002" t="s">
        <v>12566</v>
      </c>
      <c r="C4002" t="s">
        <v>1574</v>
      </c>
      <c r="D4002" s="673">
        <v>10.14</v>
      </c>
      <c r="E4002" s="220" t="s">
        <v>14360</v>
      </c>
      <c r="F4002" s="441">
        <v>45261</v>
      </c>
      <c r="G4002" s="220" t="s">
        <v>1773</v>
      </c>
      <c r="H4002" s="220" t="s">
        <v>74</v>
      </c>
    </row>
    <row r="4003" spans="1:8" ht="27" customHeight="1">
      <c r="A4003">
        <v>38012</v>
      </c>
      <c r="B4003" t="s">
        <v>12567</v>
      </c>
      <c r="C4003" t="s">
        <v>1574</v>
      </c>
      <c r="D4003" s="673">
        <v>38.659999999999997</v>
      </c>
      <c r="E4003" s="220" t="s">
        <v>14360</v>
      </c>
      <c r="F4003" s="441">
        <v>45261</v>
      </c>
      <c r="G4003" s="220" t="s">
        <v>1773</v>
      </c>
      <c r="H4003" s="220" t="s">
        <v>74</v>
      </c>
    </row>
    <row r="4004" spans="1:8" ht="27" customHeight="1">
      <c r="A4004">
        <v>38013</v>
      </c>
      <c r="B4004" t="s">
        <v>12568</v>
      </c>
      <c r="C4004" t="s">
        <v>1574</v>
      </c>
      <c r="D4004" s="673">
        <v>49.66</v>
      </c>
      <c r="E4004" s="220" t="s">
        <v>14360</v>
      </c>
      <c r="F4004" s="441">
        <v>45261</v>
      </c>
      <c r="G4004" s="220" t="s">
        <v>1773</v>
      </c>
      <c r="H4004" s="220" t="s">
        <v>74</v>
      </c>
    </row>
    <row r="4005" spans="1:8" ht="27" customHeight="1">
      <c r="A4005">
        <v>38014</v>
      </c>
      <c r="B4005" t="s">
        <v>12569</v>
      </c>
      <c r="C4005" t="s">
        <v>1574</v>
      </c>
      <c r="D4005" s="673">
        <v>82.94</v>
      </c>
      <c r="E4005" s="220" t="s">
        <v>14360</v>
      </c>
      <c r="F4005" s="441">
        <v>45261</v>
      </c>
      <c r="G4005" s="220" t="s">
        <v>1773</v>
      </c>
      <c r="H4005" s="220" t="s">
        <v>74</v>
      </c>
    </row>
    <row r="4006" spans="1:8" ht="27" customHeight="1">
      <c r="A4006">
        <v>38015</v>
      </c>
      <c r="B4006" t="s">
        <v>12570</v>
      </c>
      <c r="C4006" t="s">
        <v>1574</v>
      </c>
      <c r="D4006" s="673">
        <v>194.98</v>
      </c>
      <c r="E4006" s="220" t="s">
        <v>14360</v>
      </c>
      <c r="F4006" s="441">
        <v>45261</v>
      </c>
      <c r="G4006" s="220" t="s">
        <v>1773</v>
      </c>
      <c r="H4006" s="220" t="s">
        <v>74</v>
      </c>
    </row>
    <row r="4007" spans="1:8" ht="27" customHeight="1">
      <c r="A4007">
        <v>38016</v>
      </c>
      <c r="B4007" t="s">
        <v>12571</v>
      </c>
      <c r="C4007" t="s">
        <v>1574</v>
      </c>
      <c r="D4007" s="673">
        <v>226.74</v>
      </c>
      <c r="E4007" s="220" t="s">
        <v>14360</v>
      </c>
      <c r="F4007" s="441">
        <v>45261</v>
      </c>
      <c r="G4007" s="220" t="s">
        <v>1773</v>
      </c>
      <c r="H4007" s="220" t="s">
        <v>74</v>
      </c>
    </row>
    <row r="4008" spans="1:8" ht="27" customHeight="1">
      <c r="A4008">
        <v>12741</v>
      </c>
      <c r="B4008" t="s">
        <v>12572</v>
      </c>
      <c r="C4008" t="s">
        <v>1574</v>
      </c>
      <c r="D4008" s="674">
        <v>1315.65</v>
      </c>
      <c r="E4008" s="220" t="s">
        <v>14360</v>
      </c>
      <c r="F4008" s="441">
        <v>45261</v>
      </c>
      <c r="G4008" s="220" t="s">
        <v>1773</v>
      </c>
      <c r="H4008" s="220" t="s">
        <v>74</v>
      </c>
    </row>
    <row r="4009" spans="1:8" ht="27" customHeight="1">
      <c r="A4009">
        <v>12733</v>
      </c>
      <c r="B4009" t="s">
        <v>12573</v>
      </c>
      <c r="C4009" t="s">
        <v>1574</v>
      </c>
      <c r="D4009" s="673">
        <v>6.62</v>
      </c>
      <c r="E4009" s="220" t="s">
        <v>14360</v>
      </c>
      <c r="F4009" s="441">
        <v>45261</v>
      </c>
      <c r="G4009" s="220" t="s">
        <v>1773</v>
      </c>
      <c r="H4009" s="220" t="s">
        <v>74</v>
      </c>
    </row>
    <row r="4010" spans="1:8" ht="27" customHeight="1">
      <c r="A4010">
        <v>12734</v>
      </c>
      <c r="B4010" t="s">
        <v>12574</v>
      </c>
      <c r="C4010" t="s">
        <v>1574</v>
      </c>
      <c r="D4010" s="673">
        <v>14.11</v>
      </c>
      <c r="E4010" s="220" t="s">
        <v>14360</v>
      </c>
      <c r="F4010" s="441">
        <v>45261</v>
      </c>
      <c r="G4010" s="220" t="s">
        <v>1773</v>
      </c>
      <c r="H4010" s="220" t="s">
        <v>74</v>
      </c>
    </row>
    <row r="4011" spans="1:8" ht="27" customHeight="1">
      <c r="A4011">
        <v>12735</v>
      </c>
      <c r="B4011" t="s">
        <v>12575</v>
      </c>
      <c r="C4011" t="s">
        <v>1574</v>
      </c>
      <c r="D4011" s="673">
        <v>23.21</v>
      </c>
      <c r="E4011" s="220" t="s">
        <v>14360</v>
      </c>
      <c r="F4011" s="441">
        <v>45261</v>
      </c>
      <c r="G4011" s="220" t="s">
        <v>1773</v>
      </c>
      <c r="H4011" s="220" t="s">
        <v>74</v>
      </c>
    </row>
    <row r="4012" spans="1:8" ht="27" customHeight="1">
      <c r="A4012">
        <v>12736</v>
      </c>
      <c r="B4012" t="s">
        <v>12576</v>
      </c>
      <c r="C4012" t="s">
        <v>1574</v>
      </c>
      <c r="D4012" s="673">
        <v>53.06</v>
      </c>
      <c r="E4012" s="220" t="s">
        <v>14360</v>
      </c>
      <c r="F4012" s="441">
        <v>45261</v>
      </c>
      <c r="G4012" s="220" t="s">
        <v>1773</v>
      </c>
      <c r="H4012" s="220" t="s">
        <v>74</v>
      </c>
    </row>
    <row r="4013" spans="1:8" ht="27" customHeight="1">
      <c r="A4013">
        <v>12737</v>
      </c>
      <c r="B4013" t="s">
        <v>12577</v>
      </c>
      <c r="C4013" t="s">
        <v>1574</v>
      </c>
      <c r="D4013" s="673">
        <v>68.36</v>
      </c>
      <c r="E4013" s="220" t="s">
        <v>14360</v>
      </c>
      <c r="F4013" s="441">
        <v>45261</v>
      </c>
      <c r="G4013" s="220" t="s">
        <v>1773</v>
      </c>
      <c r="H4013" s="220" t="s">
        <v>74</v>
      </c>
    </row>
    <row r="4014" spans="1:8" ht="27" customHeight="1">
      <c r="A4014">
        <v>12738</v>
      </c>
      <c r="B4014" t="s">
        <v>12578</v>
      </c>
      <c r="C4014" t="s">
        <v>1574</v>
      </c>
      <c r="D4014" s="673">
        <v>135.11000000000001</v>
      </c>
      <c r="E4014" s="220" t="s">
        <v>14360</v>
      </c>
      <c r="F4014" s="441">
        <v>45261</v>
      </c>
      <c r="G4014" s="220" t="s">
        <v>1773</v>
      </c>
      <c r="H4014" s="220" t="s">
        <v>74</v>
      </c>
    </row>
    <row r="4015" spans="1:8" ht="27" customHeight="1">
      <c r="A4015">
        <v>12739</v>
      </c>
      <c r="B4015" t="s">
        <v>12579</v>
      </c>
      <c r="C4015" t="s">
        <v>1574</v>
      </c>
      <c r="D4015" s="673">
        <v>384.6</v>
      </c>
      <c r="E4015" s="220" t="s">
        <v>14360</v>
      </c>
      <c r="F4015" s="441">
        <v>45261</v>
      </c>
      <c r="G4015" s="220" t="s">
        <v>1773</v>
      </c>
      <c r="H4015" s="220" t="s">
        <v>74</v>
      </c>
    </row>
    <row r="4016" spans="1:8" ht="27" customHeight="1">
      <c r="A4016">
        <v>12740</v>
      </c>
      <c r="B4016" t="s">
        <v>12580</v>
      </c>
      <c r="C4016" t="s">
        <v>1574</v>
      </c>
      <c r="D4016" s="673">
        <v>601.73</v>
      </c>
      <c r="E4016" s="220" t="s">
        <v>14360</v>
      </c>
      <c r="F4016" s="441">
        <v>45261</v>
      </c>
      <c r="G4016" s="220" t="s">
        <v>1773</v>
      </c>
      <c r="H4016" s="220" t="s">
        <v>74</v>
      </c>
    </row>
    <row r="4017" spans="1:8" ht="27" customHeight="1">
      <c r="A4017">
        <v>6297</v>
      </c>
      <c r="B4017" t="s">
        <v>12581</v>
      </c>
      <c r="C4017" t="s">
        <v>1574</v>
      </c>
      <c r="D4017" s="673">
        <v>46.75</v>
      </c>
      <c r="E4017" s="220" t="s">
        <v>14360</v>
      </c>
      <c r="F4017" s="441">
        <v>45261</v>
      </c>
      <c r="G4017" s="220" t="s">
        <v>1773</v>
      </c>
      <c r="H4017" s="220" t="s">
        <v>74</v>
      </c>
    </row>
    <row r="4018" spans="1:8" ht="27" customHeight="1">
      <c r="A4018">
        <v>6296</v>
      </c>
      <c r="B4018" t="s">
        <v>12582</v>
      </c>
      <c r="C4018" t="s">
        <v>1574</v>
      </c>
      <c r="D4018" s="673">
        <v>36.9</v>
      </c>
      <c r="E4018" s="220" t="s">
        <v>14360</v>
      </c>
      <c r="F4018" s="441">
        <v>45261</v>
      </c>
      <c r="G4018" s="220" t="s">
        <v>1773</v>
      </c>
      <c r="H4018" s="220" t="s">
        <v>74</v>
      </c>
    </row>
    <row r="4019" spans="1:8" ht="27" customHeight="1">
      <c r="A4019">
        <v>6294</v>
      </c>
      <c r="B4019" t="s">
        <v>12583</v>
      </c>
      <c r="C4019" t="s">
        <v>1574</v>
      </c>
      <c r="D4019" s="673">
        <v>10.52</v>
      </c>
      <c r="E4019" s="220" t="s">
        <v>14360</v>
      </c>
      <c r="F4019" s="441">
        <v>45261</v>
      </c>
      <c r="G4019" s="220" t="s">
        <v>1773</v>
      </c>
      <c r="H4019" s="220" t="s">
        <v>74</v>
      </c>
    </row>
    <row r="4020" spans="1:8" ht="27" customHeight="1">
      <c r="A4020">
        <v>6323</v>
      </c>
      <c r="B4020" t="s">
        <v>12584</v>
      </c>
      <c r="C4020" t="s">
        <v>1574</v>
      </c>
      <c r="D4020" s="673">
        <v>24.11</v>
      </c>
      <c r="E4020" s="220" t="s">
        <v>14360</v>
      </c>
      <c r="F4020" s="441">
        <v>45261</v>
      </c>
      <c r="G4020" s="220" t="s">
        <v>1773</v>
      </c>
      <c r="H4020" s="220" t="s">
        <v>74</v>
      </c>
    </row>
    <row r="4021" spans="1:8" ht="27" customHeight="1">
      <c r="A4021">
        <v>6299</v>
      </c>
      <c r="B4021" t="s">
        <v>12585</v>
      </c>
      <c r="C4021" t="s">
        <v>1574</v>
      </c>
      <c r="D4021" s="673">
        <v>140.62</v>
      </c>
      <c r="E4021" s="220" t="s">
        <v>14360</v>
      </c>
      <c r="F4021" s="441">
        <v>45261</v>
      </c>
      <c r="G4021" s="220" t="s">
        <v>1773</v>
      </c>
      <c r="H4021" s="220" t="s">
        <v>74</v>
      </c>
    </row>
    <row r="4022" spans="1:8" ht="27" customHeight="1">
      <c r="A4022">
        <v>6298</v>
      </c>
      <c r="B4022" t="s">
        <v>12586</v>
      </c>
      <c r="C4022" t="s">
        <v>1574</v>
      </c>
      <c r="D4022" s="673">
        <v>74.06</v>
      </c>
      <c r="E4022" s="220" t="s">
        <v>14360</v>
      </c>
      <c r="F4022" s="441">
        <v>45261</v>
      </c>
      <c r="G4022" s="220" t="s">
        <v>1773</v>
      </c>
      <c r="H4022" s="220" t="s">
        <v>74</v>
      </c>
    </row>
    <row r="4023" spans="1:8" ht="27" customHeight="1">
      <c r="A4023">
        <v>6295</v>
      </c>
      <c r="B4023" t="s">
        <v>12587</v>
      </c>
      <c r="C4023" t="s">
        <v>1574</v>
      </c>
      <c r="D4023" s="673">
        <v>14.98</v>
      </c>
      <c r="E4023" s="220" t="s">
        <v>14360</v>
      </c>
      <c r="F4023" s="441">
        <v>45261</v>
      </c>
      <c r="G4023" s="220" t="s">
        <v>1773</v>
      </c>
      <c r="H4023" s="220" t="s">
        <v>74</v>
      </c>
    </row>
    <row r="4024" spans="1:8" ht="27" customHeight="1">
      <c r="A4024">
        <v>6322</v>
      </c>
      <c r="B4024" t="s">
        <v>12588</v>
      </c>
      <c r="C4024" t="s">
        <v>1574</v>
      </c>
      <c r="D4024" s="673">
        <v>188.34</v>
      </c>
      <c r="E4024" s="220" t="s">
        <v>14360</v>
      </c>
      <c r="F4024" s="441">
        <v>45261</v>
      </c>
      <c r="G4024" s="220" t="s">
        <v>1773</v>
      </c>
      <c r="H4024" s="220" t="s">
        <v>74</v>
      </c>
    </row>
    <row r="4025" spans="1:8" ht="27" customHeight="1">
      <c r="A4025">
        <v>6300</v>
      </c>
      <c r="B4025" t="s">
        <v>12589</v>
      </c>
      <c r="C4025" t="s">
        <v>1574</v>
      </c>
      <c r="D4025" s="673">
        <v>347.23</v>
      </c>
      <c r="E4025" s="220" t="s">
        <v>14360</v>
      </c>
      <c r="F4025" s="441">
        <v>45261</v>
      </c>
      <c r="G4025" s="220" t="s">
        <v>1773</v>
      </c>
      <c r="H4025" s="220" t="s">
        <v>74</v>
      </c>
    </row>
    <row r="4026" spans="1:8" ht="27" customHeight="1">
      <c r="A4026">
        <v>6321</v>
      </c>
      <c r="B4026" t="s">
        <v>12590</v>
      </c>
      <c r="C4026" t="s">
        <v>1574</v>
      </c>
      <c r="D4026" s="673">
        <v>495.99</v>
      </c>
      <c r="E4026" s="220" t="s">
        <v>14360</v>
      </c>
      <c r="F4026" s="441">
        <v>45261</v>
      </c>
      <c r="G4026" s="220" t="s">
        <v>1773</v>
      </c>
      <c r="H4026" s="220" t="s">
        <v>74</v>
      </c>
    </row>
    <row r="4027" spans="1:8" ht="27" customHeight="1">
      <c r="A4027">
        <v>6301</v>
      </c>
      <c r="B4027" t="s">
        <v>12591</v>
      </c>
      <c r="C4027" t="s">
        <v>1574</v>
      </c>
      <c r="D4027" s="674">
        <v>1162.55</v>
      </c>
      <c r="E4027" s="220" t="s">
        <v>14360</v>
      </c>
      <c r="F4027" s="441">
        <v>45261</v>
      </c>
      <c r="G4027" s="220" t="s">
        <v>1773</v>
      </c>
      <c r="H4027" s="220" t="s">
        <v>74</v>
      </c>
    </row>
    <row r="4028" spans="1:8" ht="27" customHeight="1">
      <c r="A4028">
        <v>7105</v>
      </c>
      <c r="B4028" t="s">
        <v>12592</v>
      </c>
      <c r="C4028" t="s">
        <v>1574</v>
      </c>
      <c r="D4028" s="673">
        <v>38.69</v>
      </c>
      <c r="E4028" s="220" t="s">
        <v>14360</v>
      </c>
      <c r="F4028" s="441">
        <v>45261</v>
      </c>
      <c r="G4028" s="220" t="s">
        <v>1773</v>
      </c>
      <c r="H4028" s="220" t="s">
        <v>74</v>
      </c>
    </row>
    <row r="4029" spans="1:8" ht="27" customHeight="1">
      <c r="A4029">
        <v>20183</v>
      </c>
      <c r="B4029" t="s">
        <v>12593</v>
      </c>
      <c r="C4029" t="s">
        <v>1574</v>
      </c>
      <c r="D4029" s="673">
        <v>47.66</v>
      </c>
      <c r="E4029" s="220" t="s">
        <v>14360</v>
      </c>
      <c r="F4029" s="441">
        <v>45261</v>
      </c>
      <c r="G4029" s="220" t="s">
        <v>1773</v>
      </c>
      <c r="H4029" s="220" t="s">
        <v>74</v>
      </c>
    </row>
    <row r="4030" spans="1:8" ht="27" customHeight="1">
      <c r="A4030">
        <v>38448</v>
      </c>
      <c r="B4030" t="s">
        <v>12594</v>
      </c>
      <c r="C4030" t="s">
        <v>1574</v>
      </c>
      <c r="D4030" s="673">
        <v>216.29</v>
      </c>
      <c r="E4030" s="220" t="s">
        <v>14360</v>
      </c>
      <c r="F4030" s="441">
        <v>45261</v>
      </c>
      <c r="G4030" s="220" t="s">
        <v>1773</v>
      </c>
      <c r="H4030" s="220" t="s">
        <v>74</v>
      </c>
    </row>
    <row r="4031" spans="1:8" ht="27" customHeight="1">
      <c r="A4031">
        <v>20182</v>
      </c>
      <c r="B4031" t="s">
        <v>12595</v>
      </c>
      <c r="C4031" t="s">
        <v>1574</v>
      </c>
      <c r="D4031" s="673">
        <v>27.71</v>
      </c>
      <c r="E4031" s="220" t="s">
        <v>14360</v>
      </c>
      <c r="F4031" s="441">
        <v>45261</v>
      </c>
      <c r="G4031" s="220" t="s">
        <v>1773</v>
      </c>
      <c r="H4031" s="220" t="s">
        <v>74</v>
      </c>
    </row>
    <row r="4032" spans="1:8" ht="27" customHeight="1">
      <c r="A4032">
        <v>7119</v>
      </c>
      <c r="B4032" t="s">
        <v>12596</v>
      </c>
      <c r="C4032" t="s">
        <v>1574</v>
      </c>
      <c r="D4032" s="673">
        <v>12.19</v>
      </c>
      <c r="E4032" s="220" t="s">
        <v>14360</v>
      </c>
      <c r="F4032" s="441">
        <v>45261</v>
      </c>
      <c r="G4032" s="220" t="s">
        <v>1773</v>
      </c>
      <c r="H4032" s="220" t="s">
        <v>74</v>
      </c>
    </row>
    <row r="4033" spans="1:8" ht="27" customHeight="1">
      <c r="A4033">
        <v>7126</v>
      </c>
      <c r="B4033" t="s">
        <v>12597</v>
      </c>
      <c r="C4033" t="s">
        <v>1574</v>
      </c>
      <c r="D4033" s="673">
        <v>24.88</v>
      </c>
      <c r="E4033" s="220" t="s">
        <v>14360</v>
      </c>
      <c r="F4033" s="441">
        <v>45261</v>
      </c>
      <c r="G4033" s="220" t="s">
        <v>1773</v>
      </c>
      <c r="H4033" s="220" t="s">
        <v>74</v>
      </c>
    </row>
    <row r="4034" spans="1:8" ht="27" customHeight="1">
      <c r="A4034">
        <v>7120</v>
      </c>
      <c r="B4034" t="s">
        <v>12598</v>
      </c>
      <c r="C4034" t="s">
        <v>1574</v>
      </c>
      <c r="D4034" s="673">
        <v>9.35</v>
      </c>
      <c r="E4034" s="220" t="s">
        <v>14360</v>
      </c>
      <c r="F4034" s="441">
        <v>45261</v>
      </c>
      <c r="G4034" s="220" t="s">
        <v>1773</v>
      </c>
      <c r="H4034" s="220" t="s">
        <v>74</v>
      </c>
    </row>
    <row r="4035" spans="1:8" ht="27" customHeight="1">
      <c r="A4035">
        <v>6319</v>
      </c>
      <c r="B4035" t="s">
        <v>12599</v>
      </c>
      <c r="C4035" t="s">
        <v>1574</v>
      </c>
      <c r="D4035" s="673">
        <v>54.93</v>
      </c>
      <c r="E4035" s="220" t="s">
        <v>14360</v>
      </c>
      <c r="F4035" s="441">
        <v>45261</v>
      </c>
      <c r="G4035" s="220" t="s">
        <v>1773</v>
      </c>
      <c r="H4035" s="220" t="s">
        <v>74</v>
      </c>
    </row>
    <row r="4036" spans="1:8" ht="27" customHeight="1">
      <c r="A4036">
        <v>6304</v>
      </c>
      <c r="B4036" t="s">
        <v>12600</v>
      </c>
      <c r="C4036" t="s">
        <v>1574</v>
      </c>
      <c r="D4036" s="673">
        <v>54.93</v>
      </c>
      <c r="E4036" s="220" t="s">
        <v>14360</v>
      </c>
      <c r="F4036" s="441">
        <v>45261</v>
      </c>
      <c r="G4036" s="220" t="s">
        <v>1773</v>
      </c>
      <c r="H4036" s="220" t="s">
        <v>74</v>
      </c>
    </row>
    <row r="4037" spans="1:8" ht="27" customHeight="1">
      <c r="A4037">
        <v>21116</v>
      </c>
      <c r="B4037" t="s">
        <v>12601</v>
      </c>
      <c r="C4037" t="s">
        <v>1574</v>
      </c>
      <c r="D4037" s="673">
        <v>41.59</v>
      </c>
      <c r="E4037" s="220" t="s">
        <v>14360</v>
      </c>
      <c r="F4037" s="441">
        <v>45261</v>
      </c>
      <c r="G4037" s="220" t="s">
        <v>1773</v>
      </c>
      <c r="H4037" s="220" t="s">
        <v>74</v>
      </c>
    </row>
    <row r="4038" spans="1:8" ht="27" customHeight="1">
      <c r="A4038">
        <v>6320</v>
      </c>
      <c r="B4038" t="s">
        <v>12602</v>
      </c>
      <c r="C4038" t="s">
        <v>1574</v>
      </c>
      <c r="D4038" s="673">
        <v>28.29</v>
      </c>
      <c r="E4038" s="220" t="s">
        <v>14360</v>
      </c>
      <c r="F4038" s="441">
        <v>45261</v>
      </c>
      <c r="G4038" s="220" t="s">
        <v>1773</v>
      </c>
      <c r="H4038" s="220" t="s">
        <v>74</v>
      </c>
    </row>
    <row r="4039" spans="1:8" ht="27" customHeight="1">
      <c r="A4039">
        <v>6303</v>
      </c>
      <c r="B4039" t="s">
        <v>12603</v>
      </c>
      <c r="C4039" t="s">
        <v>1574</v>
      </c>
      <c r="D4039" s="673">
        <v>28.29</v>
      </c>
      <c r="E4039" s="220" t="s">
        <v>14360</v>
      </c>
      <c r="F4039" s="441">
        <v>45261</v>
      </c>
      <c r="G4039" s="220" t="s">
        <v>1773</v>
      </c>
      <c r="H4039" s="220" t="s">
        <v>74</v>
      </c>
    </row>
    <row r="4040" spans="1:8" ht="27" customHeight="1">
      <c r="A4040">
        <v>6308</v>
      </c>
      <c r="B4040" t="s">
        <v>12604</v>
      </c>
      <c r="C4040" t="s">
        <v>1574</v>
      </c>
      <c r="D4040" s="673">
        <v>151.99</v>
      </c>
      <c r="E4040" s="220" t="s">
        <v>14360</v>
      </c>
      <c r="F4040" s="441">
        <v>45261</v>
      </c>
      <c r="G4040" s="220" t="s">
        <v>1773</v>
      </c>
      <c r="H4040" s="220" t="s">
        <v>74</v>
      </c>
    </row>
    <row r="4041" spans="1:8" ht="27" customHeight="1">
      <c r="A4041">
        <v>6317</v>
      </c>
      <c r="B4041" t="s">
        <v>12605</v>
      </c>
      <c r="C4041" t="s">
        <v>1574</v>
      </c>
      <c r="D4041" s="673">
        <v>151.99</v>
      </c>
      <c r="E4041" s="220" t="s">
        <v>14360</v>
      </c>
      <c r="F4041" s="441">
        <v>45261</v>
      </c>
      <c r="G4041" s="220" t="s">
        <v>1773</v>
      </c>
      <c r="H4041" s="220" t="s">
        <v>74</v>
      </c>
    </row>
    <row r="4042" spans="1:8" ht="27" customHeight="1">
      <c r="A4042">
        <v>6307</v>
      </c>
      <c r="B4042" t="s">
        <v>12606</v>
      </c>
      <c r="C4042" t="s">
        <v>1574</v>
      </c>
      <c r="D4042" s="673">
        <v>151.99</v>
      </c>
      <c r="E4042" s="220" t="s">
        <v>14360</v>
      </c>
      <c r="F4042" s="441">
        <v>45261</v>
      </c>
      <c r="G4042" s="220" t="s">
        <v>1773</v>
      </c>
      <c r="H4042" s="220" t="s">
        <v>74</v>
      </c>
    </row>
    <row r="4043" spans="1:8" ht="27" customHeight="1">
      <c r="A4043">
        <v>6309</v>
      </c>
      <c r="B4043" t="s">
        <v>12607</v>
      </c>
      <c r="C4043" t="s">
        <v>1574</v>
      </c>
      <c r="D4043" s="673">
        <v>156.4</v>
      </c>
      <c r="E4043" s="220" t="s">
        <v>14360</v>
      </c>
      <c r="F4043" s="441">
        <v>45261</v>
      </c>
      <c r="G4043" s="220" t="s">
        <v>1773</v>
      </c>
      <c r="H4043" s="220" t="s">
        <v>74</v>
      </c>
    </row>
    <row r="4044" spans="1:8" ht="27" customHeight="1">
      <c r="A4044">
        <v>6318</v>
      </c>
      <c r="B4044" t="s">
        <v>12608</v>
      </c>
      <c r="C4044" t="s">
        <v>1574</v>
      </c>
      <c r="D4044" s="673">
        <v>81.98</v>
      </c>
      <c r="E4044" s="220" t="s">
        <v>14360</v>
      </c>
      <c r="F4044" s="441">
        <v>45261</v>
      </c>
      <c r="G4044" s="220" t="s">
        <v>1773</v>
      </c>
      <c r="H4044" s="220" t="s">
        <v>74</v>
      </c>
    </row>
    <row r="4045" spans="1:8" ht="27" customHeight="1">
      <c r="A4045">
        <v>6306</v>
      </c>
      <c r="B4045" t="s">
        <v>12609</v>
      </c>
      <c r="C4045" t="s">
        <v>1574</v>
      </c>
      <c r="D4045" s="673">
        <v>81.98</v>
      </c>
      <c r="E4045" s="220" t="s">
        <v>14360</v>
      </c>
      <c r="F4045" s="441">
        <v>45261</v>
      </c>
      <c r="G4045" s="220" t="s">
        <v>1773</v>
      </c>
      <c r="H4045" s="220" t="s">
        <v>74</v>
      </c>
    </row>
    <row r="4046" spans="1:8" ht="27" customHeight="1">
      <c r="A4046">
        <v>6305</v>
      </c>
      <c r="B4046" t="s">
        <v>12610</v>
      </c>
      <c r="C4046" t="s">
        <v>1574</v>
      </c>
      <c r="D4046" s="673">
        <v>81.98</v>
      </c>
      <c r="E4046" s="220" t="s">
        <v>14360</v>
      </c>
      <c r="F4046" s="441">
        <v>45261</v>
      </c>
      <c r="G4046" s="220" t="s">
        <v>1773</v>
      </c>
      <c r="H4046" s="220" t="s">
        <v>74</v>
      </c>
    </row>
    <row r="4047" spans="1:8" ht="27" customHeight="1">
      <c r="A4047">
        <v>6302</v>
      </c>
      <c r="B4047" t="s">
        <v>12611</v>
      </c>
      <c r="C4047" t="s">
        <v>1574</v>
      </c>
      <c r="D4047" s="673">
        <v>17.39</v>
      </c>
      <c r="E4047" s="220" t="s">
        <v>14360</v>
      </c>
      <c r="F4047" s="441">
        <v>45261</v>
      </c>
      <c r="G4047" s="220" t="s">
        <v>1773</v>
      </c>
      <c r="H4047" s="220" t="s">
        <v>74</v>
      </c>
    </row>
    <row r="4048" spans="1:8" ht="27" customHeight="1">
      <c r="A4048">
        <v>6312</v>
      </c>
      <c r="B4048" t="s">
        <v>12612</v>
      </c>
      <c r="C4048" t="s">
        <v>1574</v>
      </c>
      <c r="D4048" s="673">
        <v>218.62</v>
      </c>
      <c r="E4048" s="220" t="s">
        <v>14360</v>
      </c>
      <c r="F4048" s="441">
        <v>45261</v>
      </c>
      <c r="G4048" s="220" t="s">
        <v>1773</v>
      </c>
      <c r="H4048" s="220" t="s">
        <v>74</v>
      </c>
    </row>
    <row r="4049" spans="1:8" ht="27" customHeight="1">
      <c r="A4049">
        <v>6311</v>
      </c>
      <c r="B4049" t="s">
        <v>12613</v>
      </c>
      <c r="C4049" t="s">
        <v>1574</v>
      </c>
      <c r="D4049" s="673">
        <v>218.62</v>
      </c>
      <c r="E4049" s="220" t="s">
        <v>14360</v>
      </c>
      <c r="F4049" s="441">
        <v>45261</v>
      </c>
      <c r="G4049" s="220" t="s">
        <v>1773</v>
      </c>
      <c r="H4049" s="220" t="s">
        <v>74</v>
      </c>
    </row>
    <row r="4050" spans="1:8" ht="27" customHeight="1">
      <c r="A4050">
        <v>6310</v>
      </c>
      <c r="B4050" t="s">
        <v>12614</v>
      </c>
      <c r="C4050" t="s">
        <v>1574</v>
      </c>
      <c r="D4050" s="673">
        <v>218.62</v>
      </c>
      <c r="E4050" s="220" t="s">
        <v>14360</v>
      </c>
      <c r="F4050" s="441">
        <v>45261</v>
      </c>
      <c r="G4050" s="220" t="s">
        <v>1773</v>
      </c>
      <c r="H4050" s="220" t="s">
        <v>74</v>
      </c>
    </row>
    <row r="4051" spans="1:8" ht="27" customHeight="1">
      <c r="A4051">
        <v>6314</v>
      </c>
      <c r="B4051" t="s">
        <v>12615</v>
      </c>
      <c r="C4051" t="s">
        <v>1574</v>
      </c>
      <c r="D4051" s="673">
        <v>218.62</v>
      </c>
      <c r="E4051" s="220" t="s">
        <v>14360</v>
      </c>
      <c r="F4051" s="441">
        <v>45261</v>
      </c>
      <c r="G4051" s="220" t="s">
        <v>1773</v>
      </c>
      <c r="H4051" s="220" t="s">
        <v>74</v>
      </c>
    </row>
    <row r="4052" spans="1:8" ht="27" customHeight="1">
      <c r="A4052">
        <v>6313</v>
      </c>
      <c r="B4052" t="s">
        <v>12616</v>
      </c>
      <c r="C4052" t="s">
        <v>1574</v>
      </c>
      <c r="D4052" s="673">
        <v>218.62</v>
      </c>
      <c r="E4052" s="220" t="s">
        <v>14360</v>
      </c>
      <c r="F4052" s="441">
        <v>45261</v>
      </c>
      <c r="G4052" s="220" t="s">
        <v>1773</v>
      </c>
      <c r="H4052" s="220" t="s">
        <v>74</v>
      </c>
    </row>
    <row r="4053" spans="1:8" ht="27" customHeight="1">
      <c r="A4053">
        <v>6315</v>
      </c>
      <c r="B4053" t="s">
        <v>12617</v>
      </c>
      <c r="C4053" t="s">
        <v>1574</v>
      </c>
      <c r="D4053" s="673">
        <v>413.94</v>
      </c>
      <c r="E4053" s="220" t="s">
        <v>14360</v>
      </c>
      <c r="F4053" s="441">
        <v>45261</v>
      </c>
      <c r="G4053" s="220" t="s">
        <v>1773</v>
      </c>
      <c r="H4053" s="220" t="s">
        <v>74</v>
      </c>
    </row>
    <row r="4054" spans="1:8" ht="27" customHeight="1">
      <c r="A4054">
        <v>6316</v>
      </c>
      <c r="B4054" t="s">
        <v>12618</v>
      </c>
      <c r="C4054" t="s">
        <v>1574</v>
      </c>
      <c r="D4054" s="673">
        <v>413.94</v>
      </c>
      <c r="E4054" s="220" t="s">
        <v>14360</v>
      </c>
      <c r="F4054" s="441">
        <v>45261</v>
      </c>
      <c r="G4054" s="220" t="s">
        <v>1773</v>
      </c>
      <c r="H4054" s="220" t="s">
        <v>74</v>
      </c>
    </row>
    <row r="4055" spans="1:8" ht="27" customHeight="1">
      <c r="A4055">
        <v>39324</v>
      </c>
      <c r="B4055" t="s">
        <v>12619</v>
      </c>
      <c r="C4055" t="s">
        <v>1574</v>
      </c>
      <c r="D4055" s="673">
        <v>5.29</v>
      </c>
      <c r="E4055" s="220" t="s">
        <v>14360</v>
      </c>
      <c r="F4055" s="441">
        <v>45261</v>
      </c>
      <c r="G4055" s="220" t="s">
        <v>1773</v>
      </c>
      <c r="H4055" s="220" t="s">
        <v>74</v>
      </c>
    </row>
    <row r="4056" spans="1:8" ht="27" customHeight="1">
      <c r="A4056">
        <v>39325</v>
      </c>
      <c r="B4056" t="s">
        <v>12620</v>
      </c>
      <c r="C4056" t="s">
        <v>1574</v>
      </c>
      <c r="D4056" s="673">
        <v>7.97</v>
      </c>
      <c r="E4056" s="220" t="s">
        <v>14360</v>
      </c>
      <c r="F4056" s="441">
        <v>45261</v>
      </c>
      <c r="G4056" s="220" t="s">
        <v>1773</v>
      </c>
      <c r="H4056" s="220" t="s">
        <v>74</v>
      </c>
    </row>
    <row r="4057" spans="1:8" ht="27" customHeight="1">
      <c r="A4057">
        <v>39326</v>
      </c>
      <c r="B4057" t="s">
        <v>12621</v>
      </c>
      <c r="C4057" t="s">
        <v>1574</v>
      </c>
      <c r="D4057" s="673">
        <v>28.59</v>
      </c>
      <c r="E4057" s="220" t="s">
        <v>14360</v>
      </c>
      <c r="F4057" s="441">
        <v>45261</v>
      </c>
      <c r="G4057" s="220" t="s">
        <v>1773</v>
      </c>
      <c r="H4057" s="220" t="s">
        <v>74</v>
      </c>
    </row>
    <row r="4058" spans="1:8" ht="27" customHeight="1">
      <c r="A4058">
        <v>39327</v>
      </c>
      <c r="B4058" t="s">
        <v>12622</v>
      </c>
      <c r="C4058" t="s">
        <v>1574</v>
      </c>
      <c r="D4058" s="673">
        <v>43.13</v>
      </c>
      <c r="E4058" s="220" t="s">
        <v>14360</v>
      </c>
      <c r="F4058" s="441">
        <v>45261</v>
      </c>
      <c r="G4058" s="220" t="s">
        <v>1773</v>
      </c>
      <c r="H4058" s="220" t="s">
        <v>74</v>
      </c>
    </row>
    <row r="4059" spans="1:8" ht="27" customHeight="1">
      <c r="A4059">
        <v>11378</v>
      </c>
      <c r="B4059" t="s">
        <v>12623</v>
      </c>
      <c r="C4059" t="s">
        <v>1574</v>
      </c>
      <c r="D4059" s="673">
        <v>77.37</v>
      </c>
      <c r="E4059" s="220" t="s">
        <v>14360</v>
      </c>
      <c r="F4059" s="441">
        <v>45261</v>
      </c>
      <c r="G4059" s="220" t="s">
        <v>1773</v>
      </c>
      <c r="H4059" s="220" t="s">
        <v>74</v>
      </c>
    </row>
    <row r="4060" spans="1:8" ht="27" customHeight="1">
      <c r="A4060">
        <v>11379</v>
      </c>
      <c r="B4060" t="s">
        <v>12624</v>
      </c>
      <c r="C4060" t="s">
        <v>1574</v>
      </c>
      <c r="D4060" s="673">
        <v>65.38</v>
      </c>
      <c r="E4060" s="220" t="s">
        <v>14360</v>
      </c>
      <c r="F4060" s="441">
        <v>45261</v>
      </c>
      <c r="G4060" s="220" t="s">
        <v>1773</v>
      </c>
      <c r="H4060" s="220" t="s">
        <v>74</v>
      </c>
    </row>
    <row r="4061" spans="1:8" ht="27" customHeight="1">
      <c r="A4061">
        <v>11493</v>
      </c>
      <c r="B4061" t="s">
        <v>12625</v>
      </c>
      <c r="C4061" t="s">
        <v>1574</v>
      </c>
      <c r="D4061" s="673">
        <v>37.71</v>
      </c>
      <c r="E4061" s="220" t="s">
        <v>14360</v>
      </c>
      <c r="F4061" s="441">
        <v>45261</v>
      </c>
      <c r="G4061" s="220" t="s">
        <v>1773</v>
      </c>
      <c r="H4061" s="220" t="s">
        <v>74</v>
      </c>
    </row>
    <row r="4062" spans="1:8" ht="27" customHeight="1">
      <c r="A4062">
        <v>7106</v>
      </c>
      <c r="B4062" t="s">
        <v>12626</v>
      </c>
      <c r="C4062" t="s">
        <v>1574</v>
      </c>
      <c r="D4062" s="673">
        <v>153.94</v>
      </c>
      <c r="E4062" s="220" t="s">
        <v>14360</v>
      </c>
      <c r="F4062" s="441">
        <v>45261</v>
      </c>
      <c r="G4062" s="220" t="s">
        <v>1773</v>
      </c>
      <c r="H4062" s="220" t="s">
        <v>74</v>
      </c>
    </row>
    <row r="4063" spans="1:8" ht="27" customHeight="1">
      <c r="A4063">
        <v>7104</v>
      </c>
      <c r="B4063" t="s">
        <v>12627</v>
      </c>
      <c r="C4063" t="s">
        <v>1574</v>
      </c>
      <c r="D4063" s="673">
        <v>4.1500000000000004</v>
      </c>
      <c r="E4063" s="220" t="s">
        <v>14360</v>
      </c>
      <c r="F4063" s="441">
        <v>45261</v>
      </c>
      <c r="G4063" s="220" t="s">
        <v>1773</v>
      </c>
      <c r="H4063" s="220" t="s">
        <v>74</v>
      </c>
    </row>
    <row r="4064" spans="1:8" ht="27" customHeight="1">
      <c r="A4064">
        <v>7136</v>
      </c>
      <c r="B4064" t="s">
        <v>12628</v>
      </c>
      <c r="C4064" t="s">
        <v>1574</v>
      </c>
      <c r="D4064" s="673">
        <v>7.23</v>
      </c>
      <c r="E4064" s="220" t="s">
        <v>14360</v>
      </c>
      <c r="F4064" s="441">
        <v>45261</v>
      </c>
      <c r="G4064" s="220" t="s">
        <v>1773</v>
      </c>
      <c r="H4064" s="220" t="s">
        <v>74</v>
      </c>
    </row>
    <row r="4065" spans="1:8" ht="27" customHeight="1">
      <c r="A4065">
        <v>7128</v>
      </c>
      <c r="B4065" t="s">
        <v>12629</v>
      </c>
      <c r="C4065" t="s">
        <v>1574</v>
      </c>
      <c r="D4065" s="673">
        <v>9.3699999999999992</v>
      </c>
      <c r="E4065" s="220" t="s">
        <v>14360</v>
      </c>
      <c r="F4065" s="441">
        <v>45261</v>
      </c>
      <c r="G4065" s="220" t="s">
        <v>1773</v>
      </c>
      <c r="H4065" s="220" t="s">
        <v>74</v>
      </c>
    </row>
    <row r="4066" spans="1:8" ht="27" customHeight="1">
      <c r="A4066">
        <v>7108</v>
      </c>
      <c r="B4066" t="s">
        <v>12630</v>
      </c>
      <c r="C4066" t="s">
        <v>1574</v>
      </c>
      <c r="D4066" s="673">
        <v>9.35</v>
      </c>
      <c r="E4066" s="220" t="s">
        <v>14360</v>
      </c>
      <c r="F4066" s="441">
        <v>45261</v>
      </c>
      <c r="G4066" s="220" t="s">
        <v>1773</v>
      </c>
      <c r="H4066" s="220" t="s">
        <v>74</v>
      </c>
    </row>
    <row r="4067" spans="1:8" ht="27" customHeight="1">
      <c r="A4067">
        <v>7129</v>
      </c>
      <c r="B4067" t="s">
        <v>12631</v>
      </c>
      <c r="C4067" t="s">
        <v>1574</v>
      </c>
      <c r="D4067" s="673">
        <v>11.01</v>
      </c>
      <c r="E4067" s="220" t="s">
        <v>14360</v>
      </c>
      <c r="F4067" s="441">
        <v>45261</v>
      </c>
      <c r="G4067" s="220" t="s">
        <v>1773</v>
      </c>
      <c r="H4067" s="220" t="s">
        <v>74</v>
      </c>
    </row>
    <row r="4068" spans="1:8" ht="27" customHeight="1">
      <c r="A4068">
        <v>7130</v>
      </c>
      <c r="B4068" t="s">
        <v>12632</v>
      </c>
      <c r="C4068" t="s">
        <v>1574</v>
      </c>
      <c r="D4068" s="673">
        <v>15.99</v>
      </c>
      <c r="E4068" s="220" t="s">
        <v>14360</v>
      </c>
      <c r="F4068" s="441">
        <v>45261</v>
      </c>
      <c r="G4068" s="220" t="s">
        <v>1773</v>
      </c>
      <c r="H4068" s="220" t="s">
        <v>74</v>
      </c>
    </row>
    <row r="4069" spans="1:8" ht="27" customHeight="1">
      <c r="A4069">
        <v>7131</v>
      </c>
      <c r="B4069" t="s">
        <v>12633</v>
      </c>
      <c r="C4069" t="s">
        <v>1574</v>
      </c>
      <c r="D4069" s="673">
        <v>19.559999999999999</v>
      </c>
      <c r="E4069" s="220" t="s">
        <v>14360</v>
      </c>
      <c r="F4069" s="441">
        <v>45261</v>
      </c>
      <c r="G4069" s="220" t="s">
        <v>1773</v>
      </c>
      <c r="H4069" s="220" t="s">
        <v>74</v>
      </c>
    </row>
    <row r="4070" spans="1:8" ht="27" customHeight="1">
      <c r="A4070">
        <v>7132</v>
      </c>
      <c r="B4070" t="s">
        <v>12634</v>
      </c>
      <c r="C4070" t="s">
        <v>1574</v>
      </c>
      <c r="D4070" s="673">
        <v>46.05</v>
      </c>
      <c r="E4070" s="220" t="s">
        <v>14360</v>
      </c>
      <c r="F4070" s="441">
        <v>45261</v>
      </c>
      <c r="G4070" s="220" t="s">
        <v>1773</v>
      </c>
      <c r="H4070" s="220" t="s">
        <v>74</v>
      </c>
    </row>
    <row r="4071" spans="1:8" ht="27" customHeight="1">
      <c r="A4071">
        <v>7133</v>
      </c>
      <c r="B4071" t="s">
        <v>12635</v>
      </c>
      <c r="C4071" t="s">
        <v>1574</v>
      </c>
      <c r="D4071" s="673">
        <v>106.4</v>
      </c>
      <c r="E4071" s="220" t="s">
        <v>14360</v>
      </c>
      <c r="F4071" s="441">
        <v>45261</v>
      </c>
      <c r="G4071" s="220" t="s">
        <v>1773</v>
      </c>
      <c r="H4071" s="220" t="s">
        <v>74</v>
      </c>
    </row>
    <row r="4072" spans="1:8" ht="27" customHeight="1">
      <c r="A4072">
        <v>37420</v>
      </c>
      <c r="B4072" t="s">
        <v>12636</v>
      </c>
      <c r="C4072" t="s">
        <v>1574</v>
      </c>
      <c r="D4072" s="673">
        <v>40.33</v>
      </c>
      <c r="E4072" s="220" t="s">
        <v>14360</v>
      </c>
      <c r="F4072" s="441">
        <v>45261</v>
      </c>
      <c r="G4072" s="220" t="s">
        <v>1773</v>
      </c>
      <c r="H4072" s="220" t="s">
        <v>74</v>
      </c>
    </row>
    <row r="4073" spans="1:8" ht="27" customHeight="1">
      <c r="A4073">
        <v>37421</v>
      </c>
      <c r="B4073" t="s">
        <v>12637</v>
      </c>
      <c r="C4073" t="s">
        <v>1574</v>
      </c>
      <c r="D4073" s="673">
        <v>55.12</v>
      </c>
      <c r="E4073" s="220" t="s">
        <v>14360</v>
      </c>
      <c r="F4073" s="441">
        <v>45261</v>
      </c>
      <c r="G4073" s="220" t="s">
        <v>1773</v>
      </c>
      <c r="H4073" s="220" t="s">
        <v>74</v>
      </c>
    </row>
    <row r="4074" spans="1:8" ht="27" customHeight="1">
      <c r="A4074">
        <v>37422</v>
      </c>
      <c r="B4074" t="s">
        <v>12638</v>
      </c>
      <c r="C4074" t="s">
        <v>1574</v>
      </c>
      <c r="D4074" s="673">
        <v>51.59</v>
      </c>
      <c r="E4074" s="220" t="s">
        <v>14360</v>
      </c>
      <c r="F4074" s="441">
        <v>45261</v>
      </c>
      <c r="G4074" s="220" t="s">
        <v>1773</v>
      </c>
      <c r="H4074" s="220" t="s">
        <v>74</v>
      </c>
    </row>
    <row r="4075" spans="1:8" ht="27" customHeight="1">
      <c r="A4075">
        <v>37443</v>
      </c>
      <c r="B4075" t="s">
        <v>12639</v>
      </c>
      <c r="C4075" t="s">
        <v>1574</v>
      </c>
      <c r="D4075" s="673">
        <v>191.41</v>
      </c>
      <c r="E4075" s="220" t="s">
        <v>14360</v>
      </c>
      <c r="F4075" s="441">
        <v>45261</v>
      </c>
      <c r="G4075" s="220" t="s">
        <v>1773</v>
      </c>
      <c r="H4075" s="220" t="s">
        <v>74</v>
      </c>
    </row>
    <row r="4076" spans="1:8" ht="27" customHeight="1">
      <c r="A4076">
        <v>37444</v>
      </c>
      <c r="B4076" t="s">
        <v>12640</v>
      </c>
      <c r="C4076" t="s">
        <v>1574</v>
      </c>
      <c r="D4076" s="673">
        <v>194.65</v>
      </c>
      <c r="E4076" s="220" t="s">
        <v>14360</v>
      </c>
      <c r="F4076" s="441">
        <v>45261</v>
      </c>
      <c r="G4076" s="220" t="s">
        <v>1773</v>
      </c>
      <c r="H4076" s="220" t="s">
        <v>74</v>
      </c>
    </row>
    <row r="4077" spans="1:8" ht="27" customHeight="1">
      <c r="A4077">
        <v>37445</v>
      </c>
      <c r="B4077" t="s">
        <v>12641</v>
      </c>
      <c r="C4077" t="s">
        <v>1574</v>
      </c>
      <c r="D4077" s="673">
        <v>295.04000000000002</v>
      </c>
      <c r="E4077" s="220" t="s">
        <v>14360</v>
      </c>
      <c r="F4077" s="441">
        <v>45261</v>
      </c>
      <c r="G4077" s="220" t="s">
        <v>1773</v>
      </c>
      <c r="H4077" s="220" t="s">
        <v>74</v>
      </c>
    </row>
    <row r="4078" spans="1:8" ht="27" customHeight="1">
      <c r="A4078">
        <v>37446</v>
      </c>
      <c r="B4078" t="s">
        <v>12642</v>
      </c>
      <c r="C4078" t="s">
        <v>1574</v>
      </c>
      <c r="D4078" s="673">
        <v>321.64</v>
      </c>
      <c r="E4078" s="220" t="s">
        <v>14360</v>
      </c>
      <c r="F4078" s="441">
        <v>45261</v>
      </c>
      <c r="G4078" s="220" t="s">
        <v>1773</v>
      </c>
      <c r="H4078" s="220" t="s">
        <v>74</v>
      </c>
    </row>
    <row r="4079" spans="1:8" ht="27" customHeight="1">
      <c r="A4079">
        <v>37447</v>
      </c>
      <c r="B4079" t="s">
        <v>12643</v>
      </c>
      <c r="C4079" t="s">
        <v>1574</v>
      </c>
      <c r="D4079" s="673">
        <v>326.68</v>
      </c>
      <c r="E4079" s="220" t="s">
        <v>14360</v>
      </c>
      <c r="F4079" s="441">
        <v>45261</v>
      </c>
      <c r="G4079" s="220" t="s">
        <v>1773</v>
      </c>
      <c r="H4079" s="220" t="s">
        <v>74</v>
      </c>
    </row>
    <row r="4080" spans="1:8" ht="27" customHeight="1">
      <c r="A4080">
        <v>37448</v>
      </c>
      <c r="B4080" t="s">
        <v>12644</v>
      </c>
      <c r="C4080" t="s">
        <v>1574</v>
      </c>
      <c r="D4080" s="673">
        <v>448.09</v>
      </c>
      <c r="E4080" s="220" t="s">
        <v>14360</v>
      </c>
      <c r="F4080" s="441">
        <v>45261</v>
      </c>
      <c r="G4080" s="220" t="s">
        <v>1773</v>
      </c>
      <c r="H4080" s="220" t="s">
        <v>74</v>
      </c>
    </row>
    <row r="4081" spans="1:8" ht="27" customHeight="1">
      <c r="A4081">
        <v>37440</v>
      </c>
      <c r="B4081" t="s">
        <v>12645</v>
      </c>
      <c r="C4081" t="s">
        <v>1574</v>
      </c>
      <c r="D4081" s="673">
        <v>151.91999999999999</v>
      </c>
      <c r="E4081" s="220" t="s">
        <v>14360</v>
      </c>
      <c r="F4081" s="441">
        <v>45261</v>
      </c>
      <c r="G4081" s="220" t="s">
        <v>1773</v>
      </c>
      <c r="H4081" s="220" t="s">
        <v>74</v>
      </c>
    </row>
    <row r="4082" spans="1:8" ht="27" customHeight="1">
      <c r="A4082">
        <v>37441</v>
      </c>
      <c r="B4082" t="s">
        <v>12646</v>
      </c>
      <c r="C4082" t="s">
        <v>1574</v>
      </c>
      <c r="D4082" s="673">
        <v>151.91999999999999</v>
      </c>
      <c r="E4082" s="220" t="s">
        <v>14360</v>
      </c>
      <c r="F4082" s="441">
        <v>45261</v>
      </c>
      <c r="G4082" s="220" t="s">
        <v>1773</v>
      </c>
      <c r="H4082" s="220" t="s">
        <v>74</v>
      </c>
    </row>
    <row r="4083" spans="1:8" ht="27" customHeight="1">
      <c r="A4083">
        <v>37442</v>
      </c>
      <c r="B4083" t="s">
        <v>12647</v>
      </c>
      <c r="C4083" t="s">
        <v>1574</v>
      </c>
      <c r="D4083" s="673">
        <v>182.98</v>
      </c>
      <c r="E4083" s="220" t="s">
        <v>14360</v>
      </c>
      <c r="F4083" s="441">
        <v>45261</v>
      </c>
      <c r="G4083" s="220" t="s">
        <v>1773</v>
      </c>
      <c r="H4083" s="220" t="s">
        <v>74</v>
      </c>
    </row>
    <row r="4084" spans="1:8" ht="27" customHeight="1">
      <c r="A4084">
        <v>38017</v>
      </c>
      <c r="B4084" t="s">
        <v>12648</v>
      </c>
      <c r="C4084" t="s">
        <v>1574</v>
      </c>
      <c r="D4084" s="673">
        <v>10.81</v>
      </c>
      <c r="E4084" s="220" t="s">
        <v>14360</v>
      </c>
      <c r="F4084" s="441">
        <v>45261</v>
      </c>
      <c r="G4084" s="220" t="s">
        <v>1773</v>
      </c>
      <c r="H4084" s="220" t="s">
        <v>74</v>
      </c>
    </row>
    <row r="4085" spans="1:8" ht="27" customHeight="1">
      <c r="A4085">
        <v>38018</v>
      </c>
      <c r="B4085" t="s">
        <v>12649</v>
      </c>
      <c r="C4085" t="s">
        <v>1574</v>
      </c>
      <c r="D4085" s="673">
        <v>12.15</v>
      </c>
      <c r="E4085" s="220" t="s">
        <v>14360</v>
      </c>
      <c r="F4085" s="441">
        <v>45261</v>
      </c>
      <c r="G4085" s="220" t="s">
        <v>1773</v>
      </c>
      <c r="H4085" s="220" t="s">
        <v>74</v>
      </c>
    </row>
    <row r="4086" spans="1:8" ht="27" customHeight="1">
      <c r="A4086">
        <v>39895</v>
      </c>
      <c r="B4086" t="s">
        <v>12650</v>
      </c>
      <c r="C4086" t="s">
        <v>1574</v>
      </c>
      <c r="D4086" s="673">
        <v>47.79</v>
      </c>
      <c r="E4086" s="220" t="s">
        <v>14360</v>
      </c>
      <c r="F4086" s="441">
        <v>45261</v>
      </c>
      <c r="G4086" s="220" t="s">
        <v>1773</v>
      </c>
      <c r="H4086" s="220" t="s">
        <v>74</v>
      </c>
    </row>
    <row r="4087" spans="1:8" ht="27" customHeight="1">
      <c r="A4087">
        <v>39896</v>
      </c>
      <c r="B4087" t="s">
        <v>12651</v>
      </c>
      <c r="C4087" t="s">
        <v>1574</v>
      </c>
      <c r="D4087" s="673">
        <v>70.05</v>
      </c>
      <c r="E4087" s="220" t="s">
        <v>14360</v>
      </c>
      <c r="F4087" s="441">
        <v>45261</v>
      </c>
      <c r="G4087" s="220" t="s">
        <v>1773</v>
      </c>
      <c r="H4087" s="220" t="s">
        <v>74</v>
      </c>
    </row>
    <row r="4088" spans="1:8" ht="27" customHeight="1">
      <c r="A4088">
        <v>38873</v>
      </c>
      <c r="B4088" t="s">
        <v>12652</v>
      </c>
      <c r="C4088" t="s">
        <v>1574</v>
      </c>
      <c r="D4088" s="673">
        <v>14.35</v>
      </c>
      <c r="E4088" s="220" t="s">
        <v>14360</v>
      </c>
      <c r="F4088" s="441">
        <v>45261</v>
      </c>
      <c r="G4088" s="220" t="s">
        <v>1773</v>
      </c>
      <c r="H4088" s="220" t="s">
        <v>74</v>
      </c>
    </row>
    <row r="4089" spans="1:8" ht="27" customHeight="1">
      <c r="A4089">
        <v>38874</v>
      </c>
      <c r="B4089" t="s">
        <v>12653</v>
      </c>
      <c r="C4089" t="s">
        <v>1574</v>
      </c>
      <c r="D4089" s="673">
        <v>18.170000000000002</v>
      </c>
      <c r="E4089" s="220" t="s">
        <v>14360</v>
      </c>
      <c r="F4089" s="441">
        <v>45261</v>
      </c>
      <c r="G4089" s="220" t="s">
        <v>1773</v>
      </c>
      <c r="H4089" s="220" t="s">
        <v>74</v>
      </c>
    </row>
    <row r="4090" spans="1:8" ht="27" customHeight="1">
      <c r="A4090">
        <v>38875</v>
      </c>
      <c r="B4090" t="s">
        <v>12654</v>
      </c>
      <c r="C4090" t="s">
        <v>1574</v>
      </c>
      <c r="D4090" s="673">
        <v>28.8</v>
      </c>
      <c r="E4090" s="220" t="s">
        <v>14360</v>
      </c>
      <c r="F4090" s="441">
        <v>45261</v>
      </c>
      <c r="G4090" s="220" t="s">
        <v>1773</v>
      </c>
      <c r="H4090" s="220" t="s">
        <v>74</v>
      </c>
    </row>
    <row r="4091" spans="1:8" ht="27" customHeight="1">
      <c r="A4091">
        <v>38876</v>
      </c>
      <c r="B4091" t="s">
        <v>12655</v>
      </c>
      <c r="C4091" t="s">
        <v>1574</v>
      </c>
      <c r="D4091" s="673">
        <v>38.700000000000003</v>
      </c>
      <c r="E4091" s="220" t="s">
        <v>14360</v>
      </c>
      <c r="F4091" s="441">
        <v>45261</v>
      </c>
      <c r="G4091" s="220" t="s">
        <v>1773</v>
      </c>
      <c r="H4091" s="220" t="s">
        <v>74</v>
      </c>
    </row>
    <row r="4092" spans="1:8" ht="27" customHeight="1">
      <c r="A4092">
        <v>39000</v>
      </c>
      <c r="B4092" t="s">
        <v>12656</v>
      </c>
      <c r="C4092" t="s">
        <v>1574</v>
      </c>
      <c r="D4092" s="673">
        <v>29.79</v>
      </c>
      <c r="E4092" s="220" t="s">
        <v>14360</v>
      </c>
      <c r="F4092" s="441">
        <v>45261</v>
      </c>
      <c r="G4092" s="220" t="s">
        <v>1773</v>
      </c>
      <c r="H4092" s="220" t="s">
        <v>74</v>
      </c>
    </row>
    <row r="4093" spans="1:8" ht="27" customHeight="1">
      <c r="A4093">
        <v>38674</v>
      </c>
      <c r="B4093" t="s">
        <v>12657</v>
      </c>
      <c r="C4093" t="s">
        <v>1574</v>
      </c>
      <c r="D4093" s="673">
        <v>36.369999999999997</v>
      </c>
      <c r="E4093" s="220" t="s">
        <v>14360</v>
      </c>
      <c r="F4093" s="441">
        <v>45261</v>
      </c>
      <c r="G4093" s="220" t="s">
        <v>1773</v>
      </c>
      <c r="H4093" s="220" t="s">
        <v>74</v>
      </c>
    </row>
    <row r="4094" spans="1:8" ht="27" customHeight="1">
      <c r="A4094">
        <v>38019</v>
      </c>
      <c r="B4094" t="s">
        <v>12658</v>
      </c>
      <c r="C4094" t="s">
        <v>1574</v>
      </c>
      <c r="D4094" s="673">
        <v>7.69</v>
      </c>
      <c r="E4094" s="220" t="s">
        <v>14360</v>
      </c>
      <c r="F4094" s="441">
        <v>45261</v>
      </c>
      <c r="G4094" s="220" t="s">
        <v>1773</v>
      </c>
      <c r="H4094" s="220" t="s">
        <v>74</v>
      </c>
    </row>
    <row r="4095" spans="1:8" ht="27" customHeight="1">
      <c r="A4095">
        <v>38020</v>
      </c>
      <c r="B4095" t="s">
        <v>12659</v>
      </c>
      <c r="C4095" t="s">
        <v>1574</v>
      </c>
      <c r="D4095" s="673">
        <v>9.48</v>
      </c>
      <c r="E4095" s="220" t="s">
        <v>14360</v>
      </c>
      <c r="F4095" s="441">
        <v>45261</v>
      </c>
      <c r="G4095" s="220" t="s">
        <v>1773</v>
      </c>
      <c r="H4095" s="220" t="s">
        <v>74</v>
      </c>
    </row>
    <row r="4096" spans="1:8" ht="27" customHeight="1">
      <c r="A4096">
        <v>38454</v>
      </c>
      <c r="B4096" t="s">
        <v>12660</v>
      </c>
      <c r="C4096" t="s">
        <v>1574</v>
      </c>
      <c r="D4096" s="673">
        <v>11.17</v>
      </c>
      <c r="E4096" s="220" t="s">
        <v>14360</v>
      </c>
      <c r="F4096" s="441">
        <v>45261</v>
      </c>
      <c r="G4096" s="220" t="s">
        <v>1773</v>
      </c>
      <c r="H4096" s="220" t="s">
        <v>74</v>
      </c>
    </row>
    <row r="4097" spans="1:8" ht="27" customHeight="1">
      <c r="A4097">
        <v>38455</v>
      </c>
      <c r="B4097" t="s">
        <v>12661</v>
      </c>
      <c r="C4097" t="s">
        <v>1574</v>
      </c>
      <c r="D4097" s="673">
        <v>14.95</v>
      </c>
      <c r="E4097" s="220" t="s">
        <v>14360</v>
      </c>
      <c r="F4097" s="441">
        <v>45261</v>
      </c>
      <c r="G4097" s="220" t="s">
        <v>1773</v>
      </c>
      <c r="H4097" s="220" t="s">
        <v>74</v>
      </c>
    </row>
    <row r="4098" spans="1:8" ht="27" customHeight="1">
      <c r="A4098">
        <v>38462</v>
      </c>
      <c r="B4098" t="s">
        <v>12662</v>
      </c>
      <c r="C4098" t="s">
        <v>1574</v>
      </c>
      <c r="D4098" s="673">
        <v>241.08</v>
      </c>
      <c r="E4098" s="220" t="s">
        <v>14360</v>
      </c>
      <c r="F4098" s="441">
        <v>45261</v>
      </c>
      <c r="G4098" s="220" t="s">
        <v>1773</v>
      </c>
      <c r="H4098" s="220" t="s">
        <v>74</v>
      </c>
    </row>
    <row r="4099" spans="1:8" ht="27" customHeight="1">
      <c r="A4099">
        <v>36362</v>
      </c>
      <c r="B4099" t="s">
        <v>12663</v>
      </c>
      <c r="C4099" t="s">
        <v>1574</v>
      </c>
      <c r="D4099" s="673">
        <v>3.33</v>
      </c>
      <c r="E4099" s="220" t="s">
        <v>14360</v>
      </c>
      <c r="F4099" s="441">
        <v>45261</v>
      </c>
      <c r="G4099" s="220" t="s">
        <v>1773</v>
      </c>
      <c r="H4099" s="220" t="s">
        <v>74</v>
      </c>
    </row>
    <row r="4100" spans="1:8" ht="27" customHeight="1">
      <c r="A4100">
        <v>36298</v>
      </c>
      <c r="B4100" t="s">
        <v>12664</v>
      </c>
      <c r="C4100" t="s">
        <v>1574</v>
      </c>
      <c r="D4100" s="673">
        <v>2.86</v>
      </c>
      <c r="E4100" s="220" t="s">
        <v>14360</v>
      </c>
      <c r="F4100" s="441">
        <v>45261</v>
      </c>
      <c r="G4100" s="220" t="s">
        <v>1773</v>
      </c>
      <c r="H4100" s="220" t="s">
        <v>74</v>
      </c>
    </row>
    <row r="4101" spans="1:8" ht="27" customHeight="1">
      <c r="A4101">
        <v>38456</v>
      </c>
      <c r="B4101" t="s">
        <v>12665</v>
      </c>
      <c r="C4101" t="s">
        <v>1574</v>
      </c>
      <c r="D4101" s="673">
        <v>7.13</v>
      </c>
      <c r="E4101" s="220" t="s">
        <v>14360</v>
      </c>
      <c r="F4101" s="441">
        <v>45261</v>
      </c>
      <c r="G4101" s="220" t="s">
        <v>1773</v>
      </c>
      <c r="H4101" s="220" t="s">
        <v>74</v>
      </c>
    </row>
    <row r="4102" spans="1:8" ht="27" customHeight="1">
      <c r="A4102">
        <v>38457</v>
      </c>
      <c r="B4102" t="s">
        <v>12666</v>
      </c>
      <c r="C4102" t="s">
        <v>1574</v>
      </c>
      <c r="D4102" s="673">
        <v>12.99</v>
      </c>
      <c r="E4102" s="220" t="s">
        <v>14360</v>
      </c>
      <c r="F4102" s="441">
        <v>45261</v>
      </c>
      <c r="G4102" s="220" t="s">
        <v>1773</v>
      </c>
      <c r="H4102" s="220" t="s">
        <v>74</v>
      </c>
    </row>
    <row r="4103" spans="1:8" ht="27" customHeight="1">
      <c r="A4103">
        <v>38458</v>
      </c>
      <c r="B4103" t="s">
        <v>12667</v>
      </c>
      <c r="C4103" t="s">
        <v>1574</v>
      </c>
      <c r="D4103" s="673">
        <v>25.02</v>
      </c>
      <c r="E4103" s="220" t="s">
        <v>14360</v>
      </c>
      <c r="F4103" s="441">
        <v>45261</v>
      </c>
      <c r="G4103" s="220" t="s">
        <v>1773</v>
      </c>
      <c r="H4103" s="220" t="s">
        <v>74</v>
      </c>
    </row>
    <row r="4104" spans="1:8" ht="27" customHeight="1">
      <c r="A4104">
        <v>38459</v>
      </c>
      <c r="B4104" t="s">
        <v>12668</v>
      </c>
      <c r="C4104" t="s">
        <v>1574</v>
      </c>
      <c r="D4104" s="673">
        <v>39.340000000000003</v>
      </c>
      <c r="E4104" s="220" t="s">
        <v>14360</v>
      </c>
      <c r="F4104" s="441">
        <v>45261</v>
      </c>
      <c r="G4104" s="220" t="s">
        <v>1773</v>
      </c>
      <c r="H4104" s="220" t="s">
        <v>74</v>
      </c>
    </row>
    <row r="4105" spans="1:8" ht="27" customHeight="1">
      <c r="A4105">
        <v>38460</v>
      </c>
      <c r="B4105" t="s">
        <v>12669</v>
      </c>
      <c r="C4105" t="s">
        <v>1574</v>
      </c>
      <c r="D4105" s="673">
        <v>84.39</v>
      </c>
      <c r="E4105" s="220" t="s">
        <v>14360</v>
      </c>
      <c r="F4105" s="441">
        <v>45261</v>
      </c>
      <c r="G4105" s="220" t="s">
        <v>1773</v>
      </c>
      <c r="H4105" s="220" t="s">
        <v>74</v>
      </c>
    </row>
    <row r="4106" spans="1:8" ht="27" customHeight="1">
      <c r="A4106">
        <v>38461</v>
      </c>
      <c r="B4106" t="s">
        <v>12670</v>
      </c>
      <c r="C4106" t="s">
        <v>1574</v>
      </c>
      <c r="D4106" s="673">
        <v>113.25</v>
      </c>
      <c r="E4106" s="220" t="s">
        <v>14360</v>
      </c>
      <c r="F4106" s="441">
        <v>45261</v>
      </c>
      <c r="G4106" s="220" t="s">
        <v>1773</v>
      </c>
      <c r="H4106" s="220" t="s">
        <v>74</v>
      </c>
    </row>
    <row r="4107" spans="1:8" ht="27" customHeight="1">
      <c r="A4107">
        <v>7094</v>
      </c>
      <c r="B4107" t="s">
        <v>12671</v>
      </c>
      <c r="C4107" t="s">
        <v>1574</v>
      </c>
      <c r="D4107" s="673">
        <v>13.55</v>
      </c>
      <c r="E4107" s="220" t="s">
        <v>14360</v>
      </c>
      <c r="F4107" s="441">
        <v>45261</v>
      </c>
      <c r="G4107" s="220" t="s">
        <v>1773</v>
      </c>
      <c r="H4107" s="220" t="s">
        <v>74</v>
      </c>
    </row>
    <row r="4108" spans="1:8" ht="27" customHeight="1">
      <c r="A4108">
        <v>7116</v>
      </c>
      <c r="B4108" t="s">
        <v>12672</v>
      </c>
      <c r="C4108" t="s">
        <v>1574</v>
      </c>
      <c r="D4108" s="673">
        <v>3.47</v>
      </c>
      <c r="E4108" s="220" t="s">
        <v>14360</v>
      </c>
      <c r="F4108" s="441">
        <v>45261</v>
      </c>
      <c r="G4108" s="220" t="s">
        <v>1773</v>
      </c>
      <c r="H4108" s="220" t="s">
        <v>74</v>
      </c>
    </row>
    <row r="4109" spans="1:8" ht="27" customHeight="1">
      <c r="A4109">
        <v>7118</v>
      </c>
      <c r="B4109" t="s">
        <v>12673</v>
      </c>
      <c r="C4109" t="s">
        <v>1574</v>
      </c>
      <c r="D4109" s="673">
        <v>27.86</v>
      </c>
      <c r="E4109" s="220" t="s">
        <v>14360</v>
      </c>
      <c r="F4109" s="441">
        <v>45261</v>
      </c>
      <c r="G4109" s="220" t="s">
        <v>1773</v>
      </c>
      <c r="H4109" s="220" t="s">
        <v>74</v>
      </c>
    </row>
    <row r="4110" spans="1:8" ht="27" customHeight="1">
      <c r="A4110">
        <v>7098</v>
      </c>
      <c r="B4110" t="s">
        <v>12674</v>
      </c>
      <c r="C4110" t="s">
        <v>1574</v>
      </c>
      <c r="D4110" s="673">
        <v>4.1399999999999997</v>
      </c>
      <c r="E4110" s="220" t="s">
        <v>14360</v>
      </c>
      <c r="F4110" s="441">
        <v>45261</v>
      </c>
      <c r="G4110" s="220" t="s">
        <v>1773</v>
      </c>
      <c r="H4110" s="220" t="s">
        <v>74</v>
      </c>
    </row>
    <row r="4111" spans="1:8" ht="27" customHeight="1">
      <c r="A4111">
        <v>7110</v>
      </c>
      <c r="B4111" t="s">
        <v>12675</v>
      </c>
      <c r="C4111" t="s">
        <v>1574</v>
      </c>
      <c r="D4111" s="673">
        <v>52.96</v>
      </c>
      <c r="E4111" s="220" t="s">
        <v>14360</v>
      </c>
      <c r="F4111" s="441">
        <v>45261</v>
      </c>
      <c r="G4111" s="220" t="s">
        <v>1773</v>
      </c>
      <c r="H4111" s="220" t="s">
        <v>74</v>
      </c>
    </row>
    <row r="4112" spans="1:8" ht="27" customHeight="1">
      <c r="A4112">
        <v>7123</v>
      </c>
      <c r="B4112" t="s">
        <v>12676</v>
      </c>
      <c r="C4112" t="s">
        <v>1574</v>
      </c>
      <c r="D4112" s="673">
        <v>5.01</v>
      </c>
      <c r="E4112" s="220" t="s">
        <v>14360</v>
      </c>
      <c r="F4112" s="441">
        <v>45261</v>
      </c>
      <c r="G4112" s="220" t="s">
        <v>1773</v>
      </c>
      <c r="H4112" s="220" t="s">
        <v>74</v>
      </c>
    </row>
    <row r="4113" spans="1:8" ht="27" customHeight="1">
      <c r="A4113">
        <v>7121</v>
      </c>
      <c r="B4113" t="s">
        <v>12677</v>
      </c>
      <c r="C4113" t="s">
        <v>1574</v>
      </c>
      <c r="D4113" s="673">
        <v>9.9</v>
      </c>
      <c r="E4113" s="220" t="s">
        <v>14360</v>
      </c>
      <c r="F4113" s="441">
        <v>45261</v>
      </c>
      <c r="G4113" s="220" t="s">
        <v>1773</v>
      </c>
      <c r="H4113" s="220" t="s">
        <v>74</v>
      </c>
    </row>
    <row r="4114" spans="1:8" ht="27" customHeight="1">
      <c r="A4114">
        <v>7137</v>
      </c>
      <c r="B4114" t="s">
        <v>12678</v>
      </c>
      <c r="C4114" t="s">
        <v>1574</v>
      </c>
      <c r="D4114" s="673">
        <v>10.82</v>
      </c>
      <c r="E4114" s="220" t="s">
        <v>14360</v>
      </c>
      <c r="F4114" s="441">
        <v>45261</v>
      </c>
      <c r="G4114" s="220" t="s">
        <v>1773</v>
      </c>
      <c r="H4114" s="220" t="s">
        <v>74</v>
      </c>
    </row>
    <row r="4115" spans="1:8" ht="27" customHeight="1">
      <c r="A4115">
        <v>7122</v>
      </c>
      <c r="B4115" t="s">
        <v>12679</v>
      </c>
      <c r="C4115" t="s">
        <v>1574</v>
      </c>
      <c r="D4115" s="673">
        <v>11.91</v>
      </c>
      <c r="E4115" s="220" t="s">
        <v>14360</v>
      </c>
      <c r="F4115" s="441">
        <v>45261</v>
      </c>
      <c r="G4115" s="220" t="s">
        <v>1773</v>
      </c>
      <c r="H4115" s="220" t="s">
        <v>74</v>
      </c>
    </row>
    <row r="4116" spans="1:8" ht="27" customHeight="1">
      <c r="A4116">
        <v>7114</v>
      </c>
      <c r="B4116" t="s">
        <v>12680</v>
      </c>
      <c r="C4116" t="s">
        <v>1574</v>
      </c>
      <c r="D4116" s="673">
        <v>13.85</v>
      </c>
      <c r="E4116" s="220" t="s">
        <v>14360</v>
      </c>
      <c r="F4116" s="441">
        <v>45261</v>
      </c>
      <c r="G4116" s="220" t="s">
        <v>1773</v>
      </c>
      <c r="H4116" s="220" t="s">
        <v>74</v>
      </c>
    </row>
    <row r="4117" spans="1:8" ht="27" customHeight="1">
      <c r="A4117">
        <v>7109</v>
      </c>
      <c r="B4117" t="s">
        <v>12681</v>
      </c>
      <c r="C4117" t="s">
        <v>1574</v>
      </c>
      <c r="D4117" s="673">
        <v>2.74</v>
      </c>
      <c r="E4117" s="220" t="s">
        <v>14360</v>
      </c>
      <c r="F4117" s="441">
        <v>45261</v>
      </c>
      <c r="G4117" s="220" t="s">
        <v>1773</v>
      </c>
      <c r="H4117" s="220" t="s">
        <v>74</v>
      </c>
    </row>
    <row r="4118" spans="1:8" ht="27" customHeight="1">
      <c r="A4118">
        <v>7135</v>
      </c>
      <c r="B4118" t="s">
        <v>12682</v>
      </c>
      <c r="C4118" t="s">
        <v>1574</v>
      </c>
      <c r="D4118" s="673">
        <v>5.62</v>
      </c>
      <c r="E4118" s="220" t="s">
        <v>14360</v>
      </c>
      <c r="F4118" s="441">
        <v>45261</v>
      </c>
      <c r="G4118" s="220" t="s">
        <v>1773</v>
      </c>
      <c r="H4118" s="220" t="s">
        <v>74</v>
      </c>
    </row>
    <row r="4119" spans="1:8" ht="27" customHeight="1">
      <c r="A4119">
        <v>37947</v>
      </c>
      <c r="B4119" t="s">
        <v>12683</v>
      </c>
      <c r="C4119" t="s">
        <v>1574</v>
      </c>
      <c r="D4119" s="673">
        <v>4.57</v>
      </c>
      <c r="E4119" s="220" t="s">
        <v>14360</v>
      </c>
      <c r="F4119" s="441">
        <v>45261</v>
      </c>
      <c r="G4119" s="220" t="s">
        <v>1773</v>
      </c>
      <c r="H4119" s="220" t="s">
        <v>74</v>
      </c>
    </row>
    <row r="4120" spans="1:8" ht="27" customHeight="1">
      <c r="A4120">
        <v>7103</v>
      </c>
      <c r="B4120" t="s">
        <v>12684</v>
      </c>
      <c r="C4120" t="s">
        <v>1574</v>
      </c>
      <c r="D4120" s="673">
        <v>14.89</v>
      </c>
      <c r="E4120" s="220" t="s">
        <v>14360</v>
      </c>
      <c r="F4120" s="441">
        <v>45261</v>
      </c>
      <c r="G4120" s="220" t="s">
        <v>1773</v>
      </c>
      <c r="H4120" s="220" t="s">
        <v>74</v>
      </c>
    </row>
    <row r="4121" spans="1:8" ht="27" customHeight="1">
      <c r="A4121">
        <v>40419</v>
      </c>
      <c r="B4121" t="s">
        <v>12685</v>
      </c>
      <c r="C4121" t="s">
        <v>1574</v>
      </c>
      <c r="D4121" s="673">
        <v>36.950000000000003</v>
      </c>
      <c r="E4121" s="220" t="s">
        <v>14360</v>
      </c>
      <c r="F4121" s="441">
        <v>45261</v>
      </c>
      <c r="G4121" s="220" t="s">
        <v>1773</v>
      </c>
      <c r="H4121" s="220" t="s">
        <v>74</v>
      </c>
    </row>
    <row r="4122" spans="1:8" ht="27" customHeight="1">
      <c r="A4122">
        <v>40420</v>
      </c>
      <c r="B4122" t="s">
        <v>12686</v>
      </c>
      <c r="C4122" t="s">
        <v>1574</v>
      </c>
      <c r="D4122" s="673">
        <v>53.91</v>
      </c>
      <c r="E4122" s="220" t="s">
        <v>14360</v>
      </c>
      <c r="F4122" s="441">
        <v>45261</v>
      </c>
      <c r="G4122" s="220" t="s">
        <v>1773</v>
      </c>
      <c r="H4122" s="220" t="s">
        <v>74</v>
      </c>
    </row>
    <row r="4123" spans="1:8" ht="27" customHeight="1">
      <c r="A4123">
        <v>40421</v>
      </c>
      <c r="B4123" t="s">
        <v>12687</v>
      </c>
      <c r="C4123" t="s">
        <v>1574</v>
      </c>
      <c r="D4123" s="673">
        <v>57.39</v>
      </c>
      <c r="E4123" s="220" t="s">
        <v>14360</v>
      </c>
      <c r="F4123" s="441">
        <v>45261</v>
      </c>
      <c r="G4123" s="220" t="s">
        <v>1773</v>
      </c>
      <c r="H4123" s="220" t="s">
        <v>74</v>
      </c>
    </row>
    <row r="4124" spans="1:8" ht="27" customHeight="1">
      <c r="A4124">
        <v>38905</v>
      </c>
      <c r="B4124" t="s">
        <v>12688</v>
      </c>
      <c r="C4124" t="s">
        <v>1574</v>
      </c>
      <c r="D4124" s="673">
        <v>18.57</v>
      </c>
      <c r="E4124" s="220" t="s">
        <v>14360</v>
      </c>
      <c r="F4124" s="441">
        <v>45261</v>
      </c>
      <c r="G4124" s="220" t="s">
        <v>1773</v>
      </c>
      <c r="H4124" s="220" t="s">
        <v>74</v>
      </c>
    </row>
    <row r="4125" spans="1:8" ht="27" customHeight="1">
      <c r="A4125">
        <v>38907</v>
      </c>
      <c r="B4125" t="s">
        <v>12689</v>
      </c>
      <c r="C4125" t="s">
        <v>1574</v>
      </c>
      <c r="D4125" s="673">
        <v>17.899999999999999</v>
      </c>
      <c r="E4125" s="220" t="s">
        <v>14360</v>
      </c>
      <c r="F4125" s="441">
        <v>45261</v>
      </c>
      <c r="G4125" s="220" t="s">
        <v>1773</v>
      </c>
      <c r="H4125" s="220" t="s">
        <v>74</v>
      </c>
    </row>
    <row r="4126" spans="1:8" ht="27" customHeight="1">
      <c r="A4126">
        <v>38910</v>
      </c>
      <c r="B4126" t="s">
        <v>12690</v>
      </c>
      <c r="C4126" t="s">
        <v>1574</v>
      </c>
      <c r="D4126" s="673">
        <v>20.94</v>
      </c>
      <c r="E4126" s="220" t="s">
        <v>14360</v>
      </c>
      <c r="F4126" s="441">
        <v>45261</v>
      </c>
      <c r="G4126" s="220" t="s">
        <v>1773</v>
      </c>
      <c r="H4126" s="220" t="s">
        <v>74</v>
      </c>
    </row>
    <row r="4127" spans="1:8" ht="27" customHeight="1">
      <c r="A4127">
        <v>11655</v>
      </c>
      <c r="B4127" t="s">
        <v>12691</v>
      </c>
      <c r="C4127" t="s">
        <v>1574</v>
      </c>
      <c r="D4127" s="673">
        <v>16.03</v>
      </c>
      <c r="E4127" s="220" t="s">
        <v>14360</v>
      </c>
      <c r="F4127" s="441">
        <v>45261</v>
      </c>
      <c r="G4127" s="220" t="s">
        <v>1773</v>
      </c>
      <c r="H4127" s="220" t="s">
        <v>74</v>
      </c>
    </row>
    <row r="4128" spans="1:8" ht="27" customHeight="1">
      <c r="A4128">
        <v>11656</v>
      </c>
      <c r="B4128" t="s">
        <v>12692</v>
      </c>
      <c r="C4128" t="s">
        <v>1574</v>
      </c>
      <c r="D4128" s="673">
        <v>18.41</v>
      </c>
      <c r="E4128" s="220" t="s">
        <v>14360</v>
      </c>
      <c r="F4128" s="441">
        <v>45261</v>
      </c>
      <c r="G4128" s="220" t="s">
        <v>1773</v>
      </c>
      <c r="H4128" s="220" t="s">
        <v>74</v>
      </c>
    </row>
    <row r="4129" spans="1:8" ht="27" customHeight="1">
      <c r="A4129">
        <v>7091</v>
      </c>
      <c r="B4129" t="s">
        <v>12693</v>
      </c>
      <c r="C4129" t="s">
        <v>1574</v>
      </c>
      <c r="D4129" s="673">
        <v>15.08</v>
      </c>
      <c r="E4129" s="220" t="s">
        <v>14360</v>
      </c>
      <c r="F4129" s="441">
        <v>45261</v>
      </c>
      <c r="G4129" s="220" t="s">
        <v>1773</v>
      </c>
      <c r="H4129" s="220" t="s">
        <v>74</v>
      </c>
    </row>
    <row r="4130" spans="1:8" ht="27" customHeight="1">
      <c r="A4130">
        <v>37948</v>
      </c>
      <c r="B4130" t="s">
        <v>12694</v>
      </c>
      <c r="C4130" t="s">
        <v>1574</v>
      </c>
      <c r="D4130" s="673">
        <v>3.49</v>
      </c>
      <c r="E4130" s="220" t="s">
        <v>14360</v>
      </c>
      <c r="F4130" s="441">
        <v>45261</v>
      </c>
      <c r="G4130" s="220" t="s">
        <v>1773</v>
      </c>
      <c r="H4130" s="220" t="s">
        <v>74</v>
      </c>
    </row>
    <row r="4131" spans="1:8" ht="27" customHeight="1">
      <c r="A4131">
        <v>7097</v>
      </c>
      <c r="B4131" t="s">
        <v>12695</v>
      </c>
      <c r="C4131" t="s">
        <v>1574</v>
      </c>
      <c r="D4131" s="673">
        <v>7.08</v>
      </c>
      <c r="E4131" s="220" t="s">
        <v>14360</v>
      </c>
      <c r="F4131" s="441">
        <v>45261</v>
      </c>
      <c r="G4131" s="220" t="s">
        <v>1773</v>
      </c>
      <c r="H4131" s="220" t="s">
        <v>74</v>
      </c>
    </row>
    <row r="4132" spans="1:8" ht="27" customHeight="1">
      <c r="A4132">
        <v>11658</v>
      </c>
      <c r="B4132" t="s">
        <v>12696</v>
      </c>
      <c r="C4132" t="s">
        <v>1574</v>
      </c>
      <c r="D4132" s="673">
        <v>15.65</v>
      </c>
      <c r="E4132" s="220" t="s">
        <v>14360</v>
      </c>
      <c r="F4132" s="441">
        <v>45261</v>
      </c>
      <c r="G4132" s="220" t="s">
        <v>1773</v>
      </c>
      <c r="H4132" s="220" t="s">
        <v>74</v>
      </c>
    </row>
    <row r="4133" spans="1:8" ht="27" customHeight="1">
      <c r="A4133">
        <v>7146</v>
      </c>
      <c r="B4133" t="s">
        <v>12697</v>
      </c>
      <c r="C4133" t="s">
        <v>1574</v>
      </c>
      <c r="D4133" s="673">
        <v>181.28</v>
      </c>
      <c r="E4133" s="220" t="s">
        <v>14360</v>
      </c>
      <c r="F4133" s="441">
        <v>45261</v>
      </c>
      <c r="G4133" s="220" t="s">
        <v>1773</v>
      </c>
      <c r="H4133" s="220" t="s">
        <v>74</v>
      </c>
    </row>
    <row r="4134" spans="1:8" ht="27" customHeight="1">
      <c r="A4134">
        <v>7138</v>
      </c>
      <c r="B4134" t="s">
        <v>12698</v>
      </c>
      <c r="C4134" t="s">
        <v>1574</v>
      </c>
      <c r="D4134" s="673">
        <v>1.1499999999999999</v>
      </c>
      <c r="E4134" s="220" t="s">
        <v>14360</v>
      </c>
      <c r="F4134" s="441">
        <v>45261</v>
      </c>
      <c r="G4134" s="220" t="s">
        <v>1773</v>
      </c>
      <c r="H4134" s="220" t="s">
        <v>74</v>
      </c>
    </row>
    <row r="4135" spans="1:8" ht="27" customHeight="1">
      <c r="A4135">
        <v>7139</v>
      </c>
      <c r="B4135" t="s">
        <v>12699</v>
      </c>
      <c r="C4135" t="s">
        <v>1574</v>
      </c>
      <c r="D4135" s="673">
        <v>1.3</v>
      </c>
      <c r="E4135" s="220" t="s">
        <v>14360</v>
      </c>
      <c r="F4135" s="441">
        <v>45261</v>
      </c>
      <c r="G4135" s="220" t="s">
        <v>1773</v>
      </c>
      <c r="H4135" s="220" t="s">
        <v>74</v>
      </c>
    </row>
    <row r="4136" spans="1:8" ht="27" customHeight="1">
      <c r="A4136">
        <v>7140</v>
      </c>
      <c r="B4136" t="s">
        <v>12700</v>
      </c>
      <c r="C4136" t="s">
        <v>1574</v>
      </c>
      <c r="D4136" s="673">
        <v>4.08</v>
      </c>
      <c r="E4136" s="220" t="s">
        <v>14360</v>
      </c>
      <c r="F4136" s="441">
        <v>45261</v>
      </c>
      <c r="G4136" s="220" t="s">
        <v>1773</v>
      </c>
      <c r="H4136" s="220" t="s">
        <v>74</v>
      </c>
    </row>
    <row r="4137" spans="1:8" ht="27" customHeight="1">
      <c r="A4137">
        <v>7141</v>
      </c>
      <c r="B4137" t="s">
        <v>12701</v>
      </c>
      <c r="C4137" t="s">
        <v>1574</v>
      </c>
      <c r="D4137" s="673">
        <v>9.9700000000000006</v>
      </c>
      <c r="E4137" s="220" t="s">
        <v>14360</v>
      </c>
      <c r="F4137" s="441">
        <v>45261</v>
      </c>
      <c r="G4137" s="220" t="s">
        <v>1773</v>
      </c>
      <c r="H4137" s="220" t="s">
        <v>74</v>
      </c>
    </row>
    <row r="4138" spans="1:8" ht="27" customHeight="1">
      <c r="A4138">
        <v>7143</v>
      </c>
      <c r="B4138" t="s">
        <v>12702</v>
      </c>
      <c r="C4138" t="s">
        <v>1574</v>
      </c>
      <c r="D4138" s="673">
        <v>33.47</v>
      </c>
      <c r="E4138" s="220" t="s">
        <v>14360</v>
      </c>
      <c r="F4138" s="441">
        <v>45261</v>
      </c>
      <c r="G4138" s="220" t="s">
        <v>1773</v>
      </c>
      <c r="H4138" s="220" t="s">
        <v>74</v>
      </c>
    </row>
    <row r="4139" spans="1:8" ht="27" customHeight="1">
      <c r="A4139">
        <v>7144</v>
      </c>
      <c r="B4139" t="s">
        <v>12703</v>
      </c>
      <c r="C4139" t="s">
        <v>1574</v>
      </c>
      <c r="D4139" s="673">
        <v>62.09</v>
      </c>
      <c r="E4139" s="220" t="s">
        <v>14360</v>
      </c>
      <c r="F4139" s="441">
        <v>45261</v>
      </c>
      <c r="G4139" s="220" t="s">
        <v>1773</v>
      </c>
      <c r="H4139" s="220" t="s">
        <v>74</v>
      </c>
    </row>
    <row r="4140" spans="1:8" ht="27" customHeight="1">
      <c r="A4140">
        <v>7145</v>
      </c>
      <c r="B4140" t="s">
        <v>12704</v>
      </c>
      <c r="C4140" t="s">
        <v>1574</v>
      </c>
      <c r="D4140" s="673">
        <v>84.42</v>
      </c>
      <c r="E4140" s="220" t="s">
        <v>14360</v>
      </c>
      <c r="F4140" s="441">
        <v>45261</v>
      </c>
      <c r="G4140" s="220" t="s">
        <v>1773</v>
      </c>
      <c r="H4140" s="220" t="s">
        <v>74</v>
      </c>
    </row>
    <row r="4141" spans="1:8" ht="27" customHeight="1">
      <c r="A4141">
        <v>7142</v>
      </c>
      <c r="B4141" t="s">
        <v>12705</v>
      </c>
      <c r="C4141" t="s">
        <v>1574</v>
      </c>
      <c r="D4141" s="673">
        <v>10.43</v>
      </c>
      <c r="E4141" s="220" t="s">
        <v>14360</v>
      </c>
      <c r="F4141" s="441">
        <v>45261</v>
      </c>
      <c r="G4141" s="220" t="s">
        <v>1773</v>
      </c>
      <c r="H4141" s="220" t="s">
        <v>74</v>
      </c>
    </row>
    <row r="4142" spans="1:8" ht="27" customHeight="1">
      <c r="A4142">
        <v>3593</v>
      </c>
      <c r="B4142" t="s">
        <v>12706</v>
      </c>
      <c r="C4142" t="s">
        <v>1574</v>
      </c>
      <c r="D4142" s="673">
        <v>101.47</v>
      </c>
      <c r="E4142" s="220" t="s">
        <v>14360</v>
      </c>
      <c r="F4142" s="441">
        <v>45261</v>
      </c>
      <c r="G4142" s="220" t="s">
        <v>1773</v>
      </c>
      <c r="H4142" s="220" t="s">
        <v>74</v>
      </c>
    </row>
    <row r="4143" spans="1:8" ht="27" customHeight="1">
      <c r="A4143">
        <v>3588</v>
      </c>
      <c r="B4143" t="s">
        <v>12707</v>
      </c>
      <c r="C4143" t="s">
        <v>1574</v>
      </c>
      <c r="D4143" s="673">
        <v>78.209999999999994</v>
      </c>
      <c r="E4143" s="220" t="s">
        <v>14360</v>
      </c>
      <c r="F4143" s="441">
        <v>45261</v>
      </c>
      <c r="G4143" s="220" t="s">
        <v>1773</v>
      </c>
      <c r="H4143" s="220" t="s">
        <v>74</v>
      </c>
    </row>
    <row r="4144" spans="1:8" ht="27" customHeight="1">
      <c r="A4144">
        <v>3585</v>
      </c>
      <c r="B4144" t="s">
        <v>12708</v>
      </c>
      <c r="C4144" t="s">
        <v>1574</v>
      </c>
      <c r="D4144" s="673">
        <v>24.16</v>
      </c>
      <c r="E4144" s="220" t="s">
        <v>14360</v>
      </c>
      <c r="F4144" s="441">
        <v>45261</v>
      </c>
      <c r="G4144" s="220" t="s">
        <v>1773</v>
      </c>
      <c r="H4144" s="220" t="s">
        <v>74</v>
      </c>
    </row>
    <row r="4145" spans="1:8" ht="27" customHeight="1">
      <c r="A4145">
        <v>3587</v>
      </c>
      <c r="B4145" t="s">
        <v>12709</v>
      </c>
      <c r="C4145" t="s">
        <v>1574</v>
      </c>
      <c r="D4145" s="673">
        <v>48.53</v>
      </c>
      <c r="E4145" s="220" t="s">
        <v>14360</v>
      </c>
      <c r="F4145" s="441">
        <v>45261</v>
      </c>
      <c r="G4145" s="220" t="s">
        <v>1773</v>
      </c>
      <c r="H4145" s="220" t="s">
        <v>74</v>
      </c>
    </row>
    <row r="4146" spans="1:8" ht="27" customHeight="1">
      <c r="A4146">
        <v>3590</v>
      </c>
      <c r="B4146" t="s">
        <v>12710</v>
      </c>
      <c r="C4146" t="s">
        <v>1574</v>
      </c>
      <c r="D4146" s="673">
        <v>288.11</v>
      </c>
      <c r="E4146" s="220" t="s">
        <v>14360</v>
      </c>
      <c r="F4146" s="441">
        <v>45261</v>
      </c>
      <c r="G4146" s="220" t="s">
        <v>1773</v>
      </c>
      <c r="H4146" s="220" t="s">
        <v>74</v>
      </c>
    </row>
    <row r="4147" spans="1:8" ht="27" customHeight="1">
      <c r="A4147">
        <v>3589</v>
      </c>
      <c r="B4147" t="s">
        <v>12711</v>
      </c>
      <c r="C4147" t="s">
        <v>1574</v>
      </c>
      <c r="D4147" s="673">
        <v>154.63999999999999</v>
      </c>
      <c r="E4147" s="220" t="s">
        <v>14360</v>
      </c>
      <c r="F4147" s="441">
        <v>45261</v>
      </c>
      <c r="G4147" s="220" t="s">
        <v>1773</v>
      </c>
      <c r="H4147" s="220" t="s">
        <v>74</v>
      </c>
    </row>
    <row r="4148" spans="1:8" ht="27" customHeight="1">
      <c r="A4148">
        <v>3586</v>
      </c>
      <c r="B4148" t="s">
        <v>12712</v>
      </c>
      <c r="C4148" t="s">
        <v>1574</v>
      </c>
      <c r="D4148" s="673">
        <v>31.64</v>
      </c>
      <c r="E4148" s="220" t="s">
        <v>14360</v>
      </c>
      <c r="F4148" s="441">
        <v>45261</v>
      </c>
      <c r="G4148" s="220" t="s">
        <v>1773</v>
      </c>
      <c r="H4148" s="220" t="s">
        <v>74</v>
      </c>
    </row>
    <row r="4149" spans="1:8" ht="27" customHeight="1">
      <c r="A4149">
        <v>3592</v>
      </c>
      <c r="B4149" t="s">
        <v>12713</v>
      </c>
      <c r="C4149" t="s">
        <v>1574</v>
      </c>
      <c r="D4149" s="673">
        <v>455.41</v>
      </c>
      <c r="E4149" s="220" t="s">
        <v>14360</v>
      </c>
      <c r="F4149" s="441">
        <v>45261</v>
      </c>
      <c r="G4149" s="220" t="s">
        <v>1773</v>
      </c>
      <c r="H4149" s="220" t="s">
        <v>74</v>
      </c>
    </row>
    <row r="4150" spans="1:8" ht="27" customHeight="1">
      <c r="A4150">
        <v>3591</v>
      </c>
      <c r="B4150" t="s">
        <v>12714</v>
      </c>
      <c r="C4150" t="s">
        <v>1574</v>
      </c>
      <c r="D4150" s="673">
        <v>730.05</v>
      </c>
      <c r="E4150" s="220" t="s">
        <v>14360</v>
      </c>
      <c r="F4150" s="441">
        <v>45261</v>
      </c>
      <c r="G4150" s="220" t="s">
        <v>1773</v>
      </c>
      <c r="H4150" s="220" t="s">
        <v>74</v>
      </c>
    </row>
    <row r="4151" spans="1:8" ht="27" customHeight="1">
      <c r="A4151">
        <v>40396</v>
      </c>
      <c r="B4151" t="s">
        <v>12715</v>
      </c>
      <c r="C4151" t="s">
        <v>1574</v>
      </c>
      <c r="D4151" s="673">
        <v>142.06</v>
      </c>
      <c r="E4151" s="220" t="s">
        <v>14360</v>
      </c>
      <c r="F4151" s="441">
        <v>45261</v>
      </c>
      <c r="G4151" s="220" t="s">
        <v>1773</v>
      </c>
      <c r="H4151" s="220" t="s">
        <v>74</v>
      </c>
    </row>
    <row r="4152" spans="1:8" ht="27" customHeight="1">
      <c r="A4152">
        <v>40395</v>
      </c>
      <c r="B4152" t="s">
        <v>12716</v>
      </c>
      <c r="C4152" t="s">
        <v>1574</v>
      </c>
      <c r="D4152" s="673">
        <v>109.02</v>
      </c>
      <c r="E4152" s="220" t="s">
        <v>14360</v>
      </c>
      <c r="F4152" s="441">
        <v>45261</v>
      </c>
      <c r="G4152" s="220" t="s">
        <v>1773</v>
      </c>
      <c r="H4152" s="220" t="s">
        <v>74</v>
      </c>
    </row>
    <row r="4153" spans="1:8" ht="27" customHeight="1">
      <c r="A4153">
        <v>40392</v>
      </c>
      <c r="B4153" t="s">
        <v>12717</v>
      </c>
      <c r="C4153" t="s">
        <v>1574</v>
      </c>
      <c r="D4153" s="673">
        <v>35.08</v>
      </c>
      <c r="E4153" s="220" t="s">
        <v>14360</v>
      </c>
      <c r="F4153" s="441">
        <v>45261</v>
      </c>
      <c r="G4153" s="220" t="s">
        <v>1773</v>
      </c>
      <c r="H4153" s="220" t="s">
        <v>74</v>
      </c>
    </row>
    <row r="4154" spans="1:8" ht="27" customHeight="1">
      <c r="A4154">
        <v>40394</v>
      </c>
      <c r="B4154" t="s">
        <v>12718</v>
      </c>
      <c r="C4154" t="s">
        <v>1574</v>
      </c>
      <c r="D4154" s="673">
        <v>70.98</v>
      </c>
      <c r="E4154" s="220" t="s">
        <v>14360</v>
      </c>
      <c r="F4154" s="441">
        <v>45261</v>
      </c>
      <c r="G4154" s="220" t="s">
        <v>1773</v>
      </c>
      <c r="H4154" s="220" t="s">
        <v>74</v>
      </c>
    </row>
    <row r="4155" spans="1:8" ht="27" customHeight="1">
      <c r="A4155">
        <v>40398</v>
      </c>
      <c r="B4155" t="s">
        <v>12719</v>
      </c>
      <c r="C4155" t="s">
        <v>1574</v>
      </c>
      <c r="D4155" s="673">
        <v>455.76</v>
      </c>
      <c r="E4155" s="220" t="s">
        <v>14360</v>
      </c>
      <c r="F4155" s="441">
        <v>45261</v>
      </c>
      <c r="G4155" s="220" t="s">
        <v>1773</v>
      </c>
      <c r="H4155" s="220" t="s">
        <v>74</v>
      </c>
    </row>
    <row r="4156" spans="1:8" ht="27" customHeight="1">
      <c r="A4156">
        <v>40397</v>
      </c>
      <c r="B4156" t="s">
        <v>12720</v>
      </c>
      <c r="C4156" t="s">
        <v>1574</v>
      </c>
      <c r="D4156" s="673">
        <v>233.4</v>
      </c>
      <c r="E4156" s="220" t="s">
        <v>14360</v>
      </c>
      <c r="F4156" s="441">
        <v>45261</v>
      </c>
      <c r="G4156" s="220" t="s">
        <v>1773</v>
      </c>
      <c r="H4156" s="220" t="s">
        <v>74</v>
      </c>
    </row>
    <row r="4157" spans="1:8" ht="27" customHeight="1">
      <c r="A4157">
        <v>40393</v>
      </c>
      <c r="B4157" t="s">
        <v>12721</v>
      </c>
      <c r="C4157" t="s">
        <v>1574</v>
      </c>
      <c r="D4157" s="673">
        <v>45.18</v>
      </c>
      <c r="E4157" s="220" t="s">
        <v>14360</v>
      </c>
      <c r="F4157" s="441">
        <v>45261</v>
      </c>
      <c r="G4157" s="220" t="s">
        <v>1773</v>
      </c>
      <c r="H4157" s="220" t="s">
        <v>74</v>
      </c>
    </row>
    <row r="4158" spans="1:8" ht="27" customHeight="1">
      <c r="A4158">
        <v>40399</v>
      </c>
      <c r="B4158" t="s">
        <v>12722</v>
      </c>
      <c r="C4158" t="s">
        <v>1574</v>
      </c>
      <c r="D4158" s="673">
        <v>745.61</v>
      </c>
      <c r="E4158" s="220" t="s">
        <v>14360</v>
      </c>
      <c r="F4158" s="441">
        <v>45261</v>
      </c>
      <c r="G4158" s="220" t="s">
        <v>1773</v>
      </c>
      <c r="H4158" s="220" t="s">
        <v>74</v>
      </c>
    </row>
    <row r="4159" spans="1:8" ht="27" customHeight="1">
      <c r="A4159">
        <v>39322</v>
      </c>
      <c r="B4159" t="s">
        <v>12723</v>
      </c>
      <c r="C4159" t="s">
        <v>1574</v>
      </c>
      <c r="D4159" s="673">
        <v>8.83</v>
      </c>
      <c r="E4159" s="220" t="s">
        <v>14360</v>
      </c>
      <c r="F4159" s="441">
        <v>45261</v>
      </c>
      <c r="G4159" s="220" t="s">
        <v>1773</v>
      </c>
      <c r="H4159" s="220" t="s">
        <v>74</v>
      </c>
    </row>
    <row r="4160" spans="1:8" ht="27" customHeight="1">
      <c r="A4160">
        <v>39289</v>
      </c>
      <c r="B4160" t="s">
        <v>12724</v>
      </c>
      <c r="C4160" t="s">
        <v>1574</v>
      </c>
      <c r="D4160" s="673">
        <v>16.46</v>
      </c>
      <c r="E4160" s="220" t="s">
        <v>14360</v>
      </c>
      <c r="F4160" s="441">
        <v>45261</v>
      </c>
      <c r="G4160" s="220" t="s">
        <v>1773</v>
      </c>
      <c r="H4160" s="220" t="s">
        <v>74</v>
      </c>
    </row>
    <row r="4161" spans="1:8" ht="27" customHeight="1">
      <c r="A4161">
        <v>39290</v>
      </c>
      <c r="B4161" t="s">
        <v>12725</v>
      </c>
      <c r="C4161" t="s">
        <v>1574</v>
      </c>
      <c r="D4161" s="673">
        <v>27.8</v>
      </c>
      <c r="E4161" s="220" t="s">
        <v>14360</v>
      </c>
      <c r="F4161" s="441">
        <v>45261</v>
      </c>
      <c r="G4161" s="220" t="s">
        <v>1773</v>
      </c>
      <c r="H4161" s="220" t="s">
        <v>74</v>
      </c>
    </row>
    <row r="4162" spans="1:8" ht="27" customHeight="1">
      <c r="A4162">
        <v>39291</v>
      </c>
      <c r="B4162" t="s">
        <v>12726</v>
      </c>
      <c r="C4162" t="s">
        <v>1574</v>
      </c>
      <c r="D4162" s="673">
        <v>30.74</v>
      </c>
      <c r="E4162" s="220" t="s">
        <v>14360</v>
      </c>
      <c r="F4162" s="441">
        <v>45261</v>
      </c>
      <c r="G4162" s="220" t="s">
        <v>1773</v>
      </c>
      <c r="H4162" s="220" t="s">
        <v>74</v>
      </c>
    </row>
    <row r="4163" spans="1:8" ht="27" customHeight="1">
      <c r="A4163">
        <v>41892</v>
      </c>
      <c r="B4163" t="s">
        <v>12727</v>
      </c>
      <c r="C4163" t="s">
        <v>1574</v>
      </c>
      <c r="D4163" s="673">
        <v>97.36</v>
      </c>
      <c r="E4163" s="220" t="s">
        <v>14360</v>
      </c>
      <c r="F4163" s="441">
        <v>45261</v>
      </c>
      <c r="G4163" s="220" t="s">
        <v>1773</v>
      </c>
      <c r="H4163" s="220" t="s">
        <v>74</v>
      </c>
    </row>
    <row r="4164" spans="1:8" ht="27" customHeight="1">
      <c r="A4164">
        <v>7048</v>
      </c>
      <c r="B4164" t="s">
        <v>12728</v>
      </c>
      <c r="C4164" t="s">
        <v>1574</v>
      </c>
      <c r="D4164" s="673">
        <v>21.01</v>
      </c>
      <c r="E4164" s="220" t="s">
        <v>14360</v>
      </c>
      <c r="F4164" s="441">
        <v>45261</v>
      </c>
      <c r="G4164" s="220" t="s">
        <v>1773</v>
      </c>
      <c r="H4164" s="220" t="s">
        <v>74</v>
      </c>
    </row>
    <row r="4165" spans="1:8" ht="27" customHeight="1">
      <c r="A4165">
        <v>7088</v>
      </c>
      <c r="B4165" t="s">
        <v>12729</v>
      </c>
      <c r="C4165" t="s">
        <v>1574</v>
      </c>
      <c r="D4165" s="673">
        <v>45.95</v>
      </c>
      <c r="E4165" s="220" t="s">
        <v>14360</v>
      </c>
      <c r="F4165" s="441">
        <v>45261</v>
      </c>
      <c r="G4165" s="220" t="s">
        <v>1773</v>
      </c>
      <c r="H4165" s="220" t="s">
        <v>74</v>
      </c>
    </row>
    <row r="4166" spans="1:8" ht="27" customHeight="1">
      <c r="A4166">
        <v>20179</v>
      </c>
      <c r="B4166" t="s">
        <v>12730</v>
      </c>
      <c r="C4166" t="s">
        <v>1574</v>
      </c>
      <c r="D4166" s="673">
        <v>41.26</v>
      </c>
      <c r="E4166" s="220" t="s">
        <v>14360</v>
      </c>
      <c r="F4166" s="441">
        <v>45261</v>
      </c>
      <c r="G4166" s="220" t="s">
        <v>1773</v>
      </c>
      <c r="H4166" s="220" t="s">
        <v>74</v>
      </c>
    </row>
    <row r="4167" spans="1:8" ht="27" customHeight="1">
      <c r="A4167">
        <v>20178</v>
      </c>
      <c r="B4167" t="s">
        <v>12731</v>
      </c>
      <c r="C4167" t="s">
        <v>1574</v>
      </c>
      <c r="D4167" s="673">
        <v>49.46</v>
      </c>
      <c r="E4167" s="220" t="s">
        <v>14360</v>
      </c>
      <c r="F4167" s="441">
        <v>45261</v>
      </c>
      <c r="G4167" s="220" t="s">
        <v>1773</v>
      </c>
      <c r="H4167" s="220" t="s">
        <v>74</v>
      </c>
    </row>
    <row r="4168" spans="1:8" ht="27" customHeight="1">
      <c r="A4168">
        <v>20180</v>
      </c>
      <c r="B4168" t="s">
        <v>12732</v>
      </c>
      <c r="C4168" t="s">
        <v>1574</v>
      </c>
      <c r="D4168" s="673">
        <v>81.63</v>
      </c>
      <c r="E4168" s="220" t="s">
        <v>14360</v>
      </c>
      <c r="F4168" s="441">
        <v>45261</v>
      </c>
      <c r="G4168" s="220" t="s">
        <v>1773</v>
      </c>
      <c r="H4168" s="220" t="s">
        <v>74</v>
      </c>
    </row>
    <row r="4169" spans="1:8" ht="27" customHeight="1">
      <c r="A4169">
        <v>20181</v>
      </c>
      <c r="B4169" t="s">
        <v>12733</v>
      </c>
      <c r="C4169" t="s">
        <v>1574</v>
      </c>
      <c r="D4169" s="673">
        <v>109.3</v>
      </c>
      <c r="E4169" s="220" t="s">
        <v>14360</v>
      </c>
      <c r="F4169" s="441">
        <v>45261</v>
      </c>
      <c r="G4169" s="220" t="s">
        <v>1773</v>
      </c>
      <c r="H4169" s="220" t="s">
        <v>74</v>
      </c>
    </row>
    <row r="4170" spans="1:8" ht="27" customHeight="1">
      <c r="A4170">
        <v>20177</v>
      </c>
      <c r="B4170" t="s">
        <v>12734</v>
      </c>
      <c r="C4170" t="s">
        <v>1574</v>
      </c>
      <c r="D4170" s="673">
        <v>27.03</v>
      </c>
      <c r="E4170" s="220" t="s">
        <v>14360</v>
      </c>
      <c r="F4170" s="441">
        <v>45261</v>
      </c>
      <c r="G4170" s="220" t="s">
        <v>1773</v>
      </c>
      <c r="H4170" s="220" t="s">
        <v>74</v>
      </c>
    </row>
    <row r="4171" spans="1:8" ht="27" customHeight="1">
      <c r="A4171">
        <v>7070</v>
      </c>
      <c r="B4171" t="s">
        <v>12735</v>
      </c>
      <c r="C4171" t="s">
        <v>1574</v>
      </c>
      <c r="D4171" s="673">
        <v>194.01</v>
      </c>
      <c r="E4171" s="220" t="s">
        <v>14360</v>
      </c>
      <c r="F4171" s="441">
        <v>45261</v>
      </c>
      <c r="G4171" s="220" t="s">
        <v>1773</v>
      </c>
      <c r="H4171" s="220" t="s">
        <v>74</v>
      </c>
    </row>
    <row r="4172" spans="1:8" ht="27" customHeight="1">
      <c r="A4172">
        <v>40945</v>
      </c>
      <c r="B4172" t="s">
        <v>12736</v>
      </c>
      <c r="C4172" t="s">
        <v>1573</v>
      </c>
      <c r="D4172" s="673">
        <v>24.31</v>
      </c>
      <c r="E4172" s="220" t="s">
        <v>14360</v>
      </c>
      <c r="F4172" s="441">
        <v>45261</v>
      </c>
      <c r="G4172" s="220" t="s">
        <v>1773</v>
      </c>
      <c r="H4172" s="220" t="s">
        <v>74</v>
      </c>
    </row>
    <row r="4173" spans="1:8" ht="27" customHeight="1">
      <c r="A4173">
        <v>40946</v>
      </c>
      <c r="B4173" t="s">
        <v>12737</v>
      </c>
      <c r="C4173" t="s">
        <v>1580</v>
      </c>
      <c r="D4173" s="674">
        <v>4244.3</v>
      </c>
      <c r="E4173" s="220" t="s">
        <v>14360</v>
      </c>
      <c r="F4173" s="441">
        <v>45261</v>
      </c>
      <c r="G4173" s="220" t="s">
        <v>1773</v>
      </c>
      <c r="H4173" s="220" t="s">
        <v>74</v>
      </c>
    </row>
    <row r="4174" spans="1:8" ht="27" customHeight="1">
      <c r="A4174">
        <v>7153</v>
      </c>
      <c r="B4174" t="s">
        <v>12738</v>
      </c>
      <c r="C4174" t="s">
        <v>1573</v>
      </c>
      <c r="D4174" s="673">
        <v>25.79</v>
      </c>
      <c r="E4174" s="220" t="s">
        <v>14360</v>
      </c>
      <c r="F4174" s="441">
        <v>45261</v>
      </c>
      <c r="G4174" s="220" t="s">
        <v>1773</v>
      </c>
      <c r="H4174" s="220" t="s">
        <v>74</v>
      </c>
    </row>
    <row r="4175" spans="1:8" ht="27" customHeight="1">
      <c r="A4175">
        <v>41089</v>
      </c>
      <c r="B4175" t="s">
        <v>12739</v>
      </c>
      <c r="C4175" t="s">
        <v>1580</v>
      </c>
      <c r="D4175" s="674">
        <v>4503.26</v>
      </c>
      <c r="E4175" s="220" t="s">
        <v>14360</v>
      </c>
      <c r="F4175" s="441">
        <v>45261</v>
      </c>
      <c r="G4175" s="220" t="s">
        <v>1773</v>
      </c>
      <c r="H4175" s="220" t="s">
        <v>74</v>
      </c>
    </row>
    <row r="4176" spans="1:8" ht="27" customHeight="1">
      <c r="A4176">
        <v>40943</v>
      </c>
      <c r="B4176" t="s">
        <v>12740</v>
      </c>
      <c r="C4176" t="s">
        <v>1573</v>
      </c>
      <c r="D4176" s="673">
        <v>25.85</v>
      </c>
      <c r="E4176" s="220" t="s">
        <v>14360</v>
      </c>
      <c r="F4176" s="441">
        <v>45261</v>
      </c>
      <c r="G4176" s="220" t="s">
        <v>1773</v>
      </c>
      <c r="H4176" s="220" t="s">
        <v>74</v>
      </c>
    </row>
    <row r="4177" spans="1:8" ht="27" customHeight="1">
      <c r="A4177">
        <v>40944</v>
      </c>
      <c r="B4177" t="s">
        <v>12741</v>
      </c>
      <c r="C4177" t="s">
        <v>1580</v>
      </c>
      <c r="D4177" s="674">
        <v>4516.83</v>
      </c>
      <c r="E4177" s="220" t="s">
        <v>14360</v>
      </c>
      <c r="F4177" s="441">
        <v>45261</v>
      </c>
      <c r="G4177" s="220" t="s">
        <v>1773</v>
      </c>
      <c r="H4177" s="220" t="s">
        <v>74</v>
      </c>
    </row>
    <row r="4178" spans="1:8" ht="27" customHeight="1">
      <c r="A4178">
        <v>6175</v>
      </c>
      <c r="B4178" t="s">
        <v>12742</v>
      </c>
      <c r="C4178" t="s">
        <v>1573</v>
      </c>
      <c r="D4178" s="673">
        <v>48.23</v>
      </c>
      <c r="E4178" s="220" t="s">
        <v>14360</v>
      </c>
      <c r="F4178" s="441">
        <v>45261</v>
      </c>
      <c r="G4178" s="220" t="s">
        <v>1773</v>
      </c>
      <c r="H4178" s="220" t="s">
        <v>74</v>
      </c>
    </row>
    <row r="4179" spans="1:8" ht="27" customHeight="1">
      <c r="A4179">
        <v>41092</v>
      </c>
      <c r="B4179" t="s">
        <v>12743</v>
      </c>
      <c r="C4179" t="s">
        <v>1580</v>
      </c>
      <c r="D4179" s="674">
        <v>8423.4699999999993</v>
      </c>
      <c r="E4179" s="220" t="s">
        <v>14360</v>
      </c>
      <c r="F4179" s="441">
        <v>45261</v>
      </c>
      <c r="G4179" s="220" t="s">
        <v>1773</v>
      </c>
      <c r="H4179" s="220" t="s">
        <v>74</v>
      </c>
    </row>
    <row r="4180" spans="1:8" ht="27" customHeight="1">
      <c r="A4180">
        <v>37712</v>
      </c>
      <c r="B4180" t="s">
        <v>12744</v>
      </c>
      <c r="C4180" t="s">
        <v>1576</v>
      </c>
      <c r="D4180" s="673">
        <v>85.05</v>
      </c>
      <c r="E4180" s="220" t="s">
        <v>14360</v>
      </c>
      <c r="F4180" s="441">
        <v>45261</v>
      </c>
      <c r="G4180" s="220" t="s">
        <v>1773</v>
      </c>
      <c r="H4180" s="220" t="s">
        <v>74</v>
      </c>
    </row>
    <row r="4181" spans="1:8" ht="27" customHeight="1">
      <c r="A4181">
        <v>34547</v>
      </c>
      <c r="B4181" t="s">
        <v>12745</v>
      </c>
      <c r="C4181" t="s">
        <v>1577</v>
      </c>
      <c r="D4181" s="673">
        <v>3.29</v>
      </c>
      <c r="E4181" s="220" t="s">
        <v>14360</v>
      </c>
      <c r="F4181" s="441">
        <v>45261</v>
      </c>
      <c r="G4181" s="220" t="s">
        <v>1773</v>
      </c>
      <c r="H4181" s="220" t="s">
        <v>74</v>
      </c>
    </row>
    <row r="4182" spans="1:8" ht="27" customHeight="1">
      <c r="A4182">
        <v>34548</v>
      </c>
      <c r="B4182" t="s">
        <v>12746</v>
      </c>
      <c r="C4182" t="s">
        <v>1577</v>
      </c>
      <c r="D4182" s="673">
        <v>5.4</v>
      </c>
      <c r="E4182" s="220" t="s">
        <v>14360</v>
      </c>
      <c r="F4182" s="441">
        <v>45261</v>
      </c>
      <c r="G4182" s="220" t="s">
        <v>1773</v>
      </c>
      <c r="H4182" s="220" t="s">
        <v>74</v>
      </c>
    </row>
    <row r="4183" spans="1:8" ht="27" customHeight="1">
      <c r="A4183">
        <v>34558</v>
      </c>
      <c r="B4183" t="s">
        <v>12747</v>
      </c>
      <c r="C4183" t="s">
        <v>1577</v>
      </c>
      <c r="D4183" s="673">
        <v>2.68</v>
      </c>
      <c r="E4183" s="220" t="s">
        <v>14360</v>
      </c>
      <c r="F4183" s="441">
        <v>45261</v>
      </c>
      <c r="G4183" s="220" t="s">
        <v>1773</v>
      </c>
      <c r="H4183" s="220" t="s">
        <v>74</v>
      </c>
    </row>
    <row r="4184" spans="1:8" ht="27" customHeight="1">
      <c r="A4184">
        <v>34550</v>
      </c>
      <c r="B4184" t="s">
        <v>12748</v>
      </c>
      <c r="C4184" t="s">
        <v>1577</v>
      </c>
      <c r="D4184" s="673">
        <v>1.42</v>
      </c>
      <c r="E4184" s="220" t="s">
        <v>14360</v>
      </c>
      <c r="F4184" s="441">
        <v>45261</v>
      </c>
      <c r="G4184" s="220" t="s">
        <v>1773</v>
      </c>
      <c r="H4184" s="220" t="s">
        <v>74</v>
      </c>
    </row>
    <row r="4185" spans="1:8" ht="27" customHeight="1">
      <c r="A4185">
        <v>34557</v>
      </c>
      <c r="B4185" t="s">
        <v>12749</v>
      </c>
      <c r="C4185" t="s">
        <v>1577</v>
      </c>
      <c r="D4185" s="673">
        <v>2.08</v>
      </c>
      <c r="E4185" s="220" t="s">
        <v>14360</v>
      </c>
      <c r="F4185" s="441">
        <v>45261</v>
      </c>
      <c r="G4185" s="220" t="s">
        <v>1773</v>
      </c>
      <c r="H4185" s="220" t="s">
        <v>74</v>
      </c>
    </row>
    <row r="4186" spans="1:8" ht="27" customHeight="1">
      <c r="A4186">
        <v>37411</v>
      </c>
      <c r="B4186" t="s">
        <v>12750</v>
      </c>
      <c r="C4186" t="s">
        <v>1576</v>
      </c>
      <c r="D4186" s="673">
        <v>15.26</v>
      </c>
      <c r="E4186" s="220" t="s">
        <v>14360</v>
      </c>
      <c r="F4186" s="441">
        <v>45261</v>
      </c>
      <c r="G4186" s="220" t="s">
        <v>1773</v>
      </c>
      <c r="H4186" s="220" t="s">
        <v>74</v>
      </c>
    </row>
    <row r="4187" spans="1:8" ht="27" customHeight="1">
      <c r="A4187">
        <v>39508</v>
      </c>
      <c r="B4187" t="s">
        <v>12751</v>
      </c>
      <c r="C4187" t="s">
        <v>1576</v>
      </c>
      <c r="D4187" s="673">
        <v>8.57</v>
      </c>
      <c r="E4187" s="220" t="s">
        <v>14360</v>
      </c>
      <c r="F4187" s="441">
        <v>45261</v>
      </c>
      <c r="G4187" s="220" t="s">
        <v>1773</v>
      </c>
      <c r="H4187" s="220" t="s">
        <v>74</v>
      </c>
    </row>
    <row r="4188" spans="1:8" ht="27" customHeight="1">
      <c r="A4188">
        <v>39507</v>
      </c>
      <c r="B4188" t="s">
        <v>12752</v>
      </c>
      <c r="C4188" t="s">
        <v>1576</v>
      </c>
      <c r="D4188" s="673">
        <v>12.78</v>
      </c>
      <c r="E4188" s="220" t="s">
        <v>14360</v>
      </c>
      <c r="F4188" s="441">
        <v>45261</v>
      </c>
      <c r="G4188" s="220" t="s">
        <v>1773</v>
      </c>
      <c r="H4188" s="220" t="s">
        <v>74</v>
      </c>
    </row>
    <row r="4189" spans="1:8" ht="27" customHeight="1">
      <c r="A4189">
        <v>7155</v>
      </c>
      <c r="B4189" t="s">
        <v>12753</v>
      </c>
      <c r="C4189" t="s">
        <v>1576</v>
      </c>
      <c r="D4189" s="673">
        <v>16.41</v>
      </c>
      <c r="E4189" s="220" t="s">
        <v>14360</v>
      </c>
      <c r="F4189" s="441">
        <v>45261</v>
      </c>
      <c r="G4189" s="220" t="s">
        <v>1773</v>
      </c>
      <c r="H4189" s="220" t="s">
        <v>74</v>
      </c>
    </row>
    <row r="4190" spans="1:8" ht="27" customHeight="1">
      <c r="A4190">
        <v>42406</v>
      </c>
      <c r="B4190" t="s">
        <v>12754</v>
      </c>
      <c r="C4190" t="s">
        <v>1576</v>
      </c>
      <c r="D4190" s="673">
        <v>18.82</v>
      </c>
      <c r="E4190" s="220" t="s">
        <v>14360</v>
      </c>
      <c r="F4190" s="441">
        <v>45261</v>
      </c>
      <c r="G4190" s="220" t="s">
        <v>1773</v>
      </c>
      <c r="H4190" s="220" t="s">
        <v>74</v>
      </c>
    </row>
    <row r="4191" spans="1:8" ht="27" customHeight="1">
      <c r="A4191">
        <v>7156</v>
      </c>
      <c r="B4191" t="s">
        <v>12755</v>
      </c>
      <c r="C4191" t="s">
        <v>1576</v>
      </c>
      <c r="D4191" s="673">
        <v>23.55</v>
      </c>
      <c r="E4191" s="220" t="s">
        <v>14360</v>
      </c>
      <c r="F4191" s="441">
        <v>45261</v>
      </c>
      <c r="G4191" s="220" t="s">
        <v>1773</v>
      </c>
      <c r="H4191" s="220" t="s">
        <v>74</v>
      </c>
    </row>
    <row r="4192" spans="1:8" ht="27" customHeight="1">
      <c r="A4192">
        <v>43127</v>
      </c>
      <c r="B4192" t="s">
        <v>12756</v>
      </c>
      <c r="C4192" t="s">
        <v>1576</v>
      </c>
      <c r="D4192" s="673">
        <v>33.700000000000003</v>
      </c>
      <c r="E4192" s="220" t="s">
        <v>14360</v>
      </c>
      <c r="F4192" s="441">
        <v>45261</v>
      </c>
      <c r="G4192" s="220" t="s">
        <v>1773</v>
      </c>
      <c r="H4192" s="220" t="s">
        <v>74</v>
      </c>
    </row>
    <row r="4193" spans="1:8" ht="27" customHeight="1">
      <c r="A4193">
        <v>10917</v>
      </c>
      <c r="B4193" t="s">
        <v>12757</v>
      </c>
      <c r="C4193" t="s">
        <v>1576</v>
      </c>
      <c r="D4193" s="673">
        <v>7.11</v>
      </c>
      <c r="E4193" s="220" t="s">
        <v>14360</v>
      </c>
      <c r="F4193" s="441">
        <v>45261</v>
      </c>
      <c r="G4193" s="220" t="s">
        <v>1773</v>
      </c>
      <c r="H4193" s="220" t="s">
        <v>74</v>
      </c>
    </row>
    <row r="4194" spans="1:8" ht="27" customHeight="1">
      <c r="A4194">
        <v>21141</v>
      </c>
      <c r="B4194" t="s">
        <v>12758</v>
      </c>
      <c r="C4194" t="s">
        <v>1576</v>
      </c>
      <c r="D4194" s="673">
        <v>11.01</v>
      </c>
      <c r="E4194" s="220" t="s">
        <v>14360</v>
      </c>
      <c r="F4194" s="441">
        <v>45261</v>
      </c>
      <c r="G4194" s="220" t="s">
        <v>1773</v>
      </c>
      <c r="H4194" s="220" t="s">
        <v>74</v>
      </c>
    </row>
    <row r="4195" spans="1:8" ht="27" customHeight="1">
      <c r="A4195">
        <v>39509</v>
      </c>
      <c r="B4195" t="s">
        <v>12759</v>
      </c>
      <c r="C4195" t="s">
        <v>1576</v>
      </c>
      <c r="D4195" s="673">
        <v>10.59</v>
      </c>
      <c r="E4195" s="220" t="s">
        <v>14360</v>
      </c>
      <c r="F4195" s="441">
        <v>45261</v>
      </c>
      <c r="G4195" s="220" t="s">
        <v>1773</v>
      </c>
      <c r="H4195" s="220" t="s">
        <v>74</v>
      </c>
    </row>
    <row r="4196" spans="1:8" ht="27" customHeight="1">
      <c r="A4196">
        <v>44529</v>
      </c>
      <c r="B4196" t="s">
        <v>12760</v>
      </c>
      <c r="C4196" t="s">
        <v>1576</v>
      </c>
      <c r="D4196" s="673">
        <v>24.02</v>
      </c>
      <c r="E4196" s="220" t="s">
        <v>14360</v>
      </c>
      <c r="F4196" s="441">
        <v>45261</v>
      </c>
      <c r="G4196" s="220" t="s">
        <v>1773</v>
      </c>
      <c r="H4196" s="220" t="s">
        <v>74</v>
      </c>
    </row>
    <row r="4197" spans="1:8" ht="27" customHeight="1">
      <c r="A4197">
        <v>7167</v>
      </c>
      <c r="B4197" t="s">
        <v>12761</v>
      </c>
      <c r="C4197" t="s">
        <v>1576</v>
      </c>
      <c r="D4197" s="673">
        <v>24.07</v>
      </c>
      <c r="E4197" s="220" t="s">
        <v>14360</v>
      </c>
      <c r="F4197" s="441">
        <v>45261</v>
      </c>
      <c r="G4197" s="220" t="s">
        <v>1773</v>
      </c>
      <c r="H4197" s="220" t="s">
        <v>74</v>
      </c>
    </row>
    <row r="4198" spans="1:8" ht="27" customHeight="1">
      <c r="A4198">
        <v>10928</v>
      </c>
      <c r="B4198" t="s">
        <v>12762</v>
      </c>
      <c r="C4198" t="s">
        <v>1576</v>
      </c>
      <c r="D4198" s="673">
        <v>13.83</v>
      </c>
      <c r="E4198" s="220" t="s">
        <v>14360</v>
      </c>
      <c r="F4198" s="441">
        <v>45261</v>
      </c>
      <c r="G4198" s="220" t="s">
        <v>1773</v>
      </c>
      <c r="H4198" s="220" t="s">
        <v>74</v>
      </c>
    </row>
    <row r="4199" spans="1:8" ht="27" customHeight="1">
      <c r="A4199">
        <v>10933</v>
      </c>
      <c r="B4199" t="s">
        <v>12763</v>
      </c>
      <c r="C4199" t="s">
        <v>1576</v>
      </c>
      <c r="D4199" s="673">
        <v>20.86</v>
      </c>
      <c r="E4199" s="220" t="s">
        <v>14360</v>
      </c>
      <c r="F4199" s="441">
        <v>45261</v>
      </c>
      <c r="G4199" s="220" t="s">
        <v>1773</v>
      </c>
      <c r="H4199" s="220" t="s">
        <v>74</v>
      </c>
    </row>
    <row r="4200" spans="1:8" ht="27" customHeight="1">
      <c r="A4200">
        <v>7158</v>
      </c>
      <c r="B4200" t="s">
        <v>12764</v>
      </c>
      <c r="C4200" t="s">
        <v>1576</v>
      </c>
      <c r="D4200" s="673">
        <v>35.380000000000003</v>
      </c>
      <c r="E4200" s="220" t="s">
        <v>14360</v>
      </c>
      <c r="F4200" s="441">
        <v>45261</v>
      </c>
      <c r="G4200" s="220" t="s">
        <v>1773</v>
      </c>
      <c r="H4200" s="220" t="s">
        <v>74</v>
      </c>
    </row>
    <row r="4201" spans="1:8" ht="27" customHeight="1">
      <c r="A4201">
        <v>10927</v>
      </c>
      <c r="B4201" t="s">
        <v>12765</v>
      </c>
      <c r="C4201" t="s">
        <v>1576</v>
      </c>
      <c r="D4201" s="673">
        <v>22.62</v>
      </c>
      <c r="E4201" s="220" t="s">
        <v>14360</v>
      </c>
      <c r="F4201" s="441">
        <v>45261</v>
      </c>
      <c r="G4201" s="220" t="s">
        <v>1773</v>
      </c>
      <c r="H4201" s="220" t="s">
        <v>74</v>
      </c>
    </row>
    <row r="4202" spans="1:8" ht="27" customHeight="1">
      <c r="A4202">
        <v>7162</v>
      </c>
      <c r="B4202" t="s">
        <v>12766</v>
      </c>
      <c r="C4202" t="s">
        <v>1576</v>
      </c>
      <c r="D4202" s="673">
        <v>55.36</v>
      </c>
      <c r="E4202" s="220" t="s">
        <v>14360</v>
      </c>
      <c r="F4202" s="441">
        <v>45261</v>
      </c>
      <c r="G4202" s="220" t="s">
        <v>1773</v>
      </c>
      <c r="H4202" s="220" t="s">
        <v>74</v>
      </c>
    </row>
    <row r="4203" spans="1:8" ht="27" customHeight="1">
      <c r="A4203">
        <v>10932</v>
      </c>
      <c r="B4203" t="s">
        <v>12767</v>
      </c>
      <c r="C4203" t="s">
        <v>1576</v>
      </c>
      <c r="D4203" s="673">
        <v>96.3</v>
      </c>
      <c r="E4203" s="220" t="s">
        <v>14360</v>
      </c>
      <c r="F4203" s="441">
        <v>45261</v>
      </c>
      <c r="G4203" s="220" t="s">
        <v>1773</v>
      </c>
      <c r="H4203" s="220" t="s">
        <v>74</v>
      </c>
    </row>
    <row r="4204" spans="1:8" ht="27" customHeight="1">
      <c r="A4204">
        <v>10937</v>
      </c>
      <c r="B4204" t="s">
        <v>12768</v>
      </c>
      <c r="C4204" t="s">
        <v>1576</v>
      </c>
      <c r="D4204" s="673">
        <v>24.75</v>
      </c>
      <c r="E4204" s="220" t="s">
        <v>14360</v>
      </c>
      <c r="F4204" s="441">
        <v>45261</v>
      </c>
      <c r="G4204" s="220" t="s">
        <v>1773</v>
      </c>
      <c r="H4204" s="220" t="s">
        <v>74</v>
      </c>
    </row>
    <row r="4205" spans="1:8" ht="27" customHeight="1">
      <c r="A4205">
        <v>10935</v>
      </c>
      <c r="B4205" t="s">
        <v>12769</v>
      </c>
      <c r="C4205" t="s">
        <v>1576</v>
      </c>
      <c r="D4205" s="673">
        <v>42.93</v>
      </c>
      <c r="E4205" s="220" t="s">
        <v>14360</v>
      </c>
      <c r="F4205" s="441">
        <v>45261</v>
      </c>
      <c r="G4205" s="220" t="s">
        <v>1773</v>
      </c>
      <c r="H4205" s="220" t="s">
        <v>74</v>
      </c>
    </row>
    <row r="4206" spans="1:8" ht="27" customHeight="1">
      <c r="A4206">
        <v>10931</v>
      </c>
      <c r="B4206" t="s">
        <v>12770</v>
      </c>
      <c r="C4206" t="s">
        <v>1576</v>
      </c>
      <c r="D4206" s="673">
        <v>12.07</v>
      </c>
      <c r="E4206" s="220" t="s">
        <v>14360</v>
      </c>
      <c r="F4206" s="441">
        <v>45261</v>
      </c>
      <c r="G4206" s="220" t="s">
        <v>1773</v>
      </c>
      <c r="H4206" s="220" t="s">
        <v>74</v>
      </c>
    </row>
    <row r="4207" spans="1:8" ht="27" customHeight="1">
      <c r="A4207">
        <v>7164</v>
      </c>
      <c r="B4207" t="s">
        <v>12771</v>
      </c>
      <c r="C4207" t="s">
        <v>1576</v>
      </c>
      <c r="D4207" s="673">
        <v>39.96</v>
      </c>
      <c r="E4207" s="220" t="s">
        <v>14360</v>
      </c>
      <c r="F4207" s="441">
        <v>45261</v>
      </c>
      <c r="G4207" s="220" t="s">
        <v>1773</v>
      </c>
      <c r="H4207" s="220" t="s">
        <v>74</v>
      </c>
    </row>
    <row r="4208" spans="1:8" ht="27" customHeight="1">
      <c r="A4208">
        <v>36887</v>
      </c>
      <c r="B4208" t="s">
        <v>12772</v>
      </c>
      <c r="C4208" t="s">
        <v>1576</v>
      </c>
      <c r="D4208" s="673">
        <v>15.13</v>
      </c>
      <c r="E4208" s="220" t="s">
        <v>14360</v>
      </c>
      <c r="F4208" s="441">
        <v>45261</v>
      </c>
      <c r="G4208" s="220" t="s">
        <v>1773</v>
      </c>
      <c r="H4208" s="220" t="s">
        <v>74</v>
      </c>
    </row>
    <row r="4209" spans="1:8" ht="27" customHeight="1">
      <c r="A4209">
        <v>34630</v>
      </c>
      <c r="B4209" t="s">
        <v>12773</v>
      </c>
      <c r="C4209" t="s">
        <v>1574</v>
      </c>
      <c r="D4209" s="674">
        <v>1382.2</v>
      </c>
      <c r="E4209" s="220" t="s">
        <v>14360</v>
      </c>
      <c r="F4209" s="441">
        <v>45261</v>
      </c>
      <c r="G4209" s="220" t="s">
        <v>1773</v>
      </c>
      <c r="H4209" s="220" t="s">
        <v>74</v>
      </c>
    </row>
    <row r="4210" spans="1:8" ht="27" customHeight="1">
      <c r="A4210">
        <v>7161</v>
      </c>
      <c r="B4210" t="s">
        <v>12774</v>
      </c>
      <c r="C4210" t="s">
        <v>1576</v>
      </c>
      <c r="D4210" s="673">
        <v>4.97</v>
      </c>
      <c r="E4210" s="220" t="s">
        <v>14360</v>
      </c>
      <c r="F4210" s="441">
        <v>45261</v>
      </c>
      <c r="G4210" s="220" t="s">
        <v>1773</v>
      </c>
      <c r="H4210" s="220" t="s">
        <v>74</v>
      </c>
    </row>
    <row r="4211" spans="1:8" ht="27" customHeight="1">
      <c r="A4211">
        <v>7170</v>
      </c>
      <c r="B4211" t="s">
        <v>12775</v>
      </c>
      <c r="C4211" t="s">
        <v>1576</v>
      </c>
      <c r="D4211" s="673">
        <v>3.66</v>
      </c>
      <c r="E4211" s="220" t="s">
        <v>14360</v>
      </c>
      <c r="F4211" s="441">
        <v>45261</v>
      </c>
      <c r="G4211" s="220" t="s">
        <v>1773</v>
      </c>
      <c r="H4211" s="220" t="s">
        <v>74</v>
      </c>
    </row>
    <row r="4212" spans="1:8" ht="27" customHeight="1">
      <c r="A4212">
        <v>37524</v>
      </c>
      <c r="B4212" t="s">
        <v>12776</v>
      </c>
      <c r="C4212" t="s">
        <v>1577</v>
      </c>
      <c r="D4212" s="673">
        <v>3.34</v>
      </c>
      <c r="E4212" s="220" t="s">
        <v>14360</v>
      </c>
      <c r="F4212" s="441">
        <v>45261</v>
      </c>
      <c r="G4212" s="220" t="s">
        <v>1773</v>
      </c>
      <c r="H4212" s="220" t="s">
        <v>74</v>
      </c>
    </row>
    <row r="4213" spans="1:8" ht="27" customHeight="1">
      <c r="A4213">
        <v>37525</v>
      </c>
      <c r="B4213" t="s">
        <v>12777</v>
      </c>
      <c r="C4213" t="s">
        <v>1577</v>
      </c>
      <c r="D4213" s="673">
        <v>4.57</v>
      </c>
      <c r="E4213" s="220" t="s">
        <v>14360</v>
      </c>
      <c r="F4213" s="441">
        <v>45261</v>
      </c>
      <c r="G4213" s="220" t="s">
        <v>1773</v>
      </c>
      <c r="H4213" s="220" t="s">
        <v>74</v>
      </c>
    </row>
    <row r="4214" spans="1:8" ht="27" customHeight="1">
      <c r="A4214">
        <v>36789</v>
      </c>
      <c r="B4214" t="s">
        <v>12778</v>
      </c>
      <c r="C4214" t="s">
        <v>1574</v>
      </c>
      <c r="D4214" s="673">
        <v>1.3</v>
      </c>
      <c r="E4214" s="220" t="s">
        <v>14360</v>
      </c>
      <c r="F4214" s="441">
        <v>45261</v>
      </c>
      <c r="G4214" s="220" t="s">
        <v>1773</v>
      </c>
      <c r="H4214" s="220" t="s">
        <v>74</v>
      </c>
    </row>
    <row r="4215" spans="1:8" ht="27" customHeight="1">
      <c r="A4215">
        <v>7173</v>
      </c>
      <c r="B4215" t="s">
        <v>12779</v>
      </c>
      <c r="C4215" t="s">
        <v>1583</v>
      </c>
      <c r="D4215" s="673">
        <v>840</v>
      </c>
      <c r="E4215" s="220" t="s">
        <v>14360</v>
      </c>
      <c r="F4215" s="441">
        <v>45261</v>
      </c>
      <c r="G4215" s="220" t="s">
        <v>1773</v>
      </c>
      <c r="H4215" s="220" t="s">
        <v>74</v>
      </c>
    </row>
    <row r="4216" spans="1:8" ht="27" customHeight="1">
      <c r="A4216">
        <v>7175</v>
      </c>
      <c r="B4216" t="s">
        <v>12780</v>
      </c>
      <c r="C4216" t="s">
        <v>1574</v>
      </c>
      <c r="D4216" s="673">
        <v>0.95</v>
      </c>
      <c r="E4216" s="220" t="s">
        <v>14360</v>
      </c>
      <c r="F4216" s="441">
        <v>45261</v>
      </c>
      <c r="G4216" s="220" t="s">
        <v>1773</v>
      </c>
      <c r="H4216" s="220" t="s">
        <v>74</v>
      </c>
    </row>
    <row r="4217" spans="1:8" ht="27" customHeight="1">
      <c r="A4217">
        <v>40741</v>
      </c>
      <c r="B4217" t="s">
        <v>12781</v>
      </c>
      <c r="C4217" t="s">
        <v>1574</v>
      </c>
      <c r="D4217" s="673">
        <v>2.95</v>
      </c>
      <c r="E4217" s="220" t="s">
        <v>14360</v>
      </c>
      <c r="F4217" s="441">
        <v>45261</v>
      </c>
      <c r="G4217" s="220" t="s">
        <v>1773</v>
      </c>
      <c r="H4217" s="220" t="s">
        <v>74</v>
      </c>
    </row>
    <row r="4218" spans="1:8" ht="27" customHeight="1">
      <c r="A4218">
        <v>7184</v>
      </c>
      <c r="B4218" t="s">
        <v>12782</v>
      </c>
      <c r="C4218" t="s">
        <v>1576</v>
      </c>
      <c r="D4218" s="673">
        <v>52.54</v>
      </c>
      <c r="E4218" s="220" t="s">
        <v>14360</v>
      </c>
      <c r="F4218" s="441">
        <v>45261</v>
      </c>
      <c r="G4218" s="220" t="s">
        <v>1773</v>
      </c>
      <c r="H4218" s="220" t="s">
        <v>74</v>
      </c>
    </row>
    <row r="4219" spans="1:8" ht="27" customHeight="1">
      <c r="A4219">
        <v>34458</v>
      </c>
      <c r="B4219" t="s">
        <v>12783</v>
      </c>
      <c r="C4219" t="s">
        <v>1574</v>
      </c>
      <c r="D4219" s="673">
        <v>191.88</v>
      </c>
      <c r="E4219" s="220" t="s">
        <v>14360</v>
      </c>
      <c r="F4219" s="441">
        <v>45261</v>
      </c>
      <c r="G4219" s="220" t="s">
        <v>1773</v>
      </c>
      <c r="H4219" s="220" t="s">
        <v>74</v>
      </c>
    </row>
    <row r="4220" spans="1:8" ht="27" customHeight="1">
      <c r="A4220">
        <v>34464</v>
      </c>
      <c r="B4220" t="s">
        <v>12784</v>
      </c>
      <c r="C4220" t="s">
        <v>1574</v>
      </c>
      <c r="D4220" s="673">
        <v>285.62</v>
      </c>
      <c r="E4220" s="220" t="s">
        <v>14360</v>
      </c>
      <c r="F4220" s="441">
        <v>45261</v>
      </c>
      <c r="G4220" s="220" t="s">
        <v>1773</v>
      </c>
      <c r="H4220" s="220" t="s">
        <v>74</v>
      </c>
    </row>
    <row r="4221" spans="1:8" ht="27" customHeight="1">
      <c r="A4221">
        <v>34468</v>
      </c>
      <c r="B4221" t="s">
        <v>12785</v>
      </c>
      <c r="C4221" t="s">
        <v>1574</v>
      </c>
      <c r="D4221" s="673">
        <v>360.09</v>
      </c>
      <c r="E4221" s="220" t="s">
        <v>14360</v>
      </c>
      <c r="F4221" s="441">
        <v>45261</v>
      </c>
      <c r="G4221" s="220" t="s">
        <v>1773</v>
      </c>
      <c r="H4221" s="220" t="s">
        <v>74</v>
      </c>
    </row>
    <row r="4222" spans="1:8" ht="27" customHeight="1">
      <c r="A4222">
        <v>34473</v>
      </c>
      <c r="B4222" t="s">
        <v>12786</v>
      </c>
      <c r="C4222" t="s">
        <v>1574</v>
      </c>
      <c r="D4222" s="673">
        <v>218.44</v>
      </c>
      <c r="E4222" s="220" t="s">
        <v>14360</v>
      </c>
      <c r="F4222" s="441">
        <v>45261</v>
      </c>
      <c r="G4222" s="220" t="s">
        <v>1773</v>
      </c>
      <c r="H4222" s="220" t="s">
        <v>74</v>
      </c>
    </row>
    <row r="4223" spans="1:8" ht="27" customHeight="1">
      <c r="A4223">
        <v>34480</v>
      </c>
      <c r="B4223" t="s">
        <v>12787</v>
      </c>
      <c r="C4223" t="s">
        <v>1574</v>
      </c>
      <c r="D4223" s="673">
        <v>403.68</v>
      </c>
      <c r="E4223" s="220" t="s">
        <v>14360</v>
      </c>
      <c r="F4223" s="441">
        <v>45261</v>
      </c>
      <c r="G4223" s="220" t="s">
        <v>1773</v>
      </c>
      <c r="H4223" s="220" t="s">
        <v>74</v>
      </c>
    </row>
    <row r="4224" spans="1:8" ht="27" customHeight="1">
      <c r="A4224">
        <v>34486</v>
      </c>
      <c r="B4224" t="s">
        <v>12788</v>
      </c>
      <c r="C4224" t="s">
        <v>1574</v>
      </c>
      <c r="D4224" s="673">
        <v>477.95</v>
      </c>
      <c r="E4224" s="220" t="s">
        <v>14360</v>
      </c>
      <c r="F4224" s="441">
        <v>45261</v>
      </c>
      <c r="G4224" s="220" t="s">
        <v>1773</v>
      </c>
      <c r="H4224" s="220" t="s">
        <v>74</v>
      </c>
    </row>
    <row r="4225" spans="1:8" ht="27" customHeight="1">
      <c r="A4225">
        <v>7190</v>
      </c>
      <c r="B4225" t="s">
        <v>12789</v>
      </c>
      <c r="C4225" t="s">
        <v>1574</v>
      </c>
      <c r="D4225" s="673">
        <v>15.96</v>
      </c>
      <c r="E4225" s="220" t="s">
        <v>14360</v>
      </c>
      <c r="F4225" s="441">
        <v>45261</v>
      </c>
      <c r="G4225" s="220" t="s">
        <v>1773</v>
      </c>
      <c r="H4225" s="220" t="s">
        <v>74</v>
      </c>
    </row>
    <row r="4226" spans="1:8" ht="27" customHeight="1">
      <c r="A4226">
        <v>34417</v>
      </c>
      <c r="B4226" t="s">
        <v>12790</v>
      </c>
      <c r="C4226" t="s">
        <v>1574</v>
      </c>
      <c r="D4226" s="673">
        <v>25.54</v>
      </c>
      <c r="E4226" s="220" t="s">
        <v>14360</v>
      </c>
      <c r="F4226" s="441">
        <v>45261</v>
      </c>
      <c r="G4226" s="220" t="s">
        <v>1773</v>
      </c>
      <c r="H4226" s="220" t="s">
        <v>74</v>
      </c>
    </row>
    <row r="4227" spans="1:8" ht="27" customHeight="1">
      <c r="A4227">
        <v>7213</v>
      </c>
      <c r="B4227" t="s">
        <v>12791</v>
      </c>
      <c r="C4227" t="s">
        <v>1576</v>
      </c>
      <c r="D4227" s="673">
        <v>23.42</v>
      </c>
      <c r="E4227" s="220" t="s">
        <v>14360</v>
      </c>
      <c r="F4227" s="441">
        <v>45261</v>
      </c>
      <c r="G4227" s="220" t="s">
        <v>1773</v>
      </c>
      <c r="H4227" s="220" t="s">
        <v>74</v>
      </c>
    </row>
    <row r="4228" spans="1:8" ht="27" customHeight="1">
      <c r="A4228">
        <v>7195</v>
      </c>
      <c r="B4228" t="s">
        <v>12792</v>
      </c>
      <c r="C4228" t="s">
        <v>1574</v>
      </c>
      <c r="D4228" s="673">
        <v>68.760000000000005</v>
      </c>
      <c r="E4228" s="220" t="s">
        <v>14360</v>
      </c>
      <c r="F4228" s="441">
        <v>45261</v>
      </c>
      <c r="G4228" s="220" t="s">
        <v>1773</v>
      </c>
      <c r="H4228" s="220" t="s">
        <v>74</v>
      </c>
    </row>
    <row r="4229" spans="1:8" ht="27" customHeight="1">
      <c r="A4229">
        <v>7186</v>
      </c>
      <c r="B4229" t="s">
        <v>12793</v>
      </c>
      <c r="C4229" t="s">
        <v>1574</v>
      </c>
      <c r="D4229" s="673">
        <v>74.900000000000006</v>
      </c>
      <c r="E4229" s="220" t="s">
        <v>14360</v>
      </c>
      <c r="F4229" s="441">
        <v>45261</v>
      </c>
      <c r="G4229" s="220" t="s">
        <v>1773</v>
      </c>
      <c r="H4229" s="220" t="s">
        <v>74</v>
      </c>
    </row>
    <row r="4230" spans="1:8" ht="27" customHeight="1">
      <c r="A4230">
        <v>7194</v>
      </c>
      <c r="B4230" t="s">
        <v>12794</v>
      </c>
      <c r="C4230" t="s">
        <v>1576</v>
      </c>
      <c r="D4230" s="673">
        <v>34.53</v>
      </c>
      <c r="E4230" s="220" t="s">
        <v>14360</v>
      </c>
      <c r="F4230" s="441">
        <v>45261</v>
      </c>
      <c r="G4230" s="220" t="s">
        <v>1773</v>
      </c>
      <c r="H4230" s="220" t="s">
        <v>74</v>
      </c>
    </row>
    <row r="4231" spans="1:8" ht="27" customHeight="1">
      <c r="A4231">
        <v>7197</v>
      </c>
      <c r="B4231" t="s">
        <v>12795</v>
      </c>
      <c r="C4231" t="s">
        <v>1574</v>
      </c>
      <c r="D4231" s="673">
        <v>145.75</v>
      </c>
      <c r="E4231" s="220" t="s">
        <v>14360</v>
      </c>
      <c r="F4231" s="441">
        <v>45261</v>
      </c>
      <c r="G4231" s="220" t="s">
        <v>1773</v>
      </c>
      <c r="H4231" s="220" t="s">
        <v>74</v>
      </c>
    </row>
    <row r="4232" spans="1:8" ht="27" customHeight="1">
      <c r="A4232">
        <v>7192</v>
      </c>
      <c r="B4232" t="s">
        <v>12796</v>
      </c>
      <c r="C4232" t="s">
        <v>1574</v>
      </c>
      <c r="D4232" s="673">
        <v>130.58000000000001</v>
      </c>
      <c r="E4232" s="220" t="s">
        <v>14360</v>
      </c>
      <c r="F4232" s="441">
        <v>45261</v>
      </c>
      <c r="G4232" s="220" t="s">
        <v>1773</v>
      </c>
      <c r="H4232" s="220" t="s">
        <v>74</v>
      </c>
    </row>
    <row r="4233" spans="1:8" ht="27" customHeight="1">
      <c r="A4233">
        <v>7193</v>
      </c>
      <c r="B4233" t="s">
        <v>12797</v>
      </c>
      <c r="C4233" t="s">
        <v>1574</v>
      </c>
      <c r="D4233" s="673">
        <v>147.02000000000001</v>
      </c>
      <c r="E4233" s="220" t="s">
        <v>14360</v>
      </c>
      <c r="F4233" s="441">
        <v>45261</v>
      </c>
      <c r="G4233" s="220" t="s">
        <v>1773</v>
      </c>
      <c r="H4233" s="220" t="s">
        <v>74</v>
      </c>
    </row>
    <row r="4234" spans="1:8" ht="27" customHeight="1">
      <c r="A4234">
        <v>7189</v>
      </c>
      <c r="B4234" t="s">
        <v>12798</v>
      </c>
      <c r="C4234" t="s">
        <v>1574</v>
      </c>
      <c r="D4234" s="673">
        <v>170.85</v>
      </c>
      <c r="E4234" s="220" t="s">
        <v>14360</v>
      </c>
      <c r="F4234" s="441">
        <v>45261</v>
      </c>
      <c r="G4234" s="220" t="s">
        <v>1773</v>
      </c>
      <c r="H4234" s="220" t="s">
        <v>74</v>
      </c>
    </row>
    <row r="4235" spans="1:8" ht="27" customHeight="1">
      <c r="A4235">
        <v>34402</v>
      </c>
      <c r="B4235" t="s">
        <v>12799</v>
      </c>
      <c r="C4235" t="s">
        <v>1574</v>
      </c>
      <c r="D4235" s="673">
        <v>241.21</v>
      </c>
      <c r="E4235" s="220" t="s">
        <v>14360</v>
      </c>
      <c r="F4235" s="441">
        <v>45261</v>
      </c>
      <c r="G4235" s="220" t="s">
        <v>1773</v>
      </c>
      <c r="H4235" s="220" t="s">
        <v>74</v>
      </c>
    </row>
    <row r="4236" spans="1:8" ht="27" customHeight="1">
      <c r="A4236">
        <v>7245</v>
      </c>
      <c r="B4236" t="s">
        <v>12800</v>
      </c>
      <c r="C4236" t="s">
        <v>1574</v>
      </c>
      <c r="D4236" s="673">
        <v>28.88</v>
      </c>
      <c r="E4236" s="220" t="s">
        <v>14360</v>
      </c>
      <c r="F4236" s="441">
        <v>45261</v>
      </c>
      <c r="G4236" s="220" t="s">
        <v>1773</v>
      </c>
      <c r="H4236" s="220" t="s">
        <v>74</v>
      </c>
    </row>
    <row r="4237" spans="1:8" ht="27" customHeight="1">
      <c r="A4237">
        <v>34425</v>
      </c>
      <c r="B4237" t="s">
        <v>12801</v>
      </c>
      <c r="C4237" t="s">
        <v>1574</v>
      </c>
      <c r="D4237" s="673">
        <v>154.94999999999999</v>
      </c>
      <c r="E4237" s="220" t="s">
        <v>14360</v>
      </c>
      <c r="F4237" s="441">
        <v>45261</v>
      </c>
      <c r="G4237" s="220" t="s">
        <v>1773</v>
      </c>
      <c r="H4237" s="220" t="s">
        <v>74</v>
      </c>
    </row>
    <row r="4238" spans="1:8" ht="27" customHeight="1">
      <c r="A4238">
        <v>7223</v>
      </c>
      <c r="B4238" t="s">
        <v>12802</v>
      </c>
      <c r="C4238" t="s">
        <v>1574</v>
      </c>
      <c r="D4238" s="673">
        <v>172.68</v>
      </c>
      <c r="E4238" s="220" t="s">
        <v>14360</v>
      </c>
      <c r="F4238" s="441">
        <v>45261</v>
      </c>
      <c r="G4238" s="220" t="s">
        <v>1773</v>
      </c>
      <c r="H4238" s="220" t="s">
        <v>74</v>
      </c>
    </row>
    <row r="4239" spans="1:8" ht="27" customHeight="1">
      <c r="A4239">
        <v>7234</v>
      </c>
      <c r="B4239" t="s">
        <v>12803</v>
      </c>
      <c r="C4239" t="s">
        <v>1574</v>
      </c>
      <c r="D4239" s="673">
        <v>260.57</v>
      </c>
      <c r="E4239" s="220" t="s">
        <v>14360</v>
      </c>
      <c r="F4239" s="441">
        <v>45261</v>
      </c>
      <c r="G4239" s="220" t="s">
        <v>1773</v>
      </c>
      <c r="H4239" s="220" t="s">
        <v>74</v>
      </c>
    </row>
    <row r="4240" spans="1:8" ht="27" customHeight="1">
      <c r="A4240">
        <v>7224</v>
      </c>
      <c r="B4240" t="s">
        <v>12804</v>
      </c>
      <c r="C4240" t="s">
        <v>1574</v>
      </c>
      <c r="D4240" s="673">
        <v>317.44</v>
      </c>
      <c r="E4240" s="220" t="s">
        <v>14360</v>
      </c>
      <c r="F4240" s="441">
        <v>45261</v>
      </c>
      <c r="G4240" s="220" t="s">
        <v>1773</v>
      </c>
      <c r="H4240" s="220" t="s">
        <v>74</v>
      </c>
    </row>
    <row r="4241" spans="1:8" ht="27" customHeight="1">
      <c r="A4241">
        <v>7225</v>
      </c>
      <c r="B4241" t="s">
        <v>12805</v>
      </c>
      <c r="C4241" t="s">
        <v>1574</v>
      </c>
      <c r="D4241" s="673">
        <v>340.38</v>
      </c>
      <c r="E4241" s="220" t="s">
        <v>14360</v>
      </c>
      <c r="F4241" s="441">
        <v>45261</v>
      </c>
      <c r="G4241" s="220" t="s">
        <v>1773</v>
      </c>
      <c r="H4241" s="220" t="s">
        <v>74</v>
      </c>
    </row>
    <row r="4242" spans="1:8" ht="27" customHeight="1">
      <c r="A4242">
        <v>7226</v>
      </c>
      <c r="B4242" t="s">
        <v>12806</v>
      </c>
      <c r="C4242" t="s">
        <v>1574</v>
      </c>
      <c r="D4242" s="673">
        <v>363.23</v>
      </c>
      <c r="E4242" s="220" t="s">
        <v>14360</v>
      </c>
      <c r="F4242" s="441">
        <v>45261</v>
      </c>
      <c r="G4242" s="220" t="s">
        <v>1773</v>
      </c>
      <c r="H4242" s="220" t="s">
        <v>74</v>
      </c>
    </row>
    <row r="4243" spans="1:8" ht="27" customHeight="1">
      <c r="A4243">
        <v>7227</v>
      </c>
      <c r="B4243" t="s">
        <v>12807</v>
      </c>
      <c r="C4243" t="s">
        <v>1574</v>
      </c>
      <c r="D4243" s="673">
        <v>413.46</v>
      </c>
      <c r="E4243" s="220" t="s">
        <v>14360</v>
      </c>
      <c r="F4243" s="441">
        <v>45261</v>
      </c>
      <c r="G4243" s="220" t="s">
        <v>1773</v>
      </c>
      <c r="H4243" s="220" t="s">
        <v>74</v>
      </c>
    </row>
    <row r="4244" spans="1:8" ht="27" customHeight="1">
      <c r="A4244">
        <v>7212</v>
      </c>
      <c r="B4244" t="s">
        <v>12808</v>
      </c>
      <c r="C4244" t="s">
        <v>1574</v>
      </c>
      <c r="D4244" s="673">
        <v>454.28</v>
      </c>
      <c r="E4244" s="220" t="s">
        <v>14360</v>
      </c>
      <c r="F4244" s="441">
        <v>45261</v>
      </c>
      <c r="G4244" s="220" t="s">
        <v>1773</v>
      </c>
      <c r="H4244" s="220" t="s">
        <v>74</v>
      </c>
    </row>
    <row r="4245" spans="1:8" ht="27" customHeight="1">
      <c r="A4245">
        <v>7229</v>
      </c>
      <c r="B4245" t="s">
        <v>12809</v>
      </c>
      <c r="C4245" t="s">
        <v>1574</v>
      </c>
      <c r="D4245" s="673">
        <v>287.95</v>
      </c>
      <c r="E4245" s="220" t="s">
        <v>14360</v>
      </c>
      <c r="F4245" s="441">
        <v>45261</v>
      </c>
      <c r="G4245" s="220" t="s">
        <v>1773</v>
      </c>
      <c r="H4245" s="220" t="s">
        <v>74</v>
      </c>
    </row>
    <row r="4246" spans="1:8" ht="27" customHeight="1">
      <c r="A4246">
        <v>7230</v>
      </c>
      <c r="B4246" t="s">
        <v>12810</v>
      </c>
      <c r="C4246" t="s">
        <v>1574</v>
      </c>
      <c r="D4246" s="673">
        <v>479.39</v>
      </c>
      <c r="E4246" s="220" t="s">
        <v>14360</v>
      </c>
      <c r="F4246" s="441">
        <v>45261</v>
      </c>
      <c r="G4246" s="220" t="s">
        <v>1773</v>
      </c>
      <c r="H4246" s="220" t="s">
        <v>74</v>
      </c>
    </row>
    <row r="4247" spans="1:8" ht="27" customHeight="1">
      <c r="A4247">
        <v>7231</v>
      </c>
      <c r="B4247" t="s">
        <v>12811</v>
      </c>
      <c r="C4247" t="s">
        <v>1574</v>
      </c>
      <c r="D4247" s="673">
        <v>680.06</v>
      </c>
      <c r="E4247" s="220" t="s">
        <v>14360</v>
      </c>
      <c r="F4247" s="441">
        <v>45261</v>
      </c>
      <c r="G4247" s="220" t="s">
        <v>1773</v>
      </c>
      <c r="H4247" s="220" t="s">
        <v>74</v>
      </c>
    </row>
    <row r="4248" spans="1:8" ht="27" customHeight="1">
      <c r="A4248">
        <v>7220</v>
      </c>
      <c r="B4248" t="s">
        <v>12812</v>
      </c>
      <c r="C4248" t="s">
        <v>1574</v>
      </c>
      <c r="D4248" s="673">
        <v>839.46</v>
      </c>
      <c r="E4248" s="220" t="s">
        <v>14360</v>
      </c>
      <c r="F4248" s="441">
        <v>45261</v>
      </c>
      <c r="G4248" s="220" t="s">
        <v>1773</v>
      </c>
      <c r="H4248" s="220" t="s">
        <v>74</v>
      </c>
    </row>
    <row r="4249" spans="1:8" ht="27" customHeight="1">
      <c r="A4249">
        <v>34447</v>
      </c>
      <c r="B4249" t="s">
        <v>12813</v>
      </c>
      <c r="C4249" t="s">
        <v>1574</v>
      </c>
      <c r="D4249" s="673">
        <v>938.63</v>
      </c>
      <c r="E4249" s="220" t="s">
        <v>14360</v>
      </c>
      <c r="F4249" s="441">
        <v>45261</v>
      </c>
      <c r="G4249" s="220" t="s">
        <v>1773</v>
      </c>
      <c r="H4249" s="220" t="s">
        <v>74</v>
      </c>
    </row>
    <row r="4250" spans="1:8" ht="27" customHeight="1">
      <c r="A4250">
        <v>7233</v>
      </c>
      <c r="B4250" t="s">
        <v>12814</v>
      </c>
      <c r="C4250" t="s">
        <v>1574</v>
      </c>
      <c r="D4250" s="674">
        <v>1076.76</v>
      </c>
      <c r="E4250" s="220" t="s">
        <v>14360</v>
      </c>
      <c r="F4250" s="441">
        <v>45261</v>
      </c>
      <c r="G4250" s="220" t="s">
        <v>1773</v>
      </c>
      <c r="H4250" s="220" t="s">
        <v>74</v>
      </c>
    </row>
    <row r="4251" spans="1:8" ht="27" customHeight="1">
      <c r="A4251">
        <v>40740</v>
      </c>
      <c r="B4251" t="s">
        <v>12815</v>
      </c>
      <c r="C4251" t="s">
        <v>1576</v>
      </c>
      <c r="D4251" s="673">
        <v>158.41</v>
      </c>
      <c r="E4251" s="220" t="s">
        <v>14360</v>
      </c>
      <c r="F4251" s="441">
        <v>45261</v>
      </c>
      <c r="G4251" s="220" t="s">
        <v>1773</v>
      </c>
      <c r="H4251" s="220" t="s">
        <v>74</v>
      </c>
    </row>
    <row r="4252" spans="1:8" ht="27" customHeight="1">
      <c r="A4252">
        <v>25007</v>
      </c>
      <c r="B4252" t="s">
        <v>12816</v>
      </c>
      <c r="C4252" t="s">
        <v>1576</v>
      </c>
      <c r="D4252" s="673">
        <v>45.33</v>
      </c>
      <c r="E4252" s="220" t="s">
        <v>14360</v>
      </c>
      <c r="F4252" s="441">
        <v>45261</v>
      </c>
      <c r="G4252" s="220" t="s">
        <v>1773</v>
      </c>
      <c r="H4252" s="220" t="s">
        <v>74</v>
      </c>
    </row>
    <row r="4253" spans="1:8" ht="27" customHeight="1">
      <c r="A4253">
        <v>43071</v>
      </c>
      <c r="B4253" t="s">
        <v>12817</v>
      </c>
      <c r="C4253" t="s">
        <v>1576</v>
      </c>
      <c r="D4253" s="673">
        <v>178.37</v>
      </c>
      <c r="E4253" s="220" t="s">
        <v>14360</v>
      </c>
      <c r="F4253" s="441">
        <v>45261</v>
      </c>
      <c r="G4253" s="220" t="s">
        <v>1773</v>
      </c>
      <c r="H4253" s="220" t="s">
        <v>74</v>
      </c>
    </row>
    <row r="4254" spans="1:8" ht="27" customHeight="1">
      <c r="A4254">
        <v>39520</v>
      </c>
      <c r="B4254" t="s">
        <v>12818</v>
      </c>
      <c r="C4254" t="s">
        <v>1576</v>
      </c>
      <c r="D4254" s="673">
        <v>145.52000000000001</v>
      </c>
      <c r="E4254" s="220" t="s">
        <v>14360</v>
      </c>
      <c r="F4254" s="441">
        <v>45261</v>
      </c>
      <c r="G4254" s="220" t="s">
        <v>1773</v>
      </c>
      <c r="H4254" s="220" t="s">
        <v>74</v>
      </c>
    </row>
    <row r="4255" spans="1:8" ht="27" customHeight="1">
      <c r="A4255">
        <v>39521</v>
      </c>
      <c r="B4255" t="s">
        <v>12819</v>
      </c>
      <c r="C4255" t="s">
        <v>1576</v>
      </c>
      <c r="D4255" s="673">
        <v>150.28</v>
      </c>
      <c r="E4255" s="220" t="s">
        <v>14360</v>
      </c>
      <c r="F4255" s="441">
        <v>45261</v>
      </c>
      <c r="G4255" s="220" t="s">
        <v>1773</v>
      </c>
      <c r="H4255" s="220" t="s">
        <v>74</v>
      </c>
    </row>
    <row r="4256" spans="1:8" ht="27" customHeight="1">
      <c r="A4256">
        <v>39522</v>
      </c>
      <c r="B4256" t="s">
        <v>12820</v>
      </c>
      <c r="C4256" t="s">
        <v>1576</v>
      </c>
      <c r="D4256" s="673">
        <v>155.18</v>
      </c>
      <c r="E4256" s="220" t="s">
        <v>14360</v>
      </c>
      <c r="F4256" s="441">
        <v>45261</v>
      </c>
      <c r="G4256" s="220" t="s">
        <v>1773</v>
      </c>
      <c r="H4256" s="220" t="s">
        <v>74</v>
      </c>
    </row>
    <row r="4257" spans="1:8" ht="27" customHeight="1">
      <c r="A4257">
        <v>7243</v>
      </c>
      <c r="B4257" t="s">
        <v>12821</v>
      </c>
      <c r="C4257" t="s">
        <v>1576</v>
      </c>
      <c r="D4257" s="673">
        <v>47.37</v>
      </c>
      <c r="E4257" s="220" t="s">
        <v>14360</v>
      </c>
      <c r="F4257" s="441">
        <v>45261</v>
      </c>
      <c r="G4257" s="220" t="s">
        <v>1773</v>
      </c>
      <c r="H4257" s="220" t="s">
        <v>74</v>
      </c>
    </row>
    <row r="4258" spans="1:8" ht="27" customHeight="1">
      <c r="A4258">
        <v>11067</v>
      </c>
      <c r="B4258" t="s">
        <v>12822</v>
      </c>
      <c r="C4258" t="s">
        <v>1574</v>
      </c>
      <c r="D4258" s="673">
        <v>327.2</v>
      </c>
      <c r="E4258" s="220" t="s">
        <v>14360</v>
      </c>
      <c r="F4258" s="441">
        <v>45261</v>
      </c>
      <c r="G4258" s="220" t="s">
        <v>1773</v>
      </c>
      <c r="H4258" s="220" t="s">
        <v>74</v>
      </c>
    </row>
    <row r="4259" spans="1:8" ht="27" customHeight="1">
      <c r="A4259">
        <v>11068</v>
      </c>
      <c r="B4259" t="s">
        <v>12823</v>
      </c>
      <c r="C4259" t="s">
        <v>1574</v>
      </c>
      <c r="D4259" s="673">
        <v>413.36</v>
      </c>
      <c r="E4259" s="220" t="s">
        <v>14360</v>
      </c>
      <c r="F4259" s="441">
        <v>45261</v>
      </c>
      <c r="G4259" s="220" t="s">
        <v>1773</v>
      </c>
      <c r="H4259" s="220" t="s">
        <v>74</v>
      </c>
    </row>
    <row r="4260" spans="1:8" ht="27" customHeight="1">
      <c r="A4260">
        <v>7246</v>
      </c>
      <c r="B4260" t="s">
        <v>12824</v>
      </c>
      <c r="C4260" t="s">
        <v>1574</v>
      </c>
      <c r="D4260" s="673">
        <v>31.9</v>
      </c>
      <c r="E4260" s="220" t="s">
        <v>14360</v>
      </c>
      <c r="F4260" s="441">
        <v>45261</v>
      </c>
      <c r="G4260" s="220" t="s">
        <v>1773</v>
      </c>
      <c r="H4260" s="220" t="s">
        <v>74</v>
      </c>
    </row>
    <row r="4261" spans="1:8" ht="27" customHeight="1">
      <c r="A4261">
        <v>41097</v>
      </c>
      <c r="B4261" t="s">
        <v>12825</v>
      </c>
      <c r="C4261" t="s">
        <v>1580</v>
      </c>
      <c r="D4261" s="674">
        <v>3216.51</v>
      </c>
      <c r="E4261" s="220" t="s">
        <v>14360</v>
      </c>
      <c r="F4261" s="441">
        <v>45261</v>
      </c>
      <c r="G4261" s="220" t="s">
        <v>1773</v>
      </c>
      <c r="H4261" s="220" t="s">
        <v>74</v>
      </c>
    </row>
    <row r="4262" spans="1:8" ht="27" customHeight="1">
      <c r="A4262">
        <v>12869</v>
      </c>
      <c r="B4262" t="s">
        <v>12826</v>
      </c>
      <c r="C4262" t="s">
        <v>1573</v>
      </c>
      <c r="D4262" s="673">
        <v>18.41</v>
      </c>
      <c r="E4262" s="220" t="s">
        <v>14360</v>
      </c>
      <c r="F4262" s="441">
        <v>45261</v>
      </c>
      <c r="G4262" s="220" t="s">
        <v>1773</v>
      </c>
      <c r="H4262" s="220" t="s">
        <v>74</v>
      </c>
    </row>
    <row r="4263" spans="1:8" ht="27" customHeight="1">
      <c r="A4263">
        <v>1574</v>
      </c>
      <c r="B4263" t="s">
        <v>12827</v>
      </c>
      <c r="C4263" t="s">
        <v>1574</v>
      </c>
      <c r="D4263" s="673">
        <v>1.87</v>
      </c>
      <c r="E4263" s="220" t="s">
        <v>14360</v>
      </c>
      <c r="F4263" s="441">
        <v>45261</v>
      </c>
      <c r="G4263" s="220" t="s">
        <v>1773</v>
      </c>
      <c r="H4263" s="220" t="s">
        <v>74</v>
      </c>
    </row>
    <row r="4264" spans="1:8" ht="27" customHeight="1">
      <c r="A4264">
        <v>1581</v>
      </c>
      <c r="B4264" t="s">
        <v>12828</v>
      </c>
      <c r="C4264" t="s">
        <v>1574</v>
      </c>
      <c r="D4264" s="673">
        <v>13.01</v>
      </c>
      <c r="E4264" s="220" t="s">
        <v>14360</v>
      </c>
      <c r="F4264" s="441">
        <v>45261</v>
      </c>
      <c r="G4264" s="220" t="s">
        <v>1773</v>
      </c>
      <c r="H4264" s="220" t="s">
        <v>74</v>
      </c>
    </row>
    <row r="4265" spans="1:8" ht="27" customHeight="1">
      <c r="A4265">
        <v>1575</v>
      </c>
      <c r="B4265" t="s">
        <v>12829</v>
      </c>
      <c r="C4265" t="s">
        <v>1574</v>
      </c>
      <c r="D4265" s="673">
        <v>2.23</v>
      </c>
      <c r="E4265" s="220" t="s">
        <v>14360</v>
      </c>
      <c r="F4265" s="441">
        <v>45261</v>
      </c>
      <c r="G4265" s="220" t="s">
        <v>1773</v>
      </c>
      <c r="H4265" s="220" t="s">
        <v>74</v>
      </c>
    </row>
    <row r="4266" spans="1:8" ht="27" customHeight="1">
      <c r="A4266">
        <v>1570</v>
      </c>
      <c r="B4266" t="s">
        <v>12830</v>
      </c>
      <c r="C4266" t="s">
        <v>1574</v>
      </c>
      <c r="D4266" s="673">
        <v>1.1200000000000001</v>
      </c>
      <c r="E4266" s="220" t="s">
        <v>14360</v>
      </c>
      <c r="F4266" s="441">
        <v>45261</v>
      </c>
      <c r="G4266" s="220" t="s">
        <v>1773</v>
      </c>
      <c r="H4266" s="220" t="s">
        <v>74</v>
      </c>
    </row>
    <row r="4267" spans="1:8" ht="27" customHeight="1">
      <c r="A4267">
        <v>1576</v>
      </c>
      <c r="B4267" t="s">
        <v>12831</v>
      </c>
      <c r="C4267" t="s">
        <v>1574</v>
      </c>
      <c r="D4267" s="673">
        <v>3.08</v>
      </c>
      <c r="E4267" s="220" t="s">
        <v>14360</v>
      </c>
      <c r="F4267" s="441">
        <v>45261</v>
      </c>
      <c r="G4267" s="220" t="s">
        <v>1773</v>
      </c>
      <c r="H4267" s="220" t="s">
        <v>74</v>
      </c>
    </row>
    <row r="4268" spans="1:8" ht="27" customHeight="1">
      <c r="A4268">
        <v>1577</v>
      </c>
      <c r="B4268" t="s">
        <v>12832</v>
      </c>
      <c r="C4268" t="s">
        <v>1574</v>
      </c>
      <c r="D4268" s="673">
        <v>3.47</v>
      </c>
      <c r="E4268" s="220" t="s">
        <v>14360</v>
      </c>
      <c r="F4268" s="441">
        <v>45261</v>
      </c>
      <c r="G4268" s="220" t="s">
        <v>1773</v>
      </c>
      <c r="H4268" s="220" t="s">
        <v>74</v>
      </c>
    </row>
    <row r="4269" spans="1:8" ht="27" customHeight="1">
      <c r="A4269">
        <v>1571</v>
      </c>
      <c r="B4269" t="s">
        <v>12833</v>
      </c>
      <c r="C4269" t="s">
        <v>1574</v>
      </c>
      <c r="D4269" s="673">
        <v>1.45</v>
      </c>
      <c r="E4269" s="220" t="s">
        <v>14360</v>
      </c>
      <c r="F4269" s="441">
        <v>45261</v>
      </c>
      <c r="G4269" s="220" t="s">
        <v>1773</v>
      </c>
      <c r="H4269" s="220" t="s">
        <v>74</v>
      </c>
    </row>
    <row r="4270" spans="1:8" ht="27" customHeight="1">
      <c r="A4270">
        <v>1578</v>
      </c>
      <c r="B4270" t="s">
        <v>12834</v>
      </c>
      <c r="C4270" t="s">
        <v>1574</v>
      </c>
      <c r="D4270" s="673">
        <v>6.03</v>
      </c>
      <c r="E4270" s="220" t="s">
        <v>14360</v>
      </c>
      <c r="F4270" s="441">
        <v>45261</v>
      </c>
      <c r="G4270" s="220" t="s">
        <v>1773</v>
      </c>
      <c r="H4270" s="220" t="s">
        <v>74</v>
      </c>
    </row>
    <row r="4271" spans="1:8" ht="27" customHeight="1">
      <c r="A4271">
        <v>1573</v>
      </c>
      <c r="B4271" t="s">
        <v>12835</v>
      </c>
      <c r="C4271" t="s">
        <v>1574</v>
      </c>
      <c r="D4271" s="673">
        <v>1.73</v>
      </c>
      <c r="E4271" s="220" t="s">
        <v>14360</v>
      </c>
      <c r="F4271" s="441">
        <v>45261</v>
      </c>
      <c r="G4271" s="220" t="s">
        <v>1773</v>
      </c>
      <c r="H4271" s="220" t="s">
        <v>74</v>
      </c>
    </row>
    <row r="4272" spans="1:8" ht="27" customHeight="1">
      <c r="A4272">
        <v>1579</v>
      </c>
      <c r="B4272" t="s">
        <v>12836</v>
      </c>
      <c r="C4272" t="s">
        <v>1574</v>
      </c>
      <c r="D4272" s="673">
        <v>7.51</v>
      </c>
      <c r="E4272" s="220" t="s">
        <v>14360</v>
      </c>
      <c r="F4272" s="441">
        <v>45261</v>
      </c>
      <c r="G4272" s="220" t="s">
        <v>1773</v>
      </c>
      <c r="H4272" s="220" t="s">
        <v>74</v>
      </c>
    </row>
    <row r="4273" spans="1:8" ht="27" customHeight="1">
      <c r="A4273">
        <v>1580</v>
      </c>
      <c r="B4273" t="s">
        <v>12837</v>
      </c>
      <c r="C4273" t="s">
        <v>1574</v>
      </c>
      <c r="D4273" s="673">
        <v>9.25</v>
      </c>
      <c r="E4273" s="220" t="s">
        <v>14360</v>
      </c>
      <c r="F4273" s="441">
        <v>45261</v>
      </c>
      <c r="G4273" s="220" t="s">
        <v>1773</v>
      </c>
      <c r="H4273" s="220" t="s">
        <v>74</v>
      </c>
    </row>
    <row r="4274" spans="1:8" ht="27" customHeight="1">
      <c r="A4274">
        <v>39321</v>
      </c>
      <c r="B4274" t="s">
        <v>12838</v>
      </c>
      <c r="C4274" t="s">
        <v>1574</v>
      </c>
      <c r="D4274" s="673">
        <v>20.67</v>
      </c>
      <c r="E4274" s="220" t="s">
        <v>14360</v>
      </c>
      <c r="F4274" s="441">
        <v>45261</v>
      </c>
      <c r="G4274" s="220" t="s">
        <v>1773</v>
      </c>
      <c r="H4274" s="220" t="s">
        <v>74</v>
      </c>
    </row>
    <row r="4275" spans="1:8" ht="27" customHeight="1">
      <c r="A4275">
        <v>39319</v>
      </c>
      <c r="B4275" t="s">
        <v>12839</v>
      </c>
      <c r="C4275" t="s">
        <v>1574</v>
      </c>
      <c r="D4275" s="673">
        <v>8.6</v>
      </c>
      <c r="E4275" s="220" t="s">
        <v>14360</v>
      </c>
      <c r="F4275" s="441">
        <v>45261</v>
      </c>
      <c r="G4275" s="220" t="s">
        <v>1773</v>
      </c>
      <c r="H4275" s="220" t="s">
        <v>74</v>
      </c>
    </row>
    <row r="4276" spans="1:8" ht="27" customHeight="1">
      <c r="A4276">
        <v>39320</v>
      </c>
      <c r="B4276" t="s">
        <v>12840</v>
      </c>
      <c r="C4276" t="s">
        <v>1574</v>
      </c>
      <c r="D4276" s="673">
        <v>16.54</v>
      </c>
      <c r="E4276" s="220" t="s">
        <v>14360</v>
      </c>
      <c r="F4276" s="441">
        <v>45261</v>
      </c>
      <c r="G4276" s="220" t="s">
        <v>1773</v>
      </c>
      <c r="H4276" s="220" t="s">
        <v>74</v>
      </c>
    </row>
    <row r="4277" spans="1:8" ht="27" customHeight="1">
      <c r="A4277">
        <v>1591</v>
      </c>
      <c r="B4277" t="s">
        <v>12841</v>
      </c>
      <c r="C4277" t="s">
        <v>1574</v>
      </c>
      <c r="D4277" s="673">
        <v>28.69</v>
      </c>
      <c r="E4277" s="220" t="s">
        <v>14360</v>
      </c>
      <c r="F4277" s="441">
        <v>45261</v>
      </c>
      <c r="G4277" s="220" t="s">
        <v>1773</v>
      </c>
      <c r="H4277" s="220" t="s">
        <v>74</v>
      </c>
    </row>
    <row r="4278" spans="1:8" ht="27" customHeight="1">
      <c r="A4278">
        <v>1547</v>
      </c>
      <c r="B4278" t="s">
        <v>12842</v>
      </c>
      <c r="C4278" t="s">
        <v>1574</v>
      </c>
      <c r="D4278" s="673">
        <v>150.36000000000001</v>
      </c>
      <c r="E4278" s="220" t="s">
        <v>14360</v>
      </c>
      <c r="F4278" s="441">
        <v>45261</v>
      </c>
      <c r="G4278" s="220" t="s">
        <v>1773</v>
      </c>
      <c r="H4278" s="220" t="s">
        <v>74</v>
      </c>
    </row>
    <row r="4279" spans="1:8" ht="27" customHeight="1">
      <c r="A4279">
        <v>38196</v>
      </c>
      <c r="B4279" t="s">
        <v>12843</v>
      </c>
      <c r="C4279" t="s">
        <v>1574</v>
      </c>
      <c r="D4279" s="673">
        <v>29.28</v>
      </c>
      <c r="E4279" s="220" t="s">
        <v>14360</v>
      </c>
      <c r="F4279" s="441">
        <v>45261</v>
      </c>
      <c r="G4279" s="220" t="s">
        <v>1773</v>
      </c>
      <c r="H4279" s="220" t="s">
        <v>74</v>
      </c>
    </row>
    <row r="4280" spans="1:8" ht="27" customHeight="1">
      <c r="A4280">
        <v>1543</v>
      </c>
      <c r="B4280" t="s">
        <v>12844</v>
      </c>
      <c r="C4280" t="s">
        <v>1574</v>
      </c>
      <c r="D4280" s="673">
        <v>31.12</v>
      </c>
      <c r="E4280" s="220" t="s">
        <v>14360</v>
      </c>
      <c r="F4280" s="441">
        <v>45261</v>
      </c>
      <c r="G4280" s="220" t="s">
        <v>1773</v>
      </c>
      <c r="H4280" s="220" t="s">
        <v>74</v>
      </c>
    </row>
    <row r="4281" spans="1:8" ht="27" customHeight="1">
      <c r="A4281">
        <v>1585</v>
      </c>
      <c r="B4281" t="s">
        <v>12845</v>
      </c>
      <c r="C4281" t="s">
        <v>1574</v>
      </c>
      <c r="D4281" s="673">
        <v>6.03</v>
      </c>
      <c r="E4281" s="220" t="s">
        <v>14360</v>
      </c>
      <c r="F4281" s="441">
        <v>45261</v>
      </c>
      <c r="G4281" s="220" t="s">
        <v>1773</v>
      </c>
      <c r="H4281" s="220" t="s">
        <v>74</v>
      </c>
    </row>
    <row r="4282" spans="1:8" ht="27" customHeight="1">
      <c r="A4282">
        <v>1593</v>
      </c>
      <c r="B4282" t="s">
        <v>12846</v>
      </c>
      <c r="C4282" t="s">
        <v>1574</v>
      </c>
      <c r="D4282" s="673">
        <v>32</v>
      </c>
      <c r="E4282" s="220" t="s">
        <v>14360</v>
      </c>
      <c r="F4282" s="441">
        <v>45261</v>
      </c>
      <c r="G4282" s="220" t="s">
        <v>1773</v>
      </c>
      <c r="H4282" s="220" t="s">
        <v>74</v>
      </c>
    </row>
    <row r="4283" spans="1:8" ht="27" customHeight="1">
      <c r="A4283">
        <v>11838</v>
      </c>
      <c r="B4283" t="s">
        <v>12847</v>
      </c>
      <c r="C4283" t="s">
        <v>1574</v>
      </c>
      <c r="D4283" s="673">
        <v>42.23</v>
      </c>
      <c r="E4283" s="220" t="s">
        <v>14360</v>
      </c>
      <c r="F4283" s="441">
        <v>45261</v>
      </c>
      <c r="G4283" s="220" t="s">
        <v>1773</v>
      </c>
      <c r="H4283" s="220" t="s">
        <v>74</v>
      </c>
    </row>
    <row r="4284" spans="1:8" ht="27" customHeight="1">
      <c r="A4284">
        <v>1594</v>
      </c>
      <c r="B4284" t="s">
        <v>12848</v>
      </c>
      <c r="C4284" t="s">
        <v>1574</v>
      </c>
      <c r="D4284" s="673">
        <v>42.69</v>
      </c>
      <c r="E4284" s="220" t="s">
        <v>14360</v>
      </c>
      <c r="F4284" s="441">
        <v>45261</v>
      </c>
      <c r="G4284" s="220" t="s">
        <v>1773</v>
      </c>
      <c r="H4284" s="220" t="s">
        <v>74</v>
      </c>
    </row>
    <row r="4285" spans="1:8" ht="27" customHeight="1">
      <c r="A4285">
        <v>1586</v>
      </c>
      <c r="B4285" t="s">
        <v>12849</v>
      </c>
      <c r="C4285" t="s">
        <v>1574</v>
      </c>
      <c r="D4285" s="673">
        <v>7.63</v>
      </c>
      <c r="E4285" s="220" t="s">
        <v>14360</v>
      </c>
      <c r="F4285" s="441">
        <v>45261</v>
      </c>
      <c r="G4285" s="220" t="s">
        <v>1773</v>
      </c>
      <c r="H4285" s="220" t="s">
        <v>74</v>
      </c>
    </row>
    <row r="4286" spans="1:8" ht="27" customHeight="1">
      <c r="A4286">
        <v>11839</v>
      </c>
      <c r="B4286" t="s">
        <v>12850</v>
      </c>
      <c r="C4286" t="s">
        <v>1574</v>
      </c>
      <c r="D4286" s="673">
        <v>61.45</v>
      </c>
      <c r="E4286" s="220" t="s">
        <v>14360</v>
      </c>
      <c r="F4286" s="441">
        <v>45261</v>
      </c>
      <c r="G4286" s="220" t="s">
        <v>1773</v>
      </c>
      <c r="H4286" s="220" t="s">
        <v>74</v>
      </c>
    </row>
    <row r="4287" spans="1:8" ht="27" customHeight="1">
      <c r="A4287">
        <v>1587</v>
      </c>
      <c r="B4287" t="s">
        <v>12851</v>
      </c>
      <c r="C4287" t="s">
        <v>1574</v>
      </c>
      <c r="D4287" s="673">
        <v>7.77</v>
      </c>
      <c r="E4287" s="220" t="s">
        <v>14360</v>
      </c>
      <c r="F4287" s="441">
        <v>45261</v>
      </c>
      <c r="G4287" s="220" t="s">
        <v>1773</v>
      </c>
      <c r="H4287" s="220" t="s">
        <v>74</v>
      </c>
    </row>
    <row r="4288" spans="1:8" ht="27" customHeight="1">
      <c r="A4288">
        <v>1545</v>
      </c>
      <c r="B4288" t="s">
        <v>12852</v>
      </c>
      <c r="C4288" t="s">
        <v>1574</v>
      </c>
      <c r="D4288" s="673">
        <v>73.73</v>
      </c>
      <c r="E4288" s="220" t="s">
        <v>14360</v>
      </c>
      <c r="F4288" s="441">
        <v>45261</v>
      </c>
      <c r="G4288" s="220" t="s">
        <v>1773</v>
      </c>
      <c r="H4288" s="220" t="s">
        <v>74</v>
      </c>
    </row>
    <row r="4289" spans="1:8" ht="27" customHeight="1">
      <c r="A4289">
        <v>1588</v>
      </c>
      <c r="B4289" t="s">
        <v>12853</v>
      </c>
      <c r="C4289" t="s">
        <v>1574</v>
      </c>
      <c r="D4289" s="673">
        <v>10.66</v>
      </c>
      <c r="E4289" s="220" t="s">
        <v>14360</v>
      </c>
      <c r="F4289" s="441">
        <v>45261</v>
      </c>
      <c r="G4289" s="220" t="s">
        <v>1773</v>
      </c>
      <c r="H4289" s="220" t="s">
        <v>74</v>
      </c>
    </row>
    <row r="4290" spans="1:8" ht="27" customHeight="1">
      <c r="A4290">
        <v>1535</v>
      </c>
      <c r="B4290" t="s">
        <v>12854</v>
      </c>
      <c r="C4290" t="s">
        <v>1574</v>
      </c>
      <c r="D4290" s="673">
        <v>6.14</v>
      </c>
      <c r="E4290" s="220" t="s">
        <v>14360</v>
      </c>
      <c r="F4290" s="441">
        <v>45261</v>
      </c>
      <c r="G4290" s="220" t="s">
        <v>1773</v>
      </c>
      <c r="H4290" s="220" t="s">
        <v>74</v>
      </c>
    </row>
    <row r="4291" spans="1:8" ht="27" customHeight="1">
      <c r="A4291">
        <v>1589</v>
      </c>
      <c r="B4291" t="s">
        <v>12855</v>
      </c>
      <c r="C4291" t="s">
        <v>1574</v>
      </c>
      <c r="D4291" s="673">
        <v>10.99</v>
      </c>
      <c r="E4291" s="220" t="s">
        <v>14360</v>
      </c>
      <c r="F4291" s="441">
        <v>45261</v>
      </c>
      <c r="G4291" s="220" t="s">
        <v>1773</v>
      </c>
      <c r="H4291" s="220" t="s">
        <v>74</v>
      </c>
    </row>
    <row r="4292" spans="1:8" ht="27" customHeight="1">
      <c r="A4292">
        <v>1546</v>
      </c>
      <c r="B4292" t="s">
        <v>12856</v>
      </c>
      <c r="C4292" t="s">
        <v>1574</v>
      </c>
      <c r="D4292" s="673">
        <v>124.43</v>
      </c>
      <c r="E4292" s="220" t="s">
        <v>14360</v>
      </c>
      <c r="F4292" s="441">
        <v>45261</v>
      </c>
      <c r="G4292" s="220" t="s">
        <v>1773</v>
      </c>
      <c r="H4292" s="220" t="s">
        <v>74</v>
      </c>
    </row>
    <row r="4293" spans="1:8" ht="27" customHeight="1">
      <c r="A4293">
        <v>1590</v>
      </c>
      <c r="B4293" t="s">
        <v>12857</v>
      </c>
      <c r="C4293" t="s">
        <v>1574</v>
      </c>
      <c r="D4293" s="673">
        <v>19.350000000000001</v>
      </c>
      <c r="E4293" s="220" t="s">
        <v>14360</v>
      </c>
      <c r="F4293" s="441">
        <v>45261</v>
      </c>
      <c r="G4293" s="220" t="s">
        <v>1773</v>
      </c>
      <c r="H4293" s="220" t="s">
        <v>74</v>
      </c>
    </row>
    <row r="4294" spans="1:8" ht="27" customHeight="1">
      <c r="A4294">
        <v>1542</v>
      </c>
      <c r="B4294" t="s">
        <v>12858</v>
      </c>
      <c r="C4294" t="s">
        <v>1574</v>
      </c>
      <c r="D4294" s="673">
        <v>25.64</v>
      </c>
      <c r="E4294" s="220" t="s">
        <v>14360</v>
      </c>
      <c r="F4294" s="441">
        <v>45261</v>
      </c>
      <c r="G4294" s="220" t="s">
        <v>1773</v>
      </c>
      <c r="H4294" s="220" t="s">
        <v>74</v>
      </c>
    </row>
    <row r="4295" spans="1:8" ht="27" customHeight="1">
      <c r="A4295">
        <v>38415</v>
      </c>
      <c r="B4295" t="s">
        <v>12859</v>
      </c>
      <c r="C4295" t="s">
        <v>1574</v>
      </c>
      <c r="D4295" s="674">
        <v>1058.9100000000001</v>
      </c>
      <c r="E4295" s="220" t="s">
        <v>14360</v>
      </c>
      <c r="F4295" s="441">
        <v>45261</v>
      </c>
      <c r="G4295" s="220" t="s">
        <v>1773</v>
      </c>
      <c r="H4295" s="220" t="s">
        <v>74</v>
      </c>
    </row>
    <row r="4296" spans="1:8" ht="27" customHeight="1">
      <c r="A4296">
        <v>38414</v>
      </c>
      <c r="B4296" t="s">
        <v>12860</v>
      </c>
      <c r="C4296" t="s">
        <v>1574</v>
      </c>
      <c r="D4296" s="674">
        <v>1486.19</v>
      </c>
      <c r="E4296" s="220" t="s">
        <v>14360</v>
      </c>
      <c r="F4296" s="441">
        <v>45261</v>
      </c>
      <c r="G4296" s="220" t="s">
        <v>1773</v>
      </c>
      <c r="H4296" s="220" t="s">
        <v>74</v>
      </c>
    </row>
    <row r="4297" spans="1:8" ht="27" customHeight="1">
      <c r="A4297">
        <v>38128</v>
      </c>
      <c r="B4297" t="s">
        <v>12861</v>
      </c>
      <c r="C4297" t="s">
        <v>1578</v>
      </c>
      <c r="D4297" s="673">
        <v>0.67</v>
      </c>
      <c r="E4297" s="220" t="s">
        <v>14360</v>
      </c>
      <c r="F4297" s="441">
        <v>45261</v>
      </c>
      <c r="G4297" s="220" t="s">
        <v>1773</v>
      </c>
      <c r="H4297" s="220" t="s">
        <v>74</v>
      </c>
    </row>
    <row r="4298" spans="1:8" ht="27" customHeight="1">
      <c r="A4298">
        <v>7253</v>
      </c>
      <c r="B4298" t="s">
        <v>12862</v>
      </c>
      <c r="C4298" t="s">
        <v>1575</v>
      </c>
      <c r="D4298" s="673">
        <v>143.57</v>
      </c>
      <c r="E4298" s="220" t="s">
        <v>14360</v>
      </c>
      <c r="F4298" s="441">
        <v>45261</v>
      </c>
      <c r="G4298" s="220" t="s">
        <v>1773</v>
      </c>
      <c r="H4298" s="220" t="s">
        <v>74</v>
      </c>
    </row>
    <row r="4299" spans="1:8" ht="27" customHeight="1">
      <c r="A4299">
        <v>4806</v>
      </c>
      <c r="B4299" t="s">
        <v>12863</v>
      </c>
      <c r="C4299" t="s">
        <v>1577</v>
      </c>
      <c r="D4299" s="673">
        <v>22.02</v>
      </c>
      <c r="E4299" s="220" t="s">
        <v>14360</v>
      </c>
      <c r="F4299" s="441">
        <v>45261</v>
      </c>
      <c r="G4299" s="220" t="s">
        <v>1773</v>
      </c>
      <c r="H4299" s="220" t="s">
        <v>74</v>
      </c>
    </row>
    <row r="4300" spans="1:8" ht="27" customHeight="1">
      <c r="A4300">
        <v>34401</v>
      </c>
      <c r="B4300" t="s">
        <v>12864</v>
      </c>
      <c r="C4300" t="s">
        <v>1574</v>
      </c>
      <c r="D4300" s="673">
        <v>1.67</v>
      </c>
      <c r="E4300" s="220" t="s">
        <v>14360</v>
      </c>
      <c r="F4300" s="441">
        <v>45261</v>
      </c>
      <c r="G4300" s="220" t="s">
        <v>1773</v>
      </c>
      <c r="H4300" s="220" t="s">
        <v>74</v>
      </c>
    </row>
    <row r="4301" spans="1:8" ht="27" customHeight="1">
      <c r="A4301">
        <v>7260</v>
      </c>
      <c r="B4301" t="s">
        <v>12865</v>
      </c>
      <c r="C4301" t="s">
        <v>1574</v>
      </c>
      <c r="D4301" s="673">
        <v>1.48</v>
      </c>
      <c r="E4301" s="220" t="s">
        <v>14360</v>
      </c>
      <c r="F4301" s="441">
        <v>45261</v>
      </c>
      <c r="G4301" s="220" t="s">
        <v>1773</v>
      </c>
      <c r="H4301" s="220" t="s">
        <v>74</v>
      </c>
    </row>
    <row r="4302" spans="1:8" ht="27" customHeight="1">
      <c r="A4302">
        <v>7256</v>
      </c>
      <c r="B4302" t="s">
        <v>12866</v>
      </c>
      <c r="C4302" t="s">
        <v>1574</v>
      </c>
      <c r="D4302" s="673">
        <v>1.47</v>
      </c>
      <c r="E4302" s="220" t="s">
        <v>14360</v>
      </c>
      <c r="F4302" s="441">
        <v>45261</v>
      </c>
      <c r="G4302" s="220" t="s">
        <v>1773</v>
      </c>
      <c r="H4302" s="220" t="s">
        <v>74</v>
      </c>
    </row>
    <row r="4303" spans="1:8" ht="27" customHeight="1">
      <c r="A4303">
        <v>7258</v>
      </c>
      <c r="B4303" t="s">
        <v>12867</v>
      </c>
      <c r="C4303" t="s">
        <v>1574</v>
      </c>
      <c r="D4303" s="673">
        <v>0.6</v>
      </c>
      <c r="E4303" s="220" t="s">
        <v>14360</v>
      </c>
      <c r="F4303" s="441">
        <v>45261</v>
      </c>
      <c r="G4303" s="220" t="s">
        <v>1773</v>
      </c>
      <c r="H4303" s="220" t="s">
        <v>74</v>
      </c>
    </row>
    <row r="4304" spans="1:8" ht="27" customHeight="1">
      <c r="A4304">
        <v>34400</v>
      </c>
      <c r="B4304" t="s">
        <v>12868</v>
      </c>
      <c r="C4304" t="s">
        <v>1574</v>
      </c>
      <c r="D4304" s="673">
        <v>2.57</v>
      </c>
      <c r="E4304" s="220" t="s">
        <v>14360</v>
      </c>
      <c r="F4304" s="441">
        <v>45261</v>
      </c>
      <c r="G4304" s="220" t="s">
        <v>1773</v>
      </c>
      <c r="H4304" s="220" t="s">
        <v>74</v>
      </c>
    </row>
    <row r="4305" spans="1:8" ht="27" customHeight="1">
      <c r="A4305">
        <v>10617</v>
      </c>
      <c r="B4305" t="s">
        <v>12869</v>
      </c>
      <c r="C4305" t="s">
        <v>1574</v>
      </c>
      <c r="D4305" s="673">
        <v>4.92</v>
      </c>
      <c r="E4305" s="220" t="s">
        <v>14360</v>
      </c>
      <c r="F4305" s="441">
        <v>45261</v>
      </c>
      <c r="G4305" s="220" t="s">
        <v>1773</v>
      </c>
      <c r="H4305" s="220" t="s">
        <v>74</v>
      </c>
    </row>
    <row r="4306" spans="1:8" ht="27" customHeight="1">
      <c r="A4306">
        <v>44261</v>
      </c>
      <c r="B4306" t="s">
        <v>12870</v>
      </c>
      <c r="C4306" t="s">
        <v>1574</v>
      </c>
      <c r="D4306" s="673">
        <v>137.36000000000001</v>
      </c>
      <c r="E4306" s="220" t="s">
        <v>14360</v>
      </c>
      <c r="F4306" s="441">
        <v>45261</v>
      </c>
      <c r="G4306" s="220" t="s">
        <v>1773</v>
      </c>
      <c r="H4306" s="220" t="s">
        <v>74</v>
      </c>
    </row>
    <row r="4307" spans="1:8" ht="27" customHeight="1">
      <c r="A4307">
        <v>7274</v>
      </c>
      <c r="B4307" t="s">
        <v>12871</v>
      </c>
      <c r="C4307" t="s">
        <v>1574</v>
      </c>
      <c r="D4307" s="673">
        <v>66.5</v>
      </c>
      <c r="E4307" s="220" t="s">
        <v>14360</v>
      </c>
      <c r="F4307" s="441">
        <v>45261</v>
      </c>
      <c r="G4307" s="220" t="s">
        <v>1773</v>
      </c>
      <c r="H4307" s="220" t="s">
        <v>74</v>
      </c>
    </row>
    <row r="4308" spans="1:8" ht="27" customHeight="1">
      <c r="A4308">
        <v>44326</v>
      </c>
      <c r="B4308" t="s">
        <v>12872</v>
      </c>
      <c r="C4308" t="s">
        <v>1574</v>
      </c>
      <c r="D4308" s="674">
        <v>1436.24</v>
      </c>
      <c r="E4308" s="220" t="s">
        <v>14360</v>
      </c>
      <c r="F4308" s="441">
        <v>45261</v>
      </c>
      <c r="G4308" s="220" t="s">
        <v>1773</v>
      </c>
      <c r="H4308" s="220" t="s">
        <v>74</v>
      </c>
    </row>
    <row r="4309" spans="1:8" ht="27" customHeight="1">
      <c r="A4309">
        <v>154</v>
      </c>
      <c r="B4309" t="s">
        <v>12873</v>
      </c>
      <c r="C4309" t="s">
        <v>1579</v>
      </c>
      <c r="D4309" s="673">
        <v>103.62</v>
      </c>
      <c r="E4309" s="220" t="s">
        <v>14360</v>
      </c>
      <c r="F4309" s="441">
        <v>45261</v>
      </c>
      <c r="G4309" s="220" t="s">
        <v>1773</v>
      </c>
      <c r="H4309" s="220" t="s">
        <v>74</v>
      </c>
    </row>
    <row r="4310" spans="1:8" ht="27" customHeight="1">
      <c r="A4310">
        <v>38121</v>
      </c>
      <c r="B4310" t="s">
        <v>12874</v>
      </c>
      <c r="C4310" t="s">
        <v>1579</v>
      </c>
      <c r="D4310" s="673">
        <v>18.55</v>
      </c>
      <c r="E4310" s="220" t="s">
        <v>14360</v>
      </c>
      <c r="F4310" s="441">
        <v>45261</v>
      </c>
      <c r="G4310" s="220" t="s">
        <v>1773</v>
      </c>
      <c r="H4310" s="220" t="s">
        <v>74</v>
      </c>
    </row>
    <row r="4311" spans="1:8" ht="27" customHeight="1">
      <c r="A4311">
        <v>43776</v>
      </c>
      <c r="B4311" t="s">
        <v>12875</v>
      </c>
      <c r="C4311" t="s">
        <v>1579</v>
      </c>
      <c r="D4311" s="673">
        <v>21</v>
      </c>
      <c r="E4311" s="220" t="s">
        <v>14360</v>
      </c>
      <c r="F4311" s="441">
        <v>45261</v>
      </c>
      <c r="G4311" s="220" t="s">
        <v>1773</v>
      </c>
      <c r="H4311" s="220" t="s">
        <v>74</v>
      </c>
    </row>
    <row r="4312" spans="1:8" ht="27" customHeight="1">
      <c r="A4312">
        <v>7343</v>
      </c>
      <c r="B4312" t="s">
        <v>12876</v>
      </c>
      <c r="C4312" t="s">
        <v>1579</v>
      </c>
      <c r="D4312" s="673">
        <v>16.41</v>
      </c>
      <c r="E4312" s="220" t="s">
        <v>14360</v>
      </c>
      <c r="F4312" s="441">
        <v>45261</v>
      </c>
      <c r="G4312" s="220" t="s">
        <v>1773</v>
      </c>
      <c r="H4312" s="220" t="s">
        <v>74</v>
      </c>
    </row>
    <row r="4313" spans="1:8" ht="27" customHeight="1">
      <c r="A4313">
        <v>7348</v>
      </c>
      <c r="B4313" t="s">
        <v>12877</v>
      </c>
      <c r="C4313" t="s">
        <v>1579</v>
      </c>
      <c r="D4313" s="673">
        <v>15.92</v>
      </c>
      <c r="E4313" s="220" t="s">
        <v>14360</v>
      </c>
      <c r="F4313" s="441">
        <v>45261</v>
      </c>
      <c r="G4313" s="220" t="s">
        <v>1773</v>
      </c>
      <c r="H4313" s="220" t="s">
        <v>74</v>
      </c>
    </row>
    <row r="4314" spans="1:8" ht="27" customHeight="1">
      <c r="A4314">
        <v>7313</v>
      </c>
      <c r="B4314" t="s">
        <v>12878</v>
      </c>
      <c r="C4314" t="s">
        <v>1579</v>
      </c>
      <c r="D4314" s="673">
        <v>26.14</v>
      </c>
      <c r="E4314" s="220" t="s">
        <v>14360</v>
      </c>
      <c r="F4314" s="441">
        <v>45261</v>
      </c>
      <c r="G4314" s="220" t="s">
        <v>1773</v>
      </c>
      <c r="H4314" s="220" t="s">
        <v>74</v>
      </c>
    </row>
    <row r="4315" spans="1:8" ht="27" customHeight="1">
      <c r="A4315">
        <v>7319</v>
      </c>
      <c r="B4315" t="s">
        <v>12879</v>
      </c>
      <c r="C4315" t="s">
        <v>1579</v>
      </c>
      <c r="D4315" s="673">
        <v>14.96</v>
      </c>
      <c r="E4315" s="220" t="s">
        <v>14360</v>
      </c>
      <c r="F4315" s="441">
        <v>45261</v>
      </c>
      <c r="G4315" s="220" t="s">
        <v>1773</v>
      </c>
      <c r="H4315" s="220" t="s">
        <v>74</v>
      </c>
    </row>
    <row r="4316" spans="1:8" ht="27" customHeight="1">
      <c r="A4316">
        <v>7314</v>
      </c>
      <c r="B4316" t="s">
        <v>12880</v>
      </c>
      <c r="C4316" t="s">
        <v>1579</v>
      </c>
      <c r="D4316" s="673">
        <v>73.48</v>
      </c>
      <c r="E4316" s="220" t="s">
        <v>14360</v>
      </c>
      <c r="F4316" s="441">
        <v>45261</v>
      </c>
      <c r="G4316" s="220" t="s">
        <v>1773</v>
      </c>
      <c r="H4316" s="220" t="s">
        <v>74</v>
      </c>
    </row>
    <row r="4317" spans="1:8" ht="27" customHeight="1">
      <c r="A4317">
        <v>7304</v>
      </c>
      <c r="B4317" t="s">
        <v>12881</v>
      </c>
      <c r="C4317" t="s">
        <v>1579</v>
      </c>
      <c r="D4317" s="673">
        <v>62.24</v>
      </c>
      <c r="E4317" s="220" t="s">
        <v>14360</v>
      </c>
      <c r="F4317" s="441">
        <v>45261</v>
      </c>
      <c r="G4317" s="220" t="s">
        <v>1773</v>
      </c>
      <c r="H4317" s="220" t="s">
        <v>74</v>
      </c>
    </row>
    <row r="4318" spans="1:8" ht="27" customHeight="1">
      <c r="A4318">
        <v>43649</v>
      </c>
      <c r="B4318" t="s">
        <v>12882</v>
      </c>
      <c r="C4318" t="s">
        <v>1579</v>
      </c>
      <c r="D4318" s="673">
        <v>32.19</v>
      </c>
      <c r="E4318" s="220" t="s">
        <v>14360</v>
      </c>
      <c r="F4318" s="441">
        <v>45261</v>
      </c>
      <c r="G4318" s="220" t="s">
        <v>1773</v>
      </c>
      <c r="H4318" s="220" t="s">
        <v>74</v>
      </c>
    </row>
    <row r="4319" spans="1:8" ht="27" customHeight="1">
      <c r="A4319">
        <v>43650</v>
      </c>
      <c r="B4319" t="s">
        <v>12883</v>
      </c>
      <c r="C4319" t="s">
        <v>1579</v>
      </c>
      <c r="D4319" s="673">
        <v>30.42</v>
      </c>
      <c r="E4319" s="220" t="s">
        <v>14360</v>
      </c>
      <c r="F4319" s="441">
        <v>45261</v>
      </c>
      <c r="G4319" s="220" t="s">
        <v>1773</v>
      </c>
      <c r="H4319" s="220" t="s">
        <v>74</v>
      </c>
    </row>
    <row r="4320" spans="1:8" ht="27" customHeight="1">
      <c r="A4320">
        <v>7311</v>
      </c>
      <c r="B4320" t="s">
        <v>12884</v>
      </c>
      <c r="C4320" t="s">
        <v>1579</v>
      </c>
      <c r="D4320" s="673">
        <v>31.16</v>
      </c>
      <c r="E4320" s="220" t="s">
        <v>14360</v>
      </c>
      <c r="F4320" s="441">
        <v>45261</v>
      </c>
      <c r="G4320" s="220" t="s">
        <v>1773</v>
      </c>
      <c r="H4320" s="220" t="s">
        <v>74</v>
      </c>
    </row>
    <row r="4321" spans="1:8" ht="27" customHeight="1">
      <c r="A4321">
        <v>7292</v>
      </c>
      <c r="B4321" t="s">
        <v>12885</v>
      </c>
      <c r="C4321" t="s">
        <v>1579</v>
      </c>
      <c r="D4321" s="673">
        <v>30.17</v>
      </c>
      <c r="E4321" s="220" t="s">
        <v>14360</v>
      </c>
      <c r="F4321" s="441">
        <v>45261</v>
      </c>
      <c r="G4321" s="220" t="s">
        <v>1773</v>
      </c>
      <c r="H4321" s="220" t="s">
        <v>74</v>
      </c>
    </row>
    <row r="4322" spans="1:8" ht="27" customHeight="1">
      <c r="A4322">
        <v>7293</v>
      </c>
      <c r="B4322" t="s">
        <v>12886</v>
      </c>
      <c r="C4322" t="s">
        <v>1579</v>
      </c>
      <c r="D4322" s="673">
        <v>33.369999999999997</v>
      </c>
      <c r="E4322" s="220" t="s">
        <v>14360</v>
      </c>
      <c r="F4322" s="441">
        <v>45261</v>
      </c>
      <c r="G4322" s="220" t="s">
        <v>1773</v>
      </c>
      <c r="H4322" s="220" t="s">
        <v>74</v>
      </c>
    </row>
    <row r="4323" spans="1:8" ht="27" customHeight="1">
      <c r="A4323">
        <v>7306</v>
      </c>
      <c r="B4323" t="s">
        <v>12887</v>
      </c>
      <c r="C4323" t="s">
        <v>1579</v>
      </c>
      <c r="D4323" s="673">
        <v>36.83</v>
      </c>
      <c r="E4323" s="220" t="s">
        <v>14360</v>
      </c>
      <c r="F4323" s="441">
        <v>45261</v>
      </c>
      <c r="G4323" s="220" t="s">
        <v>1773</v>
      </c>
      <c r="H4323" s="220" t="s">
        <v>74</v>
      </c>
    </row>
    <row r="4324" spans="1:8" ht="27" customHeight="1">
      <c r="A4324">
        <v>7288</v>
      </c>
      <c r="B4324" t="s">
        <v>12888</v>
      </c>
      <c r="C4324" t="s">
        <v>1579</v>
      </c>
      <c r="D4324" s="673">
        <v>30.58</v>
      </c>
      <c r="E4324" s="220" t="s">
        <v>14360</v>
      </c>
      <c r="F4324" s="441">
        <v>45261</v>
      </c>
      <c r="G4324" s="220" t="s">
        <v>1773</v>
      </c>
      <c r="H4324" s="220" t="s">
        <v>74</v>
      </c>
    </row>
    <row r="4325" spans="1:8" ht="27" customHeight="1">
      <c r="A4325">
        <v>43625</v>
      </c>
      <c r="B4325" t="s">
        <v>12889</v>
      </c>
      <c r="C4325" t="s">
        <v>1579</v>
      </c>
      <c r="D4325" s="673">
        <v>24.69</v>
      </c>
      <c r="E4325" s="220" t="s">
        <v>14360</v>
      </c>
      <c r="F4325" s="441">
        <v>45261</v>
      </c>
      <c r="G4325" s="220" t="s">
        <v>1773</v>
      </c>
      <c r="H4325" s="220" t="s">
        <v>74</v>
      </c>
    </row>
    <row r="4326" spans="1:8" ht="27" customHeight="1">
      <c r="A4326">
        <v>43647</v>
      </c>
      <c r="B4326" t="s">
        <v>12890</v>
      </c>
      <c r="C4326" t="s">
        <v>1579</v>
      </c>
      <c r="D4326" s="673">
        <v>22.43</v>
      </c>
      <c r="E4326" s="220" t="s">
        <v>14360</v>
      </c>
      <c r="F4326" s="441">
        <v>45261</v>
      </c>
      <c r="G4326" s="220" t="s">
        <v>1773</v>
      </c>
      <c r="H4326" s="220" t="s">
        <v>74</v>
      </c>
    </row>
    <row r="4327" spans="1:8" ht="27" customHeight="1">
      <c r="A4327">
        <v>43648</v>
      </c>
      <c r="B4327" t="s">
        <v>12891</v>
      </c>
      <c r="C4327" t="s">
        <v>1579</v>
      </c>
      <c r="D4327" s="673">
        <v>21.64</v>
      </c>
      <c r="E4327" s="220" t="s">
        <v>14360</v>
      </c>
      <c r="F4327" s="441">
        <v>45261</v>
      </c>
      <c r="G4327" s="220" t="s">
        <v>1773</v>
      </c>
      <c r="H4327" s="220" t="s">
        <v>74</v>
      </c>
    </row>
    <row r="4328" spans="1:8" ht="27" customHeight="1">
      <c r="A4328">
        <v>35693</v>
      </c>
      <c r="B4328" t="s">
        <v>12892</v>
      </c>
      <c r="C4328" t="s">
        <v>1579</v>
      </c>
      <c r="D4328" s="673">
        <v>9.9</v>
      </c>
      <c r="E4328" s="220" t="s">
        <v>14360</v>
      </c>
      <c r="F4328" s="441">
        <v>45261</v>
      </c>
      <c r="G4328" s="220" t="s">
        <v>1773</v>
      </c>
      <c r="H4328" s="220" t="s">
        <v>74</v>
      </c>
    </row>
    <row r="4329" spans="1:8" ht="27" customHeight="1">
      <c r="A4329">
        <v>7356</v>
      </c>
      <c r="B4329" t="s">
        <v>12893</v>
      </c>
      <c r="C4329" t="s">
        <v>1579</v>
      </c>
      <c r="D4329" s="673">
        <v>23.74</v>
      </c>
      <c r="E4329" s="220" t="s">
        <v>14360</v>
      </c>
      <c r="F4329" s="441">
        <v>45261</v>
      </c>
      <c r="G4329" s="220" t="s">
        <v>1773</v>
      </c>
      <c r="H4329" s="220" t="s">
        <v>74</v>
      </c>
    </row>
    <row r="4330" spans="1:8" ht="27" customHeight="1">
      <c r="A4330">
        <v>35692</v>
      </c>
      <c r="B4330" t="s">
        <v>12894</v>
      </c>
      <c r="C4330" t="s">
        <v>1579</v>
      </c>
      <c r="D4330" s="673">
        <v>15.54</v>
      </c>
      <c r="E4330" s="220" t="s">
        <v>14360</v>
      </c>
      <c r="F4330" s="441">
        <v>45261</v>
      </c>
      <c r="G4330" s="220" t="s">
        <v>1773</v>
      </c>
      <c r="H4330" s="220" t="s">
        <v>74</v>
      </c>
    </row>
    <row r="4331" spans="1:8" ht="27" customHeight="1">
      <c r="A4331">
        <v>43624</v>
      </c>
      <c r="B4331" t="s">
        <v>12895</v>
      </c>
      <c r="C4331" t="s">
        <v>1579</v>
      </c>
      <c r="D4331" s="673">
        <v>28.93</v>
      </c>
      <c r="E4331" s="220" t="s">
        <v>14360</v>
      </c>
      <c r="F4331" s="441">
        <v>45261</v>
      </c>
      <c r="G4331" s="220" t="s">
        <v>1773</v>
      </c>
      <c r="H4331" s="220" t="s">
        <v>74</v>
      </c>
    </row>
    <row r="4332" spans="1:8" ht="27" customHeight="1">
      <c r="A4332">
        <v>7342</v>
      </c>
      <c r="B4332" t="s">
        <v>12896</v>
      </c>
      <c r="C4332" t="s">
        <v>1578</v>
      </c>
      <c r="D4332" s="673">
        <v>2.87</v>
      </c>
      <c r="E4332" s="220" t="s">
        <v>14360</v>
      </c>
      <c r="F4332" s="441">
        <v>45261</v>
      </c>
      <c r="G4332" s="220" t="s">
        <v>1773</v>
      </c>
      <c r="H4332" s="220" t="s">
        <v>74</v>
      </c>
    </row>
    <row r="4333" spans="1:8" ht="27" customHeight="1">
      <c r="A4333">
        <v>7350</v>
      </c>
      <c r="B4333" t="s">
        <v>12897</v>
      </c>
      <c r="C4333" t="s">
        <v>1579</v>
      </c>
      <c r="D4333" s="673">
        <v>34.270000000000003</v>
      </c>
      <c r="E4333" s="220" t="s">
        <v>14360</v>
      </c>
      <c r="F4333" s="441">
        <v>45261</v>
      </c>
      <c r="G4333" s="220" t="s">
        <v>1773</v>
      </c>
      <c r="H4333" s="220" t="s">
        <v>74</v>
      </c>
    </row>
    <row r="4334" spans="1:8" ht="27" customHeight="1">
      <c r="A4334">
        <v>39574</v>
      </c>
      <c r="B4334" t="s">
        <v>12898</v>
      </c>
      <c r="C4334" t="s">
        <v>1574</v>
      </c>
      <c r="D4334" s="673">
        <v>3.83</v>
      </c>
      <c r="E4334" s="220" t="s">
        <v>14360</v>
      </c>
      <c r="F4334" s="441">
        <v>45261</v>
      </c>
      <c r="G4334" s="220" t="s">
        <v>1773</v>
      </c>
      <c r="H4334" s="220" t="s">
        <v>74</v>
      </c>
    </row>
    <row r="4335" spans="1:8" ht="27" customHeight="1">
      <c r="A4335">
        <v>11060</v>
      </c>
      <c r="B4335" t="s">
        <v>12899</v>
      </c>
      <c r="C4335" t="s">
        <v>1574</v>
      </c>
      <c r="D4335" s="673">
        <v>48.4</v>
      </c>
      <c r="E4335" s="220" t="s">
        <v>14360</v>
      </c>
      <c r="F4335" s="441">
        <v>45261</v>
      </c>
      <c r="G4335" s="220" t="s">
        <v>1773</v>
      </c>
      <c r="H4335" s="220" t="s">
        <v>74</v>
      </c>
    </row>
    <row r="4336" spans="1:8" ht="27" customHeight="1">
      <c r="A4336">
        <v>37401</v>
      </c>
      <c r="B4336" t="s">
        <v>12900</v>
      </c>
      <c r="C4336" t="s">
        <v>1574</v>
      </c>
      <c r="D4336" s="673">
        <v>93.7</v>
      </c>
      <c r="E4336" s="220" t="s">
        <v>14360</v>
      </c>
      <c r="F4336" s="441">
        <v>45261</v>
      </c>
      <c r="G4336" s="220" t="s">
        <v>1773</v>
      </c>
      <c r="H4336" s="220" t="s">
        <v>74</v>
      </c>
    </row>
    <row r="4337" spans="1:8" ht="27" customHeight="1">
      <c r="A4337">
        <v>7525</v>
      </c>
      <c r="B4337" t="s">
        <v>12901</v>
      </c>
      <c r="C4337" t="s">
        <v>1574</v>
      </c>
      <c r="D4337" s="673">
        <v>41.6</v>
      </c>
      <c r="E4337" s="220" t="s">
        <v>14360</v>
      </c>
      <c r="F4337" s="441">
        <v>45261</v>
      </c>
      <c r="G4337" s="220" t="s">
        <v>1773</v>
      </c>
      <c r="H4337" s="220" t="s">
        <v>74</v>
      </c>
    </row>
    <row r="4338" spans="1:8" ht="27" customHeight="1">
      <c r="A4338">
        <v>7524</v>
      </c>
      <c r="B4338" t="s">
        <v>12902</v>
      </c>
      <c r="C4338" t="s">
        <v>1574</v>
      </c>
      <c r="D4338" s="673">
        <v>39.200000000000003</v>
      </c>
      <c r="E4338" s="220" t="s">
        <v>14360</v>
      </c>
      <c r="F4338" s="441">
        <v>45261</v>
      </c>
      <c r="G4338" s="220" t="s">
        <v>1773</v>
      </c>
      <c r="H4338" s="220" t="s">
        <v>74</v>
      </c>
    </row>
    <row r="4339" spans="1:8" ht="27" customHeight="1">
      <c r="A4339">
        <v>38105</v>
      </c>
      <c r="B4339" t="s">
        <v>12903</v>
      </c>
      <c r="C4339" t="s">
        <v>1574</v>
      </c>
      <c r="D4339" s="673">
        <v>10.07</v>
      </c>
      <c r="E4339" s="220" t="s">
        <v>14360</v>
      </c>
      <c r="F4339" s="441">
        <v>45261</v>
      </c>
      <c r="G4339" s="220" t="s">
        <v>1773</v>
      </c>
      <c r="H4339" s="220" t="s">
        <v>74</v>
      </c>
    </row>
    <row r="4340" spans="1:8" ht="27" customHeight="1">
      <c r="A4340">
        <v>38084</v>
      </c>
      <c r="B4340" t="s">
        <v>12904</v>
      </c>
      <c r="C4340" t="s">
        <v>1574</v>
      </c>
      <c r="D4340" s="673">
        <v>14.3</v>
      </c>
      <c r="E4340" s="220" t="s">
        <v>14360</v>
      </c>
      <c r="F4340" s="441">
        <v>45261</v>
      </c>
      <c r="G4340" s="220" t="s">
        <v>1773</v>
      </c>
      <c r="H4340" s="220" t="s">
        <v>74</v>
      </c>
    </row>
    <row r="4341" spans="1:8" ht="27" customHeight="1">
      <c r="A4341">
        <v>38103</v>
      </c>
      <c r="B4341" t="s">
        <v>12905</v>
      </c>
      <c r="C4341" t="s">
        <v>1574</v>
      </c>
      <c r="D4341" s="673">
        <v>15.12</v>
      </c>
      <c r="E4341" s="220" t="s">
        <v>14360</v>
      </c>
      <c r="F4341" s="441">
        <v>45261</v>
      </c>
      <c r="G4341" s="220" t="s">
        <v>1773</v>
      </c>
      <c r="H4341" s="220" t="s">
        <v>74</v>
      </c>
    </row>
    <row r="4342" spans="1:8" ht="27" customHeight="1">
      <c r="A4342">
        <v>38082</v>
      </c>
      <c r="B4342" t="s">
        <v>12906</v>
      </c>
      <c r="C4342" t="s">
        <v>1574</v>
      </c>
      <c r="D4342" s="673">
        <v>18.62</v>
      </c>
      <c r="E4342" s="220" t="s">
        <v>14360</v>
      </c>
      <c r="F4342" s="441">
        <v>45261</v>
      </c>
      <c r="G4342" s="220" t="s">
        <v>1773</v>
      </c>
      <c r="H4342" s="220" t="s">
        <v>74</v>
      </c>
    </row>
    <row r="4343" spans="1:8" ht="27" customHeight="1">
      <c r="A4343">
        <v>38104</v>
      </c>
      <c r="B4343" t="s">
        <v>12907</v>
      </c>
      <c r="C4343" t="s">
        <v>1574</v>
      </c>
      <c r="D4343" s="673">
        <v>29.6</v>
      </c>
      <c r="E4343" s="220" t="s">
        <v>14360</v>
      </c>
      <c r="F4343" s="441">
        <v>45261</v>
      </c>
      <c r="G4343" s="220" t="s">
        <v>1773</v>
      </c>
      <c r="H4343" s="220" t="s">
        <v>74</v>
      </c>
    </row>
    <row r="4344" spans="1:8" ht="27" customHeight="1">
      <c r="A4344">
        <v>38083</v>
      </c>
      <c r="B4344" t="s">
        <v>12908</v>
      </c>
      <c r="C4344" t="s">
        <v>1574</v>
      </c>
      <c r="D4344" s="673">
        <v>32.869999999999997</v>
      </c>
      <c r="E4344" s="220" t="s">
        <v>14360</v>
      </c>
      <c r="F4344" s="441">
        <v>45261</v>
      </c>
      <c r="G4344" s="220" t="s">
        <v>1773</v>
      </c>
      <c r="H4344" s="220" t="s">
        <v>74</v>
      </c>
    </row>
    <row r="4345" spans="1:8" ht="27" customHeight="1">
      <c r="A4345">
        <v>38101</v>
      </c>
      <c r="B4345" t="s">
        <v>12909</v>
      </c>
      <c r="C4345" t="s">
        <v>1574</v>
      </c>
      <c r="D4345" s="673">
        <v>7.19</v>
      </c>
      <c r="E4345" s="220" t="s">
        <v>14360</v>
      </c>
      <c r="F4345" s="441">
        <v>45261</v>
      </c>
      <c r="G4345" s="220" t="s">
        <v>1773</v>
      </c>
      <c r="H4345" s="220" t="s">
        <v>74</v>
      </c>
    </row>
    <row r="4346" spans="1:8" ht="27" customHeight="1">
      <c r="A4346">
        <v>7528</v>
      </c>
      <c r="B4346" t="s">
        <v>12910</v>
      </c>
      <c r="C4346" t="s">
        <v>1574</v>
      </c>
      <c r="D4346" s="673">
        <v>8.4499999999999993</v>
      </c>
      <c r="E4346" s="220" t="s">
        <v>14360</v>
      </c>
      <c r="F4346" s="441">
        <v>45261</v>
      </c>
      <c r="G4346" s="220" t="s">
        <v>1773</v>
      </c>
      <c r="H4346" s="220" t="s">
        <v>74</v>
      </c>
    </row>
    <row r="4347" spans="1:8" ht="27" customHeight="1">
      <c r="A4347">
        <v>12147</v>
      </c>
      <c r="B4347" t="s">
        <v>12911</v>
      </c>
      <c r="C4347" t="s">
        <v>1574</v>
      </c>
      <c r="D4347" s="673">
        <v>12.88</v>
      </c>
      <c r="E4347" s="220" t="s">
        <v>14360</v>
      </c>
      <c r="F4347" s="441">
        <v>45261</v>
      </c>
      <c r="G4347" s="220" t="s">
        <v>1773</v>
      </c>
      <c r="H4347" s="220" t="s">
        <v>74</v>
      </c>
    </row>
    <row r="4348" spans="1:8" ht="27" customHeight="1">
      <c r="A4348">
        <v>38075</v>
      </c>
      <c r="B4348" t="s">
        <v>12912</v>
      </c>
      <c r="C4348" t="s">
        <v>1574</v>
      </c>
      <c r="D4348" s="673">
        <v>14.63</v>
      </c>
      <c r="E4348" s="220" t="s">
        <v>14360</v>
      </c>
      <c r="F4348" s="441">
        <v>45261</v>
      </c>
      <c r="G4348" s="220" t="s">
        <v>1773</v>
      </c>
      <c r="H4348" s="220" t="s">
        <v>74</v>
      </c>
    </row>
    <row r="4349" spans="1:8" ht="27" customHeight="1">
      <c r="A4349">
        <v>38102</v>
      </c>
      <c r="B4349" t="s">
        <v>12913</v>
      </c>
      <c r="C4349" t="s">
        <v>1574</v>
      </c>
      <c r="D4349" s="673">
        <v>9.1999999999999993</v>
      </c>
      <c r="E4349" s="220" t="s">
        <v>14360</v>
      </c>
      <c r="F4349" s="441">
        <v>45261</v>
      </c>
      <c r="G4349" s="220" t="s">
        <v>1773</v>
      </c>
      <c r="H4349" s="220" t="s">
        <v>74</v>
      </c>
    </row>
    <row r="4350" spans="1:8" ht="27" customHeight="1">
      <c r="A4350">
        <v>38076</v>
      </c>
      <c r="B4350" t="s">
        <v>12914</v>
      </c>
      <c r="C4350" t="s">
        <v>1574</v>
      </c>
      <c r="D4350" s="673">
        <v>16.41</v>
      </c>
      <c r="E4350" s="220" t="s">
        <v>14360</v>
      </c>
      <c r="F4350" s="441">
        <v>45261</v>
      </c>
      <c r="G4350" s="220" t="s">
        <v>1773</v>
      </c>
      <c r="H4350" s="220" t="s">
        <v>74</v>
      </c>
    </row>
    <row r="4351" spans="1:8" ht="27" customHeight="1">
      <c r="A4351">
        <v>7592</v>
      </c>
      <c r="B4351" t="s">
        <v>12915</v>
      </c>
      <c r="C4351" t="s">
        <v>1573</v>
      </c>
      <c r="D4351" s="673">
        <v>30.77</v>
      </c>
      <c r="E4351" s="220" t="s">
        <v>14360</v>
      </c>
      <c r="F4351" s="441">
        <v>45261</v>
      </c>
      <c r="G4351" s="220" t="s">
        <v>1773</v>
      </c>
      <c r="H4351" s="220" t="s">
        <v>74</v>
      </c>
    </row>
    <row r="4352" spans="1:8" ht="27" customHeight="1">
      <c r="A4352">
        <v>40820</v>
      </c>
      <c r="B4352" t="s">
        <v>12916</v>
      </c>
      <c r="C4352" t="s">
        <v>1580</v>
      </c>
      <c r="D4352" s="674">
        <v>5371.67</v>
      </c>
      <c r="E4352" s="220" t="s">
        <v>14360</v>
      </c>
      <c r="F4352" s="441">
        <v>45261</v>
      </c>
      <c r="G4352" s="220" t="s">
        <v>1773</v>
      </c>
      <c r="H4352" s="220" t="s">
        <v>74</v>
      </c>
    </row>
    <row r="4353" spans="1:8" ht="27" customHeight="1">
      <c r="A4353">
        <v>11826</v>
      </c>
      <c r="B4353" t="s">
        <v>12917</v>
      </c>
      <c r="C4353" t="s">
        <v>1574</v>
      </c>
      <c r="D4353" s="673">
        <v>55.92</v>
      </c>
      <c r="E4353" s="220" t="s">
        <v>14360</v>
      </c>
      <c r="F4353" s="441">
        <v>45261</v>
      </c>
      <c r="G4353" s="220" t="s">
        <v>1773</v>
      </c>
      <c r="H4353" s="220" t="s">
        <v>74</v>
      </c>
    </row>
    <row r="4354" spans="1:8" ht="27" customHeight="1">
      <c r="A4354">
        <v>7606</v>
      </c>
      <c r="B4354" t="s">
        <v>12918</v>
      </c>
      <c r="C4354" t="s">
        <v>1574</v>
      </c>
      <c r="D4354" s="673">
        <v>67.25</v>
      </c>
      <c r="E4354" s="220" t="s">
        <v>14360</v>
      </c>
      <c r="F4354" s="441">
        <v>45261</v>
      </c>
      <c r="G4354" s="220" t="s">
        <v>1773</v>
      </c>
      <c r="H4354" s="220" t="s">
        <v>74</v>
      </c>
    </row>
    <row r="4355" spans="1:8" ht="27" customHeight="1">
      <c r="A4355">
        <v>11763</v>
      </c>
      <c r="B4355" t="s">
        <v>12919</v>
      </c>
      <c r="C4355" t="s">
        <v>1574</v>
      </c>
      <c r="D4355" s="673">
        <v>146.87</v>
      </c>
      <c r="E4355" s="220" t="s">
        <v>14360</v>
      </c>
      <c r="F4355" s="441">
        <v>45261</v>
      </c>
      <c r="G4355" s="220" t="s">
        <v>1773</v>
      </c>
      <c r="H4355" s="220" t="s">
        <v>74</v>
      </c>
    </row>
    <row r="4356" spans="1:8" ht="27" customHeight="1">
      <c r="A4356">
        <v>11764</v>
      </c>
      <c r="B4356" t="s">
        <v>12920</v>
      </c>
      <c r="C4356" t="s">
        <v>1574</v>
      </c>
      <c r="D4356" s="673">
        <v>120.5</v>
      </c>
      <c r="E4356" s="220" t="s">
        <v>14360</v>
      </c>
      <c r="F4356" s="441">
        <v>45261</v>
      </c>
      <c r="G4356" s="220" t="s">
        <v>1773</v>
      </c>
      <c r="H4356" s="220" t="s">
        <v>74</v>
      </c>
    </row>
    <row r="4357" spans="1:8" ht="27" customHeight="1">
      <c r="A4357">
        <v>11829</v>
      </c>
      <c r="B4357" t="s">
        <v>12921</v>
      </c>
      <c r="C4357" t="s">
        <v>1574</v>
      </c>
      <c r="D4357" s="673">
        <v>29.12</v>
      </c>
      <c r="E4357" s="220" t="s">
        <v>14360</v>
      </c>
      <c r="F4357" s="441">
        <v>45261</v>
      </c>
      <c r="G4357" s="220" t="s">
        <v>1773</v>
      </c>
      <c r="H4357" s="220" t="s">
        <v>74</v>
      </c>
    </row>
    <row r="4358" spans="1:8" ht="27" customHeight="1">
      <c r="A4358">
        <v>11830</v>
      </c>
      <c r="B4358" t="s">
        <v>12922</v>
      </c>
      <c r="C4358" t="s">
        <v>1574</v>
      </c>
      <c r="D4358" s="673">
        <v>31.45</v>
      </c>
      <c r="E4358" s="220" t="s">
        <v>14360</v>
      </c>
      <c r="F4358" s="441">
        <v>45261</v>
      </c>
      <c r="G4358" s="220" t="s">
        <v>1773</v>
      </c>
      <c r="H4358" s="220" t="s">
        <v>74</v>
      </c>
    </row>
    <row r="4359" spans="1:8" ht="27" customHeight="1">
      <c r="A4359">
        <v>11825</v>
      </c>
      <c r="B4359" t="s">
        <v>12923</v>
      </c>
      <c r="C4359" t="s">
        <v>1574</v>
      </c>
      <c r="D4359" s="673">
        <v>70.75</v>
      </c>
      <c r="E4359" s="220" t="s">
        <v>14360</v>
      </c>
      <c r="F4359" s="441">
        <v>45261</v>
      </c>
      <c r="G4359" s="220" t="s">
        <v>1773</v>
      </c>
      <c r="H4359" s="220" t="s">
        <v>74</v>
      </c>
    </row>
    <row r="4360" spans="1:8" ht="27" customHeight="1">
      <c r="A4360">
        <v>11767</v>
      </c>
      <c r="B4360" t="s">
        <v>12924</v>
      </c>
      <c r="C4360" t="s">
        <v>1574</v>
      </c>
      <c r="D4360" s="673">
        <v>188.44</v>
      </c>
      <c r="E4360" s="220" t="s">
        <v>14360</v>
      </c>
      <c r="F4360" s="441">
        <v>45261</v>
      </c>
      <c r="G4360" s="220" t="s">
        <v>1773</v>
      </c>
      <c r="H4360" s="220" t="s">
        <v>74</v>
      </c>
    </row>
    <row r="4361" spans="1:8" ht="27" customHeight="1">
      <c r="A4361">
        <v>11766</v>
      </c>
      <c r="B4361" t="s">
        <v>12925</v>
      </c>
      <c r="C4361" t="s">
        <v>1574</v>
      </c>
      <c r="D4361" s="673">
        <v>43.92</v>
      </c>
      <c r="E4361" s="220" t="s">
        <v>14360</v>
      </c>
      <c r="F4361" s="441">
        <v>45261</v>
      </c>
      <c r="G4361" s="220" t="s">
        <v>1773</v>
      </c>
      <c r="H4361" s="220" t="s">
        <v>74</v>
      </c>
    </row>
    <row r="4362" spans="1:8" ht="27" customHeight="1">
      <c r="A4362">
        <v>11765</v>
      </c>
      <c r="B4362" t="s">
        <v>12926</v>
      </c>
      <c r="C4362" t="s">
        <v>1574</v>
      </c>
      <c r="D4362" s="673">
        <v>80.3</v>
      </c>
      <c r="E4362" s="220" t="s">
        <v>14360</v>
      </c>
      <c r="F4362" s="441">
        <v>45261</v>
      </c>
      <c r="G4362" s="220" t="s">
        <v>1773</v>
      </c>
      <c r="H4362" s="220" t="s">
        <v>74</v>
      </c>
    </row>
    <row r="4363" spans="1:8" ht="27" customHeight="1">
      <c r="A4363">
        <v>11824</v>
      </c>
      <c r="B4363" t="s">
        <v>12927</v>
      </c>
      <c r="C4363" t="s">
        <v>1574</v>
      </c>
      <c r="D4363" s="673">
        <v>51.66</v>
      </c>
      <c r="E4363" s="220" t="s">
        <v>14360</v>
      </c>
      <c r="F4363" s="441">
        <v>45261</v>
      </c>
      <c r="G4363" s="220" t="s">
        <v>1773</v>
      </c>
      <c r="H4363" s="220" t="s">
        <v>74</v>
      </c>
    </row>
    <row r="4364" spans="1:8" ht="27" customHeight="1">
      <c r="A4364">
        <v>44045</v>
      </c>
      <c r="B4364" t="s">
        <v>12928</v>
      </c>
      <c r="C4364" t="s">
        <v>1574</v>
      </c>
      <c r="D4364" s="673">
        <v>343.97</v>
      </c>
      <c r="E4364" s="220" t="s">
        <v>14360</v>
      </c>
      <c r="F4364" s="441">
        <v>45261</v>
      </c>
      <c r="G4364" s="220" t="s">
        <v>1773</v>
      </c>
      <c r="H4364" s="220" t="s">
        <v>74</v>
      </c>
    </row>
    <row r="4365" spans="1:8" ht="27" customHeight="1">
      <c r="A4365">
        <v>39702</v>
      </c>
      <c r="B4365" t="s">
        <v>12929</v>
      </c>
      <c r="C4365" t="s">
        <v>1574</v>
      </c>
      <c r="D4365" s="674">
        <v>2284.44</v>
      </c>
      <c r="E4365" s="220" t="s">
        <v>14360</v>
      </c>
      <c r="F4365" s="441">
        <v>45261</v>
      </c>
      <c r="G4365" s="220" t="s">
        <v>1773</v>
      </c>
      <c r="H4365" s="220" t="s">
        <v>74</v>
      </c>
    </row>
    <row r="4366" spans="1:8" ht="27" customHeight="1">
      <c r="A4366">
        <v>13415</v>
      </c>
      <c r="B4366" t="s">
        <v>12930</v>
      </c>
      <c r="C4366" t="s">
        <v>1574</v>
      </c>
      <c r="D4366" s="673">
        <v>75</v>
      </c>
      <c r="E4366" s="220" t="s">
        <v>14360</v>
      </c>
      <c r="F4366" s="441">
        <v>45261</v>
      </c>
      <c r="G4366" s="220" t="s">
        <v>1773</v>
      </c>
      <c r="H4366" s="220" t="s">
        <v>74</v>
      </c>
    </row>
    <row r="4367" spans="1:8" ht="27" customHeight="1">
      <c r="A4367">
        <v>7602</v>
      </c>
      <c r="B4367" t="s">
        <v>12931</v>
      </c>
      <c r="C4367" t="s">
        <v>1574</v>
      </c>
      <c r="D4367" s="673">
        <v>47.86</v>
      </c>
      <c r="E4367" s="220" t="s">
        <v>14360</v>
      </c>
      <c r="F4367" s="441">
        <v>45261</v>
      </c>
      <c r="G4367" s="220" t="s">
        <v>1773</v>
      </c>
      <c r="H4367" s="220" t="s">
        <v>74</v>
      </c>
    </row>
    <row r="4368" spans="1:8" ht="27" customHeight="1">
      <c r="A4368">
        <v>7603</v>
      </c>
      <c r="B4368" t="s">
        <v>12932</v>
      </c>
      <c r="C4368" t="s">
        <v>1574</v>
      </c>
      <c r="D4368" s="673">
        <v>40.6</v>
      </c>
      <c r="E4368" s="220" t="s">
        <v>14360</v>
      </c>
      <c r="F4368" s="441">
        <v>45261</v>
      </c>
      <c r="G4368" s="220" t="s">
        <v>1773</v>
      </c>
      <c r="H4368" s="220" t="s">
        <v>74</v>
      </c>
    </row>
    <row r="4369" spans="1:8" ht="27" customHeight="1">
      <c r="A4369">
        <v>11777</v>
      </c>
      <c r="B4369" t="s">
        <v>12933</v>
      </c>
      <c r="C4369" t="s">
        <v>1574</v>
      </c>
      <c r="D4369" s="673">
        <v>203.94</v>
      </c>
      <c r="E4369" s="220" t="s">
        <v>14360</v>
      </c>
      <c r="F4369" s="441">
        <v>45261</v>
      </c>
      <c r="G4369" s="220" t="s">
        <v>1773</v>
      </c>
      <c r="H4369" s="220" t="s">
        <v>74</v>
      </c>
    </row>
    <row r="4370" spans="1:8" ht="27" customHeight="1">
      <c r="A4370">
        <v>13417</v>
      </c>
      <c r="B4370" t="s">
        <v>12934</v>
      </c>
      <c r="C4370" t="s">
        <v>1574</v>
      </c>
      <c r="D4370" s="673">
        <v>97.68</v>
      </c>
      <c r="E4370" s="220" t="s">
        <v>14360</v>
      </c>
      <c r="F4370" s="441">
        <v>45261</v>
      </c>
      <c r="G4370" s="220" t="s">
        <v>1773</v>
      </c>
      <c r="H4370" s="220" t="s">
        <v>74</v>
      </c>
    </row>
    <row r="4371" spans="1:8" ht="27" customHeight="1">
      <c r="A4371">
        <v>36791</v>
      </c>
      <c r="B4371" t="s">
        <v>12935</v>
      </c>
      <c r="C4371" t="s">
        <v>1574</v>
      </c>
      <c r="D4371" s="673">
        <v>146.6</v>
      </c>
      <c r="E4371" s="220" t="s">
        <v>14360</v>
      </c>
      <c r="F4371" s="441">
        <v>45261</v>
      </c>
      <c r="G4371" s="220" t="s">
        <v>1773</v>
      </c>
      <c r="H4371" s="220" t="s">
        <v>74</v>
      </c>
    </row>
    <row r="4372" spans="1:8" ht="27" customHeight="1">
      <c r="A4372">
        <v>36795</v>
      </c>
      <c r="B4372" t="s">
        <v>12936</v>
      </c>
      <c r="C4372" t="s">
        <v>1574</v>
      </c>
      <c r="D4372" s="674">
        <v>1853.62</v>
      </c>
      <c r="E4372" s="220" t="s">
        <v>14360</v>
      </c>
      <c r="F4372" s="441">
        <v>45261</v>
      </c>
      <c r="G4372" s="220" t="s">
        <v>1773</v>
      </c>
      <c r="H4372" s="220" t="s">
        <v>74</v>
      </c>
    </row>
    <row r="4373" spans="1:8" ht="27" customHeight="1">
      <c r="A4373">
        <v>36796</v>
      </c>
      <c r="B4373" t="s">
        <v>12937</v>
      </c>
      <c r="C4373" t="s">
        <v>1574</v>
      </c>
      <c r="D4373" s="673">
        <v>154.03</v>
      </c>
      <c r="E4373" s="220" t="s">
        <v>14360</v>
      </c>
      <c r="F4373" s="441">
        <v>45261</v>
      </c>
      <c r="G4373" s="220" t="s">
        <v>1773</v>
      </c>
      <c r="H4373" s="220" t="s">
        <v>74</v>
      </c>
    </row>
    <row r="4374" spans="1:8" ht="27" customHeight="1">
      <c r="A4374">
        <v>36792</v>
      </c>
      <c r="B4374" t="s">
        <v>12938</v>
      </c>
      <c r="C4374" t="s">
        <v>1574</v>
      </c>
      <c r="D4374" s="673">
        <v>195.12</v>
      </c>
      <c r="E4374" s="220" t="s">
        <v>14360</v>
      </c>
      <c r="F4374" s="441">
        <v>45261</v>
      </c>
      <c r="G4374" s="220" t="s">
        <v>1773</v>
      </c>
      <c r="H4374" s="220" t="s">
        <v>74</v>
      </c>
    </row>
    <row r="4375" spans="1:8" ht="27" customHeight="1">
      <c r="A4375">
        <v>11773</v>
      </c>
      <c r="B4375" t="s">
        <v>12939</v>
      </c>
      <c r="C4375" t="s">
        <v>1574</v>
      </c>
      <c r="D4375" s="673">
        <v>129.88999999999999</v>
      </c>
      <c r="E4375" s="220" t="s">
        <v>14360</v>
      </c>
      <c r="F4375" s="441">
        <v>45261</v>
      </c>
      <c r="G4375" s="220" t="s">
        <v>1773</v>
      </c>
      <c r="H4375" s="220" t="s">
        <v>74</v>
      </c>
    </row>
    <row r="4376" spans="1:8" ht="27" customHeight="1">
      <c r="A4376">
        <v>11762</v>
      </c>
      <c r="B4376" t="s">
        <v>12940</v>
      </c>
      <c r="C4376" t="s">
        <v>1574</v>
      </c>
      <c r="D4376" s="673">
        <v>61.61</v>
      </c>
      <c r="E4376" s="220" t="s">
        <v>14360</v>
      </c>
      <c r="F4376" s="441">
        <v>45261</v>
      </c>
      <c r="G4376" s="220" t="s">
        <v>1773</v>
      </c>
      <c r="H4376" s="220" t="s">
        <v>74</v>
      </c>
    </row>
    <row r="4377" spans="1:8" ht="27" customHeight="1">
      <c r="A4377">
        <v>7604</v>
      </c>
      <c r="B4377" t="s">
        <v>12941</v>
      </c>
      <c r="C4377" t="s">
        <v>1574</v>
      </c>
      <c r="D4377" s="673">
        <v>52.16</v>
      </c>
      <c r="E4377" s="220" t="s">
        <v>14360</v>
      </c>
      <c r="F4377" s="441">
        <v>45261</v>
      </c>
      <c r="G4377" s="220" t="s">
        <v>1773</v>
      </c>
      <c r="H4377" s="220" t="s">
        <v>74</v>
      </c>
    </row>
    <row r="4378" spans="1:8" ht="27" customHeight="1">
      <c r="A4378">
        <v>13984</v>
      </c>
      <c r="B4378" t="s">
        <v>12942</v>
      </c>
      <c r="C4378" t="s">
        <v>1574</v>
      </c>
      <c r="D4378" s="673">
        <v>75.81</v>
      </c>
      <c r="E4378" s="220" t="s">
        <v>14360</v>
      </c>
      <c r="F4378" s="441">
        <v>45261</v>
      </c>
      <c r="G4378" s="220" t="s">
        <v>1773</v>
      </c>
      <c r="H4378" s="220" t="s">
        <v>74</v>
      </c>
    </row>
    <row r="4379" spans="1:8" ht="27" customHeight="1">
      <c r="A4379">
        <v>11772</v>
      </c>
      <c r="B4379" t="s">
        <v>12943</v>
      </c>
      <c r="C4379" t="s">
        <v>1574</v>
      </c>
      <c r="D4379" s="673">
        <v>130.30000000000001</v>
      </c>
      <c r="E4379" s="220" t="s">
        <v>14360</v>
      </c>
      <c r="F4379" s="441">
        <v>45261</v>
      </c>
      <c r="G4379" s="220" t="s">
        <v>1773</v>
      </c>
      <c r="H4379" s="220" t="s">
        <v>74</v>
      </c>
    </row>
    <row r="4380" spans="1:8" ht="27" customHeight="1">
      <c r="A4380">
        <v>13983</v>
      </c>
      <c r="B4380" t="s">
        <v>12944</v>
      </c>
      <c r="C4380" t="s">
        <v>1574</v>
      </c>
      <c r="D4380" s="673">
        <v>98.67</v>
      </c>
      <c r="E4380" s="220" t="s">
        <v>14360</v>
      </c>
      <c r="F4380" s="441">
        <v>45261</v>
      </c>
      <c r="G4380" s="220" t="s">
        <v>1773</v>
      </c>
      <c r="H4380" s="220" t="s">
        <v>74</v>
      </c>
    </row>
    <row r="4381" spans="1:8" ht="27" customHeight="1">
      <c r="A4381">
        <v>13416</v>
      </c>
      <c r="B4381" t="s">
        <v>12945</v>
      </c>
      <c r="C4381" t="s">
        <v>1574</v>
      </c>
      <c r="D4381" s="673">
        <v>87.64</v>
      </c>
      <c r="E4381" s="220" t="s">
        <v>14360</v>
      </c>
      <c r="F4381" s="441">
        <v>45261</v>
      </c>
      <c r="G4381" s="220" t="s">
        <v>1773</v>
      </c>
      <c r="H4381" s="220" t="s">
        <v>74</v>
      </c>
    </row>
    <row r="4382" spans="1:8" ht="27" customHeight="1">
      <c r="A4382">
        <v>40329</v>
      </c>
      <c r="B4382" t="s">
        <v>12946</v>
      </c>
      <c r="C4382" t="s">
        <v>1574</v>
      </c>
      <c r="D4382" s="673">
        <v>18.25</v>
      </c>
      <c r="E4382" s="220" t="s">
        <v>14360</v>
      </c>
      <c r="F4382" s="441">
        <v>45261</v>
      </c>
      <c r="G4382" s="220" t="s">
        <v>1773</v>
      </c>
      <c r="H4382" s="220" t="s">
        <v>74</v>
      </c>
    </row>
    <row r="4383" spans="1:8" ht="27" customHeight="1">
      <c r="A4383">
        <v>11823</v>
      </c>
      <c r="B4383" t="s">
        <v>12947</v>
      </c>
      <c r="C4383" t="s">
        <v>1574</v>
      </c>
      <c r="D4383" s="673">
        <v>7.68</v>
      </c>
      <c r="E4383" s="220" t="s">
        <v>14360</v>
      </c>
      <c r="F4383" s="441">
        <v>45261</v>
      </c>
      <c r="G4383" s="220" t="s">
        <v>1773</v>
      </c>
      <c r="H4383" s="220" t="s">
        <v>74</v>
      </c>
    </row>
    <row r="4384" spans="1:8" ht="27" customHeight="1">
      <c r="A4384">
        <v>11822</v>
      </c>
      <c r="B4384" t="s">
        <v>12948</v>
      </c>
      <c r="C4384" t="s">
        <v>1574</v>
      </c>
      <c r="D4384" s="673">
        <v>28.29</v>
      </c>
      <c r="E4384" s="220" t="s">
        <v>14360</v>
      </c>
      <c r="F4384" s="441">
        <v>45261</v>
      </c>
      <c r="G4384" s="220" t="s">
        <v>1773</v>
      </c>
      <c r="H4384" s="220" t="s">
        <v>74</v>
      </c>
    </row>
    <row r="4385" spans="1:8" ht="27" customHeight="1">
      <c r="A4385">
        <v>11831</v>
      </c>
      <c r="B4385" t="s">
        <v>12949</v>
      </c>
      <c r="C4385" t="s">
        <v>1574</v>
      </c>
      <c r="D4385" s="673">
        <v>17.03</v>
      </c>
      <c r="E4385" s="220" t="s">
        <v>14360</v>
      </c>
      <c r="F4385" s="441">
        <v>45261</v>
      </c>
      <c r="G4385" s="220" t="s">
        <v>1773</v>
      </c>
      <c r="H4385" s="220" t="s">
        <v>74</v>
      </c>
    </row>
    <row r="4386" spans="1:8" ht="27" customHeight="1">
      <c r="A4386">
        <v>7613</v>
      </c>
      <c r="B4386" t="s">
        <v>12950</v>
      </c>
      <c r="C4386" t="s">
        <v>1574</v>
      </c>
      <c r="D4386" s="674">
        <v>119503.15</v>
      </c>
      <c r="E4386" s="220" t="s">
        <v>14360</v>
      </c>
      <c r="F4386" s="441">
        <v>45261</v>
      </c>
      <c r="G4386" s="220" t="s">
        <v>1773</v>
      </c>
      <c r="H4386" s="220" t="s">
        <v>74</v>
      </c>
    </row>
    <row r="4387" spans="1:8" ht="27" customHeight="1">
      <c r="A4387">
        <v>7619</v>
      </c>
      <c r="B4387" t="s">
        <v>12951</v>
      </c>
      <c r="C4387" t="s">
        <v>1574</v>
      </c>
      <c r="D4387" s="674">
        <v>18472.63</v>
      </c>
      <c r="E4387" s="220" t="s">
        <v>14360</v>
      </c>
      <c r="F4387" s="441">
        <v>45261</v>
      </c>
      <c r="G4387" s="220" t="s">
        <v>1773</v>
      </c>
      <c r="H4387" s="220" t="s">
        <v>74</v>
      </c>
    </row>
    <row r="4388" spans="1:8" ht="27" customHeight="1">
      <c r="A4388">
        <v>12076</v>
      </c>
      <c r="B4388" t="s">
        <v>12952</v>
      </c>
      <c r="C4388" t="s">
        <v>1574</v>
      </c>
      <c r="D4388" s="674">
        <v>8473.68</v>
      </c>
      <c r="E4388" s="220" t="s">
        <v>14360</v>
      </c>
      <c r="F4388" s="441">
        <v>45261</v>
      </c>
      <c r="G4388" s="220" t="s">
        <v>1773</v>
      </c>
      <c r="H4388" s="220" t="s">
        <v>74</v>
      </c>
    </row>
    <row r="4389" spans="1:8" ht="27" customHeight="1">
      <c r="A4389">
        <v>7614</v>
      </c>
      <c r="B4389" t="s">
        <v>12953</v>
      </c>
      <c r="C4389" t="s">
        <v>1574</v>
      </c>
      <c r="D4389" s="674">
        <v>23298.39</v>
      </c>
      <c r="E4389" s="220" t="s">
        <v>14360</v>
      </c>
      <c r="F4389" s="441">
        <v>45261</v>
      </c>
      <c r="G4389" s="220" t="s">
        <v>1773</v>
      </c>
      <c r="H4389" s="220" t="s">
        <v>74</v>
      </c>
    </row>
    <row r="4390" spans="1:8" ht="27" customHeight="1">
      <c r="A4390">
        <v>7618</v>
      </c>
      <c r="B4390" t="s">
        <v>12954</v>
      </c>
      <c r="C4390" t="s">
        <v>1574</v>
      </c>
      <c r="D4390" s="674">
        <v>151107.57</v>
      </c>
      <c r="E4390" s="220" t="s">
        <v>14360</v>
      </c>
      <c r="F4390" s="441">
        <v>45261</v>
      </c>
      <c r="G4390" s="220" t="s">
        <v>1773</v>
      </c>
      <c r="H4390" s="220" t="s">
        <v>74</v>
      </c>
    </row>
    <row r="4391" spans="1:8" ht="27" customHeight="1">
      <c r="A4391">
        <v>7620</v>
      </c>
      <c r="B4391" t="s">
        <v>12955</v>
      </c>
      <c r="C4391" t="s">
        <v>1574</v>
      </c>
      <c r="D4391" s="674">
        <v>32684.21</v>
      </c>
      <c r="E4391" s="220" t="s">
        <v>14360</v>
      </c>
      <c r="F4391" s="441">
        <v>45261</v>
      </c>
      <c r="G4391" s="220" t="s">
        <v>1773</v>
      </c>
      <c r="H4391" s="220" t="s">
        <v>74</v>
      </c>
    </row>
    <row r="4392" spans="1:8" ht="27" customHeight="1">
      <c r="A4392">
        <v>7610</v>
      </c>
      <c r="B4392" t="s">
        <v>12956</v>
      </c>
      <c r="C4392" t="s">
        <v>1574</v>
      </c>
      <c r="D4392" s="674">
        <v>10349.99</v>
      </c>
      <c r="E4392" s="220" t="s">
        <v>14360</v>
      </c>
      <c r="F4392" s="441">
        <v>45261</v>
      </c>
      <c r="G4392" s="220" t="s">
        <v>1773</v>
      </c>
      <c r="H4392" s="220" t="s">
        <v>74</v>
      </c>
    </row>
    <row r="4393" spans="1:8" ht="27" customHeight="1">
      <c r="A4393">
        <v>7615</v>
      </c>
      <c r="B4393" t="s">
        <v>12957</v>
      </c>
      <c r="C4393" t="s">
        <v>1574</v>
      </c>
      <c r="D4393" s="674">
        <v>38131.57</v>
      </c>
      <c r="E4393" s="220" t="s">
        <v>14360</v>
      </c>
      <c r="F4393" s="441">
        <v>45261</v>
      </c>
      <c r="G4393" s="220" t="s">
        <v>1773</v>
      </c>
      <c r="H4393" s="220" t="s">
        <v>74</v>
      </c>
    </row>
    <row r="4394" spans="1:8" ht="27" customHeight="1">
      <c r="A4394">
        <v>7617</v>
      </c>
      <c r="B4394" t="s">
        <v>12958</v>
      </c>
      <c r="C4394" t="s">
        <v>1574</v>
      </c>
      <c r="D4394" s="674">
        <v>11560.52</v>
      </c>
      <c r="E4394" s="220" t="s">
        <v>14360</v>
      </c>
      <c r="F4394" s="441">
        <v>45261</v>
      </c>
      <c r="G4394" s="220" t="s">
        <v>1773</v>
      </c>
      <c r="H4394" s="220" t="s">
        <v>74</v>
      </c>
    </row>
    <row r="4395" spans="1:8" ht="27" customHeight="1">
      <c r="A4395">
        <v>7616</v>
      </c>
      <c r="B4395" t="s">
        <v>12959</v>
      </c>
      <c r="C4395" t="s">
        <v>1574</v>
      </c>
      <c r="D4395" s="674">
        <v>62224.68</v>
      </c>
      <c r="E4395" s="220" t="s">
        <v>14360</v>
      </c>
      <c r="F4395" s="441">
        <v>45261</v>
      </c>
      <c r="G4395" s="220" t="s">
        <v>1773</v>
      </c>
      <c r="H4395" s="220" t="s">
        <v>74</v>
      </c>
    </row>
    <row r="4396" spans="1:8" ht="27" customHeight="1">
      <c r="A4396">
        <v>7611</v>
      </c>
      <c r="B4396" t="s">
        <v>12960</v>
      </c>
      <c r="C4396" t="s">
        <v>1574</v>
      </c>
      <c r="D4396" s="674">
        <v>14950</v>
      </c>
      <c r="E4396" s="220" t="s">
        <v>14360</v>
      </c>
      <c r="F4396" s="441">
        <v>45261</v>
      </c>
      <c r="G4396" s="220" t="s">
        <v>1773</v>
      </c>
      <c r="H4396" s="220" t="s">
        <v>74</v>
      </c>
    </row>
    <row r="4397" spans="1:8" ht="27" customHeight="1">
      <c r="A4397">
        <v>7612</v>
      </c>
      <c r="B4397" t="s">
        <v>12961</v>
      </c>
      <c r="C4397" t="s">
        <v>1574</v>
      </c>
      <c r="D4397" s="674">
        <v>85351.78</v>
      </c>
      <c r="E4397" s="220" t="s">
        <v>14360</v>
      </c>
      <c r="F4397" s="441">
        <v>45261</v>
      </c>
      <c r="G4397" s="220" t="s">
        <v>1773</v>
      </c>
      <c r="H4397" s="220" t="s">
        <v>74</v>
      </c>
    </row>
    <row r="4398" spans="1:8" ht="27" customHeight="1">
      <c r="A4398">
        <v>37371</v>
      </c>
      <c r="B4398" t="s">
        <v>12962</v>
      </c>
      <c r="C4398" t="s">
        <v>1573</v>
      </c>
      <c r="D4398" s="673">
        <v>0.77</v>
      </c>
      <c r="E4398" s="220" t="s">
        <v>14360</v>
      </c>
      <c r="F4398" s="441">
        <v>45261</v>
      </c>
      <c r="G4398" s="220" t="s">
        <v>1773</v>
      </c>
      <c r="H4398" s="220" t="s">
        <v>74</v>
      </c>
    </row>
    <row r="4399" spans="1:8" ht="27" customHeight="1">
      <c r="A4399">
        <v>40861</v>
      </c>
      <c r="B4399" t="s">
        <v>12963</v>
      </c>
      <c r="C4399" t="s">
        <v>1580</v>
      </c>
      <c r="D4399" s="673">
        <v>145.46</v>
      </c>
      <c r="E4399" s="220" t="s">
        <v>14360</v>
      </c>
      <c r="F4399" s="441">
        <v>45261</v>
      </c>
      <c r="G4399" s="220" t="s">
        <v>1773</v>
      </c>
      <c r="H4399" s="220" t="s">
        <v>74</v>
      </c>
    </row>
    <row r="4400" spans="1:8" ht="27" customHeight="1">
      <c r="A4400">
        <v>36510</v>
      </c>
      <c r="B4400" t="s">
        <v>12964</v>
      </c>
      <c r="C4400" t="s">
        <v>1574</v>
      </c>
      <c r="D4400" s="674">
        <v>985932.68</v>
      </c>
      <c r="E4400" s="220" t="s">
        <v>14360</v>
      </c>
      <c r="F4400" s="441">
        <v>45261</v>
      </c>
      <c r="G4400" s="220" t="s">
        <v>1773</v>
      </c>
      <c r="H4400" s="220" t="s">
        <v>74</v>
      </c>
    </row>
    <row r="4401" spans="1:8" ht="27" customHeight="1">
      <c r="A4401">
        <v>25020</v>
      </c>
      <c r="B4401" t="s">
        <v>12965</v>
      </c>
      <c r="C4401" t="s">
        <v>1574</v>
      </c>
      <c r="D4401" s="674">
        <v>4061695.76</v>
      </c>
      <c r="E4401" s="220" t="s">
        <v>14360</v>
      </c>
      <c r="F4401" s="441">
        <v>45261</v>
      </c>
      <c r="G4401" s="220" t="s">
        <v>1773</v>
      </c>
      <c r="H4401" s="220" t="s">
        <v>74</v>
      </c>
    </row>
    <row r="4402" spans="1:8" ht="27" customHeight="1">
      <c r="A4402">
        <v>7622</v>
      </c>
      <c r="B4402" t="s">
        <v>12966</v>
      </c>
      <c r="C4402" t="s">
        <v>1574</v>
      </c>
      <c r="D4402" s="674">
        <v>956498.8</v>
      </c>
      <c r="E4402" s="220" t="s">
        <v>14360</v>
      </c>
      <c r="F4402" s="441">
        <v>45261</v>
      </c>
      <c r="G4402" s="220" t="s">
        <v>1773</v>
      </c>
      <c r="H4402" s="220" t="s">
        <v>74</v>
      </c>
    </row>
    <row r="4403" spans="1:8" ht="27" customHeight="1">
      <c r="A4403">
        <v>7624</v>
      </c>
      <c r="B4403" t="s">
        <v>12967</v>
      </c>
      <c r="C4403" t="s">
        <v>1574</v>
      </c>
      <c r="D4403" s="674">
        <v>1240000</v>
      </c>
      <c r="E4403" s="220" t="s">
        <v>14360</v>
      </c>
      <c r="F4403" s="441">
        <v>45261</v>
      </c>
      <c r="G4403" s="220" t="s">
        <v>1773</v>
      </c>
      <c r="H4403" s="220" t="s">
        <v>74</v>
      </c>
    </row>
    <row r="4404" spans="1:8" ht="27" customHeight="1">
      <c r="A4404">
        <v>7625</v>
      </c>
      <c r="B4404" t="s">
        <v>12968</v>
      </c>
      <c r="C4404" t="s">
        <v>1574</v>
      </c>
      <c r="D4404" s="674">
        <v>1232415.78</v>
      </c>
      <c r="E4404" s="220" t="s">
        <v>14360</v>
      </c>
      <c r="F4404" s="441">
        <v>45261</v>
      </c>
      <c r="G4404" s="220" t="s">
        <v>1773</v>
      </c>
      <c r="H4404" s="220" t="s">
        <v>74</v>
      </c>
    </row>
    <row r="4405" spans="1:8" ht="27" customHeight="1">
      <c r="A4405">
        <v>7623</v>
      </c>
      <c r="B4405" t="s">
        <v>12969</v>
      </c>
      <c r="C4405" t="s">
        <v>1574</v>
      </c>
      <c r="D4405" s="674">
        <v>4061695.76</v>
      </c>
      <c r="E4405" s="220" t="s">
        <v>14360</v>
      </c>
      <c r="F4405" s="441">
        <v>45261</v>
      </c>
      <c r="G4405" s="220" t="s">
        <v>1773</v>
      </c>
      <c r="H4405" s="220" t="s">
        <v>74</v>
      </c>
    </row>
    <row r="4406" spans="1:8" ht="27" customHeight="1">
      <c r="A4406">
        <v>36508</v>
      </c>
      <c r="B4406" t="s">
        <v>12970</v>
      </c>
      <c r="C4406" t="s">
        <v>1574</v>
      </c>
      <c r="D4406" s="674">
        <v>1826705.75</v>
      </c>
      <c r="E4406" s="220" t="s">
        <v>14360</v>
      </c>
      <c r="F4406" s="441">
        <v>45261</v>
      </c>
      <c r="G4406" s="220" t="s">
        <v>1773</v>
      </c>
      <c r="H4406" s="220" t="s">
        <v>74</v>
      </c>
    </row>
    <row r="4407" spans="1:8" ht="27" customHeight="1">
      <c r="A4407">
        <v>36509</v>
      </c>
      <c r="B4407" t="s">
        <v>12971</v>
      </c>
      <c r="C4407" t="s">
        <v>1574</v>
      </c>
      <c r="D4407" s="674">
        <v>1001100.85</v>
      </c>
      <c r="E4407" s="220" t="s">
        <v>14360</v>
      </c>
      <c r="F4407" s="441">
        <v>45261</v>
      </c>
      <c r="G4407" s="220" t="s">
        <v>1773</v>
      </c>
      <c r="H4407" s="220" t="s">
        <v>74</v>
      </c>
    </row>
    <row r="4408" spans="1:8" ht="27" customHeight="1">
      <c r="A4408">
        <v>13238</v>
      </c>
      <c r="B4408" t="s">
        <v>12972</v>
      </c>
      <c r="C4408" t="s">
        <v>1574</v>
      </c>
      <c r="D4408" s="674">
        <v>302158.57</v>
      </c>
      <c r="E4408" s="220" t="s">
        <v>14360</v>
      </c>
      <c r="F4408" s="441">
        <v>45261</v>
      </c>
      <c r="G4408" s="220" t="s">
        <v>1773</v>
      </c>
      <c r="H4408" s="220" t="s">
        <v>74</v>
      </c>
    </row>
    <row r="4409" spans="1:8" ht="27" customHeight="1">
      <c r="A4409">
        <v>36511</v>
      </c>
      <c r="B4409" t="s">
        <v>12973</v>
      </c>
      <c r="C4409" t="s">
        <v>1574</v>
      </c>
      <c r="D4409" s="674">
        <v>350120.25</v>
      </c>
      <c r="E4409" s="220" t="s">
        <v>14360</v>
      </c>
      <c r="F4409" s="441">
        <v>45261</v>
      </c>
      <c r="G4409" s="220" t="s">
        <v>1773</v>
      </c>
      <c r="H4409" s="220" t="s">
        <v>74</v>
      </c>
    </row>
    <row r="4410" spans="1:8" ht="27" customHeight="1">
      <c r="A4410">
        <v>36515</v>
      </c>
      <c r="B4410" t="s">
        <v>12974</v>
      </c>
      <c r="C4410" t="s">
        <v>1574</v>
      </c>
      <c r="D4410" s="674">
        <v>103117.6</v>
      </c>
      <c r="E4410" s="220" t="s">
        <v>14360</v>
      </c>
      <c r="F4410" s="441">
        <v>45261</v>
      </c>
      <c r="G4410" s="220" t="s">
        <v>1773</v>
      </c>
      <c r="H4410" s="220" t="s">
        <v>74</v>
      </c>
    </row>
    <row r="4411" spans="1:8" ht="27" customHeight="1">
      <c r="A4411">
        <v>10598</v>
      </c>
      <c r="B4411" t="s">
        <v>12975</v>
      </c>
      <c r="C4411" t="s">
        <v>1574</v>
      </c>
      <c r="D4411" s="674">
        <v>167220.78</v>
      </c>
      <c r="E4411" s="220" t="s">
        <v>14360</v>
      </c>
      <c r="F4411" s="441">
        <v>45261</v>
      </c>
      <c r="G4411" s="220" t="s">
        <v>1773</v>
      </c>
      <c r="H4411" s="220" t="s">
        <v>74</v>
      </c>
    </row>
    <row r="4412" spans="1:8" ht="27" customHeight="1">
      <c r="A4412">
        <v>7640</v>
      </c>
      <c r="B4412" t="s">
        <v>12976</v>
      </c>
      <c r="C4412" t="s">
        <v>1574</v>
      </c>
      <c r="D4412" s="674">
        <v>256595</v>
      </c>
      <c r="E4412" s="220" t="s">
        <v>14360</v>
      </c>
      <c r="F4412" s="441">
        <v>45261</v>
      </c>
      <c r="G4412" s="220" t="s">
        <v>1773</v>
      </c>
      <c r="H4412" s="220" t="s">
        <v>74</v>
      </c>
    </row>
    <row r="4413" spans="1:8" ht="27" customHeight="1">
      <c r="A4413">
        <v>36513</v>
      </c>
      <c r="B4413" t="s">
        <v>12977</v>
      </c>
      <c r="C4413" t="s">
        <v>1574</v>
      </c>
      <c r="D4413" s="674">
        <v>247182.5</v>
      </c>
      <c r="E4413" s="220" t="s">
        <v>14360</v>
      </c>
      <c r="F4413" s="441">
        <v>45261</v>
      </c>
      <c r="G4413" s="220" t="s">
        <v>1773</v>
      </c>
      <c r="H4413" s="220" t="s">
        <v>74</v>
      </c>
    </row>
    <row r="4414" spans="1:8" ht="27" customHeight="1">
      <c r="A4414">
        <v>36514</v>
      </c>
      <c r="B4414" t="s">
        <v>12978</v>
      </c>
      <c r="C4414" t="s">
        <v>1574</v>
      </c>
      <c r="D4414" s="674">
        <v>275779.65000000002</v>
      </c>
      <c r="E4414" s="220" t="s">
        <v>14360</v>
      </c>
      <c r="F4414" s="441">
        <v>45261</v>
      </c>
      <c r="G4414" s="220" t="s">
        <v>1773</v>
      </c>
      <c r="H4414" s="220" t="s">
        <v>74</v>
      </c>
    </row>
    <row r="4415" spans="1:8" ht="27" customHeight="1">
      <c r="A4415">
        <v>11572</v>
      </c>
      <c r="B4415" t="s">
        <v>12979</v>
      </c>
      <c r="C4415" t="s">
        <v>1574</v>
      </c>
      <c r="D4415" s="673">
        <v>32.86</v>
      </c>
      <c r="E4415" s="220" t="s">
        <v>14360</v>
      </c>
      <c r="F4415" s="441">
        <v>45261</v>
      </c>
      <c r="G4415" s="220" t="s">
        <v>1773</v>
      </c>
      <c r="H4415" s="220" t="s">
        <v>74</v>
      </c>
    </row>
    <row r="4416" spans="1:8" ht="27" customHeight="1">
      <c r="A4416">
        <v>36149</v>
      </c>
      <c r="B4416" t="s">
        <v>12980</v>
      </c>
      <c r="C4416" t="s">
        <v>1574</v>
      </c>
      <c r="D4416" s="673">
        <v>199.75</v>
      </c>
      <c r="E4416" s="220" t="s">
        <v>14360</v>
      </c>
      <c r="F4416" s="441">
        <v>45261</v>
      </c>
      <c r="G4416" s="220" t="s">
        <v>1773</v>
      </c>
      <c r="H4416" s="220" t="s">
        <v>74</v>
      </c>
    </row>
    <row r="4417" spans="1:8" ht="27" customHeight="1">
      <c r="A4417">
        <v>42407</v>
      </c>
      <c r="B4417" t="s">
        <v>12981</v>
      </c>
      <c r="C4417" t="s">
        <v>1577</v>
      </c>
      <c r="D4417" s="673">
        <v>5.37</v>
      </c>
      <c r="E4417" s="220" t="s">
        <v>14360</v>
      </c>
      <c r="F4417" s="441">
        <v>45261</v>
      </c>
      <c r="G4417" s="220" t="s">
        <v>1773</v>
      </c>
      <c r="H4417" s="220" t="s">
        <v>74</v>
      </c>
    </row>
    <row r="4418" spans="1:8" ht="27" customHeight="1">
      <c r="A4418">
        <v>11581</v>
      </c>
      <c r="B4418" t="s">
        <v>12982</v>
      </c>
      <c r="C4418" t="s">
        <v>1577</v>
      </c>
      <c r="D4418" s="673">
        <v>21.69</v>
      </c>
      <c r="E4418" s="220" t="s">
        <v>14360</v>
      </c>
      <c r="F4418" s="441">
        <v>45261</v>
      </c>
      <c r="G4418" s="220" t="s">
        <v>1773</v>
      </c>
      <c r="H4418" s="220" t="s">
        <v>74</v>
      </c>
    </row>
    <row r="4419" spans="1:8" ht="27" customHeight="1">
      <c r="A4419">
        <v>43605</v>
      </c>
      <c r="B4419" t="s">
        <v>12983</v>
      </c>
      <c r="C4419" t="s">
        <v>1577</v>
      </c>
      <c r="D4419" s="673">
        <v>44.37</v>
      </c>
      <c r="E4419" s="220" t="s">
        <v>14360</v>
      </c>
      <c r="F4419" s="441">
        <v>45261</v>
      </c>
      <c r="G4419" s="220" t="s">
        <v>1773</v>
      </c>
      <c r="H4419" s="220" t="s">
        <v>74</v>
      </c>
    </row>
    <row r="4420" spans="1:8" ht="27" customHeight="1">
      <c r="A4420">
        <v>11580</v>
      </c>
      <c r="B4420" t="s">
        <v>12984</v>
      </c>
      <c r="C4420" t="s">
        <v>1577</v>
      </c>
      <c r="D4420" s="673">
        <v>8.6999999999999993</v>
      </c>
      <c r="E4420" s="220" t="s">
        <v>14360</v>
      </c>
      <c r="F4420" s="441">
        <v>45261</v>
      </c>
      <c r="G4420" s="220" t="s">
        <v>1773</v>
      </c>
      <c r="H4420" s="220" t="s">
        <v>74</v>
      </c>
    </row>
    <row r="4421" spans="1:8" ht="27" customHeight="1">
      <c r="A4421">
        <v>10743</v>
      </c>
      <c r="B4421" t="s">
        <v>12985</v>
      </c>
      <c r="C4421" t="s">
        <v>1574</v>
      </c>
      <c r="D4421" s="673">
        <v>481.64</v>
      </c>
      <c r="E4421" s="220" t="s">
        <v>14360</v>
      </c>
      <c r="F4421" s="441">
        <v>45261</v>
      </c>
      <c r="G4421" s="220" t="s">
        <v>1773</v>
      </c>
      <c r="H4421" s="220" t="s">
        <v>74</v>
      </c>
    </row>
    <row r="4422" spans="1:8" ht="27" customHeight="1">
      <c r="A4422">
        <v>39848</v>
      </c>
      <c r="B4422" t="s">
        <v>12986</v>
      </c>
      <c r="C4422" t="s">
        <v>1577</v>
      </c>
      <c r="D4422" s="673">
        <v>1.82</v>
      </c>
      <c r="E4422" s="220" t="s">
        <v>14360</v>
      </c>
      <c r="F4422" s="441">
        <v>45261</v>
      </c>
      <c r="G4422" s="220" t="s">
        <v>1773</v>
      </c>
      <c r="H4422" s="220" t="s">
        <v>74</v>
      </c>
    </row>
    <row r="4423" spans="1:8" ht="27" customHeight="1">
      <c r="A4423">
        <v>20999</v>
      </c>
      <c r="B4423" t="s">
        <v>12987</v>
      </c>
      <c r="C4423" t="s">
        <v>1577</v>
      </c>
      <c r="D4423" s="673">
        <v>13.4</v>
      </c>
      <c r="E4423" s="220" t="s">
        <v>14360</v>
      </c>
      <c r="F4423" s="441">
        <v>45261</v>
      </c>
      <c r="G4423" s="220" t="s">
        <v>1773</v>
      </c>
      <c r="H4423" s="220" t="s">
        <v>74</v>
      </c>
    </row>
    <row r="4424" spans="1:8" ht="27" customHeight="1">
      <c r="A4424">
        <v>21001</v>
      </c>
      <c r="B4424" t="s">
        <v>12988</v>
      </c>
      <c r="C4424" t="s">
        <v>1577</v>
      </c>
      <c r="D4424" s="673">
        <v>25.01</v>
      </c>
      <c r="E4424" s="220" t="s">
        <v>14360</v>
      </c>
      <c r="F4424" s="441">
        <v>45261</v>
      </c>
      <c r="G4424" s="220" t="s">
        <v>1773</v>
      </c>
      <c r="H4424" s="220" t="s">
        <v>74</v>
      </c>
    </row>
    <row r="4425" spans="1:8" ht="27" customHeight="1">
      <c r="A4425">
        <v>21003</v>
      </c>
      <c r="B4425" t="s">
        <v>12989</v>
      </c>
      <c r="C4425" t="s">
        <v>1577</v>
      </c>
      <c r="D4425" s="673">
        <v>41.1</v>
      </c>
      <c r="E4425" s="220" t="s">
        <v>14360</v>
      </c>
      <c r="F4425" s="441">
        <v>45261</v>
      </c>
      <c r="G4425" s="220" t="s">
        <v>1773</v>
      </c>
      <c r="H4425" s="220" t="s">
        <v>74</v>
      </c>
    </row>
    <row r="4426" spans="1:8" ht="27" customHeight="1">
      <c r="A4426">
        <v>21006</v>
      </c>
      <c r="B4426" t="s">
        <v>12990</v>
      </c>
      <c r="C4426" t="s">
        <v>1577</v>
      </c>
      <c r="D4426" s="673">
        <v>87.22</v>
      </c>
      <c r="E4426" s="220" t="s">
        <v>14360</v>
      </c>
      <c r="F4426" s="441">
        <v>45261</v>
      </c>
      <c r="G4426" s="220" t="s">
        <v>1773</v>
      </c>
      <c r="H4426" s="220" t="s">
        <v>74</v>
      </c>
    </row>
    <row r="4427" spans="1:8" ht="27" customHeight="1">
      <c r="A4427">
        <v>21019</v>
      </c>
      <c r="B4427" t="s">
        <v>12991</v>
      </c>
      <c r="C4427" t="s">
        <v>1577</v>
      </c>
      <c r="D4427" s="673">
        <v>30.32</v>
      </c>
      <c r="E4427" s="220" t="s">
        <v>14360</v>
      </c>
      <c r="F4427" s="441">
        <v>45261</v>
      </c>
      <c r="G4427" s="220" t="s">
        <v>1773</v>
      </c>
      <c r="H4427" s="220" t="s">
        <v>74</v>
      </c>
    </row>
    <row r="4428" spans="1:8" ht="27" customHeight="1">
      <c r="A4428">
        <v>21021</v>
      </c>
      <c r="B4428" t="s">
        <v>12992</v>
      </c>
      <c r="C4428" t="s">
        <v>1577</v>
      </c>
      <c r="D4428" s="673">
        <v>47.93</v>
      </c>
      <c r="E4428" s="220" t="s">
        <v>14360</v>
      </c>
      <c r="F4428" s="441">
        <v>45261</v>
      </c>
      <c r="G4428" s="220" t="s">
        <v>1773</v>
      </c>
      <c r="H4428" s="220" t="s">
        <v>74</v>
      </c>
    </row>
    <row r="4429" spans="1:8" ht="27" customHeight="1">
      <c r="A4429">
        <v>21024</v>
      </c>
      <c r="B4429" t="s">
        <v>12993</v>
      </c>
      <c r="C4429" t="s">
        <v>1577</v>
      </c>
      <c r="D4429" s="673">
        <v>102.69</v>
      </c>
      <c r="E4429" s="220" t="s">
        <v>14360</v>
      </c>
      <c r="F4429" s="441">
        <v>45261</v>
      </c>
      <c r="G4429" s="220" t="s">
        <v>1773</v>
      </c>
      <c r="H4429" s="220" t="s">
        <v>74</v>
      </c>
    </row>
    <row r="4430" spans="1:8" ht="27" customHeight="1">
      <c r="A4430">
        <v>40624</v>
      </c>
      <c r="B4430" t="s">
        <v>12994</v>
      </c>
      <c r="C4430" t="s">
        <v>1577</v>
      </c>
      <c r="D4430" s="673">
        <v>101.02</v>
      </c>
      <c r="E4430" s="220" t="s">
        <v>14360</v>
      </c>
      <c r="F4430" s="441">
        <v>45261</v>
      </c>
      <c r="G4430" s="220" t="s">
        <v>1773</v>
      </c>
      <c r="H4430" s="220" t="s">
        <v>74</v>
      </c>
    </row>
    <row r="4431" spans="1:8" ht="27" customHeight="1">
      <c r="A4431">
        <v>42575</v>
      </c>
      <c r="B4431" t="s">
        <v>12995</v>
      </c>
      <c r="C4431" t="s">
        <v>1577</v>
      </c>
      <c r="D4431" s="673">
        <v>92.7</v>
      </c>
      <c r="E4431" s="220" t="s">
        <v>14360</v>
      </c>
      <c r="F4431" s="441">
        <v>45261</v>
      </c>
      <c r="G4431" s="220" t="s">
        <v>1773</v>
      </c>
      <c r="H4431" s="220" t="s">
        <v>74</v>
      </c>
    </row>
    <row r="4432" spans="1:8" ht="27" customHeight="1">
      <c r="A4432">
        <v>13127</v>
      </c>
      <c r="B4432" t="s">
        <v>12996</v>
      </c>
      <c r="C4432" t="s">
        <v>1577</v>
      </c>
      <c r="D4432" s="673">
        <v>45.06</v>
      </c>
      <c r="E4432" s="220" t="s">
        <v>14360</v>
      </c>
      <c r="F4432" s="441">
        <v>45261</v>
      </c>
      <c r="G4432" s="220" t="s">
        <v>1773</v>
      </c>
      <c r="H4432" s="220" t="s">
        <v>74</v>
      </c>
    </row>
    <row r="4433" spans="1:8" ht="27" customHeight="1">
      <c r="A4433">
        <v>13137</v>
      </c>
      <c r="B4433" t="s">
        <v>12997</v>
      </c>
      <c r="C4433" t="s">
        <v>1577</v>
      </c>
      <c r="D4433" s="673">
        <v>59.79</v>
      </c>
      <c r="E4433" s="220" t="s">
        <v>14360</v>
      </c>
      <c r="F4433" s="441">
        <v>45261</v>
      </c>
      <c r="G4433" s="220" t="s">
        <v>1773</v>
      </c>
      <c r="H4433" s="220" t="s">
        <v>74</v>
      </c>
    </row>
    <row r="4434" spans="1:8" ht="27" customHeight="1">
      <c r="A4434">
        <v>42574</v>
      </c>
      <c r="B4434" t="s">
        <v>12998</v>
      </c>
      <c r="C4434" t="s">
        <v>1577</v>
      </c>
      <c r="D4434" s="673">
        <v>69.180000000000007</v>
      </c>
      <c r="E4434" s="220" t="s">
        <v>14360</v>
      </c>
      <c r="F4434" s="441">
        <v>45261</v>
      </c>
      <c r="G4434" s="220" t="s">
        <v>1773</v>
      </c>
      <c r="H4434" s="220" t="s">
        <v>74</v>
      </c>
    </row>
    <row r="4435" spans="1:8" ht="27" customHeight="1">
      <c r="A4435">
        <v>20989</v>
      </c>
      <c r="B4435" t="s">
        <v>12999</v>
      </c>
      <c r="C4435" t="s">
        <v>1577</v>
      </c>
      <c r="D4435" s="674">
        <v>2142.23</v>
      </c>
      <c r="E4435" s="220" t="s">
        <v>14360</v>
      </c>
      <c r="F4435" s="441">
        <v>45261</v>
      </c>
      <c r="G4435" s="220" t="s">
        <v>1773</v>
      </c>
      <c r="H4435" s="220" t="s">
        <v>74</v>
      </c>
    </row>
    <row r="4436" spans="1:8" ht="27" customHeight="1">
      <c r="A4436">
        <v>21147</v>
      </c>
      <c r="B4436" t="s">
        <v>13000</v>
      </c>
      <c r="C4436" t="s">
        <v>1577</v>
      </c>
      <c r="D4436" s="673">
        <v>200.86</v>
      </c>
      <c r="E4436" s="220" t="s">
        <v>14360</v>
      </c>
      <c r="F4436" s="441">
        <v>45261</v>
      </c>
      <c r="G4436" s="220" t="s">
        <v>1773</v>
      </c>
      <c r="H4436" s="220" t="s">
        <v>74</v>
      </c>
    </row>
    <row r="4437" spans="1:8" ht="27" customHeight="1">
      <c r="A4437">
        <v>21148</v>
      </c>
      <c r="B4437" t="s">
        <v>13001</v>
      </c>
      <c r="C4437" t="s">
        <v>1577</v>
      </c>
      <c r="D4437" s="673">
        <v>123.97</v>
      </c>
      <c r="E4437" s="220" t="s">
        <v>14360</v>
      </c>
      <c r="F4437" s="441">
        <v>45261</v>
      </c>
      <c r="G4437" s="220" t="s">
        <v>1773</v>
      </c>
      <c r="H4437" s="220" t="s">
        <v>74</v>
      </c>
    </row>
    <row r="4438" spans="1:8" ht="27" customHeight="1">
      <c r="A4438">
        <v>20984</v>
      </c>
      <c r="B4438" t="s">
        <v>13002</v>
      </c>
      <c r="C4438" t="s">
        <v>1577</v>
      </c>
      <c r="D4438" s="674">
        <v>4110.5200000000004</v>
      </c>
      <c r="E4438" s="220" t="s">
        <v>14360</v>
      </c>
      <c r="F4438" s="441">
        <v>45261</v>
      </c>
      <c r="G4438" s="220" t="s">
        <v>1773</v>
      </c>
      <c r="H4438" s="220" t="s">
        <v>74</v>
      </c>
    </row>
    <row r="4439" spans="1:8" ht="27" customHeight="1">
      <c r="A4439">
        <v>13042</v>
      </c>
      <c r="B4439" t="s">
        <v>13003</v>
      </c>
      <c r="C4439" t="s">
        <v>1577</v>
      </c>
      <c r="D4439" s="674">
        <v>2277.84</v>
      </c>
      <c r="E4439" s="220" t="s">
        <v>14360</v>
      </c>
      <c r="F4439" s="441">
        <v>45261</v>
      </c>
      <c r="G4439" s="220" t="s">
        <v>1773</v>
      </c>
      <c r="H4439" s="220" t="s">
        <v>74</v>
      </c>
    </row>
    <row r="4440" spans="1:8" ht="27" customHeight="1">
      <c r="A4440">
        <v>21150</v>
      </c>
      <c r="B4440" t="s">
        <v>13004</v>
      </c>
      <c r="C4440" t="s">
        <v>1577</v>
      </c>
      <c r="D4440" s="673">
        <v>61.47</v>
      </c>
      <c r="E4440" s="220" t="s">
        <v>14360</v>
      </c>
      <c r="F4440" s="441">
        <v>45261</v>
      </c>
      <c r="G4440" s="220" t="s">
        <v>1773</v>
      </c>
      <c r="H4440" s="220" t="s">
        <v>74</v>
      </c>
    </row>
    <row r="4441" spans="1:8" ht="27" customHeight="1">
      <c r="A4441">
        <v>13141</v>
      </c>
      <c r="B4441" t="s">
        <v>13005</v>
      </c>
      <c r="C4441" t="s">
        <v>1577</v>
      </c>
      <c r="D4441" s="673">
        <v>77.45</v>
      </c>
      <c r="E4441" s="220" t="s">
        <v>14360</v>
      </c>
      <c r="F4441" s="441">
        <v>45261</v>
      </c>
      <c r="G4441" s="220" t="s">
        <v>1773</v>
      </c>
      <c r="H4441" s="220" t="s">
        <v>74</v>
      </c>
    </row>
    <row r="4442" spans="1:8" ht="27" customHeight="1">
      <c r="A4442">
        <v>42576</v>
      </c>
      <c r="B4442" t="s">
        <v>13006</v>
      </c>
      <c r="C4442" t="s">
        <v>1577</v>
      </c>
      <c r="D4442" s="673">
        <v>252.88</v>
      </c>
      <c r="E4442" s="220" t="s">
        <v>14360</v>
      </c>
      <c r="F4442" s="441">
        <v>45261</v>
      </c>
      <c r="G4442" s="220" t="s">
        <v>1773</v>
      </c>
      <c r="H4442" s="220" t="s">
        <v>74</v>
      </c>
    </row>
    <row r="4443" spans="1:8" ht="27" customHeight="1">
      <c r="A4443">
        <v>21151</v>
      </c>
      <c r="B4443" t="s">
        <v>13007</v>
      </c>
      <c r="C4443" t="s">
        <v>1577</v>
      </c>
      <c r="D4443" s="673">
        <v>367.94</v>
      </c>
      <c r="E4443" s="220" t="s">
        <v>14360</v>
      </c>
      <c r="F4443" s="441">
        <v>45261</v>
      </c>
      <c r="G4443" s="220" t="s">
        <v>1773</v>
      </c>
      <c r="H4443" s="220" t="s">
        <v>74</v>
      </c>
    </row>
    <row r="4444" spans="1:8" ht="27" customHeight="1">
      <c r="A4444">
        <v>13142</v>
      </c>
      <c r="B4444" t="s">
        <v>13008</v>
      </c>
      <c r="C4444" t="s">
        <v>1577</v>
      </c>
      <c r="D4444" s="673">
        <v>526</v>
      </c>
      <c r="E4444" s="220" t="s">
        <v>14360</v>
      </c>
      <c r="F4444" s="441">
        <v>45261</v>
      </c>
      <c r="G4444" s="220" t="s">
        <v>1773</v>
      </c>
      <c r="H4444" s="220" t="s">
        <v>74</v>
      </c>
    </row>
    <row r="4445" spans="1:8" ht="27" customHeight="1">
      <c r="A4445">
        <v>42577</v>
      </c>
      <c r="B4445" t="s">
        <v>13009</v>
      </c>
      <c r="C4445" t="s">
        <v>1577</v>
      </c>
      <c r="D4445" s="673">
        <v>577.16999999999996</v>
      </c>
      <c r="E4445" s="220" t="s">
        <v>14360</v>
      </c>
      <c r="F4445" s="441">
        <v>45261</v>
      </c>
      <c r="G4445" s="220" t="s">
        <v>1773</v>
      </c>
      <c r="H4445" s="220" t="s">
        <v>74</v>
      </c>
    </row>
    <row r="4446" spans="1:8" ht="27" customHeight="1">
      <c r="A4446">
        <v>20994</v>
      </c>
      <c r="B4446" t="s">
        <v>13010</v>
      </c>
      <c r="C4446" t="s">
        <v>1577</v>
      </c>
      <c r="D4446" s="673">
        <v>991.74</v>
      </c>
      <c r="E4446" s="220" t="s">
        <v>14360</v>
      </c>
      <c r="F4446" s="441">
        <v>45261</v>
      </c>
      <c r="G4446" s="220" t="s">
        <v>1773</v>
      </c>
      <c r="H4446" s="220" t="s">
        <v>74</v>
      </c>
    </row>
    <row r="4447" spans="1:8" ht="27" customHeight="1">
      <c r="A4447">
        <v>7672</v>
      </c>
      <c r="B4447" t="s">
        <v>13011</v>
      </c>
      <c r="C4447" t="s">
        <v>1577</v>
      </c>
      <c r="D4447" s="673">
        <v>649.70000000000005</v>
      </c>
      <c r="E4447" s="220" t="s">
        <v>14360</v>
      </c>
      <c r="F4447" s="441">
        <v>45261</v>
      </c>
      <c r="G4447" s="220" t="s">
        <v>1773</v>
      </c>
      <c r="H4447" s="220" t="s">
        <v>74</v>
      </c>
    </row>
    <row r="4448" spans="1:8" ht="27" customHeight="1">
      <c r="A4448">
        <v>20995</v>
      </c>
      <c r="B4448" t="s">
        <v>13012</v>
      </c>
      <c r="C4448" t="s">
        <v>1577</v>
      </c>
      <c r="D4448" s="674">
        <v>1303.33</v>
      </c>
      <c r="E4448" s="220" t="s">
        <v>14360</v>
      </c>
      <c r="F4448" s="441">
        <v>45261</v>
      </c>
      <c r="G4448" s="220" t="s">
        <v>1773</v>
      </c>
      <c r="H4448" s="220" t="s">
        <v>74</v>
      </c>
    </row>
    <row r="4449" spans="1:8" ht="27" customHeight="1">
      <c r="A4449">
        <v>7690</v>
      </c>
      <c r="B4449" t="s">
        <v>13013</v>
      </c>
      <c r="C4449" t="s">
        <v>1577</v>
      </c>
      <c r="D4449" s="673">
        <v>753.81</v>
      </c>
      <c r="E4449" s="220" t="s">
        <v>14360</v>
      </c>
      <c r="F4449" s="441">
        <v>45261</v>
      </c>
      <c r="G4449" s="220" t="s">
        <v>1773</v>
      </c>
      <c r="H4449" s="220" t="s">
        <v>74</v>
      </c>
    </row>
    <row r="4450" spans="1:8" ht="27" customHeight="1">
      <c r="A4450">
        <v>20980</v>
      </c>
      <c r="B4450" t="s">
        <v>13014</v>
      </c>
      <c r="C4450" t="s">
        <v>1577</v>
      </c>
      <c r="D4450" s="673">
        <v>822.33</v>
      </c>
      <c r="E4450" s="220" t="s">
        <v>14360</v>
      </c>
      <c r="F4450" s="441">
        <v>45261</v>
      </c>
      <c r="G4450" s="220" t="s">
        <v>1773</v>
      </c>
      <c r="H4450" s="220" t="s">
        <v>74</v>
      </c>
    </row>
    <row r="4451" spans="1:8" ht="27" customHeight="1">
      <c r="A4451">
        <v>7661</v>
      </c>
      <c r="B4451" t="s">
        <v>13015</v>
      </c>
      <c r="C4451" t="s">
        <v>1577</v>
      </c>
      <c r="D4451" s="673">
        <v>978.23</v>
      </c>
      <c r="E4451" s="220" t="s">
        <v>14360</v>
      </c>
      <c r="F4451" s="441">
        <v>45261</v>
      </c>
      <c r="G4451" s="220" t="s">
        <v>1773</v>
      </c>
      <c r="H4451" s="220" t="s">
        <v>74</v>
      </c>
    </row>
    <row r="4452" spans="1:8" ht="27" customHeight="1">
      <c r="A4452">
        <v>21016</v>
      </c>
      <c r="B4452" t="s">
        <v>13016</v>
      </c>
      <c r="C4452" t="s">
        <v>1577</v>
      </c>
      <c r="D4452" s="673">
        <v>156</v>
      </c>
      <c r="E4452" s="220" t="s">
        <v>14360</v>
      </c>
      <c r="F4452" s="441">
        <v>45261</v>
      </c>
      <c r="G4452" s="220" t="s">
        <v>1773</v>
      </c>
      <c r="H4452" s="220" t="s">
        <v>74</v>
      </c>
    </row>
    <row r="4453" spans="1:8" ht="27" customHeight="1">
      <c r="A4453">
        <v>21008</v>
      </c>
      <c r="B4453" t="s">
        <v>13017</v>
      </c>
      <c r="C4453" t="s">
        <v>1577</v>
      </c>
      <c r="D4453" s="673">
        <v>18.22</v>
      </c>
      <c r="E4453" s="220" t="s">
        <v>14360</v>
      </c>
      <c r="F4453" s="441">
        <v>45261</v>
      </c>
      <c r="G4453" s="220" t="s">
        <v>1773</v>
      </c>
      <c r="H4453" s="220" t="s">
        <v>74</v>
      </c>
    </row>
    <row r="4454" spans="1:8" ht="27" customHeight="1">
      <c r="A4454">
        <v>21009</v>
      </c>
      <c r="B4454" t="s">
        <v>13018</v>
      </c>
      <c r="C4454" t="s">
        <v>1577</v>
      </c>
      <c r="D4454" s="673">
        <v>23.73</v>
      </c>
      <c r="E4454" s="220" t="s">
        <v>14360</v>
      </c>
      <c r="F4454" s="441">
        <v>45261</v>
      </c>
      <c r="G4454" s="220" t="s">
        <v>1773</v>
      </c>
      <c r="H4454" s="220" t="s">
        <v>74</v>
      </c>
    </row>
    <row r="4455" spans="1:8" ht="27" customHeight="1">
      <c r="A4455">
        <v>21010</v>
      </c>
      <c r="B4455" t="s">
        <v>13019</v>
      </c>
      <c r="C4455" t="s">
        <v>1577</v>
      </c>
      <c r="D4455" s="673">
        <v>31.86</v>
      </c>
      <c r="E4455" s="220" t="s">
        <v>14360</v>
      </c>
      <c r="F4455" s="441">
        <v>45261</v>
      </c>
      <c r="G4455" s="220" t="s">
        <v>1773</v>
      </c>
      <c r="H4455" s="220" t="s">
        <v>74</v>
      </c>
    </row>
    <row r="4456" spans="1:8" ht="27" customHeight="1">
      <c r="A4456">
        <v>21011</v>
      </c>
      <c r="B4456" t="s">
        <v>13020</v>
      </c>
      <c r="C4456" t="s">
        <v>1577</v>
      </c>
      <c r="D4456" s="673">
        <v>46.43</v>
      </c>
      <c r="E4456" s="220" t="s">
        <v>14360</v>
      </c>
      <c r="F4456" s="441">
        <v>45261</v>
      </c>
      <c r="G4456" s="220" t="s">
        <v>1773</v>
      </c>
      <c r="H4456" s="220" t="s">
        <v>74</v>
      </c>
    </row>
    <row r="4457" spans="1:8" ht="27" customHeight="1">
      <c r="A4457">
        <v>21012</v>
      </c>
      <c r="B4457" t="s">
        <v>13021</v>
      </c>
      <c r="C4457" t="s">
        <v>1577</v>
      </c>
      <c r="D4457" s="673">
        <v>51.31</v>
      </c>
      <c r="E4457" s="220" t="s">
        <v>14360</v>
      </c>
      <c r="F4457" s="441">
        <v>45261</v>
      </c>
      <c r="G4457" s="220" t="s">
        <v>1773</v>
      </c>
      <c r="H4457" s="220" t="s">
        <v>74</v>
      </c>
    </row>
    <row r="4458" spans="1:8" ht="27" customHeight="1">
      <c r="A4458">
        <v>21013</v>
      </c>
      <c r="B4458" t="s">
        <v>13022</v>
      </c>
      <c r="C4458" t="s">
        <v>1577</v>
      </c>
      <c r="D4458" s="673">
        <v>66.959999999999994</v>
      </c>
      <c r="E4458" s="220" t="s">
        <v>14360</v>
      </c>
      <c r="F4458" s="441">
        <v>45261</v>
      </c>
      <c r="G4458" s="220" t="s">
        <v>1773</v>
      </c>
      <c r="H4458" s="220" t="s">
        <v>74</v>
      </c>
    </row>
    <row r="4459" spans="1:8" ht="27" customHeight="1">
      <c r="A4459">
        <v>21014</v>
      </c>
      <c r="B4459" t="s">
        <v>13023</v>
      </c>
      <c r="C4459" t="s">
        <v>1577</v>
      </c>
      <c r="D4459" s="673">
        <v>93.69</v>
      </c>
      <c r="E4459" s="220" t="s">
        <v>14360</v>
      </c>
      <c r="F4459" s="441">
        <v>45261</v>
      </c>
      <c r="G4459" s="220" t="s">
        <v>1773</v>
      </c>
      <c r="H4459" s="220" t="s">
        <v>74</v>
      </c>
    </row>
    <row r="4460" spans="1:8" ht="27" customHeight="1">
      <c r="A4460">
        <v>21015</v>
      </c>
      <c r="B4460" t="s">
        <v>13024</v>
      </c>
      <c r="C4460" t="s">
        <v>1577</v>
      </c>
      <c r="D4460" s="673">
        <v>107.64</v>
      </c>
      <c r="E4460" s="220" t="s">
        <v>14360</v>
      </c>
      <c r="F4460" s="441">
        <v>45261</v>
      </c>
      <c r="G4460" s="220" t="s">
        <v>1773</v>
      </c>
      <c r="H4460" s="220" t="s">
        <v>74</v>
      </c>
    </row>
    <row r="4461" spans="1:8" ht="27" customHeight="1">
      <c r="A4461">
        <v>7697</v>
      </c>
      <c r="B4461" t="s">
        <v>13025</v>
      </c>
      <c r="C4461" t="s">
        <v>1577</v>
      </c>
      <c r="D4461" s="673">
        <v>51.36</v>
      </c>
      <c r="E4461" s="220" t="s">
        <v>14360</v>
      </c>
      <c r="F4461" s="441">
        <v>45261</v>
      </c>
      <c r="G4461" s="220" t="s">
        <v>1773</v>
      </c>
      <c r="H4461" s="220" t="s">
        <v>74</v>
      </c>
    </row>
    <row r="4462" spans="1:8" ht="27" customHeight="1">
      <c r="A4462">
        <v>7698</v>
      </c>
      <c r="B4462" t="s">
        <v>13026</v>
      </c>
      <c r="C4462" t="s">
        <v>1577</v>
      </c>
      <c r="D4462" s="673">
        <v>44.21</v>
      </c>
      <c r="E4462" s="220" t="s">
        <v>14360</v>
      </c>
      <c r="F4462" s="441">
        <v>45261</v>
      </c>
      <c r="G4462" s="220" t="s">
        <v>1773</v>
      </c>
      <c r="H4462" s="220" t="s">
        <v>74</v>
      </c>
    </row>
    <row r="4463" spans="1:8" ht="27" customHeight="1">
      <c r="A4463">
        <v>7691</v>
      </c>
      <c r="B4463" t="s">
        <v>13027</v>
      </c>
      <c r="C4463" t="s">
        <v>1577</v>
      </c>
      <c r="D4463" s="673">
        <v>18.68</v>
      </c>
      <c r="E4463" s="220" t="s">
        <v>14360</v>
      </c>
      <c r="F4463" s="441">
        <v>45261</v>
      </c>
      <c r="G4463" s="220" t="s">
        <v>1773</v>
      </c>
      <c r="H4463" s="220" t="s">
        <v>74</v>
      </c>
    </row>
    <row r="4464" spans="1:8" ht="27" customHeight="1">
      <c r="A4464">
        <v>40626</v>
      </c>
      <c r="B4464" t="s">
        <v>13028</v>
      </c>
      <c r="C4464" t="s">
        <v>1577</v>
      </c>
      <c r="D4464" s="673">
        <v>35.06</v>
      </c>
      <c r="E4464" s="220" t="s">
        <v>14360</v>
      </c>
      <c r="F4464" s="441">
        <v>45261</v>
      </c>
      <c r="G4464" s="220" t="s">
        <v>1773</v>
      </c>
      <c r="H4464" s="220" t="s">
        <v>74</v>
      </c>
    </row>
    <row r="4465" spans="1:8" ht="27" customHeight="1">
      <c r="A4465">
        <v>7701</v>
      </c>
      <c r="B4465" t="s">
        <v>13029</v>
      </c>
      <c r="C4465" t="s">
        <v>1577</v>
      </c>
      <c r="D4465" s="673">
        <v>91.92</v>
      </c>
      <c r="E4465" s="220" t="s">
        <v>14360</v>
      </c>
      <c r="F4465" s="441">
        <v>45261</v>
      </c>
      <c r="G4465" s="220" t="s">
        <v>1773</v>
      </c>
      <c r="H4465" s="220" t="s">
        <v>74</v>
      </c>
    </row>
    <row r="4466" spans="1:8" ht="27" customHeight="1">
      <c r="A4466">
        <v>7696</v>
      </c>
      <c r="B4466" t="s">
        <v>13030</v>
      </c>
      <c r="C4466" t="s">
        <v>1577</v>
      </c>
      <c r="D4466" s="673">
        <v>74.069999999999993</v>
      </c>
      <c r="E4466" s="220" t="s">
        <v>14360</v>
      </c>
      <c r="F4466" s="441">
        <v>45261</v>
      </c>
      <c r="G4466" s="220" t="s">
        <v>1773</v>
      </c>
      <c r="H4466" s="220" t="s">
        <v>74</v>
      </c>
    </row>
    <row r="4467" spans="1:8" ht="27" customHeight="1">
      <c r="A4467">
        <v>7700</v>
      </c>
      <c r="B4467" t="s">
        <v>13031</v>
      </c>
      <c r="C4467" t="s">
        <v>1577</v>
      </c>
      <c r="D4467" s="673">
        <v>23.63</v>
      </c>
      <c r="E4467" s="220" t="s">
        <v>14360</v>
      </c>
      <c r="F4467" s="441">
        <v>45261</v>
      </c>
      <c r="G4467" s="220" t="s">
        <v>1773</v>
      </c>
      <c r="H4467" s="220" t="s">
        <v>74</v>
      </c>
    </row>
    <row r="4468" spans="1:8" ht="27" customHeight="1">
      <c r="A4468">
        <v>7694</v>
      </c>
      <c r="B4468" t="s">
        <v>13032</v>
      </c>
      <c r="C4468" t="s">
        <v>1577</v>
      </c>
      <c r="D4468" s="673">
        <v>123.7</v>
      </c>
      <c r="E4468" s="220" t="s">
        <v>14360</v>
      </c>
      <c r="F4468" s="441">
        <v>45261</v>
      </c>
      <c r="G4468" s="220" t="s">
        <v>1773</v>
      </c>
      <c r="H4468" s="220" t="s">
        <v>74</v>
      </c>
    </row>
    <row r="4469" spans="1:8" ht="27" customHeight="1">
      <c r="A4469">
        <v>7693</v>
      </c>
      <c r="B4469" t="s">
        <v>13033</v>
      </c>
      <c r="C4469" t="s">
        <v>1577</v>
      </c>
      <c r="D4469" s="673">
        <v>170.36</v>
      </c>
      <c r="E4469" s="220" t="s">
        <v>14360</v>
      </c>
      <c r="F4469" s="441">
        <v>45261</v>
      </c>
      <c r="G4469" s="220" t="s">
        <v>1773</v>
      </c>
      <c r="H4469" s="220" t="s">
        <v>74</v>
      </c>
    </row>
    <row r="4470" spans="1:8" ht="27" customHeight="1">
      <c r="A4470">
        <v>7692</v>
      </c>
      <c r="B4470" t="s">
        <v>13034</v>
      </c>
      <c r="C4470" t="s">
        <v>1577</v>
      </c>
      <c r="D4470" s="673">
        <v>255.05</v>
      </c>
      <c r="E4470" s="220" t="s">
        <v>14360</v>
      </c>
      <c r="F4470" s="441">
        <v>45261</v>
      </c>
      <c r="G4470" s="220" t="s">
        <v>1773</v>
      </c>
      <c r="H4470" s="220" t="s">
        <v>74</v>
      </c>
    </row>
    <row r="4471" spans="1:8" ht="27" customHeight="1">
      <c r="A4471">
        <v>7695</v>
      </c>
      <c r="B4471" t="s">
        <v>13035</v>
      </c>
      <c r="C4471" t="s">
        <v>1577</v>
      </c>
      <c r="D4471" s="673">
        <v>276.61</v>
      </c>
      <c r="E4471" s="220" t="s">
        <v>14360</v>
      </c>
      <c r="F4471" s="441">
        <v>45261</v>
      </c>
      <c r="G4471" s="220" t="s">
        <v>1773</v>
      </c>
      <c r="H4471" s="220" t="s">
        <v>74</v>
      </c>
    </row>
    <row r="4472" spans="1:8" ht="27" customHeight="1">
      <c r="A4472">
        <v>13356</v>
      </c>
      <c r="B4472" t="s">
        <v>13036</v>
      </c>
      <c r="C4472" t="s">
        <v>1577</v>
      </c>
      <c r="D4472" s="673">
        <v>20.059999999999999</v>
      </c>
      <c r="E4472" s="220" t="s">
        <v>14360</v>
      </c>
      <c r="F4472" s="441">
        <v>45261</v>
      </c>
      <c r="G4472" s="220" t="s">
        <v>1773</v>
      </c>
      <c r="H4472" s="220" t="s">
        <v>74</v>
      </c>
    </row>
    <row r="4473" spans="1:8" ht="27" customHeight="1">
      <c r="A4473">
        <v>36365</v>
      </c>
      <c r="B4473" t="s">
        <v>13037</v>
      </c>
      <c r="C4473" t="s">
        <v>1577</v>
      </c>
      <c r="D4473" s="673">
        <v>37.840000000000003</v>
      </c>
      <c r="E4473" s="220" t="s">
        <v>14360</v>
      </c>
      <c r="F4473" s="441">
        <v>45261</v>
      </c>
      <c r="G4473" s="220" t="s">
        <v>1773</v>
      </c>
      <c r="H4473" s="220" t="s">
        <v>74</v>
      </c>
    </row>
    <row r="4474" spans="1:8" ht="27" customHeight="1">
      <c r="A4474">
        <v>41930</v>
      </c>
      <c r="B4474" t="s">
        <v>13038</v>
      </c>
      <c r="C4474" t="s">
        <v>1577</v>
      </c>
      <c r="D4474" s="673">
        <v>126.03</v>
      </c>
      <c r="E4474" s="220" t="s">
        <v>14360</v>
      </c>
      <c r="F4474" s="441">
        <v>45261</v>
      </c>
      <c r="G4474" s="220" t="s">
        <v>1773</v>
      </c>
      <c r="H4474" s="220" t="s">
        <v>74</v>
      </c>
    </row>
    <row r="4475" spans="1:8" ht="27" customHeight="1">
      <c r="A4475">
        <v>41931</v>
      </c>
      <c r="B4475" t="s">
        <v>13039</v>
      </c>
      <c r="C4475" t="s">
        <v>1577</v>
      </c>
      <c r="D4475" s="673">
        <v>197.39</v>
      </c>
      <c r="E4475" s="220" t="s">
        <v>14360</v>
      </c>
      <c r="F4475" s="441">
        <v>45261</v>
      </c>
      <c r="G4475" s="220" t="s">
        <v>1773</v>
      </c>
      <c r="H4475" s="220" t="s">
        <v>74</v>
      </c>
    </row>
    <row r="4476" spans="1:8" ht="27" customHeight="1">
      <c r="A4476">
        <v>41932</v>
      </c>
      <c r="B4476" t="s">
        <v>13040</v>
      </c>
      <c r="C4476" t="s">
        <v>1577</v>
      </c>
      <c r="D4476" s="673">
        <v>303.82</v>
      </c>
      <c r="E4476" s="220" t="s">
        <v>14360</v>
      </c>
      <c r="F4476" s="441">
        <v>45261</v>
      </c>
      <c r="G4476" s="220" t="s">
        <v>1773</v>
      </c>
      <c r="H4476" s="220" t="s">
        <v>74</v>
      </c>
    </row>
    <row r="4477" spans="1:8" ht="27" customHeight="1">
      <c r="A4477">
        <v>41933</v>
      </c>
      <c r="B4477" t="s">
        <v>13041</v>
      </c>
      <c r="C4477" t="s">
        <v>1577</v>
      </c>
      <c r="D4477" s="673">
        <v>429.38</v>
      </c>
      <c r="E4477" s="220" t="s">
        <v>14360</v>
      </c>
      <c r="F4477" s="441">
        <v>45261</v>
      </c>
      <c r="G4477" s="220" t="s">
        <v>1773</v>
      </c>
      <c r="H4477" s="220" t="s">
        <v>74</v>
      </c>
    </row>
    <row r="4478" spans="1:8" ht="27" customHeight="1">
      <c r="A4478">
        <v>41934</v>
      </c>
      <c r="B4478" t="s">
        <v>13042</v>
      </c>
      <c r="C4478" t="s">
        <v>1577</v>
      </c>
      <c r="D4478" s="673">
        <v>500.06</v>
      </c>
      <c r="E4478" s="220" t="s">
        <v>14360</v>
      </c>
      <c r="F4478" s="441">
        <v>45261</v>
      </c>
      <c r="G4478" s="220" t="s">
        <v>1773</v>
      </c>
      <c r="H4478" s="220" t="s">
        <v>74</v>
      </c>
    </row>
    <row r="4479" spans="1:8" ht="27" customHeight="1">
      <c r="A4479">
        <v>41936</v>
      </c>
      <c r="B4479" t="s">
        <v>13043</v>
      </c>
      <c r="C4479" t="s">
        <v>1577</v>
      </c>
      <c r="D4479" s="673">
        <v>74.209999999999994</v>
      </c>
      <c r="E4479" s="220" t="s">
        <v>14360</v>
      </c>
      <c r="F4479" s="441">
        <v>45261</v>
      </c>
      <c r="G4479" s="220" t="s">
        <v>1773</v>
      </c>
      <c r="H4479" s="220" t="s">
        <v>74</v>
      </c>
    </row>
    <row r="4480" spans="1:8" ht="27" customHeight="1">
      <c r="A4480">
        <v>44812</v>
      </c>
      <c r="B4480" t="s">
        <v>13044</v>
      </c>
      <c r="C4480" t="s">
        <v>1577</v>
      </c>
      <c r="D4480" s="673">
        <v>631.69000000000005</v>
      </c>
      <c r="E4480" s="220" t="s">
        <v>14360</v>
      </c>
      <c r="F4480" s="441">
        <v>45261</v>
      </c>
      <c r="G4480" s="220" t="s">
        <v>1773</v>
      </c>
      <c r="H4480" s="220" t="s">
        <v>74</v>
      </c>
    </row>
    <row r="4481" spans="1:8" ht="27" customHeight="1">
      <c r="A4481">
        <v>41785</v>
      </c>
      <c r="B4481" t="s">
        <v>13045</v>
      </c>
      <c r="C4481" t="s">
        <v>1577</v>
      </c>
      <c r="D4481" s="674">
        <v>2341</v>
      </c>
      <c r="E4481" s="220" t="s">
        <v>14360</v>
      </c>
      <c r="F4481" s="441">
        <v>45261</v>
      </c>
      <c r="G4481" s="220" t="s">
        <v>1773</v>
      </c>
      <c r="H4481" s="220" t="s">
        <v>74</v>
      </c>
    </row>
    <row r="4482" spans="1:8" ht="27" customHeight="1">
      <c r="A4482">
        <v>41781</v>
      </c>
      <c r="B4482" t="s">
        <v>13046</v>
      </c>
      <c r="C4482" t="s">
        <v>1577</v>
      </c>
      <c r="D4482" s="673">
        <v>422.7</v>
      </c>
      <c r="E4482" s="220" t="s">
        <v>14360</v>
      </c>
      <c r="F4482" s="441">
        <v>45261</v>
      </c>
      <c r="G4482" s="220" t="s">
        <v>1773</v>
      </c>
      <c r="H4482" s="220" t="s">
        <v>74</v>
      </c>
    </row>
    <row r="4483" spans="1:8" ht="27" customHeight="1">
      <c r="A4483">
        <v>41783</v>
      </c>
      <c r="B4483" t="s">
        <v>13047</v>
      </c>
      <c r="C4483" t="s">
        <v>1577</v>
      </c>
      <c r="D4483" s="674">
        <v>1519.65</v>
      </c>
      <c r="E4483" s="220" t="s">
        <v>14360</v>
      </c>
      <c r="F4483" s="441">
        <v>45261</v>
      </c>
      <c r="G4483" s="220" t="s">
        <v>1773</v>
      </c>
      <c r="H4483" s="220" t="s">
        <v>74</v>
      </c>
    </row>
    <row r="4484" spans="1:8" ht="27" customHeight="1">
      <c r="A4484">
        <v>41786</v>
      </c>
      <c r="B4484" t="s">
        <v>13048</v>
      </c>
      <c r="C4484" t="s">
        <v>1577</v>
      </c>
      <c r="D4484" s="674">
        <v>3235.4</v>
      </c>
      <c r="E4484" s="220" t="s">
        <v>14360</v>
      </c>
      <c r="F4484" s="441">
        <v>45261</v>
      </c>
      <c r="G4484" s="220" t="s">
        <v>1773</v>
      </c>
      <c r="H4484" s="220" t="s">
        <v>74</v>
      </c>
    </row>
    <row r="4485" spans="1:8" ht="27" customHeight="1">
      <c r="A4485">
        <v>41779</v>
      </c>
      <c r="B4485" t="s">
        <v>13049</v>
      </c>
      <c r="C4485" t="s">
        <v>1577</v>
      </c>
      <c r="D4485" s="673">
        <v>166.47</v>
      </c>
      <c r="E4485" s="220" t="s">
        <v>14360</v>
      </c>
      <c r="F4485" s="441">
        <v>45261</v>
      </c>
      <c r="G4485" s="220" t="s">
        <v>1773</v>
      </c>
      <c r="H4485" s="220" t="s">
        <v>74</v>
      </c>
    </row>
    <row r="4486" spans="1:8" ht="27" customHeight="1">
      <c r="A4486">
        <v>41780</v>
      </c>
      <c r="B4486" t="s">
        <v>13050</v>
      </c>
      <c r="C4486" t="s">
        <v>1577</v>
      </c>
      <c r="D4486" s="673">
        <v>260.82</v>
      </c>
      <c r="E4486" s="220" t="s">
        <v>14360</v>
      </c>
      <c r="F4486" s="441">
        <v>45261</v>
      </c>
      <c r="G4486" s="220" t="s">
        <v>1773</v>
      </c>
      <c r="H4486" s="220" t="s">
        <v>74</v>
      </c>
    </row>
    <row r="4487" spans="1:8" ht="27" customHeight="1">
      <c r="A4487">
        <v>41782</v>
      </c>
      <c r="B4487" t="s">
        <v>13051</v>
      </c>
      <c r="C4487" t="s">
        <v>1577</v>
      </c>
      <c r="D4487" s="673">
        <v>934.29</v>
      </c>
      <c r="E4487" s="220" t="s">
        <v>14360</v>
      </c>
      <c r="F4487" s="441">
        <v>45261</v>
      </c>
      <c r="G4487" s="220" t="s">
        <v>1773</v>
      </c>
      <c r="H4487" s="220" t="s">
        <v>74</v>
      </c>
    </row>
    <row r="4488" spans="1:8" ht="27" customHeight="1">
      <c r="A4488">
        <v>38130</v>
      </c>
      <c r="B4488" t="s">
        <v>13052</v>
      </c>
      <c r="C4488" t="s">
        <v>1577</v>
      </c>
      <c r="D4488" s="673">
        <v>44.05</v>
      </c>
      <c r="E4488" s="220" t="s">
        <v>14360</v>
      </c>
      <c r="F4488" s="441">
        <v>45261</v>
      </c>
      <c r="G4488" s="220" t="s">
        <v>1773</v>
      </c>
      <c r="H4488" s="220" t="s">
        <v>74</v>
      </c>
    </row>
    <row r="4489" spans="1:8" ht="27" customHeight="1">
      <c r="A4489">
        <v>44260</v>
      </c>
      <c r="B4489" t="s">
        <v>13053</v>
      </c>
      <c r="C4489" t="s">
        <v>1577</v>
      </c>
      <c r="D4489" s="673">
        <v>416.97</v>
      </c>
      <c r="E4489" s="220" t="s">
        <v>14360</v>
      </c>
      <c r="F4489" s="441">
        <v>45261</v>
      </c>
      <c r="G4489" s="220" t="s">
        <v>1773</v>
      </c>
      <c r="H4489" s="220" t="s">
        <v>74</v>
      </c>
    </row>
    <row r="4490" spans="1:8" ht="27" customHeight="1">
      <c r="A4490">
        <v>21123</v>
      </c>
      <c r="B4490" t="s">
        <v>13054</v>
      </c>
      <c r="C4490" t="s">
        <v>1577</v>
      </c>
      <c r="D4490" s="673">
        <v>12.26</v>
      </c>
      <c r="E4490" s="220" t="s">
        <v>14360</v>
      </c>
      <c r="F4490" s="441">
        <v>45261</v>
      </c>
      <c r="G4490" s="220" t="s">
        <v>1773</v>
      </c>
      <c r="H4490" s="220" t="s">
        <v>74</v>
      </c>
    </row>
    <row r="4491" spans="1:8" ht="27" customHeight="1">
      <c r="A4491">
        <v>21124</v>
      </c>
      <c r="B4491" t="s">
        <v>13055</v>
      </c>
      <c r="C4491" t="s">
        <v>1577</v>
      </c>
      <c r="D4491" s="673">
        <v>19.579999999999998</v>
      </c>
      <c r="E4491" s="220" t="s">
        <v>14360</v>
      </c>
      <c r="F4491" s="441">
        <v>45261</v>
      </c>
      <c r="G4491" s="220" t="s">
        <v>1773</v>
      </c>
      <c r="H4491" s="220" t="s">
        <v>74</v>
      </c>
    </row>
    <row r="4492" spans="1:8" ht="27" customHeight="1">
      <c r="A4492">
        <v>21125</v>
      </c>
      <c r="B4492" t="s">
        <v>13056</v>
      </c>
      <c r="C4492" t="s">
        <v>1577</v>
      </c>
      <c r="D4492" s="673">
        <v>33.729999999999997</v>
      </c>
      <c r="E4492" s="220" t="s">
        <v>14360</v>
      </c>
      <c r="F4492" s="441">
        <v>45261</v>
      </c>
      <c r="G4492" s="220" t="s">
        <v>1773</v>
      </c>
      <c r="H4492" s="220" t="s">
        <v>74</v>
      </c>
    </row>
    <row r="4493" spans="1:8" ht="27" customHeight="1">
      <c r="A4493">
        <v>38028</v>
      </c>
      <c r="B4493" t="s">
        <v>13057</v>
      </c>
      <c r="C4493" t="s">
        <v>1577</v>
      </c>
      <c r="D4493" s="673">
        <v>58.98</v>
      </c>
      <c r="E4493" s="220" t="s">
        <v>14360</v>
      </c>
      <c r="F4493" s="441">
        <v>45261</v>
      </c>
      <c r="G4493" s="220" t="s">
        <v>1773</v>
      </c>
      <c r="H4493" s="220" t="s">
        <v>74</v>
      </c>
    </row>
    <row r="4494" spans="1:8" ht="27" customHeight="1">
      <c r="A4494">
        <v>38029</v>
      </c>
      <c r="B4494" t="s">
        <v>13058</v>
      </c>
      <c r="C4494" t="s">
        <v>1577</v>
      </c>
      <c r="D4494" s="673">
        <v>86.32</v>
      </c>
      <c r="E4494" s="220" t="s">
        <v>14360</v>
      </c>
      <c r="F4494" s="441">
        <v>45261</v>
      </c>
      <c r="G4494" s="220" t="s">
        <v>1773</v>
      </c>
      <c r="H4494" s="220" t="s">
        <v>74</v>
      </c>
    </row>
    <row r="4495" spans="1:8" ht="27" customHeight="1">
      <c r="A4495">
        <v>38030</v>
      </c>
      <c r="B4495" t="s">
        <v>13059</v>
      </c>
      <c r="C4495" t="s">
        <v>1577</v>
      </c>
      <c r="D4495" s="673">
        <v>139.59</v>
      </c>
      <c r="E4495" s="220" t="s">
        <v>14360</v>
      </c>
      <c r="F4495" s="441">
        <v>45261</v>
      </c>
      <c r="G4495" s="220" t="s">
        <v>1773</v>
      </c>
      <c r="H4495" s="220" t="s">
        <v>74</v>
      </c>
    </row>
    <row r="4496" spans="1:8" ht="27" customHeight="1">
      <c r="A4496">
        <v>38031</v>
      </c>
      <c r="B4496" t="s">
        <v>13060</v>
      </c>
      <c r="C4496" t="s">
        <v>1577</v>
      </c>
      <c r="D4496" s="673">
        <v>219.09</v>
      </c>
      <c r="E4496" s="220" t="s">
        <v>14360</v>
      </c>
      <c r="F4496" s="441">
        <v>45261</v>
      </c>
      <c r="G4496" s="220" t="s">
        <v>1773</v>
      </c>
      <c r="H4496" s="220" t="s">
        <v>74</v>
      </c>
    </row>
    <row r="4497" spans="1:8" ht="27" customHeight="1">
      <c r="A4497">
        <v>39735</v>
      </c>
      <c r="B4497" t="s">
        <v>13061</v>
      </c>
      <c r="C4497" t="s">
        <v>1577</v>
      </c>
      <c r="D4497" s="673">
        <v>52.75</v>
      </c>
      <c r="E4497" s="220" t="s">
        <v>14360</v>
      </c>
      <c r="F4497" s="441">
        <v>45261</v>
      </c>
      <c r="G4497" s="220" t="s">
        <v>1773</v>
      </c>
      <c r="H4497" s="220" t="s">
        <v>74</v>
      </c>
    </row>
    <row r="4498" spans="1:8" ht="27" customHeight="1">
      <c r="A4498">
        <v>39734</v>
      </c>
      <c r="B4498" t="s">
        <v>13062</v>
      </c>
      <c r="C4498" t="s">
        <v>1577</v>
      </c>
      <c r="D4498" s="673">
        <v>62.57</v>
      </c>
      <c r="E4498" s="220" t="s">
        <v>14360</v>
      </c>
      <c r="F4498" s="441">
        <v>45261</v>
      </c>
      <c r="G4498" s="220" t="s">
        <v>1773</v>
      </c>
      <c r="H4498" s="220" t="s">
        <v>74</v>
      </c>
    </row>
    <row r="4499" spans="1:8" ht="27" customHeight="1">
      <c r="A4499">
        <v>39736</v>
      </c>
      <c r="B4499" t="s">
        <v>13063</v>
      </c>
      <c r="C4499" t="s">
        <v>1577</v>
      </c>
      <c r="D4499" s="673">
        <v>71.41</v>
      </c>
      <c r="E4499" s="220" t="s">
        <v>14360</v>
      </c>
      <c r="F4499" s="441">
        <v>45261</v>
      </c>
      <c r="G4499" s="220" t="s">
        <v>1773</v>
      </c>
      <c r="H4499" s="220" t="s">
        <v>74</v>
      </c>
    </row>
    <row r="4500" spans="1:8" ht="27" customHeight="1">
      <c r="A4500">
        <v>39737</v>
      </c>
      <c r="B4500" t="s">
        <v>13064</v>
      </c>
      <c r="C4500" t="s">
        <v>1577</v>
      </c>
      <c r="D4500" s="673">
        <v>9.6</v>
      </c>
      <c r="E4500" s="220" t="s">
        <v>14360</v>
      </c>
      <c r="F4500" s="441">
        <v>45261</v>
      </c>
      <c r="G4500" s="220" t="s">
        <v>1773</v>
      </c>
      <c r="H4500" s="220" t="s">
        <v>74</v>
      </c>
    </row>
    <row r="4501" spans="1:8" ht="27" customHeight="1">
      <c r="A4501">
        <v>39738</v>
      </c>
      <c r="B4501" t="s">
        <v>13065</v>
      </c>
      <c r="C4501" t="s">
        <v>1577</v>
      </c>
      <c r="D4501" s="673">
        <v>3.47</v>
      </c>
      <c r="E4501" s="220" t="s">
        <v>14360</v>
      </c>
      <c r="F4501" s="441">
        <v>45261</v>
      </c>
      <c r="G4501" s="220" t="s">
        <v>1773</v>
      </c>
      <c r="H4501" s="220" t="s">
        <v>74</v>
      </c>
    </row>
    <row r="4502" spans="1:8" ht="27" customHeight="1">
      <c r="A4502">
        <v>39739</v>
      </c>
      <c r="B4502" t="s">
        <v>13066</v>
      </c>
      <c r="C4502" t="s">
        <v>1577</v>
      </c>
      <c r="D4502" s="673">
        <v>49.38</v>
      </c>
      <c r="E4502" s="220" t="s">
        <v>14360</v>
      </c>
      <c r="F4502" s="441">
        <v>45261</v>
      </c>
      <c r="G4502" s="220" t="s">
        <v>1773</v>
      </c>
      <c r="H4502" s="220" t="s">
        <v>74</v>
      </c>
    </row>
    <row r="4503" spans="1:8" ht="27" customHeight="1">
      <c r="A4503">
        <v>39733</v>
      </c>
      <c r="B4503" t="s">
        <v>13067</v>
      </c>
      <c r="C4503" t="s">
        <v>1577</v>
      </c>
      <c r="D4503" s="673">
        <v>85.46</v>
      </c>
      <c r="E4503" s="220" t="s">
        <v>14360</v>
      </c>
      <c r="F4503" s="441">
        <v>45261</v>
      </c>
      <c r="G4503" s="220" t="s">
        <v>1773</v>
      </c>
      <c r="H4503" s="220" t="s">
        <v>74</v>
      </c>
    </row>
    <row r="4504" spans="1:8" ht="27" customHeight="1">
      <c r="A4504">
        <v>39854</v>
      </c>
      <c r="B4504" t="s">
        <v>13068</v>
      </c>
      <c r="C4504" t="s">
        <v>1577</v>
      </c>
      <c r="D4504" s="673">
        <v>86.67</v>
      </c>
      <c r="E4504" s="220" t="s">
        <v>14360</v>
      </c>
      <c r="F4504" s="441">
        <v>45261</v>
      </c>
      <c r="G4504" s="220" t="s">
        <v>1773</v>
      </c>
      <c r="H4504" s="220" t="s">
        <v>74</v>
      </c>
    </row>
    <row r="4505" spans="1:8" ht="27" customHeight="1">
      <c r="A4505">
        <v>39740</v>
      </c>
      <c r="B4505" t="s">
        <v>13069</v>
      </c>
      <c r="C4505" t="s">
        <v>1577</v>
      </c>
      <c r="D4505" s="673">
        <v>47.42</v>
      </c>
      <c r="E4505" s="220" t="s">
        <v>14360</v>
      </c>
      <c r="F4505" s="441">
        <v>45261</v>
      </c>
      <c r="G4505" s="220" t="s">
        <v>1773</v>
      </c>
      <c r="H4505" s="220" t="s">
        <v>74</v>
      </c>
    </row>
    <row r="4506" spans="1:8" ht="27" customHeight="1">
      <c r="A4506">
        <v>39741</v>
      </c>
      <c r="B4506" t="s">
        <v>13070</v>
      </c>
      <c r="C4506" t="s">
        <v>1577</v>
      </c>
      <c r="D4506" s="673">
        <v>8.74</v>
      </c>
      <c r="E4506" s="220" t="s">
        <v>14360</v>
      </c>
      <c r="F4506" s="441">
        <v>45261</v>
      </c>
      <c r="G4506" s="220" t="s">
        <v>1773</v>
      </c>
      <c r="H4506" s="220" t="s">
        <v>74</v>
      </c>
    </row>
    <row r="4507" spans="1:8" ht="27" customHeight="1">
      <c r="A4507">
        <v>39853</v>
      </c>
      <c r="B4507" t="s">
        <v>13071</v>
      </c>
      <c r="C4507" t="s">
        <v>1577</v>
      </c>
      <c r="D4507" s="673">
        <v>11.48</v>
      </c>
      <c r="E4507" s="220" t="s">
        <v>14360</v>
      </c>
      <c r="F4507" s="441">
        <v>45261</v>
      </c>
      <c r="G4507" s="220" t="s">
        <v>1773</v>
      </c>
      <c r="H4507" s="220" t="s">
        <v>74</v>
      </c>
    </row>
    <row r="4508" spans="1:8" ht="27" customHeight="1">
      <c r="A4508">
        <v>39742</v>
      </c>
      <c r="B4508" t="s">
        <v>13072</v>
      </c>
      <c r="C4508" t="s">
        <v>1577</v>
      </c>
      <c r="D4508" s="673">
        <v>38.119999999999997</v>
      </c>
      <c r="E4508" s="220" t="s">
        <v>14360</v>
      </c>
      <c r="F4508" s="441">
        <v>45261</v>
      </c>
      <c r="G4508" s="220" t="s">
        <v>1773</v>
      </c>
      <c r="H4508" s="220" t="s">
        <v>74</v>
      </c>
    </row>
    <row r="4509" spans="1:8" ht="27" customHeight="1">
      <c r="A4509">
        <v>39749</v>
      </c>
      <c r="B4509" t="s">
        <v>13073</v>
      </c>
      <c r="C4509" t="s">
        <v>1577</v>
      </c>
      <c r="D4509" s="673">
        <v>92.35</v>
      </c>
      <c r="E4509" s="220" t="s">
        <v>14360</v>
      </c>
      <c r="F4509" s="441">
        <v>45261</v>
      </c>
      <c r="G4509" s="220" t="s">
        <v>1773</v>
      </c>
      <c r="H4509" s="220" t="s">
        <v>74</v>
      </c>
    </row>
    <row r="4510" spans="1:8" ht="27" customHeight="1">
      <c r="A4510">
        <v>39751</v>
      </c>
      <c r="B4510" t="s">
        <v>13074</v>
      </c>
      <c r="C4510" t="s">
        <v>1577</v>
      </c>
      <c r="D4510" s="673">
        <v>167.82</v>
      </c>
      <c r="E4510" s="220" t="s">
        <v>14360</v>
      </c>
      <c r="F4510" s="441">
        <v>45261</v>
      </c>
      <c r="G4510" s="220" t="s">
        <v>1773</v>
      </c>
      <c r="H4510" s="220" t="s">
        <v>74</v>
      </c>
    </row>
    <row r="4511" spans="1:8" ht="27" customHeight="1">
      <c r="A4511">
        <v>39750</v>
      </c>
      <c r="B4511" t="s">
        <v>13075</v>
      </c>
      <c r="C4511" t="s">
        <v>1577</v>
      </c>
      <c r="D4511" s="673">
        <v>139.49</v>
      </c>
      <c r="E4511" s="220" t="s">
        <v>14360</v>
      </c>
      <c r="F4511" s="441">
        <v>45261</v>
      </c>
      <c r="G4511" s="220" t="s">
        <v>1773</v>
      </c>
      <c r="H4511" s="220" t="s">
        <v>74</v>
      </c>
    </row>
    <row r="4512" spans="1:8" ht="27" customHeight="1">
      <c r="A4512">
        <v>39747</v>
      </c>
      <c r="B4512" t="s">
        <v>13076</v>
      </c>
      <c r="C4512" t="s">
        <v>1577</v>
      </c>
      <c r="D4512" s="673">
        <v>44.87</v>
      </c>
      <c r="E4512" s="220" t="s">
        <v>14360</v>
      </c>
      <c r="F4512" s="441">
        <v>45261</v>
      </c>
      <c r="G4512" s="220" t="s">
        <v>1773</v>
      </c>
      <c r="H4512" s="220" t="s">
        <v>74</v>
      </c>
    </row>
    <row r="4513" spans="1:8" ht="27" customHeight="1">
      <c r="A4513">
        <v>39753</v>
      </c>
      <c r="B4513" t="s">
        <v>13077</v>
      </c>
      <c r="C4513" t="s">
        <v>1577</v>
      </c>
      <c r="D4513" s="673">
        <v>308.92</v>
      </c>
      <c r="E4513" s="220" t="s">
        <v>14360</v>
      </c>
      <c r="F4513" s="441">
        <v>45261</v>
      </c>
      <c r="G4513" s="220" t="s">
        <v>1773</v>
      </c>
      <c r="H4513" s="220" t="s">
        <v>74</v>
      </c>
    </row>
    <row r="4514" spans="1:8" ht="27" customHeight="1">
      <c r="A4514">
        <v>39754</v>
      </c>
      <c r="B4514" t="s">
        <v>13078</v>
      </c>
      <c r="C4514" t="s">
        <v>1577</v>
      </c>
      <c r="D4514" s="673">
        <v>455.12</v>
      </c>
      <c r="E4514" s="220" t="s">
        <v>14360</v>
      </c>
      <c r="F4514" s="441">
        <v>45261</v>
      </c>
      <c r="G4514" s="220" t="s">
        <v>1773</v>
      </c>
      <c r="H4514" s="220" t="s">
        <v>74</v>
      </c>
    </row>
    <row r="4515" spans="1:8" ht="27" customHeight="1">
      <c r="A4515">
        <v>39748</v>
      </c>
      <c r="B4515" t="s">
        <v>13079</v>
      </c>
      <c r="C4515" t="s">
        <v>1577</v>
      </c>
      <c r="D4515" s="673">
        <v>72.599999999999994</v>
      </c>
      <c r="E4515" s="220" t="s">
        <v>14360</v>
      </c>
      <c r="F4515" s="441">
        <v>45261</v>
      </c>
      <c r="G4515" s="220" t="s">
        <v>1773</v>
      </c>
      <c r="H4515" s="220" t="s">
        <v>74</v>
      </c>
    </row>
    <row r="4516" spans="1:8" ht="27" customHeight="1">
      <c r="A4516">
        <v>39755</v>
      </c>
      <c r="B4516" t="s">
        <v>13080</v>
      </c>
      <c r="C4516" t="s">
        <v>1577</v>
      </c>
      <c r="D4516" s="673">
        <v>690.07</v>
      </c>
      <c r="E4516" s="220" t="s">
        <v>14360</v>
      </c>
      <c r="F4516" s="441">
        <v>45261</v>
      </c>
      <c r="G4516" s="220" t="s">
        <v>1773</v>
      </c>
      <c r="H4516" s="220" t="s">
        <v>74</v>
      </c>
    </row>
    <row r="4517" spans="1:8" ht="27" customHeight="1">
      <c r="A4517">
        <v>12742</v>
      </c>
      <c r="B4517" t="s">
        <v>13081</v>
      </c>
      <c r="C4517" t="s">
        <v>1577</v>
      </c>
      <c r="D4517" s="673">
        <v>546.41999999999996</v>
      </c>
      <c r="E4517" s="220" t="s">
        <v>14360</v>
      </c>
      <c r="F4517" s="441">
        <v>45261</v>
      </c>
      <c r="G4517" s="220" t="s">
        <v>1773</v>
      </c>
      <c r="H4517" s="220" t="s">
        <v>74</v>
      </c>
    </row>
    <row r="4518" spans="1:8" ht="27" customHeight="1">
      <c r="A4518">
        <v>12713</v>
      </c>
      <c r="B4518" t="s">
        <v>13082</v>
      </c>
      <c r="C4518" t="s">
        <v>1577</v>
      </c>
      <c r="D4518" s="673">
        <v>28.98</v>
      </c>
      <c r="E4518" s="220" t="s">
        <v>14360</v>
      </c>
      <c r="F4518" s="441">
        <v>45261</v>
      </c>
      <c r="G4518" s="220" t="s">
        <v>1773</v>
      </c>
      <c r="H4518" s="220" t="s">
        <v>74</v>
      </c>
    </row>
    <row r="4519" spans="1:8" ht="27" customHeight="1">
      <c r="A4519">
        <v>12743</v>
      </c>
      <c r="B4519" t="s">
        <v>13083</v>
      </c>
      <c r="C4519" t="s">
        <v>1577</v>
      </c>
      <c r="D4519" s="673">
        <v>49.85</v>
      </c>
      <c r="E4519" s="220" t="s">
        <v>14360</v>
      </c>
      <c r="F4519" s="441">
        <v>45261</v>
      </c>
      <c r="G4519" s="220" t="s">
        <v>1773</v>
      </c>
      <c r="H4519" s="220" t="s">
        <v>74</v>
      </c>
    </row>
    <row r="4520" spans="1:8" ht="27" customHeight="1">
      <c r="A4520">
        <v>12744</v>
      </c>
      <c r="B4520" t="s">
        <v>13084</v>
      </c>
      <c r="C4520" t="s">
        <v>1577</v>
      </c>
      <c r="D4520" s="673">
        <v>63.27</v>
      </c>
      <c r="E4520" s="220" t="s">
        <v>14360</v>
      </c>
      <c r="F4520" s="441">
        <v>45261</v>
      </c>
      <c r="G4520" s="220" t="s">
        <v>1773</v>
      </c>
      <c r="H4520" s="220" t="s">
        <v>74</v>
      </c>
    </row>
    <row r="4521" spans="1:8" ht="27" customHeight="1">
      <c r="A4521">
        <v>12745</v>
      </c>
      <c r="B4521" t="s">
        <v>13085</v>
      </c>
      <c r="C4521" t="s">
        <v>1577</v>
      </c>
      <c r="D4521" s="673">
        <v>91.88</v>
      </c>
      <c r="E4521" s="220" t="s">
        <v>14360</v>
      </c>
      <c r="F4521" s="441">
        <v>45261</v>
      </c>
      <c r="G4521" s="220" t="s">
        <v>1773</v>
      </c>
      <c r="H4521" s="220" t="s">
        <v>74</v>
      </c>
    </row>
    <row r="4522" spans="1:8" ht="27" customHeight="1">
      <c r="A4522">
        <v>12746</v>
      </c>
      <c r="B4522" t="s">
        <v>13086</v>
      </c>
      <c r="C4522" t="s">
        <v>1577</v>
      </c>
      <c r="D4522" s="673">
        <v>124.07</v>
      </c>
      <c r="E4522" s="220" t="s">
        <v>14360</v>
      </c>
      <c r="F4522" s="441">
        <v>45261</v>
      </c>
      <c r="G4522" s="220" t="s">
        <v>1773</v>
      </c>
      <c r="H4522" s="220" t="s">
        <v>74</v>
      </c>
    </row>
    <row r="4523" spans="1:8" ht="27" customHeight="1">
      <c r="A4523">
        <v>12747</v>
      </c>
      <c r="B4523" t="s">
        <v>13087</v>
      </c>
      <c r="C4523" t="s">
        <v>1577</v>
      </c>
      <c r="D4523" s="673">
        <v>179.93</v>
      </c>
      <c r="E4523" s="220" t="s">
        <v>14360</v>
      </c>
      <c r="F4523" s="441">
        <v>45261</v>
      </c>
      <c r="G4523" s="220" t="s">
        <v>1773</v>
      </c>
      <c r="H4523" s="220" t="s">
        <v>74</v>
      </c>
    </row>
    <row r="4524" spans="1:8" ht="27" customHeight="1">
      <c r="A4524">
        <v>12748</v>
      </c>
      <c r="B4524" t="s">
        <v>13088</v>
      </c>
      <c r="C4524" t="s">
        <v>1577</v>
      </c>
      <c r="D4524" s="673">
        <v>253.49</v>
      </c>
      <c r="E4524" s="220" t="s">
        <v>14360</v>
      </c>
      <c r="F4524" s="441">
        <v>45261</v>
      </c>
      <c r="G4524" s="220" t="s">
        <v>1773</v>
      </c>
      <c r="H4524" s="220" t="s">
        <v>74</v>
      </c>
    </row>
    <row r="4525" spans="1:8" ht="27" customHeight="1">
      <c r="A4525">
        <v>12749</v>
      </c>
      <c r="B4525" t="s">
        <v>13089</v>
      </c>
      <c r="C4525" t="s">
        <v>1577</v>
      </c>
      <c r="D4525" s="673">
        <v>370.56</v>
      </c>
      <c r="E4525" s="220" t="s">
        <v>14360</v>
      </c>
      <c r="F4525" s="441">
        <v>45261</v>
      </c>
      <c r="G4525" s="220" t="s">
        <v>1773</v>
      </c>
      <c r="H4525" s="220" t="s">
        <v>74</v>
      </c>
    </row>
    <row r="4526" spans="1:8" ht="27" customHeight="1">
      <c r="A4526">
        <v>39726</v>
      </c>
      <c r="B4526" t="s">
        <v>13090</v>
      </c>
      <c r="C4526" t="s">
        <v>1577</v>
      </c>
      <c r="D4526" s="673">
        <v>121.71</v>
      </c>
      <c r="E4526" s="220" t="s">
        <v>14360</v>
      </c>
      <c r="F4526" s="441">
        <v>45261</v>
      </c>
      <c r="G4526" s="220" t="s">
        <v>1773</v>
      </c>
      <c r="H4526" s="220" t="s">
        <v>74</v>
      </c>
    </row>
    <row r="4527" spans="1:8" ht="27" customHeight="1">
      <c r="A4527">
        <v>39728</v>
      </c>
      <c r="B4527" t="s">
        <v>13091</v>
      </c>
      <c r="C4527" t="s">
        <v>1577</v>
      </c>
      <c r="D4527" s="673">
        <v>213.92</v>
      </c>
      <c r="E4527" s="220" t="s">
        <v>14360</v>
      </c>
      <c r="F4527" s="441">
        <v>45261</v>
      </c>
      <c r="G4527" s="220" t="s">
        <v>1773</v>
      </c>
      <c r="H4527" s="220" t="s">
        <v>74</v>
      </c>
    </row>
    <row r="4528" spans="1:8" ht="27" customHeight="1">
      <c r="A4528">
        <v>39727</v>
      </c>
      <c r="B4528" t="s">
        <v>13092</v>
      </c>
      <c r="C4528" t="s">
        <v>1577</v>
      </c>
      <c r="D4528" s="673">
        <v>176.04</v>
      </c>
      <c r="E4528" s="220" t="s">
        <v>14360</v>
      </c>
      <c r="F4528" s="441">
        <v>45261</v>
      </c>
      <c r="G4528" s="220" t="s">
        <v>1773</v>
      </c>
      <c r="H4528" s="220" t="s">
        <v>74</v>
      </c>
    </row>
    <row r="4529" spans="1:8" ht="27" customHeight="1">
      <c r="A4529">
        <v>39724</v>
      </c>
      <c r="B4529" t="s">
        <v>13093</v>
      </c>
      <c r="C4529" t="s">
        <v>1577</v>
      </c>
      <c r="D4529" s="673">
        <v>53.9</v>
      </c>
      <c r="E4529" s="220" t="s">
        <v>14360</v>
      </c>
      <c r="F4529" s="441">
        <v>45261</v>
      </c>
      <c r="G4529" s="220" t="s">
        <v>1773</v>
      </c>
      <c r="H4529" s="220" t="s">
        <v>74</v>
      </c>
    </row>
    <row r="4530" spans="1:8" ht="27" customHeight="1">
      <c r="A4530">
        <v>39729</v>
      </c>
      <c r="B4530" t="s">
        <v>13094</v>
      </c>
      <c r="C4530" t="s">
        <v>1577</v>
      </c>
      <c r="D4530" s="673">
        <v>296.23</v>
      </c>
      <c r="E4530" s="220" t="s">
        <v>14360</v>
      </c>
      <c r="F4530" s="441">
        <v>45261</v>
      </c>
      <c r="G4530" s="220" t="s">
        <v>1773</v>
      </c>
      <c r="H4530" s="220" t="s">
        <v>74</v>
      </c>
    </row>
    <row r="4531" spans="1:8" ht="27" customHeight="1">
      <c r="A4531">
        <v>39730</v>
      </c>
      <c r="B4531" t="s">
        <v>13095</v>
      </c>
      <c r="C4531" t="s">
        <v>1577</v>
      </c>
      <c r="D4531" s="673">
        <v>384.35</v>
      </c>
      <c r="E4531" s="220" t="s">
        <v>14360</v>
      </c>
      <c r="F4531" s="441">
        <v>45261</v>
      </c>
      <c r="G4531" s="220" t="s">
        <v>1773</v>
      </c>
      <c r="H4531" s="220" t="s">
        <v>74</v>
      </c>
    </row>
    <row r="4532" spans="1:8" ht="27" customHeight="1">
      <c r="A4532">
        <v>39731</v>
      </c>
      <c r="B4532" t="s">
        <v>13096</v>
      </c>
      <c r="C4532" t="s">
        <v>1577</v>
      </c>
      <c r="D4532" s="673">
        <v>569.25</v>
      </c>
      <c r="E4532" s="220" t="s">
        <v>14360</v>
      </c>
      <c r="F4532" s="441">
        <v>45261</v>
      </c>
      <c r="G4532" s="220" t="s">
        <v>1773</v>
      </c>
      <c r="H4532" s="220" t="s">
        <v>74</v>
      </c>
    </row>
    <row r="4533" spans="1:8" ht="27" customHeight="1">
      <c r="A4533">
        <v>39725</v>
      </c>
      <c r="B4533" t="s">
        <v>13097</v>
      </c>
      <c r="C4533" t="s">
        <v>1577</v>
      </c>
      <c r="D4533" s="673">
        <v>87.85</v>
      </c>
      <c r="E4533" s="220" t="s">
        <v>14360</v>
      </c>
      <c r="F4533" s="441">
        <v>45261</v>
      </c>
      <c r="G4533" s="220" t="s">
        <v>1773</v>
      </c>
      <c r="H4533" s="220" t="s">
        <v>74</v>
      </c>
    </row>
    <row r="4534" spans="1:8" ht="27" customHeight="1">
      <c r="A4534">
        <v>39732</v>
      </c>
      <c r="B4534" t="s">
        <v>13098</v>
      </c>
      <c r="C4534" t="s">
        <v>1577</v>
      </c>
      <c r="D4534" s="673">
        <v>837.91</v>
      </c>
      <c r="E4534" s="220" t="s">
        <v>14360</v>
      </c>
      <c r="F4534" s="441">
        <v>45261</v>
      </c>
      <c r="G4534" s="220" t="s">
        <v>1773</v>
      </c>
      <c r="H4534" s="220" t="s">
        <v>74</v>
      </c>
    </row>
    <row r="4535" spans="1:8" ht="27" customHeight="1">
      <c r="A4535">
        <v>39660</v>
      </c>
      <c r="B4535" t="s">
        <v>13099</v>
      </c>
      <c r="C4535" t="s">
        <v>1577</v>
      </c>
      <c r="D4535" s="673">
        <v>38.18</v>
      </c>
      <c r="E4535" s="220" t="s">
        <v>14360</v>
      </c>
      <c r="F4535" s="441">
        <v>45261</v>
      </c>
      <c r="G4535" s="220" t="s">
        <v>1773</v>
      </c>
      <c r="H4535" s="220" t="s">
        <v>74</v>
      </c>
    </row>
    <row r="4536" spans="1:8" ht="27" customHeight="1">
      <c r="A4536">
        <v>39662</v>
      </c>
      <c r="B4536" t="s">
        <v>13100</v>
      </c>
      <c r="C4536" t="s">
        <v>1577</v>
      </c>
      <c r="D4536" s="673">
        <v>18.3</v>
      </c>
      <c r="E4536" s="220" t="s">
        <v>14360</v>
      </c>
      <c r="F4536" s="441">
        <v>45261</v>
      </c>
      <c r="G4536" s="220" t="s">
        <v>1773</v>
      </c>
      <c r="H4536" s="220" t="s">
        <v>74</v>
      </c>
    </row>
    <row r="4537" spans="1:8" ht="27" customHeight="1">
      <c r="A4537">
        <v>39661</v>
      </c>
      <c r="B4537" t="s">
        <v>13101</v>
      </c>
      <c r="C4537" t="s">
        <v>1577</v>
      </c>
      <c r="D4537" s="673">
        <v>12.48</v>
      </c>
      <c r="E4537" s="220" t="s">
        <v>14360</v>
      </c>
      <c r="F4537" s="441">
        <v>45261</v>
      </c>
      <c r="G4537" s="220" t="s">
        <v>1773</v>
      </c>
      <c r="H4537" s="220" t="s">
        <v>74</v>
      </c>
    </row>
    <row r="4538" spans="1:8" ht="27" customHeight="1">
      <c r="A4538">
        <v>39666</v>
      </c>
      <c r="B4538" t="s">
        <v>13102</v>
      </c>
      <c r="C4538" t="s">
        <v>1577</v>
      </c>
      <c r="D4538" s="673">
        <v>57.44</v>
      </c>
      <c r="E4538" s="220" t="s">
        <v>14360</v>
      </c>
      <c r="F4538" s="441">
        <v>45261</v>
      </c>
      <c r="G4538" s="220" t="s">
        <v>1773</v>
      </c>
      <c r="H4538" s="220" t="s">
        <v>74</v>
      </c>
    </row>
    <row r="4539" spans="1:8" ht="27" customHeight="1">
      <c r="A4539">
        <v>39664</v>
      </c>
      <c r="B4539" t="s">
        <v>13103</v>
      </c>
      <c r="C4539" t="s">
        <v>1577</v>
      </c>
      <c r="D4539" s="673">
        <v>28.15</v>
      </c>
      <c r="E4539" s="220" t="s">
        <v>14360</v>
      </c>
      <c r="F4539" s="441">
        <v>45261</v>
      </c>
      <c r="G4539" s="220" t="s">
        <v>1773</v>
      </c>
      <c r="H4539" s="220" t="s">
        <v>74</v>
      </c>
    </row>
    <row r="4540" spans="1:8" ht="27" customHeight="1">
      <c r="A4540">
        <v>39663</v>
      </c>
      <c r="B4540" t="s">
        <v>13104</v>
      </c>
      <c r="C4540" t="s">
        <v>1577</v>
      </c>
      <c r="D4540" s="673">
        <v>22.5</v>
      </c>
      <c r="E4540" s="220" t="s">
        <v>14360</v>
      </c>
      <c r="F4540" s="441">
        <v>45261</v>
      </c>
      <c r="G4540" s="220" t="s">
        <v>1773</v>
      </c>
      <c r="H4540" s="220" t="s">
        <v>74</v>
      </c>
    </row>
    <row r="4541" spans="1:8" ht="27" customHeight="1">
      <c r="A4541">
        <v>39665</v>
      </c>
      <c r="B4541" t="s">
        <v>13105</v>
      </c>
      <c r="C4541" t="s">
        <v>1577</v>
      </c>
      <c r="D4541" s="673">
        <v>47.49</v>
      </c>
      <c r="E4541" s="220" t="s">
        <v>14360</v>
      </c>
      <c r="F4541" s="441">
        <v>45261</v>
      </c>
      <c r="G4541" s="220" t="s">
        <v>1773</v>
      </c>
      <c r="H4541" s="220" t="s">
        <v>74</v>
      </c>
    </row>
    <row r="4542" spans="1:8" ht="27" customHeight="1">
      <c r="A4542">
        <v>39752</v>
      </c>
      <c r="B4542" t="s">
        <v>13106</v>
      </c>
      <c r="C4542" t="s">
        <v>1577</v>
      </c>
      <c r="D4542" s="673">
        <v>238.79</v>
      </c>
      <c r="E4542" s="220" t="s">
        <v>14360</v>
      </c>
      <c r="F4542" s="441">
        <v>45261</v>
      </c>
      <c r="G4542" s="220" t="s">
        <v>1773</v>
      </c>
      <c r="H4542" s="220" t="s">
        <v>74</v>
      </c>
    </row>
    <row r="4543" spans="1:8" ht="27" customHeight="1">
      <c r="A4543">
        <v>7725</v>
      </c>
      <c r="B4543" t="s">
        <v>13107</v>
      </c>
      <c r="C4543" t="s">
        <v>1577</v>
      </c>
      <c r="D4543" s="673">
        <v>225.76</v>
      </c>
      <c r="E4543" s="220" t="s">
        <v>14360</v>
      </c>
      <c r="F4543" s="441">
        <v>45261</v>
      </c>
      <c r="G4543" s="220" t="s">
        <v>1773</v>
      </c>
      <c r="H4543" s="220" t="s">
        <v>74</v>
      </c>
    </row>
    <row r="4544" spans="1:8" ht="27" customHeight="1">
      <c r="A4544">
        <v>7753</v>
      </c>
      <c r="B4544" t="s">
        <v>13108</v>
      </c>
      <c r="C4544" t="s">
        <v>1577</v>
      </c>
      <c r="D4544" s="673">
        <v>440.13</v>
      </c>
      <c r="E4544" s="220" t="s">
        <v>14360</v>
      </c>
      <c r="F4544" s="441">
        <v>45261</v>
      </c>
      <c r="G4544" s="220" t="s">
        <v>1773</v>
      </c>
      <c r="H4544" s="220" t="s">
        <v>74</v>
      </c>
    </row>
    <row r="4545" spans="1:8" ht="27" customHeight="1">
      <c r="A4545">
        <v>13256</v>
      </c>
      <c r="B4545" t="s">
        <v>13109</v>
      </c>
      <c r="C4545" t="s">
        <v>1577</v>
      </c>
      <c r="D4545" s="673">
        <v>616.57000000000005</v>
      </c>
      <c r="E4545" s="220" t="s">
        <v>14360</v>
      </c>
      <c r="F4545" s="441">
        <v>45261</v>
      </c>
      <c r="G4545" s="220" t="s">
        <v>1773</v>
      </c>
      <c r="H4545" s="220" t="s">
        <v>74</v>
      </c>
    </row>
    <row r="4546" spans="1:8" ht="27" customHeight="1">
      <c r="A4546">
        <v>7757</v>
      </c>
      <c r="B4546" t="s">
        <v>13110</v>
      </c>
      <c r="C4546" t="s">
        <v>1577</v>
      </c>
      <c r="D4546" s="673">
        <v>657.35</v>
      </c>
      <c r="E4546" s="220" t="s">
        <v>14360</v>
      </c>
      <c r="F4546" s="441">
        <v>45261</v>
      </c>
      <c r="G4546" s="220" t="s">
        <v>1773</v>
      </c>
      <c r="H4546" s="220" t="s">
        <v>74</v>
      </c>
    </row>
    <row r="4547" spans="1:8" ht="27" customHeight="1">
      <c r="A4547">
        <v>7758</v>
      </c>
      <c r="B4547" t="s">
        <v>13111</v>
      </c>
      <c r="C4547" t="s">
        <v>1577</v>
      </c>
      <c r="D4547" s="673">
        <v>952.36</v>
      </c>
      <c r="E4547" s="220" t="s">
        <v>14360</v>
      </c>
      <c r="F4547" s="441">
        <v>45261</v>
      </c>
      <c r="G4547" s="220" t="s">
        <v>1773</v>
      </c>
      <c r="H4547" s="220" t="s">
        <v>74</v>
      </c>
    </row>
    <row r="4548" spans="1:8" ht="27" customHeight="1">
      <c r="A4548">
        <v>7759</v>
      </c>
      <c r="B4548" t="s">
        <v>13112</v>
      </c>
      <c r="C4548" t="s">
        <v>1577</v>
      </c>
      <c r="D4548" s="674">
        <v>2639</v>
      </c>
      <c r="E4548" s="220" t="s">
        <v>14360</v>
      </c>
      <c r="F4548" s="441">
        <v>45261</v>
      </c>
      <c r="G4548" s="220" t="s">
        <v>1773</v>
      </c>
      <c r="H4548" s="220" t="s">
        <v>74</v>
      </c>
    </row>
    <row r="4549" spans="1:8" ht="27" customHeight="1">
      <c r="A4549">
        <v>40334</v>
      </c>
      <c r="B4549" t="s">
        <v>13113</v>
      </c>
      <c r="C4549" t="s">
        <v>1577</v>
      </c>
      <c r="D4549" s="673">
        <v>103.39</v>
      </c>
      <c r="E4549" s="220" t="s">
        <v>14360</v>
      </c>
      <c r="F4549" s="441">
        <v>45261</v>
      </c>
      <c r="G4549" s="220" t="s">
        <v>1773</v>
      </c>
      <c r="H4549" s="220" t="s">
        <v>74</v>
      </c>
    </row>
    <row r="4550" spans="1:8" ht="27" customHeight="1">
      <c r="A4550">
        <v>7745</v>
      </c>
      <c r="B4550" t="s">
        <v>13114</v>
      </c>
      <c r="C4550" t="s">
        <v>1577</v>
      </c>
      <c r="D4550" s="673">
        <v>116.67</v>
      </c>
      <c r="E4550" s="220" t="s">
        <v>14360</v>
      </c>
      <c r="F4550" s="441">
        <v>45261</v>
      </c>
      <c r="G4550" s="220" t="s">
        <v>1773</v>
      </c>
      <c r="H4550" s="220" t="s">
        <v>74</v>
      </c>
    </row>
    <row r="4551" spans="1:8" ht="27" customHeight="1">
      <c r="A4551">
        <v>7714</v>
      </c>
      <c r="B4551" t="s">
        <v>13115</v>
      </c>
      <c r="C4551" t="s">
        <v>1577</v>
      </c>
      <c r="D4551" s="673">
        <v>139.44</v>
      </c>
      <c r="E4551" s="220" t="s">
        <v>14360</v>
      </c>
      <c r="F4551" s="441">
        <v>45261</v>
      </c>
      <c r="G4551" s="220" t="s">
        <v>1773</v>
      </c>
      <c r="H4551" s="220" t="s">
        <v>74</v>
      </c>
    </row>
    <row r="4552" spans="1:8" ht="27" customHeight="1">
      <c r="A4552">
        <v>7742</v>
      </c>
      <c r="B4552" t="s">
        <v>13116</v>
      </c>
      <c r="C4552" t="s">
        <v>1577</v>
      </c>
      <c r="D4552" s="673">
        <v>307.70999999999998</v>
      </c>
      <c r="E4552" s="220" t="s">
        <v>14360</v>
      </c>
      <c r="F4552" s="441">
        <v>45261</v>
      </c>
      <c r="G4552" s="220" t="s">
        <v>1773</v>
      </c>
      <c r="H4552" s="220" t="s">
        <v>74</v>
      </c>
    </row>
    <row r="4553" spans="1:8" ht="27" customHeight="1">
      <c r="A4553">
        <v>7750</v>
      </c>
      <c r="B4553" t="s">
        <v>13117</v>
      </c>
      <c r="C4553" t="s">
        <v>1577</v>
      </c>
      <c r="D4553" s="673">
        <v>375.63</v>
      </c>
      <c r="E4553" s="220" t="s">
        <v>14360</v>
      </c>
      <c r="F4553" s="441">
        <v>45261</v>
      </c>
      <c r="G4553" s="220" t="s">
        <v>1773</v>
      </c>
      <c r="H4553" s="220" t="s">
        <v>74</v>
      </c>
    </row>
    <row r="4554" spans="1:8" ht="27" customHeight="1">
      <c r="A4554">
        <v>7756</v>
      </c>
      <c r="B4554" t="s">
        <v>13118</v>
      </c>
      <c r="C4554" t="s">
        <v>1577</v>
      </c>
      <c r="D4554" s="673">
        <v>431.59</v>
      </c>
      <c r="E4554" s="220" t="s">
        <v>14360</v>
      </c>
      <c r="F4554" s="441">
        <v>45261</v>
      </c>
      <c r="G4554" s="220" t="s">
        <v>1773</v>
      </c>
      <c r="H4554" s="220" t="s">
        <v>74</v>
      </c>
    </row>
    <row r="4555" spans="1:8" ht="27" customHeight="1">
      <c r="A4555">
        <v>7765</v>
      </c>
      <c r="B4555" t="s">
        <v>13119</v>
      </c>
      <c r="C4555" t="s">
        <v>1577</v>
      </c>
      <c r="D4555" s="673">
        <v>483.77</v>
      </c>
      <c r="E4555" s="220" t="s">
        <v>14360</v>
      </c>
      <c r="F4555" s="441">
        <v>45261</v>
      </c>
      <c r="G4555" s="220" t="s">
        <v>1773</v>
      </c>
      <c r="H4555" s="220" t="s">
        <v>74</v>
      </c>
    </row>
    <row r="4556" spans="1:8" ht="27" customHeight="1">
      <c r="A4556">
        <v>12569</v>
      </c>
      <c r="B4556" t="s">
        <v>13120</v>
      </c>
      <c r="C4556" t="s">
        <v>1577</v>
      </c>
      <c r="D4556" s="673">
        <v>667.79</v>
      </c>
      <c r="E4556" s="220" t="s">
        <v>14360</v>
      </c>
      <c r="F4556" s="441">
        <v>45261</v>
      </c>
      <c r="G4556" s="220" t="s">
        <v>1773</v>
      </c>
      <c r="H4556" s="220" t="s">
        <v>74</v>
      </c>
    </row>
    <row r="4557" spans="1:8" ht="27" customHeight="1">
      <c r="A4557">
        <v>7766</v>
      </c>
      <c r="B4557" t="s">
        <v>13121</v>
      </c>
      <c r="C4557" t="s">
        <v>1577</v>
      </c>
      <c r="D4557" s="673">
        <v>709.53</v>
      </c>
      <c r="E4557" s="220" t="s">
        <v>14360</v>
      </c>
      <c r="F4557" s="441">
        <v>45261</v>
      </c>
      <c r="G4557" s="220" t="s">
        <v>1773</v>
      </c>
      <c r="H4557" s="220" t="s">
        <v>74</v>
      </c>
    </row>
    <row r="4558" spans="1:8" ht="27" customHeight="1">
      <c r="A4558">
        <v>7767</v>
      </c>
      <c r="B4558" t="s">
        <v>13122</v>
      </c>
      <c r="C4558" t="s">
        <v>1577</v>
      </c>
      <c r="D4558" s="674">
        <v>1018.76</v>
      </c>
      <c r="E4558" s="220" t="s">
        <v>14360</v>
      </c>
      <c r="F4558" s="441">
        <v>45261</v>
      </c>
      <c r="G4558" s="220" t="s">
        <v>1773</v>
      </c>
      <c r="H4558" s="220" t="s">
        <v>74</v>
      </c>
    </row>
    <row r="4559" spans="1:8" ht="27" customHeight="1">
      <c r="A4559">
        <v>7727</v>
      </c>
      <c r="B4559" t="s">
        <v>13123</v>
      </c>
      <c r="C4559" t="s">
        <v>1577</v>
      </c>
      <c r="D4559" s="674">
        <v>2959.54</v>
      </c>
      <c r="E4559" s="220" t="s">
        <v>14360</v>
      </c>
      <c r="F4559" s="441">
        <v>45261</v>
      </c>
      <c r="G4559" s="220" t="s">
        <v>1773</v>
      </c>
      <c r="H4559" s="220" t="s">
        <v>74</v>
      </c>
    </row>
    <row r="4560" spans="1:8" ht="27" customHeight="1">
      <c r="A4560">
        <v>7760</v>
      </c>
      <c r="B4560" t="s">
        <v>13124</v>
      </c>
      <c r="C4560" t="s">
        <v>1577</v>
      </c>
      <c r="D4560" s="673">
        <v>117.62</v>
      </c>
      <c r="E4560" s="220" t="s">
        <v>14360</v>
      </c>
      <c r="F4560" s="441">
        <v>45261</v>
      </c>
      <c r="G4560" s="220" t="s">
        <v>1773</v>
      </c>
      <c r="H4560" s="220" t="s">
        <v>74</v>
      </c>
    </row>
    <row r="4561" spans="1:8" ht="27" customHeight="1">
      <c r="A4561">
        <v>7761</v>
      </c>
      <c r="B4561" t="s">
        <v>13125</v>
      </c>
      <c r="C4561" t="s">
        <v>1577</v>
      </c>
      <c r="D4561" s="673">
        <v>123.31</v>
      </c>
      <c r="E4561" s="220" t="s">
        <v>14360</v>
      </c>
      <c r="F4561" s="441">
        <v>45261</v>
      </c>
      <c r="G4561" s="220" t="s">
        <v>1773</v>
      </c>
      <c r="H4561" s="220" t="s">
        <v>74</v>
      </c>
    </row>
    <row r="4562" spans="1:8" ht="27" customHeight="1">
      <c r="A4562">
        <v>7752</v>
      </c>
      <c r="B4562" t="s">
        <v>13126</v>
      </c>
      <c r="C4562" t="s">
        <v>1577</v>
      </c>
      <c r="D4562" s="673">
        <v>149.87</v>
      </c>
      <c r="E4562" s="220" t="s">
        <v>14360</v>
      </c>
      <c r="F4562" s="441">
        <v>45261</v>
      </c>
      <c r="G4562" s="220" t="s">
        <v>1773</v>
      </c>
      <c r="H4562" s="220" t="s">
        <v>74</v>
      </c>
    </row>
    <row r="4563" spans="1:8" ht="27" customHeight="1">
      <c r="A4563">
        <v>7762</v>
      </c>
      <c r="B4563" t="s">
        <v>13127</v>
      </c>
      <c r="C4563" t="s">
        <v>1577</v>
      </c>
      <c r="D4563" s="673">
        <v>195.88</v>
      </c>
      <c r="E4563" s="220" t="s">
        <v>14360</v>
      </c>
      <c r="F4563" s="441">
        <v>45261</v>
      </c>
      <c r="G4563" s="220" t="s">
        <v>1773</v>
      </c>
      <c r="H4563" s="220" t="s">
        <v>74</v>
      </c>
    </row>
    <row r="4564" spans="1:8" ht="27" customHeight="1">
      <c r="A4564">
        <v>7722</v>
      </c>
      <c r="B4564" t="s">
        <v>13128</v>
      </c>
      <c r="C4564" t="s">
        <v>1577</v>
      </c>
      <c r="D4564" s="673">
        <v>299.74</v>
      </c>
      <c r="E4564" s="220" t="s">
        <v>14360</v>
      </c>
      <c r="F4564" s="441">
        <v>45261</v>
      </c>
      <c r="G4564" s="220" t="s">
        <v>1773</v>
      </c>
      <c r="H4564" s="220" t="s">
        <v>74</v>
      </c>
    </row>
    <row r="4565" spans="1:8" ht="27" customHeight="1">
      <c r="A4565">
        <v>7763</v>
      </c>
      <c r="B4565" t="s">
        <v>13129</v>
      </c>
      <c r="C4565" t="s">
        <v>1577</v>
      </c>
      <c r="D4565" s="673">
        <v>365.2</v>
      </c>
      <c r="E4565" s="220" t="s">
        <v>14360</v>
      </c>
      <c r="F4565" s="441">
        <v>45261</v>
      </c>
      <c r="G4565" s="220" t="s">
        <v>1773</v>
      </c>
      <c r="H4565" s="220" t="s">
        <v>74</v>
      </c>
    </row>
    <row r="4566" spans="1:8" ht="27" customHeight="1">
      <c r="A4566">
        <v>7764</v>
      </c>
      <c r="B4566" t="s">
        <v>13130</v>
      </c>
      <c r="C4566" t="s">
        <v>1577</v>
      </c>
      <c r="D4566" s="673">
        <v>436.34</v>
      </c>
      <c r="E4566" s="220" t="s">
        <v>14360</v>
      </c>
      <c r="F4566" s="441">
        <v>45261</v>
      </c>
      <c r="G4566" s="220" t="s">
        <v>1773</v>
      </c>
      <c r="H4566" s="220" t="s">
        <v>74</v>
      </c>
    </row>
    <row r="4567" spans="1:8" ht="27" customHeight="1">
      <c r="A4567">
        <v>12572</v>
      </c>
      <c r="B4567" t="s">
        <v>13131</v>
      </c>
      <c r="C4567" t="s">
        <v>1577</v>
      </c>
      <c r="D4567" s="673">
        <v>616.57000000000005</v>
      </c>
      <c r="E4567" s="220" t="s">
        <v>14360</v>
      </c>
      <c r="F4567" s="441">
        <v>45261</v>
      </c>
      <c r="G4567" s="220" t="s">
        <v>1773</v>
      </c>
      <c r="H4567" s="220" t="s">
        <v>74</v>
      </c>
    </row>
    <row r="4568" spans="1:8" ht="27" customHeight="1">
      <c r="A4568">
        <v>12573</v>
      </c>
      <c r="B4568" t="s">
        <v>13132</v>
      </c>
      <c r="C4568" t="s">
        <v>1577</v>
      </c>
      <c r="D4568" s="673">
        <v>811.02</v>
      </c>
      <c r="E4568" s="220" t="s">
        <v>14360</v>
      </c>
      <c r="F4568" s="441">
        <v>45261</v>
      </c>
      <c r="G4568" s="220" t="s">
        <v>1773</v>
      </c>
      <c r="H4568" s="220" t="s">
        <v>74</v>
      </c>
    </row>
    <row r="4569" spans="1:8" ht="27" customHeight="1">
      <c r="A4569">
        <v>12574</v>
      </c>
      <c r="B4569" t="s">
        <v>13133</v>
      </c>
      <c r="C4569" t="s">
        <v>1577</v>
      </c>
      <c r="D4569" s="673">
        <v>980.63</v>
      </c>
      <c r="E4569" s="220" t="s">
        <v>14360</v>
      </c>
      <c r="F4569" s="441">
        <v>45261</v>
      </c>
      <c r="G4569" s="220" t="s">
        <v>1773</v>
      </c>
      <c r="H4569" s="220" t="s">
        <v>74</v>
      </c>
    </row>
    <row r="4570" spans="1:8" ht="27" customHeight="1">
      <c r="A4570">
        <v>12575</v>
      </c>
      <c r="B4570" t="s">
        <v>13134</v>
      </c>
      <c r="C4570" t="s">
        <v>1577</v>
      </c>
      <c r="D4570" s="674">
        <v>1489.25</v>
      </c>
      <c r="E4570" s="220" t="s">
        <v>14360</v>
      </c>
      <c r="F4570" s="441">
        <v>45261</v>
      </c>
      <c r="G4570" s="220" t="s">
        <v>1773</v>
      </c>
      <c r="H4570" s="220" t="s">
        <v>74</v>
      </c>
    </row>
    <row r="4571" spans="1:8" ht="27" customHeight="1">
      <c r="A4571">
        <v>12576</v>
      </c>
      <c r="B4571" t="s">
        <v>13135</v>
      </c>
      <c r="C4571" t="s">
        <v>1577</v>
      </c>
      <c r="D4571" s="673">
        <v>180.22</v>
      </c>
      <c r="E4571" s="220" t="s">
        <v>14360</v>
      </c>
      <c r="F4571" s="441">
        <v>45261</v>
      </c>
      <c r="G4571" s="220" t="s">
        <v>1773</v>
      </c>
      <c r="H4571" s="220" t="s">
        <v>74</v>
      </c>
    </row>
    <row r="4572" spans="1:8" ht="27" customHeight="1">
      <c r="A4572">
        <v>12577</v>
      </c>
      <c r="B4572" t="s">
        <v>13136</v>
      </c>
      <c r="C4572" t="s">
        <v>1577</v>
      </c>
      <c r="D4572" s="673">
        <v>242.83</v>
      </c>
      <c r="E4572" s="220" t="s">
        <v>14360</v>
      </c>
      <c r="F4572" s="441">
        <v>45261</v>
      </c>
      <c r="G4572" s="220" t="s">
        <v>1773</v>
      </c>
      <c r="H4572" s="220" t="s">
        <v>74</v>
      </c>
    </row>
    <row r="4573" spans="1:8" ht="27" customHeight="1">
      <c r="A4573">
        <v>12578</v>
      </c>
      <c r="B4573" t="s">
        <v>13137</v>
      </c>
      <c r="C4573" t="s">
        <v>1577</v>
      </c>
      <c r="D4573" s="673">
        <v>294.05</v>
      </c>
      <c r="E4573" s="220" t="s">
        <v>14360</v>
      </c>
      <c r="F4573" s="441">
        <v>45261</v>
      </c>
      <c r="G4573" s="220" t="s">
        <v>1773</v>
      </c>
      <c r="H4573" s="220" t="s">
        <v>74</v>
      </c>
    </row>
    <row r="4574" spans="1:8" ht="27" customHeight="1">
      <c r="A4574">
        <v>12579</v>
      </c>
      <c r="B4574" t="s">
        <v>13138</v>
      </c>
      <c r="C4574" t="s">
        <v>1577</v>
      </c>
      <c r="D4574" s="673">
        <v>506.53</v>
      </c>
      <c r="E4574" s="220" t="s">
        <v>14360</v>
      </c>
      <c r="F4574" s="441">
        <v>45261</v>
      </c>
      <c r="G4574" s="220" t="s">
        <v>1773</v>
      </c>
      <c r="H4574" s="220" t="s">
        <v>74</v>
      </c>
    </row>
    <row r="4575" spans="1:8" ht="27" customHeight="1">
      <c r="A4575">
        <v>12580</v>
      </c>
      <c r="B4575" t="s">
        <v>13139</v>
      </c>
      <c r="C4575" t="s">
        <v>1577</v>
      </c>
      <c r="D4575" s="673">
        <v>527.78</v>
      </c>
      <c r="E4575" s="220" t="s">
        <v>14360</v>
      </c>
      <c r="F4575" s="441">
        <v>45261</v>
      </c>
      <c r="G4575" s="220" t="s">
        <v>1773</v>
      </c>
      <c r="H4575" s="220" t="s">
        <v>74</v>
      </c>
    </row>
    <row r="4576" spans="1:8" ht="27" customHeight="1">
      <c r="A4576">
        <v>12581</v>
      </c>
      <c r="B4576" t="s">
        <v>13140</v>
      </c>
      <c r="C4576" t="s">
        <v>1577</v>
      </c>
      <c r="D4576" s="673">
        <v>565.34</v>
      </c>
      <c r="E4576" s="220" t="s">
        <v>14360</v>
      </c>
      <c r="F4576" s="441">
        <v>45261</v>
      </c>
      <c r="G4576" s="220" t="s">
        <v>1773</v>
      </c>
      <c r="H4576" s="220" t="s">
        <v>74</v>
      </c>
    </row>
    <row r="4577" spans="1:8" ht="27" customHeight="1">
      <c r="A4577">
        <v>7720</v>
      </c>
      <c r="B4577" t="s">
        <v>13141</v>
      </c>
      <c r="C4577" t="s">
        <v>1577</v>
      </c>
      <c r="D4577" s="673">
        <v>884.06</v>
      </c>
      <c r="E4577" s="220" t="s">
        <v>14360</v>
      </c>
      <c r="F4577" s="441">
        <v>45261</v>
      </c>
      <c r="G4577" s="220" t="s">
        <v>1773</v>
      </c>
      <c r="H4577" s="220" t="s">
        <v>74</v>
      </c>
    </row>
    <row r="4578" spans="1:8" ht="27" customHeight="1">
      <c r="A4578">
        <v>40335</v>
      </c>
      <c r="B4578" t="s">
        <v>13142</v>
      </c>
      <c r="C4578" t="s">
        <v>1577</v>
      </c>
      <c r="D4578" s="673">
        <v>184.97</v>
      </c>
      <c r="E4578" s="220" t="s">
        <v>14360</v>
      </c>
      <c r="F4578" s="441">
        <v>45261</v>
      </c>
      <c r="G4578" s="220" t="s">
        <v>1773</v>
      </c>
      <c r="H4578" s="220" t="s">
        <v>74</v>
      </c>
    </row>
    <row r="4579" spans="1:8" ht="27" customHeight="1">
      <c r="A4579">
        <v>7740</v>
      </c>
      <c r="B4579" t="s">
        <v>13143</v>
      </c>
      <c r="C4579" t="s">
        <v>1577</v>
      </c>
      <c r="D4579" s="673">
        <v>189.71</v>
      </c>
      <c r="E4579" s="220" t="s">
        <v>14360</v>
      </c>
      <c r="F4579" s="441">
        <v>45261</v>
      </c>
      <c r="G4579" s="220" t="s">
        <v>1773</v>
      </c>
      <c r="H4579" s="220" t="s">
        <v>74</v>
      </c>
    </row>
    <row r="4580" spans="1:8" ht="27" customHeight="1">
      <c r="A4580">
        <v>7741</v>
      </c>
      <c r="B4580" t="s">
        <v>13144</v>
      </c>
      <c r="C4580" t="s">
        <v>1577</v>
      </c>
      <c r="D4580" s="673">
        <v>350.97</v>
      </c>
      <c r="E4580" s="220" t="s">
        <v>14360</v>
      </c>
      <c r="F4580" s="441">
        <v>45261</v>
      </c>
      <c r="G4580" s="220" t="s">
        <v>1773</v>
      </c>
      <c r="H4580" s="220" t="s">
        <v>74</v>
      </c>
    </row>
    <row r="4581" spans="1:8" ht="27" customHeight="1">
      <c r="A4581">
        <v>7774</v>
      </c>
      <c r="B4581" t="s">
        <v>13145</v>
      </c>
      <c r="C4581" t="s">
        <v>1577</v>
      </c>
      <c r="D4581" s="673">
        <v>430.65</v>
      </c>
      <c r="E4581" s="220" t="s">
        <v>14360</v>
      </c>
      <c r="F4581" s="441">
        <v>45261</v>
      </c>
      <c r="G4581" s="220" t="s">
        <v>1773</v>
      </c>
      <c r="H4581" s="220" t="s">
        <v>74</v>
      </c>
    </row>
    <row r="4582" spans="1:8" ht="27" customHeight="1">
      <c r="A4582">
        <v>7744</v>
      </c>
      <c r="B4582" t="s">
        <v>13146</v>
      </c>
      <c r="C4582" t="s">
        <v>1577</v>
      </c>
      <c r="D4582" s="673">
        <v>562.5</v>
      </c>
      <c r="E4582" s="220" t="s">
        <v>14360</v>
      </c>
      <c r="F4582" s="441">
        <v>45261</v>
      </c>
      <c r="G4582" s="220" t="s">
        <v>1773</v>
      </c>
      <c r="H4582" s="220" t="s">
        <v>74</v>
      </c>
    </row>
    <row r="4583" spans="1:8" ht="27" customHeight="1">
      <c r="A4583">
        <v>7773</v>
      </c>
      <c r="B4583" t="s">
        <v>13147</v>
      </c>
      <c r="C4583" t="s">
        <v>1577</v>
      </c>
      <c r="D4583" s="673">
        <v>574.91999999999996</v>
      </c>
      <c r="E4583" s="220" t="s">
        <v>14360</v>
      </c>
      <c r="F4583" s="441">
        <v>45261</v>
      </c>
      <c r="G4583" s="220" t="s">
        <v>1773</v>
      </c>
      <c r="H4583" s="220" t="s">
        <v>74</v>
      </c>
    </row>
    <row r="4584" spans="1:8" ht="27" customHeight="1">
      <c r="A4584">
        <v>7754</v>
      </c>
      <c r="B4584" t="s">
        <v>13148</v>
      </c>
      <c r="C4584" t="s">
        <v>1577</v>
      </c>
      <c r="D4584" s="673">
        <v>871.73</v>
      </c>
      <c r="E4584" s="220" t="s">
        <v>14360</v>
      </c>
      <c r="F4584" s="441">
        <v>45261</v>
      </c>
      <c r="G4584" s="220" t="s">
        <v>1773</v>
      </c>
      <c r="H4584" s="220" t="s">
        <v>74</v>
      </c>
    </row>
    <row r="4585" spans="1:8" ht="27" customHeight="1">
      <c r="A4585">
        <v>7735</v>
      </c>
      <c r="B4585" t="s">
        <v>13149</v>
      </c>
      <c r="C4585" t="s">
        <v>1577</v>
      </c>
      <c r="D4585" s="674">
        <v>1128.8</v>
      </c>
      <c r="E4585" s="220" t="s">
        <v>14360</v>
      </c>
      <c r="F4585" s="441">
        <v>45261</v>
      </c>
      <c r="G4585" s="220" t="s">
        <v>1773</v>
      </c>
      <c r="H4585" s="220" t="s">
        <v>74</v>
      </c>
    </row>
    <row r="4586" spans="1:8" ht="27" customHeight="1">
      <c r="A4586">
        <v>7755</v>
      </c>
      <c r="B4586" t="s">
        <v>13150</v>
      </c>
      <c r="C4586" t="s">
        <v>1577</v>
      </c>
      <c r="D4586" s="673">
        <v>223.86</v>
      </c>
      <c r="E4586" s="220" t="s">
        <v>14360</v>
      </c>
      <c r="F4586" s="441">
        <v>45261</v>
      </c>
      <c r="G4586" s="220" t="s">
        <v>1773</v>
      </c>
      <c r="H4586" s="220" t="s">
        <v>74</v>
      </c>
    </row>
    <row r="4587" spans="1:8" ht="27" customHeight="1">
      <c r="A4587">
        <v>7776</v>
      </c>
      <c r="B4587" t="s">
        <v>13151</v>
      </c>
      <c r="C4587" t="s">
        <v>1577</v>
      </c>
      <c r="D4587" s="673">
        <v>466.69</v>
      </c>
      <c r="E4587" s="220" t="s">
        <v>14360</v>
      </c>
      <c r="F4587" s="441">
        <v>45261</v>
      </c>
      <c r="G4587" s="220" t="s">
        <v>1773</v>
      </c>
      <c r="H4587" s="220" t="s">
        <v>74</v>
      </c>
    </row>
    <row r="4588" spans="1:8" ht="27" customHeight="1">
      <c r="A4588">
        <v>7743</v>
      </c>
      <c r="B4588" t="s">
        <v>13152</v>
      </c>
      <c r="C4588" t="s">
        <v>1577</v>
      </c>
      <c r="D4588" s="673">
        <v>494.2</v>
      </c>
      <c r="E4588" s="220" t="s">
        <v>14360</v>
      </c>
      <c r="F4588" s="441">
        <v>45261</v>
      </c>
      <c r="G4588" s="220" t="s">
        <v>1773</v>
      </c>
      <c r="H4588" s="220" t="s">
        <v>74</v>
      </c>
    </row>
    <row r="4589" spans="1:8" ht="27" customHeight="1">
      <c r="A4589">
        <v>7733</v>
      </c>
      <c r="B4589" t="s">
        <v>13153</v>
      </c>
      <c r="C4589" t="s">
        <v>1577</v>
      </c>
      <c r="D4589" s="673">
        <v>645.02</v>
      </c>
      <c r="E4589" s="220" t="s">
        <v>14360</v>
      </c>
      <c r="F4589" s="441">
        <v>45261</v>
      </c>
      <c r="G4589" s="220" t="s">
        <v>1773</v>
      </c>
      <c r="H4589" s="220" t="s">
        <v>74</v>
      </c>
    </row>
    <row r="4590" spans="1:8" ht="27" customHeight="1">
      <c r="A4590">
        <v>7775</v>
      </c>
      <c r="B4590" t="s">
        <v>13154</v>
      </c>
      <c r="C4590" t="s">
        <v>1577</v>
      </c>
      <c r="D4590" s="673">
        <v>706.68</v>
      </c>
      <c r="E4590" s="220" t="s">
        <v>14360</v>
      </c>
      <c r="F4590" s="441">
        <v>45261</v>
      </c>
      <c r="G4590" s="220" t="s">
        <v>1773</v>
      </c>
      <c r="H4590" s="220" t="s">
        <v>74</v>
      </c>
    </row>
    <row r="4591" spans="1:8" ht="27" customHeight="1">
      <c r="A4591">
        <v>7734</v>
      </c>
      <c r="B4591" t="s">
        <v>13155</v>
      </c>
      <c r="C4591" t="s">
        <v>1577</v>
      </c>
      <c r="D4591" s="674">
        <v>1000.74</v>
      </c>
      <c r="E4591" s="220" t="s">
        <v>14360</v>
      </c>
      <c r="F4591" s="441">
        <v>45261</v>
      </c>
      <c r="G4591" s="220" t="s">
        <v>1773</v>
      </c>
      <c r="H4591" s="220" t="s">
        <v>74</v>
      </c>
    </row>
    <row r="4592" spans="1:8" ht="27" customHeight="1">
      <c r="A4592">
        <v>37449</v>
      </c>
      <c r="B4592" t="s">
        <v>13156</v>
      </c>
      <c r="C4592" t="s">
        <v>1577</v>
      </c>
      <c r="D4592" s="673">
        <v>36.86</v>
      </c>
      <c r="E4592" s="220" t="s">
        <v>14360</v>
      </c>
      <c r="F4592" s="441">
        <v>45261</v>
      </c>
      <c r="G4592" s="220" t="s">
        <v>1773</v>
      </c>
      <c r="H4592" s="220" t="s">
        <v>74</v>
      </c>
    </row>
    <row r="4593" spans="1:8" ht="27" customHeight="1">
      <c r="A4593">
        <v>37450</v>
      </c>
      <c r="B4593" t="s">
        <v>13157</v>
      </c>
      <c r="C4593" t="s">
        <v>1577</v>
      </c>
      <c r="D4593" s="673">
        <v>51.61</v>
      </c>
      <c r="E4593" s="220" t="s">
        <v>14360</v>
      </c>
      <c r="F4593" s="441">
        <v>45261</v>
      </c>
      <c r="G4593" s="220" t="s">
        <v>1773</v>
      </c>
      <c r="H4593" s="220" t="s">
        <v>74</v>
      </c>
    </row>
    <row r="4594" spans="1:8" ht="27" customHeight="1">
      <c r="A4594">
        <v>37451</v>
      </c>
      <c r="B4594" t="s">
        <v>13158</v>
      </c>
      <c r="C4594" t="s">
        <v>1577</v>
      </c>
      <c r="D4594" s="673">
        <v>72.05</v>
      </c>
      <c r="E4594" s="220" t="s">
        <v>14360</v>
      </c>
      <c r="F4594" s="441">
        <v>45261</v>
      </c>
      <c r="G4594" s="220" t="s">
        <v>1773</v>
      </c>
      <c r="H4594" s="220" t="s">
        <v>74</v>
      </c>
    </row>
    <row r="4595" spans="1:8" ht="27" customHeight="1">
      <c r="A4595">
        <v>37452</v>
      </c>
      <c r="B4595" t="s">
        <v>13159</v>
      </c>
      <c r="C4595" t="s">
        <v>1577</v>
      </c>
      <c r="D4595" s="673">
        <v>104.72</v>
      </c>
      <c r="E4595" s="220" t="s">
        <v>14360</v>
      </c>
      <c r="F4595" s="441">
        <v>45261</v>
      </c>
      <c r="G4595" s="220" t="s">
        <v>1773</v>
      </c>
      <c r="H4595" s="220" t="s">
        <v>74</v>
      </c>
    </row>
    <row r="4596" spans="1:8" ht="27" customHeight="1">
      <c r="A4596">
        <v>37453</v>
      </c>
      <c r="B4596" t="s">
        <v>13160</v>
      </c>
      <c r="C4596" t="s">
        <v>1577</v>
      </c>
      <c r="D4596" s="673">
        <v>120.6</v>
      </c>
      <c r="E4596" s="220" t="s">
        <v>14360</v>
      </c>
      <c r="F4596" s="441">
        <v>45261</v>
      </c>
      <c r="G4596" s="220" t="s">
        <v>1773</v>
      </c>
      <c r="H4596" s="220" t="s">
        <v>74</v>
      </c>
    </row>
    <row r="4597" spans="1:8" ht="27" customHeight="1">
      <c r="A4597">
        <v>7778</v>
      </c>
      <c r="B4597" t="s">
        <v>13161</v>
      </c>
      <c r="C4597" t="s">
        <v>1577</v>
      </c>
      <c r="D4597" s="673">
        <v>45.24</v>
      </c>
      <c r="E4597" s="220" t="s">
        <v>14360</v>
      </c>
      <c r="F4597" s="441">
        <v>45261</v>
      </c>
      <c r="G4597" s="220" t="s">
        <v>1773</v>
      </c>
      <c r="H4597" s="220" t="s">
        <v>74</v>
      </c>
    </row>
    <row r="4598" spans="1:8" ht="27" customHeight="1">
      <c r="A4598">
        <v>7796</v>
      </c>
      <c r="B4598" t="s">
        <v>13162</v>
      </c>
      <c r="C4598" t="s">
        <v>1577</v>
      </c>
      <c r="D4598" s="673">
        <v>62</v>
      </c>
      <c r="E4598" s="220" t="s">
        <v>14360</v>
      </c>
      <c r="F4598" s="441">
        <v>45261</v>
      </c>
      <c r="G4598" s="220" t="s">
        <v>1773</v>
      </c>
      <c r="H4598" s="220" t="s">
        <v>74</v>
      </c>
    </row>
    <row r="4599" spans="1:8" ht="27" customHeight="1">
      <c r="A4599">
        <v>7781</v>
      </c>
      <c r="B4599" t="s">
        <v>13163</v>
      </c>
      <c r="C4599" t="s">
        <v>1577</v>
      </c>
      <c r="D4599" s="673">
        <v>73.260000000000005</v>
      </c>
      <c r="E4599" s="220" t="s">
        <v>14360</v>
      </c>
      <c r="F4599" s="441">
        <v>45261</v>
      </c>
      <c r="G4599" s="220" t="s">
        <v>1773</v>
      </c>
      <c r="H4599" s="220" t="s">
        <v>74</v>
      </c>
    </row>
    <row r="4600" spans="1:8" ht="27" customHeight="1">
      <c r="A4600">
        <v>7795</v>
      </c>
      <c r="B4600" t="s">
        <v>13164</v>
      </c>
      <c r="C4600" t="s">
        <v>1577</v>
      </c>
      <c r="D4600" s="673">
        <v>109.04</v>
      </c>
      <c r="E4600" s="220" t="s">
        <v>14360</v>
      </c>
      <c r="F4600" s="441">
        <v>45261</v>
      </c>
      <c r="G4600" s="220" t="s">
        <v>1773</v>
      </c>
      <c r="H4600" s="220" t="s">
        <v>74</v>
      </c>
    </row>
    <row r="4601" spans="1:8" ht="27" customHeight="1">
      <c r="A4601">
        <v>7791</v>
      </c>
      <c r="B4601" t="s">
        <v>13165</v>
      </c>
      <c r="C4601" t="s">
        <v>1577</v>
      </c>
      <c r="D4601" s="673">
        <v>130.53</v>
      </c>
      <c r="E4601" s="220" t="s">
        <v>14360</v>
      </c>
      <c r="F4601" s="441">
        <v>45261</v>
      </c>
      <c r="G4601" s="220" t="s">
        <v>1773</v>
      </c>
      <c r="H4601" s="220" t="s">
        <v>74</v>
      </c>
    </row>
    <row r="4602" spans="1:8" ht="27" customHeight="1">
      <c r="A4602">
        <v>7783</v>
      </c>
      <c r="B4602" t="s">
        <v>13166</v>
      </c>
      <c r="C4602" t="s">
        <v>1577</v>
      </c>
      <c r="D4602" s="673">
        <v>46.25</v>
      </c>
      <c r="E4602" s="220" t="s">
        <v>14360</v>
      </c>
      <c r="F4602" s="441">
        <v>45261</v>
      </c>
      <c r="G4602" s="220" t="s">
        <v>1773</v>
      </c>
      <c r="H4602" s="220" t="s">
        <v>74</v>
      </c>
    </row>
    <row r="4603" spans="1:8" ht="27" customHeight="1">
      <c r="A4603">
        <v>7790</v>
      </c>
      <c r="B4603" t="s">
        <v>13167</v>
      </c>
      <c r="C4603" t="s">
        <v>1577</v>
      </c>
      <c r="D4603" s="673">
        <v>72.89</v>
      </c>
      <c r="E4603" s="220" t="s">
        <v>14360</v>
      </c>
      <c r="F4603" s="441">
        <v>45261</v>
      </c>
      <c r="G4603" s="220" t="s">
        <v>1773</v>
      </c>
      <c r="H4603" s="220" t="s">
        <v>74</v>
      </c>
    </row>
    <row r="4604" spans="1:8" ht="27" customHeight="1">
      <c r="A4604">
        <v>7785</v>
      </c>
      <c r="B4604" t="s">
        <v>13168</v>
      </c>
      <c r="C4604" t="s">
        <v>1577</v>
      </c>
      <c r="D4604" s="673">
        <v>80.430000000000007</v>
      </c>
      <c r="E4604" s="220" t="s">
        <v>14360</v>
      </c>
      <c r="F4604" s="441">
        <v>45261</v>
      </c>
      <c r="G4604" s="220" t="s">
        <v>1773</v>
      </c>
      <c r="H4604" s="220" t="s">
        <v>74</v>
      </c>
    </row>
    <row r="4605" spans="1:8" ht="27" customHeight="1">
      <c r="A4605">
        <v>7792</v>
      </c>
      <c r="B4605" t="s">
        <v>13169</v>
      </c>
      <c r="C4605" t="s">
        <v>1577</v>
      </c>
      <c r="D4605" s="673">
        <v>114.07</v>
      </c>
      <c r="E4605" s="220" t="s">
        <v>14360</v>
      </c>
      <c r="F4605" s="441">
        <v>45261</v>
      </c>
      <c r="G4605" s="220" t="s">
        <v>1773</v>
      </c>
      <c r="H4605" s="220" t="s">
        <v>74</v>
      </c>
    </row>
    <row r="4606" spans="1:8" ht="27" customHeight="1">
      <c r="A4606">
        <v>7793</v>
      </c>
      <c r="B4606" t="s">
        <v>13170</v>
      </c>
      <c r="C4606" t="s">
        <v>1577</v>
      </c>
      <c r="D4606" s="673">
        <v>134.72</v>
      </c>
      <c r="E4606" s="220" t="s">
        <v>14360</v>
      </c>
      <c r="F4606" s="441">
        <v>45261</v>
      </c>
      <c r="G4606" s="220" t="s">
        <v>1773</v>
      </c>
      <c r="H4606" s="220" t="s">
        <v>74</v>
      </c>
    </row>
    <row r="4607" spans="1:8" ht="27" customHeight="1">
      <c r="A4607">
        <v>13159</v>
      </c>
      <c r="B4607" t="s">
        <v>13171</v>
      </c>
      <c r="C4607" t="s">
        <v>1577</v>
      </c>
      <c r="D4607" s="673">
        <v>117.29</v>
      </c>
      <c r="E4607" s="220" t="s">
        <v>14360</v>
      </c>
      <c r="F4607" s="441">
        <v>45261</v>
      </c>
      <c r="G4607" s="220" t="s">
        <v>1773</v>
      </c>
      <c r="H4607" s="220" t="s">
        <v>74</v>
      </c>
    </row>
    <row r="4608" spans="1:8" ht="27" customHeight="1">
      <c r="A4608">
        <v>13168</v>
      </c>
      <c r="B4608" t="s">
        <v>13172</v>
      </c>
      <c r="C4608" t="s">
        <v>1577</v>
      </c>
      <c r="D4608" s="673">
        <v>142.43</v>
      </c>
      <c r="E4608" s="220" t="s">
        <v>14360</v>
      </c>
      <c r="F4608" s="441">
        <v>45261</v>
      </c>
      <c r="G4608" s="220" t="s">
        <v>1773</v>
      </c>
      <c r="H4608" s="220" t="s">
        <v>74</v>
      </c>
    </row>
    <row r="4609" spans="1:8" ht="27" customHeight="1">
      <c r="A4609">
        <v>13173</v>
      </c>
      <c r="B4609" t="s">
        <v>13173</v>
      </c>
      <c r="C4609" t="s">
        <v>1577</v>
      </c>
      <c r="D4609" s="673">
        <v>192.7</v>
      </c>
      <c r="E4609" s="220" t="s">
        <v>14360</v>
      </c>
      <c r="F4609" s="441">
        <v>45261</v>
      </c>
      <c r="G4609" s="220" t="s">
        <v>1773</v>
      </c>
      <c r="H4609" s="220" t="s">
        <v>74</v>
      </c>
    </row>
    <row r="4610" spans="1:8" ht="27" customHeight="1">
      <c r="A4610">
        <v>12583</v>
      </c>
      <c r="B4610" t="s">
        <v>13174</v>
      </c>
      <c r="C4610" t="s">
        <v>1577</v>
      </c>
      <c r="D4610" s="673">
        <v>38.54</v>
      </c>
      <c r="E4610" s="220" t="s">
        <v>14360</v>
      </c>
      <c r="F4610" s="441">
        <v>45261</v>
      </c>
      <c r="G4610" s="220" t="s">
        <v>1773</v>
      </c>
      <c r="H4610" s="220" t="s">
        <v>74</v>
      </c>
    </row>
    <row r="4611" spans="1:8" ht="27" customHeight="1">
      <c r="A4611">
        <v>12584</v>
      </c>
      <c r="B4611" t="s">
        <v>13175</v>
      </c>
      <c r="C4611" t="s">
        <v>1577</v>
      </c>
      <c r="D4611" s="673">
        <v>50.27</v>
      </c>
      <c r="E4611" s="220" t="s">
        <v>14360</v>
      </c>
      <c r="F4611" s="441">
        <v>45261</v>
      </c>
      <c r="G4611" s="220" t="s">
        <v>1773</v>
      </c>
      <c r="H4611" s="220" t="s">
        <v>74</v>
      </c>
    </row>
    <row r="4612" spans="1:8" ht="27" customHeight="1">
      <c r="A4612">
        <v>12613</v>
      </c>
      <c r="B4612" t="s">
        <v>13176</v>
      </c>
      <c r="C4612" t="s">
        <v>1574</v>
      </c>
      <c r="D4612" s="673">
        <v>17.52</v>
      </c>
      <c r="E4612" s="220" t="s">
        <v>14360</v>
      </c>
      <c r="F4612" s="441">
        <v>45261</v>
      </c>
      <c r="G4612" s="220" t="s">
        <v>1773</v>
      </c>
      <c r="H4612" s="220" t="s">
        <v>74</v>
      </c>
    </row>
    <row r="4613" spans="1:8" ht="27" customHeight="1">
      <c r="A4613">
        <v>1031</v>
      </c>
      <c r="B4613" t="s">
        <v>13177</v>
      </c>
      <c r="C4613" t="s">
        <v>1574</v>
      </c>
      <c r="D4613" s="673">
        <v>16.670000000000002</v>
      </c>
      <c r="E4613" s="220" t="s">
        <v>14360</v>
      </c>
      <c r="F4613" s="441">
        <v>45261</v>
      </c>
      <c r="G4613" s="220" t="s">
        <v>1773</v>
      </c>
      <c r="H4613" s="220" t="s">
        <v>74</v>
      </c>
    </row>
    <row r="4614" spans="1:8" ht="27" customHeight="1">
      <c r="A4614">
        <v>39707</v>
      </c>
      <c r="B4614" t="s">
        <v>13178</v>
      </c>
      <c r="C4614" t="s">
        <v>1577</v>
      </c>
      <c r="D4614" s="673">
        <v>4.21</v>
      </c>
      <c r="E4614" s="220" t="s">
        <v>14360</v>
      </c>
      <c r="F4614" s="441">
        <v>45261</v>
      </c>
      <c r="G4614" s="220" t="s">
        <v>1773</v>
      </c>
      <c r="H4614" s="220" t="s">
        <v>74</v>
      </c>
    </row>
    <row r="4615" spans="1:8" ht="27" customHeight="1">
      <c r="A4615">
        <v>39708</v>
      </c>
      <c r="B4615" t="s">
        <v>13179</v>
      </c>
      <c r="C4615" t="s">
        <v>1577</v>
      </c>
      <c r="D4615" s="673">
        <v>4.08</v>
      </c>
      <c r="E4615" s="220" t="s">
        <v>14360</v>
      </c>
      <c r="F4615" s="441">
        <v>45261</v>
      </c>
      <c r="G4615" s="220" t="s">
        <v>1773</v>
      </c>
      <c r="H4615" s="220" t="s">
        <v>74</v>
      </c>
    </row>
    <row r="4616" spans="1:8" ht="27" customHeight="1">
      <c r="A4616">
        <v>39710</v>
      </c>
      <c r="B4616" t="s">
        <v>13180</v>
      </c>
      <c r="C4616" t="s">
        <v>1577</v>
      </c>
      <c r="D4616" s="673">
        <v>2.87</v>
      </c>
      <c r="E4616" s="220" t="s">
        <v>14360</v>
      </c>
      <c r="F4616" s="441">
        <v>45261</v>
      </c>
      <c r="G4616" s="220" t="s">
        <v>1773</v>
      </c>
      <c r="H4616" s="220" t="s">
        <v>74</v>
      </c>
    </row>
    <row r="4617" spans="1:8" ht="27" customHeight="1">
      <c r="A4617">
        <v>39709</v>
      </c>
      <c r="B4617" t="s">
        <v>13181</v>
      </c>
      <c r="C4617" t="s">
        <v>1577</v>
      </c>
      <c r="D4617" s="673">
        <v>3.99</v>
      </c>
      <c r="E4617" s="220" t="s">
        <v>14360</v>
      </c>
      <c r="F4617" s="441">
        <v>45261</v>
      </c>
      <c r="G4617" s="220" t="s">
        <v>1773</v>
      </c>
      <c r="H4617" s="220" t="s">
        <v>74</v>
      </c>
    </row>
    <row r="4618" spans="1:8" ht="27" customHeight="1">
      <c r="A4618">
        <v>39711</v>
      </c>
      <c r="B4618" t="s">
        <v>13182</v>
      </c>
      <c r="C4618" t="s">
        <v>1577</v>
      </c>
      <c r="D4618" s="673">
        <v>4.4800000000000004</v>
      </c>
      <c r="E4618" s="220" t="s">
        <v>14360</v>
      </c>
      <c r="F4618" s="441">
        <v>45261</v>
      </c>
      <c r="G4618" s="220" t="s">
        <v>1773</v>
      </c>
      <c r="H4618" s="220" t="s">
        <v>74</v>
      </c>
    </row>
    <row r="4619" spans="1:8" ht="27" customHeight="1">
      <c r="A4619">
        <v>39712</v>
      </c>
      <c r="B4619" t="s">
        <v>13183</v>
      </c>
      <c r="C4619" t="s">
        <v>1577</v>
      </c>
      <c r="D4619" s="673">
        <v>1.57</v>
      </c>
      <c r="E4619" s="220" t="s">
        <v>14360</v>
      </c>
      <c r="F4619" s="441">
        <v>45261</v>
      </c>
      <c r="G4619" s="220" t="s">
        <v>1773</v>
      </c>
      <c r="H4619" s="220" t="s">
        <v>74</v>
      </c>
    </row>
    <row r="4620" spans="1:8" ht="27" customHeight="1">
      <c r="A4620">
        <v>39713</v>
      </c>
      <c r="B4620" t="s">
        <v>13184</v>
      </c>
      <c r="C4620" t="s">
        <v>1577</v>
      </c>
      <c r="D4620" s="673">
        <v>1.24</v>
      </c>
      <c r="E4620" s="220" t="s">
        <v>14360</v>
      </c>
      <c r="F4620" s="441">
        <v>45261</v>
      </c>
      <c r="G4620" s="220" t="s">
        <v>1773</v>
      </c>
      <c r="H4620" s="220" t="s">
        <v>74</v>
      </c>
    </row>
    <row r="4621" spans="1:8" ht="27" customHeight="1">
      <c r="A4621">
        <v>39714</v>
      </c>
      <c r="B4621" t="s">
        <v>13185</v>
      </c>
      <c r="C4621" t="s">
        <v>1577</v>
      </c>
      <c r="D4621" s="673">
        <v>2.84</v>
      </c>
      <c r="E4621" s="220" t="s">
        <v>14360</v>
      </c>
      <c r="F4621" s="441">
        <v>45261</v>
      </c>
      <c r="G4621" s="220" t="s">
        <v>1773</v>
      </c>
      <c r="H4621" s="220" t="s">
        <v>74</v>
      </c>
    </row>
    <row r="4622" spans="1:8" ht="27" customHeight="1">
      <c r="A4622">
        <v>39715</v>
      </c>
      <c r="B4622" t="s">
        <v>13186</v>
      </c>
      <c r="C4622" t="s">
        <v>1577</v>
      </c>
      <c r="D4622" s="673">
        <v>2.02</v>
      </c>
      <c r="E4622" s="220" t="s">
        <v>14360</v>
      </c>
      <c r="F4622" s="441">
        <v>45261</v>
      </c>
      <c r="G4622" s="220" t="s">
        <v>1773</v>
      </c>
      <c r="H4622" s="220" t="s">
        <v>74</v>
      </c>
    </row>
    <row r="4623" spans="1:8" ht="27" customHeight="1">
      <c r="A4623">
        <v>39716</v>
      </c>
      <c r="B4623" t="s">
        <v>13187</v>
      </c>
      <c r="C4623" t="s">
        <v>1577</v>
      </c>
      <c r="D4623" s="673">
        <v>1.53</v>
      </c>
      <c r="E4623" s="220" t="s">
        <v>14360</v>
      </c>
      <c r="F4623" s="441">
        <v>45261</v>
      </c>
      <c r="G4623" s="220" t="s">
        <v>1773</v>
      </c>
      <c r="H4623" s="220" t="s">
        <v>74</v>
      </c>
    </row>
    <row r="4624" spans="1:8" ht="27" customHeight="1">
      <c r="A4624">
        <v>39718</v>
      </c>
      <c r="B4624" t="s">
        <v>13188</v>
      </c>
      <c r="C4624" t="s">
        <v>1577</v>
      </c>
      <c r="D4624" s="673">
        <v>2.61</v>
      </c>
      <c r="E4624" s="220" t="s">
        <v>14360</v>
      </c>
      <c r="F4624" s="441">
        <v>45261</v>
      </c>
      <c r="G4624" s="220" t="s">
        <v>1773</v>
      </c>
      <c r="H4624" s="220" t="s">
        <v>74</v>
      </c>
    </row>
    <row r="4625" spans="1:8" ht="27" customHeight="1">
      <c r="A4625">
        <v>9813</v>
      </c>
      <c r="B4625" t="s">
        <v>13189</v>
      </c>
      <c r="C4625" t="s">
        <v>1577</v>
      </c>
      <c r="D4625" s="673">
        <v>5.2</v>
      </c>
      <c r="E4625" s="220" t="s">
        <v>14360</v>
      </c>
      <c r="F4625" s="441">
        <v>45261</v>
      </c>
      <c r="G4625" s="220" t="s">
        <v>1773</v>
      </c>
      <c r="H4625" s="220" t="s">
        <v>74</v>
      </c>
    </row>
    <row r="4626" spans="1:8" ht="27" customHeight="1">
      <c r="A4626">
        <v>9815</v>
      </c>
      <c r="B4626" t="s">
        <v>13190</v>
      </c>
      <c r="C4626" t="s">
        <v>1577</v>
      </c>
      <c r="D4626" s="673">
        <v>10.27</v>
      </c>
      <c r="E4626" s="220" t="s">
        <v>14360</v>
      </c>
      <c r="F4626" s="441">
        <v>45261</v>
      </c>
      <c r="G4626" s="220" t="s">
        <v>1773</v>
      </c>
      <c r="H4626" s="220" t="s">
        <v>74</v>
      </c>
    </row>
    <row r="4627" spans="1:8" ht="27" customHeight="1">
      <c r="A4627">
        <v>44543</v>
      </c>
      <c r="B4627" t="s">
        <v>13191</v>
      </c>
      <c r="C4627" t="s">
        <v>1577</v>
      </c>
      <c r="D4627" s="674">
        <v>5109.8599999999997</v>
      </c>
      <c r="E4627" s="220" t="s">
        <v>14360</v>
      </c>
      <c r="F4627" s="441">
        <v>45261</v>
      </c>
      <c r="G4627" s="220" t="s">
        <v>1773</v>
      </c>
      <c r="H4627" s="220" t="s">
        <v>74</v>
      </c>
    </row>
    <row r="4628" spans="1:8" ht="27" customHeight="1">
      <c r="A4628">
        <v>44526</v>
      </c>
      <c r="B4628" t="s">
        <v>13192</v>
      </c>
      <c r="C4628" t="s">
        <v>1577</v>
      </c>
      <c r="D4628" s="673">
        <v>125.23</v>
      </c>
      <c r="E4628" s="220" t="s">
        <v>14360</v>
      </c>
      <c r="F4628" s="441">
        <v>45261</v>
      </c>
      <c r="G4628" s="220" t="s">
        <v>1773</v>
      </c>
      <c r="H4628" s="220" t="s">
        <v>74</v>
      </c>
    </row>
    <row r="4629" spans="1:8" ht="27" customHeight="1">
      <c r="A4629">
        <v>44545</v>
      </c>
      <c r="B4629" t="s">
        <v>13193</v>
      </c>
      <c r="C4629" t="s">
        <v>1577</v>
      </c>
      <c r="D4629" s="673">
        <v>268.82</v>
      </c>
      <c r="E4629" s="220" t="s">
        <v>14360</v>
      </c>
      <c r="F4629" s="441">
        <v>45261</v>
      </c>
      <c r="G4629" s="220" t="s">
        <v>1773</v>
      </c>
      <c r="H4629" s="220" t="s">
        <v>74</v>
      </c>
    </row>
    <row r="4630" spans="1:8" ht="27" customHeight="1">
      <c r="A4630">
        <v>44525</v>
      </c>
      <c r="B4630" t="s">
        <v>13194</v>
      </c>
      <c r="C4630" t="s">
        <v>1577</v>
      </c>
      <c r="D4630" s="674">
        <v>4634.6099999999997</v>
      </c>
      <c r="E4630" s="220" t="s">
        <v>14360</v>
      </c>
      <c r="F4630" s="441">
        <v>45261</v>
      </c>
      <c r="G4630" s="220" t="s">
        <v>1773</v>
      </c>
      <c r="H4630" s="220" t="s">
        <v>74</v>
      </c>
    </row>
    <row r="4631" spans="1:8" ht="27" customHeight="1">
      <c r="A4631">
        <v>44547</v>
      </c>
      <c r="B4631" t="s">
        <v>13195</v>
      </c>
      <c r="C4631" t="s">
        <v>1577</v>
      </c>
      <c r="D4631" s="673">
        <v>419.05</v>
      </c>
      <c r="E4631" s="220" t="s">
        <v>14360</v>
      </c>
      <c r="F4631" s="441">
        <v>45261</v>
      </c>
      <c r="G4631" s="220" t="s">
        <v>1773</v>
      </c>
      <c r="H4631" s="220" t="s">
        <v>74</v>
      </c>
    </row>
    <row r="4632" spans="1:8" ht="27" customHeight="1">
      <c r="A4632">
        <v>44519</v>
      </c>
      <c r="B4632" t="s">
        <v>13196</v>
      </c>
      <c r="C4632" t="s">
        <v>1577</v>
      </c>
      <c r="D4632" s="674">
        <v>1026.8</v>
      </c>
      <c r="E4632" s="220" t="s">
        <v>14360</v>
      </c>
      <c r="F4632" s="441">
        <v>45261</v>
      </c>
      <c r="G4632" s="220" t="s">
        <v>1773</v>
      </c>
      <c r="H4632" s="220" t="s">
        <v>74</v>
      </c>
    </row>
    <row r="4633" spans="1:8" ht="27" customHeight="1">
      <c r="A4633">
        <v>44520</v>
      </c>
      <c r="B4633" t="s">
        <v>13197</v>
      </c>
      <c r="C4633" t="s">
        <v>1577</v>
      </c>
      <c r="D4633" s="674">
        <v>1653.8</v>
      </c>
      <c r="E4633" s="220" t="s">
        <v>14360</v>
      </c>
      <c r="F4633" s="441">
        <v>45261</v>
      </c>
      <c r="G4633" s="220" t="s">
        <v>1773</v>
      </c>
      <c r="H4633" s="220" t="s">
        <v>74</v>
      </c>
    </row>
    <row r="4634" spans="1:8" ht="27" customHeight="1">
      <c r="A4634">
        <v>44521</v>
      </c>
      <c r="B4634" t="s">
        <v>13198</v>
      </c>
      <c r="C4634" t="s">
        <v>1577</v>
      </c>
      <c r="D4634" s="673">
        <v>26.68</v>
      </c>
      <c r="E4634" s="220" t="s">
        <v>14360</v>
      </c>
      <c r="F4634" s="441">
        <v>45261</v>
      </c>
      <c r="G4634" s="220" t="s">
        <v>1773</v>
      </c>
      <c r="H4634" s="220" t="s">
        <v>74</v>
      </c>
    </row>
    <row r="4635" spans="1:8" ht="27" customHeight="1">
      <c r="A4635">
        <v>44522</v>
      </c>
      <c r="B4635" t="s">
        <v>13199</v>
      </c>
      <c r="C4635" t="s">
        <v>1577</v>
      </c>
      <c r="D4635" s="674">
        <v>2903.46</v>
      </c>
      <c r="E4635" s="220" t="s">
        <v>14360</v>
      </c>
      <c r="F4635" s="441">
        <v>45261</v>
      </c>
      <c r="G4635" s="220" t="s">
        <v>1773</v>
      </c>
      <c r="H4635" s="220" t="s">
        <v>74</v>
      </c>
    </row>
    <row r="4636" spans="1:8" ht="27" customHeight="1">
      <c r="A4636">
        <v>44523</v>
      </c>
      <c r="B4636" t="s">
        <v>13200</v>
      </c>
      <c r="C4636" t="s">
        <v>1577</v>
      </c>
      <c r="D4636" s="674">
        <v>4318.26</v>
      </c>
      <c r="E4636" s="220" t="s">
        <v>14360</v>
      </c>
      <c r="F4636" s="441">
        <v>45261</v>
      </c>
      <c r="G4636" s="220" t="s">
        <v>1773</v>
      </c>
      <c r="H4636" s="220" t="s">
        <v>74</v>
      </c>
    </row>
    <row r="4637" spans="1:8" ht="27" customHeight="1">
      <c r="A4637">
        <v>44527</v>
      </c>
      <c r="B4637" t="s">
        <v>13201</v>
      </c>
      <c r="C4637" t="s">
        <v>1577</v>
      </c>
      <c r="D4637" s="674">
        <v>2165.5</v>
      </c>
      <c r="E4637" s="220" t="s">
        <v>14360</v>
      </c>
      <c r="F4637" s="441">
        <v>45261</v>
      </c>
      <c r="G4637" s="220" t="s">
        <v>1773</v>
      </c>
      <c r="H4637" s="220" t="s">
        <v>74</v>
      </c>
    </row>
    <row r="4638" spans="1:8" ht="27" customHeight="1">
      <c r="A4638">
        <v>44524</v>
      </c>
      <c r="B4638" t="s">
        <v>13202</v>
      </c>
      <c r="C4638" t="s">
        <v>1577</v>
      </c>
      <c r="D4638" s="673">
        <v>59.67</v>
      </c>
      <c r="E4638" s="220" t="s">
        <v>14360</v>
      </c>
      <c r="F4638" s="441">
        <v>45261</v>
      </c>
      <c r="G4638" s="220" t="s">
        <v>1773</v>
      </c>
      <c r="H4638" s="220" t="s">
        <v>74</v>
      </c>
    </row>
    <row r="4639" spans="1:8" ht="27" customHeight="1">
      <c r="A4639">
        <v>44542</v>
      </c>
      <c r="B4639" t="s">
        <v>13203</v>
      </c>
      <c r="C4639" t="s">
        <v>1577</v>
      </c>
      <c r="D4639" s="674">
        <v>2825.25</v>
      </c>
      <c r="E4639" s="220" t="s">
        <v>14360</v>
      </c>
      <c r="F4639" s="441">
        <v>45261</v>
      </c>
      <c r="G4639" s="220" t="s">
        <v>1773</v>
      </c>
      <c r="H4639" s="220" t="s">
        <v>74</v>
      </c>
    </row>
    <row r="4640" spans="1:8" ht="27" customHeight="1">
      <c r="A4640">
        <v>9877</v>
      </c>
      <c r="B4640" t="s">
        <v>13204</v>
      </c>
      <c r="C4640" t="s">
        <v>1577</v>
      </c>
      <c r="D4640" s="673">
        <v>116.58</v>
      </c>
      <c r="E4640" s="220" t="s">
        <v>14360</v>
      </c>
      <c r="F4640" s="441">
        <v>45261</v>
      </c>
      <c r="G4640" s="220" t="s">
        <v>1773</v>
      </c>
      <c r="H4640" s="220" t="s">
        <v>74</v>
      </c>
    </row>
    <row r="4641" spans="1:8" ht="27" customHeight="1">
      <c r="A4641">
        <v>9878</v>
      </c>
      <c r="B4641" t="s">
        <v>13205</v>
      </c>
      <c r="C4641" t="s">
        <v>1577</v>
      </c>
      <c r="D4641" s="673">
        <v>143.52000000000001</v>
      </c>
      <c r="E4641" s="220" t="s">
        <v>14360</v>
      </c>
      <c r="F4641" s="441">
        <v>45261</v>
      </c>
      <c r="G4641" s="220" t="s">
        <v>1773</v>
      </c>
      <c r="H4641" s="220" t="s">
        <v>74</v>
      </c>
    </row>
    <row r="4642" spans="1:8" ht="27" customHeight="1">
      <c r="A4642">
        <v>41986</v>
      </c>
      <c r="B4642" t="s">
        <v>13206</v>
      </c>
      <c r="C4642" t="s">
        <v>1577</v>
      </c>
      <c r="D4642" s="674">
        <v>3877.13</v>
      </c>
      <c r="E4642" s="220" t="s">
        <v>14360</v>
      </c>
      <c r="F4642" s="441">
        <v>45261</v>
      </c>
      <c r="G4642" s="220" t="s">
        <v>1773</v>
      </c>
      <c r="H4642" s="220" t="s">
        <v>74</v>
      </c>
    </row>
    <row r="4643" spans="1:8" ht="27" customHeight="1">
      <c r="A4643">
        <v>43422</v>
      </c>
      <c r="B4643" t="s">
        <v>13207</v>
      </c>
      <c r="C4643" t="s">
        <v>1577</v>
      </c>
      <c r="D4643" s="674">
        <v>4754.91</v>
      </c>
      <c r="E4643" s="220" t="s">
        <v>14360</v>
      </c>
      <c r="F4643" s="441">
        <v>45261</v>
      </c>
      <c r="G4643" s="220" t="s">
        <v>1773</v>
      </c>
      <c r="H4643" s="220" t="s">
        <v>74</v>
      </c>
    </row>
    <row r="4644" spans="1:8" ht="27" customHeight="1">
      <c r="A4644">
        <v>41987</v>
      </c>
      <c r="B4644" t="s">
        <v>13208</v>
      </c>
      <c r="C4644" t="s">
        <v>1577</v>
      </c>
      <c r="D4644" s="674">
        <v>5511.34</v>
      </c>
      <c r="E4644" s="220" t="s">
        <v>14360</v>
      </c>
      <c r="F4644" s="441">
        <v>45261</v>
      </c>
      <c r="G4644" s="220" t="s">
        <v>1773</v>
      </c>
      <c r="H4644" s="220" t="s">
        <v>74</v>
      </c>
    </row>
    <row r="4645" spans="1:8" ht="27" customHeight="1">
      <c r="A4645">
        <v>41988</v>
      </c>
      <c r="B4645" t="s">
        <v>13209</v>
      </c>
      <c r="C4645" t="s">
        <v>1577</v>
      </c>
      <c r="D4645" s="674">
        <v>7279.7</v>
      </c>
      <c r="E4645" s="220" t="s">
        <v>14360</v>
      </c>
      <c r="F4645" s="441">
        <v>45261</v>
      </c>
      <c r="G4645" s="220" t="s">
        <v>1773</v>
      </c>
      <c r="H4645" s="220" t="s">
        <v>74</v>
      </c>
    </row>
    <row r="4646" spans="1:8" ht="27" customHeight="1">
      <c r="A4646">
        <v>41697</v>
      </c>
      <c r="B4646" t="s">
        <v>13210</v>
      </c>
      <c r="C4646" t="s">
        <v>1577</v>
      </c>
      <c r="D4646" s="674">
        <v>1290.3</v>
      </c>
      <c r="E4646" s="220" t="s">
        <v>14360</v>
      </c>
      <c r="F4646" s="441">
        <v>45261</v>
      </c>
      <c r="G4646" s="220" t="s">
        <v>1773</v>
      </c>
      <c r="H4646" s="220" t="s">
        <v>74</v>
      </c>
    </row>
    <row r="4647" spans="1:8" ht="27" customHeight="1">
      <c r="A4647">
        <v>41985</v>
      </c>
      <c r="B4647" t="s">
        <v>13211</v>
      </c>
      <c r="C4647" t="s">
        <v>1577</v>
      </c>
      <c r="D4647" s="674">
        <v>1797.05</v>
      </c>
      <c r="E4647" s="220" t="s">
        <v>14360</v>
      </c>
      <c r="F4647" s="441">
        <v>45261</v>
      </c>
      <c r="G4647" s="220" t="s">
        <v>1773</v>
      </c>
      <c r="H4647" s="220" t="s">
        <v>74</v>
      </c>
    </row>
    <row r="4648" spans="1:8" ht="27" customHeight="1">
      <c r="A4648">
        <v>41699</v>
      </c>
      <c r="B4648" t="s">
        <v>13212</v>
      </c>
      <c r="C4648" t="s">
        <v>1577</v>
      </c>
      <c r="D4648" s="674">
        <v>2558.9</v>
      </c>
      <c r="E4648" s="220" t="s">
        <v>14360</v>
      </c>
      <c r="F4648" s="441">
        <v>45261</v>
      </c>
      <c r="G4648" s="220" t="s">
        <v>1773</v>
      </c>
      <c r="H4648" s="220" t="s">
        <v>74</v>
      </c>
    </row>
    <row r="4649" spans="1:8" ht="27" customHeight="1">
      <c r="A4649">
        <v>38053</v>
      </c>
      <c r="B4649" t="s">
        <v>13213</v>
      </c>
      <c r="C4649" t="s">
        <v>1577</v>
      </c>
      <c r="D4649" s="673">
        <v>21.79</v>
      </c>
      <c r="E4649" s="220" t="s">
        <v>14360</v>
      </c>
      <c r="F4649" s="441">
        <v>45261</v>
      </c>
      <c r="G4649" s="220" t="s">
        <v>1773</v>
      </c>
      <c r="H4649" s="220" t="s">
        <v>74</v>
      </c>
    </row>
    <row r="4650" spans="1:8" ht="27" customHeight="1">
      <c r="A4650">
        <v>38054</v>
      </c>
      <c r="B4650" t="s">
        <v>13214</v>
      </c>
      <c r="C4650" t="s">
        <v>1577</v>
      </c>
      <c r="D4650" s="673">
        <v>37.450000000000003</v>
      </c>
      <c r="E4650" s="220" t="s">
        <v>14360</v>
      </c>
      <c r="F4650" s="441">
        <v>45261</v>
      </c>
      <c r="G4650" s="220" t="s">
        <v>1773</v>
      </c>
      <c r="H4650" s="220" t="s">
        <v>74</v>
      </c>
    </row>
    <row r="4651" spans="1:8" ht="27" customHeight="1">
      <c r="A4651">
        <v>38052</v>
      </c>
      <c r="B4651" t="s">
        <v>13215</v>
      </c>
      <c r="C4651" t="s">
        <v>1577</v>
      </c>
      <c r="D4651" s="673">
        <v>10.55</v>
      </c>
      <c r="E4651" s="220" t="s">
        <v>14360</v>
      </c>
      <c r="F4651" s="441">
        <v>45261</v>
      </c>
      <c r="G4651" s="220" t="s">
        <v>1773</v>
      </c>
      <c r="H4651" s="220" t="s">
        <v>74</v>
      </c>
    </row>
    <row r="4652" spans="1:8" ht="27" customHeight="1">
      <c r="A4652">
        <v>38051</v>
      </c>
      <c r="B4652" t="s">
        <v>13216</v>
      </c>
      <c r="C4652" t="s">
        <v>1577</v>
      </c>
      <c r="D4652" s="673">
        <v>6.58</v>
      </c>
      <c r="E4652" s="220" t="s">
        <v>14360</v>
      </c>
      <c r="F4652" s="441">
        <v>45261</v>
      </c>
      <c r="G4652" s="220" t="s">
        <v>1773</v>
      </c>
      <c r="H4652" s="220" t="s">
        <v>74</v>
      </c>
    </row>
    <row r="4653" spans="1:8" ht="27" customHeight="1">
      <c r="A4653">
        <v>38787</v>
      </c>
      <c r="B4653" t="s">
        <v>13217</v>
      </c>
      <c r="C4653" t="s">
        <v>1577</v>
      </c>
      <c r="D4653" s="673">
        <v>4.97</v>
      </c>
      <c r="E4653" s="220" t="s">
        <v>14360</v>
      </c>
      <c r="F4653" s="441">
        <v>45261</v>
      </c>
      <c r="G4653" s="220" t="s">
        <v>1773</v>
      </c>
      <c r="H4653" s="220" t="s">
        <v>74</v>
      </c>
    </row>
    <row r="4654" spans="1:8" ht="27" customHeight="1">
      <c r="A4654">
        <v>38825</v>
      </c>
      <c r="B4654" t="s">
        <v>13218</v>
      </c>
      <c r="C4654" t="s">
        <v>1577</v>
      </c>
      <c r="D4654" s="673">
        <v>6.42</v>
      </c>
      <c r="E4654" s="220" t="s">
        <v>14360</v>
      </c>
      <c r="F4654" s="441">
        <v>45261</v>
      </c>
      <c r="G4654" s="220" t="s">
        <v>1773</v>
      </c>
      <c r="H4654" s="220" t="s">
        <v>74</v>
      </c>
    </row>
    <row r="4655" spans="1:8" ht="27" customHeight="1">
      <c r="A4655">
        <v>38826</v>
      </c>
      <c r="B4655" t="s">
        <v>13219</v>
      </c>
      <c r="C4655" t="s">
        <v>1577</v>
      </c>
      <c r="D4655" s="673">
        <v>9.1300000000000008</v>
      </c>
      <c r="E4655" s="220" t="s">
        <v>14360</v>
      </c>
      <c r="F4655" s="441">
        <v>45261</v>
      </c>
      <c r="G4655" s="220" t="s">
        <v>1773</v>
      </c>
      <c r="H4655" s="220" t="s">
        <v>74</v>
      </c>
    </row>
    <row r="4656" spans="1:8" ht="27" customHeight="1">
      <c r="A4656">
        <v>38827</v>
      </c>
      <c r="B4656" t="s">
        <v>13220</v>
      </c>
      <c r="C4656" t="s">
        <v>1577</v>
      </c>
      <c r="D4656" s="673">
        <v>14.94</v>
      </c>
      <c r="E4656" s="220" t="s">
        <v>14360</v>
      </c>
      <c r="F4656" s="441">
        <v>45261</v>
      </c>
      <c r="G4656" s="220" t="s">
        <v>1773</v>
      </c>
      <c r="H4656" s="220" t="s">
        <v>74</v>
      </c>
    </row>
    <row r="4657" spans="1:8" ht="27" customHeight="1">
      <c r="A4657">
        <v>38830</v>
      </c>
      <c r="B4657" t="s">
        <v>13221</v>
      </c>
      <c r="C4657" t="s">
        <v>1577</v>
      </c>
      <c r="D4657" s="673">
        <v>21.71</v>
      </c>
      <c r="E4657" s="220" t="s">
        <v>14360</v>
      </c>
      <c r="F4657" s="441">
        <v>45261</v>
      </c>
      <c r="G4657" s="220" t="s">
        <v>1773</v>
      </c>
      <c r="H4657" s="220" t="s">
        <v>74</v>
      </c>
    </row>
    <row r="4658" spans="1:8" ht="27" customHeight="1">
      <c r="A4658">
        <v>38828</v>
      </c>
      <c r="B4658" t="s">
        <v>13222</v>
      </c>
      <c r="C4658" t="s">
        <v>1577</v>
      </c>
      <c r="D4658" s="673">
        <v>9.57</v>
      </c>
      <c r="E4658" s="220" t="s">
        <v>14360</v>
      </c>
      <c r="F4658" s="441">
        <v>45261</v>
      </c>
      <c r="G4658" s="220" t="s">
        <v>1773</v>
      </c>
      <c r="H4658" s="220" t="s">
        <v>74</v>
      </c>
    </row>
    <row r="4659" spans="1:8" ht="27" customHeight="1">
      <c r="A4659">
        <v>38829</v>
      </c>
      <c r="B4659" t="s">
        <v>13223</v>
      </c>
      <c r="C4659" t="s">
        <v>1577</v>
      </c>
      <c r="D4659" s="673">
        <v>15.68</v>
      </c>
      <c r="E4659" s="220" t="s">
        <v>14360</v>
      </c>
      <c r="F4659" s="441">
        <v>45261</v>
      </c>
      <c r="G4659" s="220" t="s">
        <v>1773</v>
      </c>
      <c r="H4659" s="220" t="s">
        <v>74</v>
      </c>
    </row>
    <row r="4660" spans="1:8" ht="27" customHeight="1">
      <c r="A4660">
        <v>38831</v>
      </c>
      <c r="B4660" t="s">
        <v>13224</v>
      </c>
      <c r="C4660" t="s">
        <v>1577</v>
      </c>
      <c r="D4660" s="673">
        <v>30.27</v>
      </c>
      <c r="E4660" s="220" t="s">
        <v>14360</v>
      </c>
      <c r="F4660" s="441">
        <v>45261</v>
      </c>
      <c r="G4660" s="220" t="s">
        <v>1773</v>
      </c>
      <c r="H4660" s="220" t="s">
        <v>74</v>
      </c>
    </row>
    <row r="4661" spans="1:8" ht="27" customHeight="1">
      <c r="A4661">
        <v>36274</v>
      </c>
      <c r="B4661" t="s">
        <v>13225</v>
      </c>
      <c r="C4661" t="s">
        <v>1577</v>
      </c>
      <c r="D4661" s="673">
        <v>8.94</v>
      </c>
      <c r="E4661" s="220" t="s">
        <v>14360</v>
      </c>
      <c r="F4661" s="441">
        <v>45261</v>
      </c>
      <c r="G4661" s="220" t="s">
        <v>1773</v>
      </c>
      <c r="H4661" s="220" t="s">
        <v>74</v>
      </c>
    </row>
    <row r="4662" spans="1:8" ht="27" customHeight="1">
      <c r="A4662">
        <v>36278</v>
      </c>
      <c r="B4662" t="s">
        <v>13226</v>
      </c>
      <c r="C4662" t="s">
        <v>1577</v>
      </c>
      <c r="D4662" s="673">
        <v>12.12</v>
      </c>
      <c r="E4662" s="220" t="s">
        <v>14360</v>
      </c>
      <c r="F4662" s="441">
        <v>45261</v>
      </c>
      <c r="G4662" s="220" t="s">
        <v>1773</v>
      </c>
      <c r="H4662" s="220" t="s">
        <v>74</v>
      </c>
    </row>
    <row r="4663" spans="1:8" ht="27" customHeight="1">
      <c r="A4663">
        <v>38977</v>
      </c>
      <c r="B4663" t="s">
        <v>13227</v>
      </c>
      <c r="C4663" t="s">
        <v>1577</v>
      </c>
      <c r="D4663" s="673">
        <v>118.6</v>
      </c>
      <c r="E4663" s="220" t="s">
        <v>14360</v>
      </c>
      <c r="F4663" s="441">
        <v>45261</v>
      </c>
      <c r="G4663" s="220" t="s">
        <v>1773</v>
      </c>
      <c r="H4663" s="220" t="s">
        <v>74</v>
      </c>
    </row>
    <row r="4664" spans="1:8" ht="27" customHeight="1">
      <c r="A4664">
        <v>38971</v>
      </c>
      <c r="B4664" t="s">
        <v>13228</v>
      </c>
      <c r="C4664" t="s">
        <v>1577</v>
      </c>
      <c r="D4664" s="673">
        <v>9.9499999999999993</v>
      </c>
      <c r="E4664" s="220" t="s">
        <v>14360</v>
      </c>
      <c r="F4664" s="441">
        <v>45261</v>
      </c>
      <c r="G4664" s="220" t="s">
        <v>1773</v>
      </c>
      <c r="H4664" s="220" t="s">
        <v>74</v>
      </c>
    </row>
    <row r="4665" spans="1:8" ht="27" customHeight="1">
      <c r="A4665">
        <v>38972</v>
      </c>
      <c r="B4665" t="s">
        <v>13229</v>
      </c>
      <c r="C4665" t="s">
        <v>1577</v>
      </c>
      <c r="D4665" s="673">
        <v>13.42</v>
      </c>
      <c r="E4665" s="220" t="s">
        <v>14360</v>
      </c>
      <c r="F4665" s="441">
        <v>45261</v>
      </c>
      <c r="G4665" s="220" t="s">
        <v>1773</v>
      </c>
      <c r="H4665" s="220" t="s">
        <v>74</v>
      </c>
    </row>
    <row r="4666" spans="1:8" ht="27" customHeight="1">
      <c r="A4666">
        <v>38973</v>
      </c>
      <c r="B4666" t="s">
        <v>13230</v>
      </c>
      <c r="C4666" t="s">
        <v>1577</v>
      </c>
      <c r="D4666" s="673">
        <v>22.17</v>
      </c>
      <c r="E4666" s="220" t="s">
        <v>14360</v>
      </c>
      <c r="F4666" s="441">
        <v>45261</v>
      </c>
      <c r="G4666" s="220" t="s">
        <v>1773</v>
      </c>
      <c r="H4666" s="220" t="s">
        <v>74</v>
      </c>
    </row>
    <row r="4667" spans="1:8" ht="27" customHeight="1">
      <c r="A4667">
        <v>38974</v>
      </c>
      <c r="B4667" t="s">
        <v>13231</v>
      </c>
      <c r="C4667" t="s">
        <v>1577</v>
      </c>
      <c r="D4667" s="673">
        <v>36.01</v>
      </c>
      <c r="E4667" s="220" t="s">
        <v>14360</v>
      </c>
      <c r="F4667" s="441">
        <v>45261</v>
      </c>
      <c r="G4667" s="220" t="s">
        <v>1773</v>
      </c>
      <c r="H4667" s="220" t="s">
        <v>74</v>
      </c>
    </row>
    <row r="4668" spans="1:8" ht="27" customHeight="1">
      <c r="A4668">
        <v>38975</v>
      </c>
      <c r="B4668" t="s">
        <v>13232</v>
      </c>
      <c r="C4668" t="s">
        <v>1577</v>
      </c>
      <c r="D4668" s="673">
        <v>46.17</v>
      </c>
      <c r="E4668" s="220" t="s">
        <v>14360</v>
      </c>
      <c r="F4668" s="441">
        <v>45261</v>
      </c>
      <c r="G4668" s="220" t="s">
        <v>1773</v>
      </c>
      <c r="H4668" s="220" t="s">
        <v>74</v>
      </c>
    </row>
    <row r="4669" spans="1:8" ht="27" customHeight="1">
      <c r="A4669">
        <v>38976</v>
      </c>
      <c r="B4669" t="s">
        <v>13233</v>
      </c>
      <c r="C4669" t="s">
        <v>1577</v>
      </c>
      <c r="D4669" s="673">
        <v>79.38</v>
      </c>
      <c r="E4669" s="220" t="s">
        <v>14360</v>
      </c>
      <c r="F4669" s="441">
        <v>45261</v>
      </c>
      <c r="G4669" s="220" t="s">
        <v>1773</v>
      </c>
      <c r="H4669" s="220" t="s">
        <v>74</v>
      </c>
    </row>
    <row r="4670" spans="1:8" ht="27" customHeight="1">
      <c r="A4670">
        <v>44176</v>
      </c>
      <c r="B4670" t="s">
        <v>13234</v>
      </c>
      <c r="C4670" t="s">
        <v>1577</v>
      </c>
      <c r="D4670" s="673">
        <v>18.239999999999998</v>
      </c>
      <c r="E4670" s="220" t="s">
        <v>14360</v>
      </c>
      <c r="F4670" s="441">
        <v>45261</v>
      </c>
      <c r="G4670" s="220" t="s">
        <v>1773</v>
      </c>
      <c r="H4670" s="220" t="s">
        <v>74</v>
      </c>
    </row>
    <row r="4671" spans="1:8" ht="27" customHeight="1">
      <c r="A4671">
        <v>38986</v>
      </c>
      <c r="B4671" t="s">
        <v>13235</v>
      </c>
      <c r="C4671" t="s">
        <v>1577</v>
      </c>
      <c r="D4671" s="673">
        <v>239.62</v>
      </c>
      <c r="E4671" s="220" t="s">
        <v>14360</v>
      </c>
      <c r="F4671" s="441">
        <v>45261</v>
      </c>
      <c r="G4671" s="220" t="s">
        <v>1773</v>
      </c>
      <c r="H4671" s="220" t="s">
        <v>74</v>
      </c>
    </row>
    <row r="4672" spans="1:8" ht="27" customHeight="1">
      <c r="A4672">
        <v>38978</v>
      </c>
      <c r="B4672" t="s">
        <v>13236</v>
      </c>
      <c r="C4672" t="s">
        <v>1577</v>
      </c>
      <c r="D4672" s="673">
        <v>9.83</v>
      </c>
      <c r="E4672" s="220" t="s">
        <v>14360</v>
      </c>
      <c r="F4672" s="441">
        <v>45261</v>
      </c>
      <c r="G4672" s="220" t="s">
        <v>1773</v>
      </c>
      <c r="H4672" s="220" t="s">
        <v>74</v>
      </c>
    </row>
    <row r="4673" spans="1:8" ht="27" customHeight="1">
      <c r="A4673">
        <v>38979</v>
      </c>
      <c r="B4673" t="s">
        <v>13237</v>
      </c>
      <c r="C4673" t="s">
        <v>1577</v>
      </c>
      <c r="D4673" s="673">
        <v>13.59</v>
      </c>
      <c r="E4673" s="220" t="s">
        <v>14360</v>
      </c>
      <c r="F4673" s="441">
        <v>45261</v>
      </c>
      <c r="G4673" s="220" t="s">
        <v>1773</v>
      </c>
      <c r="H4673" s="220" t="s">
        <v>74</v>
      </c>
    </row>
    <row r="4674" spans="1:8" ht="27" customHeight="1">
      <c r="A4674">
        <v>38980</v>
      </c>
      <c r="B4674" t="s">
        <v>13238</v>
      </c>
      <c r="C4674" t="s">
        <v>1577</v>
      </c>
      <c r="D4674" s="673">
        <v>18.190000000000001</v>
      </c>
      <c r="E4674" s="220" t="s">
        <v>14360</v>
      </c>
      <c r="F4674" s="441">
        <v>45261</v>
      </c>
      <c r="G4674" s="220" t="s">
        <v>1773</v>
      </c>
      <c r="H4674" s="220" t="s">
        <v>74</v>
      </c>
    </row>
    <row r="4675" spans="1:8" ht="27" customHeight="1">
      <c r="A4675">
        <v>38981</v>
      </c>
      <c r="B4675" t="s">
        <v>13239</v>
      </c>
      <c r="C4675" t="s">
        <v>1577</v>
      </c>
      <c r="D4675" s="673">
        <v>26.24</v>
      </c>
      <c r="E4675" s="220" t="s">
        <v>14360</v>
      </c>
      <c r="F4675" s="441">
        <v>45261</v>
      </c>
      <c r="G4675" s="220" t="s">
        <v>1773</v>
      </c>
      <c r="H4675" s="220" t="s">
        <v>74</v>
      </c>
    </row>
    <row r="4676" spans="1:8" ht="27" customHeight="1">
      <c r="A4676">
        <v>38982</v>
      </c>
      <c r="B4676" t="s">
        <v>13240</v>
      </c>
      <c r="C4676" t="s">
        <v>1577</v>
      </c>
      <c r="D4676" s="673">
        <v>41.46</v>
      </c>
      <c r="E4676" s="220" t="s">
        <v>14360</v>
      </c>
      <c r="F4676" s="441">
        <v>45261</v>
      </c>
      <c r="G4676" s="220" t="s">
        <v>1773</v>
      </c>
      <c r="H4676" s="220" t="s">
        <v>74</v>
      </c>
    </row>
    <row r="4677" spans="1:8" ht="27" customHeight="1">
      <c r="A4677">
        <v>38983</v>
      </c>
      <c r="B4677" t="s">
        <v>13241</v>
      </c>
      <c r="C4677" t="s">
        <v>1577</v>
      </c>
      <c r="D4677" s="673">
        <v>72.959999999999994</v>
      </c>
      <c r="E4677" s="220" t="s">
        <v>14360</v>
      </c>
      <c r="F4677" s="441">
        <v>45261</v>
      </c>
      <c r="G4677" s="220" t="s">
        <v>1773</v>
      </c>
      <c r="H4677" s="220" t="s">
        <v>74</v>
      </c>
    </row>
    <row r="4678" spans="1:8" ht="27" customHeight="1">
      <c r="A4678">
        <v>38984</v>
      </c>
      <c r="B4678" t="s">
        <v>13242</v>
      </c>
      <c r="C4678" t="s">
        <v>1577</v>
      </c>
      <c r="D4678" s="673">
        <v>100.3</v>
      </c>
      <c r="E4678" s="220" t="s">
        <v>14360</v>
      </c>
      <c r="F4678" s="441">
        <v>45261</v>
      </c>
      <c r="G4678" s="220" t="s">
        <v>1773</v>
      </c>
      <c r="H4678" s="220" t="s">
        <v>74</v>
      </c>
    </row>
    <row r="4679" spans="1:8" ht="27" customHeight="1">
      <c r="A4679">
        <v>38985</v>
      </c>
      <c r="B4679" t="s">
        <v>13243</v>
      </c>
      <c r="C4679" t="s">
        <v>1577</v>
      </c>
      <c r="D4679" s="673">
        <v>172.44</v>
      </c>
      <c r="E4679" s="220" t="s">
        <v>14360</v>
      </c>
      <c r="F4679" s="441">
        <v>45261</v>
      </c>
      <c r="G4679" s="220" t="s">
        <v>1773</v>
      </c>
      <c r="H4679" s="220" t="s">
        <v>74</v>
      </c>
    </row>
    <row r="4680" spans="1:8" ht="27" customHeight="1">
      <c r="A4680">
        <v>9836</v>
      </c>
      <c r="B4680" t="s">
        <v>13244</v>
      </c>
      <c r="C4680" t="s">
        <v>1577</v>
      </c>
      <c r="D4680" s="673">
        <v>14.05</v>
      </c>
      <c r="E4680" s="220" t="s">
        <v>14360</v>
      </c>
      <c r="F4680" s="441">
        <v>45261</v>
      </c>
      <c r="G4680" s="220" t="s">
        <v>1773</v>
      </c>
      <c r="H4680" s="220" t="s">
        <v>74</v>
      </c>
    </row>
    <row r="4681" spans="1:8" ht="27" customHeight="1">
      <c r="A4681">
        <v>20065</v>
      </c>
      <c r="B4681" t="s">
        <v>13245</v>
      </c>
      <c r="C4681" t="s">
        <v>1577</v>
      </c>
      <c r="D4681" s="673">
        <v>36.72</v>
      </c>
      <c r="E4681" s="220" t="s">
        <v>14360</v>
      </c>
      <c r="F4681" s="441">
        <v>45261</v>
      </c>
      <c r="G4681" s="220" t="s">
        <v>1773</v>
      </c>
      <c r="H4681" s="220" t="s">
        <v>74</v>
      </c>
    </row>
    <row r="4682" spans="1:8" ht="27" customHeight="1">
      <c r="A4682">
        <v>9835</v>
      </c>
      <c r="B4682" t="s">
        <v>13246</v>
      </c>
      <c r="C4682" t="s">
        <v>1577</v>
      </c>
      <c r="D4682" s="673">
        <v>6.14</v>
      </c>
      <c r="E4682" s="220" t="s">
        <v>14360</v>
      </c>
      <c r="F4682" s="441">
        <v>45261</v>
      </c>
      <c r="G4682" s="220" t="s">
        <v>1773</v>
      </c>
      <c r="H4682" s="220" t="s">
        <v>74</v>
      </c>
    </row>
    <row r="4683" spans="1:8" ht="27" customHeight="1">
      <c r="A4683">
        <v>38032</v>
      </c>
      <c r="B4683" t="s">
        <v>13247</v>
      </c>
      <c r="C4683" t="s">
        <v>1577</v>
      </c>
      <c r="D4683" s="673">
        <v>55.52</v>
      </c>
      <c r="E4683" s="220" t="s">
        <v>14360</v>
      </c>
      <c r="F4683" s="441">
        <v>45261</v>
      </c>
      <c r="G4683" s="220" t="s">
        <v>1773</v>
      </c>
      <c r="H4683" s="220" t="s">
        <v>74</v>
      </c>
    </row>
    <row r="4684" spans="1:8" ht="27" customHeight="1">
      <c r="A4684">
        <v>38033</v>
      </c>
      <c r="B4684" t="s">
        <v>13248</v>
      </c>
      <c r="C4684" t="s">
        <v>1577</v>
      </c>
      <c r="D4684" s="673">
        <v>94.37</v>
      </c>
      <c r="E4684" s="220" t="s">
        <v>14360</v>
      </c>
      <c r="F4684" s="441">
        <v>45261</v>
      </c>
      <c r="G4684" s="220" t="s">
        <v>1773</v>
      </c>
      <c r="H4684" s="220" t="s">
        <v>74</v>
      </c>
    </row>
    <row r="4685" spans="1:8" ht="27" customHeight="1">
      <c r="A4685">
        <v>38034</v>
      </c>
      <c r="B4685" t="s">
        <v>13249</v>
      </c>
      <c r="C4685" t="s">
        <v>1577</v>
      </c>
      <c r="D4685" s="673">
        <v>147.83000000000001</v>
      </c>
      <c r="E4685" s="220" t="s">
        <v>14360</v>
      </c>
      <c r="F4685" s="441">
        <v>45261</v>
      </c>
      <c r="G4685" s="220" t="s">
        <v>1773</v>
      </c>
      <c r="H4685" s="220" t="s">
        <v>74</v>
      </c>
    </row>
    <row r="4686" spans="1:8" ht="27" customHeight="1">
      <c r="A4686">
        <v>38035</v>
      </c>
      <c r="B4686" t="s">
        <v>13250</v>
      </c>
      <c r="C4686" t="s">
        <v>1577</v>
      </c>
      <c r="D4686" s="673">
        <v>217.48</v>
      </c>
      <c r="E4686" s="220" t="s">
        <v>14360</v>
      </c>
      <c r="F4686" s="441">
        <v>45261</v>
      </c>
      <c r="G4686" s="220" t="s">
        <v>1773</v>
      </c>
      <c r="H4686" s="220" t="s">
        <v>74</v>
      </c>
    </row>
    <row r="4687" spans="1:8" ht="27" customHeight="1">
      <c r="A4687">
        <v>38036</v>
      </c>
      <c r="B4687" t="s">
        <v>13251</v>
      </c>
      <c r="C4687" t="s">
        <v>1577</v>
      </c>
      <c r="D4687" s="673">
        <v>292.98</v>
      </c>
      <c r="E4687" s="220" t="s">
        <v>14360</v>
      </c>
      <c r="F4687" s="441">
        <v>45261</v>
      </c>
      <c r="G4687" s="220" t="s">
        <v>1773</v>
      </c>
      <c r="H4687" s="220" t="s">
        <v>74</v>
      </c>
    </row>
    <row r="4688" spans="1:8" ht="27" customHeight="1">
      <c r="A4688">
        <v>38037</v>
      </c>
      <c r="B4688" t="s">
        <v>13252</v>
      </c>
      <c r="C4688" t="s">
        <v>1577</v>
      </c>
      <c r="D4688" s="673">
        <v>386.98</v>
      </c>
      <c r="E4688" s="220" t="s">
        <v>14360</v>
      </c>
      <c r="F4688" s="441">
        <v>45261</v>
      </c>
      <c r="G4688" s="220" t="s">
        <v>1773</v>
      </c>
      <c r="H4688" s="220" t="s">
        <v>74</v>
      </c>
    </row>
    <row r="4689" spans="1:8" ht="27" customHeight="1">
      <c r="A4689">
        <v>9850</v>
      </c>
      <c r="B4689" t="s">
        <v>13253</v>
      </c>
      <c r="C4689" t="s">
        <v>1577</v>
      </c>
      <c r="D4689" s="673">
        <v>147.75</v>
      </c>
      <c r="E4689" s="220" t="s">
        <v>14360</v>
      </c>
      <c r="F4689" s="441">
        <v>45261</v>
      </c>
      <c r="G4689" s="220" t="s">
        <v>1773</v>
      </c>
      <c r="H4689" s="220" t="s">
        <v>74</v>
      </c>
    </row>
    <row r="4690" spans="1:8" ht="27" customHeight="1">
      <c r="A4690">
        <v>9853</v>
      </c>
      <c r="B4690" t="s">
        <v>13254</v>
      </c>
      <c r="C4690" t="s">
        <v>1577</v>
      </c>
      <c r="D4690" s="673">
        <v>262.74</v>
      </c>
      <c r="E4690" s="220" t="s">
        <v>14360</v>
      </c>
      <c r="F4690" s="441">
        <v>45261</v>
      </c>
      <c r="G4690" s="220" t="s">
        <v>1773</v>
      </c>
      <c r="H4690" s="220" t="s">
        <v>74</v>
      </c>
    </row>
    <row r="4691" spans="1:8" ht="27" customHeight="1">
      <c r="A4691">
        <v>9854</v>
      </c>
      <c r="B4691" t="s">
        <v>13255</v>
      </c>
      <c r="C4691" t="s">
        <v>1577</v>
      </c>
      <c r="D4691" s="673">
        <v>115.12</v>
      </c>
      <c r="E4691" s="220" t="s">
        <v>14360</v>
      </c>
      <c r="F4691" s="441">
        <v>45261</v>
      </c>
      <c r="G4691" s="220" t="s">
        <v>1773</v>
      </c>
      <c r="H4691" s="220" t="s">
        <v>74</v>
      </c>
    </row>
    <row r="4692" spans="1:8" ht="27" customHeight="1">
      <c r="A4692">
        <v>9851</v>
      </c>
      <c r="B4692" t="s">
        <v>13256</v>
      </c>
      <c r="C4692" t="s">
        <v>1577</v>
      </c>
      <c r="D4692" s="673">
        <v>199.62</v>
      </c>
      <c r="E4692" s="220" t="s">
        <v>14360</v>
      </c>
      <c r="F4692" s="441">
        <v>45261</v>
      </c>
      <c r="G4692" s="220" t="s">
        <v>1773</v>
      </c>
      <c r="H4692" s="220" t="s">
        <v>74</v>
      </c>
    </row>
    <row r="4693" spans="1:8" ht="27" customHeight="1">
      <c r="A4693">
        <v>9825</v>
      </c>
      <c r="B4693" t="s">
        <v>13257</v>
      </c>
      <c r="C4693" t="s">
        <v>1577</v>
      </c>
      <c r="D4693" s="673">
        <v>39.46</v>
      </c>
      <c r="E4693" s="220" t="s">
        <v>14360</v>
      </c>
      <c r="F4693" s="441">
        <v>45261</v>
      </c>
      <c r="G4693" s="220" t="s">
        <v>1773</v>
      </c>
      <c r="H4693" s="220" t="s">
        <v>74</v>
      </c>
    </row>
    <row r="4694" spans="1:8" ht="27" customHeight="1">
      <c r="A4694">
        <v>9828</v>
      </c>
      <c r="B4694" t="s">
        <v>13258</v>
      </c>
      <c r="C4694" t="s">
        <v>1577</v>
      </c>
      <c r="D4694" s="673">
        <v>106.18</v>
      </c>
      <c r="E4694" s="220" t="s">
        <v>14360</v>
      </c>
      <c r="F4694" s="441">
        <v>45261</v>
      </c>
      <c r="G4694" s="220" t="s">
        <v>1773</v>
      </c>
      <c r="H4694" s="220" t="s">
        <v>74</v>
      </c>
    </row>
    <row r="4695" spans="1:8" ht="27" customHeight="1">
      <c r="A4695">
        <v>9829</v>
      </c>
      <c r="B4695" t="s">
        <v>13259</v>
      </c>
      <c r="C4695" t="s">
        <v>1577</v>
      </c>
      <c r="D4695" s="673">
        <v>179.96</v>
      </c>
      <c r="E4695" s="220" t="s">
        <v>14360</v>
      </c>
      <c r="F4695" s="441">
        <v>45261</v>
      </c>
      <c r="G4695" s="220" t="s">
        <v>1773</v>
      </c>
      <c r="H4695" s="220" t="s">
        <v>74</v>
      </c>
    </row>
    <row r="4696" spans="1:8" ht="27" customHeight="1">
      <c r="A4696">
        <v>9826</v>
      </c>
      <c r="B4696" t="s">
        <v>13260</v>
      </c>
      <c r="C4696" t="s">
        <v>1577</v>
      </c>
      <c r="D4696" s="673">
        <v>273.95999999999998</v>
      </c>
      <c r="E4696" s="220" t="s">
        <v>14360</v>
      </c>
      <c r="F4696" s="441">
        <v>45261</v>
      </c>
      <c r="G4696" s="220" t="s">
        <v>1773</v>
      </c>
      <c r="H4696" s="220" t="s">
        <v>74</v>
      </c>
    </row>
    <row r="4697" spans="1:8" ht="27" customHeight="1">
      <c r="A4697">
        <v>9827</v>
      </c>
      <c r="B4697" t="s">
        <v>13261</v>
      </c>
      <c r="C4697" t="s">
        <v>1577</v>
      </c>
      <c r="D4697" s="673">
        <v>389.02</v>
      </c>
      <c r="E4697" s="220" t="s">
        <v>14360</v>
      </c>
      <c r="F4697" s="441">
        <v>45261</v>
      </c>
      <c r="G4697" s="220" t="s">
        <v>1773</v>
      </c>
      <c r="H4697" s="220" t="s">
        <v>74</v>
      </c>
    </row>
    <row r="4698" spans="1:8" ht="27" customHeight="1">
      <c r="A4698">
        <v>36374</v>
      </c>
      <c r="B4698" t="s">
        <v>13262</v>
      </c>
      <c r="C4698" t="s">
        <v>1577</v>
      </c>
      <c r="D4698" s="673">
        <v>47.29</v>
      </c>
      <c r="E4698" s="220" t="s">
        <v>14360</v>
      </c>
      <c r="F4698" s="441">
        <v>45261</v>
      </c>
      <c r="G4698" s="220" t="s">
        <v>1773</v>
      </c>
      <c r="H4698" s="220" t="s">
        <v>74</v>
      </c>
    </row>
    <row r="4699" spans="1:8" ht="27" customHeight="1">
      <c r="A4699">
        <v>36084</v>
      </c>
      <c r="B4699" t="s">
        <v>13263</v>
      </c>
      <c r="C4699" t="s">
        <v>1577</v>
      </c>
      <c r="D4699" s="673">
        <v>14.01</v>
      </c>
      <c r="E4699" s="220" t="s">
        <v>14360</v>
      </c>
      <c r="F4699" s="441">
        <v>45261</v>
      </c>
      <c r="G4699" s="220" t="s">
        <v>1773</v>
      </c>
      <c r="H4699" s="220" t="s">
        <v>74</v>
      </c>
    </row>
    <row r="4700" spans="1:8" ht="27" customHeight="1">
      <c r="A4700">
        <v>36373</v>
      </c>
      <c r="B4700" t="s">
        <v>13264</v>
      </c>
      <c r="C4700" t="s">
        <v>1577</v>
      </c>
      <c r="D4700" s="673">
        <v>29.09</v>
      </c>
      <c r="E4700" s="220" t="s">
        <v>14360</v>
      </c>
      <c r="F4700" s="441">
        <v>45261</v>
      </c>
      <c r="G4700" s="220" t="s">
        <v>1773</v>
      </c>
      <c r="H4700" s="220" t="s">
        <v>74</v>
      </c>
    </row>
    <row r="4701" spans="1:8" ht="27" customHeight="1">
      <c r="A4701">
        <v>36377</v>
      </c>
      <c r="B4701" t="s">
        <v>13265</v>
      </c>
      <c r="C4701" t="s">
        <v>1577</v>
      </c>
      <c r="D4701" s="673">
        <v>56.73</v>
      </c>
      <c r="E4701" s="220" t="s">
        <v>14360</v>
      </c>
      <c r="F4701" s="441">
        <v>45261</v>
      </c>
      <c r="G4701" s="220" t="s">
        <v>1773</v>
      </c>
      <c r="H4701" s="220" t="s">
        <v>74</v>
      </c>
    </row>
    <row r="4702" spans="1:8" ht="27" customHeight="1">
      <c r="A4702">
        <v>36375</v>
      </c>
      <c r="B4702" t="s">
        <v>13266</v>
      </c>
      <c r="C4702" t="s">
        <v>1577</v>
      </c>
      <c r="D4702" s="673">
        <v>17.29</v>
      </c>
      <c r="E4702" s="220" t="s">
        <v>14360</v>
      </c>
      <c r="F4702" s="441">
        <v>45261</v>
      </c>
      <c r="G4702" s="220" t="s">
        <v>1773</v>
      </c>
      <c r="H4702" s="220" t="s">
        <v>74</v>
      </c>
    </row>
    <row r="4703" spans="1:8" ht="27" customHeight="1">
      <c r="A4703">
        <v>36376</v>
      </c>
      <c r="B4703" t="s">
        <v>13267</v>
      </c>
      <c r="C4703" t="s">
        <v>1577</v>
      </c>
      <c r="D4703" s="673">
        <v>33.950000000000003</v>
      </c>
      <c r="E4703" s="220" t="s">
        <v>14360</v>
      </c>
      <c r="F4703" s="441">
        <v>45261</v>
      </c>
      <c r="G4703" s="220" t="s">
        <v>1773</v>
      </c>
      <c r="H4703" s="220" t="s">
        <v>74</v>
      </c>
    </row>
    <row r="4704" spans="1:8" ht="27" customHeight="1">
      <c r="A4704">
        <v>36380</v>
      </c>
      <c r="B4704" t="s">
        <v>13268</v>
      </c>
      <c r="C4704" t="s">
        <v>1577</v>
      </c>
      <c r="D4704" s="673">
        <v>70.930000000000007</v>
      </c>
      <c r="E4704" s="220" t="s">
        <v>14360</v>
      </c>
      <c r="F4704" s="441">
        <v>45261</v>
      </c>
      <c r="G4704" s="220" t="s">
        <v>1773</v>
      </c>
      <c r="H4704" s="220" t="s">
        <v>74</v>
      </c>
    </row>
    <row r="4705" spans="1:8" ht="27" customHeight="1">
      <c r="A4705">
        <v>36378</v>
      </c>
      <c r="B4705" t="s">
        <v>13269</v>
      </c>
      <c r="C4705" t="s">
        <v>1577</v>
      </c>
      <c r="D4705" s="673">
        <v>21.25</v>
      </c>
      <c r="E4705" s="220" t="s">
        <v>14360</v>
      </c>
      <c r="F4705" s="441">
        <v>45261</v>
      </c>
      <c r="G4705" s="220" t="s">
        <v>1773</v>
      </c>
      <c r="H4705" s="220" t="s">
        <v>74</v>
      </c>
    </row>
    <row r="4706" spans="1:8" ht="27" customHeight="1">
      <c r="A4706">
        <v>36379</v>
      </c>
      <c r="B4706" t="s">
        <v>13270</v>
      </c>
      <c r="C4706" t="s">
        <v>1577</v>
      </c>
      <c r="D4706" s="673">
        <v>42.84</v>
      </c>
      <c r="E4706" s="220" t="s">
        <v>14360</v>
      </c>
      <c r="F4706" s="441">
        <v>45261</v>
      </c>
      <c r="G4706" s="220" t="s">
        <v>1773</v>
      </c>
      <c r="H4706" s="220" t="s">
        <v>74</v>
      </c>
    </row>
    <row r="4707" spans="1:8" ht="27" customHeight="1">
      <c r="A4707">
        <v>9859</v>
      </c>
      <c r="B4707" t="s">
        <v>13271</v>
      </c>
      <c r="C4707" t="s">
        <v>1577</v>
      </c>
      <c r="D4707" s="673">
        <v>10.99</v>
      </c>
      <c r="E4707" s="220" t="s">
        <v>14360</v>
      </c>
      <c r="F4707" s="441">
        <v>45261</v>
      </c>
      <c r="G4707" s="220" t="s">
        <v>1773</v>
      </c>
      <c r="H4707" s="220" t="s">
        <v>74</v>
      </c>
    </row>
    <row r="4708" spans="1:8" ht="27" customHeight="1">
      <c r="A4708">
        <v>9838</v>
      </c>
      <c r="B4708" t="s">
        <v>13272</v>
      </c>
      <c r="C4708" t="s">
        <v>1577</v>
      </c>
      <c r="D4708" s="673">
        <v>10.14</v>
      </c>
      <c r="E4708" s="220" t="s">
        <v>14360</v>
      </c>
      <c r="F4708" s="441">
        <v>45261</v>
      </c>
      <c r="G4708" s="220" t="s">
        <v>1773</v>
      </c>
      <c r="H4708" s="220" t="s">
        <v>74</v>
      </c>
    </row>
    <row r="4709" spans="1:8" ht="27" customHeight="1">
      <c r="A4709">
        <v>9837</v>
      </c>
      <c r="B4709" t="s">
        <v>13273</v>
      </c>
      <c r="C4709" t="s">
        <v>1577</v>
      </c>
      <c r="D4709" s="673">
        <v>13.3</v>
      </c>
      <c r="E4709" s="220" t="s">
        <v>14360</v>
      </c>
      <c r="F4709" s="441">
        <v>45261</v>
      </c>
      <c r="G4709" s="220" t="s">
        <v>1773</v>
      </c>
      <c r="H4709" s="220" t="s">
        <v>74</v>
      </c>
    </row>
    <row r="4710" spans="1:8" ht="27" customHeight="1">
      <c r="A4710">
        <v>44315</v>
      </c>
      <c r="B4710" t="s">
        <v>13274</v>
      </c>
      <c r="C4710" t="s">
        <v>1577</v>
      </c>
      <c r="D4710" s="673">
        <v>55.01</v>
      </c>
      <c r="E4710" s="220" t="s">
        <v>14360</v>
      </c>
      <c r="F4710" s="441">
        <v>45261</v>
      </c>
      <c r="G4710" s="220" t="s">
        <v>1773</v>
      </c>
      <c r="H4710" s="220" t="s">
        <v>74</v>
      </c>
    </row>
    <row r="4711" spans="1:8" ht="27" customHeight="1">
      <c r="A4711">
        <v>9863</v>
      </c>
      <c r="B4711" t="s">
        <v>13275</v>
      </c>
      <c r="C4711" t="s">
        <v>1577</v>
      </c>
      <c r="D4711" s="673">
        <v>66.42</v>
      </c>
      <c r="E4711" s="220" t="s">
        <v>14360</v>
      </c>
      <c r="F4711" s="441">
        <v>45261</v>
      </c>
      <c r="G4711" s="220" t="s">
        <v>1773</v>
      </c>
      <c r="H4711" s="220" t="s">
        <v>74</v>
      </c>
    </row>
    <row r="4712" spans="1:8" ht="27" customHeight="1">
      <c r="A4712">
        <v>9860</v>
      </c>
      <c r="B4712" t="s">
        <v>13276</v>
      </c>
      <c r="C4712" t="s">
        <v>1577</v>
      </c>
      <c r="D4712" s="673">
        <v>48.48</v>
      </c>
      <c r="E4712" s="220" t="s">
        <v>14360</v>
      </c>
      <c r="F4712" s="441">
        <v>45261</v>
      </c>
      <c r="G4712" s="220" t="s">
        <v>1773</v>
      </c>
      <c r="H4712" s="220" t="s">
        <v>74</v>
      </c>
    </row>
    <row r="4713" spans="1:8" ht="27" customHeight="1">
      <c r="A4713">
        <v>9862</v>
      </c>
      <c r="B4713" t="s">
        <v>13277</v>
      </c>
      <c r="C4713" t="s">
        <v>1577</v>
      </c>
      <c r="D4713" s="673">
        <v>33.880000000000003</v>
      </c>
      <c r="E4713" s="220" t="s">
        <v>14360</v>
      </c>
      <c r="F4713" s="441">
        <v>45261</v>
      </c>
      <c r="G4713" s="220" t="s">
        <v>1773</v>
      </c>
      <c r="H4713" s="220" t="s">
        <v>74</v>
      </c>
    </row>
    <row r="4714" spans="1:8" ht="27" customHeight="1">
      <c r="A4714">
        <v>9861</v>
      </c>
      <c r="B4714" t="s">
        <v>13278</v>
      </c>
      <c r="C4714" t="s">
        <v>1577</v>
      </c>
      <c r="D4714" s="673">
        <v>26.6</v>
      </c>
      <c r="E4714" s="220" t="s">
        <v>14360</v>
      </c>
      <c r="F4714" s="441">
        <v>45261</v>
      </c>
      <c r="G4714" s="220" t="s">
        <v>1773</v>
      </c>
      <c r="H4714" s="220" t="s">
        <v>74</v>
      </c>
    </row>
    <row r="4715" spans="1:8" ht="27" customHeight="1">
      <c r="A4715">
        <v>9856</v>
      </c>
      <c r="B4715" t="s">
        <v>13279</v>
      </c>
      <c r="C4715" t="s">
        <v>1577</v>
      </c>
      <c r="D4715" s="673">
        <v>8.58</v>
      </c>
      <c r="E4715" s="220" t="s">
        <v>14360</v>
      </c>
      <c r="F4715" s="441">
        <v>45261</v>
      </c>
      <c r="G4715" s="220" t="s">
        <v>1773</v>
      </c>
      <c r="H4715" s="220" t="s">
        <v>74</v>
      </c>
    </row>
    <row r="4716" spans="1:8" ht="27" customHeight="1">
      <c r="A4716">
        <v>9866</v>
      </c>
      <c r="B4716" t="s">
        <v>13280</v>
      </c>
      <c r="C4716" t="s">
        <v>1577</v>
      </c>
      <c r="D4716" s="673">
        <v>22.96</v>
      </c>
      <c r="E4716" s="220" t="s">
        <v>14360</v>
      </c>
      <c r="F4716" s="441">
        <v>45261</v>
      </c>
      <c r="G4716" s="220" t="s">
        <v>1773</v>
      </c>
      <c r="H4716" s="220" t="s">
        <v>74</v>
      </c>
    </row>
    <row r="4717" spans="1:8" ht="27" customHeight="1">
      <c r="A4717">
        <v>9841</v>
      </c>
      <c r="B4717" t="s">
        <v>13281</v>
      </c>
      <c r="C4717" t="s">
        <v>1577</v>
      </c>
      <c r="D4717" s="673">
        <v>26.46</v>
      </c>
      <c r="E4717" s="220" t="s">
        <v>14360</v>
      </c>
      <c r="F4717" s="441">
        <v>45261</v>
      </c>
      <c r="G4717" s="220" t="s">
        <v>1773</v>
      </c>
      <c r="H4717" s="220" t="s">
        <v>74</v>
      </c>
    </row>
    <row r="4718" spans="1:8" ht="27" customHeight="1">
      <c r="A4718">
        <v>9840</v>
      </c>
      <c r="B4718" t="s">
        <v>13282</v>
      </c>
      <c r="C4718" t="s">
        <v>1577</v>
      </c>
      <c r="D4718" s="673">
        <v>55.89</v>
      </c>
      <c r="E4718" s="220" t="s">
        <v>14360</v>
      </c>
      <c r="F4718" s="441">
        <v>45261</v>
      </c>
      <c r="G4718" s="220" t="s">
        <v>1773</v>
      </c>
      <c r="H4718" s="220" t="s">
        <v>74</v>
      </c>
    </row>
    <row r="4719" spans="1:8" ht="27" customHeight="1">
      <c r="A4719">
        <v>20067</v>
      </c>
      <c r="B4719" t="s">
        <v>13283</v>
      </c>
      <c r="C4719" t="s">
        <v>1577</v>
      </c>
      <c r="D4719" s="673">
        <v>8.58</v>
      </c>
      <c r="E4719" s="220" t="s">
        <v>14360</v>
      </c>
      <c r="F4719" s="441">
        <v>45261</v>
      </c>
      <c r="G4719" s="220" t="s">
        <v>1773</v>
      </c>
      <c r="H4719" s="220" t="s">
        <v>74</v>
      </c>
    </row>
    <row r="4720" spans="1:8" ht="27" customHeight="1">
      <c r="A4720">
        <v>20068</v>
      </c>
      <c r="B4720" t="s">
        <v>13284</v>
      </c>
      <c r="C4720" t="s">
        <v>1577</v>
      </c>
      <c r="D4720" s="673">
        <v>12.08</v>
      </c>
      <c r="E4720" s="220" t="s">
        <v>14360</v>
      </c>
      <c r="F4720" s="441">
        <v>45261</v>
      </c>
      <c r="G4720" s="220" t="s">
        <v>1773</v>
      </c>
      <c r="H4720" s="220" t="s">
        <v>74</v>
      </c>
    </row>
    <row r="4721" spans="1:8" ht="27" customHeight="1">
      <c r="A4721">
        <v>9839</v>
      </c>
      <c r="B4721" t="s">
        <v>13285</v>
      </c>
      <c r="C4721" t="s">
        <v>1577</v>
      </c>
      <c r="D4721" s="673">
        <v>21.91</v>
      </c>
      <c r="E4721" s="220" t="s">
        <v>14360</v>
      </c>
      <c r="F4721" s="441">
        <v>45261</v>
      </c>
      <c r="G4721" s="220" t="s">
        <v>1773</v>
      </c>
      <c r="H4721" s="220" t="s">
        <v>74</v>
      </c>
    </row>
    <row r="4722" spans="1:8" ht="27" customHeight="1">
      <c r="A4722">
        <v>9870</v>
      </c>
      <c r="B4722" t="s">
        <v>13286</v>
      </c>
      <c r="C4722" t="s">
        <v>1577</v>
      </c>
      <c r="D4722" s="673">
        <v>99.05</v>
      </c>
      <c r="E4722" s="220" t="s">
        <v>14360</v>
      </c>
      <c r="F4722" s="441">
        <v>45261</v>
      </c>
      <c r="G4722" s="220" t="s">
        <v>1773</v>
      </c>
      <c r="H4722" s="220" t="s">
        <v>74</v>
      </c>
    </row>
    <row r="4723" spans="1:8" ht="27" customHeight="1">
      <c r="A4723">
        <v>9867</v>
      </c>
      <c r="B4723" t="s">
        <v>13287</v>
      </c>
      <c r="C4723" t="s">
        <v>1577</v>
      </c>
      <c r="D4723" s="673">
        <v>3.98</v>
      </c>
      <c r="E4723" s="220" t="s">
        <v>14360</v>
      </c>
      <c r="F4723" s="441">
        <v>45261</v>
      </c>
      <c r="G4723" s="220" t="s">
        <v>1773</v>
      </c>
      <c r="H4723" s="220" t="s">
        <v>74</v>
      </c>
    </row>
    <row r="4724" spans="1:8" ht="27" customHeight="1">
      <c r="A4724">
        <v>9868</v>
      </c>
      <c r="B4724" t="s">
        <v>13288</v>
      </c>
      <c r="C4724" t="s">
        <v>1577</v>
      </c>
      <c r="D4724" s="673">
        <v>4.49</v>
      </c>
      <c r="E4724" s="220" t="s">
        <v>14360</v>
      </c>
      <c r="F4724" s="441">
        <v>45261</v>
      </c>
      <c r="G4724" s="220" t="s">
        <v>1773</v>
      </c>
      <c r="H4724" s="220" t="s">
        <v>74</v>
      </c>
    </row>
    <row r="4725" spans="1:8" ht="27" customHeight="1">
      <c r="A4725">
        <v>9869</v>
      </c>
      <c r="B4725" t="s">
        <v>13289</v>
      </c>
      <c r="C4725" t="s">
        <v>1577</v>
      </c>
      <c r="D4725" s="673">
        <v>9.69</v>
      </c>
      <c r="E4725" s="220" t="s">
        <v>14360</v>
      </c>
      <c r="F4725" s="441">
        <v>45261</v>
      </c>
      <c r="G4725" s="220" t="s">
        <v>1773</v>
      </c>
      <c r="H4725" s="220" t="s">
        <v>74</v>
      </c>
    </row>
    <row r="4726" spans="1:8" ht="27" customHeight="1">
      <c r="A4726">
        <v>9874</v>
      </c>
      <c r="B4726" t="s">
        <v>13290</v>
      </c>
      <c r="C4726" t="s">
        <v>1577</v>
      </c>
      <c r="D4726" s="673">
        <v>15.21</v>
      </c>
      <c r="E4726" s="220" t="s">
        <v>14360</v>
      </c>
      <c r="F4726" s="441">
        <v>45261</v>
      </c>
      <c r="G4726" s="220" t="s">
        <v>1773</v>
      </c>
      <c r="H4726" s="220" t="s">
        <v>74</v>
      </c>
    </row>
    <row r="4727" spans="1:8" ht="27" customHeight="1">
      <c r="A4727">
        <v>9875</v>
      </c>
      <c r="B4727" t="s">
        <v>13291</v>
      </c>
      <c r="C4727" t="s">
        <v>1577</v>
      </c>
      <c r="D4727" s="673">
        <v>16.690000000000001</v>
      </c>
      <c r="E4727" s="220" t="s">
        <v>14360</v>
      </c>
      <c r="F4727" s="441">
        <v>45261</v>
      </c>
      <c r="G4727" s="220" t="s">
        <v>1773</v>
      </c>
      <c r="H4727" s="220" t="s">
        <v>74</v>
      </c>
    </row>
    <row r="4728" spans="1:8" ht="27" customHeight="1">
      <c r="A4728">
        <v>9873</v>
      </c>
      <c r="B4728" t="s">
        <v>13292</v>
      </c>
      <c r="C4728" t="s">
        <v>1577</v>
      </c>
      <c r="D4728" s="673">
        <v>27.46</v>
      </c>
      <c r="E4728" s="220" t="s">
        <v>14360</v>
      </c>
      <c r="F4728" s="441">
        <v>45261</v>
      </c>
      <c r="G4728" s="220" t="s">
        <v>1773</v>
      </c>
      <c r="H4728" s="220" t="s">
        <v>74</v>
      </c>
    </row>
    <row r="4729" spans="1:8" ht="27" customHeight="1">
      <c r="A4729">
        <v>9871</v>
      </c>
      <c r="B4729" t="s">
        <v>13293</v>
      </c>
      <c r="C4729" t="s">
        <v>1577</v>
      </c>
      <c r="D4729" s="673">
        <v>45.5</v>
      </c>
      <c r="E4729" s="220" t="s">
        <v>14360</v>
      </c>
      <c r="F4729" s="441">
        <v>45261</v>
      </c>
      <c r="G4729" s="220" t="s">
        <v>1773</v>
      </c>
      <c r="H4729" s="220" t="s">
        <v>74</v>
      </c>
    </row>
    <row r="4730" spans="1:8" ht="27" customHeight="1">
      <c r="A4730">
        <v>9872</v>
      </c>
      <c r="B4730" t="s">
        <v>13294</v>
      </c>
      <c r="C4730" t="s">
        <v>1577</v>
      </c>
      <c r="D4730" s="673">
        <v>63.3</v>
      </c>
      <c r="E4730" s="220" t="s">
        <v>14360</v>
      </c>
      <c r="F4730" s="441">
        <v>45261</v>
      </c>
      <c r="G4730" s="220" t="s">
        <v>1773</v>
      </c>
      <c r="H4730" s="220" t="s">
        <v>74</v>
      </c>
    </row>
    <row r="4731" spans="1:8" ht="27" customHeight="1">
      <c r="A4731">
        <v>7667</v>
      </c>
      <c r="B4731" t="s">
        <v>13295</v>
      </c>
      <c r="C4731" t="s">
        <v>1577</v>
      </c>
      <c r="D4731" s="674">
        <v>3659.27</v>
      </c>
      <c r="E4731" s="220" t="s">
        <v>14360</v>
      </c>
      <c r="F4731" s="441">
        <v>45261</v>
      </c>
      <c r="G4731" s="220" t="s">
        <v>1773</v>
      </c>
      <c r="H4731" s="220" t="s">
        <v>74</v>
      </c>
    </row>
    <row r="4732" spans="1:8" ht="27" customHeight="1">
      <c r="A4732">
        <v>7660</v>
      </c>
      <c r="B4732" t="s">
        <v>13296</v>
      </c>
      <c r="C4732" t="s">
        <v>1577</v>
      </c>
      <c r="D4732" s="674">
        <v>4664.7</v>
      </c>
      <c r="E4732" s="220" t="s">
        <v>14360</v>
      </c>
      <c r="F4732" s="441">
        <v>45261</v>
      </c>
      <c r="G4732" s="220" t="s">
        <v>1773</v>
      </c>
      <c r="H4732" s="220" t="s">
        <v>74</v>
      </c>
    </row>
    <row r="4733" spans="1:8" ht="27" customHeight="1">
      <c r="A4733">
        <v>7676</v>
      </c>
      <c r="B4733" t="s">
        <v>13297</v>
      </c>
      <c r="C4733" t="s">
        <v>1577</v>
      </c>
      <c r="D4733" s="674">
        <v>4718.01</v>
      </c>
      <c r="E4733" s="220" t="s">
        <v>14360</v>
      </c>
      <c r="F4733" s="441">
        <v>45261</v>
      </c>
      <c r="G4733" s="220" t="s">
        <v>1773</v>
      </c>
      <c r="H4733" s="220" t="s">
        <v>74</v>
      </c>
    </row>
    <row r="4734" spans="1:8" ht="27" customHeight="1">
      <c r="A4734">
        <v>12426</v>
      </c>
      <c r="B4734" t="s">
        <v>13298</v>
      </c>
      <c r="C4734" t="s">
        <v>1574</v>
      </c>
      <c r="D4734" s="673">
        <v>50.7</v>
      </c>
      <c r="E4734" s="220" t="s">
        <v>14360</v>
      </c>
      <c r="F4734" s="441">
        <v>45261</v>
      </c>
      <c r="G4734" s="220" t="s">
        <v>1773</v>
      </c>
      <c r="H4734" s="220" t="s">
        <v>74</v>
      </c>
    </row>
    <row r="4735" spans="1:8" ht="27" customHeight="1">
      <c r="A4735">
        <v>12425</v>
      </c>
      <c r="B4735" t="s">
        <v>13299</v>
      </c>
      <c r="C4735" t="s">
        <v>1574</v>
      </c>
      <c r="D4735" s="673">
        <v>69.650000000000006</v>
      </c>
      <c r="E4735" s="220" t="s">
        <v>14360</v>
      </c>
      <c r="F4735" s="441">
        <v>45261</v>
      </c>
      <c r="G4735" s="220" t="s">
        <v>1773</v>
      </c>
      <c r="H4735" s="220" t="s">
        <v>74</v>
      </c>
    </row>
    <row r="4736" spans="1:8" ht="27" customHeight="1">
      <c r="A4736">
        <v>12427</v>
      </c>
      <c r="B4736" t="s">
        <v>13300</v>
      </c>
      <c r="C4736" t="s">
        <v>1574</v>
      </c>
      <c r="D4736" s="673">
        <v>289.11</v>
      </c>
      <c r="E4736" s="220" t="s">
        <v>14360</v>
      </c>
      <c r="F4736" s="441">
        <v>45261</v>
      </c>
      <c r="G4736" s="220" t="s">
        <v>1773</v>
      </c>
      <c r="H4736" s="220" t="s">
        <v>74</v>
      </c>
    </row>
    <row r="4737" spans="1:8" ht="27" customHeight="1">
      <c r="A4737">
        <v>12428</v>
      </c>
      <c r="B4737" t="s">
        <v>13301</v>
      </c>
      <c r="C4737" t="s">
        <v>1574</v>
      </c>
      <c r="D4737" s="673">
        <v>185.57</v>
      </c>
      <c r="E4737" s="220" t="s">
        <v>14360</v>
      </c>
      <c r="F4737" s="441">
        <v>45261</v>
      </c>
      <c r="G4737" s="220" t="s">
        <v>1773</v>
      </c>
      <c r="H4737" s="220" t="s">
        <v>74</v>
      </c>
    </row>
    <row r="4738" spans="1:8" ht="27" customHeight="1">
      <c r="A4738">
        <v>12430</v>
      </c>
      <c r="B4738" t="s">
        <v>13302</v>
      </c>
      <c r="C4738" t="s">
        <v>1574</v>
      </c>
      <c r="D4738" s="673">
        <v>62.15</v>
      </c>
      <c r="E4738" s="220" t="s">
        <v>14360</v>
      </c>
      <c r="F4738" s="441">
        <v>45261</v>
      </c>
      <c r="G4738" s="220" t="s">
        <v>1773</v>
      </c>
      <c r="H4738" s="220" t="s">
        <v>74</v>
      </c>
    </row>
    <row r="4739" spans="1:8" ht="27" customHeight="1">
      <c r="A4739">
        <v>12429</v>
      </c>
      <c r="B4739" t="s">
        <v>13303</v>
      </c>
      <c r="C4739" t="s">
        <v>1574</v>
      </c>
      <c r="D4739" s="673">
        <v>467.5</v>
      </c>
      <c r="E4739" s="220" t="s">
        <v>14360</v>
      </c>
      <c r="F4739" s="441">
        <v>45261</v>
      </c>
      <c r="G4739" s="220" t="s">
        <v>1773</v>
      </c>
      <c r="H4739" s="220" t="s">
        <v>74</v>
      </c>
    </row>
    <row r="4740" spans="1:8" ht="27" customHeight="1">
      <c r="A4740">
        <v>12431</v>
      </c>
      <c r="B4740" t="s">
        <v>13304</v>
      </c>
      <c r="C4740" t="s">
        <v>1574</v>
      </c>
      <c r="D4740" s="673">
        <v>795.6</v>
      </c>
      <c r="E4740" s="220" t="s">
        <v>14360</v>
      </c>
      <c r="F4740" s="441">
        <v>45261</v>
      </c>
      <c r="G4740" s="220" t="s">
        <v>1773</v>
      </c>
      <c r="H4740" s="220" t="s">
        <v>74</v>
      </c>
    </row>
    <row r="4741" spans="1:8" ht="27" customHeight="1">
      <c r="A4741">
        <v>12432</v>
      </c>
      <c r="B4741" t="s">
        <v>13305</v>
      </c>
      <c r="C4741" t="s">
        <v>1574</v>
      </c>
      <c r="D4741" s="673">
        <v>163.63</v>
      </c>
      <c r="E4741" s="220" t="s">
        <v>14360</v>
      </c>
      <c r="F4741" s="441">
        <v>45261</v>
      </c>
      <c r="G4741" s="220" t="s">
        <v>1773</v>
      </c>
      <c r="H4741" s="220" t="s">
        <v>74</v>
      </c>
    </row>
    <row r="4742" spans="1:8" ht="27" customHeight="1">
      <c r="A4742">
        <v>12434</v>
      </c>
      <c r="B4742" t="s">
        <v>13306</v>
      </c>
      <c r="C4742" t="s">
        <v>1574</v>
      </c>
      <c r="D4742" s="673">
        <v>53.32</v>
      </c>
      <c r="E4742" s="220" t="s">
        <v>14360</v>
      </c>
      <c r="F4742" s="441">
        <v>45261</v>
      </c>
      <c r="G4742" s="220" t="s">
        <v>1773</v>
      </c>
      <c r="H4742" s="220" t="s">
        <v>74</v>
      </c>
    </row>
    <row r="4743" spans="1:8" ht="27" customHeight="1">
      <c r="A4743">
        <v>12433</v>
      </c>
      <c r="B4743" t="s">
        <v>13307</v>
      </c>
      <c r="C4743" t="s">
        <v>1574</v>
      </c>
      <c r="D4743" s="673">
        <v>104.17</v>
      </c>
      <c r="E4743" s="220" t="s">
        <v>14360</v>
      </c>
      <c r="F4743" s="441">
        <v>45261</v>
      </c>
      <c r="G4743" s="220" t="s">
        <v>1773</v>
      </c>
      <c r="H4743" s="220" t="s">
        <v>74</v>
      </c>
    </row>
    <row r="4744" spans="1:8" ht="27" customHeight="1">
      <c r="A4744">
        <v>12435</v>
      </c>
      <c r="B4744" t="s">
        <v>13308</v>
      </c>
      <c r="C4744" t="s">
        <v>1574</v>
      </c>
      <c r="D4744" s="673">
        <v>322.38</v>
      </c>
      <c r="E4744" s="220" t="s">
        <v>14360</v>
      </c>
      <c r="F4744" s="441">
        <v>45261</v>
      </c>
      <c r="G4744" s="220" t="s">
        <v>1773</v>
      </c>
      <c r="H4744" s="220" t="s">
        <v>74</v>
      </c>
    </row>
    <row r="4745" spans="1:8" ht="27" customHeight="1">
      <c r="A4745">
        <v>12437</v>
      </c>
      <c r="B4745" t="s">
        <v>13309</v>
      </c>
      <c r="C4745" t="s">
        <v>1574</v>
      </c>
      <c r="D4745" s="673">
        <v>260.36</v>
      </c>
      <c r="E4745" s="220" t="s">
        <v>14360</v>
      </c>
      <c r="F4745" s="441">
        <v>45261</v>
      </c>
      <c r="G4745" s="220" t="s">
        <v>1773</v>
      </c>
      <c r="H4745" s="220" t="s">
        <v>74</v>
      </c>
    </row>
    <row r="4746" spans="1:8" ht="27" customHeight="1">
      <c r="A4746">
        <v>12439</v>
      </c>
      <c r="B4746" t="s">
        <v>13310</v>
      </c>
      <c r="C4746" t="s">
        <v>1574</v>
      </c>
      <c r="D4746" s="673">
        <v>83.56</v>
      </c>
      <c r="E4746" s="220" t="s">
        <v>14360</v>
      </c>
      <c r="F4746" s="441">
        <v>45261</v>
      </c>
      <c r="G4746" s="220" t="s">
        <v>1773</v>
      </c>
      <c r="H4746" s="220" t="s">
        <v>74</v>
      </c>
    </row>
    <row r="4747" spans="1:8" ht="27" customHeight="1">
      <c r="A4747">
        <v>12438</v>
      </c>
      <c r="B4747" t="s">
        <v>13311</v>
      </c>
      <c r="C4747" t="s">
        <v>1574</v>
      </c>
      <c r="D4747" s="673">
        <v>471.17</v>
      </c>
      <c r="E4747" s="220" t="s">
        <v>14360</v>
      </c>
      <c r="F4747" s="441">
        <v>45261</v>
      </c>
      <c r="G4747" s="220" t="s">
        <v>1773</v>
      </c>
      <c r="H4747" s="220" t="s">
        <v>74</v>
      </c>
    </row>
    <row r="4748" spans="1:8" ht="27" customHeight="1">
      <c r="A4748">
        <v>12436</v>
      </c>
      <c r="B4748" t="s">
        <v>13312</v>
      </c>
      <c r="C4748" t="s">
        <v>1574</v>
      </c>
      <c r="D4748" s="673">
        <v>595.19000000000005</v>
      </c>
      <c r="E4748" s="220" t="s">
        <v>14360</v>
      </c>
      <c r="F4748" s="441">
        <v>45261</v>
      </c>
      <c r="G4748" s="220" t="s">
        <v>1773</v>
      </c>
      <c r="H4748" s="220" t="s">
        <v>74</v>
      </c>
    </row>
    <row r="4749" spans="1:8" ht="27" customHeight="1">
      <c r="A4749">
        <v>36357</v>
      </c>
      <c r="B4749" t="s">
        <v>13313</v>
      </c>
      <c r="C4749" t="s">
        <v>1574</v>
      </c>
      <c r="D4749" s="673">
        <v>132.33000000000001</v>
      </c>
      <c r="E4749" s="220" t="s">
        <v>14360</v>
      </c>
      <c r="F4749" s="441">
        <v>45261</v>
      </c>
      <c r="G4749" s="220" t="s">
        <v>1773</v>
      </c>
      <c r="H4749" s="220" t="s">
        <v>74</v>
      </c>
    </row>
    <row r="4750" spans="1:8" ht="27" customHeight="1">
      <c r="A4750">
        <v>12424</v>
      </c>
      <c r="B4750" t="s">
        <v>13314</v>
      </c>
      <c r="C4750" t="s">
        <v>1574</v>
      </c>
      <c r="D4750" s="673">
        <v>107.25</v>
      </c>
      <c r="E4750" s="220" t="s">
        <v>14360</v>
      </c>
      <c r="F4750" s="441">
        <v>45261</v>
      </c>
      <c r="G4750" s="220" t="s">
        <v>1773</v>
      </c>
      <c r="H4750" s="220" t="s">
        <v>74</v>
      </c>
    </row>
    <row r="4751" spans="1:8" ht="27" customHeight="1">
      <c r="A4751">
        <v>12440</v>
      </c>
      <c r="B4751" t="s">
        <v>13315</v>
      </c>
      <c r="C4751" t="s">
        <v>1574</v>
      </c>
      <c r="D4751" s="673">
        <v>103.67</v>
      </c>
      <c r="E4751" s="220" t="s">
        <v>14360</v>
      </c>
      <c r="F4751" s="441">
        <v>45261</v>
      </c>
      <c r="G4751" s="220" t="s">
        <v>1773</v>
      </c>
      <c r="H4751" s="220" t="s">
        <v>74</v>
      </c>
    </row>
    <row r="4752" spans="1:8" ht="27" customHeight="1">
      <c r="A4752">
        <v>9884</v>
      </c>
      <c r="B4752" t="s">
        <v>13316</v>
      </c>
      <c r="C4752" t="s">
        <v>1574</v>
      </c>
      <c r="D4752" s="673">
        <v>77.319999999999993</v>
      </c>
      <c r="E4752" s="220" t="s">
        <v>14360</v>
      </c>
      <c r="F4752" s="441">
        <v>45261</v>
      </c>
      <c r="G4752" s="220" t="s">
        <v>1773</v>
      </c>
      <c r="H4752" s="220" t="s">
        <v>74</v>
      </c>
    </row>
    <row r="4753" spans="1:8" ht="27" customHeight="1">
      <c r="A4753">
        <v>9888</v>
      </c>
      <c r="B4753" t="s">
        <v>13317</v>
      </c>
      <c r="C4753" t="s">
        <v>1574</v>
      </c>
      <c r="D4753" s="673">
        <v>62.13</v>
      </c>
      <c r="E4753" s="220" t="s">
        <v>14360</v>
      </c>
      <c r="F4753" s="441">
        <v>45261</v>
      </c>
      <c r="G4753" s="220" t="s">
        <v>1773</v>
      </c>
      <c r="H4753" s="220" t="s">
        <v>74</v>
      </c>
    </row>
    <row r="4754" spans="1:8" ht="27" customHeight="1">
      <c r="A4754">
        <v>9883</v>
      </c>
      <c r="B4754" t="s">
        <v>13318</v>
      </c>
      <c r="C4754" t="s">
        <v>1574</v>
      </c>
      <c r="D4754" s="673">
        <v>27.11</v>
      </c>
      <c r="E4754" s="220" t="s">
        <v>14360</v>
      </c>
      <c r="F4754" s="441">
        <v>45261</v>
      </c>
      <c r="G4754" s="220" t="s">
        <v>1773</v>
      </c>
      <c r="H4754" s="220" t="s">
        <v>74</v>
      </c>
    </row>
    <row r="4755" spans="1:8" ht="27" customHeight="1">
      <c r="A4755">
        <v>9886</v>
      </c>
      <c r="B4755" t="s">
        <v>13319</v>
      </c>
      <c r="C4755" t="s">
        <v>1574</v>
      </c>
      <c r="D4755" s="673">
        <v>37.130000000000003</v>
      </c>
      <c r="E4755" s="220" t="s">
        <v>14360</v>
      </c>
      <c r="F4755" s="441">
        <v>45261</v>
      </c>
      <c r="G4755" s="220" t="s">
        <v>1773</v>
      </c>
      <c r="H4755" s="220" t="s">
        <v>74</v>
      </c>
    </row>
    <row r="4756" spans="1:8" ht="27" customHeight="1">
      <c r="A4756">
        <v>9889</v>
      </c>
      <c r="B4756" t="s">
        <v>13320</v>
      </c>
      <c r="C4756" t="s">
        <v>1574</v>
      </c>
      <c r="D4756" s="673">
        <v>188.12</v>
      </c>
      <c r="E4756" s="220" t="s">
        <v>14360</v>
      </c>
      <c r="F4756" s="441">
        <v>45261</v>
      </c>
      <c r="G4756" s="220" t="s">
        <v>1773</v>
      </c>
      <c r="H4756" s="220" t="s">
        <v>74</v>
      </c>
    </row>
    <row r="4757" spans="1:8" ht="27" customHeight="1">
      <c r="A4757">
        <v>9887</v>
      </c>
      <c r="B4757" t="s">
        <v>13321</v>
      </c>
      <c r="C4757" t="s">
        <v>1574</v>
      </c>
      <c r="D4757" s="673">
        <v>113.7</v>
      </c>
      <c r="E4757" s="220" t="s">
        <v>14360</v>
      </c>
      <c r="F4757" s="441">
        <v>45261</v>
      </c>
      <c r="G4757" s="220" t="s">
        <v>1773</v>
      </c>
      <c r="H4757" s="220" t="s">
        <v>74</v>
      </c>
    </row>
    <row r="4758" spans="1:8" ht="27" customHeight="1">
      <c r="A4758">
        <v>9885</v>
      </c>
      <c r="B4758" t="s">
        <v>13322</v>
      </c>
      <c r="C4758" t="s">
        <v>1574</v>
      </c>
      <c r="D4758" s="673">
        <v>35.9</v>
      </c>
      <c r="E4758" s="220" t="s">
        <v>14360</v>
      </c>
      <c r="F4758" s="441">
        <v>45261</v>
      </c>
      <c r="G4758" s="220" t="s">
        <v>1773</v>
      </c>
      <c r="H4758" s="220" t="s">
        <v>74</v>
      </c>
    </row>
    <row r="4759" spans="1:8" ht="27" customHeight="1">
      <c r="A4759">
        <v>9890</v>
      </c>
      <c r="B4759" t="s">
        <v>13323</v>
      </c>
      <c r="C4759" t="s">
        <v>1574</v>
      </c>
      <c r="D4759" s="673">
        <v>291.45</v>
      </c>
      <c r="E4759" s="220" t="s">
        <v>14360</v>
      </c>
      <c r="F4759" s="441">
        <v>45261</v>
      </c>
      <c r="G4759" s="220" t="s">
        <v>1773</v>
      </c>
      <c r="H4759" s="220" t="s">
        <v>74</v>
      </c>
    </row>
    <row r="4760" spans="1:8" ht="27" customHeight="1">
      <c r="A4760">
        <v>9891</v>
      </c>
      <c r="B4760" t="s">
        <v>13324</v>
      </c>
      <c r="C4760" t="s">
        <v>1574</v>
      </c>
      <c r="D4760" s="673">
        <v>409.14</v>
      </c>
      <c r="E4760" s="220" t="s">
        <v>14360</v>
      </c>
      <c r="F4760" s="441">
        <v>45261</v>
      </c>
      <c r="G4760" s="220" t="s">
        <v>1773</v>
      </c>
      <c r="H4760" s="220" t="s">
        <v>74</v>
      </c>
    </row>
    <row r="4761" spans="1:8" ht="27" customHeight="1">
      <c r="A4761">
        <v>36313</v>
      </c>
      <c r="B4761" t="s">
        <v>13325</v>
      </c>
      <c r="C4761" t="s">
        <v>1574</v>
      </c>
      <c r="D4761" s="673">
        <v>13.85</v>
      </c>
      <c r="E4761" s="220" t="s">
        <v>14360</v>
      </c>
      <c r="F4761" s="441">
        <v>45261</v>
      </c>
      <c r="G4761" s="220" t="s">
        <v>1773</v>
      </c>
      <c r="H4761" s="220" t="s">
        <v>74</v>
      </c>
    </row>
    <row r="4762" spans="1:8" ht="27" customHeight="1">
      <c r="A4762">
        <v>36316</v>
      </c>
      <c r="B4762" t="s">
        <v>13326</v>
      </c>
      <c r="C4762" t="s">
        <v>1574</v>
      </c>
      <c r="D4762" s="673">
        <v>21.57</v>
      </c>
      <c r="E4762" s="220" t="s">
        <v>14360</v>
      </c>
      <c r="F4762" s="441">
        <v>45261</v>
      </c>
      <c r="G4762" s="220" t="s">
        <v>1773</v>
      </c>
      <c r="H4762" s="220" t="s">
        <v>74</v>
      </c>
    </row>
    <row r="4763" spans="1:8" ht="27" customHeight="1">
      <c r="A4763">
        <v>64</v>
      </c>
      <c r="B4763" t="s">
        <v>13327</v>
      </c>
      <c r="C4763" t="s">
        <v>1574</v>
      </c>
      <c r="D4763" s="673">
        <v>4.79</v>
      </c>
      <c r="E4763" s="220" t="s">
        <v>14360</v>
      </c>
      <c r="F4763" s="441">
        <v>45261</v>
      </c>
      <c r="G4763" s="220" t="s">
        <v>1773</v>
      </c>
      <c r="H4763" s="220" t="s">
        <v>74</v>
      </c>
    </row>
    <row r="4764" spans="1:8" ht="27" customHeight="1">
      <c r="A4764">
        <v>37423</v>
      </c>
      <c r="B4764" t="s">
        <v>13328</v>
      </c>
      <c r="C4764" t="s">
        <v>1574</v>
      </c>
      <c r="D4764" s="673">
        <v>11.84</v>
      </c>
      <c r="E4764" s="220" t="s">
        <v>14360</v>
      </c>
      <c r="F4764" s="441">
        <v>45261</v>
      </c>
      <c r="G4764" s="220" t="s">
        <v>1773</v>
      </c>
      <c r="H4764" s="220" t="s">
        <v>74</v>
      </c>
    </row>
    <row r="4765" spans="1:8" ht="27" customHeight="1">
      <c r="A4765">
        <v>9892</v>
      </c>
      <c r="B4765" t="s">
        <v>13329</v>
      </c>
      <c r="C4765" t="s">
        <v>1574</v>
      </c>
      <c r="D4765" s="673">
        <v>7.29</v>
      </c>
      <c r="E4765" s="220" t="s">
        <v>14360</v>
      </c>
      <c r="F4765" s="441">
        <v>45261</v>
      </c>
      <c r="G4765" s="220" t="s">
        <v>1773</v>
      </c>
      <c r="H4765" s="220" t="s">
        <v>74</v>
      </c>
    </row>
    <row r="4766" spans="1:8" ht="27" customHeight="1">
      <c r="A4766">
        <v>9901</v>
      </c>
      <c r="B4766" t="s">
        <v>13330</v>
      </c>
      <c r="C4766" t="s">
        <v>1574</v>
      </c>
      <c r="D4766" s="673">
        <v>35.25</v>
      </c>
      <c r="E4766" s="220" t="s">
        <v>14360</v>
      </c>
      <c r="F4766" s="441">
        <v>45261</v>
      </c>
      <c r="G4766" s="220" t="s">
        <v>1773</v>
      </c>
      <c r="H4766" s="220" t="s">
        <v>74</v>
      </c>
    </row>
    <row r="4767" spans="1:8" ht="27" customHeight="1">
      <c r="A4767">
        <v>9900</v>
      </c>
      <c r="B4767" t="s">
        <v>13331</v>
      </c>
      <c r="C4767" t="s">
        <v>1574</v>
      </c>
      <c r="D4767" s="673">
        <v>20.43</v>
      </c>
      <c r="E4767" s="220" t="s">
        <v>14360</v>
      </c>
      <c r="F4767" s="441">
        <v>45261</v>
      </c>
      <c r="G4767" s="220" t="s">
        <v>1773</v>
      </c>
      <c r="H4767" s="220" t="s">
        <v>74</v>
      </c>
    </row>
    <row r="4768" spans="1:8" ht="27" customHeight="1">
      <c r="A4768">
        <v>9899</v>
      </c>
      <c r="B4768" t="s">
        <v>13332</v>
      </c>
      <c r="C4768" t="s">
        <v>1574</v>
      </c>
      <c r="D4768" s="673">
        <v>9.16</v>
      </c>
      <c r="E4768" s="220" t="s">
        <v>14360</v>
      </c>
      <c r="F4768" s="441">
        <v>45261</v>
      </c>
      <c r="G4768" s="220" t="s">
        <v>1773</v>
      </c>
      <c r="H4768" s="220" t="s">
        <v>74</v>
      </c>
    </row>
    <row r="4769" spans="1:8" ht="27" customHeight="1">
      <c r="A4769">
        <v>9908</v>
      </c>
      <c r="B4769" t="s">
        <v>13333</v>
      </c>
      <c r="C4769" t="s">
        <v>1574</v>
      </c>
      <c r="D4769" s="673">
        <v>411.8</v>
      </c>
      <c r="E4769" s="220" t="s">
        <v>14360</v>
      </c>
      <c r="F4769" s="441">
        <v>45261</v>
      </c>
      <c r="G4769" s="220" t="s">
        <v>1773</v>
      </c>
      <c r="H4769" s="220" t="s">
        <v>74</v>
      </c>
    </row>
    <row r="4770" spans="1:8" ht="27" customHeight="1">
      <c r="A4770">
        <v>9905</v>
      </c>
      <c r="B4770" t="s">
        <v>13334</v>
      </c>
      <c r="C4770" t="s">
        <v>1574</v>
      </c>
      <c r="D4770" s="673">
        <v>7.16</v>
      </c>
      <c r="E4770" s="220" t="s">
        <v>14360</v>
      </c>
      <c r="F4770" s="441">
        <v>45261</v>
      </c>
      <c r="G4770" s="220" t="s">
        <v>1773</v>
      </c>
      <c r="H4770" s="220" t="s">
        <v>74</v>
      </c>
    </row>
    <row r="4771" spans="1:8" ht="27" customHeight="1">
      <c r="A4771">
        <v>9906</v>
      </c>
      <c r="B4771" t="s">
        <v>13335</v>
      </c>
      <c r="C4771" t="s">
        <v>1574</v>
      </c>
      <c r="D4771" s="673">
        <v>8.64</v>
      </c>
      <c r="E4771" s="220" t="s">
        <v>14360</v>
      </c>
      <c r="F4771" s="441">
        <v>45261</v>
      </c>
      <c r="G4771" s="220" t="s">
        <v>1773</v>
      </c>
      <c r="H4771" s="220" t="s">
        <v>74</v>
      </c>
    </row>
    <row r="4772" spans="1:8" ht="27" customHeight="1">
      <c r="A4772">
        <v>9895</v>
      </c>
      <c r="B4772" t="s">
        <v>13336</v>
      </c>
      <c r="C4772" t="s">
        <v>1574</v>
      </c>
      <c r="D4772" s="673">
        <v>14.55</v>
      </c>
      <c r="E4772" s="220" t="s">
        <v>14360</v>
      </c>
      <c r="F4772" s="441">
        <v>45261</v>
      </c>
      <c r="G4772" s="220" t="s">
        <v>1773</v>
      </c>
      <c r="H4772" s="220" t="s">
        <v>74</v>
      </c>
    </row>
    <row r="4773" spans="1:8" ht="27" customHeight="1">
      <c r="A4773">
        <v>9894</v>
      </c>
      <c r="B4773" t="s">
        <v>13337</v>
      </c>
      <c r="C4773" t="s">
        <v>1574</v>
      </c>
      <c r="D4773" s="673">
        <v>27.98</v>
      </c>
      <c r="E4773" s="220" t="s">
        <v>14360</v>
      </c>
      <c r="F4773" s="441">
        <v>45261</v>
      </c>
      <c r="G4773" s="220" t="s">
        <v>1773</v>
      </c>
      <c r="H4773" s="220" t="s">
        <v>74</v>
      </c>
    </row>
    <row r="4774" spans="1:8" ht="27" customHeight="1">
      <c r="A4774">
        <v>9897</v>
      </c>
      <c r="B4774" t="s">
        <v>13338</v>
      </c>
      <c r="C4774" t="s">
        <v>1574</v>
      </c>
      <c r="D4774" s="673">
        <v>29.87</v>
      </c>
      <c r="E4774" s="220" t="s">
        <v>14360</v>
      </c>
      <c r="F4774" s="441">
        <v>45261</v>
      </c>
      <c r="G4774" s="220" t="s">
        <v>1773</v>
      </c>
      <c r="H4774" s="220" t="s">
        <v>74</v>
      </c>
    </row>
    <row r="4775" spans="1:8" ht="27" customHeight="1">
      <c r="A4775">
        <v>9910</v>
      </c>
      <c r="B4775" t="s">
        <v>13339</v>
      </c>
      <c r="C4775" t="s">
        <v>1574</v>
      </c>
      <c r="D4775" s="673">
        <v>77.73</v>
      </c>
      <c r="E4775" s="220" t="s">
        <v>14360</v>
      </c>
      <c r="F4775" s="441">
        <v>45261</v>
      </c>
      <c r="G4775" s="220" t="s">
        <v>1773</v>
      </c>
      <c r="H4775" s="220" t="s">
        <v>74</v>
      </c>
    </row>
    <row r="4776" spans="1:8" ht="27" customHeight="1">
      <c r="A4776">
        <v>9909</v>
      </c>
      <c r="B4776" t="s">
        <v>13340</v>
      </c>
      <c r="C4776" t="s">
        <v>1574</v>
      </c>
      <c r="D4776" s="673">
        <v>158.30000000000001</v>
      </c>
      <c r="E4776" s="220" t="s">
        <v>14360</v>
      </c>
      <c r="F4776" s="441">
        <v>45261</v>
      </c>
      <c r="G4776" s="220" t="s">
        <v>1773</v>
      </c>
      <c r="H4776" s="220" t="s">
        <v>74</v>
      </c>
    </row>
    <row r="4777" spans="1:8" ht="27" customHeight="1">
      <c r="A4777">
        <v>9907</v>
      </c>
      <c r="B4777" t="s">
        <v>13341</v>
      </c>
      <c r="C4777" t="s">
        <v>1574</v>
      </c>
      <c r="D4777" s="673">
        <v>186.91</v>
      </c>
      <c r="E4777" s="220" t="s">
        <v>14360</v>
      </c>
      <c r="F4777" s="441">
        <v>45261</v>
      </c>
      <c r="G4777" s="220" t="s">
        <v>1773</v>
      </c>
      <c r="H4777" s="220" t="s">
        <v>74</v>
      </c>
    </row>
    <row r="4778" spans="1:8" ht="27" customHeight="1">
      <c r="A4778">
        <v>20973</v>
      </c>
      <c r="B4778" t="s">
        <v>13342</v>
      </c>
      <c r="C4778" t="s">
        <v>1574</v>
      </c>
      <c r="D4778" s="673">
        <v>122.48</v>
      </c>
      <c r="E4778" s="220" t="s">
        <v>14360</v>
      </c>
      <c r="F4778" s="441">
        <v>45261</v>
      </c>
      <c r="G4778" s="220" t="s">
        <v>1773</v>
      </c>
      <c r="H4778" s="220" t="s">
        <v>74</v>
      </c>
    </row>
    <row r="4779" spans="1:8" ht="27" customHeight="1">
      <c r="A4779">
        <v>20974</v>
      </c>
      <c r="B4779" t="s">
        <v>13343</v>
      </c>
      <c r="C4779" t="s">
        <v>1574</v>
      </c>
      <c r="D4779" s="673">
        <v>175.23</v>
      </c>
      <c r="E4779" s="220" t="s">
        <v>14360</v>
      </c>
      <c r="F4779" s="441">
        <v>45261</v>
      </c>
      <c r="G4779" s="220" t="s">
        <v>1773</v>
      </c>
      <c r="H4779" s="220" t="s">
        <v>74</v>
      </c>
    </row>
    <row r="4780" spans="1:8" ht="27" customHeight="1">
      <c r="A4780">
        <v>37989</v>
      </c>
      <c r="B4780" t="s">
        <v>13344</v>
      </c>
      <c r="C4780" t="s">
        <v>1574</v>
      </c>
      <c r="D4780" s="673">
        <v>15.36</v>
      </c>
      <c r="E4780" s="220" t="s">
        <v>14360</v>
      </c>
      <c r="F4780" s="441">
        <v>45261</v>
      </c>
      <c r="G4780" s="220" t="s">
        <v>1773</v>
      </c>
      <c r="H4780" s="220" t="s">
        <v>74</v>
      </c>
    </row>
    <row r="4781" spans="1:8" ht="27" customHeight="1">
      <c r="A4781">
        <v>37990</v>
      </c>
      <c r="B4781" t="s">
        <v>13345</v>
      </c>
      <c r="C4781" t="s">
        <v>1574</v>
      </c>
      <c r="D4781" s="673">
        <v>16.93</v>
      </c>
      <c r="E4781" s="220" t="s">
        <v>14360</v>
      </c>
      <c r="F4781" s="441">
        <v>45261</v>
      </c>
      <c r="G4781" s="220" t="s">
        <v>1773</v>
      </c>
      <c r="H4781" s="220" t="s">
        <v>74</v>
      </c>
    </row>
    <row r="4782" spans="1:8" ht="27" customHeight="1">
      <c r="A4782">
        <v>37991</v>
      </c>
      <c r="B4782" t="s">
        <v>13346</v>
      </c>
      <c r="C4782" t="s">
        <v>1574</v>
      </c>
      <c r="D4782" s="673">
        <v>22.54</v>
      </c>
      <c r="E4782" s="220" t="s">
        <v>14360</v>
      </c>
      <c r="F4782" s="441">
        <v>45261</v>
      </c>
      <c r="G4782" s="220" t="s">
        <v>1773</v>
      </c>
      <c r="H4782" s="220" t="s">
        <v>74</v>
      </c>
    </row>
    <row r="4783" spans="1:8" ht="27" customHeight="1">
      <c r="A4783">
        <v>37992</v>
      </c>
      <c r="B4783" t="s">
        <v>13347</v>
      </c>
      <c r="C4783" t="s">
        <v>1574</v>
      </c>
      <c r="D4783" s="673">
        <v>34.97</v>
      </c>
      <c r="E4783" s="220" t="s">
        <v>14360</v>
      </c>
      <c r="F4783" s="441">
        <v>45261</v>
      </c>
      <c r="G4783" s="220" t="s">
        <v>1773</v>
      </c>
      <c r="H4783" s="220" t="s">
        <v>74</v>
      </c>
    </row>
    <row r="4784" spans="1:8" ht="27" customHeight="1">
      <c r="A4784">
        <v>37993</v>
      </c>
      <c r="B4784" t="s">
        <v>13348</v>
      </c>
      <c r="C4784" t="s">
        <v>1574</v>
      </c>
      <c r="D4784" s="673">
        <v>53.07</v>
      </c>
      <c r="E4784" s="220" t="s">
        <v>14360</v>
      </c>
      <c r="F4784" s="441">
        <v>45261</v>
      </c>
      <c r="G4784" s="220" t="s">
        <v>1773</v>
      </c>
      <c r="H4784" s="220" t="s">
        <v>74</v>
      </c>
    </row>
    <row r="4785" spans="1:8" ht="27" customHeight="1">
      <c r="A4785">
        <v>37994</v>
      </c>
      <c r="B4785" t="s">
        <v>13349</v>
      </c>
      <c r="C4785" t="s">
        <v>1574</v>
      </c>
      <c r="D4785" s="673">
        <v>126.36</v>
      </c>
      <c r="E4785" s="220" t="s">
        <v>14360</v>
      </c>
      <c r="F4785" s="441">
        <v>45261</v>
      </c>
      <c r="G4785" s="220" t="s">
        <v>1773</v>
      </c>
      <c r="H4785" s="220" t="s">
        <v>74</v>
      </c>
    </row>
    <row r="4786" spans="1:8" ht="27" customHeight="1">
      <c r="A4786">
        <v>37995</v>
      </c>
      <c r="B4786" t="s">
        <v>13350</v>
      </c>
      <c r="C4786" t="s">
        <v>1574</v>
      </c>
      <c r="D4786" s="673">
        <v>164.71</v>
      </c>
      <c r="E4786" s="220" t="s">
        <v>14360</v>
      </c>
      <c r="F4786" s="441">
        <v>45261</v>
      </c>
      <c r="G4786" s="220" t="s">
        <v>1773</v>
      </c>
      <c r="H4786" s="220" t="s">
        <v>74</v>
      </c>
    </row>
    <row r="4787" spans="1:8" ht="27" customHeight="1">
      <c r="A4787">
        <v>37996</v>
      </c>
      <c r="B4787" t="s">
        <v>13351</v>
      </c>
      <c r="C4787" t="s">
        <v>1574</v>
      </c>
      <c r="D4787" s="673">
        <v>250.81</v>
      </c>
      <c r="E4787" s="220" t="s">
        <v>14360</v>
      </c>
      <c r="F4787" s="441">
        <v>45261</v>
      </c>
      <c r="G4787" s="220" t="s">
        <v>1773</v>
      </c>
      <c r="H4787" s="220" t="s">
        <v>74</v>
      </c>
    </row>
    <row r="4788" spans="1:8" ht="27" customHeight="1">
      <c r="A4788">
        <v>13883</v>
      </c>
      <c r="B4788" t="s">
        <v>13352</v>
      </c>
      <c r="C4788" t="s">
        <v>1574</v>
      </c>
      <c r="D4788" s="674">
        <v>116611.15</v>
      </c>
      <c r="E4788" s="220" t="s">
        <v>14360</v>
      </c>
      <c r="F4788" s="441">
        <v>45261</v>
      </c>
      <c r="G4788" s="220" t="s">
        <v>1773</v>
      </c>
      <c r="H4788" s="220" t="s">
        <v>74</v>
      </c>
    </row>
    <row r="4789" spans="1:8" ht="27" customHeight="1">
      <c r="A4789">
        <v>38604</v>
      </c>
      <c r="B4789" t="s">
        <v>13353</v>
      </c>
      <c r="C4789" t="s">
        <v>1574</v>
      </c>
      <c r="D4789" s="674">
        <v>145237.64000000001</v>
      </c>
      <c r="E4789" s="220" t="s">
        <v>14360</v>
      </c>
      <c r="F4789" s="441">
        <v>45261</v>
      </c>
      <c r="G4789" s="220" t="s">
        <v>1773</v>
      </c>
      <c r="H4789" s="220" t="s">
        <v>74</v>
      </c>
    </row>
    <row r="4790" spans="1:8" ht="27" customHeight="1">
      <c r="A4790">
        <v>10601</v>
      </c>
      <c r="B4790" t="s">
        <v>13354</v>
      </c>
      <c r="C4790" t="s">
        <v>1574</v>
      </c>
      <c r="D4790" s="674">
        <v>2825161.76</v>
      </c>
      <c r="E4790" s="220" t="s">
        <v>14360</v>
      </c>
      <c r="F4790" s="441">
        <v>45261</v>
      </c>
      <c r="G4790" s="220" t="s">
        <v>1773</v>
      </c>
      <c r="H4790" s="220" t="s">
        <v>74</v>
      </c>
    </row>
    <row r="4791" spans="1:8" ht="27" customHeight="1">
      <c r="A4791">
        <v>44469</v>
      </c>
      <c r="B4791" t="s">
        <v>13355</v>
      </c>
      <c r="C4791" t="s">
        <v>1574</v>
      </c>
      <c r="D4791" s="674">
        <v>7438551.21</v>
      </c>
      <c r="E4791" s="220" t="s">
        <v>14360</v>
      </c>
      <c r="F4791" s="441">
        <v>45261</v>
      </c>
      <c r="G4791" s="220" t="s">
        <v>1773</v>
      </c>
      <c r="H4791" s="220" t="s">
        <v>74</v>
      </c>
    </row>
    <row r="4792" spans="1:8" ht="27" customHeight="1">
      <c r="A4792">
        <v>13894</v>
      </c>
      <c r="B4792" t="s">
        <v>13356</v>
      </c>
      <c r="C4792" t="s">
        <v>1574</v>
      </c>
      <c r="D4792" s="674">
        <v>399604.75</v>
      </c>
      <c r="E4792" s="220" t="s">
        <v>14360</v>
      </c>
      <c r="F4792" s="441">
        <v>45261</v>
      </c>
      <c r="G4792" s="220" t="s">
        <v>1773</v>
      </c>
      <c r="H4792" s="220" t="s">
        <v>74</v>
      </c>
    </row>
    <row r="4793" spans="1:8" ht="27" customHeight="1">
      <c r="A4793">
        <v>13895</v>
      </c>
      <c r="B4793" t="s">
        <v>13357</v>
      </c>
      <c r="C4793" t="s">
        <v>1574</v>
      </c>
      <c r="D4793" s="674">
        <v>537335.18000000005</v>
      </c>
      <c r="E4793" s="220" t="s">
        <v>14360</v>
      </c>
      <c r="F4793" s="441">
        <v>45261</v>
      </c>
      <c r="G4793" s="220" t="s">
        <v>1773</v>
      </c>
      <c r="H4793" s="220" t="s">
        <v>74</v>
      </c>
    </row>
    <row r="4794" spans="1:8" ht="27" customHeight="1">
      <c r="A4794">
        <v>13892</v>
      </c>
      <c r="B4794" t="s">
        <v>13358</v>
      </c>
      <c r="C4794" t="s">
        <v>1574</v>
      </c>
      <c r="D4794" s="674">
        <v>658491.12</v>
      </c>
      <c r="E4794" s="220" t="s">
        <v>14360</v>
      </c>
      <c r="F4794" s="441">
        <v>45261</v>
      </c>
      <c r="G4794" s="220" t="s">
        <v>1773</v>
      </c>
      <c r="H4794" s="220" t="s">
        <v>74</v>
      </c>
    </row>
    <row r="4795" spans="1:8" ht="27" customHeight="1">
      <c r="A4795">
        <v>9914</v>
      </c>
      <c r="B4795" t="s">
        <v>13359</v>
      </c>
      <c r="C4795" t="s">
        <v>1574</v>
      </c>
      <c r="D4795" s="674">
        <v>712400</v>
      </c>
      <c r="E4795" s="220" t="s">
        <v>14360</v>
      </c>
      <c r="F4795" s="441">
        <v>45261</v>
      </c>
      <c r="G4795" s="220" t="s">
        <v>1773</v>
      </c>
      <c r="H4795" s="220" t="s">
        <v>74</v>
      </c>
    </row>
    <row r="4796" spans="1:8" ht="27" customHeight="1">
      <c r="A4796">
        <v>36485</v>
      </c>
      <c r="B4796" t="s">
        <v>13360</v>
      </c>
      <c r="C4796" t="s">
        <v>1574</v>
      </c>
      <c r="D4796" s="674">
        <v>665336.65</v>
      </c>
      <c r="E4796" s="220" t="s">
        <v>14360</v>
      </c>
      <c r="F4796" s="441">
        <v>45261</v>
      </c>
      <c r="G4796" s="220" t="s">
        <v>1773</v>
      </c>
      <c r="H4796" s="220" t="s">
        <v>74</v>
      </c>
    </row>
    <row r="4797" spans="1:8" ht="27" customHeight="1">
      <c r="A4797">
        <v>9912</v>
      </c>
      <c r="B4797" t="s">
        <v>13361</v>
      </c>
      <c r="C4797" t="s">
        <v>1574</v>
      </c>
      <c r="D4797" s="674">
        <v>2300000</v>
      </c>
      <c r="E4797" s="220" t="s">
        <v>14360</v>
      </c>
      <c r="F4797" s="441">
        <v>45261</v>
      </c>
      <c r="G4797" s="220" t="s">
        <v>1773</v>
      </c>
      <c r="H4797" s="220" t="s">
        <v>74</v>
      </c>
    </row>
    <row r="4798" spans="1:8" ht="27" customHeight="1">
      <c r="A4798">
        <v>9921</v>
      </c>
      <c r="B4798" t="s">
        <v>13362</v>
      </c>
      <c r="C4798" t="s">
        <v>1574</v>
      </c>
      <c r="D4798" s="674">
        <v>1186448.79</v>
      </c>
      <c r="E4798" s="220" t="s">
        <v>14360</v>
      </c>
      <c r="F4798" s="441">
        <v>45261</v>
      </c>
      <c r="G4798" s="220" t="s">
        <v>1773</v>
      </c>
      <c r="H4798" s="220" t="s">
        <v>74</v>
      </c>
    </row>
    <row r="4799" spans="1:8" ht="27" customHeight="1">
      <c r="A4799">
        <v>21112</v>
      </c>
      <c r="B4799" t="s">
        <v>13363</v>
      </c>
      <c r="C4799" t="s">
        <v>1574</v>
      </c>
      <c r="D4799" s="673">
        <v>343.46</v>
      </c>
      <c r="E4799" s="220" t="s">
        <v>14360</v>
      </c>
      <c r="F4799" s="441">
        <v>45261</v>
      </c>
      <c r="G4799" s="220" t="s">
        <v>1773</v>
      </c>
      <c r="H4799" s="220" t="s">
        <v>74</v>
      </c>
    </row>
    <row r="4800" spans="1:8" ht="27" customHeight="1">
      <c r="A4800">
        <v>10228</v>
      </c>
      <c r="B4800" t="s">
        <v>13364</v>
      </c>
      <c r="C4800" t="s">
        <v>1574</v>
      </c>
      <c r="D4800" s="673">
        <v>399</v>
      </c>
      <c r="E4800" s="220" t="s">
        <v>14360</v>
      </c>
      <c r="F4800" s="441">
        <v>45261</v>
      </c>
      <c r="G4800" s="220" t="s">
        <v>1773</v>
      </c>
      <c r="H4800" s="220" t="s">
        <v>74</v>
      </c>
    </row>
    <row r="4801" spans="1:8" ht="27" customHeight="1">
      <c r="A4801">
        <v>11781</v>
      </c>
      <c r="B4801" t="s">
        <v>13365</v>
      </c>
      <c r="C4801" t="s">
        <v>1574</v>
      </c>
      <c r="D4801" s="673">
        <v>323.24</v>
      </c>
      <c r="E4801" s="220" t="s">
        <v>14360</v>
      </c>
      <c r="F4801" s="441">
        <v>45261</v>
      </c>
      <c r="G4801" s="220" t="s">
        <v>1773</v>
      </c>
      <c r="H4801" s="220" t="s">
        <v>74</v>
      </c>
    </row>
    <row r="4802" spans="1:8" ht="27" customHeight="1">
      <c r="A4802">
        <v>37588</v>
      </c>
      <c r="B4802" t="s">
        <v>13366</v>
      </c>
      <c r="C4802" t="s">
        <v>1574</v>
      </c>
      <c r="D4802" s="673">
        <v>54.72</v>
      </c>
      <c r="E4802" s="220" t="s">
        <v>14360</v>
      </c>
      <c r="F4802" s="441">
        <v>45261</v>
      </c>
      <c r="G4802" s="220" t="s">
        <v>1773</v>
      </c>
      <c r="H4802" s="220" t="s">
        <v>74</v>
      </c>
    </row>
    <row r="4803" spans="1:8" ht="27" customHeight="1">
      <c r="A4803">
        <v>11746</v>
      </c>
      <c r="B4803" t="s">
        <v>13367</v>
      </c>
      <c r="C4803" t="s">
        <v>1574</v>
      </c>
      <c r="D4803" s="673">
        <v>79.88</v>
      </c>
      <c r="E4803" s="220" t="s">
        <v>14360</v>
      </c>
      <c r="F4803" s="441">
        <v>45261</v>
      </c>
      <c r="G4803" s="220" t="s">
        <v>1773</v>
      </c>
      <c r="H4803" s="220" t="s">
        <v>74</v>
      </c>
    </row>
    <row r="4804" spans="1:8" ht="27" customHeight="1">
      <c r="A4804">
        <v>11751</v>
      </c>
      <c r="B4804" t="s">
        <v>13368</v>
      </c>
      <c r="C4804" t="s">
        <v>1574</v>
      </c>
      <c r="D4804" s="673">
        <v>143.47</v>
      </c>
      <c r="E4804" s="220" t="s">
        <v>14360</v>
      </c>
      <c r="F4804" s="441">
        <v>45261</v>
      </c>
      <c r="G4804" s="220" t="s">
        <v>1773</v>
      </c>
      <c r="H4804" s="220" t="s">
        <v>74</v>
      </c>
    </row>
    <row r="4805" spans="1:8" ht="27" customHeight="1">
      <c r="A4805">
        <v>11750</v>
      </c>
      <c r="B4805" t="s">
        <v>13369</v>
      </c>
      <c r="C4805" t="s">
        <v>1574</v>
      </c>
      <c r="D4805" s="673">
        <v>119.06</v>
      </c>
      <c r="E4805" s="220" t="s">
        <v>14360</v>
      </c>
      <c r="F4805" s="441">
        <v>45261</v>
      </c>
      <c r="G4805" s="220" t="s">
        <v>1773</v>
      </c>
      <c r="H4805" s="220" t="s">
        <v>74</v>
      </c>
    </row>
    <row r="4806" spans="1:8" ht="27" customHeight="1">
      <c r="A4806">
        <v>11748</v>
      </c>
      <c r="B4806" t="s">
        <v>13370</v>
      </c>
      <c r="C4806" t="s">
        <v>1574</v>
      </c>
      <c r="D4806" s="673">
        <v>51.26</v>
      </c>
      <c r="E4806" s="220" t="s">
        <v>14360</v>
      </c>
      <c r="F4806" s="441">
        <v>45261</v>
      </c>
      <c r="G4806" s="220" t="s">
        <v>1773</v>
      </c>
      <c r="H4806" s="220" t="s">
        <v>74</v>
      </c>
    </row>
    <row r="4807" spans="1:8" ht="27" customHeight="1">
      <c r="A4807">
        <v>11747</v>
      </c>
      <c r="B4807" t="s">
        <v>13371</v>
      </c>
      <c r="C4807" t="s">
        <v>1574</v>
      </c>
      <c r="D4807" s="673">
        <v>221.24</v>
      </c>
      <c r="E4807" s="220" t="s">
        <v>14360</v>
      </c>
      <c r="F4807" s="441">
        <v>45261</v>
      </c>
      <c r="G4807" s="220" t="s">
        <v>1773</v>
      </c>
      <c r="H4807" s="220" t="s">
        <v>74</v>
      </c>
    </row>
    <row r="4808" spans="1:8" ht="27" customHeight="1">
      <c r="A4808">
        <v>11749</v>
      </c>
      <c r="B4808" t="s">
        <v>13372</v>
      </c>
      <c r="C4808" t="s">
        <v>1574</v>
      </c>
      <c r="D4808" s="673">
        <v>59.17</v>
      </c>
      <c r="E4808" s="220" t="s">
        <v>14360</v>
      </c>
      <c r="F4808" s="441">
        <v>45261</v>
      </c>
      <c r="G4808" s="220" t="s">
        <v>1773</v>
      </c>
      <c r="H4808" s="220" t="s">
        <v>74</v>
      </c>
    </row>
    <row r="4809" spans="1:8" ht="27" customHeight="1">
      <c r="A4809">
        <v>10236</v>
      </c>
      <c r="B4809" t="s">
        <v>13373</v>
      </c>
      <c r="C4809" t="s">
        <v>1574</v>
      </c>
      <c r="D4809" s="673">
        <v>132.34</v>
      </c>
      <c r="E4809" s="220" t="s">
        <v>14360</v>
      </c>
      <c r="F4809" s="441">
        <v>45261</v>
      </c>
      <c r="G4809" s="220" t="s">
        <v>1773</v>
      </c>
      <c r="H4809" s="220" t="s">
        <v>74</v>
      </c>
    </row>
    <row r="4810" spans="1:8" ht="27" customHeight="1">
      <c r="A4810">
        <v>10233</v>
      </c>
      <c r="B4810" t="s">
        <v>13374</v>
      </c>
      <c r="C4810" t="s">
        <v>1574</v>
      </c>
      <c r="D4810" s="673">
        <v>124.01</v>
      </c>
      <c r="E4810" s="220" t="s">
        <v>14360</v>
      </c>
      <c r="F4810" s="441">
        <v>45261</v>
      </c>
      <c r="G4810" s="220" t="s">
        <v>1773</v>
      </c>
      <c r="H4810" s="220" t="s">
        <v>74</v>
      </c>
    </row>
    <row r="4811" spans="1:8" ht="27" customHeight="1">
      <c r="A4811">
        <v>10234</v>
      </c>
      <c r="B4811" t="s">
        <v>13375</v>
      </c>
      <c r="C4811" t="s">
        <v>1574</v>
      </c>
      <c r="D4811" s="673">
        <v>78.12</v>
      </c>
      <c r="E4811" s="220" t="s">
        <v>14360</v>
      </c>
      <c r="F4811" s="441">
        <v>45261</v>
      </c>
      <c r="G4811" s="220" t="s">
        <v>1773</v>
      </c>
      <c r="H4811" s="220" t="s">
        <v>74</v>
      </c>
    </row>
    <row r="4812" spans="1:8" ht="27" customHeight="1">
      <c r="A4812">
        <v>10231</v>
      </c>
      <c r="B4812" t="s">
        <v>13376</v>
      </c>
      <c r="C4812" t="s">
        <v>1574</v>
      </c>
      <c r="D4812" s="673">
        <v>358.24</v>
      </c>
      <c r="E4812" s="220" t="s">
        <v>14360</v>
      </c>
      <c r="F4812" s="441">
        <v>45261</v>
      </c>
      <c r="G4812" s="220" t="s">
        <v>1773</v>
      </c>
      <c r="H4812" s="220" t="s">
        <v>74</v>
      </c>
    </row>
    <row r="4813" spans="1:8" ht="27" customHeight="1">
      <c r="A4813">
        <v>10232</v>
      </c>
      <c r="B4813" t="s">
        <v>13377</v>
      </c>
      <c r="C4813" t="s">
        <v>1574</v>
      </c>
      <c r="D4813" s="673">
        <v>200.46</v>
      </c>
      <c r="E4813" s="220" t="s">
        <v>14360</v>
      </c>
      <c r="F4813" s="441">
        <v>45261</v>
      </c>
      <c r="G4813" s="220" t="s">
        <v>1773</v>
      </c>
      <c r="H4813" s="220" t="s">
        <v>74</v>
      </c>
    </row>
    <row r="4814" spans="1:8" ht="27" customHeight="1">
      <c r="A4814">
        <v>10229</v>
      </c>
      <c r="B4814" t="s">
        <v>13378</v>
      </c>
      <c r="C4814" t="s">
        <v>1574</v>
      </c>
      <c r="D4814" s="673">
        <v>70.650000000000006</v>
      </c>
      <c r="E4814" s="220" t="s">
        <v>14360</v>
      </c>
      <c r="F4814" s="441">
        <v>45261</v>
      </c>
      <c r="G4814" s="220" t="s">
        <v>1773</v>
      </c>
      <c r="H4814" s="220" t="s">
        <v>74</v>
      </c>
    </row>
    <row r="4815" spans="1:8" ht="27" customHeight="1">
      <c r="A4815">
        <v>10235</v>
      </c>
      <c r="B4815" t="s">
        <v>13379</v>
      </c>
      <c r="C4815" t="s">
        <v>1574</v>
      </c>
      <c r="D4815" s="673">
        <v>491.1</v>
      </c>
      <c r="E4815" s="220" t="s">
        <v>14360</v>
      </c>
      <c r="F4815" s="441">
        <v>45261</v>
      </c>
      <c r="G4815" s="220" t="s">
        <v>1773</v>
      </c>
      <c r="H4815" s="220" t="s">
        <v>74</v>
      </c>
    </row>
    <row r="4816" spans="1:8" ht="27" customHeight="1">
      <c r="A4816">
        <v>10230</v>
      </c>
      <c r="B4816" t="s">
        <v>13380</v>
      </c>
      <c r="C4816" t="s">
        <v>1574</v>
      </c>
      <c r="D4816" s="673">
        <v>864.29</v>
      </c>
      <c r="E4816" s="220" t="s">
        <v>14360</v>
      </c>
      <c r="F4816" s="441">
        <v>45261</v>
      </c>
      <c r="G4816" s="220" t="s">
        <v>1773</v>
      </c>
      <c r="H4816" s="220" t="s">
        <v>74</v>
      </c>
    </row>
    <row r="4817" spans="1:8" ht="27" customHeight="1">
      <c r="A4817">
        <v>10409</v>
      </c>
      <c r="B4817" t="s">
        <v>13381</v>
      </c>
      <c r="C4817" t="s">
        <v>1574</v>
      </c>
      <c r="D4817" s="673">
        <v>256.77</v>
      </c>
      <c r="E4817" s="220" t="s">
        <v>14360</v>
      </c>
      <c r="F4817" s="441">
        <v>45261</v>
      </c>
      <c r="G4817" s="220" t="s">
        <v>1773</v>
      </c>
      <c r="H4817" s="220" t="s">
        <v>74</v>
      </c>
    </row>
    <row r="4818" spans="1:8" ht="27" customHeight="1">
      <c r="A4818">
        <v>10411</v>
      </c>
      <c r="B4818" t="s">
        <v>13382</v>
      </c>
      <c r="C4818" t="s">
        <v>1574</v>
      </c>
      <c r="D4818" s="673">
        <v>229.76</v>
      </c>
      <c r="E4818" s="220" t="s">
        <v>14360</v>
      </c>
      <c r="F4818" s="441">
        <v>45261</v>
      </c>
      <c r="G4818" s="220" t="s">
        <v>1773</v>
      </c>
      <c r="H4818" s="220" t="s">
        <v>74</v>
      </c>
    </row>
    <row r="4819" spans="1:8" ht="27" customHeight="1">
      <c r="A4819">
        <v>10404</v>
      </c>
      <c r="B4819" t="s">
        <v>13383</v>
      </c>
      <c r="C4819" t="s">
        <v>1574</v>
      </c>
      <c r="D4819" s="673">
        <v>93.18</v>
      </c>
      <c r="E4819" s="220" t="s">
        <v>14360</v>
      </c>
      <c r="F4819" s="441">
        <v>45261</v>
      </c>
      <c r="G4819" s="220" t="s">
        <v>1773</v>
      </c>
      <c r="H4819" s="220" t="s">
        <v>74</v>
      </c>
    </row>
    <row r="4820" spans="1:8" ht="27" customHeight="1">
      <c r="A4820">
        <v>10410</v>
      </c>
      <c r="B4820" t="s">
        <v>13384</v>
      </c>
      <c r="C4820" t="s">
        <v>1574</v>
      </c>
      <c r="D4820" s="673">
        <v>153.47999999999999</v>
      </c>
      <c r="E4820" s="220" t="s">
        <v>14360</v>
      </c>
      <c r="F4820" s="441">
        <v>45261</v>
      </c>
      <c r="G4820" s="220" t="s">
        <v>1773</v>
      </c>
      <c r="H4820" s="220" t="s">
        <v>74</v>
      </c>
    </row>
    <row r="4821" spans="1:8" ht="27" customHeight="1">
      <c r="A4821">
        <v>10405</v>
      </c>
      <c r="B4821" t="s">
        <v>13385</v>
      </c>
      <c r="C4821" t="s">
        <v>1574</v>
      </c>
      <c r="D4821" s="673">
        <v>514.44000000000005</v>
      </c>
      <c r="E4821" s="220" t="s">
        <v>14360</v>
      </c>
      <c r="F4821" s="441">
        <v>45261</v>
      </c>
      <c r="G4821" s="220" t="s">
        <v>1773</v>
      </c>
      <c r="H4821" s="220" t="s">
        <v>74</v>
      </c>
    </row>
    <row r="4822" spans="1:8" ht="27" customHeight="1">
      <c r="A4822">
        <v>10408</v>
      </c>
      <c r="B4822" t="s">
        <v>13386</v>
      </c>
      <c r="C4822" t="s">
        <v>1574</v>
      </c>
      <c r="D4822" s="673">
        <v>359.74</v>
      </c>
      <c r="E4822" s="220" t="s">
        <v>14360</v>
      </c>
      <c r="F4822" s="441">
        <v>45261</v>
      </c>
      <c r="G4822" s="220" t="s">
        <v>1773</v>
      </c>
      <c r="H4822" s="220" t="s">
        <v>74</v>
      </c>
    </row>
    <row r="4823" spans="1:8" ht="27" customHeight="1">
      <c r="A4823">
        <v>10412</v>
      </c>
      <c r="B4823" t="s">
        <v>13387</v>
      </c>
      <c r="C4823" t="s">
        <v>1574</v>
      </c>
      <c r="D4823" s="673">
        <v>112.92</v>
      </c>
      <c r="E4823" s="220" t="s">
        <v>14360</v>
      </c>
      <c r="F4823" s="441">
        <v>45261</v>
      </c>
      <c r="G4823" s="220" t="s">
        <v>1773</v>
      </c>
      <c r="H4823" s="220" t="s">
        <v>74</v>
      </c>
    </row>
    <row r="4824" spans="1:8" ht="27" customHeight="1">
      <c r="A4824">
        <v>10406</v>
      </c>
      <c r="B4824" t="s">
        <v>13388</v>
      </c>
      <c r="C4824" t="s">
        <v>1574</v>
      </c>
      <c r="D4824" s="673">
        <v>710.55</v>
      </c>
      <c r="E4824" s="220" t="s">
        <v>14360</v>
      </c>
      <c r="F4824" s="441">
        <v>45261</v>
      </c>
      <c r="G4824" s="220" t="s">
        <v>1773</v>
      </c>
      <c r="H4824" s="220" t="s">
        <v>74</v>
      </c>
    </row>
    <row r="4825" spans="1:8" ht="27" customHeight="1">
      <c r="A4825">
        <v>10407</v>
      </c>
      <c r="B4825" t="s">
        <v>13389</v>
      </c>
      <c r="C4825" t="s">
        <v>1574</v>
      </c>
      <c r="D4825" s="674">
        <v>1102.07</v>
      </c>
      <c r="E4825" s="220" t="s">
        <v>14360</v>
      </c>
      <c r="F4825" s="441">
        <v>45261</v>
      </c>
      <c r="G4825" s="220" t="s">
        <v>1773</v>
      </c>
      <c r="H4825" s="220" t="s">
        <v>74</v>
      </c>
    </row>
    <row r="4826" spans="1:8" ht="27" customHeight="1">
      <c r="A4826">
        <v>10416</v>
      </c>
      <c r="B4826" t="s">
        <v>13390</v>
      </c>
      <c r="C4826" t="s">
        <v>1574</v>
      </c>
      <c r="D4826" s="673">
        <v>136.69999999999999</v>
      </c>
      <c r="E4826" s="220" t="s">
        <v>14360</v>
      </c>
      <c r="F4826" s="441">
        <v>45261</v>
      </c>
      <c r="G4826" s="220" t="s">
        <v>1773</v>
      </c>
      <c r="H4826" s="220" t="s">
        <v>74</v>
      </c>
    </row>
    <row r="4827" spans="1:8" ht="27" customHeight="1">
      <c r="A4827">
        <v>10419</v>
      </c>
      <c r="B4827" t="s">
        <v>13391</v>
      </c>
      <c r="C4827" t="s">
        <v>1574</v>
      </c>
      <c r="D4827" s="673">
        <v>118.65</v>
      </c>
      <c r="E4827" s="220" t="s">
        <v>14360</v>
      </c>
      <c r="F4827" s="441">
        <v>45261</v>
      </c>
      <c r="G4827" s="220" t="s">
        <v>1773</v>
      </c>
      <c r="H4827" s="220" t="s">
        <v>74</v>
      </c>
    </row>
    <row r="4828" spans="1:8" ht="27" customHeight="1">
      <c r="A4828">
        <v>21092</v>
      </c>
      <c r="B4828" t="s">
        <v>13392</v>
      </c>
      <c r="C4828" t="s">
        <v>1574</v>
      </c>
      <c r="D4828" s="673">
        <v>67.83</v>
      </c>
      <c r="E4828" s="220" t="s">
        <v>14360</v>
      </c>
      <c r="F4828" s="441">
        <v>45261</v>
      </c>
      <c r="G4828" s="220" t="s">
        <v>1773</v>
      </c>
      <c r="H4828" s="220" t="s">
        <v>74</v>
      </c>
    </row>
    <row r="4829" spans="1:8" ht="27" customHeight="1">
      <c r="A4829">
        <v>10418</v>
      </c>
      <c r="B4829" t="s">
        <v>13393</v>
      </c>
      <c r="C4829" t="s">
        <v>1574</v>
      </c>
      <c r="D4829" s="673">
        <v>79.09</v>
      </c>
      <c r="E4829" s="220" t="s">
        <v>14360</v>
      </c>
      <c r="F4829" s="441">
        <v>45261</v>
      </c>
      <c r="G4829" s="220" t="s">
        <v>1773</v>
      </c>
      <c r="H4829" s="220" t="s">
        <v>74</v>
      </c>
    </row>
    <row r="4830" spans="1:8" ht="27" customHeight="1">
      <c r="A4830">
        <v>12657</v>
      </c>
      <c r="B4830" t="s">
        <v>13394</v>
      </c>
      <c r="C4830" t="s">
        <v>1574</v>
      </c>
      <c r="D4830" s="673">
        <v>319.16000000000003</v>
      </c>
      <c r="E4830" s="220" t="s">
        <v>14360</v>
      </c>
      <c r="F4830" s="441">
        <v>45261</v>
      </c>
      <c r="G4830" s="220" t="s">
        <v>1773</v>
      </c>
      <c r="H4830" s="220" t="s">
        <v>74</v>
      </c>
    </row>
    <row r="4831" spans="1:8" ht="27" customHeight="1">
      <c r="A4831">
        <v>10417</v>
      </c>
      <c r="B4831" t="s">
        <v>13395</v>
      </c>
      <c r="C4831" t="s">
        <v>1574</v>
      </c>
      <c r="D4831" s="673">
        <v>199.17</v>
      </c>
      <c r="E4831" s="220" t="s">
        <v>14360</v>
      </c>
      <c r="F4831" s="441">
        <v>45261</v>
      </c>
      <c r="G4831" s="220" t="s">
        <v>1773</v>
      </c>
      <c r="H4831" s="220" t="s">
        <v>74</v>
      </c>
    </row>
    <row r="4832" spans="1:8" ht="27" customHeight="1">
      <c r="A4832">
        <v>10413</v>
      </c>
      <c r="B4832" t="s">
        <v>13396</v>
      </c>
      <c r="C4832" t="s">
        <v>1574</v>
      </c>
      <c r="D4832" s="673">
        <v>72.39</v>
      </c>
      <c r="E4832" s="220" t="s">
        <v>14360</v>
      </c>
      <c r="F4832" s="441">
        <v>45261</v>
      </c>
      <c r="G4832" s="220" t="s">
        <v>1773</v>
      </c>
      <c r="H4832" s="220" t="s">
        <v>74</v>
      </c>
    </row>
    <row r="4833" spans="1:8" ht="27" customHeight="1">
      <c r="A4833">
        <v>10414</v>
      </c>
      <c r="B4833" t="s">
        <v>13397</v>
      </c>
      <c r="C4833" t="s">
        <v>1574</v>
      </c>
      <c r="D4833" s="673">
        <v>435.84</v>
      </c>
      <c r="E4833" s="220" t="s">
        <v>14360</v>
      </c>
      <c r="F4833" s="441">
        <v>45261</v>
      </c>
      <c r="G4833" s="220" t="s">
        <v>1773</v>
      </c>
      <c r="H4833" s="220" t="s">
        <v>74</v>
      </c>
    </row>
    <row r="4834" spans="1:8" ht="27" customHeight="1">
      <c r="A4834">
        <v>10415</v>
      </c>
      <c r="B4834" t="s">
        <v>13398</v>
      </c>
      <c r="C4834" t="s">
        <v>1574</v>
      </c>
      <c r="D4834" s="673">
        <v>756.42</v>
      </c>
      <c r="E4834" s="220" t="s">
        <v>14360</v>
      </c>
      <c r="F4834" s="441">
        <v>45261</v>
      </c>
      <c r="G4834" s="220" t="s">
        <v>1773</v>
      </c>
      <c r="H4834" s="220" t="s">
        <v>74</v>
      </c>
    </row>
    <row r="4835" spans="1:8" ht="27" customHeight="1">
      <c r="A4835">
        <v>38643</v>
      </c>
      <c r="B4835" t="s">
        <v>13399</v>
      </c>
      <c r="C4835" t="s">
        <v>1574</v>
      </c>
      <c r="D4835" s="673">
        <v>43.48</v>
      </c>
      <c r="E4835" s="220" t="s">
        <v>14360</v>
      </c>
      <c r="F4835" s="441">
        <v>45261</v>
      </c>
      <c r="G4835" s="220" t="s">
        <v>1773</v>
      </c>
      <c r="H4835" s="220" t="s">
        <v>74</v>
      </c>
    </row>
    <row r="4836" spans="1:8" ht="27" customHeight="1">
      <c r="A4836">
        <v>6157</v>
      </c>
      <c r="B4836" t="s">
        <v>13400</v>
      </c>
      <c r="C4836" t="s">
        <v>1574</v>
      </c>
      <c r="D4836" s="673">
        <v>59.4</v>
      </c>
      <c r="E4836" s="220" t="s">
        <v>14360</v>
      </c>
      <c r="F4836" s="441">
        <v>45261</v>
      </c>
      <c r="G4836" s="220" t="s">
        <v>1773</v>
      </c>
      <c r="H4836" s="220" t="s">
        <v>74</v>
      </c>
    </row>
    <row r="4837" spans="1:8" ht="27" customHeight="1">
      <c r="A4837">
        <v>6158</v>
      </c>
      <c r="B4837" t="s">
        <v>13401</v>
      </c>
      <c r="C4837" t="s">
        <v>1574</v>
      </c>
      <c r="D4837" s="673">
        <v>7.6</v>
      </c>
      <c r="E4837" s="220" t="s">
        <v>14360</v>
      </c>
      <c r="F4837" s="441">
        <v>45261</v>
      </c>
      <c r="G4837" s="220" t="s">
        <v>1773</v>
      </c>
      <c r="H4837" s="220" t="s">
        <v>74</v>
      </c>
    </row>
    <row r="4838" spans="1:8" ht="27" customHeight="1">
      <c r="A4838">
        <v>6153</v>
      </c>
      <c r="B4838" t="s">
        <v>13402</v>
      </c>
      <c r="C4838" t="s">
        <v>1574</v>
      </c>
      <c r="D4838" s="673">
        <v>5.23</v>
      </c>
      <c r="E4838" s="220" t="s">
        <v>14360</v>
      </c>
      <c r="F4838" s="441">
        <v>45261</v>
      </c>
      <c r="G4838" s="220" t="s">
        <v>1773</v>
      </c>
      <c r="H4838" s="220" t="s">
        <v>74</v>
      </c>
    </row>
    <row r="4839" spans="1:8" ht="27" customHeight="1">
      <c r="A4839">
        <v>6156</v>
      </c>
      <c r="B4839" t="s">
        <v>13403</v>
      </c>
      <c r="C4839" t="s">
        <v>1574</v>
      </c>
      <c r="D4839" s="673">
        <v>6.52</v>
      </c>
      <c r="E4839" s="220" t="s">
        <v>14360</v>
      </c>
      <c r="F4839" s="441">
        <v>45261</v>
      </c>
      <c r="G4839" s="220" t="s">
        <v>1773</v>
      </c>
      <c r="H4839" s="220" t="s">
        <v>74</v>
      </c>
    </row>
    <row r="4840" spans="1:8" ht="27" customHeight="1">
      <c r="A4840">
        <v>6154</v>
      </c>
      <c r="B4840" t="s">
        <v>13404</v>
      </c>
      <c r="C4840" t="s">
        <v>1574</v>
      </c>
      <c r="D4840" s="673">
        <v>9.3000000000000007</v>
      </c>
      <c r="E4840" s="220" t="s">
        <v>14360</v>
      </c>
      <c r="F4840" s="441">
        <v>45261</v>
      </c>
      <c r="G4840" s="220" t="s">
        <v>1773</v>
      </c>
      <c r="H4840" s="220" t="s">
        <v>74</v>
      </c>
    </row>
    <row r="4841" spans="1:8" ht="27" customHeight="1">
      <c r="A4841">
        <v>6155</v>
      </c>
      <c r="B4841" t="s">
        <v>13405</v>
      </c>
      <c r="C4841" t="s">
        <v>1574</v>
      </c>
      <c r="D4841" s="673">
        <v>21.41</v>
      </c>
      <c r="E4841" s="220" t="s">
        <v>14360</v>
      </c>
      <c r="F4841" s="441">
        <v>45261</v>
      </c>
      <c r="G4841" s="220" t="s">
        <v>1773</v>
      </c>
      <c r="H4841" s="220" t="s">
        <v>74</v>
      </c>
    </row>
    <row r="4842" spans="1:8" ht="27" customHeight="1">
      <c r="A4842">
        <v>43595</v>
      </c>
      <c r="B4842" t="s">
        <v>13406</v>
      </c>
      <c r="C4842" t="s">
        <v>1574</v>
      </c>
      <c r="D4842" s="673">
        <v>19.649999999999999</v>
      </c>
      <c r="E4842" s="220" t="s">
        <v>14360</v>
      </c>
      <c r="F4842" s="441">
        <v>45261</v>
      </c>
      <c r="G4842" s="220" t="s">
        <v>1773</v>
      </c>
      <c r="H4842" s="220" t="s">
        <v>74</v>
      </c>
    </row>
    <row r="4843" spans="1:8" ht="27" customHeight="1">
      <c r="A4843">
        <v>43596</v>
      </c>
      <c r="B4843" t="s">
        <v>13407</v>
      </c>
      <c r="C4843" t="s">
        <v>1574</v>
      </c>
      <c r="D4843" s="673">
        <v>22.71</v>
      </c>
      <c r="E4843" s="220" t="s">
        <v>14360</v>
      </c>
      <c r="F4843" s="441">
        <v>45261</v>
      </c>
      <c r="G4843" s="220" t="s">
        <v>1773</v>
      </c>
      <c r="H4843" s="220" t="s">
        <v>74</v>
      </c>
    </row>
    <row r="4844" spans="1:8" ht="27" customHeight="1">
      <c r="A4844">
        <v>38108</v>
      </c>
      <c r="B4844" t="s">
        <v>13408</v>
      </c>
      <c r="C4844" t="s">
        <v>1574</v>
      </c>
      <c r="D4844" s="673">
        <v>44.01</v>
      </c>
      <c r="E4844" s="220" t="s">
        <v>14360</v>
      </c>
      <c r="F4844" s="441">
        <v>45261</v>
      </c>
      <c r="G4844" s="220" t="s">
        <v>1773</v>
      </c>
      <c r="H4844" s="220" t="s">
        <v>74</v>
      </c>
    </row>
    <row r="4845" spans="1:8" ht="27" customHeight="1">
      <c r="A4845">
        <v>38087</v>
      </c>
      <c r="B4845" t="s">
        <v>13409</v>
      </c>
      <c r="C4845" t="s">
        <v>1574</v>
      </c>
      <c r="D4845" s="673">
        <v>56.6</v>
      </c>
      <c r="E4845" s="220" t="s">
        <v>14360</v>
      </c>
      <c r="F4845" s="441">
        <v>45261</v>
      </c>
      <c r="G4845" s="220" t="s">
        <v>1773</v>
      </c>
      <c r="H4845" s="220" t="s">
        <v>74</v>
      </c>
    </row>
    <row r="4846" spans="1:8" ht="27" customHeight="1">
      <c r="A4846">
        <v>38109</v>
      </c>
      <c r="B4846" t="s">
        <v>13410</v>
      </c>
      <c r="C4846" t="s">
        <v>1574</v>
      </c>
      <c r="D4846" s="673">
        <v>70.33</v>
      </c>
      <c r="E4846" s="220" t="s">
        <v>14360</v>
      </c>
      <c r="F4846" s="441">
        <v>45261</v>
      </c>
      <c r="G4846" s="220" t="s">
        <v>1773</v>
      </c>
      <c r="H4846" s="220" t="s">
        <v>74</v>
      </c>
    </row>
    <row r="4847" spans="1:8" ht="27" customHeight="1">
      <c r="A4847">
        <v>38088</v>
      </c>
      <c r="B4847" t="s">
        <v>13411</v>
      </c>
      <c r="C4847" t="s">
        <v>1574</v>
      </c>
      <c r="D4847" s="673">
        <v>73.95</v>
      </c>
      <c r="E4847" s="220" t="s">
        <v>14360</v>
      </c>
      <c r="F4847" s="441">
        <v>45261</v>
      </c>
      <c r="G4847" s="220" t="s">
        <v>1773</v>
      </c>
      <c r="H4847" s="220" t="s">
        <v>74</v>
      </c>
    </row>
    <row r="4848" spans="1:8" ht="27" customHeight="1">
      <c r="A4848">
        <v>38110</v>
      </c>
      <c r="B4848" t="s">
        <v>13412</v>
      </c>
      <c r="C4848" t="s">
        <v>1574</v>
      </c>
      <c r="D4848" s="673">
        <v>27.05</v>
      </c>
      <c r="E4848" s="220" t="s">
        <v>14360</v>
      </c>
      <c r="F4848" s="441">
        <v>45261</v>
      </c>
      <c r="G4848" s="220" t="s">
        <v>1773</v>
      </c>
      <c r="H4848" s="220" t="s">
        <v>74</v>
      </c>
    </row>
    <row r="4849" spans="1:8" ht="27" customHeight="1">
      <c r="A4849">
        <v>38089</v>
      </c>
      <c r="B4849" t="s">
        <v>13413</v>
      </c>
      <c r="C4849" t="s">
        <v>1574</v>
      </c>
      <c r="D4849" s="673">
        <v>47.14</v>
      </c>
      <c r="E4849" s="220" t="s">
        <v>14360</v>
      </c>
      <c r="F4849" s="441">
        <v>45261</v>
      </c>
      <c r="G4849" s="220" t="s">
        <v>1773</v>
      </c>
      <c r="H4849" s="220" t="s">
        <v>74</v>
      </c>
    </row>
    <row r="4850" spans="1:8" ht="27" customHeight="1">
      <c r="A4850">
        <v>38111</v>
      </c>
      <c r="B4850" t="s">
        <v>13414</v>
      </c>
      <c r="C4850" t="s">
        <v>1574</v>
      </c>
      <c r="D4850" s="673">
        <v>30.25</v>
      </c>
      <c r="E4850" s="220" t="s">
        <v>14360</v>
      </c>
      <c r="F4850" s="441">
        <v>45261</v>
      </c>
      <c r="G4850" s="220" t="s">
        <v>1773</v>
      </c>
      <c r="H4850" s="220" t="s">
        <v>74</v>
      </c>
    </row>
    <row r="4851" spans="1:8" ht="27" customHeight="1">
      <c r="A4851">
        <v>38090</v>
      </c>
      <c r="B4851" t="s">
        <v>13415</v>
      </c>
      <c r="C4851" t="s">
        <v>1574</v>
      </c>
      <c r="D4851" s="673">
        <v>48.73</v>
      </c>
      <c r="E4851" s="220" t="s">
        <v>14360</v>
      </c>
      <c r="F4851" s="441">
        <v>45261</v>
      </c>
      <c r="G4851" s="220" t="s">
        <v>1773</v>
      </c>
      <c r="H4851" s="220" t="s">
        <v>74</v>
      </c>
    </row>
    <row r="4852" spans="1:8" ht="27" customHeight="1">
      <c r="A4852">
        <v>13726</v>
      </c>
      <c r="B4852" t="s">
        <v>13416</v>
      </c>
      <c r="C4852" t="s">
        <v>1574</v>
      </c>
      <c r="D4852" s="674">
        <v>70306.12</v>
      </c>
      <c r="E4852" s="220" t="s">
        <v>14360</v>
      </c>
      <c r="F4852" s="441">
        <v>45261</v>
      </c>
      <c r="G4852" s="220" t="s">
        <v>1773</v>
      </c>
      <c r="H4852" s="220" t="s">
        <v>74</v>
      </c>
    </row>
    <row r="4853" spans="1:8" ht="27" customHeight="1">
      <c r="A4853">
        <v>38400</v>
      </c>
      <c r="B4853" t="s">
        <v>13417</v>
      </c>
      <c r="C4853" t="s">
        <v>1574</v>
      </c>
      <c r="D4853" s="673">
        <v>11.01</v>
      </c>
      <c r="E4853" s="220" t="s">
        <v>14360</v>
      </c>
      <c r="F4853" s="441">
        <v>45261</v>
      </c>
      <c r="G4853" s="220" t="s">
        <v>1773</v>
      </c>
      <c r="H4853" s="220" t="s">
        <v>74</v>
      </c>
    </row>
    <row r="4854" spans="1:8" ht="27" customHeight="1">
      <c r="A4854">
        <v>12627</v>
      </c>
      <c r="B4854" t="s">
        <v>13418</v>
      </c>
      <c r="C4854" t="s">
        <v>1574</v>
      </c>
      <c r="D4854" s="673">
        <v>1.21</v>
      </c>
      <c r="E4854" s="220" t="s">
        <v>14360</v>
      </c>
      <c r="F4854" s="441">
        <v>45261</v>
      </c>
      <c r="G4854" s="220" t="s">
        <v>1773</v>
      </c>
      <c r="H4854" s="220" t="s">
        <v>74</v>
      </c>
    </row>
    <row r="4855" spans="1:8" ht="27" customHeight="1">
      <c r="A4855">
        <v>39996</v>
      </c>
      <c r="B4855" t="s">
        <v>13419</v>
      </c>
      <c r="C4855" t="s">
        <v>1577</v>
      </c>
      <c r="D4855" s="673">
        <v>2.88</v>
      </c>
      <c r="E4855" s="220" t="s">
        <v>14360</v>
      </c>
      <c r="F4855" s="441">
        <v>45261</v>
      </c>
      <c r="G4855" s="220" t="s">
        <v>1773</v>
      </c>
      <c r="H4855" s="220" t="s">
        <v>74</v>
      </c>
    </row>
    <row r="4856" spans="1:8" ht="27" customHeight="1">
      <c r="A4856">
        <v>10478</v>
      </c>
      <c r="B4856" t="s">
        <v>13420</v>
      </c>
      <c r="C4856" t="s">
        <v>1579</v>
      </c>
      <c r="D4856" s="673">
        <v>36.4</v>
      </c>
      <c r="E4856" s="220" t="s">
        <v>14360</v>
      </c>
      <c r="F4856" s="441">
        <v>45261</v>
      </c>
      <c r="G4856" s="220" t="s">
        <v>1773</v>
      </c>
      <c r="H4856" s="220" t="s">
        <v>74</v>
      </c>
    </row>
    <row r="4857" spans="1:8" ht="27" customHeight="1">
      <c r="A4857">
        <v>10481</v>
      </c>
      <c r="B4857" t="s">
        <v>13421</v>
      </c>
      <c r="C4857" t="s">
        <v>1579</v>
      </c>
      <c r="D4857" s="673">
        <v>32.369999999999997</v>
      </c>
      <c r="E4857" s="220" t="s">
        <v>14360</v>
      </c>
      <c r="F4857" s="441">
        <v>45261</v>
      </c>
      <c r="G4857" s="220" t="s">
        <v>1773</v>
      </c>
      <c r="H4857" s="220" t="s">
        <v>74</v>
      </c>
    </row>
    <row r="4858" spans="1:8" ht="27" customHeight="1">
      <c r="A4858">
        <v>10475</v>
      </c>
      <c r="B4858" t="s">
        <v>13422</v>
      </c>
      <c r="C4858" t="s">
        <v>1579</v>
      </c>
      <c r="D4858" s="673">
        <v>31.32</v>
      </c>
      <c r="E4858" s="220" t="s">
        <v>14360</v>
      </c>
      <c r="F4858" s="441">
        <v>45261</v>
      </c>
      <c r="G4858" s="220" t="s">
        <v>1773</v>
      </c>
      <c r="H4858" s="220" t="s">
        <v>74</v>
      </c>
    </row>
    <row r="4859" spans="1:8" ht="27" customHeight="1">
      <c r="A4859">
        <v>4030</v>
      </c>
      <c r="B4859" t="s">
        <v>13423</v>
      </c>
      <c r="C4859" t="s">
        <v>1576</v>
      </c>
      <c r="D4859" s="673">
        <v>8.36</v>
      </c>
      <c r="E4859" s="220" t="s">
        <v>14360</v>
      </c>
      <c r="F4859" s="441">
        <v>45261</v>
      </c>
      <c r="G4859" s="220" t="s">
        <v>1773</v>
      </c>
      <c r="H4859" s="220" t="s">
        <v>74</v>
      </c>
    </row>
    <row r="4860" spans="1:8" ht="27" customHeight="1">
      <c r="A4860">
        <v>4031</v>
      </c>
      <c r="B4860" t="s">
        <v>13424</v>
      </c>
      <c r="C4860" t="s">
        <v>1576</v>
      </c>
      <c r="D4860" s="673">
        <v>39.29</v>
      </c>
      <c r="E4860" s="220" t="s">
        <v>14360</v>
      </c>
      <c r="F4860" s="441">
        <v>45261</v>
      </c>
      <c r="G4860" s="220" t="s">
        <v>1773</v>
      </c>
      <c r="H4860" s="220" t="s">
        <v>74</v>
      </c>
    </row>
    <row r="4861" spans="1:8" ht="27" customHeight="1">
      <c r="A4861">
        <v>39399</v>
      </c>
      <c r="B4861" t="s">
        <v>13425</v>
      </c>
      <c r="C4861" t="s">
        <v>1574</v>
      </c>
      <c r="D4861" s="674">
        <v>1193.2</v>
      </c>
      <c r="E4861" s="220" t="s">
        <v>14360</v>
      </c>
      <c r="F4861" s="441">
        <v>45261</v>
      </c>
      <c r="G4861" s="220" t="s">
        <v>1773</v>
      </c>
      <c r="H4861" s="220" t="s">
        <v>74</v>
      </c>
    </row>
    <row r="4862" spans="1:8" ht="27" customHeight="1">
      <c r="A4862">
        <v>39400</v>
      </c>
      <c r="B4862" t="s">
        <v>13426</v>
      </c>
      <c r="C4862" t="s">
        <v>1574</v>
      </c>
      <c r="D4862" s="674">
        <v>1296.96</v>
      </c>
      <c r="E4862" s="220" t="s">
        <v>14360</v>
      </c>
      <c r="F4862" s="441">
        <v>45261</v>
      </c>
      <c r="G4862" s="220" t="s">
        <v>1773</v>
      </c>
      <c r="H4862" s="220" t="s">
        <v>74</v>
      </c>
    </row>
    <row r="4863" spans="1:8" ht="27" customHeight="1">
      <c r="A4863">
        <v>39401</v>
      </c>
      <c r="B4863" t="s">
        <v>13427</v>
      </c>
      <c r="C4863" t="s">
        <v>1574</v>
      </c>
      <c r="D4863" s="674">
        <v>1454.87</v>
      </c>
      <c r="E4863" s="220" t="s">
        <v>14360</v>
      </c>
      <c r="F4863" s="441">
        <v>45261</v>
      </c>
      <c r="G4863" s="220" t="s">
        <v>1773</v>
      </c>
      <c r="H4863" s="220" t="s">
        <v>74</v>
      </c>
    </row>
    <row r="4864" spans="1:8" ht="27" customHeight="1">
      <c r="A4864">
        <v>11652</v>
      </c>
      <c r="B4864" t="s">
        <v>13428</v>
      </c>
      <c r="C4864" t="s">
        <v>1574</v>
      </c>
      <c r="D4864" s="674">
        <v>3130</v>
      </c>
      <c r="E4864" s="220" t="s">
        <v>14360</v>
      </c>
      <c r="F4864" s="441">
        <v>45261</v>
      </c>
      <c r="G4864" s="220" t="s">
        <v>1773</v>
      </c>
      <c r="H4864" s="220" t="s">
        <v>74</v>
      </c>
    </row>
    <row r="4865" spans="1:8" ht="27" customHeight="1">
      <c r="A4865">
        <v>13896</v>
      </c>
      <c r="B4865" t="s">
        <v>13429</v>
      </c>
      <c r="C4865" t="s">
        <v>1574</v>
      </c>
      <c r="D4865" s="674">
        <v>2807.88</v>
      </c>
      <c r="E4865" s="220" t="s">
        <v>14360</v>
      </c>
      <c r="F4865" s="441">
        <v>45261</v>
      </c>
      <c r="G4865" s="220" t="s">
        <v>1773</v>
      </c>
      <c r="H4865" s="220" t="s">
        <v>74</v>
      </c>
    </row>
    <row r="4866" spans="1:8" ht="27" customHeight="1">
      <c r="A4866">
        <v>13475</v>
      </c>
      <c r="B4866" t="s">
        <v>13430</v>
      </c>
      <c r="C4866" t="s">
        <v>1574</v>
      </c>
      <c r="D4866" s="674">
        <v>3420.34</v>
      </c>
      <c r="E4866" s="220" t="s">
        <v>14360</v>
      </c>
      <c r="F4866" s="441">
        <v>45261</v>
      </c>
      <c r="G4866" s="220" t="s">
        <v>1773</v>
      </c>
      <c r="H4866" s="220" t="s">
        <v>74</v>
      </c>
    </row>
    <row r="4867" spans="1:8" ht="27" customHeight="1">
      <c r="A4867">
        <v>44491</v>
      </c>
      <c r="B4867" t="s">
        <v>13431</v>
      </c>
      <c r="C4867" t="s">
        <v>1574</v>
      </c>
      <c r="D4867" s="674">
        <v>3712276.56</v>
      </c>
      <c r="E4867" s="220" t="s">
        <v>14360</v>
      </c>
      <c r="F4867" s="441">
        <v>45261</v>
      </c>
      <c r="G4867" s="220" t="s">
        <v>1773</v>
      </c>
      <c r="H4867" s="220" t="s">
        <v>74</v>
      </c>
    </row>
    <row r="4868" spans="1:8" ht="27" customHeight="1">
      <c r="A4868">
        <v>44470</v>
      </c>
      <c r="B4868" t="s">
        <v>13432</v>
      </c>
      <c r="C4868" t="s">
        <v>1574</v>
      </c>
      <c r="D4868" s="674">
        <v>1562825.34</v>
      </c>
      <c r="E4868" s="220" t="s">
        <v>14360</v>
      </c>
      <c r="F4868" s="441">
        <v>45261</v>
      </c>
      <c r="G4868" s="220" t="s">
        <v>1773</v>
      </c>
      <c r="H4868" s="220" t="s">
        <v>74</v>
      </c>
    </row>
    <row r="4869" spans="1:8" ht="27" customHeight="1">
      <c r="A4869">
        <v>13476</v>
      </c>
      <c r="B4869" t="s">
        <v>13433</v>
      </c>
      <c r="C4869" t="s">
        <v>1574</v>
      </c>
      <c r="D4869" s="674">
        <v>1574150.28</v>
      </c>
      <c r="E4869" s="220" t="s">
        <v>14360</v>
      </c>
      <c r="F4869" s="441">
        <v>45261</v>
      </c>
      <c r="G4869" s="220" t="s">
        <v>1773</v>
      </c>
      <c r="H4869" s="220" t="s">
        <v>74</v>
      </c>
    </row>
    <row r="4870" spans="1:8" ht="27" customHeight="1">
      <c r="A4870">
        <v>10488</v>
      </c>
      <c r="B4870" t="s">
        <v>13434</v>
      </c>
      <c r="C4870" t="s">
        <v>1574</v>
      </c>
      <c r="D4870" s="674">
        <v>1907100</v>
      </c>
      <c r="E4870" s="220" t="s">
        <v>14360</v>
      </c>
      <c r="F4870" s="441">
        <v>45261</v>
      </c>
      <c r="G4870" s="220" t="s">
        <v>1773</v>
      </c>
      <c r="H4870" s="220" t="s">
        <v>74</v>
      </c>
    </row>
    <row r="4871" spans="1:8" ht="27" customHeight="1">
      <c r="A4871">
        <v>13606</v>
      </c>
      <c r="B4871" t="s">
        <v>13435</v>
      </c>
      <c r="C4871" t="s">
        <v>1574</v>
      </c>
      <c r="D4871" s="674">
        <v>1689663.32</v>
      </c>
      <c r="E4871" s="220" t="s">
        <v>14360</v>
      </c>
      <c r="F4871" s="441">
        <v>45261</v>
      </c>
      <c r="G4871" s="220" t="s">
        <v>1773</v>
      </c>
      <c r="H4871" s="220" t="s">
        <v>74</v>
      </c>
    </row>
    <row r="4872" spans="1:8" ht="27" customHeight="1">
      <c r="A4872">
        <v>10489</v>
      </c>
      <c r="B4872" t="s">
        <v>13436</v>
      </c>
      <c r="C4872" t="s">
        <v>1573</v>
      </c>
      <c r="D4872" s="673">
        <v>14.67</v>
      </c>
      <c r="E4872" s="220" t="s">
        <v>14360</v>
      </c>
      <c r="F4872" s="441">
        <v>45261</v>
      </c>
      <c r="G4872" s="220" t="s">
        <v>1773</v>
      </c>
      <c r="H4872" s="220" t="s">
        <v>74</v>
      </c>
    </row>
    <row r="4873" spans="1:8" ht="27" customHeight="1">
      <c r="A4873">
        <v>41073</v>
      </c>
      <c r="B4873" t="s">
        <v>13437</v>
      </c>
      <c r="C4873" t="s">
        <v>1580</v>
      </c>
      <c r="D4873" s="674">
        <v>2565.3200000000002</v>
      </c>
      <c r="E4873" s="220" t="s">
        <v>14360</v>
      </c>
      <c r="F4873" s="441">
        <v>45261</v>
      </c>
      <c r="G4873" s="220" t="s">
        <v>1773</v>
      </c>
      <c r="H4873" s="220" t="s">
        <v>74</v>
      </c>
    </row>
    <row r="4874" spans="1:8" ht="27" customHeight="1">
      <c r="A4874">
        <v>34391</v>
      </c>
      <c r="B4874" t="s">
        <v>13438</v>
      </c>
      <c r="C4874" t="s">
        <v>1576</v>
      </c>
      <c r="D4874" s="673">
        <v>861.75</v>
      </c>
      <c r="E4874" s="220" t="s">
        <v>14360</v>
      </c>
      <c r="F4874" s="441">
        <v>45261</v>
      </c>
      <c r="G4874" s="220" t="s">
        <v>1773</v>
      </c>
      <c r="H4874" s="220" t="s">
        <v>74</v>
      </c>
    </row>
    <row r="4875" spans="1:8" ht="27" customHeight="1">
      <c r="A4875">
        <v>10496</v>
      </c>
      <c r="B4875" t="s">
        <v>13439</v>
      </c>
      <c r="C4875" t="s">
        <v>1576</v>
      </c>
      <c r="D4875" s="673">
        <v>750</v>
      </c>
      <c r="E4875" s="220" t="s">
        <v>14360</v>
      </c>
      <c r="F4875" s="441">
        <v>45261</v>
      </c>
      <c r="G4875" s="220" t="s">
        <v>1773</v>
      </c>
      <c r="H4875" s="220" t="s">
        <v>74</v>
      </c>
    </row>
    <row r="4876" spans="1:8" ht="27" customHeight="1">
      <c r="A4876">
        <v>10497</v>
      </c>
      <c r="B4876" t="s">
        <v>13440</v>
      </c>
      <c r="C4876" t="s">
        <v>1576</v>
      </c>
      <c r="D4876" s="674">
        <v>1949.99</v>
      </c>
      <c r="E4876" s="220" t="s">
        <v>14360</v>
      </c>
      <c r="F4876" s="441">
        <v>45261</v>
      </c>
      <c r="G4876" s="220" t="s">
        <v>1773</v>
      </c>
      <c r="H4876" s="220" t="s">
        <v>74</v>
      </c>
    </row>
    <row r="4877" spans="1:8" ht="27" customHeight="1">
      <c r="A4877">
        <v>10504</v>
      </c>
      <c r="B4877" t="s">
        <v>13441</v>
      </c>
      <c r="C4877" t="s">
        <v>1576</v>
      </c>
      <c r="D4877" s="674">
        <v>2280</v>
      </c>
      <c r="E4877" s="220" t="s">
        <v>14360</v>
      </c>
      <c r="F4877" s="441">
        <v>45261</v>
      </c>
      <c r="G4877" s="220" t="s">
        <v>1773</v>
      </c>
      <c r="H4877" s="220" t="s">
        <v>74</v>
      </c>
    </row>
    <row r="4878" spans="1:8" ht="27" customHeight="1">
      <c r="A4878">
        <v>34390</v>
      </c>
      <c r="B4878" t="s">
        <v>13442</v>
      </c>
      <c r="C4878" t="s">
        <v>1576</v>
      </c>
      <c r="D4878" s="673">
        <v>671.99</v>
      </c>
      <c r="E4878" s="220" t="s">
        <v>14360</v>
      </c>
      <c r="F4878" s="441">
        <v>45261</v>
      </c>
      <c r="G4878" s="220" t="s">
        <v>1773</v>
      </c>
      <c r="H4878" s="220" t="s">
        <v>74</v>
      </c>
    </row>
    <row r="4879" spans="1:8" ht="27" customHeight="1">
      <c r="A4879">
        <v>34389</v>
      </c>
      <c r="B4879" t="s">
        <v>13443</v>
      </c>
      <c r="C4879" t="s">
        <v>1576</v>
      </c>
      <c r="D4879" s="673">
        <v>210</v>
      </c>
      <c r="E4879" s="220" t="s">
        <v>14360</v>
      </c>
      <c r="F4879" s="441">
        <v>45261</v>
      </c>
      <c r="G4879" s="220" t="s">
        <v>1773</v>
      </c>
      <c r="H4879" s="220" t="s">
        <v>74</v>
      </c>
    </row>
    <row r="4880" spans="1:8" ht="27" customHeight="1">
      <c r="A4880">
        <v>34388</v>
      </c>
      <c r="B4880" t="s">
        <v>13444</v>
      </c>
      <c r="C4880" t="s">
        <v>1576</v>
      </c>
      <c r="D4880" s="673">
        <v>298.47000000000003</v>
      </c>
      <c r="E4880" s="220" t="s">
        <v>14360</v>
      </c>
      <c r="F4880" s="441">
        <v>45261</v>
      </c>
      <c r="G4880" s="220" t="s">
        <v>1773</v>
      </c>
      <c r="H4880" s="220" t="s">
        <v>74</v>
      </c>
    </row>
    <row r="4881" spans="1:8" ht="27" customHeight="1">
      <c r="A4881">
        <v>34387</v>
      </c>
      <c r="B4881" t="s">
        <v>13445</v>
      </c>
      <c r="C4881" t="s">
        <v>1576</v>
      </c>
      <c r="D4881" s="673">
        <v>484.5</v>
      </c>
      <c r="E4881" s="220" t="s">
        <v>14360</v>
      </c>
      <c r="F4881" s="441">
        <v>45261</v>
      </c>
      <c r="G4881" s="220" t="s">
        <v>1773</v>
      </c>
      <c r="H4881" s="220" t="s">
        <v>74</v>
      </c>
    </row>
    <row r="4882" spans="1:8" ht="27" customHeight="1">
      <c r="A4882">
        <v>11188</v>
      </c>
      <c r="B4882" t="s">
        <v>13446</v>
      </c>
      <c r="C4882" t="s">
        <v>1576</v>
      </c>
      <c r="D4882" s="673">
        <v>239.99</v>
      </c>
      <c r="E4882" s="220" t="s">
        <v>14360</v>
      </c>
      <c r="F4882" s="441">
        <v>45261</v>
      </c>
      <c r="G4882" s="220" t="s">
        <v>1773</v>
      </c>
      <c r="H4882" s="220" t="s">
        <v>74</v>
      </c>
    </row>
    <row r="4883" spans="1:8" ht="27" customHeight="1">
      <c r="A4883">
        <v>11189</v>
      </c>
      <c r="B4883" t="s">
        <v>13447</v>
      </c>
      <c r="C4883" t="s">
        <v>1576</v>
      </c>
      <c r="D4883" s="673">
        <v>360</v>
      </c>
      <c r="E4883" s="220" t="s">
        <v>14360</v>
      </c>
      <c r="F4883" s="441">
        <v>45261</v>
      </c>
      <c r="G4883" s="220" t="s">
        <v>1773</v>
      </c>
      <c r="H4883" s="220" t="s">
        <v>74</v>
      </c>
    </row>
    <row r="4884" spans="1:8" ht="27" customHeight="1">
      <c r="A4884">
        <v>21107</v>
      </c>
      <c r="B4884" t="s">
        <v>13448</v>
      </c>
      <c r="C4884" t="s">
        <v>1576</v>
      </c>
      <c r="D4884" s="673">
        <v>259.07</v>
      </c>
      <c r="E4884" s="220" t="s">
        <v>14360</v>
      </c>
      <c r="F4884" s="441">
        <v>45261</v>
      </c>
      <c r="G4884" s="220" t="s">
        <v>1773</v>
      </c>
      <c r="H4884" s="220" t="s">
        <v>74</v>
      </c>
    </row>
    <row r="4885" spans="1:8" ht="27" customHeight="1">
      <c r="A4885">
        <v>34386</v>
      </c>
      <c r="B4885" t="s">
        <v>13449</v>
      </c>
      <c r="C4885" t="s">
        <v>1576</v>
      </c>
      <c r="D4885" s="673">
        <v>450</v>
      </c>
      <c r="E4885" s="220" t="s">
        <v>14360</v>
      </c>
      <c r="F4885" s="441">
        <v>45261</v>
      </c>
      <c r="G4885" s="220" t="s">
        <v>1773</v>
      </c>
      <c r="H4885" s="220" t="s">
        <v>74</v>
      </c>
    </row>
    <row r="4886" spans="1:8" ht="27" customHeight="1">
      <c r="A4886">
        <v>10490</v>
      </c>
      <c r="B4886" t="s">
        <v>13450</v>
      </c>
      <c r="C4886" t="s">
        <v>1576</v>
      </c>
      <c r="D4886" s="673">
        <v>157.5</v>
      </c>
      <c r="E4886" s="220" t="s">
        <v>14360</v>
      </c>
      <c r="F4886" s="441">
        <v>45261</v>
      </c>
      <c r="G4886" s="220" t="s">
        <v>1773</v>
      </c>
      <c r="H4886" s="220" t="s">
        <v>74</v>
      </c>
    </row>
    <row r="4887" spans="1:8" ht="27" customHeight="1">
      <c r="A4887">
        <v>10492</v>
      </c>
      <c r="B4887" t="s">
        <v>13451</v>
      </c>
      <c r="C4887" t="s">
        <v>1576</v>
      </c>
      <c r="D4887" s="673">
        <v>180</v>
      </c>
      <c r="E4887" s="220" t="s">
        <v>14360</v>
      </c>
      <c r="F4887" s="441">
        <v>45261</v>
      </c>
      <c r="G4887" s="220" t="s">
        <v>1773</v>
      </c>
      <c r="H4887" s="220" t="s">
        <v>74</v>
      </c>
    </row>
    <row r="4888" spans="1:8" ht="27" customHeight="1">
      <c r="A4888">
        <v>10493</v>
      </c>
      <c r="B4888" t="s">
        <v>13452</v>
      </c>
      <c r="C4888" t="s">
        <v>1576</v>
      </c>
      <c r="D4888" s="673">
        <v>210</v>
      </c>
      <c r="E4888" s="220" t="s">
        <v>14360</v>
      </c>
      <c r="F4888" s="441">
        <v>45261</v>
      </c>
      <c r="G4888" s="220" t="s">
        <v>1773</v>
      </c>
      <c r="H4888" s="220" t="s">
        <v>74</v>
      </c>
    </row>
    <row r="4889" spans="1:8" ht="27" customHeight="1">
      <c r="A4889">
        <v>10491</v>
      </c>
      <c r="B4889" t="s">
        <v>13453</v>
      </c>
      <c r="C4889" t="s">
        <v>1576</v>
      </c>
      <c r="D4889" s="673">
        <v>255</v>
      </c>
      <c r="E4889" s="220" t="s">
        <v>14360</v>
      </c>
      <c r="F4889" s="441">
        <v>45261</v>
      </c>
      <c r="G4889" s="220" t="s">
        <v>1773</v>
      </c>
      <c r="H4889" s="220" t="s">
        <v>74</v>
      </c>
    </row>
    <row r="4890" spans="1:8" ht="27" customHeight="1">
      <c r="A4890">
        <v>34385</v>
      </c>
      <c r="B4890" t="s">
        <v>13454</v>
      </c>
      <c r="C4890" t="s">
        <v>1576</v>
      </c>
      <c r="D4890" s="673">
        <v>372</v>
      </c>
      <c r="E4890" s="220" t="s">
        <v>14360</v>
      </c>
      <c r="F4890" s="441">
        <v>45261</v>
      </c>
      <c r="G4890" s="220" t="s">
        <v>1773</v>
      </c>
      <c r="H4890" s="220" t="s">
        <v>74</v>
      </c>
    </row>
    <row r="4891" spans="1:8" ht="27" customHeight="1">
      <c r="A4891">
        <v>10499</v>
      </c>
      <c r="B4891" t="s">
        <v>13455</v>
      </c>
      <c r="C4891" t="s">
        <v>1576</v>
      </c>
      <c r="D4891" s="673">
        <v>149.99</v>
      </c>
      <c r="E4891" s="220" t="s">
        <v>14360</v>
      </c>
      <c r="F4891" s="441">
        <v>45261</v>
      </c>
      <c r="G4891" s="220" t="s">
        <v>1773</v>
      </c>
      <c r="H4891" s="220" t="s">
        <v>74</v>
      </c>
    </row>
    <row r="4892" spans="1:8" ht="27" customHeight="1">
      <c r="A4892">
        <v>34384</v>
      </c>
      <c r="B4892" t="s">
        <v>13456</v>
      </c>
      <c r="C4892" t="s">
        <v>1576</v>
      </c>
      <c r="D4892" s="673">
        <v>450</v>
      </c>
      <c r="E4892" s="220" t="s">
        <v>14360</v>
      </c>
      <c r="F4892" s="441">
        <v>45261</v>
      </c>
      <c r="G4892" s="220" t="s">
        <v>1773</v>
      </c>
      <c r="H4892" s="220" t="s">
        <v>74</v>
      </c>
    </row>
    <row r="4893" spans="1:8" ht="27" customHeight="1">
      <c r="A4893">
        <v>11185</v>
      </c>
      <c r="B4893" t="s">
        <v>13457</v>
      </c>
      <c r="C4893" t="s">
        <v>1576</v>
      </c>
      <c r="D4893" s="673">
        <v>464.99</v>
      </c>
      <c r="E4893" s="220" t="s">
        <v>14360</v>
      </c>
      <c r="F4893" s="441">
        <v>45261</v>
      </c>
      <c r="G4893" s="220" t="s">
        <v>1773</v>
      </c>
      <c r="H4893" s="220" t="s">
        <v>74</v>
      </c>
    </row>
    <row r="4894" spans="1:8" ht="27" customHeight="1">
      <c r="A4894">
        <v>10507</v>
      </c>
      <c r="B4894" t="s">
        <v>13458</v>
      </c>
      <c r="C4894" t="s">
        <v>1576</v>
      </c>
      <c r="D4894" s="673">
        <v>462.27</v>
      </c>
      <c r="E4894" s="220" t="s">
        <v>14360</v>
      </c>
      <c r="F4894" s="441">
        <v>45261</v>
      </c>
      <c r="G4894" s="220" t="s">
        <v>1773</v>
      </c>
      <c r="H4894" s="220" t="s">
        <v>74</v>
      </c>
    </row>
    <row r="4895" spans="1:8" ht="27" customHeight="1">
      <c r="A4895">
        <v>10505</v>
      </c>
      <c r="B4895" t="s">
        <v>13459</v>
      </c>
      <c r="C4895" t="s">
        <v>1576</v>
      </c>
      <c r="D4895" s="673">
        <v>272.77</v>
      </c>
      <c r="E4895" s="220" t="s">
        <v>14360</v>
      </c>
      <c r="F4895" s="441">
        <v>45261</v>
      </c>
      <c r="G4895" s="220" t="s">
        <v>1773</v>
      </c>
      <c r="H4895" s="220" t="s">
        <v>74</v>
      </c>
    </row>
    <row r="4896" spans="1:8" ht="27" customHeight="1">
      <c r="A4896">
        <v>10506</v>
      </c>
      <c r="B4896" t="s">
        <v>13460</v>
      </c>
      <c r="C4896" t="s">
        <v>1576</v>
      </c>
      <c r="D4896" s="673">
        <v>356.08</v>
      </c>
      <c r="E4896" s="220" t="s">
        <v>14360</v>
      </c>
      <c r="F4896" s="441">
        <v>45261</v>
      </c>
      <c r="G4896" s="220" t="s">
        <v>1773</v>
      </c>
      <c r="H4896" s="220" t="s">
        <v>74</v>
      </c>
    </row>
    <row r="4897" spans="1:8" ht="27" customHeight="1">
      <c r="A4897">
        <v>5031</v>
      </c>
      <c r="B4897" t="s">
        <v>13461</v>
      </c>
      <c r="C4897" t="s">
        <v>1576</v>
      </c>
      <c r="D4897" s="673">
        <v>500</v>
      </c>
      <c r="E4897" s="220" t="s">
        <v>14360</v>
      </c>
      <c r="F4897" s="441">
        <v>45261</v>
      </c>
      <c r="G4897" s="220" t="s">
        <v>1773</v>
      </c>
      <c r="H4897" s="220" t="s">
        <v>74</v>
      </c>
    </row>
    <row r="4898" spans="1:8" ht="27" customHeight="1">
      <c r="A4898">
        <v>10502</v>
      </c>
      <c r="B4898" t="s">
        <v>13462</v>
      </c>
      <c r="C4898" t="s">
        <v>1576</v>
      </c>
      <c r="D4898" s="673">
        <v>582.62</v>
      </c>
      <c r="E4898" s="220" t="s">
        <v>14360</v>
      </c>
      <c r="F4898" s="441">
        <v>45261</v>
      </c>
      <c r="G4898" s="220" t="s">
        <v>1773</v>
      </c>
      <c r="H4898" s="220" t="s">
        <v>74</v>
      </c>
    </row>
    <row r="4899" spans="1:8" ht="27" customHeight="1">
      <c r="A4899">
        <v>10501</v>
      </c>
      <c r="B4899" t="s">
        <v>13463</v>
      </c>
      <c r="C4899" t="s">
        <v>1576</v>
      </c>
      <c r="D4899" s="673">
        <v>329.16</v>
      </c>
      <c r="E4899" s="220" t="s">
        <v>14360</v>
      </c>
      <c r="F4899" s="441">
        <v>45261</v>
      </c>
      <c r="G4899" s="220" t="s">
        <v>1773</v>
      </c>
      <c r="H4899" s="220" t="s">
        <v>74</v>
      </c>
    </row>
    <row r="4900" spans="1:8" ht="27" customHeight="1">
      <c r="A4900">
        <v>10503</v>
      </c>
      <c r="B4900" t="s">
        <v>13464</v>
      </c>
      <c r="C4900" t="s">
        <v>1576</v>
      </c>
      <c r="D4900" s="673">
        <v>444.7</v>
      </c>
      <c r="E4900" s="220" t="s">
        <v>14360</v>
      </c>
      <c r="F4900" s="441">
        <v>45261</v>
      </c>
      <c r="G4900" s="220" t="s">
        <v>1773</v>
      </c>
      <c r="H4900" s="220" t="s">
        <v>74</v>
      </c>
    </row>
    <row r="4901" spans="1:8" ht="27" customHeight="1">
      <c r="A4901">
        <v>4500</v>
      </c>
      <c r="B4901" t="s">
        <v>13465</v>
      </c>
      <c r="C4901" t="s">
        <v>1577</v>
      </c>
      <c r="D4901" s="673">
        <v>27.3</v>
      </c>
      <c r="E4901" s="220" t="s">
        <v>14360</v>
      </c>
      <c r="F4901" s="441">
        <v>45261</v>
      </c>
      <c r="G4901" s="220" t="s">
        <v>1773</v>
      </c>
      <c r="H4901" s="220" t="s">
        <v>74</v>
      </c>
    </row>
    <row r="4902" spans="1:8" ht="27" customHeight="1">
      <c r="A4902">
        <v>4448</v>
      </c>
      <c r="B4902" t="s">
        <v>13466</v>
      </c>
      <c r="C4902" t="s">
        <v>1577</v>
      </c>
      <c r="D4902" s="673">
        <v>37.5</v>
      </c>
      <c r="E4902" s="220" t="s">
        <v>14360</v>
      </c>
      <c r="F4902" s="441">
        <v>45261</v>
      </c>
      <c r="G4902" s="220" t="s">
        <v>1773</v>
      </c>
      <c r="H4902" s="220" t="s">
        <v>74</v>
      </c>
    </row>
    <row r="4903" spans="1:8" ht="27" customHeight="1">
      <c r="A4903">
        <v>20213</v>
      </c>
      <c r="B4903" t="s">
        <v>13467</v>
      </c>
      <c r="C4903" t="s">
        <v>1577</v>
      </c>
      <c r="D4903" s="673">
        <v>20.29</v>
      </c>
      <c r="E4903" s="220" t="s">
        <v>14360</v>
      </c>
      <c r="F4903" s="441">
        <v>45261</v>
      </c>
      <c r="G4903" s="220" t="s">
        <v>1773</v>
      </c>
      <c r="H4903" s="220" t="s">
        <v>74</v>
      </c>
    </row>
    <row r="4904" spans="1:8" ht="27" customHeight="1">
      <c r="A4904">
        <v>20211</v>
      </c>
      <c r="B4904" t="s">
        <v>13468</v>
      </c>
      <c r="C4904" t="s">
        <v>1577</v>
      </c>
      <c r="D4904" s="673">
        <v>26.87</v>
      </c>
      <c r="E4904" s="220" t="s">
        <v>14360</v>
      </c>
      <c r="F4904" s="441">
        <v>45261</v>
      </c>
      <c r="G4904" s="220" t="s">
        <v>1773</v>
      </c>
      <c r="H4904" s="220" t="s">
        <v>74</v>
      </c>
    </row>
    <row r="4905" spans="1:8" ht="27" customHeight="1">
      <c r="A4905">
        <v>40270</v>
      </c>
      <c r="B4905" t="s">
        <v>13469</v>
      </c>
      <c r="C4905" t="s">
        <v>1577</v>
      </c>
      <c r="D4905" s="673">
        <v>126.05</v>
      </c>
      <c r="E4905" s="220" t="s">
        <v>14360</v>
      </c>
      <c r="F4905" s="441">
        <v>45261</v>
      </c>
      <c r="G4905" s="220" t="s">
        <v>1773</v>
      </c>
      <c r="H4905" s="220" t="s">
        <v>74</v>
      </c>
    </row>
    <row r="4906" spans="1:8" ht="27" customHeight="1">
      <c r="A4906">
        <v>4425</v>
      </c>
      <c r="B4906" t="s">
        <v>13470</v>
      </c>
      <c r="C4906" t="s">
        <v>1577</v>
      </c>
      <c r="D4906" s="673">
        <v>22.21</v>
      </c>
      <c r="E4906" s="220" t="s">
        <v>14360</v>
      </c>
      <c r="F4906" s="441">
        <v>45261</v>
      </c>
      <c r="G4906" s="220" t="s">
        <v>1773</v>
      </c>
      <c r="H4906" s="220" t="s">
        <v>74</v>
      </c>
    </row>
    <row r="4907" spans="1:8" ht="27" customHeight="1">
      <c r="A4907">
        <v>4472</v>
      </c>
      <c r="B4907" t="s">
        <v>13471</v>
      </c>
      <c r="C4907" t="s">
        <v>1577</v>
      </c>
      <c r="D4907" s="673">
        <v>27.74</v>
      </c>
      <c r="E4907" s="220" t="s">
        <v>14360</v>
      </c>
      <c r="F4907" s="441">
        <v>45261</v>
      </c>
      <c r="G4907" s="220" t="s">
        <v>1773</v>
      </c>
      <c r="H4907" s="220" t="s">
        <v>74</v>
      </c>
    </row>
    <row r="4908" spans="1:8" ht="27" customHeight="1">
      <c r="A4908">
        <v>35272</v>
      </c>
      <c r="B4908" t="s">
        <v>13472</v>
      </c>
      <c r="C4908" t="s">
        <v>1577</v>
      </c>
      <c r="D4908" s="673">
        <v>40.1</v>
      </c>
      <c r="E4908" s="220" t="s">
        <v>14360</v>
      </c>
      <c r="F4908" s="441">
        <v>45261</v>
      </c>
      <c r="G4908" s="220" t="s">
        <v>1773</v>
      </c>
      <c r="H4908" s="220" t="s">
        <v>74</v>
      </c>
    </row>
    <row r="4909" spans="1:8" ht="27" customHeight="1">
      <c r="A4909">
        <v>4481</v>
      </c>
      <c r="B4909" t="s">
        <v>13473</v>
      </c>
      <c r="C4909" t="s">
        <v>1577</v>
      </c>
      <c r="D4909" s="673">
        <v>42.93</v>
      </c>
      <c r="E4909" s="220" t="s">
        <v>14360</v>
      </c>
      <c r="F4909" s="441">
        <v>45261</v>
      </c>
      <c r="G4909" s="220" t="s">
        <v>1773</v>
      </c>
      <c r="H4909" s="220" t="s">
        <v>74</v>
      </c>
    </row>
    <row r="4910" spans="1:8" ht="27" customHeight="1">
      <c r="A4910">
        <v>34345</v>
      </c>
      <c r="B4910" t="s">
        <v>13474</v>
      </c>
      <c r="C4910" t="s">
        <v>1573</v>
      </c>
      <c r="D4910" s="673">
        <v>14.24</v>
      </c>
      <c r="E4910" s="220" t="s">
        <v>14360</v>
      </c>
      <c r="F4910" s="441">
        <v>45261</v>
      </c>
      <c r="G4910" s="220" t="s">
        <v>1773</v>
      </c>
      <c r="H4910" s="220" t="s">
        <v>74</v>
      </c>
    </row>
    <row r="4911" spans="1:8" ht="27" customHeight="1">
      <c r="A4911">
        <v>41096</v>
      </c>
      <c r="B4911" t="s">
        <v>13475</v>
      </c>
      <c r="C4911" t="s">
        <v>1580</v>
      </c>
      <c r="D4911" s="674">
        <v>2487.42</v>
      </c>
      <c r="E4911" s="220" t="s">
        <v>14360</v>
      </c>
      <c r="F4911" s="441">
        <v>45261</v>
      </c>
      <c r="G4911" s="220" t="s">
        <v>1773</v>
      </c>
      <c r="H4911" s="220" t="s">
        <v>74</v>
      </c>
    </row>
    <row r="4912" spans="1:8" ht="27" customHeight="1">
      <c r="A4912">
        <v>41776</v>
      </c>
      <c r="B4912" t="s">
        <v>13476</v>
      </c>
      <c r="C4912" t="s">
        <v>1573</v>
      </c>
      <c r="D4912" s="673">
        <v>19.52</v>
      </c>
      <c r="E4912" s="220" t="s">
        <v>14360</v>
      </c>
      <c r="F4912" s="441">
        <v>45261</v>
      </c>
      <c r="G4912" s="220" t="s">
        <v>1773</v>
      </c>
      <c r="H4912" s="220" t="s">
        <v>74</v>
      </c>
    </row>
    <row r="4913" spans="1:8" ht="27" customHeight="1">
      <c r="A4913" t="s">
        <v>25</v>
      </c>
      <c r="B4913"/>
      <c r="C4913"/>
      <c r="D4913"/>
      <c r="E4913" s="220" t="s">
        <v>14360</v>
      </c>
      <c r="F4913" s="441">
        <v>45261</v>
      </c>
      <c r="G4913" s="220" t="s">
        <v>1773</v>
      </c>
      <c r="H4913" s="220" t="s">
        <v>74</v>
      </c>
    </row>
    <row r="4914" spans="1:8" ht="27" customHeight="1">
      <c r="A4914" t="s">
        <v>14359</v>
      </c>
      <c r="B4914"/>
      <c r="C4914"/>
      <c r="D4914"/>
      <c r="E4914" s="220" t="s">
        <v>14360</v>
      </c>
      <c r="F4914" s="441">
        <v>45261</v>
      </c>
      <c r="G4914" s="220" t="s">
        <v>1773</v>
      </c>
      <c r="H4914" s="220" t="s">
        <v>74</v>
      </c>
    </row>
    <row r="4915" spans="1:8" ht="27" customHeight="1">
      <c r="A4915" s="191" t="s">
        <v>25</v>
      </c>
      <c r="B4915" s="191"/>
      <c r="C4915" s="191"/>
      <c r="D4915" s="191"/>
      <c r="E4915" s="220"/>
      <c r="F4915" s="441"/>
      <c r="G4915" s="220"/>
      <c r="H4915" s="220"/>
    </row>
    <row r="4916" spans="1:8" ht="27" customHeight="1">
      <c r="A4916" s="191" t="s">
        <v>13477</v>
      </c>
      <c r="B4916" s="191"/>
      <c r="C4916" s="191"/>
      <c r="D4916" s="191"/>
      <c r="E4916" s="220"/>
      <c r="F4916" s="441"/>
      <c r="G4916" s="220"/>
      <c r="H4916" s="220"/>
    </row>
    <row r="4917" spans="1:8">
      <c r="A4917" s="191"/>
      <c r="B4917" s="191"/>
      <c r="C4917" s="191"/>
      <c r="D4917" s="191"/>
      <c r="E4917" s="220"/>
      <c r="F4917" s="441"/>
      <c r="G4917" s="220"/>
      <c r="H4917" s="220"/>
    </row>
    <row r="4918" spans="1:8">
      <c r="A4918" s="61"/>
      <c r="B4918" s="61"/>
      <c r="C4918" s="61"/>
      <c r="D4918" s="268"/>
      <c r="E4918" s="220"/>
      <c r="F4918" s="441"/>
      <c r="G4918" s="220"/>
      <c r="H4918" s="220"/>
    </row>
    <row r="4919" spans="1:8">
      <c r="A4919" s="61"/>
      <c r="B4919" s="61"/>
      <c r="C4919" s="61"/>
      <c r="D4919" s="268"/>
      <c r="E4919" s="220"/>
      <c r="F4919" s="441"/>
      <c r="G4919" s="220"/>
      <c r="H4919" s="220"/>
    </row>
    <row r="4920" spans="1:8">
      <c r="A4920" s="61"/>
      <c r="B4920" s="61"/>
      <c r="C4920" s="61"/>
      <c r="D4920" s="268"/>
      <c r="E4920" s="220"/>
      <c r="F4920" s="441"/>
      <c r="G4920" s="220"/>
      <c r="H4920" s="220"/>
    </row>
    <row r="4921" spans="1:8">
      <c r="A4921" s="61"/>
      <c r="B4921" s="61"/>
      <c r="C4921" s="61"/>
      <c r="D4921" s="268"/>
      <c r="E4921" s="220"/>
      <c r="F4921" s="441"/>
      <c r="G4921" s="220"/>
      <c r="H4921" s="220"/>
    </row>
    <row r="4922" spans="1:8">
      <c r="A4922" s="61"/>
      <c r="B4922" s="61"/>
      <c r="C4922" s="61"/>
      <c r="D4922" s="268"/>
      <c r="E4922" s="220"/>
      <c r="F4922" s="441"/>
      <c r="G4922" s="220"/>
      <c r="H4922" s="220"/>
    </row>
    <row r="4923" spans="1:8">
      <c r="A4923" s="61"/>
      <c r="B4923" s="61"/>
      <c r="C4923" s="61"/>
      <c r="D4923" s="442"/>
      <c r="E4923" s="220"/>
      <c r="F4923" s="441"/>
      <c r="G4923" s="220"/>
      <c r="H4923" s="220"/>
    </row>
    <row r="4924" spans="1:8">
      <c r="A4924" s="61"/>
      <c r="B4924" s="61"/>
      <c r="C4924" s="61"/>
      <c r="D4924" s="268"/>
      <c r="E4924" s="220"/>
      <c r="F4924" s="441"/>
      <c r="G4924" s="220"/>
      <c r="H4924" s="220"/>
    </row>
    <row r="4925" spans="1:8">
      <c r="A4925" s="61"/>
      <c r="B4925" s="61"/>
      <c r="C4925" s="61"/>
      <c r="D4925" s="268"/>
      <c r="E4925" s="220"/>
      <c r="F4925" s="441"/>
      <c r="G4925" s="220"/>
      <c r="H4925" s="220"/>
    </row>
    <row r="4926" spans="1:8">
      <c r="A4926" s="61"/>
      <c r="B4926" s="61"/>
      <c r="C4926" s="61"/>
      <c r="D4926" s="268"/>
      <c r="E4926" s="220"/>
      <c r="F4926" s="441"/>
      <c r="G4926" s="220"/>
      <c r="H4926" s="220"/>
    </row>
    <row r="4927" spans="1:8">
      <c r="A4927" s="61"/>
      <c r="B4927" s="61"/>
      <c r="C4927" s="61"/>
      <c r="D4927" s="61"/>
      <c r="E4927" s="220"/>
      <c r="F4927" s="441"/>
      <c r="G4927" s="220"/>
      <c r="H4927" s="220"/>
    </row>
    <row r="4928" spans="1:8">
      <c r="A4928" s="61"/>
      <c r="B4928" s="61"/>
      <c r="C4928" s="61"/>
      <c r="D4928" s="61"/>
      <c r="E4928" s="220"/>
      <c r="F4928" s="441"/>
      <c r="G4928" s="220"/>
      <c r="H4928" s="220"/>
    </row>
    <row r="4929" spans="1:8">
      <c r="A4929" s="61"/>
      <c r="B4929" s="61"/>
      <c r="C4929" s="61"/>
      <c r="D4929" s="268"/>
      <c r="E4929" s="220"/>
      <c r="F4929" s="441"/>
      <c r="G4929" s="220"/>
      <c r="H4929" s="220"/>
    </row>
    <row r="4930" spans="1:8">
      <c r="A4930" s="61"/>
      <c r="B4930" s="61"/>
      <c r="C4930" s="61"/>
      <c r="D4930" s="268"/>
      <c r="E4930" s="220"/>
      <c r="F4930" s="441"/>
      <c r="G4930" s="220"/>
      <c r="H4930" s="220"/>
    </row>
    <row r="4931" spans="1:8">
      <c r="A4931" s="61"/>
      <c r="B4931" s="61"/>
      <c r="C4931" s="61"/>
      <c r="D4931" s="268"/>
      <c r="E4931" s="220"/>
      <c r="F4931" s="441"/>
      <c r="G4931" s="220"/>
      <c r="H4931" s="220"/>
    </row>
    <row r="4932" spans="1:8">
      <c r="A4932" s="61"/>
      <c r="B4932" s="61"/>
      <c r="C4932" s="61"/>
      <c r="D4932" s="268"/>
      <c r="E4932" s="220"/>
      <c r="F4932" s="441"/>
      <c r="G4932" s="220"/>
      <c r="H4932" s="220"/>
    </row>
    <row r="4933" spans="1:8">
      <c r="A4933" s="61"/>
      <c r="B4933" s="61"/>
      <c r="C4933" s="61"/>
      <c r="D4933" s="268"/>
      <c r="E4933" s="220"/>
      <c r="F4933" s="441"/>
      <c r="G4933" s="220"/>
      <c r="H4933" s="220"/>
    </row>
    <row r="4934" spans="1:8">
      <c r="A4934" s="61"/>
      <c r="B4934" s="61"/>
      <c r="C4934" s="61"/>
      <c r="D4934" s="268"/>
      <c r="E4934" s="220"/>
      <c r="F4934" s="441"/>
      <c r="G4934" s="220"/>
      <c r="H4934" s="220"/>
    </row>
    <row r="4935" spans="1:8">
      <c r="A4935" s="61"/>
      <c r="B4935" s="61"/>
      <c r="C4935" s="61"/>
      <c r="D4935" s="268"/>
      <c r="E4935" s="220"/>
      <c r="F4935" s="441"/>
      <c r="G4935" s="220"/>
      <c r="H4935" s="220"/>
    </row>
    <row r="4936" spans="1:8">
      <c r="A4936" s="61"/>
      <c r="B4936" s="61"/>
      <c r="C4936" s="61"/>
      <c r="D4936" s="268"/>
      <c r="E4936" s="220"/>
      <c r="F4936" s="441"/>
      <c r="G4936" s="220"/>
      <c r="H4936" s="220"/>
    </row>
    <row r="4937" spans="1:8">
      <c r="A4937" s="61"/>
      <c r="B4937" s="61"/>
      <c r="C4937" s="61"/>
      <c r="D4937" s="268"/>
      <c r="E4937" s="220"/>
      <c r="F4937" s="441"/>
      <c r="G4937" s="220"/>
      <c r="H4937" s="220"/>
    </row>
    <row r="4938" spans="1:8">
      <c r="A4938" s="61"/>
      <c r="B4938" s="61"/>
      <c r="C4938" s="61"/>
      <c r="D4938" s="268"/>
      <c r="E4938" s="220"/>
      <c r="F4938" s="441"/>
      <c r="G4938" s="220"/>
      <c r="H4938" s="220"/>
    </row>
    <row r="4939" spans="1:8">
      <c r="A4939" s="61"/>
      <c r="B4939" s="61"/>
      <c r="C4939" s="61"/>
      <c r="D4939" s="268"/>
      <c r="E4939" s="220"/>
      <c r="F4939" s="441"/>
      <c r="G4939" s="220"/>
      <c r="H4939" s="220"/>
    </row>
    <row r="4940" spans="1:8">
      <c r="A4940" s="61"/>
      <c r="B4940" s="61"/>
      <c r="C4940" s="61"/>
      <c r="D4940" s="268"/>
      <c r="E4940" s="220"/>
      <c r="F4940" s="441"/>
      <c r="G4940" s="220"/>
      <c r="H4940" s="220"/>
    </row>
    <row r="4941" spans="1:8">
      <c r="A4941" s="61"/>
      <c r="B4941" s="61"/>
      <c r="C4941" s="61"/>
      <c r="D4941" s="268"/>
      <c r="E4941" s="220"/>
      <c r="F4941" s="441"/>
      <c r="G4941" s="220"/>
      <c r="H4941" s="220"/>
    </row>
    <row r="4942" spans="1:8">
      <c r="A4942" s="61"/>
      <c r="B4942" s="61"/>
      <c r="C4942" s="61"/>
      <c r="D4942" s="268"/>
      <c r="E4942" s="220"/>
      <c r="F4942" s="441"/>
      <c r="G4942" s="220"/>
      <c r="H4942" s="220"/>
    </row>
    <row r="4943" spans="1:8">
      <c r="A4943" s="61"/>
      <c r="B4943" s="61"/>
      <c r="C4943" s="61"/>
      <c r="D4943" s="268"/>
      <c r="E4943" s="220"/>
      <c r="F4943" s="441"/>
      <c r="G4943" s="220"/>
      <c r="H4943" s="220"/>
    </row>
    <row r="4944" spans="1:8">
      <c r="A4944" s="61"/>
      <c r="B4944" s="61"/>
      <c r="C4944" s="61"/>
      <c r="D4944" s="268"/>
      <c r="E4944" s="220"/>
      <c r="F4944" s="441"/>
      <c r="G4944" s="220"/>
      <c r="H4944" s="220"/>
    </row>
    <row r="4945" spans="1:8">
      <c r="A4945" s="61"/>
      <c r="B4945" s="61"/>
      <c r="C4945" s="61"/>
      <c r="D4945" s="268"/>
      <c r="E4945" s="220"/>
      <c r="F4945" s="441"/>
      <c r="G4945" s="220"/>
      <c r="H4945" s="220"/>
    </row>
    <row r="4946" spans="1:8">
      <c r="A4946" s="61"/>
      <c r="B4946" s="61"/>
      <c r="C4946" s="61"/>
      <c r="D4946" s="268"/>
      <c r="E4946" s="220"/>
      <c r="F4946" s="441"/>
      <c r="G4946" s="220"/>
      <c r="H4946" s="220"/>
    </row>
    <row r="4947" spans="1:8">
      <c r="A4947" s="61"/>
      <c r="B4947" s="61"/>
      <c r="C4947" s="61"/>
      <c r="D4947" s="268"/>
      <c r="E4947" s="220"/>
      <c r="F4947" s="441"/>
      <c r="G4947" s="220"/>
      <c r="H4947" s="220"/>
    </row>
    <row r="4948" spans="1:8">
      <c r="A4948" s="61"/>
      <c r="B4948" s="61"/>
      <c r="C4948" s="61"/>
      <c r="D4948" s="268"/>
      <c r="E4948" s="220"/>
      <c r="F4948" s="441"/>
      <c r="G4948" s="220"/>
      <c r="H4948" s="220"/>
    </row>
    <row r="4949" spans="1:8">
      <c r="A4949" s="61"/>
      <c r="B4949" s="61"/>
      <c r="C4949" s="61"/>
      <c r="D4949" s="268"/>
      <c r="E4949" s="220"/>
      <c r="F4949" s="441"/>
      <c r="G4949" s="220"/>
      <c r="H4949" s="220"/>
    </row>
    <row r="4950" spans="1:8">
      <c r="A4950" s="61"/>
      <c r="B4950" s="61"/>
      <c r="C4950" s="61"/>
      <c r="D4950" s="268"/>
      <c r="E4950" s="220"/>
      <c r="F4950" s="441"/>
      <c r="G4950" s="220"/>
      <c r="H4950" s="220"/>
    </row>
    <row r="4951" spans="1:8">
      <c r="A4951" s="61"/>
      <c r="B4951" s="61"/>
      <c r="C4951" s="61"/>
      <c r="D4951" s="442"/>
      <c r="E4951" s="220"/>
      <c r="F4951" s="441"/>
      <c r="G4951" s="220"/>
      <c r="H4951" s="220"/>
    </row>
    <row r="4952" spans="1:8">
      <c r="A4952" s="61"/>
      <c r="B4952" s="61"/>
      <c r="C4952" s="61"/>
      <c r="D4952" s="268"/>
      <c r="E4952" s="220"/>
      <c r="F4952" s="441"/>
      <c r="G4952" s="220"/>
      <c r="H4952" s="220"/>
    </row>
    <row r="4953" spans="1:8">
      <c r="A4953" s="61"/>
      <c r="B4953" s="61"/>
      <c r="C4953" s="61"/>
      <c r="D4953" s="268"/>
      <c r="E4953" s="220"/>
      <c r="F4953" s="441"/>
      <c r="G4953" s="220"/>
      <c r="H4953" s="220"/>
    </row>
    <row r="4954" spans="1:8">
      <c r="A4954" s="61"/>
      <c r="B4954" s="61"/>
      <c r="C4954" s="61"/>
      <c r="D4954" s="268"/>
      <c r="E4954" s="220"/>
      <c r="F4954" s="441"/>
      <c r="G4954" s="220"/>
      <c r="H4954" s="220"/>
    </row>
    <row r="4955" spans="1:8">
      <c r="A4955" s="61"/>
      <c r="B4955" s="61"/>
      <c r="C4955" s="61"/>
      <c r="D4955" s="61"/>
    </row>
    <row r="4956" spans="1:8">
      <c r="A4956" s="61"/>
      <c r="B4956" s="61"/>
      <c r="C4956" s="61"/>
      <c r="D4956" s="61"/>
    </row>
  </sheetData>
  <printOptions horizontalCentered="1"/>
  <pageMargins left="0.47244094488188981" right="0.47244094488188981" top="0.47244094488188981" bottom="0.47244094488188981" header="0.19685039370078741" footer="0.19685039370078741"/>
  <pageSetup paperSize="9" scale="3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19"/>
  <sheetViews>
    <sheetView tabSelected="1" showOutlineSymbols="0" showWhiteSpace="0" workbookViewId="0">
      <selection activeCell="D2" sqref="D2"/>
    </sheetView>
  </sheetViews>
  <sheetFormatPr defaultRowHeight="14.25"/>
  <cols>
    <col min="1" max="2" width="11.42578125" style="730" bestFit="1" customWidth="1"/>
    <col min="3" max="3" width="9.140625" style="730"/>
    <col min="4" max="4" width="68.5703125" style="730" bestFit="1" customWidth="1"/>
    <col min="5" max="5" width="34.28515625" style="730" bestFit="1" customWidth="1"/>
    <col min="6" max="6" width="5.7109375" style="730" bestFit="1" customWidth="1"/>
    <col min="7" max="10" width="11.42578125" style="730" bestFit="1" customWidth="1"/>
    <col min="11" max="11" width="39.42578125" style="730" bestFit="1" customWidth="1"/>
    <col min="12" max="16384" width="9.140625" style="730"/>
  </cols>
  <sheetData>
    <row r="1" spans="1:11" ht="15">
      <c r="A1" s="739"/>
      <c r="B1" s="739"/>
      <c r="C1" s="739"/>
      <c r="D1" s="739" t="s">
        <v>14582</v>
      </c>
      <c r="E1" s="739" t="s">
        <v>14581</v>
      </c>
      <c r="F1" s="940" t="s">
        <v>14580</v>
      </c>
      <c r="G1" s="940"/>
      <c r="H1" s="940"/>
      <c r="I1" s="940" t="s">
        <v>14579</v>
      </c>
      <c r="J1" s="940"/>
      <c r="K1" s="940"/>
    </row>
    <row r="2" spans="1:11" ht="80.099999999999994" customHeight="1">
      <c r="A2" s="738"/>
      <c r="B2" s="738"/>
      <c r="C2" s="738"/>
      <c r="D2" s="738" t="s">
        <v>14578</v>
      </c>
      <c r="E2" s="738" t="s">
        <v>14577</v>
      </c>
      <c r="F2" s="941" t="s">
        <v>14576</v>
      </c>
      <c r="G2" s="941"/>
      <c r="H2" s="941"/>
      <c r="I2" s="941" t="s">
        <v>14575</v>
      </c>
      <c r="J2" s="941"/>
      <c r="K2" s="941"/>
    </row>
    <row r="3" spans="1:11" ht="15">
      <c r="A3" s="942" t="s">
        <v>14574</v>
      </c>
      <c r="B3" s="943"/>
      <c r="C3" s="943"/>
      <c r="D3" s="943"/>
      <c r="E3" s="943"/>
      <c r="F3" s="943"/>
      <c r="G3" s="943"/>
      <c r="H3" s="943"/>
      <c r="I3" s="943"/>
      <c r="J3" s="943"/>
      <c r="K3" s="943"/>
    </row>
    <row r="4" spans="1:11" ht="30" customHeight="1">
      <c r="A4" s="939" t="s">
        <v>14573</v>
      </c>
      <c r="B4" s="939"/>
      <c r="C4" s="939"/>
      <c r="D4" s="939" t="s">
        <v>1</v>
      </c>
      <c r="E4" s="939"/>
      <c r="F4" s="939"/>
      <c r="G4" s="939"/>
      <c r="H4" s="939"/>
      <c r="I4" s="939"/>
      <c r="J4" s="737" t="s">
        <v>14572</v>
      </c>
      <c r="K4" s="737" t="s">
        <v>14571</v>
      </c>
    </row>
    <row r="5" spans="1:11" ht="26.1" customHeight="1">
      <c r="A5" s="944" t="s">
        <v>14570</v>
      </c>
      <c r="B5" s="944"/>
      <c r="C5" s="944"/>
      <c r="D5" s="944" t="s">
        <v>14569</v>
      </c>
      <c r="E5" s="944"/>
      <c r="F5" s="944"/>
      <c r="G5" s="944"/>
      <c r="H5" s="944"/>
      <c r="I5" s="944"/>
      <c r="J5" s="736">
        <v>37604.33</v>
      </c>
      <c r="K5" s="735">
        <v>5.4579199501551892E-2</v>
      </c>
    </row>
    <row r="6" spans="1:11" ht="24" customHeight="1">
      <c r="A6" s="944" t="s">
        <v>14568</v>
      </c>
      <c r="B6" s="944"/>
      <c r="C6" s="944"/>
      <c r="D6" s="944" t="s">
        <v>10</v>
      </c>
      <c r="E6" s="944"/>
      <c r="F6" s="944"/>
      <c r="G6" s="944"/>
      <c r="H6" s="944"/>
      <c r="I6" s="944"/>
      <c r="J6" s="736">
        <v>20730.330000000002</v>
      </c>
      <c r="K6" s="735">
        <v>3.0088152529323255E-2</v>
      </c>
    </row>
    <row r="7" spans="1:11" ht="24" customHeight="1">
      <c r="A7" s="944" t="s">
        <v>14567</v>
      </c>
      <c r="B7" s="944"/>
      <c r="C7" s="944"/>
      <c r="D7" s="944" t="s">
        <v>3062</v>
      </c>
      <c r="E7" s="944"/>
      <c r="F7" s="944"/>
      <c r="G7" s="944"/>
      <c r="H7" s="944"/>
      <c r="I7" s="944"/>
      <c r="J7" s="736">
        <v>16874</v>
      </c>
      <c r="K7" s="735">
        <v>2.449104697222864E-2</v>
      </c>
    </row>
    <row r="8" spans="1:11" ht="24" customHeight="1">
      <c r="A8" s="944" t="s">
        <v>14566</v>
      </c>
      <c r="B8" s="944"/>
      <c r="C8" s="944"/>
      <c r="D8" s="944" t="s">
        <v>39</v>
      </c>
      <c r="E8" s="944"/>
      <c r="F8" s="944"/>
      <c r="G8" s="944"/>
      <c r="H8" s="944"/>
      <c r="I8" s="944"/>
      <c r="J8" s="736">
        <v>651382.14</v>
      </c>
      <c r="K8" s="735">
        <v>0.94542080049844812</v>
      </c>
    </row>
    <row r="9" spans="1:11" ht="24" customHeight="1">
      <c r="A9" s="944" t="s">
        <v>14565</v>
      </c>
      <c r="B9" s="944"/>
      <c r="C9" s="944"/>
      <c r="D9" s="944" t="s">
        <v>13796</v>
      </c>
      <c r="E9" s="944"/>
      <c r="F9" s="944"/>
      <c r="G9" s="944"/>
      <c r="H9" s="944"/>
      <c r="I9" s="944"/>
      <c r="J9" s="736">
        <v>78178.95</v>
      </c>
      <c r="K9" s="735">
        <v>0.11346949962602314</v>
      </c>
    </row>
    <row r="10" spans="1:11" ht="24" customHeight="1">
      <c r="A10" s="944" t="s">
        <v>14564</v>
      </c>
      <c r="B10" s="944"/>
      <c r="C10" s="944"/>
      <c r="D10" s="944" t="s">
        <v>14077</v>
      </c>
      <c r="E10" s="944"/>
      <c r="F10" s="944"/>
      <c r="G10" s="944"/>
      <c r="H10" s="944"/>
      <c r="I10" s="944"/>
      <c r="J10" s="736">
        <v>78178.95</v>
      </c>
      <c r="K10" s="735">
        <v>0.11346949962602314</v>
      </c>
    </row>
    <row r="11" spans="1:11" ht="24" customHeight="1">
      <c r="A11" s="944" t="s">
        <v>14563</v>
      </c>
      <c r="B11" s="944"/>
      <c r="C11" s="944"/>
      <c r="D11" s="944" t="s">
        <v>13837</v>
      </c>
      <c r="E11" s="944"/>
      <c r="F11" s="944"/>
      <c r="G11" s="944"/>
      <c r="H11" s="944"/>
      <c r="I11" s="944"/>
      <c r="J11" s="736">
        <v>492983.7</v>
      </c>
      <c r="K11" s="735">
        <v>0.71552014657123819</v>
      </c>
    </row>
    <row r="12" spans="1:11" ht="24" customHeight="1">
      <c r="A12" s="944" t="s">
        <v>14562</v>
      </c>
      <c r="B12" s="944"/>
      <c r="C12" s="944"/>
      <c r="D12" s="944" t="s">
        <v>14078</v>
      </c>
      <c r="E12" s="944"/>
      <c r="F12" s="944"/>
      <c r="G12" s="944"/>
      <c r="H12" s="944"/>
      <c r="I12" s="944"/>
      <c r="J12" s="736">
        <v>36944.1</v>
      </c>
      <c r="K12" s="735">
        <v>5.3620936852359379E-2</v>
      </c>
    </row>
    <row r="13" spans="1:11" ht="24" customHeight="1">
      <c r="A13" s="944" t="s">
        <v>14561</v>
      </c>
      <c r="B13" s="944"/>
      <c r="C13" s="944"/>
      <c r="D13" s="944" t="s">
        <v>14285</v>
      </c>
      <c r="E13" s="944"/>
      <c r="F13" s="944"/>
      <c r="G13" s="944"/>
      <c r="H13" s="944"/>
      <c r="I13" s="944"/>
      <c r="J13" s="736">
        <v>43275.39</v>
      </c>
      <c r="K13" s="735">
        <v>6.2810217448827407E-2</v>
      </c>
    </row>
    <row r="14" spans="1:11">
      <c r="A14" s="734"/>
      <c r="B14" s="734"/>
      <c r="C14" s="734"/>
      <c r="D14" s="734"/>
      <c r="E14" s="734"/>
      <c r="F14" s="734"/>
      <c r="G14" s="734"/>
      <c r="H14" s="734"/>
      <c r="I14" s="734"/>
      <c r="J14" s="734"/>
      <c r="K14" s="734"/>
    </row>
    <row r="15" spans="1:11">
      <c r="A15" s="945"/>
      <c r="B15" s="945"/>
      <c r="C15" s="945"/>
      <c r="D15" s="733"/>
      <c r="E15" s="732"/>
      <c r="F15" s="732"/>
      <c r="G15" s="941" t="s">
        <v>14560</v>
      </c>
      <c r="H15" s="945"/>
      <c r="I15" s="946">
        <v>573614.12</v>
      </c>
      <c r="J15" s="945"/>
      <c r="K15" s="945"/>
    </row>
    <row r="16" spans="1:11">
      <c r="A16" s="945"/>
      <c r="B16" s="945"/>
      <c r="C16" s="945"/>
      <c r="D16" s="733"/>
      <c r="E16" s="732"/>
      <c r="F16" s="732"/>
      <c r="G16" s="941" t="s">
        <v>14559</v>
      </c>
      <c r="H16" s="945"/>
      <c r="I16" s="946">
        <v>115372.35</v>
      </c>
      <c r="J16" s="945"/>
      <c r="K16" s="945"/>
    </row>
    <row r="17" spans="1:11">
      <c r="A17" s="945"/>
      <c r="B17" s="945"/>
      <c r="C17" s="945"/>
      <c r="D17" s="733"/>
      <c r="E17" s="732"/>
      <c r="F17" s="732"/>
      <c r="G17" s="941" t="s">
        <v>14558</v>
      </c>
      <c r="H17" s="945"/>
      <c r="I17" s="946">
        <v>688986.47</v>
      </c>
      <c r="J17" s="945"/>
      <c r="K17" s="945"/>
    </row>
    <row r="18" spans="1:11" ht="60" customHeight="1">
      <c r="A18" s="731"/>
      <c r="B18" s="731"/>
      <c r="C18" s="731"/>
      <c r="D18" s="731"/>
      <c r="E18" s="731"/>
      <c r="F18" s="731"/>
      <c r="G18" s="731"/>
      <c r="H18" s="731"/>
      <c r="I18" s="731"/>
      <c r="J18" s="731"/>
      <c r="K18" s="731"/>
    </row>
    <row r="19" spans="1:11" ht="69.95" customHeight="1">
      <c r="A19" s="947" t="s">
        <v>14557</v>
      </c>
      <c r="B19" s="943"/>
      <c r="C19" s="943"/>
      <c r="D19" s="943"/>
      <c r="E19" s="943"/>
      <c r="F19" s="943"/>
      <c r="G19" s="943"/>
      <c r="H19" s="943"/>
      <c r="I19" s="943"/>
      <c r="J19" s="943"/>
      <c r="K19" s="943"/>
    </row>
  </sheetData>
  <mergeCells count="35">
    <mergeCell ref="A15:C15"/>
    <mergeCell ref="G15:H15"/>
    <mergeCell ref="I15:K15"/>
    <mergeCell ref="A19:K19"/>
    <mergeCell ref="A16:C16"/>
    <mergeCell ref="G16:H16"/>
    <mergeCell ref="I16:K16"/>
    <mergeCell ref="A17:C17"/>
    <mergeCell ref="G17:H17"/>
    <mergeCell ref="I17:K17"/>
    <mergeCell ref="A11:C11"/>
    <mergeCell ref="D11:I11"/>
    <mergeCell ref="A12:C12"/>
    <mergeCell ref="D12:I12"/>
    <mergeCell ref="A13:C13"/>
    <mergeCell ref="D13:I13"/>
    <mergeCell ref="A8:C8"/>
    <mergeCell ref="D8:I8"/>
    <mergeCell ref="A9:C9"/>
    <mergeCell ref="D9:I9"/>
    <mergeCell ref="A10:C10"/>
    <mergeCell ref="D10:I10"/>
    <mergeCell ref="A5:C5"/>
    <mergeCell ref="D5:I5"/>
    <mergeCell ref="A6:C6"/>
    <mergeCell ref="D6:I6"/>
    <mergeCell ref="A7:C7"/>
    <mergeCell ref="D7:I7"/>
    <mergeCell ref="A4:C4"/>
    <mergeCell ref="D4:I4"/>
    <mergeCell ref="F1:H1"/>
    <mergeCell ref="I1:K1"/>
    <mergeCell ref="F2:H2"/>
    <mergeCell ref="I2:K2"/>
    <mergeCell ref="A3:K3"/>
  </mergeCells>
  <pageMargins left="0.5" right="0.5" top="1" bottom="1" header="0.5" footer="0.5"/>
  <pageSetup paperSize="9" fitToHeight="0" orientation="landscape"/>
  <headerFooter>
    <oddHeader>&amp;L &amp;CQUANTUM SOLAR E ENGENHARIA
CNPJ: 32.032.265/0001-68 &amp;R</oddHeader>
    <oddFooter>&amp;L &amp;CRodovia DF-250 Km 2 CONDOMINIO N HORIZONTE LOTE 14  - Região dos Lagos (Sobradinho) - Brasília / DF
 / atendimento@quantumsolarengenharia.com &amp;R</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J77"/>
  <sheetViews>
    <sheetView showOutlineSymbols="0" showWhiteSpace="0" workbookViewId="0">
      <selection activeCell="D2" sqref="D2"/>
    </sheetView>
  </sheetViews>
  <sheetFormatPr defaultRowHeight="14.25"/>
  <cols>
    <col min="1" max="2" width="11.42578125" style="730" bestFit="1" customWidth="1"/>
    <col min="3" max="3" width="15.140625" style="730" bestFit="1" customWidth="1"/>
    <col min="4" max="4" width="68.5703125" style="730" bestFit="1" customWidth="1"/>
    <col min="5" max="5" width="9.140625" style="730" bestFit="1" customWidth="1"/>
    <col min="6" max="10" width="14.85546875" style="730" bestFit="1" customWidth="1"/>
    <col min="11" max="16384" width="9.140625" style="730"/>
  </cols>
  <sheetData>
    <row r="1" spans="1:10" ht="15">
      <c r="A1" s="739"/>
      <c r="B1" s="739"/>
      <c r="C1" s="739"/>
      <c r="D1" s="739" t="s">
        <v>14582</v>
      </c>
      <c r="E1" s="940" t="s">
        <v>14581</v>
      </c>
      <c r="F1" s="940"/>
      <c r="G1" s="940" t="s">
        <v>14580</v>
      </c>
      <c r="H1" s="940"/>
      <c r="I1" s="940" t="s">
        <v>14579</v>
      </c>
      <c r="J1" s="940"/>
    </row>
    <row r="2" spans="1:10" ht="80.099999999999994" customHeight="1">
      <c r="A2" s="738"/>
      <c r="B2" s="738"/>
      <c r="C2" s="738"/>
      <c r="D2" s="738" t="s">
        <v>14578</v>
      </c>
      <c r="E2" s="941" t="s">
        <v>14577</v>
      </c>
      <c r="F2" s="941"/>
      <c r="G2" s="941" t="s">
        <v>14576</v>
      </c>
      <c r="H2" s="941"/>
      <c r="I2" s="941" t="s">
        <v>14575</v>
      </c>
      <c r="J2" s="941"/>
    </row>
    <row r="3" spans="1:10" ht="15">
      <c r="A3" s="942" t="s">
        <v>14703</v>
      </c>
      <c r="B3" s="943"/>
      <c r="C3" s="943"/>
      <c r="D3" s="943"/>
      <c r="E3" s="943"/>
      <c r="F3" s="943"/>
      <c r="G3" s="943"/>
      <c r="H3" s="943"/>
      <c r="I3" s="943"/>
      <c r="J3" s="943"/>
    </row>
    <row r="4" spans="1:10" ht="30" customHeight="1">
      <c r="A4" s="748" t="s">
        <v>14573</v>
      </c>
      <c r="B4" s="737" t="s">
        <v>0</v>
      </c>
      <c r="C4" s="748" t="s">
        <v>14702</v>
      </c>
      <c r="D4" s="748" t="s">
        <v>1</v>
      </c>
      <c r="E4" s="747" t="s">
        <v>14701</v>
      </c>
      <c r="F4" s="737" t="s">
        <v>14700</v>
      </c>
      <c r="G4" s="737" t="s">
        <v>14699</v>
      </c>
      <c r="H4" s="737" t="s">
        <v>14698</v>
      </c>
      <c r="I4" s="737" t="s">
        <v>14572</v>
      </c>
      <c r="J4" s="737" t="s">
        <v>14571</v>
      </c>
    </row>
    <row r="5" spans="1:10" ht="26.1" customHeight="1">
      <c r="A5" s="745" t="s">
        <v>14570</v>
      </c>
      <c r="B5" s="745"/>
      <c r="C5" s="745"/>
      <c r="D5" s="745" t="s">
        <v>14569</v>
      </c>
      <c r="E5" s="745"/>
      <c r="F5" s="746"/>
      <c r="G5" s="745"/>
      <c r="H5" s="745"/>
      <c r="I5" s="736">
        <v>37604.33</v>
      </c>
      <c r="J5" s="735">
        <v>5.4579199501551892E-2</v>
      </c>
    </row>
    <row r="6" spans="1:10" ht="24" customHeight="1">
      <c r="A6" s="745" t="s">
        <v>14568</v>
      </c>
      <c r="B6" s="745"/>
      <c r="C6" s="745"/>
      <c r="D6" s="745" t="s">
        <v>10</v>
      </c>
      <c r="E6" s="745"/>
      <c r="F6" s="746"/>
      <c r="G6" s="745"/>
      <c r="H6" s="745"/>
      <c r="I6" s="736">
        <v>20730.330000000002</v>
      </c>
      <c r="J6" s="735">
        <v>3.0088152529323255E-2</v>
      </c>
    </row>
    <row r="7" spans="1:10" ht="26.1" customHeight="1">
      <c r="A7" s="744" t="s">
        <v>14697</v>
      </c>
      <c r="B7" s="742" t="s">
        <v>14696</v>
      </c>
      <c r="C7" s="744" t="s">
        <v>14583</v>
      </c>
      <c r="D7" s="744" t="s">
        <v>2079</v>
      </c>
      <c r="E7" s="743" t="s">
        <v>307</v>
      </c>
      <c r="F7" s="742">
        <v>1</v>
      </c>
      <c r="G7" s="741">
        <v>17258.02</v>
      </c>
      <c r="H7" s="741">
        <v>20730.330000000002</v>
      </c>
      <c r="I7" s="741">
        <v>20730.330000000002</v>
      </c>
      <c r="J7" s="740">
        <v>3.0088152529323255E-2</v>
      </c>
    </row>
    <row r="8" spans="1:10" ht="24" customHeight="1">
      <c r="A8" s="745" t="s">
        <v>14567</v>
      </c>
      <c r="B8" s="745"/>
      <c r="C8" s="745"/>
      <c r="D8" s="745" t="s">
        <v>3062</v>
      </c>
      <c r="E8" s="745"/>
      <c r="F8" s="746"/>
      <c r="G8" s="745"/>
      <c r="H8" s="745"/>
      <c r="I8" s="736">
        <v>16874</v>
      </c>
      <c r="J8" s="735">
        <v>2.449104697222864E-2</v>
      </c>
    </row>
    <row r="9" spans="1:10" ht="39" customHeight="1">
      <c r="A9" s="744" t="s">
        <v>14695</v>
      </c>
      <c r="B9" s="742" t="s">
        <v>14694</v>
      </c>
      <c r="C9" s="744" t="s">
        <v>74</v>
      </c>
      <c r="D9" s="744" t="s">
        <v>8126</v>
      </c>
      <c r="E9" s="743" t="s">
        <v>2</v>
      </c>
      <c r="F9" s="742">
        <v>12</v>
      </c>
      <c r="G9" s="741">
        <v>237.37</v>
      </c>
      <c r="H9" s="741">
        <v>285.12</v>
      </c>
      <c r="I9" s="741">
        <v>3421.44</v>
      </c>
      <c r="J9" s="740">
        <v>4.9659030314484981E-3</v>
      </c>
    </row>
    <row r="10" spans="1:10" ht="26.1" customHeight="1">
      <c r="A10" s="744" t="s">
        <v>14693</v>
      </c>
      <c r="B10" s="742" t="s">
        <v>14692</v>
      </c>
      <c r="C10" s="744" t="s">
        <v>14583</v>
      </c>
      <c r="D10" s="744" t="s">
        <v>14272</v>
      </c>
      <c r="E10" s="743" t="s">
        <v>5</v>
      </c>
      <c r="F10" s="742">
        <v>4</v>
      </c>
      <c r="G10" s="741">
        <v>1202.75</v>
      </c>
      <c r="H10" s="741">
        <v>1444.74</v>
      </c>
      <c r="I10" s="741">
        <v>5778.96</v>
      </c>
      <c r="J10" s="740">
        <v>8.387624796173429E-3</v>
      </c>
    </row>
    <row r="11" spans="1:10" ht="24" customHeight="1">
      <c r="A11" s="744" t="s">
        <v>14691</v>
      </c>
      <c r="B11" s="742" t="s">
        <v>14690</v>
      </c>
      <c r="C11" s="744" t="s">
        <v>74</v>
      </c>
      <c r="D11" s="744" t="s">
        <v>1925</v>
      </c>
      <c r="E11" s="743" t="s">
        <v>2</v>
      </c>
      <c r="F11" s="742">
        <v>88</v>
      </c>
      <c r="G11" s="741">
        <v>72.599999999999994</v>
      </c>
      <c r="H11" s="741">
        <v>87.2</v>
      </c>
      <c r="I11" s="741">
        <v>7673.6</v>
      </c>
      <c r="J11" s="740">
        <v>1.1137519144606714E-2</v>
      </c>
    </row>
    <row r="12" spans="1:10" ht="24" customHeight="1">
      <c r="A12" s="745" t="s">
        <v>14566</v>
      </c>
      <c r="B12" s="745"/>
      <c r="C12" s="745"/>
      <c r="D12" s="745" t="s">
        <v>39</v>
      </c>
      <c r="E12" s="745"/>
      <c r="F12" s="746"/>
      <c r="G12" s="745"/>
      <c r="H12" s="745"/>
      <c r="I12" s="736">
        <v>651382.14</v>
      </c>
      <c r="J12" s="735">
        <v>0.94542080049844812</v>
      </c>
    </row>
    <row r="13" spans="1:10" ht="24" customHeight="1">
      <c r="A13" s="745" t="s">
        <v>14565</v>
      </c>
      <c r="B13" s="745"/>
      <c r="C13" s="745"/>
      <c r="D13" s="745" t="s">
        <v>13796</v>
      </c>
      <c r="E13" s="745"/>
      <c r="F13" s="746"/>
      <c r="G13" s="745"/>
      <c r="H13" s="745"/>
      <c r="I13" s="736">
        <v>78178.95</v>
      </c>
      <c r="J13" s="735">
        <v>0.11346949962602314</v>
      </c>
    </row>
    <row r="14" spans="1:10" ht="24" customHeight="1">
      <c r="A14" s="745" t="s">
        <v>14564</v>
      </c>
      <c r="B14" s="745"/>
      <c r="C14" s="745"/>
      <c r="D14" s="745" t="s">
        <v>14077</v>
      </c>
      <c r="E14" s="745"/>
      <c r="F14" s="746"/>
      <c r="G14" s="745"/>
      <c r="H14" s="745"/>
      <c r="I14" s="736">
        <v>78178.95</v>
      </c>
      <c r="J14" s="735">
        <v>0.11346949962602314</v>
      </c>
    </row>
    <row r="15" spans="1:10" ht="26.1" customHeight="1">
      <c r="A15" s="744" t="s">
        <v>14689</v>
      </c>
      <c r="B15" s="742" t="s">
        <v>14688</v>
      </c>
      <c r="C15" s="744" t="s">
        <v>14583</v>
      </c>
      <c r="D15" s="744" t="s">
        <v>14034</v>
      </c>
      <c r="E15" s="743" t="s">
        <v>37</v>
      </c>
      <c r="F15" s="742">
        <v>200</v>
      </c>
      <c r="G15" s="741">
        <v>10.14</v>
      </c>
      <c r="H15" s="741">
        <v>12.18</v>
      </c>
      <c r="I15" s="741">
        <v>2436</v>
      </c>
      <c r="J15" s="740">
        <v>3.5356282105220441E-3</v>
      </c>
    </row>
    <row r="16" spans="1:10" ht="26.1" customHeight="1">
      <c r="A16" s="744" t="s">
        <v>14687</v>
      </c>
      <c r="B16" s="742" t="s">
        <v>14686</v>
      </c>
      <c r="C16" s="744" t="s">
        <v>14583</v>
      </c>
      <c r="D16" s="744" t="s">
        <v>14038</v>
      </c>
      <c r="E16" s="743" t="s">
        <v>37</v>
      </c>
      <c r="F16" s="742">
        <v>820</v>
      </c>
      <c r="G16" s="741">
        <v>10.14</v>
      </c>
      <c r="H16" s="741">
        <v>12.18</v>
      </c>
      <c r="I16" s="741">
        <v>9987.6</v>
      </c>
      <c r="J16" s="740">
        <v>1.449607566314038E-2</v>
      </c>
    </row>
    <row r="17" spans="1:10" ht="39" customHeight="1">
      <c r="A17" s="744" t="s">
        <v>14685</v>
      </c>
      <c r="B17" s="742" t="s">
        <v>14684</v>
      </c>
      <c r="C17" s="744" t="s">
        <v>14583</v>
      </c>
      <c r="D17" s="744" t="s">
        <v>14044</v>
      </c>
      <c r="E17" s="743" t="s">
        <v>31</v>
      </c>
      <c r="F17" s="742">
        <v>1100</v>
      </c>
      <c r="G17" s="741">
        <v>29.44</v>
      </c>
      <c r="H17" s="741">
        <v>35.36</v>
      </c>
      <c r="I17" s="741">
        <v>38896</v>
      </c>
      <c r="J17" s="740">
        <v>5.6453938783442292E-2</v>
      </c>
    </row>
    <row r="18" spans="1:10" ht="26.1" customHeight="1">
      <c r="A18" s="744" t="s">
        <v>14683</v>
      </c>
      <c r="B18" s="742" t="s">
        <v>14682</v>
      </c>
      <c r="C18" s="744" t="s">
        <v>14583</v>
      </c>
      <c r="D18" s="744" t="s">
        <v>14681</v>
      </c>
      <c r="E18" s="743" t="s">
        <v>31</v>
      </c>
      <c r="F18" s="742">
        <v>815</v>
      </c>
      <c r="G18" s="741">
        <v>24.39</v>
      </c>
      <c r="H18" s="741">
        <v>29.29</v>
      </c>
      <c r="I18" s="741">
        <v>23871.35</v>
      </c>
      <c r="J18" s="740">
        <v>3.4647051922514528E-2</v>
      </c>
    </row>
    <row r="19" spans="1:10" ht="26.1" customHeight="1">
      <c r="A19" s="744" t="s">
        <v>14680</v>
      </c>
      <c r="B19" s="742" t="s">
        <v>14679</v>
      </c>
      <c r="C19" s="744" t="s">
        <v>14583</v>
      </c>
      <c r="D19" s="744" t="s">
        <v>14051</v>
      </c>
      <c r="E19" s="743" t="s">
        <v>37</v>
      </c>
      <c r="F19" s="742">
        <v>180</v>
      </c>
      <c r="G19" s="741">
        <v>13.82</v>
      </c>
      <c r="H19" s="741">
        <v>16.600000000000001</v>
      </c>
      <c r="I19" s="741">
        <v>2988</v>
      </c>
      <c r="J19" s="740">
        <v>4.3368050464038868E-3</v>
      </c>
    </row>
    <row r="20" spans="1:10" ht="24" customHeight="1">
      <c r="A20" s="745" t="s">
        <v>14563</v>
      </c>
      <c r="B20" s="745"/>
      <c r="C20" s="745"/>
      <c r="D20" s="745" t="s">
        <v>13837</v>
      </c>
      <c r="E20" s="745"/>
      <c r="F20" s="746"/>
      <c r="G20" s="745"/>
      <c r="H20" s="745"/>
      <c r="I20" s="736">
        <v>492983.7</v>
      </c>
      <c r="J20" s="735">
        <v>0.71552014657123819</v>
      </c>
    </row>
    <row r="21" spans="1:10" ht="26.1" customHeight="1">
      <c r="A21" s="744" t="s">
        <v>14678</v>
      </c>
      <c r="B21" s="742" t="s">
        <v>14677</v>
      </c>
      <c r="C21" s="744" t="s">
        <v>14583</v>
      </c>
      <c r="D21" s="744" t="s">
        <v>14059</v>
      </c>
      <c r="E21" s="743" t="s">
        <v>37</v>
      </c>
      <c r="F21" s="742">
        <v>456</v>
      </c>
      <c r="G21" s="741">
        <v>537.13</v>
      </c>
      <c r="H21" s="741">
        <v>645.20000000000005</v>
      </c>
      <c r="I21" s="741">
        <v>294211.20000000001</v>
      </c>
      <c r="J21" s="740">
        <v>0.42702028676992743</v>
      </c>
    </row>
    <row r="22" spans="1:10" ht="26.1" customHeight="1">
      <c r="A22" s="744" t="s">
        <v>14676</v>
      </c>
      <c r="B22" s="742" t="s">
        <v>14675</v>
      </c>
      <c r="C22" s="744" t="s">
        <v>14583</v>
      </c>
      <c r="D22" s="744" t="s">
        <v>14062</v>
      </c>
      <c r="E22" s="743" t="s">
        <v>37</v>
      </c>
      <c r="F22" s="742">
        <v>1</v>
      </c>
      <c r="G22" s="741">
        <v>2465.64</v>
      </c>
      <c r="H22" s="741">
        <v>2961.72</v>
      </c>
      <c r="I22" s="741">
        <v>2961.72</v>
      </c>
      <c r="J22" s="740">
        <v>4.2986620622608163E-3</v>
      </c>
    </row>
    <row r="23" spans="1:10" ht="26.1" customHeight="1">
      <c r="A23" s="744" t="s">
        <v>14674</v>
      </c>
      <c r="B23" s="742" t="s">
        <v>14673</v>
      </c>
      <c r="C23" s="744" t="s">
        <v>14583</v>
      </c>
      <c r="D23" s="744" t="s">
        <v>14064</v>
      </c>
      <c r="E23" s="743" t="s">
        <v>37</v>
      </c>
      <c r="F23" s="742">
        <v>2</v>
      </c>
      <c r="G23" s="741">
        <v>5590.56</v>
      </c>
      <c r="H23" s="741">
        <v>6715.38</v>
      </c>
      <c r="I23" s="741">
        <v>13430.76</v>
      </c>
      <c r="J23" s="740">
        <v>1.9493503261392056E-2</v>
      </c>
    </row>
    <row r="24" spans="1:10" ht="26.1" customHeight="1">
      <c r="A24" s="744" t="s">
        <v>14672</v>
      </c>
      <c r="B24" s="742" t="s">
        <v>14671</v>
      </c>
      <c r="C24" s="744" t="s">
        <v>14583</v>
      </c>
      <c r="D24" s="744" t="s">
        <v>14066</v>
      </c>
      <c r="E24" s="743" t="s">
        <v>37</v>
      </c>
      <c r="F24" s="742">
        <v>2</v>
      </c>
      <c r="G24" s="741">
        <v>8981.5499999999993</v>
      </c>
      <c r="H24" s="741">
        <v>10788.63</v>
      </c>
      <c r="I24" s="741">
        <v>21577.26</v>
      </c>
      <c r="J24" s="740">
        <v>3.1317392923550444E-2</v>
      </c>
    </row>
    <row r="25" spans="1:10" ht="26.1" customHeight="1">
      <c r="A25" s="744" t="s">
        <v>14670</v>
      </c>
      <c r="B25" s="742" t="s">
        <v>14669</v>
      </c>
      <c r="C25" s="744" t="s">
        <v>14583</v>
      </c>
      <c r="D25" s="744" t="s">
        <v>14069</v>
      </c>
      <c r="E25" s="743" t="s">
        <v>37</v>
      </c>
      <c r="F25" s="742">
        <v>228</v>
      </c>
      <c r="G25" s="741">
        <v>524.33000000000004</v>
      </c>
      <c r="H25" s="741">
        <v>629.82000000000005</v>
      </c>
      <c r="I25" s="741">
        <v>143598.96</v>
      </c>
      <c r="J25" s="740">
        <v>0.20842058045058562</v>
      </c>
    </row>
    <row r="26" spans="1:10" ht="26.1" customHeight="1">
      <c r="A26" s="744" t="s">
        <v>14668</v>
      </c>
      <c r="B26" s="742" t="s">
        <v>14667</v>
      </c>
      <c r="C26" s="744" t="s">
        <v>14583</v>
      </c>
      <c r="D26" s="744" t="s">
        <v>14073</v>
      </c>
      <c r="E26" s="743" t="s">
        <v>31</v>
      </c>
      <c r="F26" s="742">
        <v>1350</v>
      </c>
      <c r="G26" s="741">
        <v>4.51</v>
      </c>
      <c r="H26" s="741">
        <v>5.41</v>
      </c>
      <c r="I26" s="741">
        <v>7303.5</v>
      </c>
      <c r="J26" s="740">
        <v>1.0600353298664921E-2</v>
      </c>
    </row>
    <row r="27" spans="1:10" ht="26.1" customHeight="1">
      <c r="A27" s="744" t="s">
        <v>14666</v>
      </c>
      <c r="B27" s="742" t="s">
        <v>14665</v>
      </c>
      <c r="C27" s="744" t="s">
        <v>14583</v>
      </c>
      <c r="D27" s="744" t="s">
        <v>14074</v>
      </c>
      <c r="E27" s="743" t="s">
        <v>31</v>
      </c>
      <c r="F27" s="742">
        <v>1350</v>
      </c>
      <c r="G27" s="741">
        <v>4.51</v>
      </c>
      <c r="H27" s="741">
        <v>5.41</v>
      </c>
      <c r="I27" s="741">
        <v>7303.5</v>
      </c>
      <c r="J27" s="740">
        <v>1.0600353298664921E-2</v>
      </c>
    </row>
    <row r="28" spans="1:10" ht="26.1" customHeight="1">
      <c r="A28" s="744" t="s">
        <v>14664</v>
      </c>
      <c r="B28" s="742" t="s">
        <v>14663</v>
      </c>
      <c r="C28" s="744" t="s">
        <v>14583</v>
      </c>
      <c r="D28" s="744" t="s">
        <v>14075</v>
      </c>
      <c r="E28" s="743" t="s">
        <v>31</v>
      </c>
      <c r="F28" s="742">
        <v>480</v>
      </c>
      <c r="G28" s="741">
        <v>4.51</v>
      </c>
      <c r="H28" s="741">
        <v>5.41</v>
      </c>
      <c r="I28" s="741">
        <v>2596.8000000000002</v>
      </c>
      <c r="J28" s="740">
        <v>3.7690145061919722E-3</v>
      </c>
    </row>
    <row r="29" spans="1:10" ht="24" customHeight="1">
      <c r="A29" s="745" t="s">
        <v>14562</v>
      </c>
      <c r="B29" s="745"/>
      <c r="C29" s="745"/>
      <c r="D29" s="745" t="s">
        <v>14078</v>
      </c>
      <c r="E29" s="745"/>
      <c r="F29" s="746"/>
      <c r="G29" s="745"/>
      <c r="H29" s="745"/>
      <c r="I29" s="736">
        <v>36944.1</v>
      </c>
      <c r="J29" s="735">
        <v>5.3620936852359379E-2</v>
      </c>
    </row>
    <row r="30" spans="1:10" ht="39" customHeight="1">
      <c r="A30" s="744" t="s">
        <v>14661</v>
      </c>
      <c r="B30" s="742" t="s">
        <v>14662</v>
      </c>
      <c r="C30" s="744" t="s">
        <v>14583</v>
      </c>
      <c r="D30" s="744" t="s">
        <v>14083</v>
      </c>
      <c r="E30" s="743" t="s">
        <v>31</v>
      </c>
      <c r="F30" s="742">
        <v>35</v>
      </c>
      <c r="G30" s="741">
        <v>23.37</v>
      </c>
      <c r="H30" s="741">
        <v>28.07</v>
      </c>
      <c r="I30" s="741">
        <v>982.45</v>
      </c>
      <c r="J30" s="740">
        <v>1.4259351130654278E-3</v>
      </c>
    </row>
    <row r="31" spans="1:10" ht="39" customHeight="1">
      <c r="A31" s="744" t="s">
        <v>14661</v>
      </c>
      <c r="B31" s="742" t="s">
        <v>14660</v>
      </c>
      <c r="C31" s="744" t="s">
        <v>14583</v>
      </c>
      <c r="D31" s="744" t="s">
        <v>14222</v>
      </c>
      <c r="E31" s="743" t="s">
        <v>2</v>
      </c>
      <c r="F31" s="742">
        <v>13.3</v>
      </c>
      <c r="G31" s="741">
        <v>161.41999999999999</v>
      </c>
      <c r="H31" s="741">
        <v>193.89</v>
      </c>
      <c r="I31" s="741">
        <v>2578.73</v>
      </c>
      <c r="J31" s="740">
        <v>3.7427875760753329E-3</v>
      </c>
    </row>
    <row r="32" spans="1:10" ht="39" customHeight="1">
      <c r="A32" s="744" t="s">
        <v>14658</v>
      </c>
      <c r="B32" s="742" t="s">
        <v>14659</v>
      </c>
      <c r="C32" s="744" t="s">
        <v>14583</v>
      </c>
      <c r="D32" s="744" t="s">
        <v>14086</v>
      </c>
      <c r="E32" s="743" t="s">
        <v>31</v>
      </c>
      <c r="F32" s="742">
        <v>20</v>
      </c>
      <c r="G32" s="741">
        <v>32.090000000000003</v>
      </c>
      <c r="H32" s="741">
        <v>38.54</v>
      </c>
      <c r="I32" s="741">
        <v>770.8</v>
      </c>
      <c r="J32" s="740">
        <v>1.1187447556118193E-3</v>
      </c>
    </row>
    <row r="33" spans="1:10" ht="51.95" customHeight="1">
      <c r="A33" s="744" t="s">
        <v>14658</v>
      </c>
      <c r="B33" s="742" t="s">
        <v>14657</v>
      </c>
      <c r="C33" s="744" t="s">
        <v>74</v>
      </c>
      <c r="D33" s="744" t="s">
        <v>6097</v>
      </c>
      <c r="E33" s="743" t="s">
        <v>40</v>
      </c>
      <c r="F33" s="742">
        <v>66</v>
      </c>
      <c r="G33" s="741">
        <v>9.27</v>
      </c>
      <c r="H33" s="741">
        <v>11.13</v>
      </c>
      <c r="I33" s="741">
        <v>734.58</v>
      </c>
      <c r="J33" s="740">
        <v>1.0661747827936303E-3</v>
      </c>
    </row>
    <row r="34" spans="1:10" ht="39" customHeight="1">
      <c r="A34" s="744" t="s">
        <v>14655</v>
      </c>
      <c r="B34" s="742" t="s">
        <v>14656</v>
      </c>
      <c r="C34" s="744" t="s">
        <v>14583</v>
      </c>
      <c r="D34" s="744" t="s">
        <v>14088</v>
      </c>
      <c r="E34" s="743" t="s">
        <v>31</v>
      </c>
      <c r="F34" s="742">
        <v>21</v>
      </c>
      <c r="G34" s="741">
        <v>32.770000000000003</v>
      </c>
      <c r="H34" s="741">
        <v>39.36</v>
      </c>
      <c r="I34" s="741">
        <v>826.56</v>
      </c>
      <c r="J34" s="740">
        <v>1.1996752272943763E-3</v>
      </c>
    </row>
    <row r="35" spans="1:10" ht="26.1" customHeight="1">
      <c r="A35" s="744" t="s">
        <v>14655</v>
      </c>
      <c r="B35" s="742" t="s">
        <v>14654</v>
      </c>
      <c r="C35" s="744" t="s">
        <v>74</v>
      </c>
      <c r="D35" s="744" t="s">
        <v>2265</v>
      </c>
      <c r="E35" s="743" t="s">
        <v>2</v>
      </c>
      <c r="F35" s="742">
        <v>6</v>
      </c>
      <c r="G35" s="741">
        <v>51.42</v>
      </c>
      <c r="H35" s="741">
        <v>61.76</v>
      </c>
      <c r="I35" s="741">
        <v>370.56</v>
      </c>
      <c r="J35" s="740">
        <v>5.3783349330502816E-4</v>
      </c>
    </row>
    <row r="36" spans="1:10" ht="39" customHeight="1">
      <c r="A36" s="744" t="s">
        <v>14653</v>
      </c>
      <c r="B36" s="742" t="s">
        <v>14652</v>
      </c>
      <c r="C36" s="744" t="s">
        <v>14583</v>
      </c>
      <c r="D36" s="744" t="s">
        <v>14119</v>
      </c>
      <c r="E36" s="743" t="s">
        <v>31</v>
      </c>
      <c r="F36" s="742">
        <v>3</v>
      </c>
      <c r="G36" s="741">
        <v>50.44</v>
      </c>
      <c r="H36" s="741">
        <v>60.58</v>
      </c>
      <c r="I36" s="741">
        <v>181.74</v>
      </c>
      <c r="J36" s="740">
        <v>2.6377876477022837E-4</v>
      </c>
    </row>
    <row r="37" spans="1:10" ht="39" customHeight="1">
      <c r="A37" s="744" t="s">
        <v>14651</v>
      </c>
      <c r="B37" s="742" t="s">
        <v>14650</v>
      </c>
      <c r="C37" s="744" t="s">
        <v>74</v>
      </c>
      <c r="D37" s="744" t="s">
        <v>6241</v>
      </c>
      <c r="E37" s="743" t="s">
        <v>37</v>
      </c>
      <c r="F37" s="742">
        <v>2</v>
      </c>
      <c r="G37" s="741">
        <v>18.440000000000001</v>
      </c>
      <c r="H37" s="741">
        <v>22.15</v>
      </c>
      <c r="I37" s="741">
        <v>44.3</v>
      </c>
      <c r="J37" s="740">
        <v>6.429734389414062E-5</v>
      </c>
    </row>
    <row r="38" spans="1:10" ht="39" customHeight="1">
      <c r="A38" s="744" t="s">
        <v>14649</v>
      </c>
      <c r="B38" s="742" t="s">
        <v>14648</v>
      </c>
      <c r="C38" s="744" t="s">
        <v>74</v>
      </c>
      <c r="D38" s="744" t="s">
        <v>6244</v>
      </c>
      <c r="E38" s="743" t="s">
        <v>37</v>
      </c>
      <c r="F38" s="742">
        <v>1</v>
      </c>
      <c r="G38" s="741">
        <v>22.17</v>
      </c>
      <c r="H38" s="741">
        <v>26.63</v>
      </c>
      <c r="I38" s="741">
        <v>26.63</v>
      </c>
      <c r="J38" s="740">
        <v>3.8650976702053379E-5</v>
      </c>
    </row>
    <row r="39" spans="1:10" ht="39" customHeight="1">
      <c r="A39" s="744" t="s">
        <v>14647</v>
      </c>
      <c r="B39" s="742" t="s">
        <v>14646</v>
      </c>
      <c r="C39" s="744" t="s">
        <v>14583</v>
      </c>
      <c r="D39" s="744" t="s">
        <v>14094</v>
      </c>
      <c r="E39" s="743" t="s">
        <v>37</v>
      </c>
      <c r="F39" s="742">
        <v>8</v>
      </c>
      <c r="G39" s="741">
        <v>13.84</v>
      </c>
      <c r="H39" s="741">
        <v>16.62</v>
      </c>
      <c r="I39" s="741">
        <v>132.96</v>
      </c>
      <c r="J39" s="740">
        <v>1.9297911612110467E-4</v>
      </c>
    </row>
    <row r="40" spans="1:10" ht="39" customHeight="1">
      <c r="A40" s="744" t="s">
        <v>14645</v>
      </c>
      <c r="B40" s="742" t="s">
        <v>14644</v>
      </c>
      <c r="C40" s="744" t="s">
        <v>14583</v>
      </c>
      <c r="D40" s="744" t="s">
        <v>14095</v>
      </c>
      <c r="E40" s="743" t="s">
        <v>37</v>
      </c>
      <c r="F40" s="742">
        <v>8</v>
      </c>
      <c r="G40" s="741">
        <v>21.47</v>
      </c>
      <c r="H40" s="741">
        <v>25.78</v>
      </c>
      <c r="I40" s="741">
        <v>206.24</v>
      </c>
      <c r="J40" s="740">
        <v>2.9933824389904203E-4</v>
      </c>
    </row>
    <row r="41" spans="1:10" ht="39" customHeight="1">
      <c r="A41" s="744" t="s">
        <v>14643</v>
      </c>
      <c r="B41" s="742" t="s">
        <v>14642</v>
      </c>
      <c r="C41" s="744" t="s">
        <v>14583</v>
      </c>
      <c r="D41" s="744" t="s">
        <v>14096</v>
      </c>
      <c r="E41" s="743" t="s">
        <v>37</v>
      </c>
      <c r="F41" s="742">
        <v>6</v>
      </c>
      <c r="G41" s="741">
        <v>28.21</v>
      </c>
      <c r="H41" s="741">
        <v>33.880000000000003</v>
      </c>
      <c r="I41" s="741">
        <v>203.28</v>
      </c>
      <c r="J41" s="740">
        <v>2.9504207825735678E-4</v>
      </c>
    </row>
    <row r="42" spans="1:10" ht="39" customHeight="1">
      <c r="A42" s="744" t="s">
        <v>14641</v>
      </c>
      <c r="B42" s="742" t="s">
        <v>14640</v>
      </c>
      <c r="C42" s="744" t="s">
        <v>14583</v>
      </c>
      <c r="D42" s="744" t="s">
        <v>14128</v>
      </c>
      <c r="E42" s="743" t="s">
        <v>37</v>
      </c>
      <c r="F42" s="742">
        <v>2</v>
      </c>
      <c r="G42" s="741">
        <v>29.1</v>
      </c>
      <c r="H42" s="741">
        <v>34.950000000000003</v>
      </c>
      <c r="I42" s="741">
        <v>69.900000000000006</v>
      </c>
      <c r="J42" s="740">
        <v>1.0145337106547245E-4</v>
      </c>
    </row>
    <row r="43" spans="1:10" ht="26.1" customHeight="1">
      <c r="A43" s="744" t="s">
        <v>14639</v>
      </c>
      <c r="B43" s="742" t="s">
        <v>14638</v>
      </c>
      <c r="C43" s="744" t="s">
        <v>14583</v>
      </c>
      <c r="D43" s="744" t="s">
        <v>14104</v>
      </c>
      <c r="E43" s="743" t="s">
        <v>37</v>
      </c>
      <c r="F43" s="742">
        <v>3</v>
      </c>
      <c r="G43" s="741">
        <v>9.34</v>
      </c>
      <c r="H43" s="741">
        <v>11.21</v>
      </c>
      <c r="I43" s="741">
        <v>33.630000000000003</v>
      </c>
      <c r="J43" s="740">
        <v>4.8810827881714424E-5</v>
      </c>
    </row>
    <row r="44" spans="1:10" ht="39" customHeight="1">
      <c r="A44" s="744" t="s">
        <v>14637</v>
      </c>
      <c r="B44" s="742" t="s">
        <v>14636</v>
      </c>
      <c r="C44" s="744" t="s">
        <v>14583</v>
      </c>
      <c r="D44" s="744" t="s">
        <v>14107</v>
      </c>
      <c r="E44" s="743" t="s">
        <v>31</v>
      </c>
      <c r="F44" s="742">
        <v>13</v>
      </c>
      <c r="G44" s="741">
        <v>73.33</v>
      </c>
      <c r="H44" s="741">
        <v>88.08</v>
      </c>
      <c r="I44" s="741">
        <v>1145.04</v>
      </c>
      <c r="J44" s="740">
        <v>1.6619194278227262E-3</v>
      </c>
    </row>
    <row r="45" spans="1:10" ht="39" customHeight="1">
      <c r="A45" s="744" t="s">
        <v>14635</v>
      </c>
      <c r="B45" s="742" t="s">
        <v>14634</v>
      </c>
      <c r="C45" s="744" t="s">
        <v>74</v>
      </c>
      <c r="D45" s="744" t="s">
        <v>3005</v>
      </c>
      <c r="E45" s="743" t="s">
        <v>37</v>
      </c>
      <c r="F45" s="742">
        <v>9</v>
      </c>
      <c r="G45" s="741">
        <v>26.16</v>
      </c>
      <c r="H45" s="741">
        <v>31.42</v>
      </c>
      <c r="I45" s="741">
        <v>282.77999999999997</v>
      </c>
      <c r="J45" s="740">
        <v>4.1042895951207869E-4</v>
      </c>
    </row>
    <row r="46" spans="1:10" ht="39" customHeight="1">
      <c r="A46" s="744" t="s">
        <v>14633</v>
      </c>
      <c r="B46" s="742" t="s">
        <v>14632</v>
      </c>
      <c r="C46" s="744" t="s">
        <v>74</v>
      </c>
      <c r="D46" s="744" t="s">
        <v>5186</v>
      </c>
      <c r="E46" s="743" t="s">
        <v>31</v>
      </c>
      <c r="F46" s="742">
        <v>140</v>
      </c>
      <c r="G46" s="741">
        <v>10.69</v>
      </c>
      <c r="H46" s="741">
        <v>12.84</v>
      </c>
      <c r="I46" s="741">
        <v>1797.6</v>
      </c>
      <c r="J46" s="740">
        <v>2.6090497829369566E-3</v>
      </c>
    </row>
    <row r="47" spans="1:10" ht="39" customHeight="1">
      <c r="A47" s="744" t="s">
        <v>14631</v>
      </c>
      <c r="B47" s="742" t="s">
        <v>14630</v>
      </c>
      <c r="C47" s="744" t="s">
        <v>74</v>
      </c>
      <c r="D47" s="744" t="s">
        <v>4512</v>
      </c>
      <c r="E47" s="743" t="s">
        <v>37</v>
      </c>
      <c r="F47" s="742">
        <v>4</v>
      </c>
      <c r="G47" s="741">
        <v>345.68</v>
      </c>
      <c r="H47" s="741">
        <v>415.23</v>
      </c>
      <c r="I47" s="741">
        <v>1660.92</v>
      </c>
      <c r="J47" s="740">
        <v>2.4106714316175178E-3</v>
      </c>
    </row>
    <row r="48" spans="1:10" ht="39" customHeight="1">
      <c r="A48" s="744" t="s">
        <v>14629</v>
      </c>
      <c r="B48" s="742" t="s">
        <v>14628</v>
      </c>
      <c r="C48" s="744" t="s">
        <v>14583</v>
      </c>
      <c r="D48" s="744" t="s">
        <v>14129</v>
      </c>
      <c r="E48" s="743" t="s">
        <v>37</v>
      </c>
      <c r="F48" s="742">
        <v>2</v>
      </c>
      <c r="G48" s="741">
        <v>22.28</v>
      </c>
      <c r="H48" s="741">
        <v>26.76</v>
      </c>
      <c r="I48" s="741">
        <v>53.52</v>
      </c>
      <c r="J48" s="740">
        <v>7.7679319305065596E-5</v>
      </c>
    </row>
    <row r="49" spans="1:10" ht="39" customHeight="1">
      <c r="A49" s="744" t="s">
        <v>14627</v>
      </c>
      <c r="B49" s="742" t="s">
        <v>14626</v>
      </c>
      <c r="C49" s="744" t="s">
        <v>74</v>
      </c>
      <c r="D49" s="744" t="s">
        <v>6341</v>
      </c>
      <c r="E49" s="743" t="s">
        <v>37</v>
      </c>
      <c r="F49" s="742">
        <v>2</v>
      </c>
      <c r="G49" s="741">
        <v>40.6</v>
      </c>
      <c r="H49" s="741">
        <v>48.76</v>
      </c>
      <c r="I49" s="741">
        <v>97.52</v>
      </c>
      <c r="J49" s="740">
        <v>1.4154124100579217E-4</v>
      </c>
    </row>
    <row r="50" spans="1:10" ht="39" customHeight="1">
      <c r="A50" s="744" t="s">
        <v>14625</v>
      </c>
      <c r="B50" s="742" t="s">
        <v>14624</v>
      </c>
      <c r="C50" s="744" t="s">
        <v>74</v>
      </c>
      <c r="D50" s="744" t="s">
        <v>6215</v>
      </c>
      <c r="E50" s="743" t="s">
        <v>31</v>
      </c>
      <c r="F50" s="742">
        <v>50</v>
      </c>
      <c r="G50" s="741">
        <v>3.11</v>
      </c>
      <c r="H50" s="741">
        <v>3.73</v>
      </c>
      <c r="I50" s="741">
        <v>186.5</v>
      </c>
      <c r="J50" s="740">
        <v>2.7068746357239789E-4</v>
      </c>
    </row>
    <row r="51" spans="1:10" ht="51.95" customHeight="1">
      <c r="A51" s="744" t="s">
        <v>14623</v>
      </c>
      <c r="B51" s="742" t="s">
        <v>14622</v>
      </c>
      <c r="C51" s="744" t="s">
        <v>74</v>
      </c>
      <c r="D51" s="744" t="s">
        <v>5199</v>
      </c>
      <c r="E51" s="743" t="s">
        <v>31</v>
      </c>
      <c r="F51" s="742">
        <v>46</v>
      </c>
      <c r="G51" s="741">
        <v>20.61</v>
      </c>
      <c r="H51" s="741">
        <v>24.75</v>
      </c>
      <c r="I51" s="741">
        <v>1138.5</v>
      </c>
      <c r="J51" s="740">
        <v>1.6524272240063002E-3</v>
      </c>
    </row>
    <row r="52" spans="1:10" ht="51.95" customHeight="1">
      <c r="A52" s="744" t="s">
        <v>14621</v>
      </c>
      <c r="B52" s="742" t="s">
        <v>14620</v>
      </c>
      <c r="C52" s="744" t="s">
        <v>74</v>
      </c>
      <c r="D52" s="744" t="s">
        <v>5201</v>
      </c>
      <c r="E52" s="743" t="s">
        <v>31</v>
      </c>
      <c r="F52" s="742">
        <v>25</v>
      </c>
      <c r="G52" s="741">
        <v>41.59</v>
      </c>
      <c r="H52" s="741">
        <v>49.95</v>
      </c>
      <c r="I52" s="741">
        <v>1248.75</v>
      </c>
      <c r="J52" s="740">
        <v>1.8124448800859617E-3</v>
      </c>
    </row>
    <row r="53" spans="1:10" ht="51.95" customHeight="1">
      <c r="A53" s="744" t="s">
        <v>14619</v>
      </c>
      <c r="B53" s="742" t="s">
        <v>14618</v>
      </c>
      <c r="C53" s="744" t="s">
        <v>74</v>
      </c>
      <c r="D53" s="744" t="s">
        <v>5203</v>
      </c>
      <c r="E53" s="743" t="s">
        <v>31</v>
      </c>
      <c r="F53" s="742">
        <v>80</v>
      </c>
      <c r="G53" s="741">
        <v>74.599999999999994</v>
      </c>
      <c r="H53" s="741">
        <v>89.6</v>
      </c>
      <c r="I53" s="741">
        <v>7168</v>
      </c>
      <c r="J53" s="740">
        <v>1.0403687607972912E-2</v>
      </c>
    </row>
    <row r="54" spans="1:10" ht="39" customHeight="1">
      <c r="A54" s="744" t="s">
        <v>14617</v>
      </c>
      <c r="B54" s="742" t="s">
        <v>14616</v>
      </c>
      <c r="C54" s="744" t="s">
        <v>14583</v>
      </c>
      <c r="D54" s="744" t="s">
        <v>7785</v>
      </c>
      <c r="E54" s="743" t="s">
        <v>31</v>
      </c>
      <c r="F54" s="742">
        <v>4</v>
      </c>
      <c r="G54" s="741">
        <v>21.25</v>
      </c>
      <c r="H54" s="741">
        <v>25.52</v>
      </c>
      <c r="I54" s="741">
        <v>102.08</v>
      </c>
      <c r="J54" s="740">
        <v>1.4815965834568567E-4</v>
      </c>
    </row>
    <row r="55" spans="1:10" ht="39" customHeight="1">
      <c r="A55" s="744" t="s">
        <v>14615</v>
      </c>
      <c r="B55" s="742" t="s">
        <v>14614</v>
      </c>
      <c r="C55" s="744" t="s">
        <v>74</v>
      </c>
      <c r="D55" s="744" t="s">
        <v>6289</v>
      </c>
      <c r="E55" s="743" t="s">
        <v>37</v>
      </c>
      <c r="F55" s="742">
        <v>1</v>
      </c>
      <c r="G55" s="741">
        <v>19.989999999999998</v>
      </c>
      <c r="H55" s="741">
        <v>24.01</v>
      </c>
      <c r="I55" s="741">
        <v>24.01</v>
      </c>
      <c r="J55" s="740">
        <v>3.4848289546237392E-5</v>
      </c>
    </row>
    <row r="56" spans="1:10" ht="26.1" customHeight="1">
      <c r="A56" s="744" t="s">
        <v>14613</v>
      </c>
      <c r="B56" s="742" t="s">
        <v>14612</v>
      </c>
      <c r="C56" s="744" t="s">
        <v>14583</v>
      </c>
      <c r="D56" s="744" t="s">
        <v>13797</v>
      </c>
      <c r="E56" s="743" t="s">
        <v>37</v>
      </c>
      <c r="F56" s="742">
        <v>1</v>
      </c>
      <c r="G56" s="741">
        <v>143.18</v>
      </c>
      <c r="H56" s="741">
        <v>171.98</v>
      </c>
      <c r="I56" s="741">
        <v>171.98</v>
      </c>
      <c r="J56" s="740">
        <v>2.4961302941115812E-4</v>
      </c>
    </row>
    <row r="57" spans="1:10" ht="65.099999999999994" customHeight="1">
      <c r="A57" s="744" t="s">
        <v>14611</v>
      </c>
      <c r="B57" s="742" t="s">
        <v>14610</v>
      </c>
      <c r="C57" s="744" t="s">
        <v>14583</v>
      </c>
      <c r="D57" s="744" t="s">
        <v>14280</v>
      </c>
      <c r="E57" s="743" t="s">
        <v>37</v>
      </c>
      <c r="F57" s="742">
        <v>1</v>
      </c>
      <c r="G57" s="741">
        <v>4514.3900000000003</v>
      </c>
      <c r="H57" s="741">
        <v>5422.68</v>
      </c>
      <c r="I57" s="741">
        <v>5422.68</v>
      </c>
      <c r="J57" s="740">
        <v>7.8705173992749088E-3</v>
      </c>
    </row>
    <row r="58" spans="1:10" ht="26.1" customHeight="1">
      <c r="A58" s="744" t="s">
        <v>14609</v>
      </c>
      <c r="B58" s="742" t="s">
        <v>14608</v>
      </c>
      <c r="C58" s="744" t="s">
        <v>74</v>
      </c>
      <c r="D58" s="744" t="s">
        <v>3673</v>
      </c>
      <c r="E58" s="743" t="s">
        <v>37</v>
      </c>
      <c r="F58" s="742">
        <v>2</v>
      </c>
      <c r="G58" s="741">
        <v>8.7799999999999994</v>
      </c>
      <c r="H58" s="741">
        <v>10.54</v>
      </c>
      <c r="I58" s="741">
        <v>21.08</v>
      </c>
      <c r="J58" s="740">
        <v>3.0595666123893554E-5</v>
      </c>
    </row>
    <row r="59" spans="1:10" ht="26.1" customHeight="1">
      <c r="A59" s="744" t="s">
        <v>14607</v>
      </c>
      <c r="B59" s="742" t="s">
        <v>14606</v>
      </c>
      <c r="C59" s="744" t="s">
        <v>74</v>
      </c>
      <c r="D59" s="744" t="s">
        <v>3676</v>
      </c>
      <c r="E59" s="743" t="s">
        <v>37</v>
      </c>
      <c r="F59" s="742">
        <v>3</v>
      </c>
      <c r="G59" s="741">
        <v>10.7</v>
      </c>
      <c r="H59" s="741">
        <v>12.85</v>
      </c>
      <c r="I59" s="741">
        <v>38.549999999999997</v>
      </c>
      <c r="J59" s="740">
        <v>5.5951751853704763E-5</v>
      </c>
    </row>
    <row r="60" spans="1:10" ht="39" customHeight="1">
      <c r="A60" s="744" t="s">
        <v>14605</v>
      </c>
      <c r="B60" s="742" t="s">
        <v>14604</v>
      </c>
      <c r="C60" s="744" t="s">
        <v>74</v>
      </c>
      <c r="D60" s="744" t="s">
        <v>3710</v>
      </c>
      <c r="E60" s="743" t="s">
        <v>37</v>
      </c>
      <c r="F60" s="742">
        <v>2</v>
      </c>
      <c r="G60" s="741">
        <v>110.98</v>
      </c>
      <c r="H60" s="741">
        <v>133.30000000000001</v>
      </c>
      <c r="I60" s="741">
        <v>266.60000000000002</v>
      </c>
      <c r="J60" s="740">
        <v>3.8694518921394787E-4</v>
      </c>
    </row>
    <row r="61" spans="1:10" ht="39" customHeight="1">
      <c r="A61" s="744" t="s">
        <v>14603</v>
      </c>
      <c r="B61" s="742" t="s">
        <v>14602</v>
      </c>
      <c r="C61" s="744" t="s">
        <v>74</v>
      </c>
      <c r="D61" s="744" t="s">
        <v>3712</v>
      </c>
      <c r="E61" s="743" t="s">
        <v>37</v>
      </c>
      <c r="F61" s="742">
        <v>2</v>
      </c>
      <c r="G61" s="741">
        <v>451.54</v>
      </c>
      <c r="H61" s="741">
        <v>542.38</v>
      </c>
      <c r="I61" s="741">
        <v>1084.76</v>
      </c>
      <c r="J61" s="740">
        <v>1.5744285950927308E-3</v>
      </c>
    </row>
    <row r="62" spans="1:10" ht="26.1" customHeight="1">
      <c r="A62" s="744" t="s">
        <v>14601</v>
      </c>
      <c r="B62" s="742" t="s">
        <v>14600</v>
      </c>
      <c r="C62" s="744" t="s">
        <v>14583</v>
      </c>
      <c r="D62" s="744" t="s">
        <v>13537</v>
      </c>
      <c r="E62" s="743" t="s">
        <v>37</v>
      </c>
      <c r="F62" s="742">
        <v>2</v>
      </c>
      <c r="G62" s="741">
        <v>1536.02</v>
      </c>
      <c r="H62" s="741">
        <v>1845.06</v>
      </c>
      <c r="I62" s="741">
        <v>3690.12</v>
      </c>
      <c r="J62" s="740">
        <v>5.3558671478701175E-3</v>
      </c>
    </row>
    <row r="63" spans="1:10" ht="26.1" customHeight="1">
      <c r="A63" s="744" t="s">
        <v>14599</v>
      </c>
      <c r="B63" s="742" t="s">
        <v>14598</v>
      </c>
      <c r="C63" s="744" t="s">
        <v>14583</v>
      </c>
      <c r="D63" s="744" t="s">
        <v>5765</v>
      </c>
      <c r="E63" s="743" t="s">
        <v>37</v>
      </c>
      <c r="F63" s="742">
        <v>3</v>
      </c>
      <c r="G63" s="741">
        <v>136.71</v>
      </c>
      <c r="H63" s="741">
        <v>164.21</v>
      </c>
      <c r="I63" s="741">
        <v>492.63</v>
      </c>
      <c r="J63" s="740">
        <v>7.1500678380520305E-4</v>
      </c>
    </row>
    <row r="64" spans="1:10" ht="26.1" customHeight="1">
      <c r="A64" s="744" t="s">
        <v>14597</v>
      </c>
      <c r="B64" s="742" t="s">
        <v>14596</v>
      </c>
      <c r="C64" s="744" t="s">
        <v>74</v>
      </c>
      <c r="D64" s="744" t="s">
        <v>8276</v>
      </c>
      <c r="E64" s="743" t="s">
        <v>31</v>
      </c>
      <c r="F64" s="742">
        <v>20</v>
      </c>
      <c r="G64" s="741">
        <v>63.56</v>
      </c>
      <c r="H64" s="741">
        <v>76.34</v>
      </c>
      <c r="I64" s="741">
        <v>1526.8</v>
      </c>
      <c r="J64" s="740">
        <v>2.2160086830152123E-3</v>
      </c>
    </row>
    <row r="65" spans="1:10" ht="26.1" customHeight="1">
      <c r="A65" s="744" t="s">
        <v>14595</v>
      </c>
      <c r="B65" s="742" t="s">
        <v>14594</v>
      </c>
      <c r="C65" s="744" t="s">
        <v>74</v>
      </c>
      <c r="D65" s="744" t="s">
        <v>8284</v>
      </c>
      <c r="E65" s="743" t="s">
        <v>37</v>
      </c>
      <c r="F65" s="742">
        <v>6</v>
      </c>
      <c r="G65" s="741">
        <v>96.37</v>
      </c>
      <c r="H65" s="741">
        <v>115.75</v>
      </c>
      <c r="I65" s="741">
        <v>694.5</v>
      </c>
      <c r="J65" s="740">
        <v>1.0080023777535138E-3</v>
      </c>
    </row>
    <row r="66" spans="1:10" ht="65.099999999999994" customHeight="1">
      <c r="A66" s="744" t="s">
        <v>14593</v>
      </c>
      <c r="B66" s="742" t="s">
        <v>14592</v>
      </c>
      <c r="C66" s="744" t="s">
        <v>14583</v>
      </c>
      <c r="D66" s="744" t="s">
        <v>14136</v>
      </c>
      <c r="E66" s="743" t="s">
        <v>37</v>
      </c>
      <c r="F66" s="742">
        <v>6</v>
      </c>
      <c r="G66" s="741">
        <v>167.93</v>
      </c>
      <c r="H66" s="741">
        <v>201.71</v>
      </c>
      <c r="I66" s="741">
        <v>1210.26</v>
      </c>
      <c r="J66" s="740">
        <v>1.7565802126709397E-3</v>
      </c>
    </row>
    <row r="67" spans="1:10" ht="39" customHeight="1">
      <c r="A67" s="744" t="s">
        <v>14591</v>
      </c>
      <c r="B67" s="742" t="s">
        <v>14590</v>
      </c>
      <c r="C67" s="744" t="s">
        <v>14583</v>
      </c>
      <c r="D67" s="744" t="s">
        <v>14141</v>
      </c>
      <c r="E67" s="743" t="s">
        <v>37</v>
      </c>
      <c r="F67" s="742">
        <v>6</v>
      </c>
      <c r="G67" s="741">
        <v>35.6</v>
      </c>
      <c r="H67" s="741">
        <v>42.76</v>
      </c>
      <c r="I67" s="741">
        <v>256.56</v>
      </c>
      <c r="J67" s="740">
        <v>3.7237305980769114E-4</v>
      </c>
    </row>
    <row r="68" spans="1:10" ht="24" customHeight="1">
      <c r="A68" s="745" t="s">
        <v>14561</v>
      </c>
      <c r="B68" s="745"/>
      <c r="C68" s="745"/>
      <c r="D68" s="745" t="s">
        <v>14285</v>
      </c>
      <c r="E68" s="745"/>
      <c r="F68" s="746"/>
      <c r="G68" s="745"/>
      <c r="H68" s="745"/>
      <c r="I68" s="736">
        <v>43275.39</v>
      </c>
      <c r="J68" s="735">
        <v>6.2810217448827407E-2</v>
      </c>
    </row>
    <row r="69" spans="1:10" ht="26.1" customHeight="1">
      <c r="A69" s="744" t="s">
        <v>14589</v>
      </c>
      <c r="B69" s="742" t="s">
        <v>14588</v>
      </c>
      <c r="C69" s="744" t="s">
        <v>14583</v>
      </c>
      <c r="D69" s="744" t="s">
        <v>14282</v>
      </c>
      <c r="E69" s="743" t="s">
        <v>37</v>
      </c>
      <c r="F69" s="742">
        <v>1</v>
      </c>
      <c r="G69" s="741">
        <v>15085.26</v>
      </c>
      <c r="H69" s="741">
        <v>18120.41</v>
      </c>
      <c r="I69" s="741">
        <v>18120.41</v>
      </c>
      <c r="J69" s="740">
        <v>2.6300095559205972E-2</v>
      </c>
    </row>
    <row r="70" spans="1:10" ht="26.1" customHeight="1">
      <c r="A70" s="744" t="s">
        <v>14587</v>
      </c>
      <c r="B70" s="742" t="s">
        <v>14586</v>
      </c>
      <c r="C70" s="744" t="s">
        <v>14583</v>
      </c>
      <c r="D70" s="744" t="s">
        <v>14419</v>
      </c>
      <c r="E70" s="743" t="s">
        <v>37</v>
      </c>
      <c r="F70" s="742">
        <v>1</v>
      </c>
      <c r="G70" s="741">
        <v>19836.79</v>
      </c>
      <c r="H70" s="741">
        <v>23827.95</v>
      </c>
      <c r="I70" s="741">
        <v>23827.95</v>
      </c>
      <c r="J70" s="740">
        <v>3.4584060845200632E-2</v>
      </c>
    </row>
    <row r="71" spans="1:10" ht="26.1" customHeight="1">
      <c r="A71" s="744" t="s">
        <v>14585</v>
      </c>
      <c r="B71" s="742" t="s">
        <v>14584</v>
      </c>
      <c r="C71" s="744" t="s">
        <v>14583</v>
      </c>
      <c r="D71" s="744" t="s">
        <v>14423</v>
      </c>
      <c r="E71" s="743" t="s">
        <v>37</v>
      </c>
      <c r="F71" s="742">
        <v>1</v>
      </c>
      <c r="G71" s="741">
        <v>1104.76</v>
      </c>
      <c r="H71" s="741">
        <v>1327.03</v>
      </c>
      <c r="I71" s="741">
        <v>1327.03</v>
      </c>
      <c r="J71" s="740">
        <v>1.9260610444207997E-3</v>
      </c>
    </row>
    <row r="72" spans="1:10">
      <c r="A72" s="734"/>
      <c r="B72" s="734"/>
      <c r="C72" s="734"/>
      <c r="D72" s="734"/>
      <c r="E72" s="734"/>
      <c r="F72" s="734"/>
      <c r="G72" s="734"/>
      <c r="H72" s="734"/>
      <c r="I72" s="734"/>
      <c r="J72" s="734"/>
    </row>
    <row r="73" spans="1:10">
      <c r="A73" s="945"/>
      <c r="B73" s="945"/>
      <c r="C73" s="945"/>
      <c r="D73" s="733"/>
      <c r="E73" s="732"/>
      <c r="F73" s="941" t="s">
        <v>14560</v>
      </c>
      <c r="G73" s="945"/>
      <c r="H73" s="946">
        <v>573614.12</v>
      </c>
      <c r="I73" s="945"/>
      <c r="J73" s="945"/>
    </row>
    <row r="74" spans="1:10">
      <c r="A74" s="945"/>
      <c r="B74" s="945"/>
      <c r="C74" s="945"/>
      <c r="D74" s="733"/>
      <c r="E74" s="732"/>
      <c r="F74" s="941" t="s">
        <v>14559</v>
      </c>
      <c r="G74" s="945"/>
      <c r="H74" s="946">
        <v>115372.35</v>
      </c>
      <c r="I74" s="945"/>
      <c r="J74" s="945"/>
    </row>
    <row r="75" spans="1:10">
      <c r="A75" s="945"/>
      <c r="B75" s="945"/>
      <c r="C75" s="945"/>
      <c r="D75" s="733"/>
      <c r="E75" s="732"/>
      <c r="F75" s="941" t="s">
        <v>14558</v>
      </c>
      <c r="G75" s="945"/>
      <c r="H75" s="946">
        <v>688986.47</v>
      </c>
      <c r="I75" s="945"/>
      <c r="J75" s="945"/>
    </row>
    <row r="76" spans="1:10" ht="60" customHeight="1">
      <c r="A76" s="731"/>
      <c r="B76" s="731"/>
      <c r="C76" s="731"/>
      <c r="D76" s="731"/>
      <c r="E76" s="731"/>
      <c r="F76" s="731"/>
      <c r="G76" s="731"/>
      <c r="H76" s="731"/>
      <c r="I76" s="731"/>
      <c r="J76" s="731"/>
    </row>
    <row r="77" spans="1:10" ht="69.95" customHeight="1">
      <c r="A77" s="947" t="s">
        <v>14557</v>
      </c>
      <c r="B77" s="943"/>
      <c r="C77" s="943"/>
      <c r="D77" s="943"/>
      <c r="E77" s="943"/>
      <c r="F77" s="943"/>
      <c r="G77" s="943"/>
      <c r="H77" s="943"/>
      <c r="I77" s="943"/>
      <c r="J77" s="943"/>
    </row>
  </sheetData>
  <mergeCells count="17">
    <mergeCell ref="A75:C75"/>
    <mergeCell ref="F75:G75"/>
    <mergeCell ref="H75:J75"/>
    <mergeCell ref="A77:J77"/>
    <mergeCell ref="A3:J3"/>
    <mergeCell ref="A73:C73"/>
    <mergeCell ref="F73:G73"/>
    <mergeCell ref="H73:J73"/>
    <mergeCell ref="A74:C74"/>
    <mergeCell ref="F74:G74"/>
    <mergeCell ref="H74:J74"/>
    <mergeCell ref="E1:F1"/>
    <mergeCell ref="G1:H1"/>
    <mergeCell ref="I1:J1"/>
    <mergeCell ref="E2:F2"/>
    <mergeCell ref="G2:H2"/>
    <mergeCell ref="I2:J2"/>
  </mergeCells>
  <pageMargins left="0.5" right="0.5" top="1" bottom="1" header="0.5" footer="0.5"/>
  <pageSetup paperSize="9" fitToHeight="0" orientation="landscape"/>
  <headerFooter>
    <oddHeader>&amp;L &amp;CQUANTUM SOLAR E ENGENHARIA
CNPJ: 32.032.265/0001-68 &amp;R</oddHeader>
    <oddFooter>&amp;L &amp;CRodovia DF-250 Km 2 CONDOMINIO N HORIZONTE LOTE 14  - Região dos Lagos (Sobradinho) - Brasília / DF
 / atendimento@quantumsolarengenharia.com &amp;R</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J366"/>
  <sheetViews>
    <sheetView showOutlineSymbols="0" showWhiteSpace="0" workbookViewId="0">
      <selection activeCell="H364" sqref="H364:J364"/>
    </sheetView>
  </sheetViews>
  <sheetFormatPr defaultRowHeight="14.25"/>
  <cols>
    <col min="1" max="1" width="11.42578125" style="730" bestFit="1" customWidth="1"/>
    <col min="2" max="2" width="13.7109375" style="730" bestFit="1" customWidth="1"/>
    <col min="3" max="3" width="11.42578125" style="730" bestFit="1" customWidth="1"/>
    <col min="4" max="4" width="68.5703125" style="730" bestFit="1" customWidth="1"/>
    <col min="5" max="5" width="17.140625" style="730" bestFit="1" customWidth="1"/>
    <col min="6" max="8" width="13.7109375" style="730" bestFit="1" customWidth="1"/>
    <col min="9" max="9" width="14.85546875" style="730" bestFit="1" customWidth="1"/>
    <col min="10" max="10" width="16" style="730" bestFit="1" customWidth="1"/>
    <col min="11" max="16384" width="9.140625" style="730"/>
  </cols>
  <sheetData>
    <row r="1" spans="1:10" ht="15">
      <c r="A1" s="739"/>
      <c r="B1" s="739"/>
      <c r="C1" s="940" t="s">
        <v>14582</v>
      </c>
      <c r="D1" s="940"/>
      <c r="E1" s="940" t="s">
        <v>14581</v>
      </c>
      <c r="F1" s="940"/>
      <c r="G1" s="940" t="s">
        <v>14580</v>
      </c>
      <c r="H1" s="940"/>
      <c r="I1" s="940" t="s">
        <v>14579</v>
      </c>
      <c r="J1" s="940"/>
    </row>
    <row r="2" spans="1:10" ht="80.099999999999994" customHeight="1">
      <c r="A2" s="738"/>
      <c r="B2" s="738"/>
      <c r="C2" s="941" t="s">
        <v>14578</v>
      </c>
      <c r="D2" s="941"/>
      <c r="E2" s="941" t="s">
        <v>14577</v>
      </c>
      <c r="F2" s="941"/>
      <c r="G2" s="941" t="s">
        <v>14576</v>
      </c>
      <c r="H2" s="941"/>
      <c r="I2" s="941" t="s">
        <v>14575</v>
      </c>
      <c r="J2" s="941"/>
    </row>
    <row r="3" spans="1:10" ht="15">
      <c r="A3" s="942" t="s">
        <v>14713</v>
      </c>
      <c r="B3" s="943"/>
      <c r="C3" s="943"/>
      <c r="D3" s="943"/>
      <c r="E3" s="943"/>
      <c r="F3" s="943"/>
      <c r="G3" s="943"/>
      <c r="H3" s="943"/>
      <c r="I3" s="943"/>
      <c r="J3" s="943"/>
    </row>
    <row r="4" spans="1:10" ht="26.1" customHeight="1">
      <c r="A4" s="745" t="s">
        <v>14570</v>
      </c>
      <c r="B4" s="745"/>
      <c r="C4" s="745"/>
      <c r="D4" s="745" t="s">
        <v>14569</v>
      </c>
      <c r="E4" s="745"/>
      <c r="F4" s="944"/>
      <c r="G4" s="944"/>
      <c r="H4" s="746"/>
      <c r="I4" s="745"/>
      <c r="J4" s="736">
        <v>37604.33</v>
      </c>
    </row>
    <row r="5" spans="1:10" ht="24" customHeight="1">
      <c r="A5" s="745" t="s">
        <v>14568</v>
      </c>
      <c r="B5" s="745"/>
      <c r="C5" s="745"/>
      <c r="D5" s="745" t="s">
        <v>10</v>
      </c>
      <c r="E5" s="745"/>
      <c r="F5" s="944"/>
      <c r="G5" s="944"/>
      <c r="H5" s="746"/>
      <c r="I5" s="745"/>
      <c r="J5" s="736">
        <v>20730.330000000002</v>
      </c>
    </row>
    <row r="6" spans="1:10" ht="18" customHeight="1">
      <c r="A6" s="748" t="s">
        <v>14697</v>
      </c>
      <c r="B6" s="737" t="s">
        <v>0</v>
      </c>
      <c r="C6" s="748" t="s">
        <v>14702</v>
      </c>
      <c r="D6" s="748" t="s">
        <v>1</v>
      </c>
      <c r="E6" s="939" t="s">
        <v>9</v>
      </c>
      <c r="F6" s="939"/>
      <c r="G6" s="747" t="s">
        <v>14701</v>
      </c>
      <c r="H6" s="737" t="s">
        <v>14700</v>
      </c>
      <c r="I6" s="737" t="s">
        <v>14699</v>
      </c>
      <c r="J6" s="737" t="s">
        <v>14572</v>
      </c>
    </row>
    <row r="7" spans="1:10" ht="26.1" customHeight="1">
      <c r="A7" s="744" t="s">
        <v>14712</v>
      </c>
      <c r="B7" s="742" t="s">
        <v>14696</v>
      </c>
      <c r="C7" s="744" t="s">
        <v>14583</v>
      </c>
      <c r="D7" s="744" t="s">
        <v>2079</v>
      </c>
      <c r="E7" s="948" t="s">
        <v>14711</v>
      </c>
      <c r="F7" s="948"/>
      <c r="G7" s="743" t="s">
        <v>307</v>
      </c>
      <c r="H7" s="754">
        <v>1</v>
      </c>
      <c r="I7" s="741">
        <v>17258.02</v>
      </c>
      <c r="J7" s="741">
        <v>17258.02</v>
      </c>
    </row>
    <row r="8" spans="1:10">
      <c r="A8" s="753"/>
      <c r="B8" s="753"/>
      <c r="C8" s="753"/>
      <c r="D8" s="753"/>
      <c r="E8" s="753" t="s">
        <v>14710</v>
      </c>
      <c r="F8" s="752">
        <v>0</v>
      </c>
      <c r="G8" s="753" t="s">
        <v>14709</v>
      </c>
      <c r="H8" s="752">
        <v>0</v>
      </c>
      <c r="I8" s="753" t="s">
        <v>14708</v>
      </c>
      <c r="J8" s="752">
        <v>0</v>
      </c>
    </row>
    <row r="9" spans="1:10">
      <c r="A9" s="753"/>
      <c r="B9" s="753"/>
      <c r="C9" s="753"/>
      <c r="D9" s="753"/>
      <c r="E9" s="753" t="s">
        <v>14707</v>
      </c>
      <c r="F9" s="752">
        <v>3472.31</v>
      </c>
      <c r="G9" s="753"/>
      <c r="H9" s="949" t="s">
        <v>14706</v>
      </c>
      <c r="I9" s="949"/>
      <c r="J9" s="752">
        <v>20730.330000000002</v>
      </c>
    </row>
    <row r="10" spans="1:10" ht="30" customHeight="1" thickBot="1">
      <c r="A10" s="732"/>
      <c r="B10" s="732"/>
      <c r="C10" s="732"/>
      <c r="D10" s="732"/>
      <c r="E10" s="732"/>
      <c r="F10" s="732"/>
      <c r="G10" s="732" t="s">
        <v>14705</v>
      </c>
      <c r="H10" s="751">
        <v>1</v>
      </c>
      <c r="I10" s="732" t="s">
        <v>14704</v>
      </c>
      <c r="J10" s="750">
        <v>20730.330000000002</v>
      </c>
    </row>
    <row r="11" spans="1:10" ht="0.95" customHeight="1" thickTop="1">
      <c r="A11" s="749"/>
      <c r="B11" s="749"/>
      <c r="C11" s="749"/>
      <c r="D11" s="749"/>
      <c r="E11" s="749"/>
      <c r="F11" s="749"/>
      <c r="G11" s="749"/>
      <c r="H11" s="749"/>
      <c r="I11" s="749"/>
      <c r="J11" s="749"/>
    </row>
    <row r="12" spans="1:10" ht="24" customHeight="1">
      <c r="A12" s="745" t="s">
        <v>14567</v>
      </c>
      <c r="B12" s="745"/>
      <c r="C12" s="745"/>
      <c r="D12" s="745" t="s">
        <v>3062</v>
      </c>
      <c r="E12" s="745"/>
      <c r="F12" s="944"/>
      <c r="G12" s="944"/>
      <c r="H12" s="746"/>
      <c r="I12" s="745"/>
      <c r="J12" s="736">
        <v>16874</v>
      </c>
    </row>
    <row r="13" spans="1:10" ht="18" customHeight="1">
      <c r="A13" s="748" t="s">
        <v>14695</v>
      </c>
      <c r="B13" s="737" t="s">
        <v>0</v>
      </c>
      <c r="C13" s="748" t="s">
        <v>14702</v>
      </c>
      <c r="D13" s="748" t="s">
        <v>1</v>
      </c>
      <c r="E13" s="939" t="s">
        <v>9</v>
      </c>
      <c r="F13" s="939"/>
      <c r="G13" s="747" t="s">
        <v>14701</v>
      </c>
      <c r="H13" s="737" t="s">
        <v>14700</v>
      </c>
      <c r="I13" s="737" t="s">
        <v>14699</v>
      </c>
      <c r="J13" s="737" t="s">
        <v>14572</v>
      </c>
    </row>
    <row r="14" spans="1:10" ht="39" customHeight="1">
      <c r="A14" s="744" t="s">
        <v>14712</v>
      </c>
      <c r="B14" s="742" t="s">
        <v>14694</v>
      </c>
      <c r="C14" s="744" t="s">
        <v>74</v>
      </c>
      <c r="D14" s="744" t="s">
        <v>8126</v>
      </c>
      <c r="E14" s="948" t="s">
        <v>14711</v>
      </c>
      <c r="F14" s="948"/>
      <c r="G14" s="743" t="s">
        <v>2</v>
      </c>
      <c r="H14" s="754">
        <v>1</v>
      </c>
      <c r="I14" s="741">
        <v>237.37</v>
      </c>
      <c r="J14" s="741">
        <v>237.37</v>
      </c>
    </row>
    <row r="15" spans="1:10">
      <c r="A15" s="753"/>
      <c r="B15" s="753"/>
      <c r="C15" s="753"/>
      <c r="D15" s="753"/>
      <c r="E15" s="753" t="s">
        <v>14710</v>
      </c>
      <c r="F15" s="752">
        <v>0</v>
      </c>
      <c r="G15" s="753" t="s">
        <v>14709</v>
      </c>
      <c r="H15" s="752">
        <v>0</v>
      </c>
      <c r="I15" s="753" t="s">
        <v>14708</v>
      </c>
      <c r="J15" s="752">
        <v>0</v>
      </c>
    </row>
    <row r="16" spans="1:10">
      <c r="A16" s="753"/>
      <c r="B16" s="753"/>
      <c r="C16" s="753"/>
      <c r="D16" s="753"/>
      <c r="E16" s="753" t="s">
        <v>14707</v>
      </c>
      <c r="F16" s="752">
        <v>47.75</v>
      </c>
      <c r="G16" s="753"/>
      <c r="H16" s="949" t="s">
        <v>14706</v>
      </c>
      <c r="I16" s="949"/>
      <c r="J16" s="752">
        <v>285.12</v>
      </c>
    </row>
    <row r="17" spans="1:10" ht="30" customHeight="1" thickBot="1">
      <c r="A17" s="732"/>
      <c r="B17" s="732"/>
      <c r="C17" s="732"/>
      <c r="D17" s="732"/>
      <c r="E17" s="732"/>
      <c r="F17" s="732"/>
      <c r="G17" s="732" t="s">
        <v>14705</v>
      </c>
      <c r="H17" s="751">
        <v>12</v>
      </c>
      <c r="I17" s="732" t="s">
        <v>14704</v>
      </c>
      <c r="J17" s="750">
        <v>3421.44</v>
      </c>
    </row>
    <row r="18" spans="1:10" ht="0.95" customHeight="1" thickTop="1">
      <c r="A18" s="749"/>
      <c r="B18" s="749"/>
      <c r="C18" s="749"/>
      <c r="D18" s="749"/>
      <c r="E18" s="749"/>
      <c r="F18" s="749"/>
      <c r="G18" s="749"/>
      <c r="H18" s="749"/>
      <c r="I18" s="749"/>
      <c r="J18" s="749"/>
    </row>
    <row r="19" spans="1:10" ht="18" customHeight="1">
      <c r="A19" s="748" t="s">
        <v>14693</v>
      </c>
      <c r="B19" s="737" t="s">
        <v>0</v>
      </c>
      <c r="C19" s="748" t="s">
        <v>14702</v>
      </c>
      <c r="D19" s="748" t="s">
        <v>1</v>
      </c>
      <c r="E19" s="939" t="s">
        <v>9</v>
      </c>
      <c r="F19" s="939"/>
      <c r="G19" s="747" t="s">
        <v>14701</v>
      </c>
      <c r="H19" s="737" t="s">
        <v>14700</v>
      </c>
      <c r="I19" s="737" t="s">
        <v>14699</v>
      </c>
      <c r="J19" s="737" t="s">
        <v>14572</v>
      </c>
    </row>
    <row r="20" spans="1:10" ht="26.1" customHeight="1">
      <c r="A20" s="744" t="s">
        <v>14712</v>
      </c>
      <c r="B20" s="742" t="s">
        <v>14692</v>
      </c>
      <c r="C20" s="744" t="s">
        <v>14583</v>
      </c>
      <c r="D20" s="744" t="s">
        <v>14272</v>
      </c>
      <c r="E20" s="948" t="s">
        <v>14711</v>
      </c>
      <c r="F20" s="948"/>
      <c r="G20" s="743" t="s">
        <v>5</v>
      </c>
      <c r="H20" s="754">
        <v>1</v>
      </c>
      <c r="I20" s="741">
        <v>1202.75</v>
      </c>
      <c r="J20" s="741">
        <v>1202.75</v>
      </c>
    </row>
    <row r="21" spans="1:10">
      <c r="A21" s="753"/>
      <c r="B21" s="753"/>
      <c r="C21" s="753"/>
      <c r="D21" s="753"/>
      <c r="E21" s="753" t="s">
        <v>14710</v>
      </c>
      <c r="F21" s="752">
        <v>0</v>
      </c>
      <c r="G21" s="753" t="s">
        <v>14709</v>
      </c>
      <c r="H21" s="752">
        <v>0</v>
      </c>
      <c r="I21" s="753" t="s">
        <v>14708</v>
      </c>
      <c r="J21" s="752">
        <v>0</v>
      </c>
    </row>
    <row r="22" spans="1:10">
      <c r="A22" s="753"/>
      <c r="B22" s="753"/>
      <c r="C22" s="753"/>
      <c r="D22" s="753"/>
      <c r="E22" s="753" t="s">
        <v>14707</v>
      </c>
      <c r="F22" s="752">
        <v>241.99</v>
      </c>
      <c r="G22" s="753"/>
      <c r="H22" s="949" t="s">
        <v>14706</v>
      </c>
      <c r="I22" s="949"/>
      <c r="J22" s="752">
        <v>1444.74</v>
      </c>
    </row>
    <row r="23" spans="1:10" ht="30" customHeight="1" thickBot="1">
      <c r="A23" s="732"/>
      <c r="B23" s="732"/>
      <c r="C23" s="732"/>
      <c r="D23" s="732"/>
      <c r="E23" s="732"/>
      <c r="F23" s="732"/>
      <c r="G23" s="732" t="s">
        <v>14705</v>
      </c>
      <c r="H23" s="751">
        <v>4</v>
      </c>
      <c r="I23" s="732" t="s">
        <v>14704</v>
      </c>
      <c r="J23" s="750">
        <v>5778.96</v>
      </c>
    </row>
    <row r="24" spans="1:10" ht="0.95" customHeight="1" thickTop="1">
      <c r="A24" s="749"/>
      <c r="B24" s="749"/>
      <c r="C24" s="749"/>
      <c r="D24" s="749"/>
      <c r="E24" s="749"/>
      <c r="F24" s="749"/>
      <c r="G24" s="749"/>
      <c r="H24" s="749"/>
      <c r="I24" s="749"/>
      <c r="J24" s="749"/>
    </row>
    <row r="25" spans="1:10" ht="18" customHeight="1">
      <c r="A25" s="748" t="s">
        <v>14691</v>
      </c>
      <c r="B25" s="737" t="s">
        <v>0</v>
      </c>
      <c r="C25" s="748" t="s">
        <v>14702</v>
      </c>
      <c r="D25" s="748" t="s">
        <v>1</v>
      </c>
      <c r="E25" s="939" t="s">
        <v>9</v>
      </c>
      <c r="F25" s="939"/>
      <c r="G25" s="747" t="s">
        <v>14701</v>
      </c>
      <c r="H25" s="737" t="s">
        <v>14700</v>
      </c>
      <c r="I25" s="737" t="s">
        <v>14699</v>
      </c>
      <c r="J25" s="737" t="s">
        <v>14572</v>
      </c>
    </row>
    <row r="26" spans="1:10" ht="24" customHeight="1">
      <c r="A26" s="744" t="s">
        <v>14712</v>
      </c>
      <c r="B26" s="742" t="s">
        <v>14690</v>
      </c>
      <c r="C26" s="744" t="s">
        <v>74</v>
      </c>
      <c r="D26" s="744" t="s">
        <v>1925</v>
      </c>
      <c r="E26" s="948" t="s">
        <v>14711</v>
      </c>
      <c r="F26" s="948"/>
      <c r="G26" s="743" t="s">
        <v>2</v>
      </c>
      <c r="H26" s="754">
        <v>1</v>
      </c>
      <c r="I26" s="741">
        <v>72.599999999999994</v>
      </c>
      <c r="J26" s="741">
        <v>72.599999999999994</v>
      </c>
    </row>
    <row r="27" spans="1:10">
      <c r="A27" s="753"/>
      <c r="B27" s="753"/>
      <c r="C27" s="753"/>
      <c r="D27" s="753"/>
      <c r="E27" s="753" t="s">
        <v>14710</v>
      </c>
      <c r="F27" s="752">
        <v>0</v>
      </c>
      <c r="G27" s="753" t="s">
        <v>14709</v>
      </c>
      <c r="H27" s="752">
        <v>0</v>
      </c>
      <c r="I27" s="753" t="s">
        <v>14708</v>
      </c>
      <c r="J27" s="752">
        <v>0</v>
      </c>
    </row>
    <row r="28" spans="1:10">
      <c r="A28" s="753"/>
      <c r="B28" s="753"/>
      <c r="C28" s="753"/>
      <c r="D28" s="753"/>
      <c r="E28" s="753" t="s">
        <v>14707</v>
      </c>
      <c r="F28" s="752">
        <v>14.6</v>
      </c>
      <c r="G28" s="753"/>
      <c r="H28" s="949" t="s">
        <v>14706</v>
      </c>
      <c r="I28" s="949"/>
      <c r="J28" s="752">
        <v>87.2</v>
      </c>
    </row>
    <row r="29" spans="1:10" ht="30" customHeight="1" thickBot="1">
      <c r="A29" s="732"/>
      <c r="B29" s="732"/>
      <c r="C29" s="732"/>
      <c r="D29" s="732"/>
      <c r="E29" s="732"/>
      <c r="F29" s="732"/>
      <c r="G29" s="732" t="s">
        <v>14705</v>
      </c>
      <c r="H29" s="751">
        <v>88</v>
      </c>
      <c r="I29" s="732" t="s">
        <v>14704</v>
      </c>
      <c r="J29" s="750">
        <v>7673.6</v>
      </c>
    </row>
    <row r="30" spans="1:10" ht="0.95" customHeight="1" thickTop="1">
      <c r="A30" s="749"/>
      <c r="B30" s="749"/>
      <c r="C30" s="749"/>
      <c r="D30" s="749"/>
      <c r="E30" s="749"/>
      <c r="F30" s="749"/>
      <c r="G30" s="749"/>
      <c r="H30" s="749"/>
      <c r="I30" s="749"/>
      <c r="J30" s="749"/>
    </row>
    <row r="31" spans="1:10" ht="24" customHeight="1">
      <c r="A31" s="745" t="s">
        <v>14566</v>
      </c>
      <c r="B31" s="745"/>
      <c r="C31" s="745"/>
      <c r="D31" s="745" t="s">
        <v>39</v>
      </c>
      <c r="E31" s="745"/>
      <c r="F31" s="944"/>
      <c r="G31" s="944"/>
      <c r="H31" s="746"/>
      <c r="I31" s="745"/>
      <c r="J31" s="736">
        <v>651382.14</v>
      </c>
    </row>
    <row r="32" spans="1:10" ht="24" customHeight="1">
      <c r="A32" s="745" t="s">
        <v>14565</v>
      </c>
      <c r="B32" s="745"/>
      <c r="C32" s="745"/>
      <c r="D32" s="745" t="s">
        <v>13796</v>
      </c>
      <c r="E32" s="745"/>
      <c r="F32" s="944"/>
      <c r="G32" s="944"/>
      <c r="H32" s="746"/>
      <c r="I32" s="745"/>
      <c r="J32" s="736">
        <v>78178.95</v>
      </c>
    </row>
    <row r="33" spans="1:10" ht="24" customHeight="1">
      <c r="A33" s="745" t="s">
        <v>14564</v>
      </c>
      <c r="B33" s="745"/>
      <c r="C33" s="745"/>
      <c r="D33" s="745" t="s">
        <v>14077</v>
      </c>
      <c r="E33" s="745"/>
      <c r="F33" s="944"/>
      <c r="G33" s="944"/>
      <c r="H33" s="746"/>
      <c r="I33" s="745"/>
      <c r="J33" s="736">
        <v>78178.95</v>
      </c>
    </row>
    <row r="34" spans="1:10" ht="18" customHeight="1">
      <c r="A34" s="748" t="s">
        <v>14689</v>
      </c>
      <c r="B34" s="737" t="s">
        <v>0</v>
      </c>
      <c r="C34" s="748" t="s">
        <v>14702</v>
      </c>
      <c r="D34" s="748" t="s">
        <v>1</v>
      </c>
      <c r="E34" s="939" t="s">
        <v>9</v>
      </c>
      <c r="F34" s="939"/>
      <c r="G34" s="747" t="s">
        <v>14701</v>
      </c>
      <c r="H34" s="737" t="s">
        <v>14700</v>
      </c>
      <c r="I34" s="737" t="s">
        <v>14699</v>
      </c>
      <c r="J34" s="737" t="s">
        <v>14572</v>
      </c>
    </row>
    <row r="35" spans="1:10" ht="26.1" customHeight="1">
      <c r="A35" s="744" t="s">
        <v>14712</v>
      </c>
      <c r="B35" s="742" t="s">
        <v>14688</v>
      </c>
      <c r="C35" s="744" t="s">
        <v>14583</v>
      </c>
      <c r="D35" s="744" t="s">
        <v>14034</v>
      </c>
      <c r="E35" s="948" t="s">
        <v>14711</v>
      </c>
      <c r="F35" s="948"/>
      <c r="G35" s="743" t="s">
        <v>37</v>
      </c>
      <c r="H35" s="754">
        <v>1</v>
      </c>
      <c r="I35" s="741">
        <v>10.14</v>
      </c>
      <c r="J35" s="741">
        <v>10.14</v>
      </c>
    </row>
    <row r="36" spans="1:10">
      <c r="A36" s="753"/>
      <c r="B36" s="753"/>
      <c r="C36" s="753"/>
      <c r="D36" s="753"/>
      <c r="E36" s="753" t="s">
        <v>14710</v>
      </c>
      <c r="F36" s="752">
        <v>0</v>
      </c>
      <c r="G36" s="753" t="s">
        <v>14709</v>
      </c>
      <c r="H36" s="752">
        <v>0</v>
      </c>
      <c r="I36" s="753" t="s">
        <v>14708</v>
      </c>
      <c r="J36" s="752">
        <v>0</v>
      </c>
    </row>
    <row r="37" spans="1:10">
      <c r="A37" s="753"/>
      <c r="B37" s="753"/>
      <c r="C37" s="753"/>
      <c r="D37" s="753"/>
      <c r="E37" s="753" t="s">
        <v>14707</v>
      </c>
      <c r="F37" s="752">
        <v>2.04</v>
      </c>
      <c r="G37" s="753"/>
      <c r="H37" s="949" t="s">
        <v>14706</v>
      </c>
      <c r="I37" s="949"/>
      <c r="J37" s="752">
        <v>12.18</v>
      </c>
    </row>
    <row r="38" spans="1:10" ht="30" customHeight="1" thickBot="1">
      <c r="A38" s="732"/>
      <c r="B38" s="732"/>
      <c r="C38" s="732"/>
      <c r="D38" s="732"/>
      <c r="E38" s="732"/>
      <c r="F38" s="732"/>
      <c r="G38" s="732" t="s">
        <v>14705</v>
      </c>
      <c r="H38" s="751">
        <v>200</v>
      </c>
      <c r="I38" s="732" t="s">
        <v>14704</v>
      </c>
      <c r="J38" s="750">
        <v>2436</v>
      </c>
    </row>
    <row r="39" spans="1:10" ht="0.95" customHeight="1" thickTop="1">
      <c r="A39" s="749"/>
      <c r="B39" s="749"/>
      <c r="C39" s="749"/>
      <c r="D39" s="749"/>
      <c r="E39" s="749"/>
      <c r="F39" s="749"/>
      <c r="G39" s="749"/>
      <c r="H39" s="749"/>
      <c r="I39" s="749"/>
      <c r="J39" s="749"/>
    </row>
    <row r="40" spans="1:10" ht="18" customHeight="1">
      <c r="A40" s="748" t="s">
        <v>14687</v>
      </c>
      <c r="B40" s="737" t="s">
        <v>0</v>
      </c>
      <c r="C40" s="748" t="s">
        <v>14702</v>
      </c>
      <c r="D40" s="748" t="s">
        <v>1</v>
      </c>
      <c r="E40" s="939" t="s">
        <v>9</v>
      </c>
      <c r="F40" s="939"/>
      <c r="G40" s="747" t="s">
        <v>14701</v>
      </c>
      <c r="H40" s="737" t="s">
        <v>14700</v>
      </c>
      <c r="I40" s="737" t="s">
        <v>14699</v>
      </c>
      <c r="J40" s="737" t="s">
        <v>14572</v>
      </c>
    </row>
    <row r="41" spans="1:10" ht="26.1" customHeight="1">
      <c r="A41" s="744" t="s">
        <v>14712</v>
      </c>
      <c r="B41" s="742" t="s">
        <v>14686</v>
      </c>
      <c r="C41" s="744" t="s">
        <v>14583</v>
      </c>
      <c r="D41" s="744" t="s">
        <v>14038</v>
      </c>
      <c r="E41" s="948" t="s">
        <v>14711</v>
      </c>
      <c r="F41" s="948"/>
      <c r="G41" s="743" t="s">
        <v>37</v>
      </c>
      <c r="H41" s="754">
        <v>1</v>
      </c>
      <c r="I41" s="741">
        <v>10.14</v>
      </c>
      <c r="J41" s="741">
        <v>10.14</v>
      </c>
    </row>
    <row r="42" spans="1:10">
      <c r="A42" s="753"/>
      <c r="B42" s="753"/>
      <c r="C42" s="753"/>
      <c r="D42" s="753"/>
      <c r="E42" s="753" t="s">
        <v>14710</v>
      </c>
      <c r="F42" s="752">
        <v>0</v>
      </c>
      <c r="G42" s="753" t="s">
        <v>14709</v>
      </c>
      <c r="H42" s="752">
        <v>0</v>
      </c>
      <c r="I42" s="753" t="s">
        <v>14708</v>
      </c>
      <c r="J42" s="752">
        <v>0</v>
      </c>
    </row>
    <row r="43" spans="1:10">
      <c r="A43" s="753"/>
      <c r="B43" s="753"/>
      <c r="C43" s="753"/>
      <c r="D43" s="753"/>
      <c r="E43" s="753" t="s">
        <v>14707</v>
      </c>
      <c r="F43" s="752">
        <v>2.04</v>
      </c>
      <c r="G43" s="753"/>
      <c r="H43" s="949" t="s">
        <v>14706</v>
      </c>
      <c r="I43" s="949"/>
      <c r="J43" s="752">
        <v>12.18</v>
      </c>
    </row>
    <row r="44" spans="1:10" ht="30" customHeight="1" thickBot="1">
      <c r="A44" s="732"/>
      <c r="B44" s="732"/>
      <c r="C44" s="732"/>
      <c r="D44" s="732"/>
      <c r="E44" s="732"/>
      <c r="F44" s="732"/>
      <c r="G44" s="732" t="s">
        <v>14705</v>
      </c>
      <c r="H44" s="751">
        <v>820</v>
      </c>
      <c r="I44" s="732" t="s">
        <v>14704</v>
      </c>
      <c r="J44" s="750">
        <v>9987.6</v>
      </c>
    </row>
    <row r="45" spans="1:10" ht="0.95" customHeight="1" thickTop="1">
      <c r="A45" s="749"/>
      <c r="B45" s="749"/>
      <c r="C45" s="749"/>
      <c r="D45" s="749"/>
      <c r="E45" s="749"/>
      <c r="F45" s="749"/>
      <c r="G45" s="749"/>
      <c r="H45" s="749"/>
      <c r="I45" s="749"/>
      <c r="J45" s="749"/>
    </row>
    <row r="46" spans="1:10" ht="18" customHeight="1">
      <c r="A46" s="748" t="s">
        <v>14685</v>
      </c>
      <c r="B46" s="737" t="s">
        <v>0</v>
      </c>
      <c r="C46" s="748" t="s">
        <v>14702</v>
      </c>
      <c r="D46" s="748" t="s">
        <v>1</v>
      </c>
      <c r="E46" s="939" t="s">
        <v>9</v>
      </c>
      <c r="F46" s="939"/>
      <c r="G46" s="747" t="s">
        <v>14701</v>
      </c>
      <c r="H46" s="737" t="s">
        <v>14700</v>
      </c>
      <c r="I46" s="737" t="s">
        <v>14699</v>
      </c>
      <c r="J46" s="737" t="s">
        <v>14572</v>
      </c>
    </row>
    <row r="47" spans="1:10" ht="39" customHeight="1">
      <c r="A47" s="744" t="s">
        <v>14712</v>
      </c>
      <c r="B47" s="742" t="s">
        <v>14684</v>
      </c>
      <c r="C47" s="744" t="s">
        <v>14583</v>
      </c>
      <c r="D47" s="744" t="s">
        <v>14044</v>
      </c>
      <c r="E47" s="948" t="s">
        <v>14711</v>
      </c>
      <c r="F47" s="948"/>
      <c r="G47" s="743" t="s">
        <v>31</v>
      </c>
      <c r="H47" s="754">
        <v>1</v>
      </c>
      <c r="I47" s="741">
        <v>29.44</v>
      </c>
      <c r="J47" s="741">
        <v>29.44</v>
      </c>
    </row>
    <row r="48" spans="1:10">
      <c r="A48" s="753"/>
      <c r="B48" s="753"/>
      <c r="C48" s="753"/>
      <c r="D48" s="753"/>
      <c r="E48" s="753" t="s">
        <v>14710</v>
      </c>
      <c r="F48" s="752">
        <v>0</v>
      </c>
      <c r="G48" s="753" t="s">
        <v>14709</v>
      </c>
      <c r="H48" s="752">
        <v>0</v>
      </c>
      <c r="I48" s="753" t="s">
        <v>14708</v>
      </c>
      <c r="J48" s="752">
        <v>0</v>
      </c>
    </row>
    <row r="49" spans="1:10">
      <c r="A49" s="753"/>
      <c r="B49" s="753"/>
      <c r="C49" s="753"/>
      <c r="D49" s="753"/>
      <c r="E49" s="753" t="s">
        <v>14707</v>
      </c>
      <c r="F49" s="752">
        <v>5.92</v>
      </c>
      <c r="G49" s="753"/>
      <c r="H49" s="949" t="s">
        <v>14706</v>
      </c>
      <c r="I49" s="949"/>
      <c r="J49" s="752">
        <v>35.36</v>
      </c>
    </row>
    <row r="50" spans="1:10" ht="30" customHeight="1" thickBot="1">
      <c r="A50" s="732"/>
      <c r="B50" s="732"/>
      <c r="C50" s="732"/>
      <c r="D50" s="732"/>
      <c r="E50" s="732"/>
      <c r="F50" s="732"/>
      <c r="G50" s="732" t="s">
        <v>14705</v>
      </c>
      <c r="H50" s="751">
        <v>1100</v>
      </c>
      <c r="I50" s="732" t="s">
        <v>14704</v>
      </c>
      <c r="J50" s="750">
        <v>38896</v>
      </c>
    </row>
    <row r="51" spans="1:10" ht="0.95" customHeight="1" thickTop="1">
      <c r="A51" s="749"/>
      <c r="B51" s="749"/>
      <c r="C51" s="749"/>
      <c r="D51" s="749"/>
      <c r="E51" s="749"/>
      <c r="F51" s="749"/>
      <c r="G51" s="749"/>
      <c r="H51" s="749"/>
      <c r="I51" s="749"/>
      <c r="J51" s="749"/>
    </row>
    <row r="52" spans="1:10" ht="18" customHeight="1">
      <c r="A52" s="748" t="s">
        <v>14683</v>
      </c>
      <c r="B52" s="737" t="s">
        <v>0</v>
      </c>
      <c r="C52" s="748" t="s">
        <v>14702</v>
      </c>
      <c r="D52" s="748" t="s">
        <v>1</v>
      </c>
      <c r="E52" s="939" t="s">
        <v>9</v>
      </c>
      <c r="F52" s="939"/>
      <c r="G52" s="747" t="s">
        <v>14701</v>
      </c>
      <c r="H52" s="737" t="s">
        <v>14700</v>
      </c>
      <c r="I52" s="737" t="s">
        <v>14699</v>
      </c>
      <c r="J52" s="737" t="s">
        <v>14572</v>
      </c>
    </row>
    <row r="53" spans="1:10" ht="26.1" customHeight="1">
      <c r="A53" s="744" t="s">
        <v>14712</v>
      </c>
      <c r="B53" s="742" t="s">
        <v>14682</v>
      </c>
      <c r="C53" s="744" t="s">
        <v>14583</v>
      </c>
      <c r="D53" s="744" t="s">
        <v>14681</v>
      </c>
      <c r="E53" s="948" t="s">
        <v>14711</v>
      </c>
      <c r="F53" s="948"/>
      <c r="G53" s="743" t="s">
        <v>31</v>
      </c>
      <c r="H53" s="754">
        <v>1</v>
      </c>
      <c r="I53" s="741">
        <v>24.39</v>
      </c>
      <c r="J53" s="741">
        <v>24.39</v>
      </c>
    </row>
    <row r="54" spans="1:10">
      <c r="A54" s="753"/>
      <c r="B54" s="753"/>
      <c r="C54" s="753"/>
      <c r="D54" s="753"/>
      <c r="E54" s="753" t="s">
        <v>14710</v>
      </c>
      <c r="F54" s="752">
        <v>0</v>
      </c>
      <c r="G54" s="753" t="s">
        <v>14709</v>
      </c>
      <c r="H54" s="752">
        <v>0</v>
      </c>
      <c r="I54" s="753" t="s">
        <v>14708</v>
      </c>
      <c r="J54" s="752">
        <v>0</v>
      </c>
    </row>
    <row r="55" spans="1:10">
      <c r="A55" s="753"/>
      <c r="B55" s="753"/>
      <c r="C55" s="753"/>
      <c r="D55" s="753"/>
      <c r="E55" s="753" t="s">
        <v>14707</v>
      </c>
      <c r="F55" s="752">
        <v>4.9000000000000004</v>
      </c>
      <c r="G55" s="753"/>
      <c r="H55" s="949" t="s">
        <v>14706</v>
      </c>
      <c r="I55" s="949"/>
      <c r="J55" s="752">
        <v>29.29</v>
      </c>
    </row>
    <row r="56" spans="1:10" ht="30" customHeight="1" thickBot="1">
      <c r="A56" s="732"/>
      <c r="B56" s="732"/>
      <c r="C56" s="732"/>
      <c r="D56" s="732"/>
      <c r="E56" s="732"/>
      <c r="F56" s="732"/>
      <c r="G56" s="732" t="s">
        <v>14705</v>
      </c>
      <c r="H56" s="751">
        <v>815</v>
      </c>
      <c r="I56" s="732" t="s">
        <v>14704</v>
      </c>
      <c r="J56" s="750">
        <v>23871.35</v>
      </c>
    </row>
    <row r="57" spans="1:10" ht="0.95" customHeight="1" thickTop="1">
      <c r="A57" s="749"/>
      <c r="B57" s="749"/>
      <c r="C57" s="749"/>
      <c r="D57" s="749"/>
      <c r="E57" s="749"/>
      <c r="F57" s="749"/>
      <c r="G57" s="749"/>
      <c r="H57" s="749"/>
      <c r="I57" s="749"/>
      <c r="J57" s="749"/>
    </row>
    <row r="58" spans="1:10" ht="18" customHeight="1">
      <c r="A58" s="748" t="s">
        <v>14680</v>
      </c>
      <c r="B58" s="737" t="s">
        <v>0</v>
      </c>
      <c r="C58" s="748" t="s">
        <v>14702</v>
      </c>
      <c r="D58" s="748" t="s">
        <v>1</v>
      </c>
      <c r="E58" s="939" t="s">
        <v>9</v>
      </c>
      <c r="F58" s="939"/>
      <c r="G58" s="747" t="s">
        <v>14701</v>
      </c>
      <c r="H58" s="737" t="s">
        <v>14700</v>
      </c>
      <c r="I58" s="737" t="s">
        <v>14699</v>
      </c>
      <c r="J58" s="737" t="s">
        <v>14572</v>
      </c>
    </row>
    <row r="59" spans="1:10" ht="26.1" customHeight="1">
      <c r="A59" s="744" t="s">
        <v>14712</v>
      </c>
      <c r="B59" s="742" t="s">
        <v>14679</v>
      </c>
      <c r="C59" s="744" t="s">
        <v>14583</v>
      </c>
      <c r="D59" s="744" t="s">
        <v>14051</v>
      </c>
      <c r="E59" s="948" t="s">
        <v>14711</v>
      </c>
      <c r="F59" s="948"/>
      <c r="G59" s="743" t="s">
        <v>37</v>
      </c>
      <c r="H59" s="754">
        <v>1</v>
      </c>
      <c r="I59" s="741">
        <v>13.82</v>
      </c>
      <c r="J59" s="741">
        <v>13.82</v>
      </c>
    </row>
    <row r="60" spans="1:10">
      <c r="A60" s="753"/>
      <c r="B60" s="753"/>
      <c r="C60" s="753"/>
      <c r="D60" s="753"/>
      <c r="E60" s="753" t="s">
        <v>14710</v>
      </c>
      <c r="F60" s="752">
        <v>0</v>
      </c>
      <c r="G60" s="753" t="s">
        <v>14709</v>
      </c>
      <c r="H60" s="752">
        <v>0</v>
      </c>
      <c r="I60" s="753" t="s">
        <v>14708</v>
      </c>
      <c r="J60" s="752">
        <v>0</v>
      </c>
    </row>
    <row r="61" spans="1:10">
      <c r="A61" s="753"/>
      <c r="B61" s="753"/>
      <c r="C61" s="753"/>
      <c r="D61" s="753"/>
      <c r="E61" s="753" t="s">
        <v>14707</v>
      </c>
      <c r="F61" s="752">
        <v>2.78</v>
      </c>
      <c r="G61" s="753"/>
      <c r="H61" s="949" t="s">
        <v>14706</v>
      </c>
      <c r="I61" s="949"/>
      <c r="J61" s="752">
        <v>16.600000000000001</v>
      </c>
    </row>
    <row r="62" spans="1:10" ht="30" customHeight="1" thickBot="1">
      <c r="A62" s="732"/>
      <c r="B62" s="732"/>
      <c r="C62" s="732"/>
      <c r="D62" s="732"/>
      <c r="E62" s="732"/>
      <c r="F62" s="732"/>
      <c r="G62" s="732" t="s">
        <v>14705</v>
      </c>
      <c r="H62" s="751">
        <v>180</v>
      </c>
      <c r="I62" s="732" t="s">
        <v>14704</v>
      </c>
      <c r="J62" s="750">
        <v>2988</v>
      </c>
    </row>
    <row r="63" spans="1:10" ht="0.95" customHeight="1" thickTop="1">
      <c r="A63" s="749"/>
      <c r="B63" s="749"/>
      <c r="C63" s="749"/>
      <c r="D63" s="749"/>
      <c r="E63" s="749"/>
      <c r="F63" s="749"/>
      <c r="G63" s="749"/>
      <c r="H63" s="749"/>
      <c r="I63" s="749"/>
      <c r="J63" s="749"/>
    </row>
    <row r="64" spans="1:10" ht="24" customHeight="1">
      <c r="A64" s="745" t="s">
        <v>14563</v>
      </c>
      <c r="B64" s="745"/>
      <c r="C64" s="745"/>
      <c r="D64" s="745" t="s">
        <v>13837</v>
      </c>
      <c r="E64" s="745"/>
      <c r="F64" s="944"/>
      <c r="G64" s="944"/>
      <c r="H64" s="746"/>
      <c r="I64" s="745"/>
      <c r="J64" s="736">
        <v>492983.7</v>
      </c>
    </row>
    <row r="65" spans="1:10" ht="18" customHeight="1">
      <c r="A65" s="748" t="s">
        <v>14678</v>
      </c>
      <c r="B65" s="737" t="s">
        <v>0</v>
      </c>
      <c r="C65" s="748" t="s">
        <v>14702</v>
      </c>
      <c r="D65" s="748" t="s">
        <v>1</v>
      </c>
      <c r="E65" s="939" t="s">
        <v>9</v>
      </c>
      <c r="F65" s="939"/>
      <c r="G65" s="747" t="s">
        <v>14701</v>
      </c>
      <c r="H65" s="737" t="s">
        <v>14700</v>
      </c>
      <c r="I65" s="737" t="s">
        <v>14699</v>
      </c>
      <c r="J65" s="737" t="s">
        <v>14572</v>
      </c>
    </row>
    <row r="66" spans="1:10" ht="26.1" customHeight="1">
      <c r="A66" s="744" t="s">
        <v>14712</v>
      </c>
      <c r="B66" s="742" t="s">
        <v>14677</v>
      </c>
      <c r="C66" s="744" t="s">
        <v>14583</v>
      </c>
      <c r="D66" s="744" t="s">
        <v>14059</v>
      </c>
      <c r="E66" s="948" t="s">
        <v>14711</v>
      </c>
      <c r="F66" s="948"/>
      <c r="G66" s="743" t="s">
        <v>37</v>
      </c>
      <c r="H66" s="754">
        <v>1</v>
      </c>
      <c r="I66" s="741">
        <v>537.13</v>
      </c>
      <c r="J66" s="741">
        <v>537.13</v>
      </c>
    </row>
    <row r="67" spans="1:10">
      <c r="A67" s="753"/>
      <c r="B67" s="753"/>
      <c r="C67" s="753"/>
      <c r="D67" s="753"/>
      <c r="E67" s="753" t="s">
        <v>14710</v>
      </c>
      <c r="F67" s="752">
        <v>0</v>
      </c>
      <c r="G67" s="753" t="s">
        <v>14709</v>
      </c>
      <c r="H67" s="752">
        <v>0</v>
      </c>
      <c r="I67" s="753" t="s">
        <v>14708</v>
      </c>
      <c r="J67" s="752">
        <v>0</v>
      </c>
    </row>
    <row r="68" spans="1:10">
      <c r="A68" s="753"/>
      <c r="B68" s="753"/>
      <c r="C68" s="753"/>
      <c r="D68" s="753"/>
      <c r="E68" s="753" t="s">
        <v>14707</v>
      </c>
      <c r="F68" s="752">
        <v>108.07</v>
      </c>
      <c r="G68" s="753"/>
      <c r="H68" s="949" t="s">
        <v>14706</v>
      </c>
      <c r="I68" s="949"/>
      <c r="J68" s="752">
        <v>645.20000000000005</v>
      </c>
    </row>
    <row r="69" spans="1:10" ht="30" customHeight="1" thickBot="1">
      <c r="A69" s="732"/>
      <c r="B69" s="732"/>
      <c r="C69" s="732"/>
      <c r="D69" s="732"/>
      <c r="E69" s="732"/>
      <c r="F69" s="732"/>
      <c r="G69" s="732" t="s">
        <v>14705</v>
      </c>
      <c r="H69" s="751">
        <v>456</v>
      </c>
      <c r="I69" s="732" t="s">
        <v>14704</v>
      </c>
      <c r="J69" s="750">
        <v>294211.20000000001</v>
      </c>
    </row>
    <row r="70" spans="1:10" ht="0.95" customHeight="1" thickTop="1">
      <c r="A70" s="749"/>
      <c r="B70" s="749"/>
      <c r="C70" s="749"/>
      <c r="D70" s="749"/>
      <c r="E70" s="749"/>
      <c r="F70" s="749"/>
      <c r="G70" s="749"/>
      <c r="H70" s="749"/>
      <c r="I70" s="749"/>
      <c r="J70" s="749"/>
    </row>
    <row r="71" spans="1:10" ht="18" customHeight="1">
      <c r="A71" s="748" t="s">
        <v>14676</v>
      </c>
      <c r="B71" s="737" t="s">
        <v>0</v>
      </c>
      <c r="C71" s="748" t="s">
        <v>14702</v>
      </c>
      <c r="D71" s="748" t="s">
        <v>1</v>
      </c>
      <c r="E71" s="939" t="s">
        <v>9</v>
      </c>
      <c r="F71" s="939"/>
      <c r="G71" s="747" t="s">
        <v>14701</v>
      </c>
      <c r="H71" s="737" t="s">
        <v>14700</v>
      </c>
      <c r="I71" s="737" t="s">
        <v>14699</v>
      </c>
      <c r="J71" s="737" t="s">
        <v>14572</v>
      </c>
    </row>
    <row r="72" spans="1:10" ht="26.1" customHeight="1">
      <c r="A72" s="744" t="s">
        <v>14712</v>
      </c>
      <c r="B72" s="742" t="s">
        <v>14675</v>
      </c>
      <c r="C72" s="744" t="s">
        <v>14583</v>
      </c>
      <c r="D72" s="744" t="s">
        <v>14062</v>
      </c>
      <c r="E72" s="948" t="s">
        <v>14711</v>
      </c>
      <c r="F72" s="948"/>
      <c r="G72" s="743" t="s">
        <v>37</v>
      </c>
      <c r="H72" s="754">
        <v>1</v>
      </c>
      <c r="I72" s="741">
        <v>2465.64</v>
      </c>
      <c r="J72" s="741">
        <v>2465.64</v>
      </c>
    </row>
    <row r="73" spans="1:10">
      <c r="A73" s="753"/>
      <c r="B73" s="753"/>
      <c r="C73" s="753"/>
      <c r="D73" s="753"/>
      <c r="E73" s="753" t="s">
        <v>14710</v>
      </c>
      <c r="F73" s="752">
        <v>0</v>
      </c>
      <c r="G73" s="753" t="s">
        <v>14709</v>
      </c>
      <c r="H73" s="752">
        <v>0</v>
      </c>
      <c r="I73" s="753" t="s">
        <v>14708</v>
      </c>
      <c r="J73" s="752">
        <v>0</v>
      </c>
    </row>
    <row r="74" spans="1:10">
      <c r="A74" s="753"/>
      <c r="B74" s="753"/>
      <c r="C74" s="753"/>
      <c r="D74" s="753"/>
      <c r="E74" s="753" t="s">
        <v>14707</v>
      </c>
      <c r="F74" s="752">
        <v>496.08</v>
      </c>
      <c r="G74" s="753"/>
      <c r="H74" s="949" t="s">
        <v>14706</v>
      </c>
      <c r="I74" s="949"/>
      <c r="J74" s="752">
        <v>2961.72</v>
      </c>
    </row>
    <row r="75" spans="1:10" ht="30" customHeight="1" thickBot="1">
      <c r="A75" s="732"/>
      <c r="B75" s="732"/>
      <c r="C75" s="732"/>
      <c r="D75" s="732"/>
      <c r="E75" s="732"/>
      <c r="F75" s="732"/>
      <c r="G75" s="732" t="s">
        <v>14705</v>
      </c>
      <c r="H75" s="751">
        <v>1</v>
      </c>
      <c r="I75" s="732" t="s">
        <v>14704</v>
      </c>
      <c r="J75" s="750">
        <v>2961.72</v>
      </c>
    </row>
    <row r="76" spans="1:10" ht="0.95" customHeight="1" thickTop="1">
      <c r="A76" s="749"/>
      <c r="B76" s="749"/>
      <c r="C76" s="749"/>
      <c r="D76" s="749"/>
      <c r="E76" s="749"/>
      <c r="F76" s="749"/>
      <c r="G76" s="749"/>
      <c r="H76" s="749"/>
      <c r="I76" s="749"/>
      <c r="J76" s="749"/>
    </row>
    <row r="77" spans="1:10" ht="18" customHeight="1">
      <c r="A77" s="748" t="s">
        <v>14674</v>
      </c>
      <c r="B77" s="737" t="s">
        <v>0</v>
      </c>
      <c r="C77" s="748" t="s">
        <v>14702</v>
      </c>
      <c r="D77" s="748" t="s">
        <v>1</v>
      </c>
      <c r="E77" s="939" t="s">
        <v>9</v>
      </c>
      <c r="F77" s="939"/>
      <c r="G77" s="747" t="s">
        <v>14701</v>
      </c>
      <c r="H77" s="737" t="s">
        <v>14700</v>
      </c>
      <c r="I77" s="737" t="s">
        <v>14699</v>
      </c>
      <c r="J77" s="737" t="s">
        <v>14572</v>
      </c>
    </row>
    <row r="78" spans="1:10" ht="26.1" customHeight="1">
      <c r="A78" s="744" t="s">
        <v>14712</v>
      </c>
      <c r="B78" s="742" t="s">
        <v>14673</v>
      </c>
      <c r="C78" s="744" t="s">
        <v>14583</v>
      </c>
      <c r="D78" s="744" t="s">
        <v>14064</v>
      </c>
      <c r="E78" s="948" t="s">
        <v>14711</v>
      </c>
      <c r="F78" s="948"/>
      <c r="G78" s="743" t="s">
        <v>37</v>
      </c>
      <c r="H78" s="754">
        <v>1</v>
      </c>
      <c r="I78" s="741">
        <v>5590.56</v>
      </c>
      <c r="J78" s="741">
        <v>5590.56</v>
      </c>
    </row>
    <row r="79" spans="1:10">
      <c r="A79" s="753"/>
      <c r="B79" s="753"/>
      <c r="C79" s="753"/>
      <c r="D79" s="753"/>
      <c r="E79" s="753" t="s">
        <v>14710</v>
      </c>
      <c r="F79" s="752">
        <v>0</v>
      </c>
      <c r="G79" s="753" t="s">
        <v>14709</v>
      </c>
      <c r="H79" s="752">
        <v>0</v>
      </c>
      <c r="I79" s="753" t="s">
        <v>14708</v>
      </c>
      <c r="J79" s="752">
        <v>0</v>
      </c>
    </row>
    <row r="80" spans="1:10">
      <c r="A80" s="753"/>
      <c r="B80" s="753"/>
      <c r="C80" s="753"/>
      <c r="D80" s="753"/>
      <c r="E80" s="753" t="s">
        <v>14707</v>
      </c>
      <c r="F80" s="752">
        <v>1124.82</v>
      </c>
      <c r="G80" s="753"/>
      <c r="H80" s="949" t="s">
        <v>14706</v>
      </c>
      <c r="I80" s="949"/>
      <c r="J80" s="752">
        <v>6715.38</v>
      </c>
    </row>
    <row r="81" spans="1:10" ht="30" customHeight="1" thickBot="1">
      <c r="A81" s="732"/>
      <c r="B81" s="732"/>
      <c r="C81" s="732"/>
      <c r="D81" s="732"/>
      <c r="E81" s="732"/>
      <c r="F81" s="732"/>
      <c r="G81" s="732" t="s">
        <v>14705</v>
      </c>
      <c r="H81" s="751">
        <v>2</v>
      </c>
      <c r="I81" s="732" t="s">
        <v>14704</v>
      </c>
      <c r="J81" s="750">
        <v>13430.76</v>
      </c>
    </row>
    <row r="82" spans="1:10" ht="0.95" customHeight="1" thickTop="1">
      <c r="A82" s="749"/>
      <c r="B82" s="749"/>
      <c r="C82" s="749"/>
      <c r="D82" s="749"/>
      <c r="E82" s="749"/>
      <c r="F82" s="749"/>
      <c r="G82" s="749"/>
      <c r="H82" s="749"/>
      <c r="I82" s="749"/>
      <c r="J82" s="749"/>
    </row>
    <row r="83" spans="1:10" ht="18" customHeight="1">
      <c r="A83" s="748" t="s">
        <v>14672</v>
      </c>
      <c r="B83" s="737" t="s">
        <v>0</v>
      </c>
      <c r="C83" s="748" t="s">
        <v>14702</v>
      </c>
      <c r="D83" s="748" t="s">
        <v>1</v>
      </c>
      <c r="E83" s="939" t="s">
        <v>9</v>
      </c>
      <c r="F83" s="939"/>
      <c r="G83" s="747" t="s">
        <v>14701</v>
      </c>
      <c r="H83" s="737" t="s">
        <v>14700</v>
      </c>
      <c r="I83" s="737" t="s">
        <v>14699</v>
      </c>
      <c r="J83" s="737" t="s">
        <v>14572</v>
      </c>
    </row>
    <row r="84" spans="1:10" ht="26.1" customHeight="1">
      <c r="A84" s="744" t="s">
        <v>14712</v>
      </c>
      <c r="B84" s="742" t="s">
        <v>14671</v>
      </c>
      <c r="C84" s="744" t="s">
        <v>14583</v>
      </c>
      <c r="D84" s="744" t="s">
        <v>14066</v>
      </c>
      <c r="E84" s="948" t="s">
        <v>14711</v>
      </c>
      <c r="F84" s="948"/>
      <c r="G84" s="743" t="s">
        <v>37</v>
      </c>
      <c r="H84" s="754">
        <v>1</v>
      </c>
      <c r="I84" s="741">
        <v>8981.5499999999993</v>
      </c>
      <c r="J84" s="741">
        <v>8981.5499999999993</v>
      </c>
    </row>
    <row r="85" spans="1:10">
      <c r="A85" s="753"/>
      <c r="B85" s="753"/>
      <c r="C85" s="753"/>
      <c r="D85" s="753"/>
      <c r="E85" s="753" t="s">
        <v>14710</v>
      </c>
      <c r="F85" s="752">
        <v>0</v>
      </c>
      <c r="G85" s="753" t="s">
        <v>14709</v>
      </c>
      <c r="H85" s="752">
        <v>0</v>
      </c>
      <c r="I85" s="753" t="s">
        <v>14708</v>
      </c>
      <c r="J85" s="752">
        <v>0</v>
      </c>
    </row>
    <row r="86" spans="1:10">
      <c r="A86" s="753"/>
      <c r="B86" s="753"/>
      <c r="C86" s="753"/>
      <c r="D86" s="753"/>
      <c r="E86" s="753" t="s">
        <v>14707</v>
      </c>
      <c r="F86" s="752">
        <v>1807.08</v>
      </c>
      <c r="G86" s="753"/>
      <c r="H86" s="949" t="s">
        <v>14706</v>
      </c>
      <c r="I86" s="949"/>
      <c r="J86" s="752">
        <v>10788.63</v>
      </c>
    </row>
    <row r="87" spans="1:10" ht="30" customHeight="1" thickBot="1">
      <c r="A87" s="732"/>
      <c r="B87" s="732"/>
      <c r="C87" s="732"/>
      <c r="D87" s="732"/>
      <c r="E87" s="732"/>
      <c r="F87" s="732"/>
      <c r="G87" s="732" t="s">
        <v>14705</v>
      </c>
      <c r="H87" s="751">
        <v>2</v>
      </c>
      <c r="I87" s="732" t="s">
        <v>14704</v>
      </c>
      <c r="J87" s="750">
        <v>21577.26</v>
      </c>
    </row>
    <row r="88" spans="1:10" ht="0.95" customHeight="1" thickTop="1">
      <c r="A88" s="749"/>
      <c r="B88" s="749"/>
      <c r="C88" s="749"/>
      <c r="D88" s="749"/>
      <c r="E88" s="749"/>
      <c r="F88" s="749"/>
      <c r="G88" s="749"/>
      <c r="H88" s="749"/>
      <c r="I88" s="749"/>
      <c r="J88" s="749"/>
    </row>
    <row r="89" spans="1:10" ht="18" customHeight="1">
      <c r="A89" s="748" t="s">
        <v>14670</v>
      </c>
      <c r="B89" s="737" t="s">
        <v>0</v>
      </c>
      <c r="C89" s="748" t="s">
        <v>14702</v>
      </c>
      <c r="D89" s="748" t="s">
        <v>1</v>
      </c>
      <c r="E89" s="939" t="s">
        <v>9</v>
      </c>
      <c r="F89" s="939"/>
      <c r="G89" s="747" t="s">
        <v>14701</v>
      </c>
      <c r="H89" s="737" t="s">
        <v>14700</v>
      </c>
      <c r="I89" s="737" t="s">
        <v>14699</v>
      </c>
      <c r="J89" s="737" t="s">
        <v>14572</v>
      </c>
    </row>
    <row r="90" spans="1:10" ht="26.1" customHeight="1">
      <c r="A90" s="744" t="s">
        <v>14712</v>
      </c>
      <c r="B90" s="742" t="s">
        <v>14669</v>
      </c>
      <c r="C90" s="744" t="s">
        <v>14583</v>
      </c>
      <c r="D90" s="744" t="s">
        <v>14069</v>
      </c>
      <c r="E90" s="948" t="s">
        <v>14711</v>
      </c>
      <c r="F90" s="948"/>
      <c r="G90" s="743" t="s">
        <v>37</v>
      </c>
      <c r="H90" s="754">
        <v>1</v>
      </c>
      <c r="I90" s="741">
        <v>524.33000000000004</v>
      </c>
      <c r="J90" s="741">
        <v>524.33000000000004</v>
      </c>
    </row>
    <row r="91" spans="1:10">
      <c r="A91" s="753"/>
      <c r="B91" s="753"/>
      <c r="C91" s="753"/>
      <c r="D91" s="753"/>
      <c r="E91" s="753" t="s">
        <v>14710</v>
      </c>
      <c r="F91" s="752">
        <v>0</v>
      </c>
      <c r="G91" s="753" t="s">
        <v>14709</v>
      </c>
      <c r="H91" s="752">
        <v>0</v>
      </c>
      <c r="I91" s="753" t="s">
        <v>14708</v>
      </c>
      <c r="J91" s="752">
        <v>0</v>
      </c>
    </row>
    <row r="92" spans="1:10">
      <c r="A92" s="753"/>
      <c r="B92" s="753"/>
      <c r="C92" s="753"/>
      <c r="D92" s="753"/>
      <c r="E92" s="753" t="s">
        <v>14707</v>
      </c>
      <c r="F92" s="752">
        <v>105.49</v>
      </c>
      <c r="G92" s="753"/>
      <c r="H92" s="949" t="s">
        <v>14706</v>
      </c>
      <c r="I92" s="949"/>
      <c r="J92" s="752">
        <v>629.82000000000005</v>
      </c>
    </row>
    <row r="93" spans="1:10" ht="30" customHeight="1" thickBot="1">
      <c r="A93" s="732"/>
      <c r="B93" s="732"/>
      <c r="C93" s="732"/>
      <c r="D93" s="732"/>
      <c r="E93" s="732"/>
      <c r="F93" s="732"/>
      <c r="G93" s="732" t="s">
        <v>14705</v>
      </c>
      <c r="H93" s="751">
        <v>228</v>
      </c>
      <c r="I93" s="732" t="s">
        <v>14704</v>
      </c>
      <c r="J93" s="750">
        <v>143598.96</v>
      </c>
    </row>
    <row r="94" spans="1:10" ht="0.95" customHeight="1" thickTop="1">
      <c r="A94" s="749"/>
      <c r="B94" s="749"/>
      <c r="C94" s="749"/>
      <c r="D94" s="749"/>
      <c r="E94" s="749"/>
      <c r="F94" s="749"/>
      <c r="G94" s="749"/>
      <c r="H94" s="749"/>
      <c r="I94" s="749"/>
      <c r="J94" s="749"/>
    </row>
    <row r="95" spans="1:10" ht="18" customHeight="1">
      <c r="A95" s="748" t="s">
        <v>14668</v>
      </c>
      <c r="B95" s="737" t="s">
        <v>0</v>
      </c>
      <c r="C95" s="748" t="s">
        <v>14702</v>
      </c>
      <c r="D95" s="748" t="s">
        <v>1</v>
      </c>
      <c r="E95" s="939" t="s">
        <v>9</v>
      </c>
      <c r="F95" s="939"/>
      <c r="G95" s="747" t="s">
        <v>14701</v>
      </c>
      <c r="H95" s="737" t="s">
        <v>14700</v>
      </c>
      <c r="I95" s="737" t="s">
        <v>14699</v>
      </c>
      <c r="J95" s="737" t="s">
        <v>14572</v>
      </c>
    </row>
    <row r="96" spans="1:10" ht="26.1" customHeight="1">
      <c r="A96" s="744" t="s">
        <v>14712</v>
      </c>
      <c r="B96" s="742" t="s">
        <v>14667</v>
      </c>
      <c r="C96" s="744" t="s">
        <v>14583</v>
      </c>
      <c r="D96" s="744" t="s">
        <v>14073</v>
      </c>
      <c r="E96" s="948" t="s">
        <v>14711</v>
      </c>
      <c r="F96" s="948"/>
      <c r="G96" s="743" t="s">
        <v>31</v>
      </c>
      <c r="H96" s="754">
        <v>1</v>
      </c>
      <c r="I96" s="741">
        <v>4.51</v>
      </c>
      <c r="J96" s="741">
        <v>4.51</v>
      </c>
    </row>
    <row r="97" spans="1:10">
      <c r="A97" s="753"/>
      <c r="B97" s="753"/>
      <c r="C97" s="753"/>
      <c r="D97" s="753"/>
      <c r="E97" s="753" t="s">
        <v>14710</v>
      </c>
      <c r="F97" s="752">
        <v>0</v>
      </c>
      <c r="G97" s="753" t="s">
        <v>14709</v>
      </c>
      <c r="H97" s="752">
        <v>0</v>
      </c>
      <c r="I97" s="753" t="s">
        <v>14708</v>
      </c>
      <c r="J97" s="752">
        <v>0</v>
      </c>
    </row>
    <row r="98" spans="1:10">
      <c r="A98" s="753"/>
      <c r="B98" s="753"/>
      <c r="C98" s="753"/>
      <c r="D98" s="753"/>
      <c r="E98" s="753" t="s">
        <v>14707</v>
      </c>
      <c r="F98" s="752">
        <v>0.9</v>
      </c>
      <c r="G98" s="753"/>
      <c r="H98" s="949" t="s">
        <v>14706</v>
      </c>
      <c r="I98" s="949"/>
      <c r="J98" s="752">
        <v>5.41</v>
      </c>
    </row>
    <row r="99" spans="1:10" ht="30" customHeight="1" thickBot="1">
      <c r="A99" s="732"/>
      <c r="B99" s="732"/>
      <c r="C99" s="732"/>
      <c r="D99" s="732"/>
      <c r="E99" s="732"/>
      <c r="F99" s="732"/>
      <c r="G99" s="732" t="s">
        <v>14705</v>
      </c>
      <c r="H99" s="751">
        <v>1350</v>
      </c>
      <c r="I99" s="732" t="s">
        <v>14704</v>
      </c>
      <c r="J99" s="750">
        <v>7303.5</v>
      </c>
    </row>
    <row r="100" spans="1:10" ht="0.95" customHeight="1" thickTop="1">
      <c r="A100" s="749"/>
      <c r="B100" s="749"/>
      <c r="C100" s="749"/>
      <c r="D100" s="749"/>
      <c r="E100" s="749"/>
      <c r="F100" s="749"/>
      <c r="G100" s="749"/>
      <c r="H100" s="749"/>
      <c r="I100" s="749"/>
      <c r="J100" s="749"/>
    </row>
    <row r="101" spans="1:10" ht="18" customHeight="1">
      <c r="A101" s="748" t="s">
        <v>14666</v>
      </c>
      <c r="B101" s="737" t="s">
        <v>0</v>
      </c>
      <c r="C101" s="748" t="s">
        <v>14702</v>
      </c>
      <c r="D101" s="748" t="s">
        <v>1</v>
      </c>
      <c r="E101" s="939" t="s">
        <v>9</v>
      </c>
      <c r="F101" s="939"/>
      <c r="G101" s="747" t="s">
        <v>14701</v>
      </c>
      <c r="H101" s="737" t="s">
        <v>14700</v>
      </c>
      <c r="I101" s="737" t="s">
        <v>14699</v>
      </c>
      <c r="J101" s="737" t="s">
        <v>14572</v>
      </c>
    </row>
    <row r="102" spans="1:10" ht="26.1" customHeight="1">
      <c r="A102" s="744" t="s">
        <v>14712</v>
      </c>
      <c r="B102" s="742" t="s">
        <v>14665</v>
      </c>
      <c r="C102" s="744" t="s">
        <v>14583</v>
      </c>
      <c r="D102" s="744" t="s">
        <v>14074</v>
      </c>
      <c r="E102" s="948" t="s">
        <v>14711</v>
      </c>
      <c r="F102" s="948"/>
      <c r="G102" s="743" t="s">
        <v>31</v>
      </c>
      <c r="H102" s="754">
        <v>1</v>
      </c>
      <c r="I102" s="741">
        <v>4.51</v>
      </c>
      <c r="J102" s="741">
        <v>4.51</v>
      </c>
    </row>
    <row r="103" spans="1:10">
      <c r="A103" s="753"/>
      <c r="B103" s="753"/>
      <c r="C103" s="753"/>
      <c r="D103" s="753"/>
      <c r="E103" s="753" t="s">
        <v>14710</v>
      </c>
      <c r="F103" s="752">
        <v>0</v>
      </c>
      <c r="G103" s="753" t="s">
        <v>14709</v>
      </c>
      <c r="H103" s="752">
        <v>0</v>
      </c>
      <c r="I103" s="753" t="s">
        <v>14708</v>
      </c>
      <c r="J103" s="752">
        <v>0</v>
      </c>
    </row>
    <row r="104" spans="1:10">
      <c r="A104" s="753"/>
      <c r="B104" s="753"/>
      <c r="C104" s="753"/>
      <c r="D104" s="753"/>
      <c r="E104" s="753" t="s">
        <v>14707</v>
      </c>
      <c r="F104" s="752">
        <v>0.9</v>
      </c>
      <c r="G104" s="753"/>
      <c r="H104" s="949" t="s">
        <v>14706</v>
      </c>
      <c r="I104" s="949"/>
      <c r="J104" s="752">
        <v>5.41</v>
      </c>
    </row>
    <row r="105" spans="1:10" ht="30" customHeight="1" thickBot="1">
      <c r="A105" s="732"/>
      <c r="B105" s="732"/>
      <c r="C105" s="732"/>
      <c r="D105" s="732"/>
      <c r="E105" s="732"/>
      <c r="F105" s="732"/>
      <c r="G105" s="732" t="s">
        <v>14705</v>
      </c>
      <c r="H105" s="751">
        <v>1350</v>
      </c>
      <c r="I105" s="732" t="s">
        <v>14704</v>
      </c>
      <c r="J105" s="750">
        <v>7303.5</v>
      </c>
    </row>
    <row r="106" spans="1:10" ht="0.95" customHeight="1" thickTop="1">
      <c r="A106" s="749"/>
      <c r="B106" s="749"/>
      <c r="C106" s="749"/>
      <c r="D106" s="749"/>
      <c r="E106" s="749"/>
      <c r="F106" s="749"/>
      <c r="G106" s="749"/>
      <c r="H106" s="749"/>
      <c r="I106" s="749"/>
      <c r="J106" s="749"/>
    </row>
    <row r="107" spans="1:10" ht="18" customHeight="1">
      <c r="A107" s="748" t="s">
        <v>14664</v>
      </c>
      <c r="B107" s="737" t="s">
        <v>0</v>
      </c>
      <c r="C107" s="748" t="s">
        <v>14702</v>
      </c>
      <c r="D107" s="748" t="s">
        <v>1</v>
      </c>
      <c r="E107" s="939" t="s">
        <v>9</v>
      </c>
      <c r="F107" s="939"/>
      <c r="G107" s="747" t="s">
        <v>14701</v>
      </c>
      <c r="H107" s="737" t="s">
        <v>14700</v>
      </c>
      <c r="I107" s="737" t="s">
        <v>14699</v>
      </c>
      <c r="J107" s="737" t="s">
        <v>14572</v>
      </c>
    </row>
    <row r="108" spans="1:10" ht="26.1" customHeight="1">
      <c r="A108" s="744" t="s">
        <v>14712</v>
      </c>
      <c r="B108" s="742" t="s">
        <v>14663</v>
      </c>
      <c r="C108" s="744" t="s">
        <v>14583</v>
      </c>
      <c r="D108" s="744" t="s">
        <v>14075</v>
      </c>
      <c r="E108" s="948" t="s">
        <v>14711</v>
      </c>
      <c r="F108" s="948"/>
      <c r="G108" s="743" t="s">
        <v>31</v>
      </c>
      <c r="H108" s="754">
        <v>1</v>
      </c>
      <c r="I108" s="741">
        <v>4.51</v>
      </c>
      <c r="J108" s="741">
        <v>4.51</v>
      </c>
    </row>
    <row r="109" spans="1:10">
      <c r="A109" s="753"/>
      <c r="B109" s="753"/>
      <c r="C109" s="753"/>
      <c r="D109" s="753"/>
      <c r="E109" s="753" t="s">
        <v>14710</v>
      </c>
      <c r="F109" s="752">
        <v>0</v>
      </c>
      <c r="G109" s="753" t="s">
        <v>14709</v>
      </c>
      <c r="H109" s="752">
        <v>0</v>
      </c>
      <c r="I109" s="753" t="s">
        <v>14708</v>
      </c>
      <c r="J109" s="752">
        <v>0</v>
      </c>
    </row>
    <row r="110" spans="1:10">
      <c r="A110" s="753"/>
      <c r="B110" s="753"/>
      <c r="C110" s="753"/>
      <c r="D110" s="753"/>
      <c r="E110" s="753" t="s">
        <v>14707</v>
      </c>
      <c r="F110" s="752">
        <v>0.9</v>
      </c>
      <c r="G110" s="753"/>
      <c r="H110" s="949" t="s">
        <v>14706</v>
      </c>
      <c r="I110" s="949"/>
      <c r="J110" s="752">
        <v>5.41</v>
      </c>
    </row>
    <row r="111" spans="1:10" ht="30" customHeight="1" thickBot="1">
      <c r="A111" s="732"/>
      <c r="B111" s="732"/>
      <c r="C111" s="732"/>
      <c r="D111" s="732"/>
      <c r="E111" s="732"/>
      <c r="F111" s="732"/>
      <c r="G111" s="732" t="s">
        <v>14705</v>
      </c>
      <c r="H111" s="751">
        <v>480</v>
      </c>
      <c r="I111" s="732" t="s">
        <v>14704</v>
      </c>
      <c r="J111" s="750">
        <v>2596.8000000000002</v>
      </c>
    </row>
    <row r="112" spans="1:10" ht="0.95" customHeight="1" thickTop="1">
      <c r="A112" s="749"/>
      <c r="B112" s="749"/>
      <c r="C112" s="749"/>
      <c r="D112" s="749"/>
      <c r="E112" s="749"/>
      <c r="F112" s="749"/>
      <c r="G112" s="749"/>
      <c r="H112" s="749"/>
      <c r="I112" s="749"/>
      <c r="J112" s="749"/>
    </row>
    <row r="113" spans="1:10" ht="24" customHeight="1">
      <c r="A113" s="745" t="s">
        <v>14562</v>
      </c>
      <c r="B113" s="745"/>
      <c r="C113" s="745"/>
      <c r="D113" s="745" t="s">
        <v>14078</v>
      </c>
      <c r="E113" s="745"/>
      <c r="F113" s="944"/>
      <c r="G113" s="944"/>
      <c r="H113" s="746"/>
      <c r="I113" s="745"/>
      <c r="J113" s="736">
        <v>36944.1</v>
      </c>
    </row>
    <row r="114" spans="1:10" ht="18" customHeight="1">
      <c r="A114" s="748" t="s">
        <v>14661</v>
      </c>
      <c r="B114" s="737" t="s">
        <v>0</v>
      </c>
      <c r="C114" s="748" t="s">
        <v>14702</v>
      </c>
      <c r="D114" s="748" t="s">
        <v>1</v>
      </c>
      <c r="E114" s="939" t="s">
        <v>9</v>
      </c>
      <c r="F114" s="939"/>
      <c r="G114" s="747" t="s">
        <v>14701</v>
      </c>
      <c r="H114" s="737" t="s">
        <v>14700</v>
      </c>
      <c r="I114" s="737" t="s">
        <v>14699</v>
      </c>
      <c r="J114" s="737" t="s">
        <v>14572</v>
      </c>
    </row>
    <row r="115" spans="1:10" ht="39" customHeight="1">
      <c r="A115" s="744" t="s">
        <v>14712</v>
      </c>
      <c r="B115" s="742" t="s">
        <v>14662</v>
      </c>
      <c r="C115" s="744" t="s">
        <v>14583</v>
      </c>
      <c r="D115" s="744" t="s">
        <v>14083</v>
      </c>
      <c r="E115" s="948" t="s">
        <v>14711</v>
      </c>
      <c r="F115" s="948"/>
      <c r="G115" s="743" t="s">
        <v>31</v>
      </c>
      <c r="H115" s="754">
        <v>1</v>
      </c>
      <c r="I115" s="741">
        <v>23.37</v>
      </c>
      <c r="J115" s="741">
        <v>23.37</v>
      </c>
    </row>
    <row r="116" spans="1:10">
      <c r="A116" s="753"/>
      <c r="B116" s="753"/>
      <c r="C116" s="753"/>
      <c r="D116" s="753"/>
      <c r="E116" s="753" t="s">
        <v>14710</v>
      </c>
      <c r="F116" s="752">
        <v>0</v>
      </c>
      <c r="G116" s="753" t="s">
        <v>14709</v>
      </c>
      <c r="H116" s="752">
        <v>0</v>
      </c>
      <c r="I116" s="753" t="s">
        <v>14708</v>
      </c>
      <c r="J116" s="752">
        <v>0</v>
      </c>
    </row>
    <row r="117" spans="1:10">
      <c r="A117" s="753"/>
      <c r="B117" s="753"/>
      <c r="C117" s="753"/>
      <c r="D117" s="753"/>
      <c r="E117" s="753" t="s">
        <v>14707</v>
      </c>
      <c r="F117" s="752">
        <v>4.7</v>
      </c>
      <c r="G117" s="753"/>
      <c r="H117" s="949" t="s">
        <v>14706</v>
      </c>
      <c r="I117" s="949"/>
      <c r="J117" s="752">
        <v>28.07</v>
      </c>
    </row>
    <row r="118" spans="1:10" ht="30" customHeight="1" thickBot="1">
      <c r="A118" s="732"/>
      <c r="B118" s="732"/>
      <c r="C118" s="732"/>
      <c r="D118" s="732"/>
      <c r="E118" s="732"/>
      <c r="F118" s="732"/>
      <c r="G118" s="732" t="s">
        <v>14705</v>
      </c>
      <c r="H118" s="751">
        <v>35</v>
      </c>
      <c r="I118" s="732" t="s">
        <v>14704</v>
      </c>
      <c r="J118" s="750">
        <v>982.45</v>
      </c>
    </row>
    <row r="119" spans="1:10" ht="0.95" customHeight="1" thickTop="1">
      <c r="A119" s="749"/>
      <c r="B119" s="749"/>
      <c r="C119" s="749"/>
      <c r="D119" s="749"/>
      <c r="E119" s="749"/>
      <c r="F119" s="749"/>
      <c r="G119" s="749"/>
      <c r="H119" s="749"/>
      <c r="I119" s="749"/>
      <c r="J119" s="749"/>
    </row>
    <row r="120" spans="1:10" ht="18" customHeight="1">
      <c r="A120" s="748" t="s">
        <v>14661</v>
      </c>
      <c r="B120" s="737" t="s">
        <v>0</v>
      </c>
      <c r="C120" s="748" t="s">
        <v>14702</v>
      </c>
      <c r="D120" s="748" t="s">
        <v>1</v>
      </c>
      <c r="E120" s="939" t="s">
        <v>9</v>
      </c>
      <c r="F120" s="939"/>
      <c r="G120" s="747" t="s">
        <v>14701</v>
      </c>
      <c r="H120" s="737" t="s">
        <v>14700</v>
      </c>
      <c r="I120" s="737" t="s">
        <v>14699</v>
      </c>
      <c r="J120" s="737" t="s">
        <v>14572</v>
      </c>
    </row>
    <row r="121" spans="1:10" ht="39" customHeight="1">
      <c r="A121" s="744" t="s">
        <v>14712</v>
      </c>
      <c r="B121" s="742" t="s">
        <v>14660</v>
      </c>
      <c r="C121" s="744" t="s">
        <v>14583</v>
      </c>
      <c r="D121" s="744" t="s">
        <v>14222</v>
      </c>
      <c r="E121" s="948" t="s">
        <v>14711</v>
      </c>
      <c r="F121" s="948"/>
      <c r="G121" s="743" t="s">
        <v>2</v>
      </c>
      <c r="H121" s="754">
        <v>1</v>
      </c>
      <c r="I121" s="741">
        <v>161.41999999999999</v>
      </c>
      <c r="J121" s="741">
        <v>161.41999999999999</v>
      </c>
    </row>
    <row r="122" spans="1:10">
      <c r="A122" s="753"/>
      <c r="B122" s="753"/>
      <c r="C122" s="753"/>
      <c r="D122" s="753"/>
      <c r="E122" s="753" t="s">
        <v>14710</v>
      </c>
      <c r="F122" s="752">
        <v>0</v>
      </c>
      <c r="G122" s="753" t="s">
        <v>14709</v>
      </c>
      <c r="H122" s="752">
        <v>0</v>
      </c>
      <c r="I122" s="753" t="s">
        <v>14708</v>
      </c>
      <c r="J122" s="752">
        <v>0</v>
      </c>
    </row>
    <row r="123" spans="1:10">
      <c r="A123" s="753"/>
      <c r="B123" s="753"/>
      <c r="C123" s="753"/>
      <c r="D123" s="753"/>
      <c r="E123" s="753" t="s">
        <v>14707</v>
      </c>
      <c r="F123" s="752">
        <v>32.47</v>
      </c>
      <c r="G123" s="753"/>
      <c r="H123" s="949" t="s">
        <v>14706</v>
      </c>
      <c r="I123" s="949"/>
      <c r="J123" s="752">
        <v>193.89</v>
      </c>
    </row>
    <row r="124" spans="1:10" ht="30" customHeight="1" thickBot="1">
      <c r="A124" s="732"/>
      <c r="B124" s="732"/>
      <c r="C124" s="732"/>
      <c r="D124" s="732"/>
      <c r="E124" s="732"/>
      <c r="F124" s="732"/>
      <c r="G124" s="732" t="s">
        <v>14705</v>
      </c>
      <c r="H124" s="751">
        <v>13.3</v>
      </c>
      <c r="I124" s="732" t="s">
        <v>14704</v>
      </c>
      <c r="J124" s="750">
        <v>2578.73</v>
      </c>
    </row>
    <row r="125" spans="1:10" ht="0.95" customHeight="1" thickTop="1">
      <c r="A125" s="749"/>
      <c r="B125" s="749"/>
      <c r="C125" s="749"/>
      <c r="D125" s="749"/>
      <c r="E125" s="749"/>
      <c r="F125" s="749"/>
      <c r="G125" s="749"/>
      <c r="H125" s="749"/>
      <c r="I125" s="749"/>
      <c r="J125" s="749"/>
    </row>
    <row r="126" spans="1:10" ht="18" customHeight="1">
      <c r="A126" s="748" t="s">
        <v>14658</v>
      </c>
      <c r="B126" s="737" t="s">
        <v>0</v>
      </c>
      <c r="C126" s="748" t="s">
        <v>14702</v>
      </c>
      <c r="D126" s="748" t="s">
        <v>1</v>
      </c>
      <c r="E126" s="939" t="s">
        <v>9</v>
      </c>
      <c r="F126" s="939"/>
      <c r="G126" s="747" t="s">
        <v>14701</v>
      </c>
      <c r="H126" s="737" t="s">
        <v>14700</v>
      </c>
      <c r="I126" s="737" t="s">
        <v>14699</v>
      </c>
      <c r="J126" s="737" t="s">
        <v>14572</v>
      </c>
    </row>
    <row r="127" spans="1:10" ht="39" customHeight="1">
      <c r="A127" s="744" t="s">
        <v>14712</v>
      </c>
      <c r="B127" s="742" t="s">
        <v>14659</v>
      </c>
      <c r="C127" s="744" t="s">
        <v>14583</v>
      </c>
      <c r="D127" s="744" t="s">
        <v>14086</v>
      </c>
      <c r="E127" s="948" t="s">
        <v>14711</v>
      </c>
      <c r="F127" s="948"/>
      <c r="G127" s="743" t="s">
        <v>31</v>
      </c>
      <c r="H127" s="754">
        <v>1</v>
      </c>
      <c r="I127" s="741">
        <v>32.090000000000003</v>
      </c>
      <c r="J127" s="741">
        <v>32.090000000000003</v>
      </c>
    </row>
    <row r="128" spans="1:10">
      <c r="A128" s="753"/>
      <c r="B128" s="753"/>
      <c r="C128" s="753"/>
      <c r="D128" s="753"/>
      <c r="E128" s="753" t="s">
        <v>14710</v>
      </c>
      <c r="F128" s="752">
        <v>0</v>
      </c>
      <c r="G128" s="753" t="s">
        <v>14709</v>
      </c>
      <c r="H128" s="752">
        <v>0</v>
      </c>
      <c r="I128" s="753" t="s">
        <v>14708</v>
      </c>
      <c r="J128" s="752">
        <v>0</v>
      </c>
    </row>
    <row r="129" spans="1:10">
      <c r="A129" s="753"/>
      <c r="B129" s="753"/>
      <c r="C129" s="753"/>
      <c r="D129" s="753"/>
      <c r="E129" s="753" t="s">
        <v>14707</v>
      </c>
      <c r="F129" s="752">
        <v>6.45</v>
      </c>
      <c r="G129" s="753"/>
      <c r="H129" s="949" t="s">
        <v>14706</v>
      </c>
      <c r="I129" s="949"/>
      <c r="J129" s="752">
        <v>38.54</v>
      </c>
    </row>
    <row r="130" spans="1:10" ht="30" customHeight="1" thickBot="1">
      <c r="A130" s="732"/>
      <c r="B130" s="732"/>
      <c r="C130" s="732"/>
      <c r="D130" s="732"/>
      <c r="E130" s="732"/>
      <c r="F130" s="732"/>
      <c r="G130" s="732" t="s">
        <v>14705</v>
      </c>
      <c r="H130" s="751">
        <v>20</v>
      </c>
      <c r="I130" s="732" t="s">
        <v>14704</v>
      </c>
      <c r="J130" s="750">
        <v>770.8</v>
      </c>
    </row>
    <row r="131" spans="1:10" ht="0.95" customHeight="1" thickTop="1">
      <c r="A131" s="749"/>
      <c r="B131" s="749"/>
      <c r="C131" s="749"/>
      <c r="D131" s="749"/>
      <c r="E131" s="749"/>
      <c r="F131" s="749"/>
      <c r="G131" s="749"/>
      <c r="H131" s="749"/>
      <c r="I131" s="749"/>
      <c r="J131" s="749"/>
    </row>
    <row r="132" spans="1:10" ht="18" customHeight="1">
      <c r="A132" s="748" t="s">
        <v>14658</v>
      </c>
      <c r="B132" s="737" t="s">
        <v>0</v>
      </c>
      <c r="C132" s="748" t="s">
        <v>14702</v>
      </c>
      <c r="D132" s="748" t="s">
        <v>1</v>
      </c>
      <c r="E132" s="939" t="s">
        <v>9</v>
      </c>
      <c r="F132" s="939"/>
      <c r="G132" s="747" t="s">
        <v>14701</v>
      </c>
      <c r="H132" s="737" t="s">
        <v>14700</v>
      </c>
      <c r="I132" s="737" t="s">
        <v>14699</v>
      </c>
      <c r="J132" s="737" t="s">
        <v>14572</v>
      </c>
    </row>
    <row r="133" spans="1:10" ht="51.95" customHeight="1">
      <c r="A133" s="744" t="s">
        <v>14712</v>
      </c>
      <c r="B133" s="742" t="s">
        <v>14657</v>
      </c>
      <c r="C133" s="744" t="s">
        <v>74</v>
      </c>
      <c r="D133" s="744" t="s">
        <v>6097</v>
      </c>
      <c r="E133" s="948" t="s">
        <v>14711</v>
      </c>
      <c r="F133" s="948"/>
      <c r="G133" s="743" t="s">
        <v>40</v>
      </c>
      <c r="H133" s="754">
        <v>1</v>
      </c>
      <c r="I133" s="741">
        <v>9.27</v>
      </c>
      <c r="J133" s="741">
        <v>9.27</v>
      </c>
    </row>
    <row r="134" spans="1:10">
      <c r="A134" s="753"/>
      <c r="B134" s="753"/>
      <c r="C134" s="753"/>
      <c r="D134" s="753"/>
      <c r="E134" s="753" t="s">
        <v>14710</v>
      </c>
      <c r="F134" s="752">
        <v>0</v>
      </c>
      <c r="G134" s="753" t="s">
        <v>14709</v>
      </c>
      <c r="H134" s="752">
        <v>0</v>
      </c>
      <c r="I134" s="753" t="s">
        <v>14708</v>
      </c>
      <c r="J134" s="752">
        <v>0</v>
      </c>
    </row>
    <row r="135" spans="1:10">
      <c r="A135" s="753"/>
      <c r="B135" s="753"/>
      <c r="C135" s="753"/>
      <c r="D135" s="753"/>
      <c r="E135" s="753" t="s">
        <v>14707</v>
      </c>
      <c r="F135" s="752">
        <v>1.86</v>
      </c>
      <c r="G135" s="753"/>
      <c r="H135" s="949" t="s">
        <v>14706</v>
      </c>
      <c r="I135" s="949"/>
      <c r="J135" s="752">
        <v>11.13</v>
      </c>
    </row>
    <row r="136" spans="1:10" ht="30" customHeight="1" thickBot="1">
      <c r="A136" s="732"/>
      <c r="B136" s="732"/>
      <c r="C136" s="732"/>
      <c r="D136" s="732"/>
      <c r="E136" s="732"/>
      <c r="F136" s="732"/>
      <c r="G136" s="732" t="s">
        <v>14705</v>
      </c>
      <c r="H136" s="751">
        <v>66</v>
      </c>
      <c r="I136" s="732" t="s">
        <v>14704</v>
      </c>
      <c r="J136" s="750">
        <v>734.58</v>
      </c>
    </row>
    <row r="137" spans="1:10" ht="0.95" customHeight="1" thickTop="1">
      <c r="A137" s="749"/>
      <c r="B137" s="749"/>
      <c r="C137" s="749"/>
      <c r="D137" s="749"/>
      <c r="E137" s="749"/>
      <c r="F137" s="749"/>
      <c r="G137" s="749"/>
      <c r="H137" s="749"/>
      <c r="I137" s="749"/>
      <c r="J137" s="749"/>
    </row>
    <row r="138" spans="1:10" ht="18" customHeight="1">
      <c r="A138" s="748" t="s">
        <v>14655</v>
      </c>
      <c r="B138" s="737" t="s">
        <v>0</v>
      </c>
      <c r="C138" s="748" t="s">
        <v>14702</v>
      </c>
      <c r="D138" s="748" t="s">
        <v>1</v>
      </c>
      <c r="E138" s="939" t="s">
        <v>9</v>
      </c>
      <c r="F138" s="939"/>
      <c r="G138" s="747" t="s">
        <v>14701</v>
      </c>
      <c r="H138" s="737" t="s">
        <v>14700</v>
      </c>
      <c r="I138" s="737" t="s">
        <v>14699</v>
      </c>
      <c r="J138" s="737" t="s">
        <v>14572</v>
      </c>
    </row>
    <row r="139" spans="1:10" ht="39" customHeight="1">
      <c r="A139" s="744" t="s">
        <v>14712</v>
      </c>
      <c r="B139" s="742" t="s">
        <v>14656</v>
      </c>
      <c r="C139" s="744" t="s">
        <v>14583</v>
      </c>
      <c r="D139" s="744" t="s">
        <v>14088</v>
      </c>
      <c r="E139" s="948" t="s">
        <v>14711</v>
      </c>
      <c r="F139" s="948"/>
      <c r="G139" s="743" t="s">
        <v>31</v>
      </c>
      <c r="H139" s="754">
        <v>1</v>
      </c>
      <c r="I139" s="741">
        <v>32.770000000000003</v>
      </c>
      <c r="J139" s="741">
        <v>32.770000000000003</v>
      </c>
    </row>
    <row r="140" spans="1:10">
      <c r="A140" s="753"/>
      <c r="B140" s="753"/>
      <c r="C140" s="753"/>
      <c r="D140" s="753"/>
      <c r="E140" s="753" t="s">
        <v>14710</v>
      </c>
      <c r="F140" s="752">
        <v>0</v>
      </c>
      <c r="G140" s="753" t="s">
        <v>14709</v>
      </c>
      <c r="H140" s="752">
        <v>0</v>
      </c>
      <c r="I140" s="753" t="s">
        <v>14708</v>
      </c>
      <c r="J140" s="752">
        <v>0</v>
      </c>
    </row>
    <row r="141" spans="1:10">
      <c r="A141" s="753"/>
      <c r="B141" s="753"/>
      <c r="C141" s="753"/>
      <c r="D141" s="753"/>
      <c r="E141" s="753" t="s">
        <v>14707</v>
      </c>
      <c r="F141" s="752">
        <v>6.59</v>
      </c>
      <c r="G141" s="753"/>
      <c r="H141" s="949" t="s">
        <v>14706</v>
      </c>
      <c r="I141" s="949"/>
      <c r="J141" s="752">
        <v>39.36</v>
      </c>
    </row>
    <row r="142" spans="1:10" ht="30" customHeight="1" thickBot="1">
      <c r="A142" s="732"/>
      <c r="B142" s="732"/>
      <c r="C142" s="732"/>
      <c r="D142" s="732"/>
      <c r="E142" s="732"/>
      <c r="F142" s="732"/>
      <c r="G142" s="732" t="s">
        <v>14705</v>
      </c>
      <c r="H142" s="751">
        <v>21</v>
      </c>
      <c r="I142" s="732" t="s">
        <v>14704</v>
      </c>
      <c r="J142" s="750">
        <v>826.56</v>
      </c>
    </row>
    <row r="143" spans="1:10" ht="0.95" customHeight="1" thickTop="1">
      <c r="A143" s="749"/>
      <c r="B143" s="749"/>
      <c r="C143" s="749"/>
      <c r="D143" s="749"/>
      <c r="E143" s="749"/>
      <c r="F143" s="749"/>
      <c r="G143" s="749"/>
      <c r="H143" s="749"/>
      <c r="I143" s="749"/>
      <c r="J143" s="749"/>
    </row>
    <row r="144" spans="1:10" ht="18" customHeight="1">
      <c r="A144" s="748" t="s">
        <v>14655</v>
      </c>
      <c r="B144" s="737" t="s">
        <v>0</v>
      </c>
      <c r="C144" s="748" t="s">
        <v>14702</v>
      </c>
      <c r="D144" s="748" t="s">
        <v>1</v>
      </c>
      <c r="E144" s="939" t="s">
        <v>9</v>
      </c>
      <c r="F144" s="939"/>
      <c r="G144" s="747" t="s">
        <v>14701</v>
      </c>
      <c r="H144" s="737" t="s">
        <v>14700</v>
      </c>
      <c r="I144" s="737" t="s">
        <v>14699</v>
      </c>
      <c r="J144" s="737" t="s">
        <v>14572</v>
      </c>
    </row>
    <row r="145" spans="1:10" ht="26.1" customHeight="1">
      <c r="A145" s="744" t="s">
        <v>14712</v>
      </c>
      <c r="B145" s="742" t="s">
        <v>14654</v>
      </c>
      <c r="C145" s="744" t="s">
        <v>74</v>
      </c>
      <c r="D145" s="744" t="s">
        <v>2265</v>
      </c>
      <c r="E145" s="948" t="s">
        <v>14711</v>
      </c>
      <c r="F145" s="948"/>
      <c r="G145" s="743" t="s">
        <v>2</v>
      </c>
      <c r="H145" s="754">
        <v>1</v>
      </c>
      <c r="I145" s="741">
        <v>51.42</v>
      </c>
      <c r="J145" s="741">
        <v>51.42</v>
      </c>
    </row>
    <row r="146" spans="1:10">
      <c r="A146" s="753"/>
      <c r="B146" s="753"/>
      <c r="C146" s="753"/>
      <c r="D146" s="753"/>
      <c r="E146" s="753" t="s">
        <v>14710</v>
      </c>
      <c r="F146" s="752">
        <v>0</v>
      </c>
      <c r="G146" s="753" t="s">
        <v>14709</v>
      </c>
      <c r="H146" s="752">
        <v>0</v>
      </c>
      <c r="I146" s="753" t="s">
        <v>14708</v>
      </c>
      <c r="J146" s="752">
        <v>0</v>
      </c>
    </row>
    <row r="147" spans="1:10">
      <c r="A147" s="753"/>
      <c r="B147" s="753"/>
      <c r="C147" s="753"/>
      <c r="D147" s="753"/>
      <c r="E147" s="753" t="s">
        <v>14707</v>
      </c>
      <c r="F147" s="752">
        <v>10.34</v>
      </c>
      <c r="G147" s="753"/>
      <c r="H147" s="949" t="s">
        <v>14706</v>
      </c>
      <c r="I147" s="949"/>
      <c r="J147" s="752">
        <v>61.76</v>
      </c>
    </row>
    <row r="148" spans="1:10" ht="30" customHeight="1" thickBot="1">
      <c r="A148" s="732"/>
      <c r="B148" s="732"/>
      <c r="C148" s="732"/>
      <c r="D148" s="732"/>
      <c r="E148" s="732"/>
      <c r="F148" s="732"/>
      <c r="G148" s="732" t="s">
        <v>14705</v>
      </c>
      <c r="H148" s="751">
        <v>6</v>
      </c>
      <c r="I148" s="732" t="s">
        <v>14704</v>
      </c>
      <c r="J148" s="750">
        <v>370.56</v>
      </c>
    </row>
    <row r="149" spans="1:10" ht="0.95" customHeight="1" thickTop="1">
      <c r="A149" s="749"/>
      <c r="B149" s="749"/>
      <c r="C149" s="749"/>
      <c r="D149" s="749"/>
      <c r="E149" s="749"/>
      <c r="F149" s="749"/>
      <c r="G149" s="749"/>
      <c r="H149" s="749"/>
      <c r="I149" s="749"/>
      <c r="J149" s="749"/>
    </row>
    <row r="150" spans="1:10" ht="18" customHeight="1">
      <c r="A150" s="748" t="s">
        <v>14653</v>
      </c>
      <c r="B150" s="737" t="s">
        <v>0</v>
      </c>
      <c r="C150" s="748" t="s">
        <v>14702</v>
      </c>
      <c r="D150" s="748" t="s">
        <v>1</v>
      </c>
      <c r="E150" s="939" t="s">
        <v>9</v>
      </c>
      <c r="F150" s="939"/>
      <c r="G150" s="747" t="s">
        <v>14701</v>
      </c>
      <c r="H150" s="737" t="s">
        <v>14700</v>
      </c>
      <c r="I150" s="737" t="s">
        <v>14699</v>
      </c>
      <c r="J150" s="737" t="s">
        <v>14572</v>
      </c>
    </row>
    <row r="151" spans="1:10" ht="39" customHeight="1">
      <c r="A151" s="744" t="s">
        <v>14712</v>
      </c>
      <c r="B151" s="742" t="s">
        <v>14652</v>
      </c>
      <c r="C151" s="744" t="s">
        <v>14583</v>
      </c>
      <c r="D151" s="744" t="s">
        <v>14119</v>
      </c>
      <c r="E151" s="948" t="s">
        <v>14711</v>
      </c>
      <c r="F151" s="948"/>
      <c r="G151" s="743" t="s">
        <v>31</v>
      </c>
      <c r="H151" s="754">
        <v>1</v>
      </c>
      <c r="I151" s="741">
        <v>50.44</v>
      </c>
      <c r="J151" s="741">
        <v>50.44</v>
      </c>
    </row>
    <row r="152" spans="1:10">
      <c r="A152" s="753"/>
      <c r="B152" s="753"/>
      <c r="C152" s="753"/>
      <c r="D152" s="753"/>
      <c r="E152" s="753" t="s">
        <v>14710</v>
      </c>
      <c r="F152" s="752">
        <v>0</v>
      </c>
      <c r="G152" s="753" t="s">
        <v>14709</v>
      </c>
      <c r="H152" s="752">
        <v>0</v>
      </c>
      <c r="I152" s="753" t="s">
        <v>14708</v>
      </c>
      <c r="J152" s="752">
        <v>0</v>
      </c>
    </row>
    <row r="153" spans="1:10">
      <c r="A153" s="753"/>
      <c r="B153" s="753"/>
      <c r="C153" s="753"/>
      <c r="D153" s="753"/>
      <c r="E153" s="753" t="s">
        <v>14707</v>
      </c>
      <c r="F153" s="752">
        <v>10.14</v>
      </c>
      <c r="G153" s="753"/>
      <c r="H153" s="949" t="s">
        <v>14706</v>
      </c>
      <c r="I153" s="949"/>
      <c r="J153" s="752">
        <v>60.58</v>
      </c>
    </row>
    <row r="154" spans="1:10" ht="30" customHeight="1" thickBot="1">
      <c r="A154" s="732"/>
      <c r="B154" s="732"/>
      <c r="C154" s="732"/>
      <c r="D154" s="732"/>
      <c r="E154" s="732"/>
      <c r="F154" s="732"/>
      <c r="G154" s="732" t="s">
        <v>14705</v>
      </c>
      <c r="H154" s="751">
        <v>3</v>
      </c>
      <c r="I154" s="732" t="s">
        <v>14704</v>
      </c>
      <c r="J154" s="750">
        <v>181.74</v>
      </c>
    </row>
    <row r="155" spans="1:10" ht="0.95" customHeight="1" thickTop="1">
      <c r="A155" s="749"/>
      <c r="B155" s="749"/>
      <c r="C155" s="749"/>
      <c r="D155" s="749"/>
      <c r="E155" s="749"/>
      <c r="F155" s="749"/>
      <c r="G155" s="749"/>
      <c r="H155" s="749"/>
      <c r="I155" s="749"/>
      <c r="J155" s="749"/>
    </row>
    <row r="156" spans="1:10" ht="18" customHeight="1">
      <c r="A156" s="748" t="s">
        <v>14651</v>
      </c>
      <c r="B156" s="737" t="s">
        <v>0</v>
      </c>
      <c r="C156" s="748" t="s">
        <v>14702</v>
      </c>
      <c r="D156" s="748" t="s">
        <v>1</v>
      </c>
      <c r="E156" s="939" t="s">
        <v>9</v>
      </c>
      <c r="F156" s="939"/>
      <c r="G156" s="747" t="s">
        <v>14701</v>
      </c>
      <c r="H156" s="737" t="s">
        <v>14700</v>
      </c>
      <c r="I156" s="737" t="s">
        <v>14699</v>
      </c>
      <c r="J156" s="737" t="s">
        <v>14572</v>
      </c>
    </row>
    <row r="157" spans="1:10" ht="39" customHeight="1">
      <c r="A157" s="744" t="s">
        <v>14712</v>
      </c>
      <c r="B157" s="742" t="s">
        <v>14650</v>
      </c>
      <c r="C157" s="744" t="s">
        <v>74</v>
      </c>
      <c r="D157" s="744" t="s">
        <v>6241</v>
      </c>
      <c r="E157" s="948" t="s">
        <v>14711</v>
      </c>
      <c r="F157" s="948"/>
      <c r="G157" s="743" t="s">
        <v>37</v>
      </c>
      <c r="H157" s="754">
        <v>1</v>
      </c>
      <c r="I157" s="741">
        <v>18.440000000000001</v>
      </c>
      <c r="J157" s="741">
        <v>18.440000000000001</v>
      </c>
    </row>
    <row r="158" spans="1:10">
      <c r="A158" s="753"/>
      <c r="B158" s="753"/>
      <c r="C158" s="753"/>
      <c r="D158" s="753"/>
      <c r="E158" s="753" t="s">
        <v>14710</v>
      </c>
      <c r="F158" s="752">
        <v>0</v>
      </c>
      <c r="G158" s="753" t="s">
        <v>14709</v>
      </c>
      <c r="H158" s="752">
        <v>0</v>
      </c>
      <c r="I158" s="753" t="s">
        <v>14708</v>
      </c>
      <c r="J158" s="752">
        <v>0</v>
      </c>
    </row>
    <row r="159" spans="1:10">
      <c r="A159" s="753"/>
      <c r="B159" s="753"/>
      <c r="C159" s="753"/>
      <c r="D159" s="753"/>
      <c r="E159" s="753" t="s">
        <v>14707</v>
      </c>
      <c r="F159" s="752">
        <v>3.71</v>
      </c>
      <c r="G159" s="753"/>
      <c r="H159" s="949" t="s">
        <v>14706</v>
      </c>
      <c r="I159" s="949"/>
      <c r="J159" s="752">
        <v>22.15</v>
      </c>
    </row>
    <row r="160" spans="1:10" ht="30" customHeight="1" thickBot="1">
      <c r="A160" s="732"/>
      <c r="B160" s="732"/>
      <c r="C160" s="732"/>
      <c r="D160" s="732"/>
      <c r="E160" s="732"/>
      <c r="F160" s="732"/>
      <c r="G160" s="732" t="s">
        <v>14705</v>
      </c>
      <c r="H160" s="751">
        <v>2</v>
      </c>
      <c r="I160" s="732" t="s">
        <v>14704</v>
      </c>
      <c r="J160" s="750">
        <v>44.3</v>
      </c>
    </row>
    <row r="161" spans="1:10" ht="0.95" customHeight="1" thickTop="1">
      <c r="A161" s="749"/>
      <c r="B161" s="749"/>
      <c r="C161" s="749"/>
      <c r="D161" s="749"/>
      <c r="E161" s="749"/>
      <c r="F161" s="749"/>
      <c r="G161" s="749"/>
      <c r="H161" s="749"/>
      <c r="I161" s="749"/>
      <c r="J161" s="749"/>
    </row>
    <row r="162" spans="1:10" ht="18" customHeight="1">
      <c r="A162" s="748" t="s">
        <v>14649</v>
      </c>
      <c r="B162" s="737" t="s">
        <v>0</v>
      </c>
      <c r="C162" s="748" t="s">
        <v>14702</v>
      </c>
      <c r="D162" s="748" t="s">
        <v>1</v>
      </c>
      <c r="E162" s="939" t="s">
        <v>9</v>
      </c>
      <c r="F162" s="939"/>
      <c r="G162" s="747" t="s">
        <v>14701</v>
      </c>
      <c r="H162" s="737" t="s">
        <v>14700</v>
      </c>
      <c r="I162" s="737" t="s">
        <v>14699</v>
      </c>
      <c r="J162" s="737" t="s">
        <v>14572</v>
      </c>
    </row>
    <row r="163" spans="1:10" ht="39" customHeight="1">
      <c r="A163" s="744" t="s">
        <v>14712</v>
      </c>
      <c r="B163" s="742" t="s">
        <v>14648</v>
      </c>
      <c r="C163" s="744" t="s">
        <v>74</v>
      </c>
      <c r="D163" s="744" t="s">
        <v>6244</v>
      </c>
      <c r="E163" s="948" t="s">
        <v>14711</v>
      </c>
      <c r="F163" s="948"/>
      <c r="G163" s="743" t="s">
        <v>37</v>
      </c>
      <c r="H163" s="754">
        <v>1</v>
      </c>
      <c r="I163" s="741">
        <v>22.17</v>
      </c>
      <c r="J163" s="741">
        <v>22.17</v>
      </c>
    </row>
    <row r="164" spans="1:10">
      <c r="A164" s="753"/>
      <c r="B164" s="753"/>
      <c r="C164" s="753"/>
      <c r="D164" s="753"/>
      <c r="E164" s="753" t="s">
        <v>14710</v>
      </c>
      <c r="F164" s="752">
        <v>0</v>
      </c>
      <c r="G164" s="753" t="s">
        <v>14709</v>
      </c>
      <c r="H164" s="752">
        <v>0</v>
      </c>
      <c r="I164" s="753" t="s">
        <v>14708</v>
      </c>
      <c r="J164" s="752">
        <v>0</v>
      </c>
    </row>
    <row r="165" spans="1:10">
      <c r="A165" s="753"/>
      <c r="B165" s="753"/>
      <c r="C165" s="753"/>
      <c r="D165" s="753"/>
      <c r="E165" s="753" t="s">
        <v>14707</v>
      </c>
      <c r="F165" s="752">
        <v>4.46</v>
      </c>
      <c r="G165" s="753"/>
      <c r="H165" s="949" t="s">
        <v>14706</v>
      </c>
      <c r="I165" s="949"/>
      <c r="J165" s="752">
        <v>26.63</v>
      </c>
    </row>
    <row r="166" spans="1:10" ht="30" customHeight="1" thickBot="1">
      <c r="A166" s="732"/>
      <c r="B166" s="732"/>
      <c r="C166" s="732"/>
      <c r="D166" s="732"/>
      <c r="E166" s="732"/>
      <c r="F166" s="732"/>
      <c r="G166" s="732" t="s">
        <v>14705</v>
      </c>
      <c r="H166" s="751">
        <v>1</v>
      </c>
      <c r="I166" s="732" t="s">
        <v>14704</v>
      </c>
      <c r="J166" s="750">
        <v>26.63</v>
      </c>
    </row>
    <row r="167" spans="1:10" ht="0.95" customHeight="1" thickTop="1">
      <c r="A167" s="749"/>
      <c r="B167" s="749"/>
      <c r="C167" s="749"/>
      <c r="D167" s="749"/>
      <c r="E167" s="749"/>
      <c r="F167" s="749"/>
      <c r="G167" s="749"/>
      <c r="H167" s="749"/>
      <c r="I167" s="749"/>
      <c r="J167" s="749"/>
    </row>
    <row r="168" spans="1:10" ht="18" customHeight="1">
      <c r="A168" s="748" t="s">
        <v>14647</v>
      </c>
      <c r="B168" s="737" t="s">
        <v>0</v>
      </c>
      <c r="C168" s="748" t="s">
        <v>14702</v>
      </c>
      <c r="D168" s="748" t="s">
        <v>1</v>
      </c>
      <c r="E168" s="939" t="s">
        <v>9</v>
      </c>
      <c r="F168" s="939"/>
      <c r="G168" s="747" t="s">
        <v>14701</v>
      </c>
      <c r="H168" s="737" t="s">
        <v>14700</v>
      </c>
      <c r="I168" s="737" t="s">
        <v>14699</v>
      </c>
      <c r="J168" s="737" t="s">
        <v>14572</v>
      </c>
    </row>
    <row r="169" spans="1:10" ht="39" customHeight="1">
      <c r="A169" s="744" t="s">
        <v>14712</v>
      </c>
      <c r="B169" s="742" t="s">
        <v>14646</v>
      </c>
      <c r="C169" s="744" t="s">
        <v>14583</v>
      </c>
      <c r="D169" s="744" t="s">
        <v>14094</v>
      </c>
      <c r="E169" s="948" t="s">
        <v>14711</v>
      </c>
      <c r="F169" s="948"/>
      <c r="G169" s="743" t="s">
        <v>37</v>
      </c>
      <c r="H169" s="754">
        <v>1</v>
      </c>
      <c r="I169" s="741">
        <v>13.84</v>
      </c>
      <c r="J169" s="741">
        <v>13.84</v>
      </c>
    </row>
    <row r="170" spans="1:10">
      <c r="A170" s="753"/>
      <c r="B170" s="753"/>
      <c r="C170" s="753"/>
      <c r="D170" s="753"/>
      <c r="E170" s="753" t="s">
        <v>14710</v>
      </c>
      <c r="F170" s="752">
        <v>0</v>
      </c>
      <c r="G170" s="753" t="s">
        <v>14709</v>
      </c>
      <c r="H170" s="752">
        <v>0</v>
      </c>
      <c r="I170" s="753" t="s">
        <v>14708</v>
      </c>
      <c r="J170" s="752">
        <v>0</v>
      </c>
    </row>
    <row r="171" spans="1:10">
      <c r="A171" s="753"/>
      <c r="B171" s="753"/>
      <c r="C171" s="753"/>
      <c r="D171" s="753"/>
      <c r="E171" s="753" t="s">
        <v>14707</v>
      </c>
      <c r="F171" s="752">
        <v>2.78</v>
      </c>
      <c r="G171" s="753"/>
      <c r="H171" s="949" t="s">
        <v>14706</v>
      </c>
      <c r="I171" s="949"/>
      <c r="J171" s="752">
        <v>16.62</v>
      </c>
    </row>
    <row r="172" spans="1:10" ht="30" customHeight="1" thickBot="1">
      <c r="A172" s="732"/>
      <c r="B172" s="732"/>
      <c r="C172" s="732"/>
      <c r="D172" s="732"/>
      <c r="E172" s="732"/>
      <c r="F172" s="732"/>
      <c r="G172" s="732" t="s">
        <v>14705</v>
      </c>
      <c r="H172" s="751">
        <v>8</v>
      </c>
      <c r="I172" s="732" t="s">
        <v>14704</v>
      </c>
      <c r="J172" s="750">
        <v>132.96</v>
      </c>
    </row>
    <row r="173" spans="1:10" ht="0.95" customHeight="1" thickTop="1">
      <c r="A173" s="749"/>
      <c r="B173" s="749"/>
      <c r="C173" s="749"/>
      <c r="D173" s="749"/>
      <c r="E173" s="749"/>
      <c r="F173" s="749"/>
      <c r="G173" s="749"/>
      <c r="H173" s="749"/>
      <c r="I173" s="749"/>
      <c r="J173" s="749"/>
    </row>
    <row r="174" spans="1:10" ht="18" customHeight="1">
      <c r="A174" s="748" t="s">
        <v>14645</v>
      </c>
      <c r="B174" s="737" t="s">
        <v>0</v>
      </c>
      <c r="C174" s="748" t="s">
        <v>14702</v>
      </c>
      <c r="D174" s="748" t="s">
        <v>1</v>
      </c>
      <c r="E174" s="939" t="s">
        <v>9</v>
      </c>
      <c r="F174" s="939"/>
      <c r="G174" s="747" t="s">
        <v>14701</v>
      </c>
      <c r="H174" s="737" t="s">
        <v>14700</v>
      </c>
      <c r="I174" s="737" t="s">
        <v>14699</v>
      </c>
      <c r="J174" s="737" t="s">
        <v>14572</v>
      </c>
    </row>
    <row r="175" spans="1:10" ht="39" customHeight="1">
      <c r="A175" s="744" t="s">
        <v>14712</v>
      </c>
      <c r="B175" s="742" t="s">
        <v>14644</v>
      </c>
      <c r="C175" s="744" t="s">
        <v>14583</v>
      </c>
      <c r="D175" s="744" t="s">
        <v>14095</v>
      </c>
      <c r="E175" s="948" t="s">
        <v>14711</v>
      </c>
      <c r="F175" s="948"/>
      <c r="G175" s="743" t="s">
        <v>37</v>
      </c>
      <c r="H175" s="754">
        <v>1</v>
      </c>
      <c r="I175" s="741">
        <v>21.47</v>
      </c>
      <c r="J175" s="741">
        <v>21.47</v>
      </c>
    </row>
    <row r="176" spans="1:10">
      <c r="A176" s="753"/>
      <c r="B176" s="753"/>
      <c r="C176" s="753"/>
      <c r="D176" s="753"/>
      <c r="E176" s="753" t="s">
        <v>14710</v>
      </c>
      <c r="F176" s="752">
        <v>0</v>
      </c>
      <c r="G176" s="753" t="s">
        <v>14709</v>
      </c>
      <c r="H176" s="752">
        <v>0</v>
      </c>
      <c r="I176" s="753" t="s">
        <v>14708</v>
      </c>
      <c r="J176" s="752">
        <v>0</v>
      </c>
    </row>
    <row r="177" spans="1:10">
      <c r="A177" s="753"/>
      <c r="B177" s="753"/>
      <c r="C177" s="753"/>
      <c r="D177" s="753"/>
      <c r="E177" s="753" t="s">
        <v>14707</v>
      </c>
      <c r="F177" s="752">
        <v>4.3099999999999996</v>
      </c>
      <c r="G177" s="753"/>
      <c r="H177" s="949" t="s">
        <v>14706</v>
      </c>
      <c r="I177" s="949"/>
      <c r="J177" s="752">
        <v>25.78</v>
      </c>
    </row>
    <row r="178" spans="1:10" ht="30" customHeight="1" thickBot="1">
      <c r="A178" s="732"/>
      <c r="B178" s="732"/>
      <c r="C178" s="732"/>
      <c r="D178" s="732"/>
      <c r="E178" s="732"/>
      <c r="F178" s="732"/>
      <c r="G178" s="732" t="s">
        <v>14705</v>
      </c>
      <c r="H178" s="751">
        <v>8</v>
      </c>
      <c r="I178" s="732" t="s">
        <v>14704</v>
      </c>
      <c r="J178" s="750">
        <v>206.24</v>
      </c>
    </row>
    <row r="179" spans="1:10" ht="0.95" customHeight="1" thickTop="1">
      <c r="A179" s="749"/>
      <c r="B179" s="749"/>
      <c r="C179" s="749"/>
      <c r="D179" s="749"/>
      <c r="E179" s="749"/>
      <c r="F179" s="749"/>
      <c r="G179" s="749"/>
      <c r="H179" s="749"/>
      <c r="I179" s="749"/>
      <c r="J179" s="749"/>
    </row>
    <row r="180" spans="1:10" ht="18" customHeight="1">
      <c r="A180" s="748" t="s">
        <v>14643</v>
      </c>
      <c r="B180" s="737" t="s">
        <v>0</v>
      </c>
      <c r="C180" s="748" t="s">
        <v>14702</v>
      </c>
      <c r="D180" s="748" t="s">
        <v>1</v>
      </c>
      <c r="E180" s="939" t="s">
        <v>9</v>
      </c>
      <c r="F180" s="939"/>
      <c r="G180" s="747" t="s">
        <v>14701</v>
      </c>
      <c r="H180" s="737" t="s">
        <v>14700</v>
      </c>
      <c r="I180" s="737" t="s">
        <v>14699</v>
      </c>
      <c r="J180" s="737" t="s">
        <v>14572</v>
      </c>
    </row>
    <row r="181" spans="1:10" ht="39" customHeight="1">
      <c r="A181" s="744" t="s">
        <v>14712</v>
      </c>
      <c r="B181" s="742" t="s">
        <v>14642</v>
      </c>
      <c r="C181" s="744" t="s">
        <v>14583</v>
      </c>
      <c r="D181" s="744" t="s">
        <v>14096</v>
      </c>
      <c r="E181" s="948" t="s">
        <v>14711</v>
      </c>
      <c r="F181" s="948"/>
      <c r="G181" s="743" t="s">
        <v>37</v>
      </c>
      <c r="H181" s="754">
        <v>1</v>
      </c>
      <c r="I181" s="741">
        <v>28.21</v>
      </c>
      <c r="J181" s="741">
        <v>28.21</v>
      </c>
    </row>
    <row r="182" spans="1:10">
      <c r="A182" s="753"/>
      <c r="B182" s="753"/>
      <c r="C182" s="753"/>
      <c r="D182" s="753"/>
      <c r="E182" s="753" t="s">
        <v>14710</v>
      </c>
      <c r="F182" s="752">
        <v>0</v>
      </c>
      <c r="G182" s="753" t="s">
        <v>14709</v>
      </c>
      <c r="H182" s="752">
        <v>0</v>
      </c>
      <c r="I182" s="753" t="s">
        <v>14708</v>
      </c>
      <c r="J182" s="752">
        <v>0</v>
      </c>
    </row>
    <row r="183" spans="1:10">
      <c r="A183" s="753"/>
      <c r="B183" s="753"/>
      <c r="C183" s="753"/>
      <c r="D183" s="753"/>
      <c r="E183" s="753" t="s">
        <v>14707</v>
      </c>
      <c r="F183" s="752">
        <v>5.67</v>
      </c>
      <c r="G183" s="753"/>
      <c r="H183" s="949" t="s">
        <v>14706</v>
      </c>
      <c r="I183" s="949"/>
      <c r="J183" s="752">
        <v>33.880000000000003</v>
      </c>
    </row>
    <row r="184" spans="1:10" ht="30" customHeight="1" thickBot="1">
      <c r="A184" s="732"/>
      <c r="B184" s="732"/>
      <c r="C184" s="732"/>
      <c r="D184" s="732"/>
      <c r="E184" s="732"/>
      <c r="F184" s="732"/>
      <c r="G184" s="732" t="s">
        <v>14705</v>
      </c>
      <c r="H184" s="751">
        <v>6</v>
      </c>
      <c r="I184" s="732" t="s">
        <v>14704</v>
      </c>
      <c r="J184" s="750">
        <v>203.28</v>
      </c>
    </row>
    <row r="185" spans="1:10" ht="0.95" customHeight="1" thickTop="1">
      <c r="A185" s="749"/>
      <c r="B185" s="749"/>
      <c r="C185" s="749"/>
      <c r="D185" s="749"/>
      <c r="E185" s="749"/>
      <c r="F185" s="749"/>
      <c r="G185" s="749"/>
      <c r="H185" s="749"/>
      <c r="I185" s="749"/>
      <c r="J185" s="749"/>
    </row>
    <row r="186" spans="1:10" ht="18" customHeight="1">
      <c r="A186" s="748" t="s">
        <v>14641</v>
      </c>
      <c r="B186" s="737" t="s">
        <v>0</v>
      </c>
      <c r="C186" s="748" t="s">
        <v>14702</v>
      </c>
      <c r="D186" s="748" t="s">
        <v>1</v>
      </c>
      <c r="E186" s="939" t="s">
        <v>9</v>
      </c>
      <c r="F186" s="939"/>
      <c r="G186" s="747" t="s">
        <v>14701</v>
      </c>
      <c r="H186" s="737" t="s">
        <v>14700</v>
      </c>
      <c r="I186" s="737" t="s">
        <v>14699</v>
      </c>
      <c r="J186" s="737" t="s">
        <v>14572</v>
      </c>
    </row>
    <row r="187" spans="1:10" ht="39" customHeight="1">
      <c r="A187" s="744" t="s">
        <v>14712</v>
      </c>
      <c r="B187" s="742" t="s">
        <v>14640</v>
      </c>
      <c r="C187" s="744" t="s">
        <v>14583</v>
      </c>
      <c r="D187" s="744" t="s">
        <v>14128</v>
      </c>
      <c r="E187" s="948" t="s">
        <v>14711</v>
      </c>
      <c r="F187" s="948"/>
      <c r="G187" s="743" t="s">
        <v>37</v>
      </c>
      <c r="H187" s="754">
        <v>1</v>
      </c>
      <c r="I187" s="741">
        <v>29.1</v>
      </c>
      <c r="J187" s="741">
        <v>29.1</v>
      </c>
    </row>
    <row r="188" spans="1:10">
      <c r="A188" s="753"/>
      <c r="B188" s="753"/>
      <c r="C188" s="753"/>
      <c r="D188" s="753"/>
      <c r="E188" s="753" t="s">
        <v>14710</v>
      </c>
      <c r="F188" s="752">
        <v>0</v>
      </c>
      <c r="G188" s="753" t="s">
        <v>14709</v>
      </c>
      <c r="H188" s="752">
        <v>0</v>
      </c>
      <c r="I188" s="753" t="s">
        <v>14708</v>
      </c>
      <c r="J188" s="752">
        <v>0</v>
      </c>
    </row>
    <row r="189" spans="1:10">
      <c r="A189" s="753"/>
      <c r="B189" s="753"/>
      <c r="C189" s="753"/>
      <c r="D189" s="753"/>
      <c r="E189" s="753" t="s">
        <v>14707</v>
      </c>
      <c r="F189" s="752">
        <v>5.85</v>
      </c>
      <c r="G189" s="753"/>
      <c r="H189" s="949" t="s">
        <v>14706</v>
      </c>
      <c r="I189" s="949"/>
      <c r="J189" s="752">
        <v>34.950000000000003</v>
      </c>
    </row>
    <row r="190" spans="1:10" ht="30" customHeight="1" thickBot="1">
      <c r="A190" s="732"/>
      <c r="B190" s="732"/>
      <c r="C190" s="732"/>
      <c r="D190" s="732"/>
      <c r="E190" s="732"/>
      <c r="F190" s="732"/>
      <c r="G190" s="732" t="s">
        <v>14705</v>
      </c>
      <c r="H190" s="751">
        <v>2</v>
      </c>
      <c r="I190" s="732" t="s">
        <v>14704</v>
      </c>
      <c r="J190" s="750">
        <v>69.900000000000006</v>
      </c>
    </row>
    <row r="191" spans="1:10" ht="0.95" customHeight="1" thickTop="1">
      <c r="A191" s="749"/>
      <c r="B191" s="749"/>
      <c r="C191" s="749"/>
      <c r="D191" s="749"/>
      <c r="E191" s="749"/>
      <c r="F191" s="749"/>
      <c r="G191" s="749"/>
      <c r="H191" s="749"/>
      <c r="I191" s="749"/>
      <c r="J191" s="749"/>
    </row>
    <row r="192" spans="1:10" ht="18" customHeight="1">
      <c r="A192" s="748" t="s">
        <v>14639</v>
      </c>
      <c r="B192" s="737" t="s">
        <v>0</v>
      </c>
      <c r="C192" s="748" t="s">
        <v>14702</v>
      </c>
      <c r="D192" s="748" t="s">
        <v>1</v>
      </c>
      <c r="E192" s="939" t="s">
        <v>9</v>
      </c>
      <c r="F192" s="939"/>
      <c r="G192" s="747" t="s">
        <v>14701</v>
      </c>
      <c r="H192" s="737" t="s">
        <v>14700</v>
      </c>
      <c r="I192" s="737" t="s">
        <v>14699</v>
      </c>
      <c r="J192" s="737" t="s">
        <v>14572</v>
      </c>
    </row>
    <row r="193" spans="1:10" ht="26.1" customHeight="1">
      <c r="A193" s="744" t="s">
        <v>14712</v>
      </c>
      <c r="B193" s="742" t="s">
        <v>14638</v>
      </c>
      <c r="C193" s="744" t="s">
        <v>14583</v>
      </c>
      <c r="D193" s="744" t="s">
        <v>14104</v>
      </c>
      <c r="E193" s="948" t="s">
        <v>14711</v>
      </c>
      <c r="F193" s="948"/>
      <c r="G193" s="743" t="s">
        <v>37</v>
      </c>
      <c r="H193" s="754">
        <v>1</v>
      </c>
      <c r="I193" s="741">
        <v>9.34</v>
      </c>
      <c r="J193" s="741">
        <v>9.34</v>
      </c>
    </row>
    <row r="194" spans="1:10">
      <c r="A194" s="753"/>
      <c r="B194" s="753"/>
      <c r="C194" s="753"/>
      <c r="D194" s="753"/>
      <c r="E194" s="753" t="s">
        <v>14710</v>
      </c>
      <c r="F194" s="752">
        <v>0</v>
      </c>
      <c r="G194" s="753" t="s">
        <v>14709</v>
      </c>
      <c r="H194" s="752">
        <v>0</v>
      </c>
      <c r="I194" s="753" t="s">
        <v>14708</v>
      </c>
      <c r="J194" s="752">
        <v>0</v>
      </c>
    </row>
    <row r="195" spans="1:10">
      <c r="A195" s="753"/>
      <c r="B195" s="753"/>
      <c r="C195" s="753"/>
      <c r="D195" s="753"/>
      <c r="E195" s="753" t="s">
        <v>14707</v>
      </c>
      <c r="F195" s="752">
        <v>1.87</v>
      </c>
      <c r="G195" s="753"/>
      <c r="H195" s="949" t="s">
        <v>14706</v>
      </c>
      <c r="I195" s="949"/>
      <c r="J195" s="752">
        <v>11.21</v>
      </c>
    </row>
    <row r="196" spans="1:10" ht="30" customHeight="1" thickBot="1">
      <c r="A196" s="732"/>
      <c r="B196" s="732"/>
      <c r="C196" s="732"/>
      <c r="D196" s="732"/>
      <c r="E196" s="732"/>
      <c r="F196" s="732"/>
      <c r="G196" s="732" t="s">
        <v>14705</v>
      </c>
      <c r="H196" s="751">
        <v>3</v>
      </c>
      <c r="I196" s="732" t="s">
        <v>14704</v>
      </c>
      <c r="J196" s="750">
        <v>33.630000000000003</v>
      </c>
    </row>
    <row r="197" spans="1:10" ht="0.95" customHeight="1" thickTop="1">
      <c r="A197" s="749"/>
      <c r="B197" s="749"/>
      <c r="C197" s="749"/>
      <c r="D197" s="749"/>
      <c r="E197" s="749"/>
      <c r="F197" s="749"/>
      <c r="G197" s="749"/>
      <c r="H197" s="749"/>
      <c r="I197" s="749"/>
      <c r="J197" s="749"/>
    </row>
    <row r="198" spans="1:10" ht="18" customHeight="1">
      <c r="A198" s="748" t="s">
        <v>14637</v>
      </c>
      <c r="B198" s="737" t="s">
        <v>0</v>
      </c>
      <c r="C198" s="748" t="s">
        <v>14702</v>
      </c>
      <c r="D198" s="748" t="s">
        <v>1</v>
      </c>
      <c r="E198" s="939" t="s">
        <v>9</v>
      </c>
      <c r="F198" s="939"/>
      <c r="G198" s="747" t="s">
        <v>14701</v>
      </c>
      <c r="H198" s="737" t="s">
        <v>14700</v>
      </c>
      <c r="I198" s="737" t="s">
        <v>14699</v>
      </c>
      <c r="J198" s="737" t="s">
        <v>14572</v>
      </c>
    </row>
    <row r="199" spans="1:10" ht="39" customHeight="1">
      <c r="A199" s="744" t="s">
        <v>14712</v>
      </c>
      <c r="B199" s="742" t="s">
        <v>14636</v>
      </c>
      <c r="C199" s="744" t="s">
        <v>14583</v>
      </c>
      <c r="D199" s="744" t="s">
        <v>14107</v>
      </c>
      <c r="E199" s="948" t="s">
        <v>14711</v>
      </c>
      <c r="F199" s="948"/>
      <c r="G199" s="743" t="s">
        <v>31</v>
      </c>
      <c r="H199" s="754">
        <v>1</v>
      </c>
      <c r="I199" s="741">
        <v>73.33</v>
      </c>
      <c r="J199" s="741">
        <v>73.33</v>
      </c>
    </row>
    <row r="200" spans="1:10">
      <c r="A200" s="753"/>
      <c r="B200" s="753"/>
      <c r="C200" s="753"/>
      <c r="D200" s="753"/>
      <c r="E200" s="753" t="s">
        <v>14710</v>
      </c>
      <c r="F200" s="752">
        <v>0</v>
      </c>
      <c r="G200" s="753" t="s">
        <v>14709</v>
      </c>
      <c r="H200" s="752">
        <v>0</v>
      </c>
      <c r="I200" s="753" t="s">
        <v>14708</v>
      </c>
      <c r="J200" s="752">
        <v>0</v>
      </c>
    </row>
    <row r="201" spans="1:10">
      <c r="A201" s="753"/>
      <c r="B201" s="753"/>
      <c r="C201" s="753"/>
      <c r="D201" s="753"/>
      <c r="E201" s="753" t="s">
        <v>14707</v>
      </c>
      <c r="F201" s="752">
        <v>14.75</v>
      </c>
      <c r="G201" s="753"/>
      <c r="H201" s="949" t="s">
        <v>14706</v>
      </c>
      <c r="I201" s="949"/>
      <c r="J201" s="752">
        <v>88.08</v>
      </c>
    </row>
    <row r="202" spans="1:10" ht="30" customHeight="1" thickBot="1">
      <c r="A202" s="732"/>
      <c r="B202" s="732"/>
      <c r="C202" s="732"/>
      <c r="D202" s="732"/>
      <c r="E202" s="732"/>
      <c r="F202" s="732"/>
      <c r="G202" s="732" t="s">
        <v>14705</v>
      </c>
      <c r="H202" s="751">
        <v>13</v>
      </c>
      <c r="I202" s="732" t="s">
        <v>14704</v>
      </c>
      <c r="J202" s="750">
        <v>1145.04</v>
      </c>
    </row>
    <row r="203" spans="1:10" ht="0.95" customHeight="1" thickTop="1">
      <c r="A203" s="749"/>
      <c r="B203" s="749"/>
      <c r="C203" s="749"/>
      <c r="D203" s="749"/>
      <c r="E203" s="749"/>
      <c r="F203" s="749"/>
      <c r="G203" s="749"/>
      <c r="H203" s="749"/>
      <c r="I203" s="749"/>
      <c r="J203" s="749"/>
    </row>
    <row r="204" spans="1:10" ht="18" customHeight="1">
      <c r="A204" s="748" t="s">
        <v>14635</v>
      </c>
      <c r="B204" s="737" t="s">
        <v>0</v>
      </c>
      <c r="C204" s="748" t="s">
        <v>14702</v>
      </c>
      <c r="D204" s="748" t="s">
        <v>1</v>
      </c>
      <c r="E204" s="939" t="s">
        <v>9</v>
      </c>
      <c r="F204" s="939"/>
      <c r="G204" s="747" t="s">
        <v>14701</v>
      </c>
      <c r="H204" s="737" t="s">
        <v>14700</v>
      </c>
      <c r="I204" s="737" t="s">
        <v>14699</v>
      </c>
      <c r="J204" s="737" t="s">
        <v>14572</v>
      </c>
    </row>
    <row r="205" spans="1:10" ht="39" customHeight="1">
      <c r="A205" s="744" t="s">
        <v>14712</v>
      </c>
      <c r="B205" s="742" t="s">
        <v>14634</v>
      </c>
      <c r="C205" s="744" t="s">
        <v>74</v>
      </c>
      <c r="D205" s="744" t="s">
        <v>3005</v>
      </c>
      <c r="E205" s="948" t="s">
        <v>14711</v>
      </c>
      <c r="F205" s="948"/>
      <c r="G205" s="743" t="s">
        <v>37</v>
      </c>
      <c r="H205" s="754">
        <v>1</v>
      </c>
      <c r="I205" s="741">
        <v>26.16</v>
      </c>
      <c r="J205" s="741">
        <v>26.16</v>
      </c>
    </row>
    <row r="206" spans="1:10">
      <c r="A206" s="753"/>
      <c r="B206" s="753"/>
      <c r="C206" s="753"/>
      <c r="D206" s="753"/>
      <c r="E206" s="753" t="s">
        <v>14710</v>
      </c>
      <c r="F206" s="752">
        <v>0</v>
      </c>
      <c r="G206" s="753" t="s">
        <v>14709</v>
      </c>
      <c r="H206" s="752">
        <v>0</v>
      </c>
      <c r="I206" s="753" t="s">
        <v>14708</v>
      </c>
      <c r="J206" s="752">
        <v>0</v>
      </c>
    </row>
    <row r="207" spans="1:10">
      <c r="A207" s="753"/>
      <c r="B207" s="753"/>
      <c r="C207" s="753"/>
      <c r="D207" s="753"/>
      <c r="E207" s="753" t="s">
        <v>14707</v>
      </c>
      <c r="F207" s="752">
        <v>5.26</v>
      </c>
      <c r="G207" s="753"/>
      <c r="H207" s="949" t="s">
        <v>14706</v>
      </c>
      <c r="I207" s="949"/>
      <c r="J207" s="752">
        <v>31.42</v>
      </c>
    </row>
    <row r="208" spans="1:10" ht="30" customHeight="1" thickBot="1">
      <c r="A208" s="732"/>
      <c r="B208" s="732"/>
      <c r="C208" s="732"/>
      <c r="D208" s="732"/>
      <c r="E208" s="732"/>
      <c r="F208" s="732"/>
      <c r="G208" s="732" t="s">
        <v>14705</v>
      </c>
      <c r="H208" s="751">
        <v>9</v>
      </c>
      <c r="I208" s="732" t="s">
        <v>14704</v>
      </c>
      <c r="J208" s="750">
        <v>282.77999999999997</v>
      </c>
    </row>
    <row r="209" spans="1:10" ht="0.95" customHeight="1" thickTop="1">
      <c r="A209" s="749"/>
      <c r="B209" s="749"/>
      <c r="C209" s="749"/>
      <c r="D209" s="749"/>
      <c r="E209" s="749"/>
      <c r="F209" s="749"/>
      <c r="G209" s="749"/>
      <c r="H209" s="749"/>
      <c r="I209" s="749"/>
      <c r="J209" s="749"/>
    </row>
    <row r="210" spans="1:10" ht="18" customHeight="1">
      <c r="A210" s="748" t="s">
        <v>14633</v>
      </c>
      <c r="B210" s="737" t="s">
        <v>0</v>
      </c>
      <c r="C210" s="748" t="s">
        <v>14702</v>
      </c>
      <c r="D210" s="748" t="s">
        <v>1</v>
      </c>
      <c r="E210" s="939" t="s">
        <v>9</v>
      </c>
      <c r="F210" s="939"/>
      <c r="G210" s="747" t="s">
        <v>14701</v>
      </c>
      <c r="H210" s="737" t="s">
        <v>14700</v>
      </c>
      <c r="I210" s="737" t="s">
        <v>14699</v>
      </c>
      <c r="J210" s="737" t="s">
        <v>14572</v>
      </c>
    </row>
    <row r="211" spans="1:10" ht="39" customHeight="1">
      <c r="A211" s="744" t="s">
        <v>14712</v>
      </c>
      <c r="B211" s="742" t="s">
        <v>14632</v>
      </c>
      <c r="C211" s="744" t="s">
        <v>74</v>
      </c>
      <c r="D211" s="744" t="s">
        <v>5186</v>
      </c>
      <c r="E211" s="948" t="s">
        <v>14711</v>
      </c>
      <c r="F211" s="948"/>
      <c r="G211" s="743" t="s">
        <v>31</v>
      </c>
      <c r="H211" s="754">
        <v>1</v>
      </c>
      <c r="I211" s="741">
        <v>10.69</v>
      </c>
      <c r="J211" s="741">
        <v>10.69</v>
      </c>
    </row>
    <row r="212" spans="1:10">
      <c r="A212" s="753"/>
      <c r="B212" s="753"/>
      <c r="C212" s="753"/>
      <c r="D212" s="753"/>
      <c r="E212" s="753" t="s">
        <v>14710</v>
      </c>
      <c r="F212" s="752">
        <v>0</v>
      </c>
      <c r="G212" s="753" t="s">
        <v>14709</v>
      </c>
      <c r="H212" s="752">
        <v>0</v>
      </c>
      <c r="I212" s="753" t="s">
        <v>14708</v>
      </c>
      <c r="J212" s="752">
        <v>0</v>
      </c>
    </row>
    <row r="213" spans="1:10">
      <c r="A213" s="753"/>
      <c r="B213" s="753"/>
      <c r="C213" s="753"/>
      <c r="D213" s="753"/>
      <c r="E213" s="753" t="s">
        <v>14707</v>
      </c>
      <c r="F213" s="752">
        <v>2.15</v>
      </c>
      <c r="G213" s="753"/>
      <c r="H213" s="949" t="s">
        <v>14706</v>
      </c>
      <c r="I213" s="949"/>
      <c r="J213" s="752">
        <v>12.84</v>
      </c>
    </row>
    <row r="214" spans="1:10" ht="30" customHeight="1" thickBot="1">
      <c r="A214" s="732"/>
      <c r="B214" s="732"/>
      <c r="C214" s="732"/>
      <c r="D214" s="732"/>
      <c r="E214" s="732"/>
      <c r="F214" s="732"/>
      <c r="G214" s="732" t="s">
        <v>14705</v>
      </c>
      <c r="H214" s="751">
        <v>140</v>
      </c>
      <c r="I214" s="732" t="s">
        <v>14704</v>
      </c>
      <c r="J214" s="750">
        <v>1797.6</v>
      </c>
    </row>
    <row r="215" spans="1:10" ht="0.95" customHeight="1" thickTop="1">
      <c r="A215" s="749"/>
      <c r="B215" s="749"/>
      <c r="C215" s="749"/>
      <c r="D215" s="749"/>
      <c r="E215" s="749"/>
      <c r="F215" s="749"/>
      <c r="G215" s="749"/>
      <c r="H215" s="749"/>
      <c r="I215" s="749"/>
      <c r="J215" s="749"/>
    </row>
    <row r="216" spans="1:10" ht="18" customHeight="1">
      <c r="A216" s="748" t="s">
        <v>14631</v>
      </c>
      <c r="B216" s="737" t="s">
        <v>0</v>
      </c>
      <c r="C216" s="748" t="s">
        <v>14702</v>
      </c>
      <c r="D216" s="748" t="s">
        <v>1</v>
      </c>
      <c r="E216" s="939" t="s">
        <v>9</v>
      </c>
      <c r="F216" s="939"/>
      <c r="G216" s="747" t="s">
        <v>14701</v>
      </c>
      <c r="H216" s="737" t="s">
        <v>14700</v>
      </c>
      <c r="I216" s="737" t="s">
        <v>14699</v>
      </c>
      <c r="J216" s="737" t="s">
        <v>14572</v>
      </c>
    </row>
    <row r="217" spans="1:10" ht="39" customHeight="1">
      <c r="A217" s="744" t="s">
        <v>14712</v>
      </c>
      <c r="B217" s="742" t="s">
        <v>14630</v>
      </c>
      <c r="C217" s="744" t="s">
        <v>74</v>
      </c>
      <c r="D217" s="744" t="s">
        <v>4512</v>
      </c>
      <c r="E217" s="948" t="s">
        <v>14711</v>
      </c>
      <c r="F217" s="948"/>
      <c r="G217" s="743" t="s">
        <v>37</v>
      </c>
      <c r="H217" s="754">
        <v>1</v>
      </c>
      <c r="I217" s="741">
        <v>345.68</v>
      </c>
      <c r="J217" s="741">
        <v>345.68</v>
      </c>
    </row>
    <row r="218" spans="1:10">
      <c r="A218" s="753"/>
      <c r="B218" s="753"/>
      <c r="C218" s="753"/>
      <c r="D218" s="753"/>
      <c r="E218" s="753" t="s">
        <v>14710</v>
      </c>
      <c r="F218" s="752">
        <v>0</v>
      </c>
      <c r="G218" s="753" t="s">
        <v>14709</v>
      </c>
      <c r="H218" s="752">
        <v>0</v>
      </c>
      <c r="I218" s="753" t="s">
        <v>14708</v>
      </c>
      <c r="J218" s="752">
        <v>0</v>
      </c>
    </row>
    <row r="219" spans="1:10">
      <c r="A219" s="753"/>
      <c r="B219" s="753"/>
      <c r="C219" s="753"/>
      <c r="D219" s="753"/>
      <c r="E219" s="753" t="s">
        <v>14707</v>
      </c>
      <c r="F219" s="752">
        <v>69.55</v>
      </c>
      <c r="G219" s="753"/>
      <c r="H219" s="949" t="s">
        <v>14706</v>
      </c>
      <c r="I219" s="949"/>
      <c r="J219" s="752">
        <v>415.23</v>
      </c>
    </row>
    <row r="220" spans="1:10" ht="30" customHeight="1" thickBot="1">
      <c r="A220" s="732"/>
      <c r="B220" s="732"/>
      <c r="C220" s="732"/>
      <c r="D220" s="732"/>
      <c r="E220" s="732"/>
      <c r="F220" s="732"/>
      <c r="G220" s="732" t="s">
        <v>14705</v>
      </c>
      <c r="H220" s="751">
        <v>4</v>
      </c>
      <c r="I220" s="732" t="s">
        <v>14704</v>
      </c>
      <c r="J220" s="750">
        <v>1660.92</v>
      </c>
    </row>
    <row r="221" spans="1:10" ht="0.95" customHeight="1" thickTop="1">
      <c r="A221" s="749"/>
      <c r="B221" s="749"/>
      <c r="C221" s="749"/>
      <c r="D221" s="749"/>
      <c r="E221" s="749"/>
      <c r="F221" s="749"/>
      <c r="G221" s="749"/>
      <c r="H221" s="749"/>
      <c r="I221" s="749"/>
      <c r="J221" s="749"/>
    </row>
    <row r="222" spans="1:10" ht="18" customHeight="1">
      <c r="A222" s="748" t="s">
        <v>14629</v>
      </c>
      <c r="B222" s="737" t="s">
        <v>0</v>
      </c>
      <c r="C222" s="748" t="s">
        <v>14702</v>
      </c>
      <c r="D222" s="748" t="s">
        <v>1</v>
      </c>
      <c r="E222" s="939" t="s">
        <v>9</v>
      </c>
      <c r="F222" s="939"/>
      <c r="G222" s="747" t="s">
        <v>14701</v>
      </c>
      <c r="H222" s="737" t="s">
        <v>14700</v>
      </c>
      <c r="I222" s="737" t="s">
        <v>14699</v>
      </c>
      <c r="J222" s="737" t="s">
        <v>14572</v>
      </c>
    </row>
    <row r="223" spans="1:10" ht="39" customHeight="1">
      <c r="A223" s="744" t="s">
        <v>14712</v>
      </c>
      <c r="B223" s="742" t="s">
        <v>14628</v>
      </c>
      <c r="C223" s="744" t="s">
        <v>14583</v>
      </c>
      <c r="D223" s="744" t="s">
        <v>14129</v>
      </c>
      <c r="E223" s="948" t="s">
        <v>14711</v>
      </c>
      <c r="F223" s="948"/>
      <c r="G223" s="743" t="s">
        <v>37</v>
      </c>
      <c r="H223" s="754">
        <v>1</v>
      </c>
      <c r="I223" s="741">
        <v>22.28</v>
      </c>
      <c r="J223" s="741">
        <v>22.28</v>
      </c>
    </row>
    <row r="224" spans="1:10">
      <c r="A224" s="753"/>
      <c r="B224" s="753"/>
      <c r="C224" s="753"/>
      <c r="D224" s="753"/>
      <c r="E224" s="753" t="s">
        <v>14710</v>
      </c>
      <c r="F224" s="752">
        <v>0</v>
      </c>
      <c r="G224" s="753" t="s">
        <v>14709</v>
      </c>
      <c r="H224" s="752">
        <v>0</v>
      </c>
      <c r="I224" s="753" t="s">
        <v>14708</v>
      </c>
      <c r="J224" s="752">
        <v>0</v>
      </c>
    </row>
    <row r="225" spans="1:10">
      <c r="A225" s="753"/>
      <c r="B225" s="753"/>
      <c r="C225" s="753"/>
      <c r="D225" s="753"/>
      <c r="E225" s="753" t="s">
        <v>14707</v>
      </c>
      <c r="F225" s="752">
        <v>4.4800000000000004</v>
      </c>
      <c r="G225" s="753"/>
      <c r="H225" s="949" t="s">
        <v>14706</v>
      </c>
      <c r="I225" s="949"/>
      <c r="J225" s="752">
        <v>26.76</v>
      </c>
    </row>
    <row r="226" spans="1:10" ht="30" customHeight="1" thickBot="1">
      <c r="A226" s="732"/>
      <c r="B226" s="732"/>
      <c r="C226" s="732"/>
      <c r="D226" s="732"/>
      <c r="E226" s="732"/>
      <c r="F226" s="732"/>
      <c r="G226" s="732" t="s">
        <v>14705</v>
      </c>
      <c r="H226" s="751">
        <v>2</v>
      </c>
      <c r="I226" s="732" t="s">
        <v>14704</v>
      </c>
      <c r="J226" s="750">
        <v>53.52</v>
      </c>
    </row>
    <row r="227" spans="1:10" ht="0.95" customHeight="1" thickTop="1">
      <c r="A227" s="749"/>
      <c r="B227" s="749"/>
      <c r="C227" s="749"/>
      <c r="D227" s="749"/>
      <c r="E227" s="749"/>
      <c r="F227" s="749"/>
      <c r="G227" s="749"/>
      <c r="H227" s="749"/>
      <c r="I227" s="749"/>
      <c r="J227" s="749"/>
    </row>
    <row r="228" spans="1:10" ht="18" customHeight="1">
      <c r="A228" s="748" t="s">
        <v>14627</v>
      </c>
      <c r="B228" s="737" t="s">
        <v>0</v>
      </c>
      <c r="C228" s="748" t="s">
        <v>14702</v>
      </c>
      <c r="D228" s="748" t="s">
        <v>1</v>
      </c>
      <c r="E228" s="939" t="s">
        <v>9</v>
      </c>
      <c r="F228" s="939"/>
      <c r="G228" s="747" t="s">
        <v>14701</v>
      </c>
      <c r="H228" s="737" t="s">
        <v>14700</v>
      </c>
      <c r="I228" s="737" t="s">
        <v>14699</v>
      </c>
      <c r="J228" s="737" t="s">
        <v>14572</v>
      </c>
    </row>
    <row r="229" spans="1:10" ht="39" customHeight="1">
      <c r="A229" s="744" t="s">
        <v>14712</v>
      </c>
      <c r="B229" s="742" t="s">
        <v>14626</v>
      </c>
      <c r="C229" s="744" t="s">
        <v>74</v>
      </c>
      <c r="D229" s="744" t="s">
        <v>6341</v>
      </c>
      <c r="E229" s="948" t="s">
        <v>14711</v>
      </c>
      <c r="F229" s="948"/>
      <c r="G229" s="743" t="s">
        <v>37</v>
      </c>
      <c r="H229" s="754">
        <v>1</v>
      </c>
      <c r="I229" s="741">
        <v>40.6</v>
      </c>
      <c r="J229" s="741">
        <v>40.6</v>
      </c>
    </row>
    <row r="230" spans="1:10">
      <c r="A230" s="753"/>
      <c r="B230" s="753"/>
      <c r="C230" s="753"/>
      <c r="D230" s="753"/>
      <c r="E230" s="753" t="s">
        <v>14710</v>
      </c>
      <c r="F230" s="752">
        <v>0</v>
      </c>
      <c r="G230" s="753" t="s">
        <v>14709</v>
      </c>
      <c r="H230" s="752">
        <v>0</v>
      </c>
      <c r="I230" s="753" t="s">
        <v>14708</v>
      </c>
      <c r="J230" s="752">
        <v>0</v>
      </c>
    </row>
    <row r="231" spans="1:10">
      <c r="A231" s="753"/>
      <c r="B231" s="753"/>
      <c r="C231" s="753"/>
      <c r="D231" s="753"/>
      <c r="E231" s="753" t="s">
        <v>14707</v>
      </c>
      <c r="F231" s="752">
        <v>8.16</v>
      </c>
      <c r="G231" s="753"/>
      <c r="H231" s="949" t="s">
        <v>14706</v>
      </c>
      <c r="I231" s="949"/>
      <c r="J231" s="752">
        <v>48.76</v>
      </c>
    </row>
    <row r="232" spans="1:10" ht="30" customHeight="1" thickBot="1">
      <c r="A232" s="732"/>
      <c r="B232" s="732"/>
      <c r="C232" s="732"/>
      <c r="D232" s="732"/>
      <c r="E232" s="732"/>
      <c r="F232" s="732"/>
      <c r="G232" s="732" t="s">
        <v>14705</v>
      </c>
      <c r="H232" s="751">
        <v>2</v>
      </c>
      <c r="I232" s="732" t="s">
        <v>14704</v>
      </c>
      <c r="J232" s="750">
        <v>97.52</v>
      </c>
    </row>
    <row r="233" spans="1:10" ht="0.95" customHeight="1" thickTop="1">
      <c r="A233" s="749"/>
      <c r="B233" s="749"/>
      <c r="C233" s="749"/>
      <c r="D233" s="749"/>
      <c r="E233" s="749"/>
      <c r="F233" s="749"/>
      <c r="G233" s="749"/>
      <c r="H233" s="749"/>
      <c r="I233" s="749"/>
      <c r="J233" s="749"/>
    </row>
    <row r="234" spans="1:10" ht="18" customHeight="1">
      <c r="A234" s="748" t="s">
        <v>14625</v>
      </c>
      <c r="B234" s="737" t="s">
        <v>0</v>
      </c>
      <c r="C234" s="748" t="s">
        <v>14702</v>
      </c>
      <c r="D234" s="748" t="s">
        <v>1</v>
      </c>
      <c r="E234" s="939" t="s">
        <v>9</v>
      </c>
      <c r="F234" s="939"/>
      <c r="G234" s="747" t="s">
        <v>14701</v>
      </c>
      <c r="H234" s="737" t="s">
        <v>14700</v>
      </c>
      <c r="I234" s="737" t="s">
        <v>14699</v>
      </c>
      <c r="J234" s="737" t="s">
        <v>14572</v>
      </c>
    </row>
    <row r="235" spans="1:10" ht="39" customHeight="1">
      <c r="A235" s="744" t="s">
        <v>14712</v>
      </c>
      <c r="B235" s="742" t="s">
        <v>14624</v>
      </c>
      <c r="C235" s="744" t="s">
        <v>74</v>
      </c>
      <c r="D235" s="744" t="s">
        <v>6215</v>
      </c>
      <c r="E235" s="948" t="s">
        <v>14711</v>
      </c>
      <c r="F235" s="948"/>
      <c r="G235" s="743" t="s">
        <v>31</v>
      </c>
      <c r="H235" s="754">
        <v>1</v>
      </c>
      <c r="I235" s="741">
        <v>3.11</v>
      </c>
      <c r="J235" s="741">
        <v>3.11</v>
      </c>
    </row>
    <row r="236" spans="1:10">
      <c r="A236" s="753"/>
      <c r="B236" s="753"/>
      <c r="C236" s="753"/>
      <c r="D236" s="753"/>
      <c r="E236" s="753" t="s">
        <v>14710</v>
      </c>
      <c r="F236" s="752">
        <v>0</v>
      </c>
      <c r="G236" s="753" t="s">
        <v>14709</v>
      </c>
      <c r="H236" s="752">
        <v>0</v>
      </c>
      <c r="I236" s="753" t="s">
        <v>14708</v>
      </c>
      <c r="J236" s="752">
        <v>0</v>
      </c>
    </row>
    <row r="237" spans="1:10">
      <c r="A237" s="753"/>
      <c r="B237" s="753"/>
      <c r="C237" s="753"/>
      <c r="D237" s="753"/>
      <c r="E237" s="753" t="s">
        <v>14707</v>
      </c>
      <c r="F237" s="752">
        <v>0.62</v>
      </c>
      <c r="G237" s="753"/>
      <c r="H237" s="949" t="s">
        <v>14706</v>
      </c>
      <c r="I237" s="949"/>
      <c r="J237" s="752">
        <v>3.73</v>
      </c>
    </row>
    <row r="238" spans="1:10" ht="30" customHeight="1" thickBot="1">
      <c r="A238" s="732"/>
      <c r="B238" s="732"/>
      <c r="C238" s="732"/>
      <c r="D238" s="732"/>
      <c r="E238" s="732"/>
      <c r="F238" s="732"/>
      <c r="G238" s="732" t="s">
        <v>14705</v>
      </c>
      <c r="H238" s="751">
        <v>50</v>
      </c>
      <c r="I238" s="732" t="s">
        <v>14704</v>
      </c>
      <c r="J238" s="750">
        <v>186.5</v>
      </c>
    </row>
    <row r="239" spans="1:10" ht="0.95" customHeight="1" thickTop="1">
      <c r="A239" s="749"/>
      <c r="B239" s="749"/>
      <c r="C239" s="749"/>
      <c r="D239" s="749"/>
      <c r="E239" s="749"/>
      <c r="F239" s="749"/>
      <c r="G239" s="749"/>
      <c r="H239" s="749"/>
      <c r="I239" s="749"/>
      <c r="J239" s="749"/>
    </row>
    <row r="240" spans="1:10" ht="18" customHeight="1">
      <c r="A240" s="748" t="s">
        <v>14623</v>
      </c>
      <c r="B240" s="737" t="s">
        <v>0</v>
      </c>
      <c r="C240" s="748" t="s">
        <v>14702</v>
      </c>
      <c r="D240" s="748" t="s">
        <v>1</v>
      </c>
      <c r="E240" s="939" t="s">
        <v>9</v>
      </c>
      <c r="F240" s="939"/>
      <c r="G240" s="747" t="s">
        <v>14701</v>
      </c>
      <c r="H240" s="737" t="s">
        <v>14700</v>
      </c>
      <c r="I240" s="737" t="s">
        <v>14699</v>
      </c>
      <c r="J240" s="737" t="s">
        <v>14572</v>
      </c>
    </row>
    <row r="241" spans="1:10" ht="51.95" customHeight="1">
      <c r="A241" s="744" t="s">
        <v>14712</v>
      </c>
      <c r="B241" s="742" t="s">
        <v>14622</v>
      </c>
      <c r="C241" s="744" t="s">
        <v>74</v>
      </c>
      <c r="D241" s="744" t="s">
        <v>5199</v>
      </c>
      <c r="E241" s="948" t="s">
        <v>14711</v>
      </c>
      <c r="F241" s="948"/>
      <c r="G241" s="743" t="s">
        <v>31</v>
      </c>
      <c r="H241" s="754">
        <v>1</v>
      </c>
      <c r="I241" s="741">
        <v>20.61</v>
      </c>
      <c r="J241" s="741">
        <v>20.61</v>
      </c>
    </row>
    <row r="242" spans="1:10">
      <c r="A242" s="753"/>
      <c r="B242" s="753"/>
      <c r="C242" s="753"/>
      <c r="D242" s="753"/>
      <c r="E242" s="753" t="s">
        <v>14710</v>
      </c>
      <c r="F242" s="752">
        <v>0</v>
      </c>
      <c r="G242" s="753" t="s">
        <v>14709</v>
      </c>
      <c r="H242" s="752">
        <v>0</v>
      </c>
      <c r="I242" s="753" t="s">
        <v>14708</v>
      </c>
      <c r="J242" s="752">
        <v>0</v>
      </c>
    </row>
    <row r="243" spans="1:10">
      <c r="A243" s="753"/>
      <c r="B243" s="753"/>
      <c r="C243" s="753"/>
      <c r="D243" s="753"/>
      <c r="E243" s="753" t="s">
        <v>14707</v>
      </c>
      <c r="F243" s="752">
        <v>4.1399999999999997</v>
      </c>
      <c r="G243" s="753"/>
      <c r="H243" s="949" t="s">
        <v>14706</v>
      </c>
      <c r="I243" s="949"/>
      <c r="J243" s="752">
        <v>24.75</v>
      </c>
    </row>
    <row r="244" spans="1:10" ht="30" customHeight="1" thickBot="1">
      <c r="A244" s="732"/>
      <c r="B244" s="732"/>
      <c r="C244" s="732"/>
      <c r="D244" s="732"/>
      <c r="E244" s="732"/>
      <c r="F244" s="732"/>
      <c r="G244" s="732" t="s">
        <v>14705</v>
      </c>
      <c r="H244" s="751">
        <v>46</v>
      </c>
      <c r="I244" s="732" t="s">
        <v>14704</v>
      </c>
      <c r="J244" s="750">
        <v>1138.5</v>
      </c>
    </row>
    <row r="245" spans="1:10" ht="0.95" customHeight="1" thickTop="1">
      <c r="A245" s="749"/>
      <c r="B245" s="749"/>
      <c r="C245" s="749"/>
      <c r="D245" s="749"/>
      <c r="E245" s="749"/>
      <c r="F245" s="749"/>
      <c r="G245" s="749"/>
      <c r="H245" s="749"/>
      <c r="I245" s="749"/>
      <c r="J245" s="749"/>
    </row>
    <row r="246" spans="1:10" ht="18" customHeight="1">
      <c r="A246" s="748" t="s">
        <v>14621</v>
      </c>
      <c r="B246" s="737" t="s">
        <v>0</v>
      </c>
      <c r="C246" s="748" t="s">
        <v>14702</v>
      </c>
      <c r="D246" s="748" t="s">
        <v>1</v>
      </c>
      <c r="E246" s="939" t="s">
        <v>9</v>
      </c>
      <c r="F246" s="939"/>
      <c r="G246" s="747" t="s">
        <v>14701</v>
      </c>
      <c r="H246" s="737" t="s">
        <v>14700</v>
      </c>
      <c r="I246" s="737" t="s">
        <v>14699</v>
      </c>
      <c r="J246" s="737" t="s">
        <v>14572</v>
      </c>
    </row>
    <row r="247" spans="1:10" ht="51.95" customHeight="1">
      <c r="A247" s="744" t="s">
        <v>14712</v>
      </c>
      <c r="B247" s="742" t="s">
        <v>14620</v>
      </c>
      <c r="C247" s="744" t="s">
        <v>74</v>
      </c>
      <c r="D247" s="744" t="s">
        <v>5201</v>
      </c>
      <c r="E247" s="948" t="s">
        <v>14711</v>
      </c>
      <c r="F247" s="948"/>
      <c r="G247" s="743" t="s">
        <v>31</v>
      </c>
      <c r="H247" s="754">
        <v>1</v>
      </c>
      <c r="I247" s="741">
        <v>41.59</v>
      </c>
      <c r="J247" s="741">
        <v>41.59</v>
      </c>
    </row>
    <row r="248" spans="1:10">
      <c r="A248" s="753"/>
      <c r="B248" s="753"/>
      <c r="C248" s="753"/>
      <c r="D248" s="753"/>
      <c r="E248" s="753" t="s">
        <v>14710</v>
      </c>
      <c r="F248" s="752">
        <v>0</v>
      </c>
      <c r="G248" s="753" t="s">
        <v>14709</v>
      </c>
      <c r="H248" s="752">
        <v>0</v>
      </c>
      <c r="I248" s="753" t="s">
        <v>14708</v>
      </c>
      <c r="J248" s="752">
        <v>0</v>
      </c>
    </row>
    <row r="249" spans="1:10">
      <c r="A249" s="753"/>
      <c r="B249" s="753"/>
      <c r="C249" s="753"/>
      <c r="D249" s="753"/>
      <c r="E249" s="753" t="s">
        <v>14707</v>
      </c>
      <c r="F249" s="752">
        <v>8.36</v>
      </c>
      <c r="G249" s="753"/>
      <c r="H249" s="949" t="s">
        <v>14706</v>
      </c>
      <c r="I249" s="949"/>
      <c r="J249" s="752">
        <v>49.95</v>
      </c>
    </row>
    <row r="250" spans="1:10" ht="30" customHeight="1" thickBot="1">
      <c r="A250" s="732"/>
      <c r="B250" s="732"/>
      <c r="C250" s="732"/>
      <c r="D250" s="732"/>
      <c r="E250" s="732"/>
      <c r="F250" s="732"/>
      <c r="G250" s="732" t="s">
        <v>14705</v>
      </c>
      <c r="H250" s="751">
        <v>25</v>
      </c>
      <c r="I250" s="732" t="s">
        <v>14704</v>
      </c>
      <c r="J250" s="750">
        <v>1248.75</v>
      </c>
    </row>
    <row r="251" spans="1:10" ht="0.95" customHeight="1" thickTop="1">
      <c r="A251" s="749"/>
      <c r="B251" s="749"/>
      <c r="C251" s="749"/>
      <c r="D251" s="749"/>
      <c r="E251" s="749"/>
      <c r="F251" s="749"/>
      <c r="G251" s="749"/>
      <c r="H251" s="749"/>
      <c r="I251" s="749"/>
      <c r="J251" s="749"/>
    </row>
    <row r="252" spans="1:10" ht="18" customHeight="1">
      <c r="A252" s="748" t="s">
        <v>14619</v>
      </c>
      <c r="B252" s="737" t="s">
        <v>0</v>
      </c>
      <c r="C252" s="748" t="s">
        <v>14702</v>
      </c>
      <c r="D252" s="748" t="s">
        <v>1</v>
      </c>
      <c r="E252" s="939" t="s">
        <v>9</v>
      </c>
      <c r="F252" s="939"/>
      <c r="G252" s="747" t="s">
        <v>14701</v>
      </c>
      <c r="H252" s="737" t="s">
        <v>14700</v>
      </c>
      <c r="I252" s="737" t="s">
        <v>14699</v>
      </c>
      <c r="J252" s="737" t="s">
        <v>14572</v>
      </c>
    </row>
    <row r="253" spans="1:10" ht="51.95" customHeight="1">
      <c r="A253" s="744" t="s">
        <v>14712</v>
      </c>
      <c r="B253" s="742" t="s">
        <v>14618</v>
      </c>
      <c r="C253" s="744" t="s">
        <v>74</v>
      </c>
      <c r="D253" s="744" t="s">
        <v>5203</v>
      </c>
      <c r="E253" s="948" t="s">
        <v>14711</v>
      </c>
      <c r="F253" s="948"/>
      <c r="G253" s="743" t="s">
        <v>31</v>
      </c>
      <c r="H253" s="754">
        <v>1</v>
      </c>
      <c r="I253" s="741">
        <v>74.599999999999994</v>
      </c>
      <c r="J253" s="741">
        <v>74.599999999999994</v>
      </c>
    </row>
    <row r="254" spans="1:10">
      <c r="A254" s="753"/>
      <c r="B254" s="753"/>
      <c r="C254" s="753"/>
      <c r="D254" s="753"/>
      <c r="E254" s="753" t="s">
        <v>14710</v>
      </c>
      <c r="F254" s="752">
        <v>0</v>
      </c>
      <c r="G254" s="753" t="s">
        <v>14709</v>
      </c>
      <c r="H254" s="752">
        <v>0</v>
      </c>
      <c r="I254" s="753" t="s">
        <v>14708</v>
      </c>
      <c r="J254" s="752">
        <v>0</v>
      </c>
    </row>
    <row r="255" spans="1:10">
      <c r="A255" s="753"/>
      <c r="B255" s="753"/>
      <c r="C255" s="753"/>
      <c r="D255" s="753"/>
      <c r="E255" s="753" t="s">
        <v>14707</v>
      </c>
      <c r="F255" s="752">
        <v>15</v>
      </c>
      <c r="G255" s="753"/>
      <c r="H255" s="949" t="s">
        <v>14706</v>
      </c>
      <c r="I255" s="949"/>
      <c r="J255" s="752">
        <v>89.6</v>
      </c>
    </row>
    <row r="256" spans="1:10" ht="30" customHeight="1" thickBot="1">
      <c r="A256" s="732"/>
      <c r="B256" s="732"/>
      <c r="C256" s="732"/>
      <c r="D256" s="732"/>
      <c r="E256" s="732"/>
      <c r="F256" s="732"/>
      <c r="G256" s="732" t="s">
        <v>14705</v>
      </c>
      <c r="H256" s="751">
        <v>80</v>
      </c>
      <c r="I256" s="732" t="s">
        <v>14704</v>
      </c>
      <c r="J256" s="750">
        <v>7168</v>
      </c>
    </row>
    <row r="257" spans="1:10" ht="0.95" customHeight="1" thickTop="1">
      <c r="A257" s="749"/>
      <c r="B257" s="749"/>
      <c r="C257" s="749"/>
      <c r="D257" s="749"/>
      <c r="E257" s="749"/>
      <c r="F257" s="749"/>
      <c r="G257" s="749"/>
      <c r="H257" s="749"/>
      <c r="I257" s="749"/>
      <c r="J257" s="749"/>
    </row>
    <row r="258" spans="1:10" ht="18" customHeight="1">
      <c r="A258" s="748" t="s">
        <v>14617</v>
      </c>
      <c r="B258" s="737" t="s">
        <v>0</v>
      </c>
      <c r="C258" s="748" t="s">
        <v>14702</v>
      </c>
      <c r="D258" s="748" t="s">
        <v>1</v>
      </c>
      <c r="E258" s="939" t="s">
        <v>9</v>
      </c>
      <c r="F258" s="939"/>
      <c r="G258" s="747" t="s">
        <v>14701</v>
      </c>
      <c r="H258" s="737" t="s">
        <v>14700</v>
      </c>
      <c r="I258" s="737" t="s">
        <v>14699</v>
      </c>
      <c r="J258" s="737" t="s">
        <v>14572</v>
      </c>
    </row>
    <row r="259" spans="1:10" ht="39" customHeight="1">
      <c r="A259" s="744" t="s">
        <v>14712</v>
      </c>
      <c r="B259" s="742" t="s">
        <v>14616</v>
      </c>
      <c r="C259" s="744" t="s">
        <v>14583</v>
      </c>
      <c r="D259" s="744" t="s">
        <v>7785</v>
      </c>
      <c r="E259" s="948" t="s">
        <v>14711</v>
      </c>
      <c r="F259" s="948"/>
      <c r="G259" s="743" t="s">
        <v>31</v>
      </c>
      <c r="H259" s="754">
        <v>1</v>
      </c>
      <c r="I259" s="741">
        <v>21.25</v>
      </c>
      <c r="J259" s="741">
        <v>21.25</v>
      </c>
    </row>
    <row r="260" spans="1:10">
      <c r="A260" s="753"/>
      <c r="B260" s="753"/>
      <c r="C260" s="753"/>
      <c r="D260" s="753"/>
      <c r="E260" s="753" t="s">
        <v>14710</v>
      </c>
      <c r="F260" s="752">
        <v>0</v>
      </c>
      <c r="G260" s="753" t="s">
        <v>14709</v>
      </c>
      <c r="H260" s="752">
        <v>0</v>
      </c>
      <c r="I260" s="753" t="s">
        <v>14708</v>
      </c>
      <c r="J260" s="752">
        <v>0</v>
      </c>
    </row>
    <row r="261" spans="1:10">
      <c r="A261" s="753"/>
      <c r="B261" s="753"/>
      <c r="C261" s="753"/>
      <c r="D261" s="753"/>
      <c r="E261" s="753" t="s">
        <v>14707</v>
      </c>
      <c r="F261" s="752">
        <v>4.2699999999999996</v>
      </c>
      <c r="G261" s="753"/>
      <c r="H261" s="949" t="s">
        <v>14706</v>
      </c>
      <c r="I261" s="949"/>
      <c r="J261" s="752">
        <v>25.52</v>
      </c>
    </row>
    <row r="262" spans="1:10" ht="30" customHeight="1" thickBot="1">
      <c r="A262" s="732"/>
      <c r="B262" s="732"/>
      <c r="C262" s="732"/>
      <c r="D262" s="732"/>
      <c r="E262" s="732"/>
      <c r="F262" s="732"/>
      <c r="G262" s="732" t="s">
        <v>14705</v>
      </c>
      <c r="H262" s="751">
        <v>4</v>
      </c>
      <c r="I262" s="732" t="s">
        <v>14704</v>
      </c>
      <c r="J262" s="750">
        <v>102.08</v>
      </c>
    </row>
    <row r="263" spans="1:10" ht="0.95" customHeight="1" thickTop="1">
      <c r="A263" s="749"/>
      <c r="B263" s="749"/>
      <c r="C263" s="749"/>
      <c r="D263" s="749"/>
      <c r="E263" s="749"/>
      <c r="F263" s="749"/>
      <c r="G263" s="749"/>
      <c r="H263" s="749"/>
      <c r="I263" s="749"/>
      <c r="J263" s="749"/>
    </row>
    <row r="264" spans="1:10" ht="18" customHeight="1">
      <c r="A264" s="748" t="s">
        <v>14615</v>
      </c>
      <c r="B264" s="737" t="s">
        <v>0</v>
      </c>
      <c r="C264" s="748" t="s">
        <v>14702</v>
      </c>
      <c r="D264" s="748" t="s">
        <v>1</v>
      </c>
      <c r="E264" s="939" t="s">
        <v>9</v>
      </c>
      <c r="F264" s="939"/>
      <c r="G264" s="747" t="s">
        <v>14701</v>
      </c>
      <c r="H264" s="737" t="s">
        <v>14700</v>
      </c>
      <c r="I264" s="737" t="s">
        <v>14699</v>
      </c>
      <c r="J264" s="737" t="s">
        <v>14572</v>
      </c>
    </row>
    <row r="265" spans="1:10" ht="39" customHeight="1">
      <c r="A265" s="744" t="s">
        <v>14712</v>
      </c>
      <c r="B265" s="742" t="s">
        <v>14614</v>
      </c>
      <c r="C265" s="744" t="s">
        <v>74</v>
      </c>
      <c r="D265" s="744" t="s">
        <v>6289</v>
      </c>
      <c r="E265" s="948" t="s">
        <v>14711</v>
      </c>
      <c r="F265" s="948"/>
      <c r="G265" s="743" t="s">
        <v>37</v>
      </c>
      <c r="H265" s="754">
        <v>1</v>
      </c>
      <c r="I265" s="741">
        <v>19.989999999999998</v>
      </c>
      <c r="J265" s="741">
        <v>19.989999999999998</v>
      </c>
    </row>
    <row r="266" spans="1:10">
      <c r="A266" s="753"/>
      <c r="B266" s="753"/>
      <c r="C266" s="753"/>
      <c r="D266" s="753"/>
      <c r="E266" s="753" t="s">
        <v>14710</v>
      </c>
      <c r="F266" s="752">
        <v>0</v>
      </c>
      <c r="G266" s="753" t="s">
        <v>14709</v>
      </c>
      <c r="H266" s="752">
        <v>0</v>
      </c>
      <c r="I266" s="753" t="s">
        <v>14708</v>
      </c>
      <c r="J266" s="752">
        <v>0</v>
      </c>
    </row>
    <row r="267" spans="1:10">
      <c r="A267" s="753"/>
      <c r="B267" s="753"/>
      <c r="C267" s="753"/>
      <c r="D267" s="753"/>
      <c r="E267" s="753" t="s">
        <v>14707</v>
      </c>
      <c r="F267" s="752">
        <v>4.0199999999999996</v>
      </c>
      <c r="G267" s="753"/>
      <c r="H267" s="949" t="s">
        <v>14706</v>
      </c>
      <c r="I267" s="949"/>
      <c r="J267" s="752">
        <v>24.01</v>
      </c>
    </row>
    <row r="268" spans="1:10" ht="30" customHeight="1" thickBot="1">
      <c r="A268" s="732"/>
      <c r="B268" s="732"/>
      <c r="C268" s="732"/>
      <c r="D268" s="732"/>
      <c r="E268" s="732"/>
      <c r="F268" s="732"/>
      <c r="G268" s="732" t="s">
        <v>14705</v>
      </c>
      <c r="H268" s="751">
        <v>1</v>
      </c>
      <c r="I268" s="732" t="s">
        <v>14704</v>
      </c>
      <c r="J268" s="750">
        <v>24.01</v>
      </c>
    </row>
    <row r="269" spans="1:10" ht="0.95" customHeight="1" thickTop="1">
      <c r="A269" s="749"/>
      <c r="B269" s="749"/>
      <c r="C269" s="749"/>
      <c r="D269" s="749"/>
      <c r="E269" s="749"/>
      <c r="F269" s="749"/>
      <c r="G269" s="749"/>
      <c r="H269" s="749"/>
      <c r="I269" s="749"/>
      <c r="J269" s="749"/>
    </row>
    <row r="270" spans="1:10" ht="18" customHeight="1">
      <c r="A270" s="748" t="s">
        <v>14613</v>
      </c>
      <c r="B270" s="737" t="s">
        <v>0</v>
      </c>
      <c r="C270" s="748" t="s">
        <v>14702</v>
      </c>
      <c r="D270" s="748" t="s">
        <v>1</v>
      </c>
      <c r="E270" s="939" t="s">
        <v>9</v>
      </c>
      <c r="F270" s="939"/>
      <c r="G270" s="747" t="s">
        <v>14701</v>
      </c>
      <c r="H270" s="737" t="s">
        <v>14700</v>
      </c>
      <c r="I270" s="737" t="s">
        <v>14699</v>
      </c>
      <c r="J270" s="737" t="s">
        <v>14572</v>
      </c>
    </row>
    <row r="271" spans="1:10" ht="26.1" customHeight="1">
      <c r="A271" s="744" t="s">
        <v>14712</v>
      </c>
      <c r="B271" s="742" t="s">
        <v>14612</v>
      </c>
      <c r="C271" s="744" t="s">
        <v>14583</v>
      </c>
      <c r="D271" s="744" t="s">
        <v>13797</v>
      </c>
      <c r="E271" s="948" t="s">
        <v>14711</v>
      </c>
      <c r="F271" s="948"/>
      <c r="G271" s="743" t="s">
        <v>37</v>
      </c>
      <c r="H271" s="754">
        <v>1</v>
      </c>
      <c r="I271" s="741">
        <v>143.18</v>
      </c>
      <c r="J271" s="741">
        <v>143.18</v>
      </c>
    </row>
    <row r="272" spans="1:10">
      <c r="A272" s="753"/>
      <c r="B272" s="753"/>
      <c r="C272" s="753"/>
      <c r="D272" s="753"/>
      <c r="E272" s="753" t="s">
        <v>14710</v>
      </c>
      <c r="F272" s="752">
        <v>0</v>
      </c>
      <c r="G272" s="753" t="s">
        <v>14709</v>
      </c>
      <c r="H272" s="752">
        <v>0</v>
      </c>
      <c r="I272" s="753" t="s">
        <v>14708</v>
      </c>
      <c r="J272" s="752">
        <v>0</v>
      </c>
    </row>
    <row r="273" spans="1:10">
      <c r="A273" s="753"/>
      <c r="B273" s="753"/>
      <c r="C273" s="753"/>
      <c r="D273" s="753"/>
      <c r="E273" s="753" t="s">
        <v>14707</v>
      </c>
      <c r="F273" s="752">
        <v>28.8</v>
      </c>
      <c r="G273" s="753"/>
      <c r="H273" s="949" t="s">
        <v>14706</v>
      </c>
      <c r="I273" s="949"/>
      <c r="J273" s="752">
        <v>171.98</v>
      </c>
    </row>
    <row r="274" spans="1:10" ht="30" customHeight="1" thickBot="1">
      <c r="A274" s="732"/>
      <c r="B274" s="732"/>
      <c r="C274" s="732"/>
      <c r="D274" s="732"/>
      <c r="E274" s="732"/>
      <c r="F274" s="732"/>
      <c r="G274" s="732" t="s">
        <v>14705</v>
      </c>
      <c r="H274" s="751">
        <v>1</v>
      </c>
      <c r="I274" s="732" t="s">
        <v>14704</v>
      </c>
      <c r="J274" s="750">
        <v>171.98</v>
      </c>
    </row>
    <row r="275" spans="1:10" ht="0.95" customHeight="1" thickTop="1">
      <c r="A275" s="749"/>
      <c r="B275" s="749"/>
      <c r="C275" s="749"/>
      <c r="D275" s="749"/>
      <c r="E275" s="749"/>
      <c r="F275" s="749"/>
      <c r="G275" s="749"/>
      <c r="H275" s="749"/>
      <c r="I275" s="749"/>
      <c r="J275" s="749"/>
    </row>
    <row r="276" spans="1:10" ht="18" customHeight="1">
      <c r="A276" s="748" t="s">
        <v>14611</v>
      </c>
      <c r="B276" s="737" t="s">
        <v>0</v>
      </c>
      <c r="C276" s="748" t="s">
        <v>14702</v>
      </c>
      <c r="D276" s="748" t="s">
        <v>1</v>
      </c>
      <c r="E276" s="939" t="s">
        <v>9</v>
      </c>
      <c r="F276" s="939"/>
      <c r="G276" s="747" t="s">
        <v>14701</v>
      </c>
      <c r="H276" s="737" t="s">
        <v>14700</v>
      </c>
      <c r="I276" s="737" t="s">
        <v>14699</v>
      </c>
      <c r="J276" s="737" t="s">
        <v>14572</v>
      </c>
    </row>
    <row r="277" spans="1:10" ht="65.099999999999994" customHeight="1">
      <c r="A277" s="744" t="s">
        <v>14712</v>
      </c>
      <c r="B277" s="742" t="s">
        <v>14610</v>
      </c>
      <c r="C277" s="744" t="s">
        <v>14583</v>
      </c>
      <c r="D277" s="744" t="s">
        <v>14280</v>
      </c>
      <c r="E277" s="948" t="s">
        <v>14711</v>
      </c>
      <c r="F277" s="948"/>
      <c r="G277" s="743" t="s">
        <v>37</v>
      </c>
      <c r="H277" s="754">
        <v>1</v>
      </c>
      <c r="I277" s="741">
        <v>4514.3900000000003</v>
      </c>
      <c r="J277" s="741">
        <v>4514.3900000000003</v>
      </c>
    </row>
    <row r="278" spans="1:10">
      <c r="A278" s="753"/>
      <c r="B278" s="753"/>
      <c r="C278" s="753"/>
      <c r="D278" s="753"/>
      <c r="E278" s="753" t="s">
        <v>14710</v>
      </c>
      <c r="F278" s="752">
        <v>0</v>
      </c>
      <c r="G278" s="753" t="s">
        <v>14709</v>
      </c>
      <c r="H278" s="752">
        <v>0</v>
      </c>
      <c r="I278" s="753" t="s">
        <v>14708</v>
      </c>
      <c r="J278" s="752">
        <v>0</v>
      </c>
    </row>
    <row r="279" spans="1:10">
      <c r="A279" s="753"/>
      <c r="B279" s="753"/>
      <c r="C279" s="753"/>
      <c r="D279" s="753"/>
      <c r="E279" s="753" t="s">
        <v>14707</v>
      </c>
      <c r="F279" s="752">
        <v>908.29</v>
      </c>
      <c r="G279" s="753"/>
      <c r="H279" s="949" t="s">
        <v>14706</v>
      </c>
      <c r="I279" s="949"/>
      <c r="J279" s="752">
        <v>5422.68</v>
      </c>
    </row>
    <row r="280" spans="1:10" ht="30" customHeight="1" thickBot="1">
      <c r="A280" s="732"/>
      <c r="B280" s="732"/>
      <c r="C280" s="732"/>
      <c r="D280" s="732"/>
      <c r="E280" s="732"/>
      <c r="F280" s="732"/>
      <c r="G280" s="732" t="s">
        <v>14705</v>
      </c>
      <c r="H280" s="751">
        <v>1</v>
      </c>
      <c r="I280" s="732" t="s">
        <v>14704</v>
      </c>
      <c r="J280" s="750">
        <v>5422.68</v>
      </c>
    </row>
    <row r="281" spans="1:10" ht="0.95" customHeight="1" thickTop="1">
      <c r="A281" s="749"/>
      <c r="B281" s="749"/>
      <c r="C281" s="749"/>
      <c r="D281" s="749"/>
      <c r="E281" s="749"/>
      <c r="F281" s="749"/>
      <c r="G281" s="749"/>
      <c r="H281" s="749"/>
      <c r="I281" s="749"/>
      <c r="J281" s="749"/>
    </row>
    <row r="282" spans="1:10" ht="18" customHeight="1">
      <c r="A282" s="748" t="s">
        <v>14609</v>
      </c>
      <c r="B282" s="737" t="s">
        <v>0</v>
      </c>
      <c r="C282" s="748" t="s">
        <v>14702</v>
      </c>
      <c r="D282" s="748" t="s">
        <v>1</v>
      </c>
      <c r="E282" s="939" t="s">
        <v>9</v>
      </c>
      <c r="F282" s="939"/>
      <c r="G282" s="747" t="s">
        <v>14701</v>
      </c>
      <c r="H282" s="737" t="s">
        <v>14700</v>
      </c>
      <c r="I282" s="737" t="s">
        <v>14699</v>
      </c>
      <c r="J282" s="737" t="s">
        <v>14572</v>
      </c>
    </row>
    <row r="283" spans="1:10" ht="26.1" customHeight="1">
      <c r="A283" s="744" t="s">
        <v>14712</v>
      </c>
      <c r="B283" s="742" t="s">
        <v>14608</v>
      </c>
      <c r="C283" s="744" t="s">
        <v>74</v>
      </c>
      <c r="D283" s="744" t="s">
        <v>3673</v>
      </c>
      <c r="E283" s="948" t="s">
        <v>14711</v>
      </c>
      <c r="F283" s="948"/>
      <c r="G283" s="743" t="s">
        <v>37</v>
      </c>
      <c r="H283" s="754">
        <v>1</v>
      </c>
      <c r="I283" s="741">
        <v>8.7799999999999994</v>
      </c>
      <c r="J283" s="741">
        <v>8.7799999999999994</v>
      </c>
    </row>
    <row r="284" spans="1:10">
      <c r="A284" s="753"/>
      <c r="B284" s="753"/>
      <c r="C284" s="753"/>
      <c r="D284" s="753"/>
      <c r="E284" s="753" t="s">
        <v>14710</v>
      </c>
      <c r="F284" s="752">
        <v>0</v>
      </c>
      <c r="G284" s="753" t="s">
        <v>14709</v>
      </c>
      <c r="H284" s="752">
        <v>0</v>
      </c>
      <c r="I284" s="753" t="s">
        <v>14708</v>
      </c>
      <c r="J284" s="752">
        <v>0</v>
      </c>
    </row>
    <row r="285" spans="1:10">
      <c r="A285" s="753"/>
      <c r="B285" s="753"/>
      <c r="C285" s="753"/>
      <c r="D285" s="753"/>
      <c r="E285" s="753" t="s">
        <v>14707</v>
      </c>
      <c r="F285" s="752">
        <v>1.76</v>
      </c>
      <c r="G285" s="753"/>
      <c r="H285" s="949" t="s">
        <v>14706</v>
      </c>
      <c r="I285" s="949"/>
      <c r="J285" s="752">
        <v>10.54</v>
      </c>
    </row>
    <row r="286" spans="1:10" ht="30" customHeight="1" thickBot="1">
      <c r="A286" s="732"/>
      <c r="B286" s="732"/>
      <c r="C286" s="732"/>
      <c r="D286" s="732"/>
      <c r="E286" s="732"/>
      <c r="F286" s="732"/>
      <c r="G286" s="732" t="s">
        <v>14705</v>
      </c>
      <c r="H286" s="751">
        <v>2</v>
      </c>
      <c r="I286" s="732" t="s">
        <v>14704</v>
      </c>
      <c r="J286" s="750">
        <v>21.08</v>
      </c>
    </row>
    <row r="287" spans="1:10" ht="0.95" customHeight="1" thickTop="1">
      <c r="A287" s="749"/>
      <c r="B287" s="749"/>
      <c r="C287" s="749"/>
      <c r="D287" s="749"/>
      <c r="E287" s="749"/>
      <c r="F287" s="749"/>
      <c r="G287" s="749"/>
      <c r="H287" s="749"/>
      <c r="I287" s="749"/>
      <c r="J287" s="749"/>
    </row>
    <row r="288" spans="1:10" ht="18" customHeight="1">
      <c r="A288" s="748" t="s">
        <v>14607</v>
      </c>
      <c r="B288" s="737" t="s">
        <v>0</v>
      </c>
      <c r="C288" s="748" t="s">
        <v>14702</v>
      </c>
      <c r="D288" s="748" t="s">
        <v>1</v>
      </c>
      <c r="E288" s="939" t="s">
        <v>9</v>
      </c>
      <c r="F288" s="939"/>
      <c r="G288" s="747" t="s">
        <v>14701</v>
      </c>
      <c r="H288" s="737" t="s">
        <v>14700</v>
      </c>
      <c r="I288" s="737" t="s">
        <v>14699</v>
      </c>
      <c r="J288" s="737" t="s">
        <v>14572</v>
      </c>
    </row>
    <row r="289" spans="1:10" ht="26.1" customHeight="1">
      <c r="A289" s="744" t="s">
        <v>14712</v>
      </c>
      <c r="B289" s="742" t="s">
        <v>14606</v>
      </c>
      <c r="C289" s="744" t="s">
        <v>74</v>
      </c>
      <c r="D289" s="744" t="s">
        <v>3676</v>
      </c>
      <c r="E289" s="948" t="s">
        <v>14711</v>
      </c>
      <c r="F289" s="948"/>
      <c r="G289" s="743" t="s">
        <v>37</v>
      </c>
      <c r="H289" s="754">
        <v>1</v>
      </c>
      <c r="I289" s="741">
        <v>10.7</v>
      </c>
      <c r="J289" s="741">
        <v>10.7</v>
      </c>
    </row>
    <row r="290" spans="1:10">
      <c r="A290" s="753"/>
      <c r="B290" s="753"/>
      <c r="C290" s="753"/>
      <c r="D290" s="753"/>
      <c r="E290" s="753" t="s">
        <v>14710</v>
      </c>
      <c r="F290" s="752">
        <v>0</v>
      </c>
      <c r="G290" s="753" t="s">
        <v>14709</v>
      </c>
      <c r="H290" s="752">
        <v>0</v>
      </c>
      <c r="I290" s="753" t="s">
        <v>14708</v>
      </c>
      <c r="J290" s="752">
        <v>0</v>
      </c>
    </row>
    <row r="291" spans="1:10">
      <c r="A291" s="753"/>
      <c r="B291" s="753"/>
      <c r="C291" s="753"/>
      <c r="D291" s="753"/>
      <c r="E291" s="753" t="s">
        <v>14707</v>
      </c>
      <c r="F291" s="752">
        <v>2.15</v>
      </c>
      <c r="G291" s="753"/>
      <c r="H291" s="949" t="s">
        <v>14706</v>
      </c>
      <c r="I291" s="949"/>
      <c r="J291" s="752">
        <v>12.85</v>
      </c>
    </row>
    <row r="292" spans="1:10" ht="30" customHeight="1" thickBot="1">
      <c r="A292" s="732"/>
      <c r="B292" s="732"/>
      <c r="C292" s="732"/>
      <c r="D292" s="732"/>
      <c r="E292" s="732"/>
      <c r="F292" s="732"/>
      <c r="G292" s="732" t="s">
        <v>14705</v>
      </c>
      <c r="H292" s="751">
        <v>3</v>
      </c>
      <c r="I292" s="732" t="s">
        <v>14704</v>
      </c>
      <c r="J292" s="750">
        <v>38.549999999999997</v>
      </c>
    </row>
    <row r="293" spans="1:10" ht="0.95" customHeight="1" thickTop="1">
      <c r="A293" s="749"/>
      <c r="B293" s="749"/>
      <c r="C293" s="749"/>
      <c r="D293" s="749"/>
      <c r="E293" s="749"/>
      <c r="F293" s="749"/>
      <c r="G293" s="749"/>
      <c r="H293" s="749"/>
      <c r="I293" s="749"/>
      <c r="J293" s="749"/>
    </row>
    <row r="294" spans="1:10" ht="18" customHeight="1">
      <c r="A294" s="748" t="s">
        <v>14605</v>
      </c>
      <c r="B294" s="737" t="s">
        <v>0</v>
      </c>
      <c r="C294" s="748" t="s">
        <v>14702</v>
      </c>
      <c r="D294" s="748" t="s">
        <v>1</v>
      </c>
      <c r="E294" s="939" t="s">
        <v>9</v>
      </c>
      <c r="F294" s="939"/>
      <c r="G294" s="747" t="s">
        <v>14701</v>
      </c>
      <c r="H294" s="737" t="s">
        <v>14700</v>
      </c>
      <c r="I294" s="737" t="s">
        <v>14699</v>
      </c>
      <c r="J294" s="737" t="s">
        <v>14572</v>
      </c>
    </row>
    <row r="295" spans="1:10" ht="39" customHeight="1">
      <c r="A295" s="744" t="s">
        <v>14712</v>
      </c>
      <c r="B295" s="742" t="s">
        <v>14604</v>
      </c>
      <c r="C295" s="744" t="s">
        <v>74</v>
      </c>
      <c r="D295" s="744" t="s">
        <v>3710</v>
      </c>
      <c r="E295" s="948" t="s">
        <v>14711</v>
      </c>
      <c r="F295" s="948"/>
      <c r="G295" s="743" t="s">
        <v>37</v>
      </c>
      <c r="H295" s="754">
        <v>1</v>
      </c>
      <c r="I295" s="741">
        <v>110.98</v>
      </c>
      <c r="J295" s="741">
        <v>110.98</v>
      </c>
    </row>
    <row r="296" spans="1:10">
      <c r="A296" s="753"/>
      <c r="B296" s="753"/>
      <c r="C296" s="753"/>
      <c r="D296" s="753"/>
      <c r="E296" s="753" t="s">
        <v>14710</v>
      </c>
      <c r="F296" s="752">
        <v>0</v>
      </c>
      <c r="G296" s="753" t="s">
        <v>14709</v>
      </c>
      <c r="H296" s="752">
        <v>0</v>
      </c>
      <c r="I296" s="753" t="s">
        <v>14708</v>
      </c>
      <c r="J296" s="752">
        <v>0</v>
      </c>
    </row>
    <row r="297" spans="1:10">
      <c r="A297" s="753"/>
      <c r="B297" s="753"/>
      <c r="C297" s="753"/>
      <c r="D297" s="753"/>
      <c r="E297" s="753" t="s">
        <v>14707</v>
      </c>
      <c r="F297" s="752">
        <v>22.32</v>
      </c>
      <c r="G297" s="753"/>
      <c r="H297" s="949" t="s">
        <v>14706</v>
      </c>
      <c r="I297" s="949"/>
      <c r="J297" s="752">
        <v>133.30000000000001</v>
      </c>
    </row>
    <row r="298" spans="1:10" ht="30" customHeight="1" thickBot="1">
      <c r="A298" s="732"/>
      <c r="B298" s="732"/>
      <c r="C298" s="732"/>
      <c r="D298" s="732"/>
      <c r="E298" s="732"/>
      <c r="F298" s="732"/>
      <c r="G298" s="732" t="s">
        <v>14705</v>
      </c>
      <c r="H298" s="751">
        <v>2</v>
      </c>
      <c r="I298" s="732" t="s">
        <v>14704</v>
      </c>
      <c r="J298" s="750">
        <v>266.60000000000002</v>
      </c>
    </row>
    <row r="299" spans="1:10" ht="0.95" customHeight="1" thickTop="1">
      <c r="A299" s="749"/>
      <c r="B299" s="749"/>
      <c r="C299" s="749"/>
      <c r="D299" s="749"/>
      <c r="E299" s="749"/>
      <c r="F299" s="749"/>
      <c r="G299" s="749"/>
      <c r="H299" s="749"/>
      <c r="I299" s="749"/>
      <c r="J299" s="749"/>
    </row>
    <row r="300" spans="1:10" ht="18" customHeight="1">
      <c r="A300" s="748" t="s">
        <v>14603</v>
      </c>
      <c r="B300" s="737" t="s">
        <v>0</v>
      </c>
      <c r="C300" s="748" t="s">
        <v>14702</v>
      </c>
      <c r="D300" s="748" t="s">
        <v>1</v>
      </c>
      <c r="E300" s="939" t="s">
        <v>9</v>
      </c>
      <c r="F300" s="939"/>
      <c r="G300" s="747" t="s">
        <v>14701</v>
      </c>
      <c r="H300" s="737" t="s">
        <v>14700</v>
      </c>
      <c r="I300" s="737" t="s">
        <v>14699</v>
      </c>
      <c r="J300" s="737" t="s">
        <v>14572</v>
      </c>
    </row>
    <row r="301" spans="1:10" ht="39" customHeight="1">
      <c r="A301" s="744" t="s">
        <v>14712</v>
      </c>
      <c r="B301" s="742" t="s">
        <v>14602</v>
      </c>
      <c r="C301" s="744" t="s">
        <v>74</v>
      </c>
      <c r="D301" s="744" t="s">
        <v>3712</v>
      </c>
      <c r="E301" s="948" t="s">
        <v>14711</v>
      </c>
      <c r="F301" s="948"/>
      <c r="G301" s="743" t="s">
        <v>37</v>
      </c>
      <c r="H301" s="754">
        <v>1</v>
      </c>
      <c r="I301" s="741">
        <v>451.54</v>
      </c>
      <c r="J301" s="741">
        <v>451.54</v>
      </c>
    </row>
    <row r="302" spans="1:10">
      <c r="A302" s="753"/>
      <c r="B302" s="753"/>
      <c r="C302" s="753"/>
      <c r="D302" s="753"/>
      <c r="E302" s="753" t="s">
        <v>14710</v>
      </c>
      <c r="F302" s="752">
        <v>0</v>
      </c>
      <c r="G302" s="753" t="s">
        <v>14709</v>
      </c>
      <c r="H302" s="752">
        <v>0</v>
      </c>
      <c r="I302" s="753" t="s">
        <v>14708</v>
      </c>
      <c r="J302" s="752">
        <v>0</v>
      </c>
    </row>
    <row r="303" spans="1:10">
      <c r="A303" s="753"/>
      <c r="B303" s="753"/>
      <c r="C303" s="753"/>
      <c r="D303" s="753"/>
      <c r="E303" s="753" t="s">
        <v>14707</v>
      </c>
      <c r="F303" s="752">
        <v>90.84</v>
      </c>
      <c r="G303" s="753"/>
      <c r="H303" s="949" t="s">
        <v>14706</v>
      </c>
      <c r="I303" s="949"/>
      <c r="J303" s="752">
        <v>542.38</v>
      </c>
    </row>
    <row r="304" spans="1:10" ht="30" customHeight="1" thickBot="1">
      <c r="A304" s="732"/>
      <c r="B304" s="732"/>
      <c r="C304" s="732"/>
      <c r="D304" s="732"/>
      <c r="E304" s="732"/>
      <c r="F304" s="732"/>
      <c r="G304" s="732" t="s">
        <v>14705</v>
      </c>
      <c r="H304" s="751">
        <v>2</v>
      </c>
      <c r="I304" s="732" t="s">
        <v>14704</v>
      </c>
      <c r="J304" s="750">
        <v>1084.76</v>
      </c>
    </row>
    <row r="305" spans="1:10" ht="0.95" customHeight="1" thickTop="1">
      <c r="A305" s="749"/>
      <c r="B305" s="749"/>
      <c r="C305" s="749"/>
      <c r="D305" s="749"/>
      <c r="E305" s="749"/>
      <c r="F305" s="749"/>
      <c r="G305" s="749"/>
      <c r="H305" s="749"/>
      <c r="I305" s="749"/>
      <c r="J305" s="749"/>
    </row>
    <row r="306" spans="1:10" ht="18" customHeight="1">
      <c r="A306" s="748" t="s">
        <v>14601</v>
      </c>
      <c r="B306" s="737" t="s">
        <v>0</v>
      </c>
      <c r="C306" s="748" t="s">
        <v>14702</v>
      </c>
      <c r="D306" s="748" t="s">
        <v>1</v>
      </c>
      <c r="E306" s="939" t="s">
        <v>9</v>
      </c>
      <c r="F306" s="939"/>
      <c r="G306" s="747" t="s">
        <v>14701</v>
      </c>
      <c r="H306" s="737" t="s">
        <v>14700</v>
      </c>
      <c r="I306" s="737" t="s">
        <v>14699</v>
      </c>
      <c r="J306" s="737" t="s">
        <v>14572</v>
      </c>
    </row>
    <row r="307" spans="1:10" ht="26.1" customHeight="1">
      <c r="A307" s="744" t="s">
        <v>14712</v>
      </c>
      <c r="B307" s="742" t="s">
        <v>14600</v>
      </c>
      <c r="C307" s="744" t="s">
        <v>14583</v>
      </c>
      <c r="D307" s="744" t="s">
        <v>13537</v>
      </c>
      <c r="E307" s="948" t="s">
        <v>14711</v>
      </c>
      <c r="F307" s="948"/>
      <c r="G307" s="743" t="s">
        <v>37</v>
      </c>
      <c r="H307" s="754">
        <v>1</v>
      </c>
      <c r="I307" s="741">
        <v>1536.02</v>
      </c>
      <c r="J307" s="741">
        <v>1536.02</v>
      </c>
    </row>
    <row r="308" spans="1:10">
      <c r="A308" s="753"/>
      <c r="B308" s="753"/>
      <c r="C308" s="753"/>
      <c r="D308" s="753"/>
      <c r="E308" s="753" t="s">
        <v>14710</v>
      </c>
      <c r="F308" s="752">
        <v>0</v>
      </c>
      <c r="G308" s="753" t="s">
        <v>14709</v>
      </c>
      <c r="H308" s="752">
        <v>0</v>
      </c>
      <c r="I308" s="753" t="s">
        <v>14708</v>
      </c>
      <c r="J308" s="752">
        <v>0</v>
      </c>
    </row>
    <row r="309" spans="1:10">
      <c r="A309" s="753"/>
      <c r="B309" s="753"/>
      <c r="C309" s="753"/>
      <c r="D309" s="753"/>
      <c r="E309" s="753" t="s">
        <v>14707</v>
      </c>
      <c r="F309" s="752">
        <v>309.04000000000002</v>
      </c>
      <c r="G309" s="753"/>
      <c r="H309" s="949" t="s">
        <v>14706</v>
      </c>
      <c r="I309" s="949"/>
      <c r="J309" s="752">
        <v>1845.06</v>
      </c>
    </row>
    <row r="310" spans="1:10" ht="30" customHeight="1" thickBot="1">
      <c r="A310" s="732"/>
      <c r="B310" s="732"/>
      <c r="C310" s="732"/>
      <c r="D310" s="732"/>
      <c r="E310" s="732"/>
      <c r="F310" s="732"/>
      <c r="G310" s="732" t="s">
        <v>14705</v>
      </c>
      <c r="H310" s="751">
        <v>2</v>
      </c>
      <c r="I310" s="732" t="s">
        <v>14704</v>
      </c>
      <c r="J310" s="750">
        <v>3690.12</v>
      </c>
    </row>
    <row r="311" spans="1:10" ht="0.95" customHeight="1" thickTop="1">
      <c r="A311" s="749"/>
      <c r="B311" s="749"/>
      <c r="C311" s="749"/>
      <c r="D311" s="749"/>
      <c r="E311" s="749"/>
      <c r="F311" s="749"/>
      <c r="G311" s="749"/>
      <c r="H311" s="749"/>
      <c r="I311" s="749"/>
      <c r="J311" s="749"/>
    </row>
    <row r="312" spans="1:10" ht="18" customHeight="1">
      <c r="A312" s="748" t="s">
        <v>14599</v>
      </c>
      <c r="B312" s="737" t="s">
        <v>0</v>
      </c>
      <c r="C312" s="748" t="s">
        <v>14702</v>
      </c>
      <c r="D312" s="748" t="s">
        <v>1</v>
      </c>
      <c r="E312" s="939" t="s">
        <v>9</v>
      </c>
      <c r="F312" s="939"/>
      <c r="G312" s="747" t="s">
        <v>14701</v>
      </c>
      <c r="H312" s="737" t="s">
        <v>14700</v>
      </c>
      <c r="I312" s="737" t="s">
        <v>14699</v>
      </c>
      <c r="J312" s="737" t="s">
        <v>14572</v>
      </c>
    </row>
    <row r="313" spans="1:10" ht="26.1" customHeight="1">
      <c r="A313" s="744" t="s">
        <v>14712</v>
      </c>
      <c r="B313" s="742" t="s">
        <v>14598</v>
      </c>
      <c r="C313" s="744" t="s">
        <v>14583</v>
      </c>
      <c r="D313" s="744" t="s">
        <v>5765</v>
      </c>
      <c r="E313" s="948" t="s">
        <v>14711</v>
      </c>
      <c r="F313" s="948"/>
      <c r="G313" s="743" t="s">
        <v>37</v>
      </c>
      <c r="H313" s="754">
        <v>1</v>
      </c>
      <c r="I313" s="741">
        <v>136.71</v>
      </c>
      <c r="J313" s="741">
        <v>136.71</v>
      </c>
    </row>
    <row r="314" spans="1:10">
      <c r="A314" s="753"/>
      <c r="B314" s="753"/>
      <c r="C314" s="753"/>
      <c r="D314" s="753"/>
      <c r="E314" s="753" t="s">
        <v>14710</v>
      </c>
      <c r="F314" s="752">
        <v>0</v>
      </c>
      <c r="G314" s="753" t="s">
        <v>14709</v>
      </c>
      <c r="H314" s="752">
        <v>0</v>
      </c>
      <c r="I314" s="753" t="s">
        <v>14708</v>
      </c>
      <c r="J314" s="752">
        <v>0</v>
      </c>
    </row>
    <row r="315" spans="1:10">
      <c r="A315" s="753"/>
      <c r="B315" s="753"/>
      <c r="C315" s="753"/>
      <c r="D315" s="753"/>
      <c r="E315" s="753" t="s">
        <v>14707</v>
      </c>
      <c r="F315" s="752">
        <v>27.5</v>
      </c>
      <c r="G315" s="753"/>
      <c r="H315" s="949" t="s">
        <v>14706</v>
      </c>
      <c r="I315" s="949"/>
      <c r="J315" s="752">
        <v>164.21</v>
      </c>
    </row>
    <row r="316" spans="1:10" ht="30" customHeight="1" thickBot="1">
      <c r="A316" s="732"/>
      <c r="B316" s="732"/>
      <c r="C316" s="732"/>
      <c r="D316" s="732"/>
      <c r="E316" s="732"/>
      <c r="F316" s="732"/>
      <c r="G316" s="732" t="s">
        <v>14705</v>
      </c>
      <c r="H316" s="751">
        <v>3</v>
      </c>
      <c r="I316" s="732" t="s">
        <v>14704</v>
      </c>
      <c r="J316" s="750">
        <v>492.63</v>
      </c>
    </row>
    <row r="317" spans="1:10" ht="0.95" customHeight="1" thickTop="1">
      <c r="A317" s="749"/>
      <c r="B317" s="749"/>
      <c r="C317" s="749"/>
      <c r="D317" s="749"/>
      <c r="E317" s="749"/>
      <c r="F317" s="749"/>
      <c r="G317" s="749"/>
      <c r="H317" s="749"/>
      <c r="I317" s="749"/>
      <c r="J317" s="749"/>
    </row>
    <row r="318" spans="1:10" ht="18" customHeight="1">
      <c r="A318" s="748" t="s">
        <v>14597</v>
      </c>
      <c r="B318" s="737" t="s">
        <v>0</v>
      </c>
      <c r="C318" s="748" t="s">
        <v>14702</v>
      </c>
      <c r="D318" s="748" t="s">
        <v>1</v>
      </c>
      <c r="E318" s="939" t="s">
        <v>9</v>
      </c>
      <c r="F318" s="939"/>
      <c r="G318" s="747" t="s">
        <v>14701</v>
      </c>
      <c r="H318" s="737" t="s">
        <v>14700</v>
      </c>
      <c r="I318" s="737" t="s">
        <v>14699</v>
      </c>
      <c r="J318" s="737" t="s">
        <v>14572</v>
      </c>
    </row>
    <row r="319" spans="1:10" ht="26.1" customHeight="1">
      <c r="A319" s="744" t="s">
        <v>14712</v>
      </c>
      <c r="B319" s="742" t="s">
        <v>14596</v>
      </c>
      <c r="C319" s="744" t="s">
        <v>74</v>
      </c>
      <c r="D319" s="744" t="s">
        <v>8276</v>
      </c>
      <c r="E319" s="948" t="s">
        <v>14711</v>
      </c>
      <c r="F319" s="948"/>
      <c r="G319" s="743" t="s">
        <v>31</v>
      </c>
      <c r="H319" s="754">
        <v>1</v>
      </c>
      <c r="I319" s="741">
        <v>63.56</v>
      </c>
      <c r="J319" s="741">
        <v>63.56</v>
      </c>
    </row>
    <row r="320" spans="1:10">
      <c r="A320" s="753"/>
      <c r="B320" s="753"/>
      <c r="C320" s="753"/>
      <c r="D320" s="753"/>
      <c r="E320" s="753" t="s">
        <v>14710</v>
      </c>
      <c r="F320" s="752">
        <v>0</v>
      </c>
      <c r="G320" s="753" t="s">
        <v>14709</v>
      </c>
      <c r="H320" s="752">
        <v>0</v>
      </c>
      <c r="I320" s="753" t="s">
        <v>14708</v>
      </c>
      <c r="J320" s="752">
        <v>0</v>
      </c>
    </row>
    <row r="321" spans="1:10">
      <c r="A321" s="753"/>
      <c r="B321" s="753"/>
      <c r="C321" s="753"/>
      <c r="D321" s="753"/>
      <c r="E321" s="753" t="s">
        <v>14707</v>
      </c>
      <c r="F321" s="752">
        <v>12.78</v>
      </c>
      <c r="G321" s="753"/>
      <c r="H321" s="949" t="s">
        <v>14706</v>
      </c>
      <c r="I321" s="949"/>
      <c r="J321" s="752">
        <v>76.34</v>
      </c>
    </row>
    <row r="322" spans="1:10" ht="30" customHeight="1" thickBot="1">
      <c r="A322" s="732"/>
      <c r="B322" s="732"/>
      <c r="C322" s="732"/>
      <c r="D322" s="732"/>
      <c r="E322" s="732"/>
      <c r="F322" s="732"/>
      <c r="G322" s="732" t="s">
        <v>14705</v>
      </c>
      <c r="H322" s="751">
        <v>20</v>
      </c>
      <c r="I322" s="732" t="s">
        <v>14704</v>
      </c>
      <c r="J322" s="750">
        <v>1526.8</v>
      </c>
    </row>
    <row r="323" spans="1:10" ht="0.95" customHeight="1" thickTop="1">
      <c r="A323" s="749"/>
      <c r="B323" s="749"/>
      <c r="C323" s="749"/>
      <c r="D323" s="749"/>
      <c r="E323" s="749"/>
      <c r="F323" s="749"/>
      <c r="G323" s="749"/>
      <c r="H323" s="749"/>
      <c r="I323" s="749"/>
      <c r="J323" s="749"/>
    </row>
    <row r="324" spans="1:10" ht="18" customHeight="1">
      <c r="A324" s="748" t="s">
        <v>14595</v>
      </c>
      <c r="B324" s="737" t="s">
        <v>0</v>
      </c>
      <c r="C324" s="748" t="s">
        <v>14702</v>
      </c>
      <c r="D324" s="748" t="s">
        <v>1</v>
      </c>
      <c r="E324" s="939" t="s">
        <v>9</v>
      </c>
      <c r="F324" s="939"/>
      <c r="G324" s="747" t="s">
        <v>14701</v>
      </c>
      <c r="H324" s="737" t="s">
        <v>14700</v>
      </c>
      <c r="I324" s="737" t="s">
        <v>14699</v>
      </c>
      <c r="J324" s="737" t="s">
        <v>14572</v>
      </c>
    </row>
    <row r="325" spans="1:10" ht="26.1" customHeight="1">
      <c r="A325" s="744" t="s">
        <v>14712</v>
      </c>
      <c r="B325" s="742" t="s">
        <v>14594</v>
      </c>
      <c r="C325" s="744" t="s">
        <v>74</v>
      </c>
      <c r="D325" s="744" t="s">
        <v>8284</v>
      </c>
      <c r="E325" s="948" t="s">
        <v>14711</v>
      </c>
      <c r="F325" s="948"/>
      <c r="G325" s="743" t="s">
        <v>37</v>
      </c>
      <c r="H325" s="754">
        <v>1</v>
      </c>
      <c r="I325" s="741">
        <v>96.37</v>
      </c>
      <c r="J325" s="741">
        <v>96.37</v>
      </c>
    </row>
    <row r="326" spans="1:10">
      <c r="A326" s="753"/>
      <c r="B326" s="753"/>
      <c r="C326" s="753"/>
      <c r="D326" s="753"/>
      <c r="E326" s="753" t="s">
        <v>14710</v>
      </c>
      <c r="F326" s="752">
        <v>0</v>
      </c>
      <c r="G326" s="753" t="s">
        <v>14709</v>
      </c>
      <c r="H326" s="752">
        <v>0</v>
      </c>
      <c r="I326" s="753" t="s">
        <v>14708</v>
      </c>
      <c r="J326" s="752">
        <v>0</v>
      </c>
    </row>
    <row r="327" spans="1:10">
      <c r="A327" s="753"/>
      <c r="B327" s="753"/>
      <c r="C327" s="753"/>
      <c r="D327" s="753"/>
      <c r="E327" s="753" t="s">
        <v>14707</v>
      </c>
      <c r="F327" s="752">
        <v>19.38</v>
      </c>
      <c r="G327" s="753"/>
      <c r="H327" s="949" t="s">
        <v>14706</v>
      </c>
      <c r="I327" s="949"/>
      <c r="J327" s="752">
        <v>115.75</v>
      </c>
    </row>
    <row r="328" spans="1:10" ht="30" customHeight="1" thickBot="1">
      <c r="A328" s="732"/>
      <c r="B328" s="732"/>
      <c r="C328" s="732"/>
      <c r="D328" s="732"/>
      <c r="E328" s="732"/>
      <c r="F328" s="732"/>
      <c r="G328" s="732" t="s">
        <v>14705</v>
      </c>
      <c r="H328" s="751">
        <v>6</v>
      </c>
      <c r="I328" s="732" t="s">
        <v>14704</v>
      </c>
      <c r="J328" s="750">
        <v>694.5</v>
      </c>
    </row>
    <row r="329" spans="1:10" ht="0.95" customHeight="1" thickTop="1">
      <c r="A329" s="749"/>
      <c r="B329" s="749"/>
      <c r="C329" s="749"/>
      <c r="D329" s="749"/>
      <c r="E329" s="749"/>
      <c r="F329" s="749"/>
      <c r="G329" s="749"/>
      <c r="H329" s="749"/>
      <c r="I329" s="749"/>
      <c r="J329" s="749"/>
    </row>
    <row r="330" spans="1:10" ht="18" customHeight="1">
      <c r="A330" s="748" t="s">
        <v>14593</v>
      </c>
      <c r="B330" s="737" t="s">
        <v>0</v>
      </c>
      <c r="C330" s="748" t="s">
        <v>14702</v>
      </c>
      <c r="D330" s="748" t="s">
        <v>1</v>
      </c>
      <c r="E330" s="939" t="s">
        <v>9</v>
      </c>
      <c r="F330" s="939"/>
      <c r="G330" s="747" t="s">
        <v>14701</v>
      </c>
      <c r="H330" s="737" t="s">
        <v>14700</v>
      </c>
      <c r="I330" s="737" t="s">
        <v>14699</v>
      </c>
      <c r="J330" s="737" t="s">
        <v>14572</v>
      </c>
    </row>
    <row r="331" spans="1:10" ht="65.099999999999994" customHeight="1">
      <c r="A331" s="744" t="s">
        <v>14712</v>
      </c>
      <c r="B331" s="742" t="s">
        <v>14592</v>
      </c>
      <c r="C331" s="744" t="s">
        <v>14583</v>
      </c>
      <c r="D331" s="744" t="s">
        <v>14136</v>
      </c>
      <c r="E331" s="948" t="s">
        <v>14711</v>
      </c>
      <c r="F331" s="948"/>
      <c r="G331" s="743" t="s">
        <v>37</v>
      </c>
      <c r="H331" s="754">
        <v>1</v>
      </c>
      <c r="I331" s="741">
        <v>167.93</v>
      </c>
      <c r="J331" s="741">
        <v>167.93</v>
      </c>
    </row>
    <row r="332" spans="1:10">
      <c r="A332" s="753"/>
      <c r="B332" s="753"/>
      <c r="C332" s="753"/>
      <c r="D332" s="753"/>
      <c r="E332" s="753" t="s">
        <v>14710</v>
      </c>
      <c r="F332" s="752">
        <v>0</v>
      </c>
      <c r="G332" s="753" t="s">
        <v>14709</v>
      </c>
      <c r="H332" s="752">
        <v>0</v>
      </c>
      <c r="I332" s="753" t="s">
        <v>14708</v>
      </c>
      <c r="J332" s="752">
        <v>0</v>
      </c>
    </row>
    <row r="333" spans="1:10">
      <c r="A333" s="753"/>
      <c r="B333" s="753"/>
      <c r="C333" s="753"/>
      <c r="D333" s="753"/>
      <c r="E333" s="753" t="s">
        <v>14707</v>
      </c>
      <c r="F333" s="752">
        <v>33.78</v>
      </c>
      <c r="G333" s="753"/>
      <c r="H333" s="949" t="s">
        <v>14706</v>
      </c>
      <c r="I333" s="949"/>
      <c r="J333" s="752">
        <v>201.71</v>
      </c>
    </row>
    <row r="334" spans="1:10" ht="30" customHeight="1" thickBot="1">
      <c r="A334" s="732"/>
      <c r="B334" s="732"/>
      <c r="C334" s="732"/>
      <c r="D334" s="732"/>
      <c r="E334" s="732"/>
      <c r="F334" s="732"/>
      <c r="G334" s="732" t="s">
        <v>14705</v>
      </c>
      <c r="H334" s="751">
        <v>6</v>
      </c>
      <c r="I334" s="732" t="s">
        <v>14704</v>
      </c>
      <c r="J334" s="750">
        <v>1210.26</v>
      </c>
    </row>
    <row r="335" spans="1:10" ht="0.95" customHeight="1" thickTop="1">
      <c r="A335" s="749"/>
      <c r="B335" s="749"/>
      <c r="C335" s="749"/>
      <c r="D335" s="749"/>
      <c r="E335" s="749"/>
      <c r="F335" s="749"/>
      <c r="G335" s="749"/>
      <c r="H335" s="749"/>
      <c r="I335" s="749"/>
      <c r="J335" s="749"/>
    </row>
    <row r="336" spans="1:10" ht="18" customHeight="1">
      <c r="A336" s="748" t="s">
        <v>14591</v>
      </c>
      <c r="B336" s="737" t="s">
        <v>0</v>
      </c>
      <c r="C336" s="748" t="s">
        <v>14702</v>
      </c>
      <c r="D336" s="748" t="s">
        <v>1</v>
      </c>
      <c r="E336" s="939" t="s">
        <v>9</v>
      </c>
      <c r="F336" s="939"/>
      <c r="G336" s="747" t="s">
        <v>14701</v>
      </c>
      <c r="H336" s="737" t="s">
        <v>14700</v>
      </c>
      <c r="I336" s="737" t="s">
        <v>14699</v>
      </c>
      <c r="J336" s="737" t="s">
        <v>14572</v>
      </c>
    </row>
    <row r="337" spans="1:10" ht="39" customHeight="1">
      <c r="A337" s="744" t="s">
        <v>14712</v>
      </c>
      <c r="B337" s="742" t="s">
        <v>14590</v>
      </c>
      <c r="C337" s="744" t="s">
        <v>14583</v>
      </c>
      <c r="D337" s="744" t="s">
        <v>14141</v>
      </c>
      <c r="E337" s="948" t="s">
        <v>14711</v>
      </c>
      <c r="F337" s="948"/>
      <c r="G337" s="743" t="s">
        <v>37</v>
      </c>
      <c r="H337" s="754">
        <v>1</v>
      </c>
      <c r="I337" s="741">
        <v>35.6</v>
      </c>
      <c r="J337" s="741">
        <v>35.6</v>
      </c>
    </row>
    <row r="338" spans="1:10">
      <c r="A338" s="753"/>
      <c r="B338" s="753"/>
      <c r="C338" s="753"/>
      <c r="D338" s="753"/>
      <c r="E338" s="753" t="s">
        <v>14710</v>
      </c>
      <c r="F338" s="752">
        <v>0</v>
      </c>
      <c r="G338" s="753" t="s">
        <v>14709</v>
      </c>
      <c r="H338" s="752">
        <v>0</v>
      </c>
      <c r="I338" s="753" t="s">
        <v>14708</v>
      </c>
      <c r="J338" s="752">
        <v>0</v>
      </c>
    </row>
    <row r="339" spans="1:10">
      <c r="A339" s="753"/>
      <c r="B339" s="753"/>
      <c r="C339" s="753"/>
      <c r="D339" s="753"/>
      <c r="E339" s="753" t="s">
        <v>14707</v>
      </c>
      <c r="F339" s="752">
        <v>7.16</v>
      </c>
      <c r="G339" s="753"/>
      <c r="H339" s="949" t="s">
        <v>14706</v>
      </c>
      <c r="I339" s="949"/>
      <c r="J339" s="752">
        <v>42.76</v>
      </c>
    </row>
    <row r="340" spans="1:10" ht="30" customHeight="1" thickBot="1">
      <c r="A340" s="732"/>
      <c r="B340" s="732"/>
      <c r="C340" s="732"/>
      <c r="D340" s="732"/>
      <c r="E340" s="732"/>
      <c r="F340" s="732"/>
      <c r="G340" s="732" t="s">
        <v>14705</v>
      </c>
      <c r="H340" s="751">
        <v>6</v>
      </c>
      <c r="I340" s="732" t="s">
        <v>14704</v>
      </c>
      <c r="J340" s="750">
        <v>256.56</v>
      </c>
    </row>
    <row r="341" spans="1:10" ht="0.95" customHeight="1" thickTop="1">
      <c r="A341" s="749"/>
      <c r="B341" s="749"/>
      <c r="C341" s="749"/>
      <c r="D341" s="749"/>
      <c r="E341" s="749"/>
      <c r="F341" s="749"/>
      <c r="G341" s="749"/>
      <c r="H341" s="749"/>
      <c r="I341" s="749"/>
      <c r="J341" s="749"/>
    </row>
    <row r="342" spans="1:10" ht="24" customHeight="1">
      <c r="A342" s="745" t="s">
        <v>14561</v>
      </c>
      <c r="B342" s="745"/>
      <c r="C342" s="745"/>
      <c r="D342" s="745" t="s">
        <v>14285</v>
      </c>
      <c r="E342" s="745"/>
      <c r="F342" s="944"/>
      <c r="G342" s="944"/>
      <c r="H342" s="746"/>
      <c r="I342" s="745"/>
      <c r="J342" s="736">
        <v>43275.39</v>
      </c>
    </row>
    <row r="343" spans="1:10" ht="18" customHeight="1">
      <c r="A343" s="748" t="s">
        <v>14589</v>
      </c>
      <c r="B343" s="737" t="s">
        <v>0</v>
      </c>
      <c r="C343" s="748" t="s">
        <v>14702</v>
      </c>
      <c r="D343" s="748" t="s">
        <v>1</v>
      </c>
      <c r="E343" s="939" t="s">
        <v>9</v>
      </c>
      <c r="F343" s="939"/>
      <c r="G343" s="747" t="s">
        <v>14701</v>
      </c>
      <c r="H343" s="737" t="s">
        <v>14700</v>
      </c>
      <c r="I343" s="737" t="s">
        <v>14699</v>
      </c>
      <c r="J343" s="737" t="s">
        <v>14572</v>
      </c>
    </row>
    <row r="344" spans="1:10" ht="26.1" customHeight="1">
      <c r="A344" s="744" t="s">
        <v>14712</v>
      </c>
      <c r="B344" s="742" t="s">
        <v>14588</v>
      </c>
      <c r="C344" s="744" t="s">
        <v>14583</v>
      </c>
      <c r="D344" s="744" t="s">
        <v>14282</v>
      </c>
      <c r="E344" s="948" t="s">
        <v>14711</v>
      </c>
      <c r="F344" s="948"/>
      <c r="G344" s="743" t="s">
        <v>37</v>
      </c>
      <c r="H344" s="754">
        <v>1</v>
      </c>
      <c r="I344" s="741">
        <v>15085.26</v>
      </c>
      <c r="J344" s="741">
        <v>15085.26</v>
      </c>
    </row>
    <row r="345" spans="1:10">
      <c r="A345" s="753"/>
      <c r="B345" s="753"/>
      <c r="C345" s="753"/>
      <c r="D345" s="753"/>
      <c r="E345" s="753" t="s">
        <v>14710</v>
      </c>
      <c r="F345" s="752">
        <v>0</v>
      </c>
      <c r="G345" s="753" t="s">
        <v>14709</v>
      </c>
      <c r="H345" s="752">
        <v>0</v>
      </c>
      <c r="I345" s="753" t="s">
        <v>14708</v>
      </c>
      <c r="J345" s="752">
        <v>0</v>
      </c>
    </row>
    <row r="346" spans="1:10">
      <c r="A346" s="753"/>
      <c r="B346" s="753"/>
      <c r="C346" s="753"/>
      <c r="D346" s="753"/>
      <c r="E346" s="753" t="s">
        <v>14707</v>
      </c>
      <c r="F346" s="752">
        <v>3035.15</v>
      </c>
      <c r="G346" s="753"/>
      <c r="H346" s="949" t="s">
        <v>14706</v>
      </c>
      <c r="I346" s="949"/>
      <c r="J346" s="752">
        <v>18120.41</v>
      </c>
    </row>
    <row r="347" spans="1:10" ht="30" customHeight="1" thickBot="1">
      <c r="A347" s="732"/>
      <c r="B347" s="732"/>
      <c r="C347" s="732"/>
      <c r="D347" s="732"/>
      <c r="E347" s="732"/>
      <c r="F347" s="732"/>
      <c r="G347" s="732" t="s">
        <v>14705</v>
      </c>
      <c r="H347" s="751">
        <v>1</v>
      </c>
      <c r="I347" s="732" t="s">
        <v>14704</v>
      </c>
      <c r="J347" s="750">
        <v>18120.41</v>
      </c>
    </row>
    <row r="348" spans="1:10" ht="0.95" customHeight="1" thickTop="1">
      <c r="A348" s="749"/>
      <c r="B348" s="749"/>
      <c r="C348" s="749"/>
      <c r="D348" s="749"/>
      <c r="E348" s="749"/>
      <c r="F348" s="749"/>
      <c r="G348" s="749"/>
      <c r="H348" s="749"/>
      <c r="I348" s="749"/>
      <c r="J348" s="749"/>
    </row>
    <row r="349" spans="1:10" ht="18" customHeight="1">
      <c r="A349" s="748" t="s">
        <v>14587</v>
      </c>
      <c r="B349" s="737" t="s">
        <v>0</v>
      </c>
      <c r="C349" s="748" t="s">
        <v>14702</v>
      </c>
      <c r="D349" s="748" t="s">
        <v>1</v>
      </c>
      <c r="E349" s="939" t="s">
        <v>9</v>
      </c>
      <c r="F349" s="939"/>
      <c r="G349" s="747" t="s">
        <v>14701</v>
      </c>
      <c r="H349" s="737" t="s">
        <v>14700</v>
      </c>
      <c r="I349" s="737" t="s">
        <v>14699</v>
      </c>
      <c r="J349" s="737" t="s">
        <v>14572</v>
      </c>
    </row>
    <row r="350" spans="1:10" ht="26.1" customHeight="1">
      <c r="A350" s="744" t="s">
        <v>14712</v>
      </c>
      <c r="B350" s="742" t="s">
        <v>14586</v>
      </c>
      <c r="C350" s="744" t="s">
        <v>14583</v>
      </c>
      <c r="D350" s="744" t="s">
        <v>14419</v>
      </c>
      <c r="E350" s="948" t="s">
        <v>14711</v>
      </c>
      <c r="F350" s="948"/>
      <c r="G350" s="743" t="s">
        <v>37</v>
      </c>
      <c r="H350" s="754">
        <v>1</v>
      </c>
      <c r="I350" s="741">
        <v>19836.79</v>
      </c>
      <c r="J350" s="741">
        <v>19836.79</v>
      </c>
    </row>
    <row r="351" spans="1:10">
      <c r="A351" s="753"/>
      <c r="B351" s="753"/>
      <c r="C351" s="753"/>
      <c r="D351" s="753"/>
      <c r="E351" s="753" t="s">
        <v>14710</v>
      </c>
      <c r="F351" s="752">
        <v>0</v>
      </c>
      <c r="G351" s="753" t="s">
        <v>14709</v>
      </c>
      <c r="H351" s="752">
        <v>0</v>
      </c>
      <c r="I351" s="753" t="s">
        <v>14708</v>
      </c>
      <c r="J351" s="752">
        <v>0</v>
      </c>
    </row>
    <row r="352" spans="1:10">
      <c r="A352" s="753"/>
      <c r="B352" s="753"/>
      <c r="C352" s="753"/>
      <c r="D352" s="753"/>
      <c r="E352" s="753" t="s">
        <v>14707</v>
      </c>
      <c r="F352" s="752">
        <v>3991.16</v>
      </c>
      <c r="G352" s="753"/>
      <c r="H352" s="949" t="s">
        <v>14706</v>
      </c>
      <c r="I352" s="949"/>
      <c r="J352" s="752">
        <v>23827.95</v>
      </c>
    </row>
    <row r="353" spans="1:10" ht="30" customHeight="1" thickBot="1">
      <c r="A353" s="732"/>
      <c r="B353" s="732"/>
      <c r="C353" s="732"/>
      <c r="D353" s="732"/>
      <c r="E353" s="732"/>
      <c r="F353" s="732"/>
      <c r="G353" s="732" t="s">
        <v>14705</v>
      </c>
      <c r="H353" s="751">
        <v>1</v>
      </c>
      <c r="I353" s="732" t="s">
        <v>14704</v>
      </c>
      <c r="J353" s="750">
        <v>23827.95</v>
      </c>
    </row>
    <row r="354" spans="1:10" ht="0.95" customHeight="1" thickTop="1">
      <c r="A354" s="749"/>
      <c r="B354" s="749"/>
      <c r="C354" s="749"/>
      <c r="D354" s="749"/>
      <c r="E354" s="749"/>
      <c r="F354" s="749"/>
      <c r="G354" s="749"/>
      <c r="H354" s="749"/>
      <c r="I354" s="749"/>
      <c r="J354" s="749"/>
    </row>
    <row r="355" spans="1:10" ht="18" customHeight="1">
      <c r="A355" s="748" t="s">
        <v>14585</v>
      </c>
      <c r="B355" s="737" t="s">
        <v>0</v>
      </c>
      <c r="C355" s="748" t="s">
        <v>14702</v>
      </c>
      <c r="D355" s="748" t="s">
        <v>1</v>
      </c>
      <c r="E355" s="939" t="s">
        <v>9</v>
      </c>
      <c r="F355" s="939"/>
      <c r="G355" s="747" t="s">
        <v>14701</v>
      </c>
      <c r="H355" s="737" t="s">
        <v>14700</v>
      </c>
      <c r="I355" s="737" t="s">
        <v>14699</v>
      </c>
      <c r="J355" s="737" t="s">
        <v>14572</v>
      </c>
    </row>
    <row r="356" spans="1:10" ht="26.1" customHeight="1">
      <c r="A356" s="744" t="s">
        <v>14712</v>
      </c>
      <c r="B356" s="742" t="s">
        <v>14584</v>
      </c>
      <c r="C356" s="744" t="s">
        <v>14583</v>
      </c>
      <c r="D356" s="744" t="s">
        <v>14423</v>
      </c>
      <c r="E356" s="948" t="s">
        <v>14711</v>
      </c>
      <c r="F356" s="948"/>
      <c r="G356" s="743" t="s">
        <v>37</v>
      </c>
      <c r="H356" s="754">
        <v>1</v>
      </c>
      <c r="I356" s="741">
        <v>1104.76</v>
      </c>
      <c r="J356" s="741">
        <v>1104.76</v>
      </c>
    </row>
    <row r="357" spans="1:10">
      <c r="A357" s="753"/>
      <c r="B357" s="753"/>
      <c r="C357" s="753"/>
      <c r="D357" s="753"/>
      <c r="E357" s="753" t="s">
        <v>14710</v>
      </c>
      <c r="F357" s="752">
        <v>0</v>
      </c>
      <c r="G357" s="753" t="s">
        <v>14709</v>
      </c>
      <c r="H357" s="752">
        <v>0</v>
      </c>
      <c r="I357" s="753" t="s">
        <v>14708</v>
      </c>
      <c r="J357" s="752">
        <v>0</v>
      </c>
    </row>
    <row r="358" spans="1:10">
      <c r="A358" s="753"/>
      <c r="B358" s="753"/>
      <c r="C358" s="753"/>
      <c r="D358" s="753"/>
      <c r="E358" s="753" t="s">
        <v>14707</v>
      </c>
      <c r="F358" s="752">
        <v>222.27</v>
      </c>
      <c r="G358" s="753"/>
      <c r="H358" s="949" t="s">
        <v>14706</v>
      </c>
      <c r="I358" s="949"/>
      <c r="J358" s="752">
        <v>1327.03</v>
      </c>
    </row>
    <row r="359" spans="1:10" ht="30" customHeight="1" thickBot="1">
      <c r="A359" s="732"/>
      <c r="B359" s="732"/>
      <c r="C359" s="732"/>
      <c r="D359" s="732"/>
      <c r="E359" s="732"/>
      <c r="F359" s="732"/>
      <c r="G359" s="732" t="s">
        <v>14705</v>
      </c>
      <c r="H359" s="751">
        <v>1</v>
      </c>
      <c r="I359" s="732" t="s">
        <v>14704</v>
      </c>
      <c r="J359" s="750">
        <v>1327.03</v>
      </c>
    </row>
    <row r="360" spans="1:10" ht="0.95" customHeight="1" thickTop="1">
      <c r="A360" s="749"/>
      <c r="B360" s="749"/>
      <c r="C360" s="749"/>
      <c r="D360" s="749"/>
      <c r="E360" s="749"/>
      <c r="F360" s="749"/>
      <c r="G360" s="749"/>
      <c r="H360" s="749"/>
      <c r="I360" s="749"/>
      <c r="J360" s="749"/>
    </row>
    <row r="361" spans="1:10">
      <c r="A361" s="734"/>
      <c r="B361" s="734"/>
      <c r="C361" s="734"/>
      <c r="D361" s="734"/>
      <c r="E361" s="734"/>
      <c r="F361" s="734"/>
      <c r="G361" s="734"/>
      <c r="H361" s="734"/>
      <c r="I361" s="734"/>
      <c r="J361" s="734"/>
    </row>
    <row r="362" spans="1:10">
      <c r="A362" s="945"/>
      <c r="B362" s="945"/>
      <c r="C362" s="945"/>
      <c r="D362" s="733"/>
      <c r="E362" s="732"/>
      <c r="F362" s="941" t="s">
        <v>14560</v>
      </c>
      <c r="G362" s="945"/>
      <c r="H362" s="946">
        <v>573614.12</v>
      </c>
      <c r="I362" s="945"/>
      <c r="J362" s="945"/>
    </row>
    <row r="363" spans="1:10">
      <c r="A363" s="945"/>
      <c r="B363" s="945"/>
      <c r="C363" s="945"/>
      <c r="D363" s="733"/>
      <c r="E363" s="732"/>
      <c r="F363" s="941" t="s">
        <v>14559</v>
      </c>
      <c r="G363" s="945"/>
      <c r="H363" s="946">
        <v>115372.35</v>
      </c>
      <c r="I363" s="945"/>
      <c r="J363" s="945"/>
    </row>
    <row r="364" spans="1:10">
      <c r="A364" s="945"/>
      <c r="B364" s="945"/>
      <c r="C364" s="945"/>
      <c r="D364" s="733"/>
      <c r="E364" s="732"/>
      <c r="F364" s="941" t="s">
        <v>14558</v>
      </c>
      <c r="G364" s="945"/>
      <c r="H364" s="946">
        <v>688986.47</v>
      </c>
      <c r="I364" s="945"/>
      <c r="J364" s="945"/>
    </row>
    <row r="365" spans="1:10" ht="60" customHeight="1">
      <c r="A365" s="731"/>
      <c r="B365" s="731"/>
      <c r="C365" s="731"/>
      <c r="D365" s="731"/>
      <c r="E365" s="731"/>
      <c r="F365" s="731"/>
      <c r="G365" s="731"/>
      <c r="H365" s="731"/>
      <c r="I365" s="731"/>
      <c r="J365" s="731"/>
    </row>
    <row r="366" spans="1:10" ht="69.95" customHeight="1">
      <c r="A366" s="947" t="s">
        <v>14557</v>
      </c>
      <c r="B366" s="943"/>
      <c r="C366" s="943"/>
      <c r="D366" s="943"/>
      <c r="E366" s="943"/>
      <c r="F366" s="943"/>
      <c r="G366" s="943"/>
      <c r="H366" s="943"/>
      <c r="I366" s="943"/>
      <c r="J366" s="943"/>
    </row>
  </sheetData>
  <mergeCells count="202">
    <mergeCell ref="E6:F6"/>
    <mergeCell ref="E7:F7"/>
    <mergeCell ref="I2:J2"/>
    <mergeCell ref="A3:J3"/>
    <mergeCell ref="E13:F13"/>
    <mergeCell ref="E14:F14"/>
    <mergeCell ref="H16:I16"/>
    <mergeCell ref="C1:D1"/>
    <mergeCell ref="E1:F1"/>
    <mergeCell ref="G1:H1"/>
    <mergeCell ref="I1:J1"/>
    <mergeCell ref="C2:D2"/>
    <mergeCell ref="H49:I49"/>
    <mergeCell ref="E19:F19"/>
    <mergeCell ref="E20:F20"/>
    <mergeCell ref="H22:I22"/>
    <mergeCell ref="E25:F25"/>
    <mergeCell ref="E26:F26"/>
    <mergeCell ref="H28:I28"/>
    <mergeCell ref="F31:G31"/>
    <mergeCell ref="F32:G32"/>
    <mergeCell ref="F33:G33"/>
    <mergeCell ref="H9:I9"/>
    <mergeCell ref="F12:G12"/>
    <mergeCell ref="E2:F2"/>
    <mergeCell ref="G2:H2"/>
    <mergeCell ref="F4:G4"/>
    <mergeCell ref="F5:G5"/>
    <mergeCell ref="E65:F65"/>
    <mergeCell ref="E66:F66"/>
    <mergeCell ref="E34:F34"/>
    <mergeCell ref="E35:F35"/>
    <mergeCell ref="H37:I37"/>
    <mergeCell ref="E40:F40"/>
    <mergeCell ref="E41:F41"/>
    <mergeCell ref="H43:I43"/>
    <mergeCell ref="E46:F46"/>
    <mergeCell ref="E47:F47"/>
    <mergeCell ref="E52:F52"/>
    <mergeCell ref="E53:F53"/>
    <mergeCell ref="H55:I55"/>
    <mergeCell ref="E58:F58"/>
    <mergeCell ref="E59:F59"/>
    <mergeCell ref="H61:I61"/>
    <mergeCell ref="F64:G64"/>
    <mergeCell ref="H68:I68"/>
    <mergeCell ref="E71:F71"/>
    <mergeCell ref="E72:F72"/>
    <mergeCell ref="H74:I74"/>
    <mergeCell ref="E77:F77"/>
    <mergeCell ref="E78:F78"/>
    <mergeCell ref="H80:I80"/>
    <mergeCell ref="E83:F83"/>
    <mergeCell ref="E84:F84"/>
    <mergeCell ref="H86:I86"/>
    <mergeCell ref="E89:F89"/>
    <mergeCell ref="E90:F90"/>
    <mergeCell ref="H92:I92"/>
    <mergeCell ref="E95:F95"/>
    <mergeCell ref="E96:F96"/>
    <mergeCell ref="H98:I98"/>
    <mergeCell ref="E101:F101"/>
    <mergeCell ref="E102:F102"/>
    <mergeCell ref="H135:I135"/>
    <mergeCell ref="E138:F138"/>
    <mergeCell ref="H104:I104"/>
    <mergeCell ref="E107:F107"/>
    <mergeCell ref="E108:F108"/>
    <mergeCell ref="H110:I110"/>
    <mergeCell ref="F113:G113"/>
    <mergeCell ref="E114:F114"/>
    <mergeCell ref="E115:F115"/>
    <mergeCell ref="H117:I117"/>
    <mergeCell ref="E121:F121"/>
    <mergeCell ref="H123:I123"/>
    <mergeCell ref="E126:F126"/>
    <mergeCell ref="E127:F127"/>
    <mergeCell ref="H129:I129"/>
    <mergeCell ref="E132:F132"/>
    <mergeCell ref="E133:F133"/>
    <mergeCell ref="E120:F120"/>
    <mergeCell ref="E139:F139"/>
    <mergeCell ref="H141:I141"/>
    <mergeCell ref="E144:F144"/>
    <mergeCell ref="E145:F145"/>
    <mergeCell ref="H147:I147"/>
    <mergeCell ref="E150:F150"/>
    <mergeCell ref="E151:F151"/>
    <mergeCell ref="H153:I153"/>
    <mergeCell ref="E156:F156"/>
    <mergeCell ref="E157:F157"/>
    <mergeCell ref="H159:I159"/>
    <mergeCell ref="E162:F162"/>
    <mergeCell ref="E163:F163"/>
    <mergeCell ref="H165:I165"/>
    <mergeCell ref="E168:F168"/>
    <mergeCell ref="E169:F169"/>
    <mergeCell ref="H171:I171"/>
    <mergeCell ref="E174:F174"/>
    <mergeCell ref="H207:I207"/>
    <mergeCell ref="E210:F210"/>
    <mergeCell ref="E175:F175"/>
    <mergeCell ref="H177:I177"/>
    <mergeCell ref="E180:F180"/>
    <mergeCell ref="E181:F181"/>
    <mergeCell ref="H183:I183"/>
    <mergeCell ref="E186:F186"/>
    <mergeCell ref="E187:F187"/>
    <mergeCell ref="H189:I189"/>
    <mergeCell ref="E193:F193"/>
    <mergeCell ref="H195:I195"/>
    <mergeCell ref="E198:F198"/>
    <mergeCell ref="E199:F199"/>
    <mergeCell ref="H201:I201"/>
    <mergeCell ref="E204:F204"/>
    <mergeCell ref="E205:F205"/>
    <mergeCell ref="E192:F192"/>
    <mergeCell ref="E211:F211"/>
    <mergeCell ref="H213:I213"/>
    <mergeCell ref="E216:F216"/>
    <mergeCell ref="E217:F217"/>
    <mergeCell ref="H219:I219"/>
    <mergeCell ref="E222:F222"/>
    <mergeCell ref="E223:F223"/>
    <mergeCell ref="H225:I225"/>
    <mergeCell ref="E228:F228"/>
    <mergeCell ref="E229:F229"/>
    <mergeCell ref="H231:I231"/>
    <mergeCell ref="E234:F234"/>
    <mergeCell ref="E235:F235"/>
    <mergeCell ref="H237:I237"/>
    <mergeCell ref="E240:F240"/>
    <mergeCell ref="E241:F241"/>
    <mergeCell ref="H243:I243"/>
    <mergeCell ref="E246:F246"/>
    <mergeCell ref="H279:I279"/>
    <mergeCell ref="E282:F282"/>
    <mergeCell ref="E247:F247"/>
    <mergeCell ref="H249:I249"/>
    <mergeCell ref="E252:F252"/>
    <mergeCell ref="E253:F253"/>
    <mergeCell ref="H255:I255"/>
    <mergeCell ref="E258:F258"/>
    <mergeCell ref="E259:F259"/>
    <mergeCell ref="H261:I261"/>
    <mergeCell ref="E265:F265"/>
    <mergeCell ref="H267:I267"/>
    <mergeCell ref="E270:F270"/>
    <mergeCell ref="E271:F271"/>
    <mergeCell ref="H273:I273"/>
    <mergeCell ref="E276:F276"/>
    <mergeCell ref="E277:F277"/>
    <mergeCell ref="E264:F264"/>
    <mergeCell ref="E283:F283"/>
    <mergeCell ref="H285:I285"/>
    <mergeCell ref="E288:F288"/>
    <mergeCell ref="E289:F289"/>
    <mergeCell ref="H291:I291"/>
    <mergeCell ref="E294:F294"/>
    <mergeCell ref="E295:F295"/>
    <mergeCell ref="H297:I297"/>
    <mergeCell ref="E300:F300"/>
    <mergeCell ref="E301:F301"/>
    <mergeCell ref="H303:I303"/>
    <mergeCell ref="E306:F306"/>
    <mergeCell ref="E307:F307"/>
    <mergeCell ref="H309:I309"/>
    <mergeCell ref="E312:F312"/>
    <mergeCell ref="E313:F313"/>
    <mergeCell ref="H315:I315"/>
    <mergeCell ref="E318:F318"/>
    <mergeCell ref="E319:F319"/>
    <mergeCell ref="H321:I321"/>
    <mergeCell ref="E324:F324"/>
    <mergeCell ref="E325:F325"/>
    <mergeCell ref="H327:I327"/>
    <mergeCell ref="E330:F330"/>
    <mergeCell ref="E331:F331"/>
    <mergeCell ref="H333:I333"/>
    <mergeCell ref="E336:F336"/>
    <mergeCell ref="E337:F337"/>
    <mergeCell ref="H339:I339"/>
    <mergeCell ref="F342:G342"/>
    <mergeCell ref="E343:F343"/>
    <mergeCell ref="E344:F344"/>
    <mergeCell ref="H346:I346"/>
    <mergeCell ref="E349:F349"/>
    <mergeCell ref="E350:F350"/>
    <mergeCell ref="H352:I352"/>
    <mergeCell ref="A364:C364"/>
    <mergeCell ref="F364:G364"/>
    <mergeCell ref="H364:J364"/>
    <mergeCell ref="A366:J366"/>
    <mergeCell ref="E355:F355"/>
    <mergeCell ref="E356:F356"/>
    <mergeCell ref="H358:I358"/>
    <mergeCell ref="A362:C362"/>
    <mergeCell ref="F362:G362"/>
    <mergeCell ref="H362:J362"/>
    <mergeCell ref="A363:C363"/>
    <mergeCell ref="F363:G363"/>
    <mergeCell ref="H363:J363"/>
  </mergeCells>
  <pageMargins left="0.5" right="0.5" top="1" bottom="1" header="0.5" footer="0.5"/>
  <pageSetup paperSize="9" fitToHeight="0" orientation="landscape"/>
  <headerFooter>
    <oddHeader>&amp;L &amp;CQUANTUM SOLAR E ENGENHARIA
CNPJ: 32.032.265/0001-68 &amp;R</oddHeader>
    <oddFooter>&amp;L &amp;CRodovia DF-250 Km 2 CONDOMINIO N HORIZONTE LOTE 14  - Região dos Lagos (Sobradinho) - Brasília / DF
 / atendimento@quantumsolarengenharia.com &amp;R</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159"/>
  <sheetViews>
    <sheetView view="pageBreakPreview" topLeftCell="A43" zoomScale="60" zoomScaleNormal="100" workbookViewId="0">
      <selection activeCell="G7" sqref="G7"/>
    </sheetView>
  </sheetViews>
  <sheetFormatPr defaultColWidth="9.140625" defaultRowHeight="15"/>
  <cols>
    <col min="1" max="1" width="21.42578125" style="61" customWidth="1"/>
    <col min="2" max="2" width="22.42578125" style="191" customWidth="1"/>
    <col min="3" max="3" width="116.5703125" style="61" customWidth="1"/>
    <col min="4" max="4" width="16.7109375" style="61" customWidth="1"/>
    <col min="5" max="5" width="29.28515625" style="61" customWidth="1"/>
    <col min="6" max="6" width="23.140625" style="61" customWidth="1"/>
    <col min="7" max="7" width="20.28515625" style="61" customWidth="1"/>
    <col min="8" max="8" width="15.5703125" style="61" customWidth="1"/>
    <col min="9" max="9" width="19.7109375" style="61" customWidth="1"/>
    <col min="10" max="16384" width="9.140625" style="61"/>
  </cols>
  <sheetData>
    <row r="1" spans="1:11" s="181" customFormat="1" ht="15.75">
      <c r="A1" s="365"/>
      <c r="B1" s="273"/>
      <c r="C1" s="272"/>
      <c r="D1" s="285"/>
      <c r="E1" s="272"/>
      <c r="F1" s="191"/>
      <c r="G1" s="272"/>
      <c r="H1" s="272"/>
      <c r="I1" s="272"/>
      <c r="J1" s="272"/>
      <c r="K1" s="272"/>
    </row>
    <row r="2" spans="1:11" s="181" customFormat="1" ht="15.75">
      <c r="A2" s="644" t="s">
        <v>263</v>
      </c>
      <c r="B2" s="280" t="str">
        <f>'CURVA ABC - SERVIÇOS'!B2</f>
        <v>JUSTIÇA FEDERAL NA PARAÍBA</v>
      </c>
      <c r="C2" s="280"/>
      <c r="D2" s="280"/>
      <c r="E2" s="280"/>
      <c r="F2" s="280"/>
      <c r="G2" s="280"/>
      <c r="H2" s="274"/>
      <c r="I2" s="280"/>
      <c r="J2" s="40"/>
      <c r="K2" s="40"/>
    </row>
    <row r="3" spans="1:11" s="181" customFormat="1" ht="12.75" customHeight="1">
      <c r="A3" s="644" t="s">
        <v>303</v>
      </c>
      <c r="B3" s="280"/>
      <c r="C3" s="280"/>
      <c r="D3" s="283"/>
      <c r="E3" s="283"/>
      <c r="F3" s="280"/>
      <c r="G3" s="274"/>
      <c r="H3" s="283"/>
      <c r="I3" s="283"/>
      <c r="J3" s="283"/>
      <c r="K3" s="283"/>
    </row>
    <row r="4" spans="1:11" s="181" customFormat="1" ht="12.75" customHeight="1">
      <c r="A4" s="644" t="s">
        <v>304</v>
      </c>
      <c r="B4" s="280" t="str">
        <f>'CURVA ABC - SERVIÇOS'!B4</f>
        <v>MICROGERAÇÃO DISTRIBUÍDA DO TIPO FOTOVOLTAICA ON-GRID DOS EDIFÍCIOS DA SUBSEÇÃO JUDICIÁRIA DE CAMPINA GRANDE, PARAÍBA</v>
      </c>
      <c r="C4" s="280"/>
      <c r="D4" s="285"/>
      <c r="E4" s="283"/>
      <c r="F4" s="283"/>
      <c r="G4" s="283"/>
      <c r="H4" s="283"/>
      <c r="I4" s="283"/>
      <c r="J4" s="283"/>
      <c r="K4" s="283"/>
    </row>
    <row r="5" spans="1:11" s="181" customFormat="1" ht="15.75">
      <c r="A5" s="644" t="s">
        <v>305</v>
      </c>
      <c r="B5" s="280" t="str">
        <f>'CURVA ABC - SERVIÇOS'!B5</f>
        <v>R.EDGAR VILARIM MEIRA - ESTAÇÃO VELHA, CAMPINA GRANDE - PB, 58410-052</v>
      </c>
      <c r="C5" s="280"/>
      <c r="D5" s="285"/>
      <c r="E5" s="283"/>
      <c r="F5" s="283"/>
      <c r="G5" s="283"/>
      <c r="H5" s="283"/>
      <c r="I5" s="283"/>
      <c r="J5" s="283"/>
      <c r="K5" s="283"/>
    </row>
    <row r="6" spans="1:11" s="181" customFormat="1" ht="16.5" thickBot="1">
      <c r="A6" s="644"/>
      <c r="B6" s="280"/>
      <c r="C6" s="280"/>
      <c r="D6" s="285"/>
      <c r="E6" s="272"/>
      <c r="F6" s="272"/>
      <c r="G6" s="272"/>
      <c r="H6" s="272"/>
      <c r="I6" s="272"/>
      <c r="J6" s="272"/>
      <c r="K6" s="272"/>
    </row>
    <row r="7" spans="1:11" s="181" customFormat="1" ht="15.75">
      <c r="A7" s="645"/>
      <c r="B7" s="274"/>
      <c r="C7" s="274"/>
      <c r="D7" s="285"/>
      <c r="E7" s="678" t="s">
        <v>8</v>
      </c>
      <c r="F7" s="679">
        <f>'CURVA ABC - SERVIÇOS'!H7</f>
        <v>1.1341999999999999</v>
      </c>
      <c r="G7" s="680">
        <f>'CURVA ABC - SERVIÇOS'!I7</f>
        <v>1.1341999999999999</v>
      </c>
      <c r="H7" s="274"/>
      <c r="I7" s="274"/>
    </row>
    <row r="8" spans="1:11" s="181" customFormat="1" ht="15.75">
      <c r="A8" s="645"/>
      <c r="B8" s="274"/>
      <c r="C8" s="274"/>
      <c r="D8" s="285"/>
      <c r="E8" s="681" t="s">
        <v>75</v>
      </c>
      <c r="F8" s="682">
        <f>'CURVA ABC - SERVIÇOS'!H8</f>
        <v>0.22869999999999999</v>
      </c>
      <c r="G8" s="683"/>
      <c r="H8" s="274"/>
      <c r="I8" s="274"/>
    </row>
    <row r="9" spans="1:11" s="181" customFormat="1" ht="16.5" thickBot="1">
      <c r="A9" s="645"/>
      <c r="B9" s="274"/>
      <c r="C9" s="274"/>
      <c r="D9" s="293"/>
      <c r="E9" s="684" t="s">
        <v>76</v>
      </c>
      <c r="F9" s="682">
        <f>'CURVA ABC - SERVIÇOS'!H9</f>
        <v>0.1527</v>
      </c>
      <c r="G9" s="685"/>
      <c r="H9" s="274"/>
      <c r="I9" s="274"/>
    </row>
    <row r="10" spans="1:11" s="181" customFormat="1" ht="66" customHeight="1" thickBot="1">
      <c r="A10" s="645"/>
      <c r="B10" s="274"/>
      <c r="C10" s="274"/>
      <c r="D10" s="298"/>
      <c r="E10" s="950" t="s">
        <v>14414</v>
      </c>
      <c r="F10" s="951"/>
      <c r="G10" s="952"/>
      <c r="H10" s="274"/>
      <c r="I10" s="274"/>
    </row>
    <row r="11" spans="1:11" s="181" customFormat="1" ht="15.75">
      <c r="A11" s="365"/>
      <c r="B11" s="273"/>
      <c r="C11" s="298"/>
      <c r="D11" s="299"/>
      <c r="E11" s="298"/>
      <c r="F11" s="279"/>
      <c r="G11" s="285"/>
      <c r="H11" s="285"/>
      <c r="I11" s="285"/>
      <c r="J11" s="285"/>
      <c r="K11" s="285"/>
    </row>
    <row r="12" spans="1:11" ht="20.25" customHeight="1">
      <c r="A12" s="838" t="s">
        <v>14426</v>
      </c>
      <c r="B12" s="838"/>
      <c r="C12" s="838"/>
      <c r="D12" s="838"/>
      <c r="E12" s="838"/>
      <c r="F12" s="838"/>
      <c r="G12" s="838"/>
      <c r="H12" s="838"/>
      <c r="I12" s="838"/>
      <c r="J12" s="285"/>
      <c r="K12" s="285"/>
    </row>
    <row r="13" spans="1:11" s="181" customFormat="1" ht="15.75">
      <c r="A13" s="365"/>
      <c r="B13" s="273"/>
      <c r="C13" s="298"/>
      <c r="D13" s="299"/>
      <c r="E13" s="298"/>
      <c r="F13" s="279"/>
      <c r="G13" s="285"/>
      <c r="H13" s="285"/>
      <c r="I13" s="285"/>
      <c r="J13" s="285"/>
      <c r="K13" s="285"/>
    </row>
    <row r="14" spans="1:11" s="691" customFormat="1" ht="34.5" customHeight="1">
      <c r="A14" s="686" t="s">
        <v>1997</v>
      </c>
      <c r="B14" s="687" t="s">
        <v>14427</v>
      </c>
      <c r="C14" s="688" t="s">
        <v>286</v>
      </c>
      <c r="D14" s="689" t="s">
        <v>14428</v>
      </c>
      <c r="E14" s="689" t="s">
        <v>1998</v>
      </c>
      <c r="F14" s="689" t="s">
        <v>14429</v>
      </c>
      <c r="G14" s="688" t="s">
        <v>14430</v>
      </c>
      <c r="H14" s="688" t="s">
        <v>14431</v>
      </c>
      <c r="I14" s="690" t="s">
        <v>14432</v>
      </c>
      <c r="J14" s="285"/>
      <c r="K14" s="285"/>
    </row>
    <row r="15" spans="1:11" ht="30" customHeight="1">
      <c r="A15" s="707" t="s">
        <v>14056</v>
      </c>
      <c r="B15" s="708" t="str">
        <f>IFERROR(IF(A15=(VLOOKUP(A15,B.INSUMO!A:D,1,FALSE)),"SINAPI","COMP"),"COTAÇÃO")</f>
        <v>COTAÇÃO</v>
      </c>
      <c r="C15" s="709" t="s">
        <v>14058</v>
      </c>
      <c r="D15" s="726" t="s">
        <v>37</v>
      </c>
      <c r="E15" s="710">
        <v>456</v>
      </c>
      <c r="F15" s="711">
        <f>IFERROR(IF(B15="SINAPI",VLOOKUP(A15,B.INSUMO!A:D,4,FALSE),INDEX('MAPA DE COTAÇÕES'!A:L,MATCH(A15,'MAPA DE COTAÇÕES'!B:B,0)+5,12)),INDEX('MAPA DE COTAÇÕES'!A:L,MATCH(A15,'MAPA DE COTAÇÕES'!B:B,0)+5,12))</f>
        <v>692</v>
      </c>
      <c r="G15" s="712">
        <f t="shared" ref="G15:G46" si="0">TRUNC(F15*E15,2)</f>
        <v>315552</v>
      </c>
      <c r="H15" s="713">
        <f t="shared" ref="H15:H46" si="1">G15/$G$151</f>
        <v>0.45799447992062892</v>
      </c>
      <c r="I15" s="714">
        <f>H15</f>
        <v>0.45799447992062892</v>
      </c>
      <c r="J15" s="285"/>
    </row>
    <row r="16" spans="1:11" ht="30" customHeight="1">
      <c r="A16" s="707" t="s">
        <v>14070</v>
      </c>
      <c r="B16" s="715" t="str">
        <f>IFERROR(IF(A16=(VLOOKUP(A16,B.INSUMO!A:D,1,FALSE)),"SINAPI","COMP"),"COTAÇÃO")</f>
        <v>COTAÇÃO</v>
      </c>
      <c r="C16" s="709" t="s">
        <v>14465</v>
      </c>
      <c r="D16" s="727" t="s">
        <v>37</v>
      </c>
      <c r="E16" s="716">
        <v>228</v>
      </c>
      <c r="F16" s="711">
        <f>IFERROR(IF(B16="SINAPI",VLOOKUP(A16,B.INSUMO!A:D,4,FALSE),INDEX('MAPA DE COTAÇÕES'!A:L,MATCH(A16,'MAPA DE COTAÇÕES'!B:B,0)+5,12)),INDEX('MAPA DE COTAÇÕES'!A:L,MATCH(A16,'MAPA DE COTAÇÕES'!B:B,0)+5,12))</f>
        <v>688.5</v>
      </c>
      <c r="G16" s="712">
        <f t="shared" si="0"/>
        <v>156978</v>
      </c>
      <c r="H16" s="713">
        <f t="shared" si="1"/>
        <v>0.22783901692583311</v>
      </c>
      <c r="I16" s="714">
        <f>I15+H16</f>
        <v>0.685833496846462</v>
      </c>
      <c r="J16" s="285"/>
    </row>
    <row r="17" spans="1:10" ht="30" customHeight="1">
      <c r="A17" s="707" t="s">
        <v>14420</v>
      </c>
      <c r="B17" s="715" t="str">
        <f>IFERROR(IF(A17=(VLOOKUP(A17,B.INSUMO!A:D,1,FALSE)),"SINAPI","COMP"),"COTAÇÃO")</f>
        <v>COTAÇÃO</v>
      </c>
      <c r="C17" s="709" t="s">
        <v>14421</v>
      </c>
      <c r="D17" s="727" t="s">
        <v>37</v>
      </c>
      <c r="E17" s="716">
        <v>1</v>
      </c>
      <c r="F17" s="711">
        <f>IFERROR(IF(B17="SINAPI",VLOOKUP(A17,B.INSUMO!A:D,4,FALSE),INDEX('MAPA DE COTAÇÕES'!A:L,MATCH(A17,'MAPA DE COTAÇÕES'!B:B,0)+5,12)),INDEX('MAPA DE COTAÇÕES'!A:L,MATCH(A17,'MAPA DE COTAÇÕES'!B:B,0)+5,12))</f>
        <v>26290</v>
      </c>
      <c r="G17" s="712">
        <f t="shared" si="0"/>
        <v>26290</v>
      </c>
      <c r="H17" s="713">
        <f t="shared" si="1"/>
        <v>3.8157498216184131E-2</v>
      </c>
      <c r="I17" s="714">
        <f t="shared" ref="I17:I80" si="2">I16+H17</f>
        <v>0.72399099506264608</v>
      </c>
      <c r="J17" s="285"/>
    </row>
    <row r="18" spans="1:10" ht="35.25" customHeight="1">
      <c r="A18" s="707" t="s">
        <v>13829</v>
      </c>
      <c r="B18" s="715" t="str">
        <f>IFERROR(IF(A18=(VLOOKUP(A18,B.INSUMO!A:D,1,FALSE)),"SINAPI","COMP"),"COTAÇÃO")</f>
        <v>COTAÇÃO</v>
      </c>
      <c r="C18" s="709" t="s">
        <v>14067</v>
      </c>
      <c r="D18" s="727" t="s">
        <v>37</v>
      </c>
      <c r="E18" s="716">
        <v>2</v>
      </c>
      <c r="F18" s="711">
        <f>IFERROR(IF(B18="SINAPI",VLOOKUP(A18,B.INSUMO!A:D,4,FALSE),INDEX('MAPA DE COTAÇÕES'!A:L,MATCH(A18,'MAPA DE COTAÇÕES'!B:B,0)+5,12)),INDEX('MAPA DE COTAÇÕES'!A:L,MATCH(A18,'MAPA DE COTAÇÕES'!B:B,0)+5,12))</f>
        <v>11912</v>
      </c>
      <c r="G18" s="712">
        <f t="shared" si="0"/>
        <v>23824</v>
      </c>
      <c r="H18" s="713">
        <f t="shared" si="1"/>
        <v>3.4578327786320681E-2</v>
      </c>
      <c r="I18" s="714">
        <f t="shared" si="2"/>
        <v>0.75856932284896672</v>
      </c>
      <c r="J18" s="285"/>
    </row>
    <row r="19" spans="1:10" ht="35.25" customHeight="1">
      <c r="A19" s="707" t="s">
        <v>14042</v>
      </c>
      <c r="B19" s="715" t="str">
        <f>IFERROR(IF(A19=(VLOOKUP(A19,B.INSUMO!A:D,1,FALSE)),"SINAPI","COMP"),"COTAÇÃO")</f>
        <v>COTAÇÃO</v>
      </c>
      <c r="C19" s="709" t="s">
        <v>14045</v>
      </c>
      <c r="D19" s="727" t="s">
        <v>31</v>
      </c>
      <c r="E19" s="716">
        <v>1100</v>
      </c>
      <c r="F19" s="711">
        <f>IFERROR(IF(B19="SINAPI",VLOOKUP(A19,B.INSUMO!A:D,4,FALSE),INDEX('MAPA DE COTAÇÕES'!A:L,MATCH(A19,'MAPA DE COTAÇÕES'!B:B,0)+5,12)),INDEX('MAPA DE COTAÇÕES'!A:L,MATCH(A19,'MAPA DE COTAÇÕES'!B:B,0)+5,12))</f>
        <v>20.38</v>
      </c>
      <c r="G19" s="712">
        <f t="shared" si="0"/>
        <v>22418</v>
      </c>
      <c r="H19" s="713">
        <f t="shared" si="1"/>
        <v>3.253764910652019E-2</v>
      </c>
      <c r="I19" s="714">
        <f t="shared" si="2"/>
        <v>0.79110697195548696</v>
      </c>
      <c r="J19" s="285"/>
    </row>
    <row r="20" spans="1:10" ht="35.25" customHeight="1">
      <c r="A20" s="707" t="s">
        <v>14283</v>
      </c>
      <c r="B20" s="715" t="str">
        <f>IFERROR(IF(A20=(VLOOKUP(A20,B.INSUMO!A:D,1,FALSE)),"SINAPI","COMP"),"COTAÇÃO")</f>
        <v>COTAÇÃO</v>
      </c>
      <c r="C20" s="709" t="s">
        <v>14502</v>
      </c>
      <c r="D20" s="727" t="s">
        <v>37</v>
      </c>
      <c r="E20" s="716">
        <v>1</v>
      </c>
      <c r="F20" s="711">
        <f>IFERROR(IF(B20="SINAPI",VLOOKUP(A20,B.INSUMO!A:D,4,FALSE),INDEX('MAPA DE COTAÇÕES'!A:L,MATCH(A20,'MAPA DE COTAÇÕES'!B:B,0)+5,12)),INDEX('MAPA DE COTAÇÕES'!A:L,MATCH(A20,'MAPA DE COTAÇÕES'!B:B,0)+5,12))</f>
        <v>20039</v>
      </c>
      <c r="G20" s="712">
        <f t="shared" si="0"/>
        <v>20039</v>
      </c>
      <c r="H20" s="713">
        <f t="shared" si="1"/>
        <v>2.9084751112746818E-2</v>
      </c>
      <c r="I20" s="714">
        <f t="shared" si="2"/>
        <v>0.82019172306823374</v>
      </c>
      <c r="J20" s="285"/>
    </row>
    <row r="21" spans="1:10" ht="30" customHeight="1">
      <c r="A21" s="707" t="s">
        <v>13828</v>
      </c>
      <c r="B21" s="715" t="str">
        <f>IFERROR(IF(A21=(VLOOKUP(A21,B.INSUMO!A:D,1,FALSE)),"SINAPI","COMP"),"COTAÇÃO")</f>
        <v>COTAÇÃO</v>
      </c>
      <c r="C21" s="709" t="s">
        <v>14065</v>
      </c>
      <c r="D21" s="727" t="s">
        <v>37</v>
      </c>
      <c r="E21" s="716">
        <v>2</v>
      </c>
      <c r="F21" s="711">
        <f>IFERROR(IF(B21="SINAPI",VLOOKUP(A21,B.INSUMO!A:D,4,FALSE),INDEX('MAPA DE COTAÇÕES'!A:L,MATCH(A21,'MAPA DE COTAÇÕES'!B:B,0)+5,12)),INDEX('MAPA DE COTAÇÕES'!A:L,MATCH(A21,'MAPA DE COTAÇÕES'!B:B,0)+5,12))</f>
        <v>7401</v>
      </c>
      <c r="G21" s="712">
        <f t="shared" si="0"/>
        <v>14802</v>
      </c>
      <c r="H21" s="713">
        <f t="shared" si="1"/>
        <v>2.1483731023048971E-2</v>
      </c>
      <c r="I21" s="714">
        <f t="shared" si="2"/>
        <v>0.84167545409128275</v>
      </c>
      <c r="J21" s="285"/>
    </row>
    <row r="22" spans="1:10" ht="35.25" customHeight="1">
      <c r="A22" s="707">
        <v>585</v>
      </c>
      <c r="B22" s="715" t="str">
        <f>IFERROR(IF(A22=(VLOOKUP(A22,B.INSUMO!A:D,1,FALSE)),"SINAPI","COMP"),"COTAÇÃO")</f>
        <v>SINAPI</v>
      </c>
      <c r="C22" s="709" t="s">
        <v>14445</v>
      </c>
      <c r="D22" s="727" t="s">
        <v>40</v>
      </c>
      <c r="E22" s="716">
        <v>374.9</v>
      </c>
      <c r="F22" s="711">
        <f>IFERROR(IF(B22="SINAPI",VLOOKUP(A22,B.INSUMO!A:D,4,FALSE),INDEX('MAPA DE COTAÇÕES'!A:L,MATCH(A22,'MAPA DE COTAÇÕES'!B:B,0)+5,12)),INDEX('MAPA DE COTAÇÕES'!A:L,MATCH(A22,'MAPA DE COTAÇÕES'!B:B,0)+5,12))</f>
        <v>29.7</v>
      </c>
      <c r="G22" s="712">
        <f t="shared" si="0"/>
        <v>11134.53</v>
      </c>
      <c r="H22" s="713">
        <f t="shared" si="1"/>
        <v>1.6160738250781619E-2</v>
      </c>
      <c r="I22" s="714">
        <f t="shared" si="2"/>
        <v>0.85783619234206432</v>
      </c>
      <c r="J22" s="285"/>
    </row>
    <row r="23" spans="1:10" ht="35.25" customHeight="1">
      <c r="A23" s="707">
        <v>998</v>
      </c>
      <c r="B23" s="715" t="str">
        <f>IFERROR(IF(A23=(VLOOKUP(A23,B.INSUMO!A:D,1,FALSE)),"SINAPI","COMP"),"COTAÇÃO")</f>
        <v>SINAPI</v>
      </c>
      <c r="C23" s="709" t="s">
        <v>14446</v>
      </c>
      <c r="D23" s="727" t="s">
        <v>31</v>
      </c>
      <c r="E23" s="716">
        <v>81.2</v>
      </c>
      <c r="F23" s="711">
        <f>IFERROR(IF(B23="SINAPI",VLOOKUP(A23,B.INSUMO!A:D,4,FALSE),INDEX('MAPA DE COTAÇÕES'!A:L,MATCH(A23,'MAPA DE COTAÇÕES'!B:B,0)+5,12)),INDEX('MAPA DE COTAÇÕES'!A:L,MATCH(A23,'MAPA DE COTAÇÕES'!B:B,0)+5,12))</f>
        <v>92.3</v>
      </c>
      <c r="G23" s="712">
        <f t="shared" si="0"/>
        <v>7494.76</v>
      </c>
      <c r="H23" s="713">
        <f t="shared" si="1"/>
        <v>1.0877949461039489E-2</v>
      </c>
      <c r="I23" s="714">
        <f t="shared" si="2"/>
        <v>0.8687141418031038</v>
      </c>
      <c r="J23" s="285"/>
    </row>
    <row r="24" spans="1:10" ht="35.25" customHeight="1">
      <c r="A24" s="707" t="s">
        <v>14273</v>
      </c>
      <c r="B24" s="715" t="str">
        <f>IFERROR(IF(A24=(VLOOKUP(A24,B.INSUMO!A:D,1,FALSE)),"SINAPI","COMP"),"COTAÇÃO")</f>
        <v>COTAÇÃO</v>
      </c>
      <c r="C24" s="709" t="s">
        <v>14272</v>
      </c>
      <c r="D24" s="727" t="s">
        <v>5</v>
      </c>
      <c r="E24" s="716">
        <v>16</v>
      </c>
      <c r="F24" s="711">
        <f>IFERROR(IF(B24="SINAPI",VLOOKUP(A24,B.INSUMO!A:D,4,FALSE),INDEX('MAPA DE COTAÇÕES'!A:L,MATCH(A24,'MAPA DE COTAÇÕES'!B:B,0)+5,12)),INDEX('MAPA DE COTAÇÕES'!A:L,MATCH(A24,'MAPA DE COTAÇÕES'!B:B,0)+5,12))</f>
        <v>400</v>
      </c>
      <c r="G24" s="712">
        <f t="shared" si="0"/>
        <v>6400</v>
      </c>
      <c r="H24" s="713">
        <f t="shared" si="1"/>
        <v>9.2890067928329562E-3</v>
      </c>
      <c r="I24" s="714">
        <f t="shared" si="2"/>
        <v>0.87800314859593676</v>
      </c>
      <c r="J24" s="285"/>
    </row>
    <row r="25" spans="1:10" ht="30" customHeight="1">
      <c r="A25" s="707" t="s">
        <v>14039</v>
      </c>
      <c r="B25" s="715" t="str">
        <f>IFERROR(IF(A25=(VLOOKUP(A25,B.INSUMO!A:D,1,FALSE)),"SINAPI","COMP"),"COTAÇÃO")</f>
        <v>COTAÇÃO</v>
      </c>
      <c r="C25" s="709" t="s">
        <v>14040</v>
      </c>
      <c r="D25" s="727" t="s">
        <v>37</v>
      </c>
      <c r="E25" s="716">
        <v>820</v>
      </c>
      <c r="F25" s="711">
        <f>IFERROR(IF(B25="SINAPI",VLOOKUP(A25,B.INSUMO!A:D,4,FALSE),INDEX('MAPA DE COTAÇÕES'!A:L,MATCH(A25,'MAPA DE COTAÇÕES'!B:B,0)+5,12)),INDEX('MAPA DE COTAÇÕES'!A:L,MATCH(A25,'MAPA DE COTAÇÕES'!B:B,0)+5,12))</f>
        <v>6.75</v>
      </c>
      <c r="G25" s="712">
        <f t="shared" si="0"/>
        <v>5535</v>
      </c>
      <c r="H25" s="713">
        <f t="shared" si="1"/>
        <v>8.033539468489127E-3</v>
      </c>
      <c r="I25" s="714">
        <f t="shared" si="2"/>
        <v>0.88603668806442593</v>
      </c>
      <c r="J25" s="285"/>
    </row>
    <row r="26" spans="1:10" ht="35.25" customHeight="1">
      <c r="A26" s="707" t="s">
        <v>13832</v>
      </c>
      <c r="B26" s="715" t="str">
        <f>IFERROR(IF(A26=(VLOOKUP(A26,B.INSUMO!A:D,1,FALSE)),"SINAPI","COMP"),"COTAÇÃO")</f>
        <v>COTAÇÃO</v>
      </c>
      <c r="C26" s="709" t="s">
        <v>13821</v>
      </c>
      <c r="D26" s="727" t="s">
        <v>31</v>
      </c>
      <c r="E26" s="716">
        <v>1350</v>
      </c>
      <c r="F26" s="711">
        <f>IFERROR(IF(B26="SINAPI",VLOOKUP(A26,B.INSUMO!A:D,4,FALSE),INDEX('MAPA DE COTAÇÕES'!A:L,MATCH(A26,'MAPA DE COTAÇÕES'!B:B,0)+5,12)),INDEX('MAPA DE COTAÇÕES'!A:L,MATCH(A26,'MAPA DE COTAÇÕES'!B:B,0)+5,12))</f>
        <v>3.7</v>
      </c>
      <c r="G26" s="712">
        <f t="shared" si="0"/>
        <v>4995</v>
      </c>
      <c r="H26" s="713">
        <f t="shared" si="1"/>
        <v>7.2497795203438466E-3</v>
      </c>
      <c r="I26" s="714">
        <f t="shared" si="2"/>
        <v>0.89328646758476982</v>
      </c>
      <c r="J26" s="285"/>
    </row>
    <row r="27" spans="1:10" ht="35.25" customHeight="1">
      <c r="A27" s="707" t="s">
        <v>13831</v>
      </c>
      <c r="B27" s="715" t="str">
        <f>IFERROR(IF(A27=(VLOOKUP(A27,B.INSUMO!A:D,1,FALSE)),"SINAPI","COMP"),"COTAÇÃO")</f>
        <v>COTAÇÃO</v>
      </c>
      <c r="C27" s="709" t="s">
        <v>13820</v>
      </c>
      <c r="D27" s="727" t="s">
        <v>31</v>
      </c>
      <c r="E27" s="716">
        <v>1350</v>
      </c>
      <c r="F27" s="711">
        <f>IFERROR(IF(B27="SINAPI",VLOOKUP(A27,B.INSUMO!A:D,4,FALSE),INDEX('MAPA DE COTAÇÕES'!A:L,MATCH(A27,'MAPA DE COTAÇÕES'!B:B,0)+5,12)),INDEX('MAPA DE COTAÇÕES'!A:L,MATCH(A27,'MAPA DE COTAÇÕES'!B:B,0)+5,12))</f>
        <v>3.7</v>
      </c>
      <c r="G27" s="712">
        <f t="shared" si="0"/>
        <v>4995</v>
      </c>
      <c r="H27" s="713">
        <f t="shared" si="1"/>
        <v>7.2497795203438466E-3</v>
      </c>
      <c r="I27" s="714">
        <f t="shared" si="2"/>
        <v>0.90053624710511371</v>
      </c>
      <c r="J27" s="285"/>
    </row>
    <row r="28" spans="1:10" ht="35.25" customHeight="1">
      <c r="A28" s="707" t="s">
        <v>13548</v>
      </c>
      <c r="B28" s="715" t="str">
        <f>IFERROR(IF(A28=(VLOOKUP(A28,B.INSUMO!A:D,1,FALSE)),"SINAPI","COMP"),"COTAÇÃO")</f>
        <v>COTAÇÃO</v>
      </c>
      <c r="C28" s="709" t="s">
        <v>14134</v>
      </c>
      <c r="D28" s="727" t="s">
        <v>37</v>
      </c>
      <c r="E28" s="716">
        <v>1</v>
      </c>
      <c r="F28" s="711">
        <f>IFERROR(IF(B28="SINAPI",VLOOKUP(A28,B.INSUMO!A:D,4,FALSE),INDEX('MAPA DE COTAÇÕES'!A:L,MATCH(A28,'MAPA DE COTAÇÕES'!B:B,0)+5,12)),INDEX('MAPA DE COTAÇÕES'!A:L,MATCH(A28,'MAPA DE COTAÇÕES'!B:B,0)+5,12))</f>
        <v>4860.09</v>
      </c>
      <c r="G28" s="712">
        <f t="shared" si="0"/>
        <v>4860.09</v>
      </c>
      <c r="H28" s="713">
        <f t="shared" si="1"/>
        <v>7.0539701599655509E-3</v>
      </c>
      <c r="I28" s="714">
        <f t="shared" si="2"/>
        <v>0.90759021726507927</v>
      </c>
      <c r="J28" s="285"/>
    </row>
    <row r="29" spans="1:10" ht="30" customHeight="1">
      <c r="A29" s="707">
        <v>37372</v>
      </c>
      <c r="B29" s="715" t="str">
        <f>IFERROR(IF(A29=(VLOOKUP(A29,B.INSUMO!A:D,1,FALSE)),"SINAPI","COMP"),"COTAÇÃO")</f>
        <v>SINAPI</v>
      </c>
      <c r="C29" s="709" t="s">
        <v>14503</v>
      </c>
      <c r="D29" s="727" t="s">
        <v>35</v>
      </c>
      <c r="E29" s="716">
        <v>3040.5081626000001</v>
      </c>
      <c r="F29" s="711">
        <f>IFERROR(IF(B29="SINAPI",VLOOKUP(A29,B.INSUMO!A:D,4,FALSE),INDEX('MAPA DE COTAÇÕES'!A:L,MATCH(A29,'MAPA DE COTAÇÕES'!B:B,0)+5,12)),INDEX('MAPA DE COTAÇÕES'!A:L,MATCH(A29,'MAPA DE COTAÇÕES'!B:B,0)+5,12))</f>
        <v>1.34</v>
      </c>
      <c r="G29" s="712">
        <f t="shared" si="0"/>
        <v>4074.28</v>
      </c>
      <c r="H29" s="713">
        <f t="shared" si="1"/>
        <v>5.9134397806099156E-3</v>
      </c>
      <c r="I29" s="714">
        <f t="shared" si="2"/>
        <v>0.91350365704568914</v>
      </c>
      <c r="J29" s="285"/>
    </row>
    <row r="30" spans="1:10" ht="35.25" customHeight="1">
      <c r="A30" s="707">
        <v>2376</v>
      </c>
      <c r="B30" s="715" t="str">
        <f>IFERROR(IF(A30=(VLOOKUP(A30,B.INSUMO!A:D,1,FALSE)),"SINAPI","COMP"),"COTAÇÃO")</f>
        <v>SINAPI</v>
      </c>
      <c r="C30" s="709" t="s">
        <v>14447</v>
      </c>
      <c r="D30" s="727" t="s">
        <v>37</v>
      </c>
      <c r="E30" s="716">
        <v>2</v>
      </c>
      <c r="F30" s="711">
        <f>IFERROR(IF(B30="SINAPI",VLOOKUP(A30,B.INSUMO!A:D,4,FALSE),INDEX('MAPA DE COTAÇÕES'!A:L,MATCH(A30,'MAPA DE COTAÇÕES'!B:B,0)+5,12)),INDEX('MAPA DE COTAÇÕES'!A:L,MATCH(A30,'MAPA DE COTAÇÕES'!B:B,0)+5,12))</f>
        <v>1944.67</v>
      </c>
      <c r="G30" s="712">
        <f t="shared" si="0"/>
        <v>3889.34</v>
      </c>
      <c r="H30" s="713">
        <f t="shared" si="1"/>
        <v>5.6450165124432711E-3</v>
      </c>
      <c r="I30" s="714">
        <f t="shared" si="2"/>
        <v>0.91914867355813246</v>
      </c>
      <c r="J30" s="285"/>
    </row>
    <row r="31" spans="1:10" ht="35.25" customHeight="1">
      <c r="A31" s="707">
        <v>43484</v>
      </c>
      <c r="B31" s="715" t="str">
        <f>IFERROR(IF(A31=(VLOOKUP(A31,B.INSUMO!A:D,1,FALSE)),"SINAPI","COMP"),"COTAÇÃO")</f>
        <v>SINAPI</v>
      </c>
      <c r="C31" s="709" t="s">
        <v>14504</v>
      </c>
      <c r="D31" s="727" t="s">
        <v>35</v>
      </c>
      <c r="E31" s="716">
        <v>2824.4282753000002</v>
      </c>
      <c r="F31" s="711">
        <f>IFERROR(IF(B31="SINAPI",VLOOKUP(A31,B.INSUMO!A:D,4,FALSE),INDEX('MAPA DE COTAÇÕES'!A:L,MATCH(A31,'MAPA DE COTAÇÕES'!B:B,0)+5,12)),INDEX('MAPA DE COTAÇÕES'!A:L,MATCH(A31,'MAPA DE COTAÇÕES'!B:B,0)+5,12))</f>
        <v>1.2</v>
      </c>
      <c r="G31" s="712">
        <f t="shared" si="0"/>
        <v>3389.31</v>
      </c>
      <c r="H31" s="713">
        <f t="shared" si="1"/>
        <v>4.9192693145338542E-3</v>
      </c>
      <c r="I31" s="714">
        <f t="shared" si="2"/>
        <v>0.92406794287266636</v>
      </c>
      <c r="J31" s="285"/>
    </row>
    <row r="32" spans="1:10" ht="35.25" customHeight="1">
      <c r="A32" s="707">
        <v>37370</v>
      </c>
      <c r="B32" s="715" t="str">
        <f>IFERROR(IF(A32=(VLOOKUP(A32,B.INSUMO!A:D,1,FALSE)),"SINAPI","COMP"),"COTAÇÃO")</f>
        <v>SINAPI</v>
      </c>
      <c r="C32" s="709" t="s">
        <v>14505</v>
      </c>
      <c r="D32" s="727" t="s">
        <v>35</v>
      </c>
      <c r="E32" s="716">
        <v>3040.5081626000001</v>
      </c>
      <c r="F32" s="711">
        <f>IFERROR(IF(B32="SINAPI",VLOOKUP(A32,B.INSUMO!A:D,4,FALSE),INDEX('MAPA DE COTAÇÕES'!A:L,MATCH(A32,'MAPA DE COTAÇÕES'!B:B,0)+5,12)),INDEX('MAPA DE COTAÇÕES'!A:L,MATCH(A32,'MAPA DE COTAÇÕES'!B:B,0)+5,12))</f>
        <v>1.04</v>
      </c>
      <c r="G32" s="712">
        <f t="shared" si="0"/>
        <v>3162.12</v>
      </c>
      <c r="H32" s="713">
        <f t="shared" si="1"/>
        <v>4.5895240874613986E-3</v>
      </c>
      <c r="I32" s="714">
        <f t="shared" si="2"/>
        <v>0.92865746696012774</v>
      </c>
      <c r="J32" s="285"/>
    </row>
    <row r="33" spans="1:10" ht="30" customHeight="1">
      <c r="A33" s="707">
        <v>4813</v>
      </c>
      <c r="B33" s="715" t="str">
        <f>IFERROR(IF(A33=(VLOOKUP(A33,B.INSUMO!A:D,1,FALSE)),"SINAPI","COMP"),"COTAÇÃO")</f>
        <v>SINAPI</v>
      </c>
      <c r="C33" s="709" t="s">
        <v>14449</v>
      </c>
      <c r="D33" s="727" t="s">
        <v>2</v>
      </c>
      <c r="E33" s="716">
        <v>12</v>
      </c>
      <c r="F33" s="711">
        <f>IFERROR(IF(B33="SINAPI",VLOOKUP(A33,B.INSUMO!A:D,4,FALSE),INDEX('MAPA DE COTAÇÕES'!A:L,MATCH(A33,'MAPA DE COTAÇÕES'!B:B,0)+5,12)),INDEX('MAPA DE COTAÇÕES'!A:L,MATCH(A33,'MAPA DE COTAÇÕES'!B:B,0)+5,12))</f>
        <v>250</v>
      </c>
      <c r="G33" s="712">
        <f t="shared" si="0"/>
        <v>3000</v>
      </c>
      <c r="H33" s="713">
        <f t="shared" si="1"/>
        <v>4.3542219341404483E-3</v>
      </c>
      <c r="I33" s="714">
        <f t="shared" si="2"/>
        <v>0.93301168889426822</v>
      </c>
      <c r="J33" s="285"/>
    </row>
    <row r="34" spans="1:10" ht="35.25" customHeight="1">
      <c r="A34" s="707">
        <v>13246</v>
      </c>
      <c r="B34" s="715" t="str">
        <f>IFERROR(IF(A34=(VLOOKUP(A34,B.INSUMO!A:D,1,FALSE)),"SINAPI","COMP"),"COTAÇÃO")</f>
        <v>SINAPI</v>
      </c>
      <c r="C34" s="709" t="s">
        <v>14448</v>
      </c>
      <c r="D34" s="727" t="s">
        <v>37</v>
      </c>
      <c r="E34" s="716">
        <v>6285</v>
      </c>
      <c r="F34" s="711">
        <f>IFERROR(IF(B34="SINAPI",VLOOKUP(A34,B.INSUMO!A:D,4,FALSE),INDEX('MAPA DE COTAÇÕES'!A:L,MATCH(A34,'MAPA DE COTAÇÕES'!B:B,0)+5,12)),INDEX('MAPA DE COTAÇÕES'!A:L,MATCH(A34,'MAPA DE COTAÇÕES'!B:B,0)+5,12))</f>
        <v>0.45</v>
      </c>
      <c r="G34" s="712">
        <f t="shared" si="0"/>
        <v>2828.25</v>
      </c>
      <c r="H34" s="713">
        <f t="shared" si="1"/>
        <v>4.1049427284109074E-3</v>
      </c>
      <c r="I34" s="714">
        <f t="shared" si="2"/>
        <v>0.93711663162267911</v>
      </c>
      <c r="J34" s="285"/>
    </row>
    <row r="35" spans="1:10" ht="35.25" customHeight="1">
      <c r="A35" s="707">
        <v>7243</v>
      </c>
      <c r="B35" s="715" t="str">
        <f>IFERROR(IF(A35=(VLOOKUP(A35,B.INSUMO!A:D,1,FALSE)),"SINAPI","COMP"),"COTAÇÃO")</f>
        <v>SINAPI</v>
      </c>
      <c r="C35" s="709" t="s">
        <v>14450</v>
      </c>
      <c r="D35" s="727" t="s">
        <v>2</v>
      </c>
      <c r="E35" s="716">
        <v>58.502400000000002</v>
      </c>
      <c r="F35" s="711">
        <f>IFERROR(IF(B35="SINAPI",VLOOKUP(A35,B.INSUMO!A:D,4,FALSE),INDEX('MAPA DE COTAÇÕES'!A:L,MATCH(A35,'MAPA DE COTAÇÕES'!B:B,0)+5,12)),INDEX('MAPA DE COTAÇÕES'!A:L,MATCH(A35,'MAPA DE COTAÇÕES'!B:B,0)+5,12))</f>
        <v>47.37</v>
      </c>
      <c r="G35" s="712">
        <f t="shared" si="0"/>
        <v>2771.25</v>
      </c>
      <c r="H35" s="713">
        <f t="shared" si="1"/>
        <v>4.0222125116622393E-3</v>
      </c>
      <c r="I35" s="714">
        <f t="shared" si="2"/>
        <v>0.94113884413434135</v>
      </c>
      <c r="J35" s="285"/>
    </row>
    <row r="36" spans="1:10" ht="35.25" customHeight="1">
      <c r="A36" s="707">
        <v>43460</v>
      </c>
      <c r="B36" s="715" t="str">
        <f>IFERROR(IF(A36=(VLOOKUP(A36,B.INSUMO!A:D,1,FALSE)),"SINAPI","COMP"),"COTAÇÃO")</f>
        <v>SINAPI</v>
      </c>
      <c r="C36" s="709" t="s">
        <v>14506</v>
      </c>
      <c r="D36" s="727" t="s">
        <v>35</v>
      </c>
      <c r="E36" s="716">
        <v>2824.4282753000002</v>
      </c>
      <c r="F36" s="711">
        <f>IFERROR(IF(B36="SINAPI",VLOOKUP(A36,B.INSUMO!A:D,4,FALSE),INDEX('MAPA DE COTAÇÕES'!A:L,MATCH(A36,'MAPA DE COTAÇÕES'!B:B,0)+5,12)),INDEX('MAPA DE COTAÇÕES'!A:L,MATCH(A36,'MAPA DE COTAÇÕES'!B:B,0)+5,12))</f>
        <v>0.85</v>
      </c>
      <c r="G36" s="712">
        <f t="shared" si="0"/>
        <v>2400.7600000000002</v>
      </c>
      <c r="H36" s="713">
        <f t="shared" si="1"/>
        <v>3.484480616869008E-3</v>
      </c>
      <c r="I36" s="714">
        <f t="shared" si="2"/>
        <v>0.94462332475121036</v>
      </c>
      <c r="J36" s="285"/>
    </row>
    <row r="37" spans="1:10" ht="30" customHeight="1">
      <c r="A37" s="707">
        <v>37371</v>
      </c>
      <c r="B37" s="715" t="str">
        <f>IFERROR(IF(A37=(VLOOKUP(A37,B.INSUMO!A:D,1,FALSE)),"SINAPI","COMP"),"COTAÇÃO")</f>
        <v>SINAPI</v>
      </c>
      <c r="C37" s="709" t="s">
        <v>14507</v>
      </c>
      <c r="D37" s="727" t="s">
        <v>35</v>
      </c>
      <c r="E37" s="716">
        <v>3040.5081626000001</v>
      </c>
      <c r="F37" s="711">
        <f>IFERROR(IF(B37="SINAPI",VLOOKUP(A37,B.INSUMO!A:D,4,FALSE),INDEX('MAPA DE COTAÇÕES'!A:L,MATCH(A37,'MAPA DE COTAÇÕES'!B:B,0)+5,12)),INDEX('MAPA DE COTAÇÕES'!A:L,MATCH(A37,'MAPA DE COTAÇÕES'!B:B,0)+5,12))</f>
        <v>0.77</v>
      </c>
      <c r="G37" s="712">
        <f t="shared" si="0"/>
        <v>2341.19</v>
      </c>
      <c r="H37" s="713">
        <f t="shared" si="1"/>
        <v>3.3980202833300923E-3</v>
      </c>
      <c r="I37" s="714">
        <f t="shared" si="2"/>
        <v>0.9480213450345405</v>
      </c>
      <c r="J37" s="285"/>
    </row>
    <row r="38" spans="1:10" ht="35.25" customHeight="1">
      <c r="A38" s="707" t="s">
        <v>14218</v>
      </c>
      <c r="B38" s="715" t="str">
        <f>IFERROR(IF(A38=(VLOOKUP(A38,B.INSUMO!A:D,1,FALSE)),"SINAPI","COMP"),"COTAÇÃO")</f>
        <v>COTAÇÃO</v>
      </c>
      <c r="C38" s="709" t="s">
        <v>14488</v>
      </c>
      <c r="D38" s="727" t="s">
        <v>2</v>
      </c>
      <c r="E38" s="716">
        <v>13.433</v>
      </c>
      <c r="F38" s="711">
        <f>IFERROR(IF(B38="SINAPI",VLOOKUP(A38,B.INSUMO!A:D,4,FALSE),INDEX('MAPA DE COTAÇÕES'!A:L,MATCH(A38,'MAPA DE COTAÇÕES'!B:B,0)+5,12)),INDEX('MAPA DE COTAÇÕES'!A:L,MATCH(A38,'MAPA DE COTAÇÕES'!B:B,0)+5,12))</f>
        <v>172.32</v>
      </c>
      <c r="G38" s="712">
        <f t="shared" si="0"/>
        <v>2314.77</v>
      </c>
      <c r="H38" s="713">
        <f t="shared" si="1"/>
        <v>3.3596741021634288E-3</v>
      </c>
      <c r="I38" s="714">
        <f t="shared" si="2"/>
        <v>0.95138101913670392</v>
      </c>
      <c r="J38" s="285"/>
    </row>
    <row r="39" spans="1:10" ht="35.25" customHeight="1">
      <c r="A39" s="707" t="s">
        <v>14052</v>
      </c>
      <c r="B39" s="715" t="str">
        <f>IFERROR(IF(A39=(VLOOKUP(A39,B.INSUMO!A:D,1,FALSE)),"SINAPI","COMP"),"COTAÇÃO")</f>
        <v>COTAÇÃO</v>
      </c>
      <c r="C39" s="709" t="s">
        <v>14053</v>
      </c>
      <c r="D39" s="727" t="s">
        <v>37</v>
      </c>
      <c r="E39" s="716">
        <v>180</v>
      </c>
      <c r="F39" s="711">
        <f>IFERROR(IF(B39="SINAPI",VLOOKUP(A39,B.INSUMO!A:D,4,FALSE),INDEX('MAPA DE COTAÇÕES'!A:L,MATCH(A39,'MAPA DE COTAÇÕES'!B:B,0)+5,12)),INDEX('MAPA DE COTAÇÕES'!A:L,MATCH(A39,'MAPA DE COTAÇÕES'!B:B,0)+5,12))</f>
        <v>12.54</v>
      </c>
      <c r="G39" s="712">
        <f t="shared" si="0"/>
        <v>2257.1999999999998</v>
      </c>
      <c r="H39" s="713">
        <f t="shared" si="1"/>
        <v>3.2761165832472733E-3</v>
      </c>
      <c r="I39" s="714">
        <f t="shared" si="2"/>
        <v>0.95465713571995114</v>
      </c>
      <c r="J39" s="285"/>
    </row>
    <row r="40" spans="1:10" ht="35.25" customHeight="1">
      <c r="A40" s="707">
        <v>4433</v>
      </c>
      <c r="B40" s="715" t="str">
        <f>IFERROR(IF(A40=(VLOOKUP(A40,B.INSUMO!A:D,1,FALSE)),"SINAPI","COMP"),"COTAÇÃO")</f>
        <v>SINAPI</v>
      </c>
      <c r="C40" s="709" t="s">
        <v>14508</v>
      </c>
      <c r="D40" s="727" t="s">
        <v>31</v>
      </c>
      <c r="E40" s="716">
        <v>108.00239999999999</v>
      </c>
      <c r="F40" s="711">
        <f>IFERROR(IF(B40="SINAPI",VLOOKUP(A40,B.INSUMO!A:D,4,FALSE),INDEX('MAPA DE COTAÇÕES'!A:L,MATCH(A40,'MAPA DE COTAÇÕES'!B:B,0)+5,12)),INDEX('MAPA DE COTAÇÕES'!A:L,MATCH(A40,'MAPA DE COTAÇÕES'!B:B,0)+5,12))</f>
        <v>20.53</v>
      </c>
      <c r="G40" s="712">
        <f t="shared" si="0"/>
        <v>2217.2800000000002</v>
      </c>
      <c r="H40" s="713">
        <f t="shared" si="1"/>
        <v>3.2181764033769782E-3</v>
      </c>
      <c r="I40" s="714">
        <f>I39+H40</f>
        <v>0.9578753121233281</v>
      </c>
      <c r="J40" s="285"/>
    </row>
    <row r="41" spans="1:10" ht="30" customHeight="1">
      <c r="A41" s="707">
        <v>3992</v>
      </c>
      <c r="B41" s="715" t="str">
        <f>IFERROR(IF(A41=(VLOOKUP(A41,B.INSUMO!A:D,1,FALSE)),"SINAPI","COMP"),"COTAÇÃO")</f>
        <v>SINAPI</v>
      </c>
      <c r="C41" s="709" t="s">
        <v>14509</v>
      </c>
      <c r="D41" s="727" t="s">
        <v>31</v>
      </c>
      <c r="E41" s="716">
        <v>88</v>
      </c>
      <c r="F41" s="711">
        <f>IFERROR(IF(B41="SINAPI",VLOOKUP(A41,B.INSUMO!A:D,4,FALSE),INDEX('MAPA DE COTAÇÕES'!A:L,MATCH(A41,'MAPA DE COTAÇÕES'!B:B,0)+5,12)),INDEX('MAPA DE COTAÇÕES'!A:L,MATCH(A41,'MAPA DE COTAÇÕES'!B:B,0)+5,12))</f>
        <v>24.36</v>
      </c>
      <c r="G41" s="712">
        <f t="shared" si="0"/>
        <v>2143.6799999999998</v>
      </c>
      <c r="H41" s="713">
        <f t="shared" si="1"/>
        <v>3.1113528252593985E-3</v>
      </c>
      <c r="I41" s="714">
        <f>I40+H41</f>
        <v>0.96098666494858753</v>
      </c>
      <c r="J41" s="285"/>
    </row>
    <row r="42" spans="1:10" ht="35.25" customHeight="1">
      <c r="A42" s="707" t="s">
        <v>14063</v>
      </c>
      <c r="B42" s="715" t="str">
        <f>IFERROR(IF(A42=(VLOOKUP(A42,B.INSUMO!A:D,1,FALSE)),"SINAPI","COMP"),"COTAÇÃO")</f>
        <v>COTAÇÃO</v>
      </c>
      <c r="C42" s="709" t="s">
        <v>14171</v>
      </c>
      <c r="D42" s="727" t="s">
        <v>37</v>
      </c>
      <c r="E42" s="716">
        <v>1</v>
      </c>
      <c r="F42" s="711">
        <f>IFERROR(IF(B42="SINAPI",VLOOKUP(A42,B.INSUMO!A:D,4,FALSE),INDEX('MAPA DE COTAÇÕES'!A:L,MATCH(A42,'MAPA DE COTAÇÕES'!B:B,0)+5,12)),INDEX('MAPA DE COTAÇÕES'!A:L,MATCH(A42,'MAPA DE COTAÇÕES'!B:B,0)+5,12))</f>
        <v>1962.14</v>
      </c>
      <c r="G42" s="712">
        <f t="shared" si="0"/>
        <v>1962.14</v>
      </c>
      <c r="H42" s="713">
        <f t="shared" si="1"/>
        <v>2.8478643419514466E-3</v>
      </c>
      <c r="I42" s="714">
        <f t="shared" si="2"/>
        <v>0.96383452929053903</v>
      </c>
      <c r="J42" s="285"/>
    </row>
    <row r="43" spans="1:10" ht="35.25" customHeight="1">
      <c r="A43" s="707" t="s">
        <v>13833</v>
      </c>
      <c r="B43" s="715" t="str">
        <f>IFERROR(IF(A43=(VLOOKUP(A43,B.INSUMO!A:D,1,FALSE)),"SINAPI","COMP"),"COTAÇÃO")</f>
        <v>COTAÇÃO</v>
      </c>
      <c r="C43" s="709" t="s">
        <v>13822</v>
      </c>
      <c r="D43" s="727" t="s">
        <v>31</v>
      </c>
      <c r="E43" s="716">
        <v>480</v>
      </c>
      <c r="F43" s="711">
        <f>IFERROR(IF(B43="SINAPI",VLOOKUP(A43,B.INSUMO!A:D,4,FALSE),INDEX('MAPA DE COTAÇÕES'!A:L,MATCH(A43,'MAPA DE COTAÇÕES'!B:B,0)+5,12)),INDEX('MAPA DE COTAÇÕES'!A:L,MATCH(A43,'MAPA DE COTAÇÕES'!B:B,0)+5,12))</f>
        <v>3.7</v>
      </c>
      <c r="G43" s="712">
        <f t="shared" si="0"/>
        <v>1776</v>
      </c>
      <c r="H43" s="713">
        <f t="shared" si="1"/>
        <v>2.5776993850111455E-3</v>
      </c>
      <c r="I43" s="714">
        <f t="shared" si="2"/>
        <v>0.96641222867555021</v>
      </c>
      <c r="J43" s="285"/>
    </row>
    <row r="44" spans="1:10" ht="35.25" customHeight="1">
      <c r="A44" s="707" t="s">
        <v>14422</v>
      </c>
      <c r="B44" s="715" t="str">
        <f>IFERROR(IF(A44=(VLOOKUP(A44,B.INSUMO!A:D,1,FALSE)),"SINAPI","COMP"),"COTAÇÃO")</f>
        <v>COTAÇÃO</v>
      </c>
      <c r="C44" s="709" t="s">
        <v>14424</v>
      </c>
      <c r="D44" s="727" t="s">
        <v>37</v>
      </c>
      <c r="E44" s="716">
        <v>1</v>
      </c>
      <c r="F44" s="711">
        <f>IFERROR(IF(B44="SINAPI",VLOOKUP(A44,B.INSUMO!A:D,4,FALSE),INDEX('MAPA DE COTAÇÕES'!A:L,MATCH(A44,'MAPA DE COTAÇÕES'!B:B,0)+5,12)),INDEX('MAPA DE COTAÇÕES'!A:L,MATCH(A44,'MAPA DE COTAÇÕES'!B:B,0)+5,12))</f>
        <v>1410</v>
      </c>
      <c r="G44" s="712">
        <f t="shared" si="0"/>
        <v>1410</v>
      </c>
      <c r="H44" s="713">
        <f t="shared" si="1"/>
        <v>2.0464843090460109E-3</v>
      </c>
      <c r="I44" s="714">
        <f t="shared" si="2"/>
        <v>0.96845871298459618</v>
      </c>
      <c r="J44" s="285"/>
    </row>
    <row r="45" spans="1:10" ht="30" customHeight="1">
      <c r="A45" s="707">
        <v>2446</v>
      </c>
      <c r="B45" s="715" t="str">
        <f>IFERROR(IF(A45=(VLOOKUP(A45,B.INSUMO!A:D,1,FALSE)),"SINAPI","COMP"),"COTAÇÃO")</f>
        <v>SINAPI</v>
      </c>
      <c r="C45" s="709" t="s">
        <v>14510</v>
      </c>
      <c r="D45" s="727" t="s">
        <v>31</v>
      </c>
      <c r="E45" s="716">
        <v>154</v>
      </c>
      <c r="F45" s="711">
        <f>IFERROR(IF(B45="SINAPI",VLOOKUP(A45,B.INSUMO!A:D,4,FALSE),INDEX('MAPA DE COTAÇÕES'!A:L,MATCH(A45,'MAPA DE COTAÇÕES'!B:B,0)+5,12)),INDEX('MAPA DE COTAÇÕES'!A:L,MATCH(A45,'MAPA DE COTAÇÕES'!B:B,0)+5,12))</f>
        <v>9.06</v>
      </c>
      <c r="G45" s="712">
        <f t="shared" si="0"/>
        <v>1395.24</v>
      </c>
      <c r="H45" s="713">
        <f t="shared" si="1"/>
        <v>2.02506153713004E-3</v>
      </c>
      <c r="I45" s="714">
        <f t="shared" si="2"/>
        <v>0.97048377452172618</v>
      </c>
      <c r="J45" s="285"/>
    </row>
    <row r="46" spans="1:10" ht="35.25" customHeight="1">
      <c r="A46" s="707" t="s">
        <v>14035</v>
      </c>
      <c r="B46" s="715" t="str">
        <f>IFERROR(IF(A46=(VLOOKUP(A46,B.INSUMO!A:D,1,FALSE)),"SINAPI","COMP"),"COTAÇÃO")</f>
        <v>COTAÇÃO</v>
      </c>
      <c r="C46" s="709" t="s">
        <v>14036</v>
      </c>
      <c r="D46" s="727" t="s">
        <v>37</v>
      </c>
      <c r="E46" s="716">
        <v>200</v>
      </c>
      <c r="F46" s="711">
        <f>IFERROR(IF(B46="SINAPI",VLOOKUP(A46,B.INSUMO!A:D,4,FALSE),INDEX('MAPA DE COTAÇÕES'!A:L,MATCH(A46,'MAPA DE COTAÇÕES'!B:B,0)+5,12)),INDEX('MAPA DE COTAÇÕES'!A:L,MATCH(A46,'MAPA DE COTAÇÕES'!B:B,0)+5,12))</f>
        <v>6.75</v>
      </c>
      <c r="G46" s="712">
        <f t="shared" si="0"/>
        <v>1350</v>
      </c>
      <c r="H46" s="713">
        <f t="shared" si="1"/>
        <v>1.9593998703632018E-3</v>
      </c>
      <c r="I46" s="714">
        <f t="shared" si="2"/>
        <v>0.97244317439208938</v>
      </c>
      <c r="J46" s="285"/>
    </row>
    <row r="47" spans="1:10" ht="35.25" customHeight="1">
      <c r="A47" s="707">
        <v>1018</v>
      </c>
      <c r="B47" s="715" t="str">
        <f>IFERROR(IF(A47=(VLOOKUP(A47,B.INSUMO!A:D,1,FALSE)),"SINAPI","COMP"),"COTAÇÃO")</f>
        <v>SINAPI</v>
      </c>
      <c r="C47" s="709" t="s">
        <v>14483</v>
      </c>
      <c r="D47" s="727" t="s">
        <v>31</v>
      </c>
      <c r="E47" s="716">
        <v>25.375</v>
      </c>
      <c r="F47" s="711">
        <f>IFERROR(IF(B47="SINAPI",VLOOKUP(A47,B.INSUMO!A:D,4,FALSE),INDEX('MAPA DE COTAÇÕES'!A:L,MATCH(A47,'MAPA DE COTAÇÕES'!B:B,0)+5,12)),INDEX('MAPA DE COTAÇÕES'!A:L,MATCH(A47,'MAPA DE COTAÇÕES'!B:B,0)+5,12))</f>
        <v>50.82</v>
      </c>
      <c r="G47" s="712">
        <f t="shared" ref="G47:G78" si="3">TRUNC(F47*E47,2)</f>
        <v>1289.55</v>
      </c>
      <c r="H47" s="713">
        <f t="shared" ref="H47:H78" si="4">G47/$G$151</f>
        <v>1.8716622983902718E-3</v>
      </c>
      <c r="I47" s="714">
        <f t="shared" si="2"/>
        <v>0.97431483669047969</v>
      </c>
      <c r="J47" s="285"/>
    </row>
    <row r="48" spans="1:10" ht="35.25" customHeight="1">
      <c r="A48" s="707" t="s">
        <v>14164</v>
      </c>
      <c r="B48" s="715" t="str">
        <f>IFERROR(IF(A48=(VLOOKUP(A48,B.INSUMO!A:D,1,FALSE)),"SINAPI","COMP"),"COTAÇÃO")</f>
        <v>COTAÇÃO</v>
      </c>
      <c r="C48" s="709" t="s">
        <v>14166</v>
      </c>
      <c r="D48" s="727" t="s">
        <v>37</v>
      </c>
      <c r="E48" s="716">
        <v>1</v>
      </c>
      <c r="F48" s="711">
        <f>IFERROR(IF(B48="SINAPI",VLOOKUP(A48,B.INSUMO!A:D,4,FALSE),INDEX('MAPA DE COTAÇÕES'!A:L,MATCH(A48,'MAPA DE COTAÇÕES'!B:B,0)+5,12)),INDEX('MAPA DE COTAÇÕES'!A:L,MATCH(A48,'MAPA DE COTAÇÕES'!B:B,0)+5,12))</f>
        <v>1281.8</v>
      </c>
      <c r="G48" s="712">
        <f t="shared" si="3"/>
        <v>1281.8</v>
      </c>
      <c r="H48" s="713">
        <f t="shared" si="4"/>
        <v>1.8604138917270756E-3</v>
      </c>
      <c r="I48" s="714">
        <f t="shared" si="2"/>
        <v>0.97617525058220678</v>
      </c>
      <c r="J48" s="285"/>
    </row>
    <row r="49" spans="1:10" ht="30" customHeight="1">
      <c r="A49" s="707">
        <v>996</v>
      </c>
      <c r="B49" s="715" t="str">
        <f>IFERROR(IF(A49=(VLOOKUP(A49,B.INSUMO!A:D,1,FALSE)),"SINAPI","COMP"),"COTAÇÃO")</f>
        <v>SINAPI</v>
      </c>
      <c r="C49" s="709" t="s">
        <v>14451</v>
      </c>
      <c r="D49" s="727" t="s">
        <v>31</v>
      </c>
      <c r="E49" s="716">
        <v>46.69</v>
      </c>
      <c r="F49" s="711">
        <f>IFERROR(IF(B49="SINAPI",VLOOKUP(A49,B.INSUMO!A:D,4,FALSE),INDEX('MAPA DE COTAÇÕES'!A:L,MATCH(A49,'MAPA DE COTAÇÕES'!B:B,0)+5,12)),INDEX('MAPA DE COTAÇÕES'!A:L,MATCH(A49,'MAPA DE COTAÇÕES'!B:B,0)+5,12))</f>
        <v>24.32</v>
      </c>
      <c r="G49" s="712">
        <f t="shared" si="3"/>
        <v>1135.5</v>
      </c>
      <c r="H49" s="713">
        <f t="shared" si="4"/>
        <v>1.6480730020721598E-3</v>
      </c>
      <c r="I49" s="714">
        <f t="shared" si="2"/>
        <v>0.97782332358427893</v>
      </c>
      <c r="J49" s="285"/>
    </row>
    <row r="50" spans="1:10" ht="35.25" customHeight="1">
      <c r="A50" s="707">
        <v>867</v>
      </c>
      <c r="B50" s="715" t="str">
        <f>IFERROR(IF(A50=(VLOOKUP(A50,B.INSUMO!A:D,1,FALSE)),"SINAPI","COMP"),"COTAÇÃO")</f>
        <v>SINAPI</v>
      </c>
      <c r="C50" s="709" t="s">
        <v>14452</v>
      </c>
      <c r="D50" s="727" t="s">
        <v>31</v>
      </c>
      <c r="E50" s="716">
        <v>21</v>
      </c>
      <c r="F50" s="711">
        <f>IFERROR(IF(B50="SINAPI",VLOOKUP(A50,B.INSUMO!A:D,4,FALSE),INDEX('MAPA DE COTAÇÕES'!A:L,MATCH(A50,'MAPA DE COTAÇÕES'!B:B,0)+5,12)),INDEX('MAPA DE COTAÇÕES'!A:L,MATCH(A50,'MAPA DE COTAÇÕES'!B:B,0)+5,12))</f>
        <v>53.43</v>
      </c>
      <c r="G50" s="712">
        <f t="shared" si="3"/>
        <v>1122.03</v>
      </c>
      <c r="H50" s="713">
        <f t="shared" si="4"/>
        <v>1.628522545587869E-3</v>
      </c>
      <c r="I50" s="714">
        <f t="shared" si="2"/>
        <v>0.9794518461298668</v>
      </c>
      <c r="J50" s="285"/>
    </row>
    <row r="51" spans="1:10" ht="35.25" customHeight="1">
      <c r="A51" s="707" t="s">
        <v>13569</v>
      </c>
      <c r="B51" s="715" t="str">
        <f>IFERROR(IF(A51=(VLOOKUP(A51,B.INSUMO!A:D,1,FALSE)),"SINAPI","COMP"),"COTAÇÃO")</f>
        <v>COTAÇÃO</v>
      </c>
      <c r="C51" s="709" t="s">
        <v>14280</v>
      </c>
      <c r="D51" s="727" t="s">
        <v>37</v>
      </c>
      <c r="E51" s="716">
        <v>1</v>
      </c>
      <c r="F51" s="711">
        <f>IFERROR(IF(B51="SINAPI",VLOOKUP(A51,B.INSUMO!A:D,4,FALSE),INDEX('MAPA DE COTAÇÕES'!A:L,MATCH(A51,'MAPA DE COTAÇÕES'!B:B,0)+5,12)),INDEX('MAPA DE COTAÇÕES'!A:L,MATCH(A51,'MAPA DE COTAÇÕES'!B:B,0)+5,12))</f>
        <v>1083</v>
      </c>
      <c r="G51" s="712">
        <f t="shared" si="3"/>
        <v>1083</v>
      </c>
      <c r="H51" s="713">
        <f t="shared" si="4"/>
        <v>1.571874118224702E-3</v>
      </c>
      <c r="I51" s="714">
        <f t="shared" si="2"/>
        <v>0.98102372024809148</v>
      </c>
      <c r="J51" s="285"/>
    </row>
    <row r="52" spans="1:10" ht="35.25" customHeight="1">
      <c r="A52" s="707">
        <v>1213</v>
      </c>
      <c r="B52" s="715" t="str">
        <f>IFERROR(IF(A52=(VLOOKUP(A52,B.INSUMO!A:D,1,FALSE)),"SINAPI","COMP"),"COTAÇÃO")</f>
        <v>SINAPI</v>
      </c>
      <c r="C52" s="709" t="s">
        <v>14511</v>
      </c>
      <c r="D52" s="727" t="s">
        <v>35</v>
      </c>
      <c r="E52" s="716">
        <v>55.2800984</v>
      </c>
      <c r="F52" s="711">
        <f>IFERROR(IF(B52="SINAPI",VLOOKUP(A52,B.INSUMO!A:D,4,FALSE),INDEX('MAPA DE COTAÇÕES'!A:L,MATCH(A52,'MAPA DE COTAÇÕES'!B:B,0)+5,12)),INDEX('MAPA DE COTAÇÕES'!A:L,MATCH(A52,'MAPA DE COTAÇÕES'!B:B,0)+5,12))</f>
        <v>18.64</v>
      </c>
      <c r="G52" s="712">
        <f t="shared" si="3"/>
        <v>1030.42</v>
      </c>
      <c r="H52" s="713">
        <f t="shared" si="4"/>
        <v>1.4955591217923339E-3</v>
      </c>
      <c r="I52" s="714">
        <f t="shared" si="2"/>
        <v>0.98251927936988381</v>
      </c>
      <c r="J52" s="285"/>
    </row>
    <row r="53" spans="1:10" ht="30" customHeight="1">
      <c r="A53" s="707">
        <v>2377</v>
      </c>
      <c r="B53" s="715" t="str">
        <f>IFERROR(IF(A53=(VLOOKUP(A53,B.INSUMO!A:D,1,FALSE)),"SINAPI","COMP"),"COTAÇÃO")</f>
        <v>SINAPI</v>
      </c>
      <c r="C53" s="709" t="s">
        <v>14453</v>
      </c>
      <c r="D53" s="727" t="s">
        <v>37</v>
      </c>
      <c r="E53" s="716">
        <v>2</v>
      </c>
      <c r="F53" s="711">
        <f>IFERROR(IF(B53="SINAPI",VLOOKUP(A53,B.INSUMO!A:D,4,FALSE),INDEX('MAPA DE COTAÇÕES'!A:L,MATCH(A53,'MAPA DE COTAÇÕES'!B:B,0)+5,12)),INDEX('MAPA DE COTAÇÕES'!A:L,MATCH(A53,'MAPA DE COTAÇÕES'!B:B,0)+5,12))</f>
        <v>513.29</v>
      </c>
      <c r="G53" s="712">
        <f t="shared" si="3"/>
        <v>1026.58</v>
      </c>
      <c r="H53" s="713">
        <f t="shared" si="4"/>
        <v>1.4899857177166338E-3</v>
      </c>
      <c r="I53" s="714">
        <f>I52+H53</f>
        <v>0.98400926508760045</v>
      </c>
      <c r="J53" s="285"/>
    </row>
    <row r="54" spans="1:10" ht="35.25" customHeight="1">
      <c r="A54" s="707">
        <v>3378</v>
      </c>
      <c r="B54" s="715" t="str">
        <f>IFERROR(IF(A54=(VLOOKUP(A54,B.INSUMO!A:D,1,FALSE)),"SINAPI","COMP"),"COTAÇÃO")</f>
        <v>SINAPI</v>
      </c>
      <c r="C54" s="709" t="s">
        <v>14455</v>
      </c>
      <c r="D54" s="727" t="s">
        <v>37</v>
      </c>
      <c r="E54" s="716">
        <v>6</v>
      </c>
      <c r="F54" s="711">
        <f>IFERROR(IF(B54="SINAPI",VLOOKUP(A54,B.INSUMO!A:D,4,FALSE),INDEX('MAPA DE COTAÇÕES'!A:L,MATCH(A54,'MAPA DE COTAÇÕES'!B:B,0)+5,12)),INDEX('MAPA DE COTAÇÕES'!A:L,MATCH(A54,'MAPA DE COTAÇÕES'!B:B,0)+5,12))</f>
        <v>110.71</v>
      </c>
      <c r="G54" s="712">
        <f t="shared" si="3"/>
        <v>664.26</v>
      </c>
      <c r="H54" s="713">
        <f t="shared" si="4"/>
        <v>9.6411182065737813E-4</v>
      </c>
      <c r="I54" s="714">
        <f t="shared" si="2"/>
        <v>0.98497337690825781</v>
      </c>
      <c r="J54" s="285"/>
    </row>
    <row r="55" spans="1:10" ht="35.25" customHeight="1">
      <c r="A55" s="707" t="s">
        <v>14139</v>
      </c>
      <c r="B55" s="715" t="str">
        <f>IFERROR(IF(A55=(VLOOKUP(A55,B.INSUMO!A:D,1,FALSE)),"SINAPI","COMP"),"COTAÇÃO")</f>
        <v>COTAÇÃO</v>
      </c>
      <c r="C55" s="709" t="s">
        <v>2142</v>
      </c>
      <c r="D55" s="727" t="s">
        <v>37</v>
      </c>
      <c r="E55" s="716">
        <v>6</v>
      </c>
      <c r="F55" s="711">
        <f>IFERROR(IF(B55="SINAPI",VLOOKUP(A55,B.INSUMO!A:D,4,FALSE),INDEX('MAPA DE COTAÇÕES'!A:L,MATCH(A55,'MAPA DE COTAÇÕES'!B:B,0)+5,12)),INDEX('MAPA DE COTAÇÕES'!A:L,MATCH(A55,'MAPA DE COTAÇÕES'!B:B,0)+5,12))</f>
        <v>95.8</v>
      </c>
      <c r="G55" s="712">
        <f t="shared" si="3"/>
        <v>574.79999999999995</v>
      </c>
      <c r="H55" s="713">
        <f t="shared" si="4"/>
        <v>8.3426892258130984E-4</v>
      </c>
      <c r="I55" s="714">
        <f t="shared" si="2"/>
        <v>0.98580764583083913</v>
      </c>
      <c r="J55" s="285"/>
    </row>
    <row r="56" spans="1:10" ht="35.25" customHeight="1">
      <c r="A56" s="707">
        <v>39472</v>
      </c>
      <c r="B56" s="715" t="str">
        <f>IFERROR(IF(A56=(VLOOKUP(A56,B.INSUMO!A:D,1,FALSE)),"SINAPI","COMP"),"COTAÇÃO")</f>
        <v>SINAPI</v>
      </c>
      <c r="C56" s="709" t="s">
        <v>14459</v>
      </c>
      <c r="D56" s="727" t="s">
        <v>37</v>
      </c>
      <c r="E56" s="716">
        <v>3</v>
      </c>
      <c r="F56" s="711">
        <f>IFERROR(IF(B56="SINAPI",VLOOKUP(A56,B.INSUMO!A:D,4,FALSE),INDEX('MAPA DE COTAÇÕES'!A:L,MATCH(A56,'MAPA DE COTAÇÕES'!B:B,0)+5,12)),INDEX('MAPA DE COTAÇÕES'!A:L,MATCH(A56,'MAPA DE COTAÇÕES'!B:B,0)+5,12))</f>
        <v>168.34</v>
      </c>
      <c r="G56" s="712">
        <f t="shared" si="3"/>
        <v>505.02</v>
      </c>
      <c r="H56" s="713">
        <f t="shared" si="4"/>
        <v>7.3298972039320307E-4</v>
      </c>
      <c r="I56" s="714">
        <f t="shared" si="2"/>
        <v>0.98654063555123228</v>
      </c>
      <c r="J56" s="285"/>
    </row>
    <row r="57" spans="1:10" ht="30" customHeight="1">
      <c r="A57" s="707">
        <v>21130</v>
      </c>
      <c r="B57" s="715" t="str">
        <f>IFERROR(IF(A57=(VLOOKUP(A57,B.INSUMO!A:D,1,FALSE)),"SINAPI","COMP"),"COTAÇÃO")</f>
        <v>SINAPI</v>
      </c>
      <c r="C57" s="709" t="s">
        <v>14456</v>
      </c>
      <c r="D57" s="727" t="s">
        <v>31</v>
      </c>
      <c r="E57" s="716">
        <v>21</v>
      </c>
      <c r="F57" s="711">
        <f>IFERROR(IF(B57="SINAPI",VLOOKUP(A57,B.INSUMO!A:D,4,FALSE),INDEX('MAPA DE COTAÇÕES'!A:L,MATCH(A57,'MAPA DE COTAÇÕES'!B:B,0)+5,12)),INDEX('MAPA DE COTAÇÕES'!A:L,MATCH(A57,'MAPA DE COTAÇÕES'!B:B,0)+5,12))</f>
        <v>23.49</v>
      </c>
      <c r="G57" s="712">
        <f t="shared" si="3"/>
        <v>493.29</v>
      </c>
      <c r="H57" s="713">
        <f t="shared" si="4"/>
        <v>7.1596471263071402E-4</v>
      </c>
      <c r="I57" s="714">
        <f t="shared" si="2"/>
        <v>0.98725660026386297</v>
      </c>
      <c r="J57" s="285"/>
    </row>
    <row r="58" spans="1:10" ht="35.25" customHeight="1">
      <c r="A58" s="707">
        <v>21135</v>
      </c>
      <c r="B58" s="715" t="str">
        <f>IFERROR(IF(A58=(VLOOKUP(A58,B.INSUMO!A:D,1,FALSE)),"SINAPI","COMP"),"COTAÇÃO")</f>
        <v>SINAPI</v>
      </c>
      <c r="C58" s="709" t="s">
        <v>14457</v>
      </c>
      <c r="D58" s="727" t="s">
        <v>31</v>
      </c>
      <c r="E58" s="716">
        <v>20</v>
      </c>
      <c r="F58" s="711">
        <f>IFERROR(IF(B58="SINAPI",VLOOKUP(A58,B.INSUMO!A:D,4,FALSE),INDEX('MAPA DE COTAÇÕES'!A:L,MATCH(A58,'MAPA DE COTAÇÕES'!B:B,0)+5,12)),INDEX('MAPA DE COTAÇÕES'!A:L,MATCH(A58,'MAPA DE COTAÇÕES'!B:B,0)+5,12))</f>
        <v>23.12</v>
      </c>
      <c r="G58" s="712">
        <f t="shared" si="3"/>
        <v>462.4</v>
      </c>
      <c r="H58" s="713">
        <f t="shared" si="4"/>
        <v>6.7113074078218107E-4</v>
      </c>
      <c r="I58" s="714">
        <f t="shared" si="2"/>
        <v>0.98792773100464515</v>
      </c>
      <c r="J58" s="285"/>
    </row>
    <row r="59" spans="1:10" ht="35.25" customHeight="1">
      <c r="A59" s="707">
        <v>41474</v>
      </c>
      <c r="B59" s="715" t="str">
        <f>IFERROR(IF(A59=(VLOOKUP(A59,B.INSUMO!A:D,1,FALSE)),"SINAPI","COMP"),"COTAÇÃO")</f>
        <v>SINAPI</v>
      </c>
      <c r="C59" s="709" t="s">
        <v>14460</v>
      </c>
      <c r="D59" s="727" t="s">
        <v>37</v>
      </c>
      <c r="E59" s="716">
        <v>6</v>
      </c>
      <c r="F59" s="711">
        <f>IFERROR(IF(B59="SINAPI",VLOOKUP(A59,B.INSUMO!A:D,4,FALSE),INDEX('MAPA DE COTAÇÕES'!A:L,MATCH(A59,'MAPA DE COTAÇÕES'!B:B,0)+5,12)),INDEX('MAPA DE COTAÇÕES'!A:L,MATCH(A59,'MAPA DE COTAÇÕES'!B:B,0)+5,12))</f>
        <v>70.23</v>
      </c>
      <c r="G59" s="712">
        <f t="shared" si="3"/>
        <v>421.38</v>
      </c>
      <c r="H59" s="713">
        <f t="shared" si="4"/>
        <v>6.1159401286936738E-4</v>
      </c>
      <c r="I59" s="714">
        <f t="shared" si="2"/>
        <v>0.98853932501751451</v>
      </c>
      <c r="J59" s="285"/>
    </row>
    <row r="60" spans="1:10" ht="35.25" customHeight="1">
      <c r="A60" s="707">
        <v>21136</v>
      </c>
      <c r="B60" s="715" t="str">
        <f>IFERROR(IF(A60=(VLOOKUP(A60,B.INSUMO!A:D,1,FALSE)),"SINAPI","COMP"),"COTAÇÃO")</f>
        <v>SINAPI</v>
      </c>
      <c r="C60" s="709" t="s">
        <v>14458</v>
      </c>
      <c r="D60" s="727" t="s">
        <v>31</v>
      </c>
      <c r="E60" s="716">
        <v>35</v>
      </c>
      <c r="F60" s="711">
        <f>IFERROR(IF(B60="SINAPI",VLOOKUP(A60,B.INSUMO!A:D,4,FALSE),INDEX('MAPA DE COTAÇÕES'!A:L,MATCH(A60,'MAPA DE COTAÇÕES'!B:B,0)+5,12)),INDEX('MAPA DE COTAÇÕES'!A:L,MATCH(A60,'MAPA DE COTAÇÕES'!B:B,0)+5,12))</f>
        <v>12.02</v>
      </c>
      <c r="G60" s="712">
        <f t="shared" si="3"/>
        <v>420.7</v>
      </c>
      <c r="H60" s="713">
        <f t="shared" si="4"/>
        <v>6.1060705589762886E-4</v>
      </c>
      <c r="I60" s="714">
        <f t="shared" si="2"/>
        <v>0.98914993207341217</v>
      </c>
      <c r="J60" s="285"/>
    </row>
    <row r="61" spans="1:10" ht="30" customHeight="1">
      <c r="A61" s="707">
        <v>13348</v>
      </c>
      <c r="B61" s="715" t="str">
        <f>IFERROR(IF(A61=(VLOOKUP(A61,B.INSUMO!A:D,1,FALSE)),"SINAPI","COMP"),"COTAÇÃO")</f>
        <v>SINAPI</v>
      </c>
      <c r="C61" s="709" t="s">
        <v>14454</v>
      </c>
      <c r="D61" s="727" t="s">
        <v>37</v>
      </c>
      <c r="E61" s="716">
        <v>234.4</v>
      </c>
      <c r="F61" s="711">
        <f>IFERROR(IF(B61="SINAPI",VLOOKUP(A61,B.INSUMO!A:D,4,FALSE),INDEX('MAPA DE COTAÇÕES'!A:L,MATCH(A61,'MAPA DE COTAÇÕES'!B:B,0)+5,12)),INDEX('MAPA DE COTAÇÕES'!A:L,MATCH(A61,'MAPA DE COTAÇÕES'!B:B,0)+5,12))</f>
        <v>1.79</v>
      </c>
      <c r="G61" s="712">
        <f t="shared" si="3"/>
        <v>419.57</v>
      </c>
      <c r="H61" s="713">
        <f t="shared" si="4"/>
        <v>6.0896696563576933E-4</v>
      </c>
      <c r="I61" s="714">
        <f t="shared" si="2"/>
        <v>0.9897588990390479</v>
      </c>
      <c r="J61" s="285"/>
    </row>
    <row r="62" spans="1:10" ht="35.25" customHeight="1">
      <c r="A62" s="707">
        <v>7258</v>
      </c>
      <c r="B62" s="715" t="str">
        <f>IFERROR(IF(A62=(VLOOKUP(A62,B.INSUMO!A:D,1,FALSE)),"SINAPI","COMP"),"COTAÇÃO")</f>
        <v>SINAPI</v>
      </c>
      <c r="C62" s="709" t="s">
        <v>14462</v>
      </c>
      <c r="D62" s="727" t="s">
        <v>37</v>
      </c>
      <c r="E62" s="716">
        <v>539.05600000000004</v>
      </c>
      <c r="F62" s="711">
        <f>IFERROR(IF(B62="SINAPI",VLOOKUP(A62,B.INSUMO!A:D,4,FALSE),INDEX('MAPA DE COTAÇÕES'!A:L,MATCH(A62,'MAPA DE COTAÇÕES'!B:B,0)+5,12)),INDEX('MAPA DE COTAÇÕES'!A:L,MATCH(A62,'MAPA DE COTAÇÕES'!B:B,0)+5,12))</f>
        <v>0.6</v>
      </c>
      <c r="G62" s="712">
        <f t="shared" si="3"/>
        <v>323.43</v>
      </c>
      <c r="H62" s="713">
        <f t="shared" si="4"/>
        <v>4.6942866671968177E-4</v>
      </c>
      <c r="I62" s="714">
        <f t="shared" si="2"/>
        <v>0.99022832770576763</v>
      </c>
      <c r="J62" s="285"/>
    </row>
    <row r="63" spans="1:10" ht="35.25" customHeight="1">
      <c r="A63" s="707">
        <v>10966</v>
      </c>
      <c r="B63" s="715" t="str">
        <f>IFERROR(IF(A63=(VLOOKUP(A63,B.INSUMO!A:D,1,FALSE)),"SINAPI","COMP"),"COTAÇÃO")</f>
        <v>SINAPI</v>
      </c>
      <c r="C63" s="709" t="s">
        <v>14512</v>
      </c>
      <c r="D63" s="727" t="s">
        <v>40</v>
      </c>
      <c r="E63" s="716">
        <v>37.357696199999999</v>
      </c>
      <c r="F63" s="711">
        <f>IFERROR(IF(B63="SINAPI",VLOOKUP(A63,B.INSUMO!A:D,4,FALSE),INDEX('MAPA DE COTAÇÕES'!A:L,MATCH(A63,'MAPA DE COTAÇÕES'!B:B,0)+5,12)),INDEX('MAPA DE COTAÇÕES'!A:L,MATCH(A63,'MAPA DE COTAÇÕES'!B:B,0)+5,12))</f>
        <v>8.3699999999999992</v>
      </c>
      <c r="G63" s="712">
        <f t="shared" si="3"/>
        <v>312.68</v>
      </c>
      <c r="H63" s="713">
        <f t="shared" si="4"/>
        <v>4.5382603812234518E-4</v>
      </c>
      <c r="I63" s="714">
        <f t="shared" si="2"/>
        <v>0.99068215374389001</v>
      </c>
      <c r="J63" s="285"/>
    </row>
    <row r="64" spans="1:10" ht="35.25" customHeight="1">
      <c r="A64" s="707">
        <v>392</v>
      </c>
      <c r="B64" s="715" t="str">
        <f>IFERROR(IF(A64=(VLOOKUP(A64,B.INSUMO!A:D,1,FALSE)),"SINAPI","COMP"),"COTAÇÃO")</f>
        <v>SINAPI</v>
      </c>
      <c r="C64" s="709" t="s">
        <v>14470</v>
      </c>
      <c r="D64" s="727" t="s">
        <v>37</v>
      </c>
      <c r="E64" s="716">
        <v>133.88630000000001</v>
      </c>
      <c r="F64" s="711">
        <f>IFERROR(IF(B64="SINAPI",VLOOKUP(A64,B.INSUMO!A:D,4,FALSE),INDEX('MAPA DE COTAÇÕES'!A:L,MATCH(A64,'MAPA DE COTAÇÕES'!B:B,0)+5,12)),INDEX('MAPA DE COTAÇÕES'!A:L,MATCH(A64,'MAPA DE COTAÇÕES'!B:B,0)+5,12))</f>
        <v>2.12</v>
      </c>
      <c r="G64" s="712">
        <f t="shared" si="3"/>
        <v>283.83</v>
      </c>
      <c r="H64" s="713">
        <f t="shared" si="4"/>
        <v>4.1195293718902782E-4</v>
      </c>
      <c r="I64" s="714">
        <f t="shared" si="2"/>
        <v>0.991094106681079</v>
      </c>
      <c r="J64" s="285"/>
    </row>
    <row r="65" spans="1:10" ht="30" customHeight="1">
      <c r="A65" s="707">
        <v>4509</v>
      </c>
      <c r="B65" s="715" t="str">
        <f>IFERROR(IF(A65=(VLOOKUP(A65,B.INSUMO!A:D,1,FALSE)),"SINAPI","COMP"),"COTAÇÃO")</f>
        <v>SINAPI</v>
      </c>
      <c r="C65" s="709" t="s">
        <v>14463</v>
      </c>
      <c r="D65" s="727" t="s">
        <v>31</v>
      </c>
      <c r="E65" s="716">
        <v>38.499600000000001</v>
      </c>
      <c r="F65" s="711">
        <f>IFERROR(IF(B65="SINAPI",VLOOKUP(A65,B.INSUMO!A:D,4,FALSE),INDEX('MAPA DE COTAÇÕES'!A:L,MATCH(A65,'MAPA DE COTAÇÕES'!B:B,0)+5,12)),INDEX('MAPA DE COTAÇÕES'!A:L,MATCH(A65,'MAPA DE COTAÇÕES'!B:B,0)+5,12))</f>
        <v>7.18</v>
      </c>
      <c r="G65" s="712">
        <f t="shared" si="3"/>
        <v>276.42</v>
      </c>
      <c r="H65" s="713">
        <f t="shared" si="4"/>
        <v>4.0119800901170096E-4</v>
      </c>
      <c r="I65" s="714">
        <f t="shared" si="2"/>
        <v>0.99149530469009073</v>
      </c>
      <c r="J65" s="285"/>
    </row>
    <row r="66" spans="1:10" ht="35.25" customHeight="1">
      <c r="A66" s="707" t="s">
        <v>14143</v>
      </c>
      <c r="B66" s="715" t="str">
        <f>IFERROR(IF(A66=(VLOOKUP(A66,B.INSUMO!A:D,1,FALSE)),"SINAPI","COMP"),"COTAÇÃO")</f>
        <v>COTAÇÃO</v>
      </c>
      <c r="C66" s="709" t="s">
        <v>14145</v>
      </c>
      <c r="D66" s="727" t="s">
        <v>37</v>
      </c>
      <c r="E66" s="716">
        <v>6</v>
      </c>
      <c r="F66" s="711">
        <f>IFERROR(IF(B66="SINAPI",VLOOKUP(A66,B.INSUMO!A:D,4,FALSE),INDEX('MAPA DE COTAÇÕES'!A:L,MATCH(A66,'MAPA DE COTAÇÕES'!B:B,0)+5,12)),INDEX('MAPA DE COTAÇÕES'!A:L,MATCH(A66,'MAPA DE COTAÇÕES'!B:B,0)+5,12))</f>
        <v>42.86</v>
      </c>
      <c r="G66" s="712">
        <f t="shared" si="3"/>
        <v>257.16000000000003</v>
      </c>
      <c r="H66" s="713">
        <f t="shared" si="4"/>
        <v>3.7324390419451927E-4</v>
      </c>
      <c r="I66" s="714">
        <f t="shared" si="2"/>
        <v>0.99186854859428519</v>
      </c>
      <c r="J66" s="285"/>
    </row>
    <row r="67" spans="1:10" ht="35.25" customHeight="1">
      <c r="A67" s="707">
        <v>4777</v>
      </c>
      <c r="B67" s="715" t="str">
        <f>IFERROR(IF(A67=(VLOOKUP(A67,B.INSUMO!A:D,1,FALSE)),"SINAPI","COMP"),"COTAÇÃO")</f>
        <v>SINAPI</v>
      </c>
      <c r="C67" s="709" t="s">
        <v>14461</v>
      </c>
      <c r="D67" s="727" t="s">
        <v>40</v>
      </c>
      <c r="E67" s="716">
        <v>34.104345000000002</v>
      </c>
      <c r="F67" s="711">
        <f>IFERROR(IF(B67="SINAPI",VLOOKUP(A67,B.INSUMO!A:D,4,FALSE),INDEX('MAPA DE COTAÇÕES'!A:L,MATCH(A67,'MAPA DE COTAÇÕES'!B:B,0)+5,12)),INDEX('MAPA DE COTAÇÕES'!A:L,MATCH(A67,'MAPA DE COTAÇÕES'!B:B,0)+5,12))</f>
        <v>7.36</v>
      </c>
      <c r="G67" s="712">
        <f t="shared" si="3"/>
        <v>251</v>
      </c>
      <c r="H67" s="713">
        <f t="shared" si="4"/>
        <v>3.6430323515641752E-4</v>
      </c>
      <c r="I67" s="714">
        <f t="shared" si="2"/>
        <v>0.99223285182944165</v>
      </c>
      <c r="J67" s="285"/>
    </row>
    <row r="68" spans="1:10" ht="35.25" customHeight="1">
      <c r="A68" s="707" t="s">
        <v>7724</v>
      </c>
      <c r="B68" s="715" t="str">
        <f>IFERROR(IF(A68=(VLOOKUP(A68,B.INSUMO!A:D,1,FALSE)),"SINAPI","COMP"),"COTAÇÃO")</f>
        <v>COTAÇÃO</v>
      </c>
      <c r="C68" s="709" t="s">
        <v>14111</v>
      </c>
      <c r="D68" s="727" t="s">
        <v>31</v>
      </c>
      <c r="E68" s="716">
        <v>13</v>
      </c>
      <c r="F68" s="711">
        <f>IFERROR(IF(B68="SINAPI",VLOOKUP(A68,B.INSUMO!A:D,4,FALSE),INDEX('MAPA DE COTAÇÕES'!A:L,MATCH(A68,'MAPA DE COTAÇÕES'!B:B,0)+5,12)),INDEX('MAPA DE COTAÇÕES'!A:L,MATCH(A68,'MAPA DE COTAÇÕES'!B:B,0)+5,12))</f>
        <v>18.72</v>
      </c>
      <c r="G68" s="712">
        <f t="shared" si="3"/>
        <v>243.36</v>
      </c>
      <c r="H68" s="713">
        <f t="shared" si="4"/>
        <v>3.5321448329747319E-4</v>
      </c>
      <c r="I68" s="714">
        <f t="shared" si="2"/>
        <v>0.99258606631273916</v>
      </c>
      <c r="J68" s="285"/>
    </row>
    <row r="69" spans="1:10" ht="30" customHeight="1">
      <c r="A69" s="707">
        <v>1379</v>
      </c>
      <c r="B69" s="715" t="str">
        <f>IFERROR(IF(A69=(VLOOKUP(A69,B.INSUMO!A:D,1,FALSE)),"SINAPI","COMP"),"COTAÇÃO")</f>
        <v>SINAPI</v>
      </c>
      <c r="C69" s="709" t="s">
        <v>14489</v>
      </c>
      <c r="D69" s="727" t="s">
        <v>40</v>
      </c>
      <c r="E69" s="716">
        <v>335.34505830000001</v>
      </c>
      <c r="F69" s="711">
        <f>IFERROR(IF(B69="SINAPI",VLOOKUP(A69,B.INSUMO!A:D,4,FALSE),INDEX('MAPA DE COTAÇÕES'!A:L,MATCH(A69,'MAPA DE COTAÇÕES'!B:B,0)+5,12)),INDEX('MAPA DE COTAÇÕES'!A:L,MATCH(A69,'MAPA DE COTAÇÕES'!B:B,0)+5,12))</f>
        <v>0.7</v>
      </c>
      <c r="G69" s="712">
        <f t="shared" si="3"/>
        <v>234.74</v>
      </c>
      <c r="H69" s="713">
        <f t="shared" si="4"/>
        <v>3.407033522733763E-4</v>
      </c>
      <c r="I69" s="714">
        <f t="shared" si="2"/>
        <v>0.99292676966501259</v>
      </c>
      <c r="J69" s="285"/>
    </row>
    <row r="70" spans="1:10" ht="35.25" customHeight="1">
      <c r="A70" s="707">
        <v>2373</v>
      </c>
      <c r="B70" s="715" t="str">
        <f>IFERROR(IF(A70=(VLOOKUP(A70,B.INSUMO!A:D,1,FALSE)),"SINAPI","COMP"),"COTAÇÃO")</f>
        <v>SINAPI</v>
      </c>
      <c r="C70" s="709" t="s">
        <v>14467</v>
      </c>
      <c r="D70" s="727" t="s">
        <v>37</v>
      </c>
      <c r="E70" s="716">
        <v>2</v>
      </c>
      <c r="F70" s="711">
        <f>IFERROR(IF(B70="SINAPI",VLOOKUP(A70,B.INSUMO!A:D,4,FALSE),INDEX('MAPA DE COTAÇÕES'!A:L,MATCH(A70,'MAPA DE COTAÇÕES'!B:B,0)+5,12)),INDEX('MAPA DE COTAÇÕES'!A:L,MATCH(A70,'MAPA DE COTAÇÕES'!B:B,0)+5,12))</f>
        <v>103.09</v>
      </c>
      <c r="G70" s="712">
        <f t="shared" si="3"/>
        <v>206.18</v>
      </c>
      <c r="H70" s="713">
        <f t="shared" si="4"/>
        <v>2.9925115946035925E-4</v>
      </c>
      <c r="I70" s="714">
        <f t="shared" si="2"/>
        <v>0.99322602082447298</v>
      </c>
      <c r="J70" s="285"/>
    </row>
    <row r="71" spans="1:10" ht="35.25" customHeight="1">
      <c r="A71" s="707" t="s">
        <v>5767</v>
      </c>
      <c r="B71" s="715" t="str">
        <f>IFERROR(IF(A71=(VLOOKUP(A71,B.INSUMO!A:D,1,FALSE)),"SINAPI","COMP"),"COTAÇÃO")</f>
        <v>COTAÇÃO</v>
      </c>
      <c r="C71" s="709" t="s">
        <v>14230</v>
      </c>
      <c r="D71" s="727" t="s">
        <v>37</v>
      </c>
      <c r="E71" s="716">
        <v>1</v>
      </c>
      <c r="F71" s="711">
        <f>IFERROR(IF(B71="SINAPI",VLOOKUP(A71,B.INSUMO!A:D,4,FALSE),INDEX('MAPA DE COTAÇÕES'!A:L,MATCH(A71,'MAPA DE COTAÇÕES'!B:B,0)+5,12)),INDEX('MAPA DE COTAÇÕES'!A:L,MATCH(A71,'MAPA DE COTAÇÕES'!B:B,0)+5,12))</f>
        <v>179.28</v>
      </c>
      <c r="G71" s="712">
        <f t="shared" si="3"/>
        <v>179.28</v>
      </c>
      <c r="H71" s="713">
        <f t="shared" si="4"/>
        <v>2.6020830278423323E-4</v>
      </c>
      <c r="I71" s="714">
        <f t="shared" si="2"/>
        <v>0.99348622912725726</v>
      </c>
      <c r="J71" s="285"/>
    </row>
    <row r="72" spans="1:10" ht="35.25" customHeight="1">
      <c r="A72" s="707">
        <v>2626</v>
      </c>
      <c r="B72" s="715" t="str">
        <f>IFERROR(IF(A72=(VLOOKUP(A72,B.INSUMO!A:D,1,FALSE)),"SINAPI","COMP"),"COTAÇÃO")</f>
        <v>SINAPI</v>
      </c>
      <c r="C72" s="709" t="s">
        <v>14466</v>
      </c>
      <c r="D72" s="727" t="s">
        <v>37</v>
      </c>
      <c r="E72" s="716">
        <v>6</v>
      </c>
      <c r="F72" s="711">
        <f>IFERROR(IF(B72="SINAPI",VLOOKUP(A72,B.INSUMO!A:D,4,FALSE),INDEX('MAPA DE COTAÇÕES'!A:L,MATCH(A72,'MAPA DE COTAÇÕES'!B:B,0)+5,12)),INDEX('MAPA DE COTAÇÕES'!A:L,MATCH(A72,'MAPA DE COTAÇÕES'!B:B,0)+5,12))</f>
        <v>28.25</v>
      </c>
      <c r="G72" s="712">
        <f t="shared" si="3"/>
        <v>169.5</v>
      </c>
      <c r="H72" s="713">
        <f t="shared" si="4"/>
        <v>2.4601353927893537E-4</v>
      </c>
      <c r="I72" s="714">
        <f t="shared" si="2"/>
        <v>0.99373224266653615</v>
      </c>
      <c r="J72" s="285"/>
    </row>
    <row r="73" spans="1:10" ht="30" customHeight="1">
      <c r="A73" s="707">
        <v>37591</v>
      </c>
      <c r="B73" s="715" t="str">
        <f>IFERROR(IF(A73=(VLOOKUP(A73,B.INSUMO!A:D,1,FALSE)),"SINAPI","COMP"),"COTAÇÃO")</f>
        <v>SINAPI</v>
      </c>
      <c r="C73" s="709" t="s">
        <v>14464</v>
      </c>
      <c r="D73" s="727" t="s">
        <v>37</v>
      </c>
      <c r="E73" s="716">
        <v>9</v>
      </c>
      <c r="F73" s="711">
        <f>IFERROR(IF(B73="SINAPI",VLOOKUP(A73,B.INSUMO!A:D,4,FALSE),INDEX('MAPA DE COTAÇÕES'!A:L,MATCH(A73,'MAPA DE COTAÇÕES'!B:B,0)+5,12)),INDEX('MAPA DE COTAÇÕES'!A:L,MATCH(A73,'MAPA DE COTAÇÕES'!B:B,0)+5,12))</f>
        <v>18.579999999999998</v>
      </c>
      <c r="G73" s="712">
        <f t="shared" si="3"/>
        <v>167.22</v>
      </c>
      <c r="H73" s="713">
        <f t="shared" si="4"/>
        <v>2.4270433060898859E-4</v>
      </c>
      <c r="I73" s="714">
        <f t="shared" si="2"/>
        <v>0.99397494699714517</v>
      </c>
      <c r="J73" s="285"/>
    </row>
    <row r="74" spans="1:10" ht="35.25" customHeight="1">
      <c r="A74" s="707">
        <v>2625</v>
      </c>
      <c r="B74" s="715" t="str">
        <f>IFERROR(IF(A74=(VLOOKUP(A74,B.INSUMO!A:D,1,FALSE)),"SINAPI","COMP"),"COTAÇÃO")</f>
        <v>SINAPI</v>
      </c>
      <c r="C74" s="709" t="s">
        <v>14468</v>
      </c>
      <c r="D74" s="727" t="s">
        <v>37</v>
      </c>
      <c r="E74" s="716">
        <v>8</v>
      </c>
      <c r="F74" s="711">
        <f>IFERROR(IF(B74="SINAPI",VLOOKUP(A74,B.INSUMO!A:D,4,FALSE),INDEX('MAPA DE COTAÇÕES'!A:L,MATCH(A74,'MAPA DE COTAÇÕES'!B:B,0)+5,12)),INDEX('MAPA DE COTAÇÕES'!A:L,MATCH(A74,'MAPA DE COTAÇÕES'!B:B,0)+5,12))</f>
        <v>19.28</v>
      </c>
      <c r="G74" s="712">
        <f t="shared" si="3"/>
        <v>154.24</v>
      </c>
      <c r="H74" s="713">
        <f t="shared" si="4"/>
        <v>2.2386506370727428E-4</v>
      </c>
      <c r="I74" s="714">
        <f t="shared" si="2"/>
        <v>0.99419881206085248</v>
      </c>
      <c r="J74" s="285"/>
    </row>
    <row r="75" spans="1:10" ht="35.25" customHeight="1">
      <c r="A75" s="707">
        <v>1014</v>
      </c>
      <c r="B75" s="715" t="str">
        <f>IFERROR(IF(A75=(VLOOKUP(A75,B.INSUMO!A:D,1,FALSE)),"SINAPI","COMP"),"COTAÇÃO")</f>
        <v>SINAPI</v>
      </c>
      <c r="C75" s="709" t="s">
        <v>14475</v>
      </c>
      <c r="D75" s="727" t="s">
        <v>31</v>
      </c>
      <c r="E75" s="716">
        <v>62.17</v>
      </c>
      <c r="F75" s="711">
        <f>IFERROR(IF(B75="SINAPI",VLOOKUP(A75,B.INSUMO!A:D,4,FALSE),INDEX('MAPA DE COTAÇÕES'!A:L,MATCH(A75,'MAPA DE COTAÇÕES'!B:B,0)+5,12)),INDEX('MAPA DE COTAÇÕES'!A:L,MATCH(A75,'MAPA DE COTAÇÕES'!B:B,0)+5,12))</f>
        <v>2.27</v>
      </c>
      <c r="G75" s="712">
        <f t="shared" si="3"/>
        <v>141.12</v>
      </c>
      <c r="H75" s="713">
        <f t="shared" si="4"/>
        <v>2.048225997819667E-4</v>
      </c>
      <c r="I75" s="714">
        <f t="shared" si="2"/>
        <v>0.99440363466063442</v>
      </c>
      <c r="J75" s="285"/>
    </row>
    <row r="76" spans="1:10" ht="35.25" customHeight="1">
      <c r="A76" s="707" t="s">
        <v>14120</v>
      </c>
      <c r="B76" s="715" t="str">
        <f>IFERROR(IF(A76=(VLOOKUP(A76,B.INSUMO!A:D,1,FALSE)),"SINAPI","COMP"),"COTAÇÃO")</f>
        <v>COTAÇÃO</v>
      </c>
      <c r="C76" s="709" t="s">
        <v>14121</v>
      </c>
      <c r="D76" s="727" t="s">
        <v>31</v>
      </c>
      <c r="E76" s="716">
        <v>3</v>
      </c>
      <c r="F76" s="711">
        <f>IFERROR(IF(B76="SINAPI",VLOOKUP(A76,B.INSUMO!A:D,4,FALSE),INDEX('MAPA DE COTAÇÕES'!A:L,MATCH(A76,'MAPA DE COTAÇÕES'!B:B,0)+5,12)),INDEX('MAPA DE COTAÇÕES'!A:L,MATCH(A76,'MAPA DE COTAÇÕES'!B:B,0)+5,12))</f>
        <v>46.33</v>
      </c>
      <c r="G76" s="712">
        <f t="shared" si="3"/>
        <v>138.99</v>
      </c>
      <c r="H76" s="713">
        <f t="shared" si="4"/>
        <v>2.0173110220872699E-4</v>
      </c>
      <c r="I76" s="714">
        <f t="shared" si="2"/>
        <v>0.9946053657628432</v>
      </c>
      <c r="J76" s="285"/>
    </row>
    <row r="77" spans="1:10" ht="30" customHeight="1">
      <c r="A77" s="707" t="s">
        <v>7716</v>
      </c>
      <c r="B77" s="715" t="str">
        <f>IFERROR(IF(A77=(VLOOKUP(A77,B.INSUMO!A:D,1,FALSE)),"SINAPI","COMP"),"COTAÇÃO")</f>
        <v>COTAÇÃO</v>
      </c>
      <c r="C77" s="709" t="s">
        <v>4906</v>
      </c>
      <c r="D77" s="727" t="s">
        <v>37</v>
      </c>
      <c r="E77" s="716">
        <v>234.4</v>
      </c>
      <c r="F77" s="711">
        <f>IFERROR(IF(B77="SINAPI",VLOOKUP(A77,B.INSUMO!A:D,4,FALSE),INDEX('MAPA DE COTAÇÕES'!A:L,MATCH(A77,'MAPA DE COTAÇÕES'!B:B,0)+5,12)),INDEX('MAPA DE COTAÇÕES'!A:L,MATCH(A77,'MAPA DE COTAÇÕES'!B:B,0)+5,12))</f>
        <v>0.52</v>
      </c>
      <c r="G77" s="712">
        <f t="shared" si="3"/>
        <v>121.88</v>
      </c>
      <c r="H77" s="713">
        <f t="shared" si="4"/>
        <v>1.7689752311101262E-4</v>
      </c>
      <c r="I77" s="714">
        <f t="shared" si="2"/>
        <v>0.9947822632859542</v>
      </c>
      <c r="J77" s="285"/>
    </row>
    <row r="78" spans="1:10" ht="35.25" customHeight="1">
      <c r="A78" s="707">
        <v>1581</v>
      </c>
      <c r="B78" s="715" t="str">
        <f>IFERROR(IF(A78=(VLOOKUP(A78,B.INSUMO!A:D,1,FALSE)),"SINAPI","COMP"),"COTAÇÃO")</f>
        <v>SINAPI</v>
      </c>
      <c r="C78" s="709" t="s">
        <v>14471</v>
      </c>
      <c r="D78" s="727" t="s">
        <v>37</v>
      </c>
      <c r="E78" s="716">
        <v>9</v>
      </c>
      <c r="F78" s="711">
        <f>IFERROR(IF(B78="SINAPI",VLOOKUP(A78,B.INSUMO!A:D,4,FALSE),INDEX('MAPA DE COTAÇÕES'!A:L,MATCH(A78,'MAPA DE COTAÇÕES'!B:B,0)+5,12)),INDEX('MAPA DE COTAÇÕES'!A:L,MATCH(A78,'MAPA DE COTAÇÕES'!B:B,0)+5,12))</f>
        <v>13.01</v>
      </c>
      <c r="G78" s="712">
        <f t="shared" si="3"/>
        <v>117.09</v>
      </c>
      <c r="H78" s="713">
        <f t="shared" si="4"/>
        <v>1.699452820895017E-4</v>
      </c>
      <c r="I78" s="714">
        <f t="shared" si="2"/>
        <v>0.99495220856804367</v>
      </c>
      <c r="J78" s="285"/>
    </row>
    <row r="79" spans="1:10" ht="35.25" customHeight="1">
      <c r="A79" s="707">
        <v>36785</v>
      </c>
      <c r="B79" s="715" t="str">
        <f>IFERROR(IF(A79=(VLOOKUP(A79,B.INSUMO!A:D,1,FALSE)),"SINAPI","COMP"),"COTAÇÃO")</f>
        <v>SINAPI</v>
      </c>
      <c r="C79" s="709" t="s">
        <v>14513</v>
      </c>
      <c r="D79" s="727" t="s">
        <v>327</v>
      </c>
      <c r="E79" s="716">
        <v>0.83318400000000004</v>
      </c>
      <c r="F79" s="711">
        <f>IFERROR(IF(B79="SINAPI",VLOOKUP(A79,B.INSUMO!A:D,4,FALSE),INDEX('MAPA DE COTAÇÕES'!A:L,MATCH(A79,'MAPA DE COTAÇÕES'!B:B,0)+5,12)),INDEX('MAPA DE COTAÇÕES'!A:L,MATCH(A79,'MAPA DE COTAÇÕES'!B:B,0)+5,12))</f>
        <v>137.59</v>
      </c>
      <c r="G79" s="712">
        <f t="shared" ref="G79:G110" si="5">TRUNC(F79*E79,2)</f>
        <v>114.63</v>
      </c>
      <c r="H79" s="713">
        <f t="shared" ref="H79:H110" si="6">G79/$G$151</f>
        <v>1.6637482010350654E-4</v>
      </c>
      <c r="I79" s="714">
        <f t="shared" si="2"/>
        <v>0.99511858338814718</v>
      </c>
      <c r="J79" s="285"/>
    </row>
    <row r="80" spans="1:10" ht="35.25" customHeight="1">
      <c r="A80" s="707">
        <v>43483</v>
      </c>
      <c r="B80" s="715" t="str">
        <f>IFERROR(IF(A80=(VLOOKUP(A80,B.INSUMO!A:D,1,FALSE)),"SINAPI","COMP"),"COTAÇÃO")</f>
        <v>SINAPI</v>
      </c>
      <c r="C80" s="709" t="s">
        <v>14514</v>
      </c>
      <c r="D80" s="727" t="s">
        <v>35</v>
      </c>
      <c r="E80" s="716">
        <v>72.586117099999996</v>
      </c>
      <c r="F80" s="711">
        <f>IFERROR(IF(B80="SINAPI",VLOOKUP(A80,B.INSUMO!A:D,4,FALSE),INDEX('MAPA DE COTAÇÕES'!A:L,MATCH(A80,'MAPA DE COTAÇÕES'!B:B,0)+5,12)),INDEX('MAPA DE COTAÇÕES'!A:L,MATCH(A80,'MAPA DE COTAÇÕES'!B:B,0)+5,12))</f>
        <v>1.43</v>
      </c>
      <c r="G80" s="712">
        <f t="shared" si="5"/>
        <v>103.79</v>
      </c>
      <c r="H80" s="713">
        <f t="shared" si="6"/>
        <v>1.5064156484814574E-4</v>
      </c>
      <c r="I80" s="714">
        <f t="shared" si="2"/>
        <v>0.9952692249529953</v>
      </c>
      <c r="J80" s="285"/>
    </row>
    <row r="81" spans="1:10" ht="30" customHeight="1">
      <c r="A81" s="707">
        <v>43491</v>
      </c>
      <c r="B81" s="715" t="str">
        <f>IFERROR(IF(A81=(VLOOKUP(A81,B.INSUMO!A:D,1,FALSE)),"SINAPI","COMP"),"COTAÇÃO")</f>
        <v>SINAPI</v>
      </c>
      <c r="C81" s="709" t="s">
        <v>14515</v>
      </c>
      <c r="D81" s="727" t="s">
        <v>35</v>
      </c>
      <c r="E81" s="716">
        <v>73.419193500000006</v>
      </c>
      <c r="F81" s="711">
        <f>IFERROR(IF(B81="SINAPI",VLOOKUP(A81,B.INSUMO!A:D,4,FALSE),INDEX('MAPA DE COTAÇÕES'!A:L,MATCH(A81,'MAPA DE COTAÇÕES'!B:B,0)+5,12)),INDEX('MAPA DE COTAÇÕES'!A:L,MATCH(A81,'MAPA DE COTAÇÕES'!B:B,0)+5,12))</f>
        <v>1.33</v>
      </c>
      <c r="G81" s="712">
        <f t="shared" si="5"/>
        <v>97.64</v>
      </c>
      <c r="H81" s="713">
        <f t="shared" si="6"/>
        <v>1.4171540988315779E-4</v>
      </c>
      <c r="I81" s="714">
        <f t="shared" ref="I81:I144" si="7">I80+H81</f>
        <v>0.99541094036287847</v>
      </c>
      <c r="J81" s="285"/>
    </row>
    <row r="82" spans="1:10" ht="35.25" customHeight="1">
      <c r="A82" s="707">
        <v>370</v>
      </c>
      <c r="B82" s="715" t="str">
        <f>IFERROR(IF(A82=(VLOOKUP(A82,B.INSUMO!A:D,1,FALSE)),"SINAPI","COMP"),"COTAÇÃO")</f>
        <v>SINAPI</v>
      </c>
      <c r="C82" s="709" t="s">
        <v>14490</v>
      </c>
      <c r="D82" s="727" t="s">
        <v>326</v>
      </c>
      <c r="E82" s="716">
        <v>0.72992230000000002</v>
      </c>
      <c r="F82" s="711">
        <f>IFERROR(IF(B82="SINAPI",VLOOKUP(A82,B.INSUMO!A:D,4,FALSE),INDEX('MAPA DE COTAÇÕES'!A:L,MATCH(A82,'MAPA DE COTAÇÕES'!B:B,0)+5,12)),INDEX('MAPA DE COTAÇÕES'!A:L,MATCH(A82,'MAPA DE COTAÇÕES'!B:B,0)+5,12))</f>
        <v>115</v>
      </c>
      <c r="G82" s="712">
        <f t="shared" si="5"/>
        <v>83.94</v>
      </c>
      <c r="H82" s="713">
        <f t="shared" si="6"/>
        <v>1.2183112971724975E-4</v>
      </c>
      <c r="I82" s="714">
        <f t="shared" si="7"/>
        <v>0.99553277149259567</v>
      </c>
      <c r="J82" s="285"/>
    </row>
    <row r="83" spans="1:10" ht="35.25" customHeight="1">
      <c r="A83" s="707">
        <v>123</v>
      </c>
      <c r="B83" s="715" t="str">
        <f>IFERROR(IF(A83=(VLOOKUP(A83,B.INSUMO!A:D,1,FALSE)),"SINAPI","COMP"),"COTAÇÃO")</f>
        <v>SINAPI</v>
      </c>
      <c r="C83" s="709" t="s">
        <v>14516</v>
      </c>
      <c r="D83" s="727" t="s">
        <v>56</v>
      </c>
      <c r="E83" s="716">
        <v>7.8693119999999999</v>
      </c>
      <c r="F83" s="711">
        <f>IFERROR(IF(B83="SINAPI",VLOOKUP(A83,B.INSUMO!A:D,4,FALSE),INDEX('MAPA DE COTAÇÕES'!A:L,MATCH(A83,'MAPA DE COTAÇÕES'!B:B,0)+5,12)),INDEX('MAPA DE COTAÇÕES'!A:L,MATCH(A83,'MAPA DE COTAÇÕES'!B:B,0)+5,12))</f>
        <v>10.220000000000001</v>
      </c>
      <c r="G83" s="712">
        <f t="shared" si="5"/>
        <v>80.42</v>
      </c>
      <c r="H83" s="713">
        <f t="shared" si="6"/>
        <v>1.1672217598119163E-4</v>
      </c>
      <c r="I83" s="714">
        <f t="shared" si="7"/>
        <v>0.99564949366857691</v>
      </c>
      <c r="J83" s="285"/>
    </row>
    <row r="84" spans="1:10" ht="35.25" customHeight="1">
      <c r="A84" s="707">
        <v>5061</v>
      </c>
      <c r="B84" s="715" t="str">
        <f>IFERROR(IF(A84=(VLOOKUP(A84,B.INSUMO!A:D,1,FALSE)),"SINAPI","COMP"),"COTAÇÃO")</f>
        <v>SINAPI</v>
      </c>
      <c r="C84" s="709" t="s">
        <v>14474</v>
      </c>
      <c r="D84" s="727" t="s">
        <v>40</v>
      </c>
      <c r="E84" s="716">
        <v>3.7664</v>
      </c>
      <c r="F84" s="711">
        <f>IFERROR(IF(B84="SINAPI",VLOOKUP(A84,B.INSUMO!A:D,4,FALSE),INDEX('MAPA DE COTAÇÕES'!A:L,MATCH(A84,'MAPA DE COTAÇÕES'!B:B,0)+5,12)),INDEX('MAPA DE COTAÇÕES'!A:L,MATCH(A84,'MAPA DE COTAÇÕES'!B:B,0)+5,12))</f>
        <v>20</v>
      </c>
      <c r="G84" s="712">
        <f t="shared" si="5"/>
        <v>75.319999999999993</v>
      </c>
      <c r="H84" s="713">
        <f t="shared" si="6"/>
        <v>1.0931999869315285E-4</v>
      </c>
      <c r="I84" s="714">
        <f t="shared" si="7"/>
        <v>0.99575881366727004</v>
      </c>
      <c r="J84" s="285"/>
    </row>
    <row r="85" spans="1:10" ht="30" customHeight="1">
      <c r="A85" s="707" t="s">
        <v>7725</v>
      </c>
      <c r="B85" s="715" t="str">
        <f>IFERROR(IF(A85=(VLOOKUP(A85,B.INSUMO!A:D,1,FALSE)),"SINAPI","COMP"),"COTAÇÃO")</f>
        <v>COTAÇÃO</v>
      </c>
      <c r="C85" s="709" t="s">
        <v>14112</v>
      </c>
      <c r="D85" s="727" t="s">
        <v>31</v>
      </c>
      <c r="E85" s="716">
        <v>13</v>
      </c>
      <c r="F85" s="711">
        <f>IFERROR(IF(B85="SINAPI",VLOOKUP(A85,B.INSUMO!A:D,4,FALSE),INDEX('MAPA DE COTAÇÕES'!A:L,MATCH(A85,'MAPA DE COTAÇÕES'!B:B,0)+5,12)),INDEX('MAPA DE COTAÇÕES'!A:L,MATCH(A85,'MAPA DE COTAÇÕES'!B:B,0)+5,12))</f>
        <v>5.76</v>
      </c>
      <c r="G85" s="712">
        <f t="shared" si="5"/>
        <v>74.88</v>
      </c>
      <c r="H85" s="713">
        <f t="shared" si="6"/>
        <v>1.0868137947614559E-4</v>
      </c>
      <c r="I85" s="714">
        <f t="shared" si="7"/>
        <v>0.99586749504674621</v>
      </c>
      <c r="J85" s="285"/>
    </row>
    <row r="86" spans="1:10" ht="35.25" customHeight="1">
      <c r="A86" s="707">
        <v>2624</v>
      </c>
      <c r="B86" s="715" t="str">
        <f>IFERROR(IF(A86=(VLOOKUP(A86,B.INSUMO!A:D,1,FALSE)),"SINAPI","COMP"),"COTAÇÃO")</f>
        <v>SINAPI</v>
      </c>
      <c r="C86" s="709" t="s">
        <v>14472</v>
      </c>
      <c r="D86" s="727" t="s">
        <v>37</v>
      </c>
      <c r="E86" s="716">
        <v>8</v>
      </c>
      <c r="F86" s="711">
        <f>IFERROR(IF(B86="SINAPI",VLOOKUP(A86,B.INSUMO!A:D,4,FALSE),INDEX('MAPA DE COTAÇÕES'!A:L,MATCH(A86,'MAPA DE COTAÇÕES'!B:B,0)+5,12)),INDEX('MAPA DE COTAÇÕES'!A:L,MATCH(A86,'MAPA DE COTAÇÕES'!B:B,0)+5,12))</f>
        <v>9.1300000000000008</v>
      </c>
      <c r="G86" s="712">
        <f t="shared" si="5"/>
        <v>73.040000000000006</v>
      </c>
      <c r="H86" s="713">
        <f t="shared" si="6"/>
        <v>1.0601079002320613E-4</v>
      </c>
      <c r="I86" s="714">
        <f t="shared" si="7"/>
        <v>0.99597350583676947</v>
      </c>
      <c r="J86" s="285"/>
    </row>
    <row r="87" spans="1:10" ht="35.25" customHeight="1">
      <c r="A87" s="707">
        <v>39997</v>
      </c>
      <c r="B87" s="715" t="str">
        <f>IFERROR(IF(A87=(VLOOKUP(A87,B.INSUMO!A:D,1,FALSE)),"SINAPI","COMP"),"COTAÇÃO")</f>
        <v>SINAPI</v>
      </c>
      <c r="C87" s="709" t="s">
        <v>14469</v>
      </c>
      <c r="D87" s="727" t="s">
        <v>37</v>
      </c>
      <c r="E87" s="716">
        <v>234.4</v>
      </c>
      <c r="F87" s="711">
        <f>IFERROR(IF(B87="SINAPI",VLOOKUP(A87,B.INSUMO!A:D,4,FALSE),INDEX('MAPA DE COTAÇÕES'!A:L,MATCH(A87,'MAPA DE COTAÇÕES'!B:B,0)+5,12)),INDEX('MAPA DE COTAÇÕES'!A:L,MATCH(A87,'MAPA DE COTAÇÕES'!B:B,0)+5,12))</f>
        <v>0.3</v>
      </c>
      <c r="G87" s="712">
        <f t="shared" si="5"/>
        <v>70.319999999999993</v>
      </c>
      <c r="H87" s="713">
        <f t="shared" si="6"/>
        <v>1.020629621362521E-4</v>
      </c>
      <c r="I87" s="714">
        <f t="shared" si="7"/>
        <v>0.99607556879890569</v>
      </c>
      <c r="J87" s="285"/>
    </row>
    <row r="88" spans="1:10" ht="35.25" customHeight="1">
      <c r="A88" s="707">
        <v>7340</v>
      </c>
      <c r="B88" s="715" t="str">
        <f>IFERROR(IF(A88=(VLOOKUP(A88,B.INSUMO!A:D,1,FALSE)),"SINAPI","COMP"),"COTAÇÃO")</f>
        <v>SINAPI</v>
      </c>
      <c r="C88" s="709" t="s">
        <v>14517</v>
      </c>
      <c r="D88" s="727" t="s">
        <v>56</v>
      </c>
      <c r="E88" s="716">
        <v>1.9541999999999999</v>
      </c>
      <c r="F88" s="711">
        <f>IFERROR(IF(B88="SINAPI",VLOOKUP(A88,B.INSUMO!A:D,4,FALSE),INDEX('MAPA DE COTAÇÕES'!A:L,MATCH(A88,'MAPA DE COTAÇÕES'!B:B,0)+5,12)),INDEX('MAPA DE COTAÇÕES'!A:L,MATCH(A88,'MAPA DE COTAÇÕES'!B:B,0)+5,12))</f>
        <v>35.51</v>
      </c>
      <c r="G88" s="712">
        <f t="shared" si="5"/>
        <v>69.39</v>
      </c>
      <c r="H88" s="713">
        <f t="shared" si="6"/>
        <v>1.0071315333666858E-4</v>
      </c>
      <c r="I88" s="714">
        <f t="shared" si="7"/>
        <v>0.99617628195224239</v>
      </c>
      <c r="J88" s="285"/>
    </row>
    <row r="89" spans="1:10" ht="30" customHeight="1">
      <c r="A89" s="707">
        <v>7572</v>
      </c>
      <c r="B89" s="715" t="str">
        <f>IFERROR(IF(A89=(VLOOKUP(A89,B.INSUMO!A:D,1,FALSE)),"SINAPI","COMP"),"COTAÇÃO")</f>
        <v>SINAPI</v>
      </c>
      <c r="C89" s="709" t="s">
        <v>14518</v>
      </c>
      <c r="D89" s="727" t="s">
        <v>37</v>
      </c>
      <c r="E89" s="716">
        <v>13.334</v>
      </c>
      <c r="F89" s="711">
        <f>IFERROR(IF(B89="SINAPI",VLOOKUP(A89,B.INSUMO!A:D,4,FALSE),INDEX('MAPA DE COTAÇÕES'!A:L,MATCH(A89,'MAPA DE COTAÇÕES'!B:B,0)+5,12)),INDEX('MAPA DE COTAÇÕES'!A:L,MATCH(A89,'MAPA DE COTAÇÕES'!B:B,0)+5,12))</f>
        <v>4.83</v>
      </c>
      <c r="G89" s="712">
        <f t="shared" si="5"/>
        <v>64.400000000000006</v>
      </c>
      <c r="H89" s="713">
        <f t="shared" si="6"/>
        <v>9.3470630852881636E-5</v>
      </c>
      <c r="I89" s="714">
        <f t="shared" si="7"/>
        <v>0.99626975258309525</v>
      </c>
      <c r="J89" s="285"/>
    </row>
    <row r="90" spans="1:10" ht="35.25" customHeight="1">
      <c r="A90" s="707" t="s">
        <v>14126</v>
      </c>
      <c r="B90" s="715" t="str">
        <f>IFERROR(IF(A90=(VLOOKUP(A90,B.INSUMO!A:D,1,FALSE)),"SINAPI","COMP"),"COTAÇÃO")</f>
        <v>COTAÇÃO</v>
      </c>
      <c r="C90" s="709" t="s">
        <v>14127</v>
      </c>
      <c r="D90" s="727" t="s">
        <v>37</v>
      </c>
      <c r="E90" s="716">
        <v>2</v>
      </c>
      <c r="F90" s="711">
        <f>IFERROR(IF(B90="SINAPI",VLOOKUP(A90,B.INSUMO!A:D,4,FALSE),INDEX('MAPA DE COTAÇÕES'!A:L,MATCH(A90,'MAPA DE COTAÇÕES'!B:B,0)+5,12)),INDEX('MAPA DE COTAÇÕES'!A:L,MATCH(A90,'MAPA DE COTAÇÕES'!B:B,0)+5,12))</f>
        <v>29.43</v>
      </c>
      <c r="G90" s="712">
        <f t="shared" si="5"/>
        <v>58.86</v>
      </c>
      <c r="H90" s="713">
        <f t="shared" si="6"/>
        <v>8.5429834347835597E-5</v>
      </c>
      <c r="I90" s="714">
        <f t="shared" si="7"/>
        <v>0.99635518241744303</v>
      </c>
      <c r="J90" s="285"/>
    </row>
    <row r="91" spans="1:10" ht="35.25" customHeight="1">
      <c r="A91" s="707">
        <v>1580</v>
      </c>
      <c r="B91" s="715" t="str">
        <f>IFERROR(IF(A91=(VLOOKUP(A91,B.INSUMO!A:D,1,FALSE)),"SINAPI","COMP"),"COTAÇÃO")</f>
        <v>SINAPI</v>
      </c>
      <c r="C91" s="709" t="s">
        <v>14478</v>
      </c>
      <c r="D91" s="727" t="s">
        <v>37</v>
      </c>
      <c r="E91" s="716">
        <v>6</v>
      </c>
      <c r="F91" s="711">
        <f>IFERROR(IF(B91="SINAPI",VLOOKUP(A91,B.INSUMO!A:D,4,FALSE),INDEX('MAPA DE COTAÇÕES'!A:L,MATCH(A91,'MAPA DE COTAÇÕES'!B:B,0)+5,12)),INDEX('MAPA DE COTAÇÕES'!A:L,MATCH(A91,'MAPA DE COTAÇÕES'!B:B,0)+5,12))</f>
        <v>9.25</v>
      </c>
      <c r="G91" s="712">
        <f t="shared" si="5"/>
        <v>55.5</v>
      </c>
      <c r="H91" s="713">
        <f t="shared" si="6"/>
        <v>8.0553105781598297E-5</v>
      </c>
      <c r="I91" s="714">
        <f t="shared" si="7"/>
        <v>0.99643573552322462</v>
      </c>
      <c r="J91" s="285"/>
    </row>
    <row r="92" spans="1:10" ht="35.25" customHeight="1">
      <c r="A92" s="707">
        <v>11029</v>
      </c>
      <c r="B92" s="715" t="str">
        <f>IFERROR(IF(A92=(VLOOKUP(A92,B.INSUMO!A:D,1,FALSE)),"SINAPI","COMP"),"COTAÇÃO")</f>
        <v>SINAPI</v>
      </c>
      <c r="C92" s="709" t="s">
        <v>14479</v>
      </c>
      <c r="D92" s="727" t="s">
        <v>14433</v>
      </c>
      <c r="E92" s="716">
        <v>24.9</v>
      </c>
      <c r="F92" s="711">
        <f>IFERROR(IF(B92="SINAPI",VLOOKUP(A92,B.INSUMO!A:D,4,FALSE),INDEX('MAPA DE COTAÇÕES'!A:L,MATCH(A92,'MAPA DE COTAÇÕES'!B:B,0)+5,12)),INDEX('MAPA DE COTAÇÕES'!A:L,MATCH(A92,'MAPA DE COTAÇÕES'!B:B,0)+5,12))</f>
        <v>2.2000000000000002</v>
      </c>
      <c r="G92" s="712">
        <f t="shared" si="5"/>
        <v>54.78</v>
      </c>
      <c r="H92" s="713">
        <f t="shared" si="6"/>
        <v>7.9508092517404597E-5</v>
      </c>
      <c r="I92" s="714">
        <f t="shared" si="7"/>
        <v>0.99651524361574206</v>
      </c>
      <c r="J92" s="285"/>
    </row>
    <row r="93" spans="1:10" ht="30" customHeight="1">
      <c r="A93" s="707" t="s">
        <v>7715</v>
      </c>
      <c r="B93" s="715" t="str">
        <f>IFERROR(IF(A93=(VLOOKUP(A93,B.INSUMO!A:D,1,FALSE)),"SINAPI","COMP"),"COTAÇÃO")</f>
        <v>COTAÇÃO</v>
      </c>
      <c r="C93" s="709" t="s">
        <v>7720</v>
      </c>
      <c r="D93" s="727" t="s">
        <v>37</v>
      </c>
      <c r="E93" s="716">
        <v>52</v>
      </c>
      <c r="F93" s="711">
        <f>IFERROR(IF(B93="SINAPI",VLOOKUP(A93,B.INSUMO!A:D,4,FALSE),INDEX('MAPA DE COTAÇÕES'!A:L,MATCH(A93,'MAPA DE COTAÇÕES'!B:B,0)+5,12)),INDEX('MAPA DE COTAÇÕES'!A:L,MATCH(A93,'MAPA DE COTAÇÕES'!B:B,0)+5,12))</f>
        <v>1</v>
      </c>
      <c r="G93" s="712">
        <f t="shared" si="5"/>
        <v>52</v>
      </c>
      <c r="H93" s="713">
        <f t="shared" si="6"/>
        <v>7.5473180191767771E-5</v>
      </c>
      <c r="I93" s="714">
        <f t="shared" si="7"/>
        <v>0.99659071679593381</v>
      </c>
      <c r="J93" s="285"/>
    </row>
    <row r="94" spans="1:10" ht="35.25" customHeight="1">
      <c r="A94" s="707">
        <v>43489</v>
      </c>
      <c r="B94" s="715" t="str">
        <f>IFERROR(IF(A94=(VLOOKUP(A94,B.INSUMO!A:D,1,FALSE)),"SINAPI","COMP"),"COTAÇÃO")</f>
        <v>SINAPI</v>
      </c>
      <c r="C94" s="709" t="s">
        <v>14519</v>
      </c>
      <c r="D94" s="727" t="s">
        <v>35</v>
      </c>
      <c r="E94" s="716">
        <v>36.239678499999997</v>
      </c>
      <c r="F94" s="711">
        <f>IFERROR(IF(B94="SINAPI",VLOOKUP(A94,B.INSUMO!A:D,4,FALSE),INDEX('MAPA DE COTAÇÕES'!A:L,MATCH(A94,'MAPA DE COTAÇÕES'!B:B,0)+5,12)),INDEX('MAPA DE COTAÇÕES'!A:L,MATCH(A94,'MAPA DE COTAÇÕES'!B:B,0)+5,12))</f>
        <v>1.24</v>
      </c>
      <c r="G94" s="712">
        <f t="shared" si="5"/>
        <v>44.93</v>
      </c>
      <c r="H94" s="713">
        <f t="shared" si="6"/>
        <v>6.5211730500310114E-5</v>
      </c>
      <c r="I94" s="714">
        <f t="shared" si="7"/>
        <v>0.99665592852643414</v>
      </c>
      <c r="J94" s="285"/>
    </row>
    <row r="95" spans="1:10" ht="35.25" customHeight="1">
      <c r="A95" s="707">
        <v>43467</v>
      </c>
      <c r="B95" s="715" t="str">
        <f>IFERROR(IF(A95=(VLOOKUP(A95,B.INSUMO!A:D,1,FALSE)),"SINAPI","COMP"),"COTAÇÃO")</f>
        <v>SINAPI</v>
      </c>
      <c r="C95" s="709" t="s">
        <v>14520</v>
      </c>
      <c r="D95" s="727" t="s">
        <v>35</v>
      </c>
      <c r="E95" s="716">
        <v>73.419193500000006</v>
      </c>
      <c r="F95" s="711">
        <f>IFERROR(IF(B95="SINAPI",VLOOKUP(A95,B.INSUMO!A:D,4,FALSE),INDEX('MAPA DE COTAÇÕES'!A:L,MATCH(A95,'MAPA DE COTAÇÕES'!B:B,0)+5,12)),INDEX('MAPA DE COTAÇÕES'!A:L,MATCH(A95,'MAPA DE COTAÇÕES'!B:B,0)+5,12))</f>
        <v>0.61</v>
      </c>
      <c r="G95" s="712">
        <f t="shared" si="5"/>
        <v>44.78</v>
      </c>
      <c r="H95" s="713">
        <f t="shared" si="6"/>
        <v>6.4994019403603095E-5</v>
      </c>
      <c r="I95" s="714">
        <f t="shared" si="7"/>
        <v>0.99672092254583777</v>
      </c>
      <c r="J95" s="285"/>
    </row>
    <row r="96" spans="1:10" ht="35.25" customHeight="1">
      <c r="A96" s="707">
        <v>34653</v>
      </c>
      <c r="B96" s="715" t="str">
        <f>IFERROR(IF(A96=(VLOOKUP(A96,B.INSUMO!A:D,1,FALSE)),"SINAPI","COMP"),"COTAÇÃO")</f>
        <v>SINAPI</v>
      </c>
      <c r="C96" s="709" t="s">
        <v>14521</v>
      </c>
      <c r="D96" s="727" t="s">
        <v>37</v>
      </c>
      <c r="E96" s="716">
        <v>5</v>
      </c>
      <c r="F96" s="711">
        <f>IFERROR(IF(B96="SINAPI",VLOOKUP(A96,B.INSUMO!A:D,4,FALSE),INDEX('MAPA DE COTAÇÕES'!A:L,MATCH(A96,'MAPA DE COTAÇÕES'!B:B,0)+5,12)),INDEX('MAPA DE COTAÇÕES'!A:L,MATCH(A96,'MAPA DE COTAÇÕES'!B:B,0)+5,12))</f>
        <v>8.41</v>
      </c>
      <c r="G96" s="712">
        <f t="shared" si="5"/>
        <v>42.05</v>
      </c>
      <c r="H96" s="713">
        <f t="shared" si="6"/>
        <v>6.1031677443535282E-5</v>
      </c>
      <c r="I96" s="714">
        <f t="shared" si="7"/>
        <v>0.99678195422328131</v>
      </c>
      <c r="J96" s="285"/>
    </row>
    <row r="97" spans="1:10" ht="30" customHeight="1">
      <c r="A97" s="707" t="s">
        <v>14108</v>
      </c>
      <c r="B97" s="715" t="str">
        <f>IFERROR(IF(A97=(VLOOKUP(A97,B.INSUMO!A:D,1,FALSE)),"SINAPI","COMP"),"COTAÇÃO")</f>
        <v>COTAÇÃO</v>
      </c>
      <c r="C97" s="709" t="s">
        <v>14109</v>
      </c>
      <c r="D97" s="727" t="s">
        <v>37</v>
      </c>
      <c r="E97" s="716">
        <v>13</v>
      </c>
      <c r="F97" s="711">
        <f>IFERROR(IF(B97="SINAPI",VLOOKUP(A97,B.INSUMO!A:D,4,FALSE),INDEX('MAPA DE COTAÇÕES'!A:L,MATCH(A97,'MAPA DE COTAÇÕES'!B:B,0)+5,12)),INDEX('MAPA DE COTAÇÕES'!A:L,MATCH(A97,'MAPA DE COTAÇÕES'!B:B,0)+5,12))</f>
        <v>3.2</v>
      </c>
      <c r="G97" s="712">
        <f t="shared" si="5"/>
        <v>41.6</v>
      </c>
      <c r="H97" s="713">
        <f t="shared" si="6"/>
        <v>6.037854415341422E-5</v>
      </c>
      <c r="I97" s="714">
        <f t="shared" si="7"/>
        <v>0.99684233276743472</v>
      </c>
      <c r="J97" s="285"/>
    </row>
    <row r="98" spans="1:10" ht="35.25" customHeight="1">
      <c r="A98" s="707">
        <v>43059</v>
      </c>
      <c r="B98" s="715" t="str">
        <f>IFERROR(IF(A98=(VLOOKUP(A98,B.INSUMO!A:D,1,FALSE)),"SINAPI","COMP"),"COTAÇÃO")</f>
        <v>SINAPI</v>
      </c>
      <c r="C98" s="709" t="s">
        <v>14522</v>
      </c>
      <c r="D98" s="727" t="s">
        <v>40</v>
      </c>
      <c r="E98" s="716">
        <v>5.5484770000000001</v>
      </c>
      <c r="F98" s="711">
        <f>IFERROR(IF(B98="SINAPI",VLOOKUP(A98,B.INSUMO!A:D,4,FALSE),INDEX('MAPA DE COTAÇÕES'!A:L,MATCH(A98,'MAPA DE COTAÇÕES'!B:B,0)+5,12)),INDEX('MAPA DE COTAÇÕES'!A:L,MATCH(A98,'MAPA DE COTAÇÕES'!B:B,0)+5,12))</f>
        <v>7.22</v>
      </c>
      <c r="G98" s="712">
        <f t="shared" si="5"/>
        <v>40.06</v>
      </c>
      <c r="H98" s="713">
        <f t="shared" si="6"/>
        <v>5.8143376893888795E-5</v>
      </c>
      <c r="I98" s="714">
        <f t="shared" si="7"/>
        <v>0.99690047614432864</v>
      </c>
      <c r="J98" s="285"/>
    </row>
    <row r="99" spans="1:10" ht="35.25" customHeight="1">
      <c r="A99" s="707">
        <v>4720</v>
      </c>
      <c r="B99" s="715" t="str">
        <f>IFERROR(IF(A99=(VLOOKUP(A99,B.INSUMO!A:D,1,FALSE)),"SINAPI","COMP"),"COTAÇÃO")</f>
        <v>SINAPI</v>
      </c>
      <c r="C99" s="709" t="s">
        <v>14523</v>
      </c>
      <c r="D99" s="727" t="s">
        <v>326</v>
      </c>
      <c r="E99" s="716">
        <v>0.35639999999999999</v>
      </c>
      <c r="F99" s="711">
        <f>IFERROR(IF(B99="SINAPI",VLOOKUP(A99,B.INSUMO!A:D,4,FALSE),INDEX('MAPA DE COTAÇÕES'!A:L,MATCH(A99,'MAPA DE COTAÇÕES'!B:B,0)+5,12)),INDEX('MAPA DE COTAÇÕES'!A:L,MATCH(A99,'MAPA DE COTAÇÕES'!B:B,0)+5,12))</f>
        <v>109.1</v>
      </c>
      <c r="G99" s="712">
        <f t="shared" si="5"/>
        <v>38.880000000000003</v>
      </c>
      <c r="H99" s="713">
        <f t="shared" si="6"/>
        <v>5.643071626646022E-5</v>
      </c>
      <c r="I99" s="714">
        <f t="shared" si="7"/>
        <v>0.99695690686059513</v>
      </c>
      <c r="J99" s="285"/>
    </row>
    <row r="100" spans="1:10" ht="35.25" customHeight="1">
      <c r="A100" s="707">
        <v>21128</v>
      </c>
      <c r="B100" s="715" t="str">
        <f>IFERROR(IF(A100=(VLOOKUP(A100,B.INSUMO!A:D,1,FALSE)),"SINAPI","COMP"),"COTAÇÃO")</f>
        <v>SINAPI</v>
      </c>
      <c r="C100" s="709" t="s">
        <v>14480</v>
      </c>
      <c r="D100" s="727" t="s">
        <v>31</v>
      </c>
      <c r="E100" s="716">
        <v>4</v>
      </c>
      <c r="F100" s="711">
        <f>IFERROR(IF(B100="SINAPI",VLOOKUP(A100,B.INSUMO!A:D,4,FALSE),INDEX('MAPA DE COTAÇÕES'!A:L,MATCH(A100,'MAPA DE COTAÇÕES'!B:B,0)+5,12)),INDEX('MAPA DE COTAÇÕES'!A:L,MATCH(A100,'MAPA DE COTAÇÕES'!B:B,0)+5,12))</f>
        <v>9.3000000000000007</v>
      </c>
      <c r="G100" s="712">
        <f t="shared" si="5"/>
        <v>37.200000000000003</v>
      </c>
      <c r="H100" s="713">
        <f t="shared" si="6"/>
        <v>5.3992351983341569E-5</v>
      </c>
      <c r="I100" s="714">
        <f t="shared" si="7"/>
        <v>0.99701089921257846</v>
      </c>
      <c r="J100" s="285"/>
    </row>
    <row r="101" spans="1:10" ht="30" customHeight="1">
      <c r="A101" s="707">
        <v>38102</v>
      </c>
      <c r="B101" s="715" t="str">
        <f>IFERROR(IF(A101=(VLOOKUP(A101,B.INSUMO!A:D,1,FALSE)),"SINAPI","COMP"),"COTAÇÃO")</f>
        <v>SINAPI</v>
      </c>
      <c r="C101" s="709" t="s">
        <v>14524</v>
      </c>
      <c r="D101" s="727" t="s">
        <v>37</v>
      </c>
      <c r="E101" s="716">
        <v>4</v>
      </c>
      <c r="F101" s="711">
        <f>IFERROR(IF(B101="SINAPI",VLOOKUP(A101,B.INSUMO!A:D,4,FALSE),INDEX('MAPA DE COTAÇÕES'!A:L,MATCH(A101,'MAPA DE COTAÇÕES'!B:B,0)+5,12)),INDEX('MAPA DE COTAÇÕES'!A:L,MATCH(A101,'MAPA DE COTAÇÕES'!B:B,0)+5,12))</f>
        <v>9.1999999999999993</v>
      </c>
      <c r="G101" s="712">
        <f t="shared" si="5"/>
        <v>36.799999999999997</v>
      </c>
      <c r="H101" s="713">
        <f t="shared" si="6"/>
        <v>5.34117890587895E-5</v>
      </c>
      <c r="I101" s="714">
        <f t="shared" si="7"/>
        <v>0.99706431100163728</v>
      </c>
      <c r="J101" s="285"/>
    </row>
    <row r="102" spans="1:10" ht="35.25" customHeight="1">
      <c r="A102" s="707">
        <v>2644</v>
      </c>
      <c r="B102" s="715" t="str">
        <f>IFERROR(IF(A102=(VLOOKUP(A102,B.INSUMO!A:D,1,FALSE)),"SINAPI","COMP"),"COTAÇÃO")</f>
        <v>SINAPI</v>
      </c>
      <c r="C102" s="709" t="s">
        <v>14473</v>
      </c>
      <c r="D102" s="727" t="s">
        <v>37</v>
      </c>
      <c r="E102" s="716">
        <v>6.9992999999999999</v>
      </c>
      <c r="F102" s="711">
        <f>IFERROR(IF(B102="SINAPI",VLOOKUP(A102,B.INSUMO!A:D,4,FALSE),INDEX('MAPA DE COTAÇÕES'!A:L,MATCH(A102,'MAPA DE COTAÇÕES'!B:B,0)+5,12)),INDEX('MAPA DE COTAÇÕES'!A:L,MATCH(A102,'MAPA DE COTAÇÕES'!B:B,0)+5,12))</f>
        <v>5.1100000000000003</v>
      </c>
      <c r="G102" s="712">
        <f t="shared" si="5"/>
        <v>35.76</v>
      </c>
      <c r="H102" s="713">
        <f t="shared" si="6"/>
        <v>5.1902325454954143E-5</v>
      </c>
      <c r="I102" s="714">
        <f t="shared" si="7"/>
        <v>0.99711621332709222</v>
      </c>
      <c r="J102" s="285"/>
    </row>
    <row r="103" spans="1:10" ht="35.25" customHeight="1">
      <c r="A103" s="707">
        <v>43459</v>
      </c>
      <c r="B103" s="715" t="str">
        <f>IFERROR(IF(A103=(VLOOKUP(A103,B.INSUMO!A:D,1,FALSE)),"SINAPI","COMP"),"COTAÇÃO")</f>
        <v>SINAPI</v>
      </c>
      <c r="C103" s="709" t="s">
        <v>14525</v>
      </c>
      <c r="D103" s="727" t="s">
        <v>35</v>
      </c>
      <c r="E103" s="716">
        <v>72.586117099999996</v>
      </c>
      <c r="F103" s="711">
        <f>IFERROR(IF(B103="SINAPI",VLOOKUP(A103,B.INSUMO!A:D,4,FALSE),INDEX('MAPA DE COTAÇÕES'!A:L,MATCH(A103,'MAPA DE COTAÇÕES'!B:B,0)+5,12)),INDEX('MAPA DE COTAÇÕES'!A:L,MATCH(A103,'MAPA DE COTAÇÕES'!B:B,0)+5,12))</f>
        <v>0.49</v>
      </c>
      <c r="G103" s="712">
        <f t="shared" si="5"/>
        <v>35.56</v>
      </c>
      <c r="H103" s="713">
        <f t="shared" si="6"/>
        <v>5.1612043992678119E-5</v>
      </c>
      <c r="I103" s="714">
        <f t="shared" si="7"/>
        <v>0.99716782537108495</v>
      </c>
      <c r="J103" s="285"/>
    </row>
    <row r="104" spans="1:10" ht="35.25" customHeight="1">
      <c r="A104" s="707">
        <v>37558</v>
      </c>
      <c r="B104" s="715" t="str">
        <f>IFERROR(IF(A104=(VLOOKUP(A104,B.INSUMO!A:D,1,FALSE)),"SINAPI","COMP"),"COTAÇÃO")</f>
        <v>SINAPI</v>
      </c>
      <c r="C104" s="709" t="s">
        <v>14481</v>
      </c>
      <c r="D104" s="727" t="s">
        <v>37</v>
      </c>
      <c r="E104" s="716">
        <v>1</v>
      </c>
      <c r="F104" s="711">
        <f>IFERROR(IF(B104="SINAPI",VLOOKUP(A104,B.INSUMO!A:D,4,FALSE),INDEX('MAPA DE COTAÇÕES'!A:L,MATCH(A104,'MAPA DE COTAÇÕES'!B:B,0)+5,12)),INDEX('MAPA DE COTAÇÕES'!A:L,MATCH(A104,'MAPA DE COTAÇÕES'!B:B,0)+5,12))</f>
        <v>32.630000000000003</v>
      </c>
      <c r="G104" s="712">
        <f t="shared" si="5"/>
        <v>32.630000000000003</v>
      </c>
      <c r="H104" s="713">
        <f t="shared" si="6"/>
        <v>4.7359420570334281E-5</v>
      </c>
      <c r="I104" s="714">
        <f t="shared" si="7"/>
        <v>0.99721518479165527</v>
      </c>
      <c r="J104" s="285"/>
    </row>
    <row r="105" spans="1:10" ht="30" customHeight="1">
      <c r="A105" s="707">
        <v>7307</v>
      </c>
      <c r="B105" s="715" t="str">
        <f>IFERROR(IF(A105=(VLOOKUP(A105,B.INSUMO!A:D,1,FALSE)),"SINAPI","COMP"),"COTAÇÃO")</f>
        <v>SINAPI</v>
      </c>
      <c r="C105" s="709" t="s">
        <v>14526</v>
      </c>
      <c r="D105" s="727" t="s">
        <v>56</v>
      </c>
      <c r="E105" s="716">
        <v>0.99357189999999995</v>
      </c>
      <c r="F105" s="711">
        <f>IFERROR(IF(B105="SINAPI",VLOOKUP(A105,B.INSUMO!A:D,4,FALSE),INDEX('MAPA DE COTAÇÕES'!A:L,MATCH(A105,'MAPA DE COTAÇÕES'!B:B,0)+5,12)),INDEX('MAPA DE COTAÇÕES'!A:L,MATCH(A105,'MAPA DE COTAÇÕES'!B:B,0)+5,12))</f>
        <v>32.54</v>
      </c>
      <c r="G105" s="712">
        <f t="shared" si="5"/>
        <v>32.33</v>
      </c>
      <c r="H105" s="713">
        <f t="shared" si="6"/>
        <v>4.692399837692023E-5</v>
      </c>
      <c r="I105" s="714">
        <f t="shared" si="7"/>
        <v>0.99726210879003219</v>
      </c>
      <c r="J105" s="285"/>
    </row>
    <row r="106" spans="1:10" ht="35.25" customHeight="1">
      <c r="A106" s="707">
        <v>37373</v>
      </c>
      <c r="B106" s="715" t="str">
        <f>IFERROR(IF(A106=(VLOOKUP(A106,B.INSUMO!A:D,1,FALSE)),"SINAPI","COMP"),"COTAÇÃO")</f>
        <v>SINAPI</v>
      </c>
      <c r="C106" s="709" t="s">
        <v>14527</v>
      </c>
      <c r="D106" s="727" t="s">
        <v>35</v>
      </c>
      <c r="E106" s="716">
        <v>3040.5081626000001</v>
      </c>
      <c r="F106" s="711">
        <f>IFERROR(IF(B106="SINAPI",VLOOKUP(A106,B.INSUMO!A:D,4,FALSE),INDEX('MAPA DE COTAÇÕES'!A:L,MATCH(A106,'MAPA DE COTAÇÕES'!B:B,0)+5,12)),INDEX('MAPA DE COTAÇÕES'!A:L,MATCH(A106,'MAPA DE COTAÇÕES'!B:B,0)+5,12))</f>
        <v>0.01</v>
      </c>
      <c r="G106" s="712">
        <f t="shared" si="5"/>
        <v>30.4</v>
      </c>
      <c r="H106" s="713">
        <f t="shared" si="6"/>
        <v>4.4122782265956542E-5</v>
      </c>
      <c r="I106" s="714">
        <f t="shared" si="7"/>
        <v>0.99730623157229814</v>
      </c>
      <c r="J106" s="285"/>
    </row>
    <row r="107" spans="1:10" ht="35.25" customHeight="1">
      <c r="A107" s="707">
        <v>43465</v>
      </c>
      <c r="B107" s="715" t="str">
        <f>IFERROR(IF(A107=(VLOOKUP(A107,B.INSUMO!A:D,1,FALSE)),"SINAPI","COMP"),"COTAÇÃO")</f>
        <v>SINAPI</v>
      </c>
      <c r="C107" s="709" t="s">
        <v>14528</v>
      </c>
      <c r="D107" s="727" t="s">
        <v>35</v>
      </c>
      <c r="E107" s="716">
        <v>36.239678499999997</v>
      </c>
      <c r="F107" s="711">
        <f>IFERROR(IF(B107="SINAPI",VLOOKUP(A107,B.INSUMO!A:D,4,FALSE),INDEX('MAPA DE COTAÇÕES'!A:L,MATCH(A107,'MAPA DE COTAÇÕES'!B:B,0)+5,12)),INDEX('MAPA DE COTAÇÕES'!A:L,MATCH(A107,'MAPA DE COTAÇÕES'!B:B,0)+5,12))</f>
        <v>0.82</v>
      </c>
      <c r="G107" s="712">
        <f t="shared" si="5"/>
        <v>29.71</v>
      </c>
      <c r="H107" s="713">
        <f t="shared" si="6"/>
        <v>4.3121311221104243E-5</v>
      </c>
      <c r="I107" s="714">
        <f t="shared" si="7"/>
        <v>0.99734935288351922</v>
      </c>
      <c r="J107" s="285"/>
    </row>
    <row r="108" spans="1:10" ht="35.25" customHeight="1">
      <c r="A108" s="707">
        <v>7568</v>
      </c>
      <c r="B108" s="715" t="str">
        <f>IFERROR(IF(A108=(VLOOKUP(A108,B.INSUMO!A:D,1,FALSE)),"SINAPI","COMP"),"COTAÇÃO")</f>
        <v>SINAPI</v>
      </c>
      <c r="C108" s="709" t="s">
        <v>14487</v>
      </c>
      <c r="D108" s="727" t="s">
        <v>37</v>
      </c>
      <c r="E108" s="716">
        <v>40.334000000000003</v>
      </c>
      <c r="F108" s="711">
        <f>IFERROR(IF(B108="SINAPI",VLOOKUP(A108,B.INSUMO!A:D,4,FALSE),INDEX('MAPA DE COTAÇÕES'!A:L,MATCH(A108,'MAPA DE COTAÇÕES'!B:B,0)+5,12)),INDEX('MAPA DE COTAÇÕES'!A:L,MATCH(A108,'MAPA DE COTAÇÕES'!B:B,0)+5,12))</f>
        <v>0.73</v>
      </c>
      <c r="G108" s="712">
        <f t="shared" si="5"/>
        <v>29.44</v>
      </c>
      <c r="H108" s="713">
        <f t="shared" si="6"/>
        <v>4.2729431247031605E-5</v>
      </c>
      <c r="I108" s="714">
        <f t="shared" si="7"/>
        <v>0.99739208231476628</v>
      </c>
      <c r="J108" s="285"/>
    </row>
    <row r="109" spans="1:10" ht="30" customHeight="1">
      <c r="A109" s="707">
        <v>14053</v>
      </c>
      <c r="B109" s="715" t="str">
        <f>IFERROR(IF(A109=(VLOOKUP(A109,B.INSUMO!A:D,1,FALSE)),"SINAPI","COMP"),"COTAÇÃO")</f>
        <v>SINAPI</v>
      </c>
      <c r="C109" s="709" t="s">
        <v>14482</v>
      </c>
      <c r="D109" s="727" t="s">
        <v>37</v>
      </c>
      <c r="E109" s="716">
        <v>2</v>
      </c>
      <c r="F109" s="711">
        <f>IFERROR(IF(B109="SINAPI",VLOOKUP(A109,B.INSUMO!A:D,4,FALSE),INDEX('MAPA DE COTAÇÕES'!A:L,MATCH(A109,'MAPA DE COTAÇÕES'!B:B,0)+5,12)),INDEX('MAPA DE COTAÇÕES'!A:L,MATCH(A109,'MAPA DE COTAÇÕES'!B:B,0)+5,12))</f>
        <v>13.68</v>
      </c>
      <c r="G109" s="712">
        <f t="shared" si="5"/>
        <v>27.36</v>
      </c>
      <c r="H109" s="713">
        <f t="shared" si="6"/>
        <v>3.9710504039360892E-5</v>
      </c>
      <c r="I109" s="714">
        <f t="shared" si="7"/>
        <v>0.99743179281880567</v>
      </c>
      <c r="J109" s="285"/>
    </row>
    <row r="110" spans="1:10" ht="35.25" customHeight="1">
      <c r="A110" s="707">
        <v>43485</v>
      </c>
      <c r="B110" s="715" t="str">
        <f>IFERROR(IF(A110=(VLOOKUP(A110,B.INSUMO!A:D,1,FALSE)),"SINAPI","COMP"),"COTAÇÃO")</f>
        <v>SINAPI</v>
      </c>
      <c r="C110" s="709" t="s">
        <v>14529</v>
      </c>
      <c r="D110" s="727" t="s">
        <v>35</v>
      </c>
      <c r="E110" s="716">
        <v>23.709700000000002</v>
      </c>
      <c r="F110" s="711">
        <f>IFERROR(IF(B110="SINAPI",VLOOKUP(A110,B.INSUMO!A:D,4,FALSE),INDEX('MAPA DE COTAÇÕES'!A:L,MATCH(A110,'MAPA DE COTAÇÕES'!B:B,0)+5,12)),INDEX('MAPA DE COTAÇÕES'!A:L,MATCH(A110,'MAPA DE COTAÇÕES'!B:B,0)+5,12))</f>
        <v>1.06</v>
      </c>
      <c r="G110" s="712">
        <f t="shared" si="5"/>
        <v>25.13</v>
      </c>
      <c r="H110" s="713">
        <f t="shared" si="6"/>
        <v>3.6473865734983154E-5</v>
      </c>
      <c r="I110" s="714">
        <f t="shared" si="7"/>
        <v>0.99746826668454069</v>
      </c>
      <c r="J110" s="285"/>
    </row>
    <row r="111" spans="1:10" ht="35.25" customHeight="1">
      <c r="A111" s="707">
        <v>2639</v>
      </c>
      <c r="B111" s="715" t="str">
        <f>IFERROR(IF(A111=(VLOOKUP(A111,B.INSUMO!A:D,1,FALSE)),"SINAPI","COMP"),"COTAÇÃO")</f>
        <v>SINAPI</v>
      </c>
      <c r="C111" s="709" t="s">
        <v>14476</v>
      </c>
      <c r="D111" s="727" t="s">
        <v>37</v>
      </c>
      <c r="E111" s="716">
        <v>6.6660000000000004</v>
      </c>
      <c r="F111" s="711">
        <f>IFERROR(IF(B111="SINAPI",VLOOKUP(A111,B.INSUMO!A:D,4,FALSE),INDEX('MAPA DE COTAÇÕES'!A:L,MATCH(A111,'MAPA DE COTAÇÕES'!B:B,0)+5,12)),INDEX('MAPA DE COTAÇÕES'!A:L,MATCH(A111,'MAPA DE COTAÇÕES'!B:B,0)+5,12))</f>
        <v>3.53</v>
      </c>
      <c r="G111" s="712">
        <f t="shared" ref="G111:G142" si="8">TRUNC(F111*E111,2)</f>
        <v>23.53</v>
      </c>
      <c r="H111" s="713">
        <f t="shared" ref="H111:H142" si="9">G111/$G$151</f>
        <v>3.4151614036774916E-5</v>
      </c>
      <c r="I111" s="714">
        <f t="shared" si="7"/>
        <v>0.99750241829857744</v>
      </c>
      <c r="J111" s="285"/>
    </row>
    <row r="112" spans="1:10" ht="35.25" customHeight="1">
      <c r="A112" s="707">
        <v>2638</v>
      </c>
      <c r="B112" s="715" t="str">
        <f>IFERROR(IF(A112=(VLOOKUP(A112,B.INSUMO!A:D,1,FALSE)),"SINAPI","COMP"),"COTAÇÃO")</f>
        <v>SINAPI</v>
      </c>
      <c r="C112" s="709" t="s">
        <v>14477</v>
      </c>
      <c r="D112" s="727" t="s">
        <v>37</v>
      </c>
      <c r="E112" s="716">
        <v>11.6655</v>
      </c>
      <c r="F112" s="711">
        <f>IFERROR(IF(B112="SINAPI",VLOOKUP(A112,B.INSUMO!A:D,4,FALSE),INDEX('MAPA DE COTAÇÕES'!A:L,MATCH(A112,'MAPA DE COTAÇÕES'!B:B,0)+5,12)),INDEX('MAPA DE COTAÇÕES'!A:L,MATCH(A112,'MAPA DE COTAÇÕES'!B:B,0)+5,12))</f>
        <v>1.99</v>
      </c>
      <c r="G112" s="712">
        <f t="shared" si="8"/>
        <v>23.21</v>
      </c>
      <c r="H112" s="713">
        <f t="shared" si="9"/>
        <v>3.3687163697133273E-5</v>
      </c>
      <c r="I112" s="714">
        <f t="shared" si="7"/>
        <v>0.99753610546227456</v>
      </c>
      <c r="J112" s="285"/>
    </row>
    <row r="113" spans="1:10" ht="30" customHeight="1">
      <c r="A113" s="707" t="s">
        <v>14105</v>
      </c>
      <c r="B113" s="715" t="str">
        <f>IFERROR(IF(A113=(VLOOKUP(A113,B.INSUMO!A:D,1,FALSE)),"SINAPI","COMP"),"COTAÇÃO")</f>
        <v>COTAÇÃO</v>
      </c>
      <c r="C113" s="709" t="s">
        <v>14106</v>
      </c>
      <c r="D113" s="727" t="s">
        <v>37</v>
      </c>
      <c r="E113" s="716">
        <v>3</v>
      </c>
      <c r="F113" s="711">
        <f>IFERROR(IF(B113="SINAPI",VLOOKUP(A113,B.INSUMO!A:D,4,FALSE),INDEX('MAPA DE COTAÇÕES'!A:L,MATCH(A113,'MAPA DE COTAÇÕES'!B:B,0)+5,12)),INDEX('MAPA DE COTAÇÕES'!A:L,MATCH(A113,'MAPA DE COTAÇÕES'!B:B,0)+5,12))</f>
        <v>7.5</v>
      </c>
      <c r="G113" s="712">
        <f t="shared" si="8"/>
        <v>22.5</v>
      </c>
      <c r="H113" s="713">
        <f t="shared" si="9"/>
        <v>3.2656664506053366E-5</v>
      </c>
      <c r="I113" s="714">
        <f t="shared" si="7"/>
        <v>0.99756876212678058</v>
      </c>
      <c r="J113" s="285"/>
    </row>
    <row r="114" spans="1:10" ht="35.25" customHeight="1">
      <c r="A114" s="707">
        <v>4721</v>
      </c>
      <c r="B114" s="715" t="str">
        <f>IFERROR(IF(A114=(VLOOKUP(A114,B.INSUMO!A:D,1,FALSE)),"SINAPI","COMP"),"COTAÇÃO")</f>
        <v>SINAPI</v>
      </c>
      <c r="C114" s="709" t="s">
        <v>14495</v>
      </c>
      <c r="D114" s="727" t="s">
        <v>326</v>
      </c>
      <c r="E114" s="716">
        <v>0.22511329999999999</v>
      </c>
      <c r="F114" s="711">
        <f>IFERROR(IF(B114="SINAPI",VLOOKUP(A114,B.INSUMO!A:D,4,FALSE),INDEX('MAPA DE COTAÇÕES'!A:L,MATCH(A114,'MAPA DE COTAÇÕES'!B:B,0)+5,12)),INDEX('MAPA DE COTAÇÕES'!A:L,MATCH(A114,'MAPA DE COTAÇÕES'!B:B,0)+5,12))</f>
        <v>94.5</v>
      </c>
      <c r="G114" s="712">
        <f t="shared" si="8"/>
        <v>21.27</v>
      </c>
      <c r="H114" s="713">
        <f t="shared" si="9"/>
        <v>3.0871433513055778E-5</v>
      </c>
      <c r="I114" s="714">
        <f t="shared" si="7"/>
        <v>0.99759963356029369</v>
      </c>
      <c r="J114" s="285"/>
    </row>
    <row r="115" spans="1:10" ht="35.25" customHeight="1">
      <c r="A115" s="707">
        <v>11267</v>
      </c>
      <c r="B115" s="715" t="str">
        <f>IFERROR(IF(A115=(VLOOKUP(A115,B.INSUMO!A:D,1,FALSE)),"SINAPI","COMP"),"COTAÇÃO")</f>
        <v>SINAPI</v>
      </c>
      <c r="C115" s="709" t="s">
        <v>14530</v>
      </c>
      <c r="D115" s="727" t="s">
        <v>37</v>
      </c>
      <c r="E115" s="716">
        <v>13.334</v>
      </c>
      <c r="F115" s="711">
        <f>IFERROR(IF(B115="SINAPI",VLOOKUP(A115,B.INSUMO!A:D,4,FALSE),INDEX('MAPA DE COTAÇÕES'!A:L,MATCH(A115,'MAPA DE COTAÇÕES'!B:B,0)+5,12)),INDEX('MAPA DE COTAÇÕES'!A:L,MATCH(A115,'MAPA DE COTAÇÕES'!B:B,0)+5,12))</f>
        <v>1.56</v>
      </c>
      <c r="G115" s="712">
        <f t="shared" si="8"/>
        <v>20.8</v>
      </c>
      <c r="H115" s="713">
        <f t="shared" si="9"/>
        <v>3.018927207670711E-5</v>
      </c>
      <c r="I115" s="714">
        <f t="shared" si="7"/>
        <v>0.99762982283237034</v>
      </c>
      <c r="J115" s="285"/>
    </row>
    <row r="116" spans="1:10" ht="35.25" customHeight="1">
      <c r="A116" s="707">
        <v>1576</v>
      </c>
      <c r="B116" s="715" t="str">
        <f>IFERROR(IF(A116=(VLOOKUP(A116,B.INSUMO!A:D,1,FALSE)),"SINAPI","COMP"),"COTAÇÃO")</f>
        <v>SINAPI</v>
      </c>
      <c r="C116" s="709" t="s">
        <v>14485</v>
      </c>
      <c r="D116" s="727" t="s">
        <v>37</v>
      </c>
      <c r="E116" s="716">
        <v>6</v>
      </c>
      <c r="F116" s="711">
        <f>IFERROR(IF(B116="SINAPI",VLOOKUP(A116,B.INSUMO!A:D,4,FALSE),INDEX('MAPA DE COTAÇÕES'!A:L,MATCH(A116,'MAPA DE COTAÇÕES'!B:B,0)+5,12)),INDEX('MAPA DE COTAÇÕES'!A:L,MATCH(A116,'MAPA DE COTAÇÕES'!B:B,0)+5,12))</f>
        <v>3.08</v>
      </c>
      <c r="G116" s="712">
        <f t="shared" si="8"/>
        <v>18.48</v>
      </c>
      <c r="H116" s="713">
        <f t="shared" si="9"/>
        <v>2.6822007114305162E-5</v>
      </c>
      <c r="I116" s="714">
        <f t="shared" si="7"/>
        <v>0.99765664483948469</v>
      </c>
      <c r="J116" s="285"/>
    </row>
    <row r="117" spans="1:10" ht="30" customHeight="1">
      <c r="A117" s="707">
        <v>14054</v>
      </c>
      <c r="B117" s="715" t="str">
        <f>IFERROR(IF(A117=(VLOOKUP(A117,B.INSUMO!A:D,1,FALSE)),"SINAPI","COMP"),"COTAÇÃO")</f>
        <v>SINAPI</v>
      </c>
      <c r="C117" s="709" t="s">
        <v>14486</v>
      </c>
      <c r="D117" s="727" t="s">
        <v>37</v>
      </c>
      <c r="E117" s="716">
        <v>1</v>
      </c>
      <c r="F117" s="711">
        <f>IFERROR(IF(B117="SINAPI",VLOOKUP(A117,B.INSUMO!A:D,4,FALSE),INDEX('MAPA DE COTAÇÕES'!A:L,MATCH(A117,'MAPA DE COTAÇÕES'!B:B,0)+5,12)),INDEX('MAPA DE COTAÇÕES'!A:L,MATCH(A117,'MAPA DE COTAÇÕES'!B:B,0)+5,12))</f>
        <v>17.52</v>
      </c>
      <c r="G117" s="712">
        <f t="shared" si="8"/>
        <v>17.52</v>
      </c>
      <c r="H117" s="713">
        <f t="shared" si="9"/>
        <v>2.5428656095380219E-5</v>
      </c>
      <c r="I117" s="714">
        <f t="shared" si="7"/>
        <v>0.99768207349558002</v>
      </c>
      <c r="J117" s="285"/>
    </row>
    <row r="118" spans="1:10" ht="35.25" customHeight="1">
      <c r="A118" s="707">
        <v>1214</v>
      </c>
      <c r="B118" s="715" t="str">
        <f>IFERROR(IF(A118=(VLOOKUP(A118,B.INSUMO!A:D,1,FALSE)),"SINAPI","COMP"),"COTAÇÃO")</f>
        <v>SINAPI</v>
      </c>
      <c r="C118" s="709" t="s">
        <v>14531</v>
      </c>
      <c r="D118" s="727" t="s">
        <v>35</v>
      </c>
      <c r="E118" s="716">
        <v>0.67029570000000005</v>
      </c>
      <c r="F118" s="711">
        <f>IFERROR(IF(B118="SINAPI",VLOOKUP(A118,B.INSUMO!A:D,4,FALSE),INDEX('MAPA DE COTAÇÕES'!A:L,MATCH(A118,'MAPA DE COTAÇÕES'!B:B,0)+5,12)),INDEX('MAPA DE COTAÇÕES'!A:L,MATCH(A118,'MAPA DE COTAÇÕES'!B:B,0)+5,12))</f>
        <v>17.739999999999998</v>
      </c>
      <c r="G118" s="712">
        <f t="shared" si="8"/>
        <v>11.89</v>
      </c>
      <c r="H118" s="713">
        <f t="shared" si="9"/>
        <v>1.7257232932309977E-5</v>
      </c>
      <c r="I118" s="714">
        <f t="shared" si="7"/>
        <v>0.99769933072851236</v>
      </c>
      <c r="J118" s="285"/>
    </row>
    <row r="119" spans="1:10" ht="35.25" customHeight="1">
      <c r="A119" s="707">
        <v>38094</v>
      </c>
      <c r="B119" s="715" t="str">
        <f>IFERROR(IF(A119=(VLOOKUP(A119,B.INSUMO!A:D,1,FALSE)),"SINAPI","COMP"),"COTAÇÃO")</f>
        <v>SINAPI</v>
      </c>
      <c r="C119" s="709" t="s">
        <v>14532</v>
      </c>
      <c r="D119" s="727" t="s">
        <v>37</v>
      </c>
      <c r="E119" s="716">
        <v>3</v>
      </c>
      <c r="F119" s="711">
        <f>IFERROR(IF(B119="SINAPI",VLOOKUP(A119,B.INSUMO!A:D,4,FALSE),INDEX('MAPA DE COTAÇÕES'!A:L,MATCH(A119,'MAPA DE COTAÇÕES'!B:B,0)+5,12)),INDEX('MAPA DE COTAÇÕES'!A:L,MATCH(A119,'MAPA DE COTAÇÕES'!B:B,0)+5,12))</f>
        <v>2.68</v>
      </c>
      <c r="G119" s="712">
        <f t="shared" si="8"/>
        <v>8.0399999999999991</v>
      </c>
      <c r="H119" s="713">
        <f t="shared" si="9"/>
        <v>1.1669314783496401E-5</v>
      </c>
      <c r="I119" s="714">
        <f t="shared" si="7"/>
        <v>0.99771100004329583</v>
      </c>
      <c r="J119" s="285"/>
    </row>
    <row r="120" spans="1:10" ht="35.25" customHeight="1">
      <c r="A120" s="707">
        <v>43461</v>
      </c>
      <c r="B120" s="715" t="str">
        <f>IFERROR(IF(A120=(VLOOKUP(A120,B.INSUMO!A:D,1,FALSE)),"SINAPI","COMP"),"COTAÇÃO")</f>
        <v>SINAPI</v>
      </c>
      <c r="C120" s="709" t="s">
        <v>14533</v>
      </c>
      <c r="D120" s="727" t="s">
        <v>35</v>
      </c>
      <c r="E120" s="716">
        <v>23.709700000000002</v>
      </c>
      <c r="F120" s="711">
        <f>IFERROR(IF(B120="SINAPI",VLOOKUP(A120,B.INSUMO!A:D,4,FALSE),INDEX('MAPA DE COTAÇÕES'!A:L,MATCH(A120,'MAPA DE COTAÇÕES'!B:B,0)+5,12)),INDEX('MAPA DE COTAÇÕES'!A:L,MATCH(A120,'MAPA DE COTAÇÕES'!B:B,0)+5,12))</f>
        <v>0.31</v>
      </c>
      <c r="G120" s="712">
        <f t="shared" si="8"/>
        <v>7.35</v>
      </c>
      <c r="H120" s="713">
        <f t="shared" si="9"/>
        <v>1.0667843738644098E-5</v>
      </c>
      <c r="I120" s="714">
        <f t="shared" si="7"/>
        <v>0.99772166788703442</v>
      </c>
      <c r="J120" s="285"/>
    </row>
    <row r="121" spans="1:10" ht="30" customHeight="1">
      <c r="A121" s="707">
        <v>2643</v>
      </c>
      <c r="B121" s="715" t="str">
        <f>IFERROR(IF(A121=(VLOOKUP(A121,B.INSUMO!A:D,1,FALSE)),"SINAPI","COMP"),"COTAÇÃO")</f>
        <v>SINAPI</v>
      </c>
      <c r="C121" s="709" t="s">
        <v>14484</v>
      </c>
      <c r="D121" s="727" t="s">
        <v>37</v>
      </c>
      <c r="E121" s="716">
        <v>0.99990000000000001</v>
      </c>
      <c r="F121" s="711">
        <f>IFERROR(IF(B121="SINAPI",VLOOKUP(A121,B.INSUMO!A:D,4,FALSE),INDEX('MAPA DE COTAÇÕES'!A:L,MATCH(A121,'MAPA DE COTAÇÕES'!B:B,0)+5,12)),INDEX('MAPA DE COTAÇÕES'!A:L,MATCH(A121,'MAPA DE COTAÇÕES'!B:B,0)+5,12))</f>
        <v>7.13</v>
      </c>
      <c r="G121" s="712">
        <f t="shared" si="8"/>
        <v>7.12</v>
      </c>
      <c r="H121" s="713">
        <f t="shared" si="9"/>
        <v>1.0334020057026665E-5</v>
      </c>
      <c r="I121" s="714">
        <f t="shared" si="7"/>
        <v>0.99773200190709144</v>
      </c>
      <c r="J121" s="285"/>
    </row>
    <row r="122" spans="1:10" ht="35.25" customHeight="1">
      <c r="A122" s="707">
        <v>1358</v>
      </c>
      <c r="B122" s="715" t="str">
        <f>IFERROR(IF(A122=(VLOOKUP(A122,B.INSUMO!A:D,1,FALSE)),"SINAPI","COMP"),"COTAÇÃO")</f>
        <v>SINAPI</v>
      </c>
      <c r="C122" s="709" t="s">
        <v>14534</v>
      </c>
      <c r="D122" s="727" t="s">
        <v>2</v>
      </c>
      <c r="E122" s="716">
        <v>0.23496700000000001</v>
      </c>
      <c r="F122" s="711">
        <f>IFERROR(IF(B122="SINAPI",VLOOKUP(A122,B.INSUMO!A:D,4,FALSE),INDEX('MAPA DE COTAÇÕES'!A:L,MATCH(A122,'MAPA DE COTAÇÕES'!B:B,0)+5,12)),INDEX('MAPA DE COTAÇÕES'!A:L,MATCH(A122,'MAPA DE COTAÇÕES'!B:B,0)+5,12))</f>
        <v>27.53</v>
      </c>
      <c r="G122" s="712">
        <f t="shared" si="8"/>
        <v>6.46</v>
      </c>
      <c r="H122" s="713">
        <f t="shared" si="9"/>
        <v>9.3760912315157651E-6</v>
      </c>
      <c r="I122" s="714">
        <f t="shared" si="7"/>
        <v>0.99774137799832296</v>
      </c>
      <c r="J122" s="285"/>
    </row>
    <row r="123" spans="1:10" ht="35.25" customHeight="1">
      <c r="A123" s="707">
        <v>367</v>
      </c>
      <c r="B123" s="715" t="str">
        <f>IFERROR(IF(A123=(VLOOKUP(A123,B.INSUMO!A:D,1,FALSE)),"SINAPI","COMP"),"COTAÇÃO")</f>
        <v>SINAPI</v>
      </c>
      <c r="C123" s="709" t="s">
        <v>14535</v>
      </c>
      <c r="D123" s="727" t="s">
        <v>326</v>
      </c>
      <c r="E123" s="716">
        <v>5.5488000000000003E-2</v>
      </c>
      <c r="F123" s="711">
        <f>IFERROR(IF(B123="SINAPI",VLOOKUP(A123,B.INSUMO!A:D,4,FALSE),INDEX('MAPA DE COTAÇÕES'!A:L,MATCH(A123,'MAPA DE COTAÇÕES'!B:B,0)+5,12)),INDEX('MAPA DE COTAÇÕES'!A:L,MATCH(A123,'MAPA DE COTAÇÕES'!B:B,0)+5,12))</f>
        <v>116.5</v>
      </c>
      <c r="G123" s="712">
        <f t="shared" si="8"/>
        <v>6.46</v>
      </c>
      <c r="H123" s="713">
        <f t="shared" si="9"/>
        <v>9.3760912315157651E-6</v>
      </c>
      <c r="I123" s="714">
        <f t="shared" si="7"/>
        <v>0.99775075408955449</v>
      </c>
      <c r="J123" s="285"/>
    </row>
    <row r="124" spans="1:10" ht="35.25" customHeight="1">
      <c r="A124" s="707">
        <v>38112</v>
      </c>
      <c r="B124" s="715" t="str">
        <f>IFERROR(IF(A124=(VLOOKUP(A124,B.INSUMO!A:D,1,FALSE)),"SINAPI","COMP"),"COTAÇÃO")</f>
        <v>SINAPI</v>
      </c>
      <c r="C124" s="709" t="s">
        <v>14536</v>
      </c>
      <c r="D124" s="727" t="s">
        <v>37</v>
      </c>
      <c r="E124" s="716">
        <v>1</v>
      </c>
      <c r="F124" s="711">
        <f>IFERROR(IF(B124="SINAPI",VLOOKUP(A124,B.INSUMO!A:D,4,FALSE),INDEX('MAPA DE COTAÇÕES'!A:L,MATCH(A124,'MAPA DE COTAÇÕES'!B:B,0)+5,12)),INDEX('MAPA DE COTAÇÕES'!A:L,MATCH(A124,'MAPA DE COTAÇÕES'!B:B,0)+5,12))</f>
        <v>6.32</v>
      </c>
      <c r="G124" s="712">
        <f t="shared" si="8"/>
        <v>6.32</v>
      </c>
      <c r="H124" s="713">
        <f t="shared" si="9"/>
        <v>9.1728942079225448E-6</v>
      </c>
      <c r="I124" s="714">
        <f t="shared" si="7"/>
        <v>0.99775992698376237</v>
      </c>
      <c r="J124" s="285"/>
    </row>
    <row r="125" spans="1:10" ht="30" customHeight="1">
      <c r="A125" s="707">
        <v>43466</v>
      </c>
      <c r="B125" s="715" t="str">
        <f>IFERROR(IF(A125=(VLOOKUP(A125,B.INSUMO!A:D,1,FALSE)),"SINAPI","COMP"),"COTAÇÃO")</f>
        <v>SINAPI</v>
      </c>
      <c r="C125" s="709" t="s">
        <v>14537</v>
      </c>
      <c r="D125" s="727" t="s">
        <v>35</v>
      </c>
      <c r="E125" s="716">
        <v>3.0480699000000002</v>
      </c>
      <c r="F125" s="711">
        <f>IFERROR(IF(B125="SINAPI",VLOOKUP(A125,B.INSUMO!A:D,4,FALSE),INDEX('MAPA DE COTAÇÕES'!A:L,MATCH(A125,'MAPA DE COTAÇÕES'!B:B,0)+5,12)),INDEX('MAPA DE COTAÇÕES'!A:L,MATCH(A125,'MAPA DE COTAÇÕES'!B:B,0)+5,12))</f>
        <v>1.97</v>
      </c>
      <c r="G125" s="712">
        <f t="shared" si="8"/>
        <v>6</v>
      </c>
      <c r="H125" s="713">
        <f t="shared" si="9"/>
        <v>8.7084438682808963E-6</v>
      </c>
      <c r="I125" s="714">
        <f t="shared" si="7"/>
        <v>0.99776863542763061</v>
      </c>
      <c r="J125" s="285"/>
    </row>
    <row r="126" spans="1:10" ht="35.25" customHeight="1">
      <c r="A126" s="707">
        <v>5318</v>
      </c>
      <c r="B126" s="715" t="str">
        <f>IFERROR(IF(A126=(VLOOKUP(A126,B.INSUMO!A:D,1,FALSE)),"SINAPI","COMP"),"COTAÇÃO")</f>
        <v>SINAPI</v>
      </c>
      <c r="C126" s="709" t="s">
        <v>14538</v>
      </c>
      <c r="D126" s="727" t="s">
        <v>56</v>
      </c>
      <c r="E126" s="716">
        <v>0.29942550000000001</v>
      </c>
      <c r="F126" s="711">
        <f>IFERROR(IF(B126="SINAPI",VLOOKUP(A126,B.INSUMO!A:D,4,FALSE),INDEX('MAPA DE COTAÇÕES'!A:L,MATCH(A126,'MAPA DE COTAÇÕES'!B:B,0)+5,12)),INDEX('MAPA DE COTAÇÕES'!A:L,MATCH(A126,'MAPA DE COTAÇÕES'!B:B,0)+5,12))</f>
        <v>20.04</v>
      </c>
      <c r="G126" s="712">
        <f t="shared" si="8"/>
        <v>6</v>
      </c>
      <c r="H126" s="713">
        <f t="shared" si="9"/>
        <v>8.7084438682808963E-6</v>
      </c>
      <c r="I126" s="714">
        <f t="shared" si="7"/>
        <v>0.99777734387149886</v>
      </c>
      <c r="J126" s="285"/>
    </row>
    <row r="127" spans="1:10" ht="35.25" customHeight="1">
      <c r="A127" s="707">
        <v>21127</v>
      </c>
      <c r="B127" s="715" t="str">
        <f>IFERROR(IF(A127=(VLOOKUP(A127,B.INSUMO!A:D,1,FALSE)),"SINAPI","COMP"),"COTAÇÃO")</f>
        <v>SINAPI</v>
      </c>
      <c r="C127" s="709" t="s">
        <v>14499</v>
      </c>
      <c r="D127" s="727" t="s">
        <v>37</v>
      </c>
      <c r="E127" s="716">
        <v>1.829</v>
      </c>
      <c r="F127" s="711">
        <f>IFERROR(IF(B127="SINAPI",VLOOKUP(A127,B.INSUMO!A:D,4,FALSE),INDEX('MAPA DE COTAÇÕES'!A:L,MATCH(A127,'MAPA DE COTAÇÕES'!B:B,0)+5,12)),INDEX('MAPA DE COTAÇÕES'!A:L,MATCH(A127,'MAPA DE COTAÇÕES'!B:B,0)+5,12))</f>
        <v>3.19</v>
      </c>
      <c r="G127" s="712">
        <f t="shared" si="8"/>
        <v>5.83</v>
      </c>
      <c r="H127" s="713">
        <f t="shared" si="9"/>
        <v>8.4617046253462713E-6</v>
      </c>
      <c r="I127" s="714">
        <f t="shared" si="7"/>
        <v>0.99778580557612417</v>
      </c>
      <c r="J127" s="285"/>
    </row>
    <row r="128" spans="1:10" ht="35.25" customHeight="1">
      <c r="A128" s="707">
        <v>43488</v>
      </c>
      <c r="B128" s="715" t="str">
        <f>IFERROR(IF(A128=(VLOOKUP(A128,B.INSUMO!A:D,1,FALSE)),"SINAPI","COMP"),"COTAÇÃO")</f>
        <v>SINAPI</v>
      </c>
      <c r="C128" s="709" t="s">
        <v>14539</v>
      </c>
      <c r="D128" s="727" t="s">
        <v>35</v>
      </c>
      <c r="E128" s="716">
        <v>6.7471283</v>
      </c>
      <c r="F128" s="711">
        <f>IFERROR(IF(B128="SINAPI",VLOOKUP(A128,B.INSUMO!A:D,4,FALSE),INDEX('MAPA DE COTAÇÕES'!A:L,MATCH(A128,'MAPA DE COTAÇÕES'!B:B,0)+5,12)),INDEX('MAPA DE COTAÇÕES'!A:L,MATCH(A128,'MAPA DE COTAÇÕES'!B:B,0)+5,12))</f>
        <v>0.86</v>
      </c>
      <c r="G128" s="712">
        <f t="shared" si="8"/>
        <v>5.8</v>
      </c>
      <c r="H128" s="713">
        <f t="shared" si="9"/>
        <v>8.4181624060048666E-6</v>
      </c>
      <c r="I128" s="714">
        <f t="shared" si="7"/>
        <v>0.99779422373853022</v>
      </c>
      <c r="J128" s="285"/>
    </row>
    <row r="129" spans="1:10" ht="30" customHeight="1">
      <c r="A129" s="707">
        <v>4221</v>
      </c>
      <c r="B129" s="715" t="str">
        <f>IFERROR(IF(A129=(VLOOKUP(A129,B.INSUMO!A:D,1,FALSE)),"SINAPI","COMP"),"COTAÇÃO")</f>
        <v>SINAPI</v>
      </c>
      <c r="C129" s="709" t="s">
        <v>14540</v>
      </c>
      <c r="D129" s="727" t="s">
        <v>56</v>
      </c>
      <c r="E129" s="716">
        <v>0.94128970000000001</v>
      </c>
      <c r="F129" s="711">
        <f>IFERROR(IF(B129="SINAPI",VLOOKUP(A129,B.INSUMO!A:D,4,FALSE),INDEX('MAPA DE COTAÇÕES'!A:L,MATCH(A129,'MAPA DE COTAÇÕES'!B:B,0)+5,12)),INDEX('MAPA DE COTAÇÕES'!A:L,MATCH(A129,'MAPA DE COTAÇÕES'!B:B,0)+5,12))</f>
        <v>5.88</v>
      </c>
      <c r="G129" s="712">
        <f t="shared" si="8"/>
        <v>5.53</v>
      </c>
      <c r="H129" s="713">
        <f t="shared" si="9"/>
        <v>8.0262824319322276E-6</v>
      </c>
      <c r="I129" s="714">
        <f t="shared" si="7"/>
        <v>0.99780225002096212</v>
      </c>
      <c r="J129" s="285"/>
    </row>
    <row r="130" spans="1:10" ht="35.25" customHeight="1">
      <c r="A130" s="707">
        <v>43490</v>
      </c>
      <c r="B130" s="715" t="str">
        <f>IFERROR(IF(A130=(VLOOKUP(A130,B.INSUMO!A:D,1,FALSE)),"SINAPI","COMP"),"COTAÇÃO")</f>
        <v>SINAPI</v>
      </c>
      <c r="C130" s="709" t="s">
        <v>14541</v>
      </c>
      <c r="D130" s="727" t="s">
        <v>35</v>
      </c>
      <c r="E130" s="716">
        <v>3.0480699000000002</v>
      </c>
      <c r="F130" s="711">
        <f>IFERROR(IF(B130="SINAPI",VLOOKUP(A130,B.INSUMO!A:D,4,FALSE),INDEX('MAPA DE COTAÇÕES'!A:L,MATCH(A130,'MAPA DE COTAÇÕES'!B:B,0)+5,12)),INDEX('MAPA DE COTAÇÕES'!A:L,MATCH(A130,'MAPA DE COTAÇÕES'!B:B,0)+5,12))</f>
        <v>1.73</v>
      </c>
      <c r="G130" s="712">
        <f t="shared" si="8"/>
        <v>5.27</v>
      </c>
      <c r="H130" s="713">
        <f t="shared" si="9"/>
        <v>7.6489165309733867E-6</v>
      </c>
      <c r="I130" s="714">
        <f t="shared" si="7"/>
        <v>0.99780989893749306</v>
      </c>
      <c r="J130" s="285"/>
    </row>
    <row r="131" spans="1:10" ht="35.25" customHeight="1">
      <c r="A131" s="707">
        <v>5065</v>
      </c>
      <c r="B131" s="715" t="str">
        <f>IFERROR(IF(A131=(VLOOKUP(A131,B.INSUMO!A:D,1,FALSE)),"SINAPI","COMP"),"COTAÇÃO")</f>
        <v>SINAPI</v>
      </c>
      <c r="C131" s="709" t="s">
        <v>14492</v>
      </c>
      <c r="D131" s="727" t="s">
        <v>40</v>
      </c>
      <c r="E131" s="716">
        <v>0.1356</v>
      </c>
      <c r="F131" s="711">
        <f>IFERROR(IF(B131="SINAPI",VLOOKUP(A131,B.INSUMO!A:D,4,FALSE),INDEX('MAPA DE COTAÇÕES'!A:L,MATCH(A131,'MAPA DE COTAÇÕES'!B:B,0)+5,12)),INDEX('MAPA DE COTAÇÕES'!A:L,MATCH(A131,'MAPA DE COTAÇÕES'!B:B,0)+5,12))</f>
        <v>38.700000000000003</v>
      </c>
      <c r="G131" s="712">
        <f t="shared" si="8"/>
        <v>5.24</v>
      </c>
      <c r="H131" s="713">
        <f t="shared" si="9"/>
        <v>7.6053743116319837E-6</v>
      </c>
      <c r="I131" s="714">
        <f t="shared" si="7"/>
        <v>0.99781750431180471</v>
      </c>
      <c r="J131" s="285"/>
    </row>
    <row r="132" spans="1:10" ht="35.25" customHeight="1">
      <c r="A132" s="707">
        <v>1573</v>
      </c>
      <c r="B132" s="715" t="str">
        <f>IFERROR(IF(A132=(VLOOKUP(A132,B.INSUMO!A:D,1,FALSE)),"SINAPI","COMP"),"COTAÇÃO")</f>
        <v>SINAPI</v>
      </c>
      <c r="C132" s="709" t="s">
        <v>14493</v>
      </c>
      <c r="D132" s="727" t="s">
        <v>37</v>
      </c>
      <c r="E132" s="716">
        <v>3</v>
      </c>
      <c r="F132" s="711">
        <f>IFERROR(IF(B132="SINAPI",VLOOKUP(A132,B.INSUMO!A:D,4,FALSE),INDEX('MAPA DE COTAÇÕES'!A:L,MATCH(A132,'MAPA DE COTAÇÕES'!B:B,0)+5,12)),INDEX('MAPA DE COTAÇÕES'!A:L,MATCH(A132,'MAPA DE COTAÇÕES'!B:B,0)+5,12))</f>
        <v>1.73</v>
      </c>
      <c r="G132" s="712">
        <f t="shared" si="8"/>
        <v>5.19</v>
      </c>
      <c r="H132" s="713">
        <f t="shared" si="9"/>
        <v>7.5328039460629767E-6</v>
      </c>
      <c r="I132" s="714">
        <f t="shared" si="7"/>
        <v>0.99782503711575077</v>
      </c>
      <c r="J132" s="285"/>
    </row>
    <row r="133" spans="1:10" ht="30" customHeight="1">
      <c r="A133" s="707">
        <v>10997</v>
      </c>
      <c r="B133" s="715" t="str">
        <f>IFERROR(IF(A133=(VLOOKUP(A133,B.INSUMO!A:D,1,FALSE)),"SINAPI","COMP"),"COTAÇÃO")</f>
        <v>SINAPI</v>
      </c>
      <c r="C133" s="709" t="s">
        <v>14494</v>
      </c>
      <c r="D133" s="727" t="s">
        <v>40</v>
      </c>
      <c r="E133" s="716">
        <v>0.1188</v>
      </c>
      <c r="F133" s="711">
        <f>IFERROR(IF(B133="SINAPI",VLOOKUP(A133,B.INSUMO!A:D,4,FALSE),INDEX('MAPA DE COTAÇÕES'!A:L,MATCH(A133,'MAPA DE COTAÇÕES'!B:B,0)+5,12)),INDEX('MAPA DE COTAÇÕES'!A:L,MATCH(A133,'MAPA DE COTAÇÕES'!B:B,0)+5,12))</f>
        <v>40.9</v>
      </c>
      <c r="G133" s="712">
        <f t="shared" si="8"/>
        <v>4.8499999999999996</v>
      </c>
      <c r="H133" s="713">
        <f t="shared" si="9"/>
        <v>7.039325460193725E-6</v>
      </c>
      <c r="I133" s="714">
        <f t="shared" si="7"/>
        <v>0.99783207644121097</v>
      </c>
      <c r="J133" s="285"/>
    </row>
    <row r="134" spans="1:10" ht="35.25" customHeight="1">
      <c r="A134" s="707">
        <v>38099</v>
      </c>
      <c r="B134" s="715" t="str">
        <f>IFERROR(IF(A134=(VLOOKUP(A134,B.INSUMO!A:D,1,FALSE)),"SINAPI","COMP"),"COTAÇÃO")</f>
        <v>SINAPI</v>
      </c>
      <c r="C134" s="709" t="s">
        <v>14542</v>
      </c>
      <c r="D134" s="727" t="s">
        <v>37</v>
      </c>
      <c r="E134" s="716">
        <v>3</v>
      </c>
      <c r="F134" s="711">
        <f>IFERROR(IF(B134="SINAPI",VLOOKUP(A134,B.INSUMO!A:D,4,FALSE),INDEX('MAPA DE COTAÇÕES'!A:L,MATCH(A134,'MAPA DE COTAÇÕES'!B:B,0)+5,12)),INDEX('MAPA DE COTAÇÕES'!A:L,MATCH(A134,'MAPA DE COTAÇÕES'!B:B,0)+5,12))</f>
        <v>1.39</v>
      </c>
      <c r="G134" s="712">
        <f t="shared" si="8"/>
        <v>4.17</v>
      </c>
      <c r="H134" s="713">
        <f t="shared" si="9"/>
        <v>6.0523684884552234E-6</v>
      </c>
      <c r="I134" s="714">
        <f t="shared" si="7"/>
        <v>0.99783812880969947</v>
      </c>
      <c r="J134" s="285"/>
    </row>
    <row r="135" spans="1:10" ht="35.25" customHeight="1">
      <c r="A135" s="707" t="s">
        <v>14131</v>
      </c>
      <c r="B135" s="715" t="str">
        <f>IFERROR(IF(A135=(VLOOKUP(A135,B.INSUMO!A:D,1,FALSE)),"SINAPI","COMP"),"COTAÇÃO")</f>
        <v>COTAÇÃO</v>
      </c>
      <c r="C135" s="709" t="s">
        <v>14132</v>
      </c>
      <c r="D135" s="727" t="s">
        <v>37</v>
      </c>
      <c r="E135" s="716">
        <v>2</v>
      </c>
      <c r="F135" s="711">
        <f>IFERROR(IF(B135="SINAPI",VLOOKUP(A135,B.INSUMO!A:D,4,FALSE),INDEX('MAPA DE COTAÇÕES'!A:L,MATCH(A135,'MAPA DE COTAÇÕES'!B:B,0)+5,12)),INDEX('MAPA DE COTAÇÕES'!A:L,MATCH(A135,'MAPA DE COTAÇÕES'!B:B,0)+5,12))</f>
        <v>2</v>
      </c>
      <c r="G135" s="712">
        <f t="shared" si="8"/>
        <v>4</v>
      </c>
      <c r="H135" s="713">
        <f t="shared" si="9"/>
        <v>5.8056292455205984E-6</v>
      </c>
      <c r="I135" s="714">
        <f t="shared" si="7"/>
        <v>0.99784393443894503</v>
      </c>
      <c r="J135" s="285"/>
    </row>
    <row r="136" spans="1:10" ht="35.25" customHeight="1">
      <c r="A136" s="707">
        <v>4517</v>
      </c>
      <c r="B136" s="715" t="str">
        <f>IFERROR(IF(A136=(VLOOKUP(A136,B.INSUMO!A:D,1,FALSE)),"SINAPI","COMP"),"COTAÇÃO")</f>
        <v>SINAPI</v>
      </c>
      <c r="C136" s="709" t="s">
        <v>14543</v>
      </c>
      <c r="D136" s="727" t="s">
        <v>31</v>
      </c>
      <c r="E136" s="716">
        <v>0.80227839999999995</v>
      </c>
      <c r="F136" s="711">
        <f>IFERROR(IF(B136="SINAPI",VLOOKUP(A136,B.INSUMO!A:D,4,FALSE),INDEX('MAPA DE COTAÇÕES'!A:L,MATCH(A136,'MAPA DE COTAÇÕES'!B:B,0)+5,12)),INDEX('MAPA DE COTAÇÕES'!A:L,MATCH(A136,'MAPA DE COTAÇÕES'!B:B,0)+5,12))</f>
        <v>4.95</v>
      </c>
      <c r="G136" s="712">
        <f t="shared" si="8"/>
        <v>3.97</v>
      </c>
      <c r="H136" s="713">
        <f t="shared" si="9"/>
        <v>5.7620870261791936E-6</v>
      </c>
      <c r="I136" s="714">
        <f t="shared" si="7"/>
        <v>0.99784969652597122</v>
      </c>
      <c r="J136" s="285"/>
    </row>
    <row r="137" spans="1:10" ht="30" customHeight="1">
      <c r="A137" s="707">
        <v>1333</v>
      </c>
      <c r="B137" s="715" t="str">
        <f>IFERROR(IF(A137=(VLOOKUP(A137,B.INSUMO!A:D,1,FALSE)),"SINAPI","COMP"),"COTAÇÃO")</f>
        <v>SINAPI</v>
      </c>
      <c r="C137" s="709" t="s">
        <v>14496</v>
      </c>
      <c r="D137" s="727" t="s">
        <v>40</v>
      </c>
      <c r="E137" s="716">
        <v>0.4239774</v>
      </c>
      <c r="F137" s="711">
        <f>IFERROR(IF(B137="SINAPI",VLOOKUP(A137,B.INSUMO!A:D,4,FALSE),INDEX('MAPA DE COTAÇÕES'!A:L,MATCH(A137,'MAPA DE COTAÇÕES'!B:B,0)+5,12)),INDEX('MAPA DE COTAÇÕES'!A:L,MATCH(A137,'MAPA DE COTAÇÕES'!B:B,0)+5,12))</f>
        <v>9.08</v>
      </c>
      <c r="G137" s="712">
        <f t="shared" si="8"/>
        <v>3.84</v>
      </c>
      <c r="H137" s="713">
        <f t="shared" si="9"/>
        <v>5.5734040756997741E-6</v>
      </c>
      <c r="I137" s="714">
        <f t="shared" si="7"/>
        <v>0.99785526993004692</v>
      </c>
      <c r="J137" s="285"/>
    </row>
    <row r="138" spans="1:10" ht="35.25" customHeight="1">
      <c r="A138" s="707">
        <v>43132</v>
      </c>
      <c r="B138" s="715" t="str">
        <f>IFERROR(IF(A138=(VLOOKUP(A138,B.INSUMO!A:D,1,FALSE)),"SINAPI","COMP"),"COTAÇÃO")</f>
        <v>SINAPI</v>
      </c>
      <c r="C138" s="709" t="s">
        <v>14544</v>
      </c>
      <c r="D138" s="727" t="s">
        <v>40</v>
      </c>
      <c r="E138" s="716">
        <v>0.12963730000000001</v>
      </c>
      <c r="F138" s="711">
        <f>IFERROR(IF(B138="SINAPI",VLOOKUP(A138,B.INSUMO!A:D,4,FALSE),INDEX('MAPA DE COTAÇÕES'!A:L,MATCH(A138,'MAPA DE COTAÇÕES'!B:B,0)+5,12)),INDEX('MAPA DE COTAÇÕES'!A:L,MATCH(A138,'MAPA DE COTAÇÕES'!B:B,0)+5,12))</f>
        <v>27.84</v>
      </c>
      <c r="G138" s="712">
        <f t="shared" si="8"/>
        <v>3.6</v>
      </c>
      <c r="H138" s="713">
        <f t="shared" si="9"/>
        <v>5.2250663209685381E-6</v>
      </c>
      <c r="I138" s="714">
        <f t="shared" si="7"/>
        <v>0.99786049499636786</v>
      </c>
      <c r="J138" s="285"/>
    </row>
    <row r="139" spans="1:10" ht="35.25" customHeight="1">
      <c r="A139" s="707">
        <v>5069</v>
      </c>
      <c r="B139" s="715" t="str">
        <f>IFERROR(IF(A139=(VLOOKUP(A139,B.INSUMO!A:D,1,FALSE)),"SINAPI","COMP"),"COTAÇÃO")</f>
        <v>SINAPI</v>
      </c>
      <c r="C139" s="709" t="s">
        <v>14497</v>
      </c>
      <c r="D139" s="727" t="s">
        <v>40</v>
      </c>
      <c r="E139" s="716">
        <v>0.15840000000000001</v>
      </c>
      <c r="F139" s="711">
        <f>IFERROR(IF(B139="SINAPI",VLOOKUP(A139,B.INSUMO!A:D,4,FALSE),INDEX('MAPA DE COTAÇÕES'!A:L,MATCH(A139,'MAPA DE COTAÇÕES'!B:B,0)+5,12)),INDEX('MAPA DE COTAÇÕES'!A:L,MATCH(A139,'MAPA DE COTAÇÕES'!B:B,0)+5,12))</f>
        <v>20.74</v>
      </c>
      <c r="G139" s="712">
        <f t="shared" si="8"/>
        <v>3.28</v>
      </c>
      <c r="H139" s="713">
        <f t="shared" si="9"/>
        <v>4.7606159813268904E-6</v>
      </c>
      <c r="I139" s="714">
        <f t="shared" si="7"/>
        <v>0.99786525561234918</v>
      </c>
      <c r="J139" s="285"/>
    </row>
    <row r="140" spans="1:10" ht="35.25" customHeight="1">
      <c r="A140" s="707">
        <v>39017</v>
      </c>
      <c r="B140" s="715" t="str">
        <f>IFERROR(IF(A140=(VLOOKUP(A140,B.INSUMO!A:D,1,FALSE)),"SINAPI","COMP"),"COTAÇÃO")</f>
        <v>SINAPI</v>
      </c>
      <c r="C140" s="709" t="s">
        <v>14545</v>
      </c>
      <c r="D140" s="727" t="s">
        <v>37</v>
      </c>
      <c r="E140" s="716">
        <v>14.602346900000001</v>
      </c>
      <c r="F140" s="711">
        <f>IFERROR(IF(B140="SINAPI",VLOOKUP(A140,B.INSUMO!A:D,4,FALSE),INDEX('MAPA DE COTAÇÕES'!A:L,MATCH(A140,'MAPA DE COTAÇÕES'!B:B,0)+5,12)),INDEX('MAPA DE COTAÇÕES'!A:L,MATCH(A140,'MAPA DE COTAÇÕES'!B:B,0)+5,12))</f>
        <v>0.22</v>
      </c>
      <c r="G140" s="712">
        <f t="shared" si="8"/>
        <v>3.21</v>
      </c>
      <c r="H140" s="713">
        <f t="shared" si="9"/>
        <v>4.6590174695302803E-6</v>
      </c>
      <c r="I140" s="714">
        <f t="shared" si="7"/>
        <v>0.99786991462981867</v>
      </c>
      <c r="J140" s="285"/>
    </row>
    <row r="141" spans="1:10" ht="30" customHeight="1">
      <c r="A141" s="707">
        <v>11950</v>
      </c>
      <c r="B141" s="715" t="str">
        <f>IFERROR(IF(A141=(VLOOKUP(A141,B.INSUMO!A:D,1,FALSE)),"SINAPI","COMP"),"COTAÇÃO")</f>
        <v>SINAPI</v>
      </c>
      <c r="C141" s="709" t="s">
        <v>14500</v>
      </c>
      <c r="D141" s="727" t="s">
        <v>37</v>
      </c>
      <c r="E141" s="716">
        <v>10</v>
      </c>
      <c r="F141" s="711">
        <f>IFERROR(IF(B141="SINAPI",VLOOKUP(A141,B.INSUMO!A:D,4,FALSE),INDEX('MAPA DE COTAÇÕES'!A:L,MATCH(A141,'MAPA DE COTAÇÕES'!B:B,0)+5,12)),INDEX('MAPA DE COTAÇÕES'!A:L,MATCH(A141,'MAPA DE COTAÇÕES'!B:B,0)+5,12))</f>
        <v>0.24</v>
      </c>
      <c r="G141" s="712">
        <f t="shared" si="8"/>
        <v>2.4</v>
      </c>
      <c r="H141" s="713">
        <f t="shared" si="9"/>
        <v>3.4833775473123586E-6</v>
      </c>
      <c r="I141" s="714">
        <f t="shared" si="7"/>
        <v>0.99787339800736596</v>
      </c>
      <c r="J141" s="285"/>
    </row>
    <row r="142" spans="1:10" ht="35.25" customHeight="1">
      <c r="A142" s="707">
        <v>2637</v>
      </c>
      <c r="B142" s="715" t="str">
        <f>IFERROR(IF(A142=(VLOOKUP(A142,B.INSUMO!A:D,1,FALSE)),"SINAPI","COMP"),"COTAÇÃO")</f>
        <v>SINAPI</v>
      </c>
      <c r="C142" s="709" t="s">
        <v>14491</v>
      </c>
      <c r="D142" s="727" t="s">
        <v>37</v>
      </c>
      <c r="E142" s="716">
        <v>1.3331999999999999</v>
      </c>
      <c r="F142" s="711">
        <f>IFERROR(IF(B142="SINAPI",VLOOKUP(A142,B.INSUMO!A:D,4,FALSE),INDEX('MAPA DE COTAÇÕES'!A:L,MATCH(A142,'MAPA DE COTAÇÕES'!B:B,0)+5,12)),INDEX('MAPA DE COTAÇÕES'!A:L,MATCH(A142,'MAPA DE COTAÇÕES'!B:B,0)+5,12))</f>
        <v>1.71</v>
      </c>
      <c r="G142" s="712">
        <f t="shared" si="8"/>
        <v>2.27</v>
      </c>
      <c r="H142" s="713">
        <f t="shared" si="9"/>
        <v>3.2946945968329395E-6</v>
      </c>
      <c r="I142" s="714">
        <f t="shared" si="7"/>
        <v>0.99787669270196278</v>
      </c>
      <c r="J142" s="285"/>
    </row>
    <row r="143" spans="1:10" ht="35.25" customHeight="1">
      <c r="A143" s="707">
        <v>1570</v>
      </c>
      <c r="B143" s="715" t="str">
        <f>IFERROR(IF(A143=(VLOOKUP(A143,B.INSUMO!A:D,1,FALSE)),"SINAPI","COMP"),"COTAÇÃO")</f>
        <v>SINAPI</v>
      </c>
      <c r="C143" s="709" t="s">
        <v>14498</v>
      </c>
      <c r="D143" s="727" t="s">
        <v>37</v>
      </c>
      <c r="E143" s="716">
        <v>2</v>
      </c>
      <c r="F143" s="711">
        <f>IFERROR(IF(B143="SINAPI",VLOOKUP(A143,B.INSUMO!A:D,4,FALSE),INDEX('MAPA DE COTAÇÕES'!A:L,MATCH(A143,'MAPA DE COTAÇÕES'!B:B,0)+5,12)),INDEX('MAPA DE COTAÇÕES'!A:L,MATCH(A143,'MAPA DE COTAÇÕES'!B:B,0)+5,12))</f>
        <v>1.1200000000000001</v>
      </c>
      <c r="G143" s="712">
        <f t="shared" ref="G143:G150" si="10">TRUNC(F143*E143,2)</f>
        <v>2.2400000000000002</v>
      </c>
      <c r="H143" s="713">
        <f t="shared" ref="H143:H150" si="11">G143/$G$151</f>
        <v>3.2511523774915352E-6</v>
      </c>
      <c r="I143" s="714">
        <f t="shared" si="7"/>
        <v>0.99787994385434031</v>
      </c>
      <c r="J143" s="285"/>
    </row>
    <row r="144" spans="1:10" ht="35.25" customHeight="1">
      <c r="A144" s="707">
        <v>1332</v>
      </c>
      <c r="B144" s="715" t="str">
        <f>IFERROR(IF(A144=(VLOOKUP(A144,B.INSUMO!A:D,1,FALSE)),"SINAPI","COMP"),"COTAÇÃO")</f>
        <v>SINAPI</v>
      </c>
      <c r="C144" s="709" t="s">
        <v>14501</v>
      </c>
      <c r="D144" s="727" t="s">
        <v>40</v>
      </c>
      <c r="E144" s="716">
        <v>0.1199682</v>
      </c>
      <c r="F144" s="711">
        <f>IFERROR(IF(B144="SINAPI",VLOOKUP(A144,B.INSUMO!A:D,4,FALSE),INDEX('MAPA DE COTAÇÕES'!A:L,MATCH(A144,'MAPA DE COTAÇÕES'!B:B,0)+5,12)),INDEX('MAPA DE COTAÇÕES'!A:L,MATCH(A144,'MAPA DE COTAÇÕES'!B:B,0)+5,12))</f>
        <v>9.23</v>
      </c>
      <c r="G144" s="712">
        <f t="shared" si="10"/>
        <v>1.1000000000000001</v>
      </c>
      <c r="H144" s="713">
        <f t="shared" si="11"/>
        <v>1.5965480425181647E-6</v>
      </c>
      <c r="I144" s="714">
        <f t="shared" si="7"/>
        <v>0.99788154040238286</v>
      </c>
      <c r="J144" s="285"/>
    </row>
    <row r="145" spans="1:10" ht="30" customHeight="1">
      <c r="A145" s="707">
        <v>20247</v>
      </c>
      <c r="B145" s="715" t="str">
        <f>IFERROR(IF(A145=(VLOOKUP(A145,B.INSUMO!A:D,1,FALSE)),"SINAPI","COMP"),"COTAÇÃO")</f>
        <v>SINAPI</v>
      </c>
      <c r="C145" s="709" t="s">
        <v>14546</v>
      </c>
      <c r="D145" s="727" t="s">
        <v>40</v>
      </c>
      <c r="E145" s="716">
        <v>4.6932500000000002E-2</v>
      </c>
      <c r="F145" s="711">
        <f>IFERROR(IF(B145="SINAPI",VLOOKUP(A145,B.INSUMO!A:D,4,FALSE),INDEX('MAPA DE COTAÇÕES'!A:L,MATCH(A145,'MAPA DE COTAÇÕES'!B:B,0)+5,12)),INDEX('MAPA DE COTAÇÕES'!A:L,MATCH(A145,'MAPA DE COTAÇÕES'!B:B,0)+5,12))</f>
        <v>22.53</v>
      </c>
      <c r="G145" s="712">
        <f t="shared" si="10"/>
        <v>1.05</v>
      </c>
      <c r="H145" s="713">
        <f t="shared" si="11"/>
        <v>1.523977676949157E-6</v>
      </c>
      <c r="I145" s="714">
        <f t="shared" ref="I145:I150" si="12">I144+H145</f>
        <v>0.9978830643800598</v>
      </c>
      <c r="J145" s="285"/>
    </row>
    <row r="146" spans="1:10" ht="35.25" customHeight="1">
      <c r="A146" s="707">
        <v>43492</v>
      </c>
      <c r="B146" s="715" t="str">
        <f>IFERROR(IF(A146=(VLOOKUP(A146,B.INSUMO!A:D,1,FALSE)),"SINAPI","COMP"),"COTAÇÃO")</f>
        <v>SINAPI</v>
      </c>
      <c r="C146" s="709" t="s">
        <v>14547</v>
      </c>
      <c r="D146" s="727" t="s">
        <v>35</v>
      </c>
      <c r="E146" s="716">
        <v>0.33</v>
      </c>
      <c r="F146" s="711">
        <f>IFERROR(IF(B146="SINAPI",VLOOKUP(A146,B.INSUMO!A:D,4,FALSE),INDEX('MAPA DE COTAÇÕES'!A:L,MATCH(A146,'MAPA DE COTAÇÕES'!B:B,0)+5,12)),INDEX('MAPA DE COTAÇÕES'!A:L,MATCH(A146,'MAPA DE COTAÇÕES'!B:B,0)+5,12))</f>
        <v>1.79</v>
      </c>
      <c r="G146" s="712">
        <f t="shared" si="10"/>
        <v>0.59</v>
      </c>
      <c r="H146" s="713">
        <f t="shared" si="11"/>
        <v>8.5633031371428818E-7</v>
      </c>
      <c r="I146" s="714">
        <f t="shared" si="12"/>
        <v>0.99788392071037346</v>
      </c>
      <c r="J146" s="285"/>
    </row>
    <row r="147" spans="1:10" ht="35.25" customHeight="1">
      <c r="A147" s="707">
        <v>43468</v>
      </c>
      <c r="B147" s="715" t="str">
        <f>IFERROR(IF(A147=(VLOOKUP(A147,B.INSUMO!A:D,1,FALSE)),"SINAPI","COMP"),"COTAÇÃO")</f>
        <v>SINAPI</v>
      </c>
      <c r="C147" s="709" t="s">
        <v>14548</v>
      </c>
      <c r="D147" s="727" t="s">
        <v>35</v>
      </c>
      <c r="E147" s="716">
        <v>0.33</v>
      </c>
      <c r="F147" s="711">
        <f>IFERROR(IF(B147="SINAPI",VLOOKUP(A147,B.INSUMO!A:D,4,FALSE),INDEX('MAPA DE COTAÇÕES'!A:L,MATCH(A147,'MAPA DE COTAÇÕES'!B:B,0)+5,12)),INDEX('MAPA DE COTAÇÕES'!A:L,MATCH(A147,'MAPA DE COTAÇÕES'!B:B,0)+5,12))</f>
        <v>1.23</v>
      </c>
      <c r="G147" s="712">
        <f t="shared" si="10"/>
        <v>0.4</v>
      </c>
      <c r="H147" s="713">
        <f t="shared" si="11"/>
        <v>5.8056292455205984E-7</v>
      </c>
      <c r="I147" s="714">
        <f t="shared" si="12"/>
        <v>0.99788450127329797</v>
      </c>
      <c r="J147" s="285"/>
    </row>
    <row r="148" spans="1:10" ht="35.25" customHeight="1">
      <c r="A148" s="707">
        <v>4222</v>
      </c>
      <c r="B148" s="715" t="str">
        <f>IFERROR(IF(A148=(VLOOKUP(A148,B.INSUMO!A:D,1,FALSE)),"SINAPI","COMP"),"COTAÇÃO")</f>
        <v>SINAPI</v>
      </c>
      <c r="C148" s="709" t="s">
        <v>14549</v>
      </c>
      <c r="D148" s="727" t="s">
        <v>56</v>
      </c>
      <c r="E148" s="716">
        <v>2.3961099999999999E-2</v>
      </c>
      <c r="F148" s="711">
        <f>IFERROR(IF(B148="SINAPI",VLOOKUP(A148,B.INSUMO!A:D,4,FALSE),INDEX('MAPA DE COTAÇÕES'!A:L,MATCH(A148,'MAPA DE COTAÇÕES'!B:B,0)+5,12)),INDEX('MAPA DE COTAÇÕES'!A:L,MATCH(A148,'MAPA DE COTAÇÕES'!B:B,0)+5,12))</f>
        <v>5.52</v>
      </c>
      <c r="G148" s="712">
        <f t="shared" si="10"/>
        <v>0.13</v>
      </c>
      <c r="H148" s="713">
        <f t="shared" si="11"/>
        <v>1.8868295047941943E-7</v>
      </c>
      <c r="I148" s="714">
        <f t="shared" si="12"/>
        <v>0.99788468995624846</v>
      </c>
      <c r="J148" s="285"/>
    </row>
    <row r="149" spans="1:10" ht="30" customHeight="1">
      <c r="A149" s="707">
        <v>2692</v>
      </c>
      <c r="B149" s="715" t="str">
        <f>IFERROR(IF(A149=(VLOOKUP(A149,B.INSUMO!A:D,1,FALSE)),"SINAPI","COMP"),"COTAÇÃO")</f>
        <v>SINAPI</v>
      </c>
      <c r="C149" s="709" t="s">
        <v>14550</v>
      </c>
      <c r="D149" s="727" t="s">
        <v>56</v>
      </c>
      <c r="E149" s="716">
        <v>1.0160600000000001E-2</v>
      </c>
      <c r="F149" s="711">
        <f>IFERROR(IF(B149="SINAPI",VLOOKUP(A149,B.INSUMO!A:D,4,FALSE),INDEX('MAPA DE COTAÇÕES'!A:L,MATCH(A149,'MAPA DE COTAÇÕES'!B:B,0)+5,12)),INDEX('MAPA DE COTAÇÕES'!A:L,MATCH(A149,'MAPA DE COTAÇÕES'!B:B,0)+5,12))</f>
        <v>9.82</v>
      </c>
      <c r="G149" s="712">
        <f t="shared" si="10"/>
        <v>0.09</v>
      </c>
      <c r="H149" s="713">
        <f t="shared" si="11"/>
        <v>1.3062665802421344E-7</v>
      </c>
      <c r="I149" s="714">
        <f t="shared" si="12"/>
        <v>0.99788482058290651</v>
      </c>
      <c r="J149" s="285"/>
    </row>
    <row r="150" spans="1:10" ht="35.25" customHeight="1">
      <c r="A150" s="707">
        <v>43464</v>
      </c>
      <c r="B150" s="715" t="str">
        <f>IFERROR(IF(A150=(VLOOKUP(A150,B.INSUMO!A:D,1,FALSE)),"SINAPI","COMP"),"COTAÇÃO")</f>
        <v>SINAPI</v>
      </c>
      <c r="C150" s="709" t="s">
        <v>14551</v>
      </c>
      <c r="D150" s="727" t="s">
        <v>35</v>
      </c>
      <c r="E150" s="716">
        <v>6.7471283</v>
      </c>
      <c r="F150" s="711">
        <f>IFERROR(IF(B150="SINAPI",VLOOKUP(A150,B.INSUMO!A:D,4,FALSE),INDEX('MAPA DE COTAÇÕES'!A:L,MATCH(A150,'MAPA DE COTAÇÕES'!B:B,0)+5,12)),INDEX('MAPA DE COTAÇÕES'!A:L,MATCH(A150,'MAPA DE COTAÇÕES'!B:B,0)+5,12))</f>
        <v>0.01</v>
      </c>
      <c r="G150" s="712">
        <f t="shared" si="10"/>
        <v>0.06</v>
      </c>
      <c r="H150" s="713">
        <f t="shared" si="11"/>
        <v>8.708443868280897E-8</v>
      </c>
      <c r="I150" s="714">
        <f t="shared" si="12"/>
        <v>0.99788490766734517</v>
      </c>
      <c r="J150" s="285"/>
    </row>
    <row r="151" spans="1:10" ht="15.75">
      <c r="A151" s="953" t="s">
        <v>12</v>
      </c>
      <c r="B151" s="953"/>
      <c r="C151" s="953"/>
      <c r="D151" s="953"/>
      <c r="E151" s="953"/>
      <c r="F151" s="728"/>
      <c r="G151" s="729">
        <v>688986.47</v>
      </c>
      <c r="H151" s="954"/>
      <c r="I151" s="955"/>
    </row>
    <row r="159" spans="1:10">
      <c r="I159" s="61">
        <v>688986.47</v>
      </c>
    </row>
  </sheetData>
  <sortState xmlns:xlrd2="http://schemas.microsoft.com/office/spreadsheetml/2017/richdata2" ref="A15:H150">
    <sortCondition descending="1" ref="H15:H150"/>
  </sortState>
  <mergeCells count="4">
    <mergeCell ref="E10:G10"/>
    <mergeCell ref="A12:I12"/>
    <mergeCell ref="A151:E151"/>
    <mergeCell ref="H151:I151"/>
  </mergeCells>
  <conditionalFormatting sqref="A1:A6 A11:A14">
    <cfRule type="duplicateValues" dxfId="8569" priority="26"/>
  </conditionalFormatting>
  <conditionalFormatting sqref="A12">
    <cfRule type="duplicateValues" dxfId="8568" priority="28"/>
  </conditionalFormatting>
  <conditionalFormatting sqref="A14">
    <cfRule type="duplicateValues" dxfId="8567" priority="27"/>
  </conditionalFormatting>
  <conditionalFormatting sqref="A15">
    <cfRule type="duplicateValues" dxfId="8566" priority="24"/>
    <cfRule type="duplicateValues" dxfId="8565" priority="25"/>
  </conditionalFormatting>
  <conditionalFormatting sqref="A15:A16 A18:A20">
    <cfRule type="duplicateValues" dxfId="8564" priority="17"/>
  </conditionalFormatting>
  <conditionalFormatting sqref="A16">
    <cfRule type="duplicateValues" dxfId="8563" priority="18"/>
    <cfRule type="duplicateValues" dxfId="8562" priority="19"/>
  </conditionalFormatting>
  <conditionalFormatting sqref="A17">
    <cfRule type="duplicateValues" dxfId="8561" priority="14"/>
    <cfRule type="duplicateValues" dxfId="8560" priority="15"/>
    <cfRule type="duplicateValues" dxfId="8559" priority="16"/>
  </conditionalFormatting>
  <conditionalFormatting sqref="A18">
    <cfRule type="duplicateValues" dxfId="8558" priority="22"/>
    <cfRule type="duplicateValues" dxfId="8557" priority="23"/>
  </conditionalFormatting>
  <conditionalFormatting sqref="A19">
    <cfRule type="duplicateValues" dxfId="8556" priority="20"/>
    <cfRule type="duplicateValues" dxfId="8555" priority="21"/>
  </conditionalFormatting>
  <conditionalFormatting sqref="A20">
    <cfRule type="duplicateValues" dxfId="8554" priority="10"/>
  </conditionalFormatting>
  <conditionalFormatting sqref="A21 A25 A29 A33 A37 A41 A45 A49 A53 A57 A61 A65 A69 A73 A77 A81 A85 A89 A93 A97 A101 A105 A109 A113 A117 A121 A125 A129 A133 A137 A141 A145 A149">
    <cfRule type="duplicateValues" dxfId="8553" priority="1687572"/>
  </conditionalFormatting>
  <conditionalFormatting sqref="A22 A26 A30 A34 A38 A42 A46 A50 A54 A58 A62 A66 A70 A74 A78 A82 A86 A90 A94 A98 A102 A106 A110 A114 A118 A122 A126 A130 A134 A138 A142 A146 A150">
    <cfRule type="duplicateValues" dxfId="8552" priority="1687474"/>
  </conditionalFormatting>
  <conditionalFormatting sqref="A22:A24 A26:A28 A30:A32 A34:A36 A38:A40 A42:A44 A46:A48 A50:A52 A54:A56 A58:A60 A62:A64 A66:A68 A70:A72 A74:A76 A78:A80 A82:A84 A86:A88 A90:A92 A94:A96 A98:A100 A102:A104 A106:A108 A110:A112 A114:A116 A118:A120 A122:A124 A126:A128 A130:A132 A134:A136 A138:A140 A142:A144 A146:A148 A150">
    <cfRule type="duplicateValues" dxfId="8551" priority="1687539"/>
  </conditionalFormatting>
  <conditionalFormatting sqref="A23 A27 A31 A35 A39 A43 A47 A51 A55 A59 A63 A67 A71 A75 A79 A83 A87 A91 A95 A99 A103 A107 A111 A115 A119 A123 A127 A131 A135 A139 A143 A147">
    <cfRule type="duplicateValues" dxfId="8550" priority="1687507"/>
  </conditionalFormatting>
  <conditionalFormatting sqref="A24 A28 A32 A36 A40 A44 A48 A52 A56 A60 A64 A68 A72 A76 A80 A84 A88 A92 A96 A100 A104 A108 A112 A116 A120 A124 A128 A132 A136 A140 A144 A148">
    <cfRule type="duplicateValues" dxfId="8549" priority="1687605"/>
  </conditionalFormatting>
  <pageMargins left="0.511811024" right="0.511811024" top="0.78740157499999996" bottom="0.78740157499999996" header="0.31496062000000002" footer="0.31496062000000002"/>
  <pageSetup paperSize="9" scale="4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74"/>
  <sheetViews>
    <sheetView view="pageBreakPreview" topLeftCell="A76" zoomScale="60" zoomScaleNormal="100" workbookViewId="0">
      <selection activeCell="D6" sqref="D6"/>
    </sheetView>
  </sheetViews>
  <sheetFormatPr defaultColWidth="9.140625" defaultRowHeight="15"/>
  <cols>
    <col min="1" max="1" width="23.28515625" style="61" customWidth="1"/>
    <col min="2" max="2" width="13.140625" style="61" customWidth="1"/>
    <col min="3" max="3" width="27.7109375" style="61" customWidth="1"/>
    <col min="4" max="4" width="119" style="61" customWidth="1"/>
    <col min="5" max="5" width="16.28515625" style="61" customWidth="1"/>
    <col min="6" max="6" width="19.5703125" style="61" customWidth="1"/>
    <col min="7" max="7" width="30.85546875" style="61" customWidth="1"/>
    <col min="8" max="8" width="25.85546875" style="61" customWidth="1"/>
    <col min="9" max="9" width="29.7109375" style="61" customWidth="1"/>
    <col min="10" max="10" width="17.42578125" style="61" customWidth="1"/>
    <col min="11" max="11" width="22.85546875" style="61" customWidth="1"/>
    <col min="12" max="16384" width="9.140625" style="61"/>
  </cols>
  <sheetData>
    <row r="1" spans="1:12" s="274" customFormat="1" ht="15.75">
      <c r="A1" s="692"/>
      <c r="B1" s="693"/>
      <c r="C1" s="694"/>
      <c r="D1" s="694"/>
      <c r="E1" s="695"/>
      <c r="F1" s="696"/>
      <c r="G1" s="694"/>
      <c r="H1" s="694"/>
      <c r="I1" s="694"/>
      <c r="J1" s="694"/>
      <c r="K1" s="697"/>
    </row>
    <row r="2" spans="1:12" s="274" customFormat="1" ht="15.75">
      <c r="A2" s="698" t="s">
        <v>263</v>
      </c>
      <c r="B2" s="280" t="str">
        <f>'ENCARGOS SOCIAIS'!B2</f>
        <v>JUSTIÇA FEDERAL NA PARAÍBA</v>
      </c>
      <c r="C2" s="280"/>
      <c r="D2" s="280"/>
      <c r="E2" s="280"/>
      <c r="F2" s="280"/>
      <c r="G2" s="280"/>
      <c r="I2" s="280"/>
      <c r="J2" s="280"/>
      <c r="K2" s="699"/>
    </row>
    <row r="3" spans="1:12" s="274" customFormat="1" ht="15.75">
      <c r="A3" s="698" t="s">
        <v>303</v>
      </c>
      <c r="B3" s="280"/>
      <c r="C3" s="280"/>
      <c r="D3" s="283"/>
      <c r="E3" s="283"/>
      <c r="F3" s="280"/>
      <c r="H3" s="283"/>
      <c r="I3" s="283"/>
      <c r="J3" s="283"/>
      <c r="K3" s="699"/>
    </row>
    <row r="4" spans="1:12" s="274" customFormat="1" ht="15.75">
      <c r="A4" s="698" t="s">
        <v>304</v>
      </c>
      <c r="B4" s="280" t="str">
        <f>'ENCARGOS SOCIAIS'!B4</f>
        <v>MICROGERAÇÃO DISTRIBUÍDA DO TIPO FOTOVOLTAICA ON-GRID DOS EDIFÍCIOS DA SUBSEÇÃO JUDICIÁRIA DE CAMPINA GRANDE, PARAÍBA</v>
      </c>
      <c r="C4" s="280"/>
      <c r="D4" s="283"/>
      <c r="E4" s="283"/>
      <c r="F4" s="283"/>
      <c r="G4" s="283"/>
      <c r="H4" s="283"/>
      <c r="I4" s="283"/>
      <c r="J4" s="283"/>
      <c r="K4" s="699"/>
    </row>
    <row r="5" spans="1:12" s="274" customFormat="1" ht="15.75">
      <c r="A5" s="698" t="s">
        <v>305</v>
      </c>
      <c r="B5" s="861" t="s">
        <v>14208</v>
      </c>
      <c r="C5" s="861"/>
      <c r="D5" s="861"/>
      <c r="E5" s="283"/>
      <c r="F5" s="283"/>
      <c r="G5" s="283"/>
      <c r="H5" s="283"/>
      <c r="I5" s="283"/>
      <c r="J5" s="283"/>
      <c r="K5" s="699"/>
    </row>
    <row r="6" spans="1:12" s="274" customFormat="1" ht="13.5" customHeight="1" thickBot="1">
      <c r="A6" s="698"/>
      <c r="B6" s="280"/>
      <c r="C6" s="280"/>
      <c r="D6" s="272"/>
      <c r="E6" s="285"/>
      <c r="F6" s="283"/>
      <c r="G6" s="283"/>
      <c r="H6" s="283"/>
      <c r="I6" s="283"/>
      <c r="J6" s="283"/>
      <c r="K6" s="700"/>
    </row>
    <row r="7" spans="1:12" s="274" customFormat="1" ht="15.75">
      <c r="A7" s="701"/>
      <c r="B7" s="273"/>
      <c r="C7" s="290"/>
      <c r="F7" s="283"/>
      <c r="G7" s="678" t="s">
        <v>8</v>
      </c>
      <c r="H7" s="679">
        <f>'ENCARGOS SOCIAIS'!F7</f>
        <v>1.1341999999999999</v>
      </c>
      <c r="I7" s="680">
        <f>'ENCARGOS SOCIAIS'!F51</f>
        <v>1.1341999999999999</v>
      </c>
      <c r="K7" s="700"/>
    </row>
    <row r="8" spans="1:12" s="274" customFormat="1" ht="24" customHeight="1">
      <c r="A8" s="701"/>
      <c r="B8" s="273"/>
      <c r="C8" s="296"/>
      <c r="F8" s="283"/>
      <c r="G8" s="681" t="s">
        <v>75</v>
      </c>
      <c r="H8" s="682">
        <f>'ENCARGOS SOCIAIS'!F8</f>
        <v>0.22869999999999999</v>
      </c>
      <c r="I8" s="683"/>
      <c r="K8" s="700"/>
    </row>
    <row r="9" spans="1:12" s="274" customFormat="1" ht="16.5" thickBot="1">
      <c r="A9" s="701"/>
      <c r="B9" s="273"/>
      <c r="C9" s="298"/>
      <c r="F9" s="283"/>
      <c r="G9" s="684" t="s">
        <v>76</v>
      </c>
      <c r="H9" s="682">
        <f>'B.D.I. - Equipamentos'!C50</f>
        <v>0.1527</v>
      </c>
      <c r="I9" s="685"/>
      <c r="K9" s="700"/>
    </row>
    <row r="10" spans="1:12" s="274" customFormat="1" ht="57.75" customHeight="1" thickBot="1">
      <c r="A10" s="701"/>
      <c r="B10" s="273"/>
      <c r="C10" s="298"/>
      <c r="F10" s="283"/>
      <c r="G10" s="950" t="s">
        <v>14414</v>
      </c>
      <c r="H10" s="951"/>
      <c r="I10" s="952"/>
      <c r="K10" s="700"/>
    </row>
    <row r="11" spans="1:12" s="274" customFormat="1">
      <c r="A11" s="701"/>
      <c r="B11" s="273"/>
      <c r="C11" s="298"/>
      <c r="D11" s="298"/>
      <c r="E11" s="299"/>
      <c r="F11" s="279"/>
      <c r="K11" s="699"/>
    </row>
    <row r="12" spans="1:12" s="191" customFormat="1" ht="20.25" customHeight="1">
      <c r="A12" s="702"/>
      <c r="B12" s="528"/>
      <c r="C12" s="528"/>
      <c r="D12" s="703" t="s">
        <v>14434</v>
      </c>
      <c r="E12" s="528"/>
      <c r="F12" s="528"/>
      <c r="G12" s="528"/>
      <c r="H12" s="528"/>
      <c r="I12" s="528"/>
      <c r="J12" s="528"/>
      <c r="K12" s="704"/>
    </row>
    <row r="13" spans="1:12" s="274" customFormat="1" ht="15.75">
      <c r="A13" s="701"/>
      <c r="B13" s="273"/>
      <c r="C13" s="273"/>
      <c r="D13" s="273"/>
      <c r="E13" s="273"/>
      <c r="F13" s="273"/>
      <c r="G13" s="273"/>
      <c r="H13" s="285"/>
      <c r="I13" s="285"/>
      <c r="J13" s="285"/>
      <c r="K13" s="699"/>
    </row>
    <row r="14" spans="1:12" s="276" customFormat="1" ht="18" customHeight="1">
      <c r="A14" s="960" t="s">
        <v>1997</v>
      </c>
      <c r="B14" s="960" t="s">
        <v>2120</v>
      </c>
      <c r="C14" s="960" t="s">
        <v>2094</v>
      </c>
      <c r="D14" s="960" t="s">
        <v>286</v>
      </c>
      <c r="E14" s="960" t="s">
        <v>2095</v>
      </c>
      <c r="F14" s="962" t="s">
        <v>1998</v>
      </c>
      <c r="G14" s="964" t="s">
        <v>14435</v>
      </c>
      <c r="H14" s="965"/>
      <c r="I14" s="966"/>
      <c r="J14" s="958" t="s">
        <v>14431</v>
      </c>
      <c r="K14" s="958" t="s">
        <v>14432</v>
      </c>
      <c r="L14" s="191"/>
    </row>
    <row r="15" spans="1:12" s="276" customFormat="1" ht="31.5">
      <c r="A15" s="961"/>
      <c r="B15" s="961"/>
      <c r="C15" s="961"/>
      <c r="D15" s="961"/>
      <c r="E15" s="961"/>
      <c r="F15" s="963"/>
      <c r="G15" s="705" t="s">
        <v>14436</v>
      </c>
      <c r="H15" s="705" t="s">
        <v>14437</v>
      </c>
      <c r="I15" s="706" t="s">
        <v>2097</v>
      </c>
      <c r="J15" s="959"/>
      <c r="K15" s="959"/>
      <c r="L15" s="191"/>
    </row>
    <row r="16" spans="1:12" ht="31.5" customHeight="1">
      <c r="A16" s="707" t="s">
        <v>14055</v>
      </c>
      <c r="B16" s="708" t="s">
        <v>14438</v>
      </c>
      <c r="C16" s="709" t="s">
        <v>517</v>
      </c>
      <c r="D16" s="718" t="s">
        <v>14059</v>
      </c>
      <c r="E16" s="710" t="s">
        <v>37</v>
      </c>
      <c r="F16" s="721">
        <f>SUMIFS(SINTÉTICA!G:G,SINTÉTICA!$B:$B,A16)</f>
        <v>456</v>
      </c>
      <c r="G16" s="712">
        <f>VLOOKUP(A16,SINTÉTICA!B:S,7,FALSE)</f>
        <v>550.52</v>
      </c>
      <c r="H16" s="723">
        <f t="shared" ref="H16:H47" si="0">TRUNC((G16*(1+$H$8)),2)</f>
        <v>676.42</v>
      </c>
      <c r="I16" s="723">
        <f>TRUNC((H16*F16),2)</f>
        <v>308447.52</v>
      </c>
      <c r="J16" s="724">
        <f t="shared" ref="J16:J47" si="1">I16/$I$74</f>
        <v>0.44768298570507492</v>
      </c>
      <c r="K16" s="725">
        <f>J16</f>
        <v>0.44768298570507492</v>
      </c>
    </row>
    <row r="17" spans="1:11" ht="31.5" customHeight="1">
      <c r="A17" s="707" t="s">
        <v>14068</v>
      </c>
      <c r="B17" s="715" t="s">
        <v>14438</v>
      </c>
      <c r="C17" s="709" t="s">
        <v>517</v>
      </c>
      <c r="D17" s="719" t="s">
        <v>14069</v>
      </c>
      <c r="E17" s="716" t="s">
        <v>37</v>
      </c>
      <c r="F17" s="721">
        <f>SUMIFS(SINTÉTICA!G:G,SINTÉTICA!$B:$B,A17)</f>
        <v>228</v>
      </c>
      <c r="G17" s="712">
        <f>VLOOKUP(A17,SINTÉTICA!B:S,7,FALSE)</f>
        <v>290</v>
      </c>
      <c r="H17" s="723">
        <f t="shared" si="0"/>
        <v>356.32</v>
      </c>
      <c r="I17" s="723">
        <f t="shared" ref="I17:I73" si="2">TRUNC((H17*F17),2)</f>
        <v>81240.960000000006</v>
      </c>
      <c r="J17" s="724">
        <f t="shared" si="1"/>
        <v>0.11791372332754228</v>
      </c>
      <c r="K17" s="725">
        <f>K16+J17</f>
        <v>0.56559670903261716</v>
      </c>
    </row>
    <row r="18" spans="1:11" ht="30" customHeight="1">
      <c r="A18" s="707" t="s">
        <v>14041</v>
      </c>
      <c r="B18" s="715" t="s">
        <v>14438</v>
      </c>
      <c r="C18" s="709" t="s">
        <v>517</v>
      </c>
      <c r="D18" s="719" t="s">
        <v>14044</v>
      </c>
      <c r="E18" s="716" t="s">
        <v>31</v>
      </c>
      <c r="F18" s="721">
        <f>SUMIFS(SINTÉTICA!G:G,SINTÉTICA!$B:$B,A18)</f>
        <v>1100</v>
      </c>
      <c r="G18" s="712">
        <f>VLOOKUP(A18,SINTÉTICA!B:S,7,FALSE)</f>
        <v>18.7</v>
      </c>
      <c r="H18" s="723">
        <f t="shared" si="0"/>
        <v>22.97</v>
      </c>
      <c r="I18" s="723">
        <f t="shared" si="2"/>
        <v>25267</v>
      </c>
      <c r="J18" s="724">
        <f t="shared" si="1"/>
        <v>3.6672708536642236E-2</v>
      </c>
      <c r="K18" s="725">
        <f t="shared" ref="K18:K73" si="3">K17+J18</f>
        <v>0.60226941756925945</v>
      </c>
    </row>
    <row r="19" spans="1:11" ht="35.25" customHeight="1">
      <c r="A19" s="707" t="s">
        <v>14046</v>
      </c>
      <c r="B19" s="715" t="s">
        <v>14438</v>
      </c>
      <c r="C19" s="709" t="s">
        <v>517</v>
      </c>
      <c r="D19" s="719" t="s">
        <v>14047</v>
      </c>
      <c r="E19" s="716" t="s">
        <v>31</v>
      </c>
      <c r="F19" s="721">
        <f>SUMIFS(SINTÉTICA!G:G,SINTÉTICA!$B:$B,A19)</f>
        <v>815</v>
      </c>
      <c r="G19" s="712">
        <f>VLOOKUP(A19,SINTÉTICA!B:S,7,FALSE)</f>
        <v>18.899999999999999</v>
      </c>
      <c r="H19" s="723">
        <f t="shared" si="0"/>
        <v>23.22</v>
      </c>
      <c r="I19" s="723">
        <f t="shared" si="2"/>
        <v>18924.3</v>
      </c>
      <c r="J19" s="724">
        <f t="shared" si="1"/>
        <v>2.7466867382751361E-2</v>
      </c>
      <c r="K19" s="725">
        <f t="shared" si="3"/>
        <v>0.62973628495201084</v>
      </c>
    </row>
    <row r="20" spans="1:11" ht="35.25" customHeight="1">
      <c r="A20" s="707" t="s">
        <v>14142</v>
      </c>
      <c r="B20" s="715" t="s">
        <v>14438</v>
      </c>
      <c r="C20" s="709" t="s">
        <v>517</v>
      </c>
      <c r="D20" s="719" t="s">
        <v>14419</v>
      </c>
      <c r="E20" s="716" t="s">
        <v>37</v>
      </c>
      <c r="F20" s="721">
        <f>SUMIFS(SINTÉTICA!G:G,SINTÉTICA!$B:$B,A20)</f>
        <v>1</v>
      </c>
      <c r="G20" s="712">
        <f>VLOOKUP(A20,SINTÉTICA!B:S,7,FALSE)</f>
        <v>26388.68</v>
      </c>
      <c r="H20" s="723">
        <f t="shared" si="0"/>
        <v>32423.77</v>
      </c>
      <c r="I20" s="723">
        <f t="shared" si="2"/>
        <v>32423.77</v>
      </c>
      <c r="J20" s="724">
        <f t="shared" si="1"/>
        <v>4.7060096840508353E-2</v>
      </c>
      <c r="K20" s="725">
        <f t="shared" si="3"/>
        <v>0.67679638179251922</v>
      </c>
    </row>
    <row r="21" spans="1:11" ht="35.25" customHeight="1">
      <c r="A21" s="707" t="s">
        <v>8144</v>
      </c>
      <c r="B21" s="715" t="s">
        <v>14438</v>
      </c>
      <c r="C21" s="709" t="s">
        <v>517</v>
      </c>
      <c r="D21" s="719" t="s">
        <v>2079</v>
      </c>
      <c r="E21" s="716" t="s">
        <v>307</v>
      </c>
      <c r="F21" s="721">
        <f>SUMIFS(SINTÉTICA!G:G,SINTÉTICA!$B:$B,A21)</f>
        <v>1</v>
      </c>
      <c r="G21" s="712">
        <f>VLOOKUP(A21,SINTÉTICA!B:S,7,FALSE)</f>
        <v>13100</v>
      </c>
      <c r="H21" s="723">
        <f t="shared" si="0"/>
        <v>16095.97</v>
      </c>
      <c r="I21" s="723">
        <f t="shared" si="2"/>
        <v>16095.97</v>
      </c>
      <c r="J21" s="724">
        <f t="shared" si="1"/>
        <v>2.3361808541755544E-2</v>
      </c>
      <c r="K21" s="725">
        <f t="shared" si="3"/>
        <v>0.70015819033427473</v>
      </c>
    </row>
    <row r="22" spans="1:11" ht="38.25" customHeight="1">
      <c r="A22" s="707" t="s">
        <v>13809</v>
      </c>
      <c r="B22" s="715" t="s">
        <v>14438</v>
      </c>
      <c r="C22" s="709" t="s">
        <v>517</v>
      </c>
      <c r="D22" s="719" t="s">
        <v>14066</v>
      </c>
      <c r="E22" s="716" t="s">
        <v>37</v>
      </c>
      <c r="F22" s="721">
        <f>SUMIFS(SINTÉTICA!G:G,SINTÉTICA!$B:$B,A22)</f>
        <v>2</v>
      </c>
      <c r="G22" s="712">
        <f>VLOOKUP(A22,SINTÉTICA!B:S,7,FALSE)</f>
        <v>16000</v>
      </c>
      <c r="H22" s="723">
        <f t="shared" si="0"/>
        <v>19659.2</v>
      </c>
      <c r="I22" s="723">
        <f t="shared" si="2"/>
        <v>39318.400000000001</v>
      </c>
      <c r="J22" s="724">
        <f t="shared" si="1"/>
        <v>5.706701323176927E-2</v>
      </c>
      <c r="K22" s="725">
        <f t="shared" si="3"/>
        <v>0.75722520356604406</v>
      </c>
    </row>
    <row r="23" spans="1:11" ht="28.5" customHeight="1">
      <c r="A23" s="707" t="s">
        <v>8233</v>
      </c>
      <c r="B23" s="715" t="s">
        <v>14438</v>
      </c>
      <c r="C23" s="709" t="s">
        <v>517</v>
      </c>
      <c r="D23" s="719" t="s">
        <v>14282</v>
      </c>
      <c r="E23" s="716" t="s">
        <v>37</v>
      </c>
      <c r="F23" s="721">
        <f>SUMIFS(SINTÉTICA!G:G,SINTÉTICA!$B:$B,A23)</f>
        <v>1</v>
      </c>
      <c r="G23" s="712">
        <f>VLOOKUP(A23,SINTÉTICA!B:S,7,FALSE)</f>
        <v>19176.53</v>
      </c>
      <c r="H23" s="723">
        <f t="shared" si="0"/>
        <v>23562.2</v>
      </c>
      <c r="I23" s="723">
        <f t="shared" si="2"/>
        <v>23562.2</v>
      </c>
      <c r="J23" s="724">
        <f t="shared" si="1"/>
        <v>3.4198349352201361E-2</v>
      </c>
      <c r="K23" s="725">
        <f t="shared" si="3"/>
        <v>0.7914235529182454</v>
      </c>
    </row>
    <row r="24" spans="1:11" ht="30" customHeight="1">
      <c r="A24" s="707" t="s">
        <v>13808</v>
      </c>
      <c r="B24" s="715" t="s">
        <v>14438</v>
      </c>
      <c r="C24" s="709" t="s">
        <v>517</v>
      </c>
      <c r="D24" s="719" t="s">
        <v>14064</v>
      </c>
      <c r="E24" s="716" t="s">
        <v>37</v>
      </c>
      <c r="F24" s="721">
        <f>SUMIFS(SINTÉTICA!G:G,SINTÉTICA!$B:$B,A24)</f>
        <v>2</v>
      </c>
      <c r="G24" s="712">
        <f>VLOOKUP(A24,SINTÉTICA!B:S,7,FALSE)</f>
        <v>23500</v>
      </c>
      <c r="H24" s="723">
        <f t="shared" si="0"/>
        <v>28874.45</v>
      </c>
      <c r="I24" s="723">
        <f t="shared" si="2"/>
        <v>57748.9</v>
      </c>
      <c r="J24" s="724">
        <f t="shared" si="1"/>
        <v>8.3817175684161124E-2</v>
      </c>
      <c r="K24" s="725">
        <f t="shared" si="3"/>
        <v>0.87524072860240654</v>
      </c>
    </row>
    <row r="25" spans="1:11" ht="30" customHeight="1">
      <c r="A25" s="707" t="s">
        <v>13818</v>
      </c>
      <c r="B25" s="715" t="s">
        <v>14438</v>
      </c>
      <c r="C25" s="709" t="s">
        <v>517</v>
      </c>
      <c r="D25" s="719" t="s">
        <v>14038</v>
      </c>
      <c r="E25" s="716" t="s">
        <v>37</v>
      </c>
      <c r="F25" s="721">
        <f>SUMIFS(SINTÉTICA!G:G,SINTÉTICA!$B:$B,A25)</f>
        <v>820</v>
      </c>
      <c r="G25" s="712">
        <f>VLOOKUP(A25,SINTÉTICA!B:S,7,FALSE)</f>
        <v>4</v>
      </c>
      <c r="H25" s="723">
        <f t="shared" si="0"/>
        <v>4.91</v>
      </c>
      <c r="I25" s="723">
        <f t="shared" si="2"/>
        <v>4026.2</v>
      </c>
      <c r="J25" s="724">
        <f t="shared" si="1"/>
        <v>5.8436561170787573E-3</v>
      </c>
      <c r="K25" s="725">
        <f t="shared" si="3"/>
        <v>0.88108438471948525</v>
      </c>
    </row>
    <row r="26" spans="1:11" ht="30" customHeight="1">
      <c r="A26" s="707">
        <v>98459</v>
      </c>
      <c r="B26" s="715" t="s">
        <v>74</v>
      </c>
      <c r="C26" s="709" t="s">
        <v>517</v>
      </c>
      <c r="D26" s="719" t="s">
        <v>1925</v>
      </c>
      <c r="E26" s="716" t="s">
        <v>2</v>
      </c>
      <c r="F26" s="721">
        <f>SUMIFS(SINTÉTICA!G:G,SINTÉTICA!$B:$B,A26)</f>
        <v>88</v>
      </c>
      <c r="G26" s="712">
        <f>VLOOKUP(A26,SINTÉTICA!B:S,7,FALSE)</f>
        <v>45</v>
      </c>
      <c r="H26" s="723">
        <f t="shared" si="0"/>
        <v>55.29</v>
      </c>
      <c r="I26" s="723">
        <f t="shared" si="2"/>
        <v>4865.5200000000004</v>
      </c>
      <c r="J26" s="724">
        <f t="shared" si="1"/>
        <v>7.0618513016663456E-3</v>
      </c>
      <c r="K26" s="725">
        <f t="shared" si="3"/>
        <v>0.88814623602115161</v>
      </c>
    </row>
    <row r="27" spans="1:11" ht="30" customHeight="1">
      <c r="A27" s="707" t="s">
        <v>13811</v>
      </c>
      <c r="B27" s="715" t="s">
        <v>14438</v>
      </c>
      <c r="C27" s="709" t="s">
        <v>517</v>
      </c>
      <c r="D27" s="719" t="s">
        <v>14073</v>
      </c>
      <c r="E27" s="716" t="s">
        <v>31</v>
      </c>
      <c r="F27" s="721">
        <f>SUMIFS(SINTÉTICA!G:G,SINTÉTICA!$B:$B,A27)</f>
        <v>1350</v>
      </c>
      <c r="G27" s="712">
        <f>VLOOKUP(A27,SINTÉTICA!B:S,7,FALSE)</f>
        <v>5.99</v>
      </c>
      <c r="H27" s="723">
        <f t="shared" si="0"/>
        <v>7.35</v>
      </c>
      <c r="I27" s="723">
        <f t="shared" si="2"/>
        <v>9922.5</v>
      </c>
      <c r="J27" s="724">
        <f t="shared" si="1"/>
        <v>1.4401589047169533E-2</v>
      </c>
      <c r="K27" s="725">
        <f t="shared" si="3"/>
        <v>0.9025478250683211</v>
      </c>
    </row>
    <row r="28" spans="1:11" ht="30" customHeight="1">
      <c r="A28" s="707" t="s">
        <v>13812</v>
      </c>
      <c r="B28" s="715" t="s">
        <v>14438</v>
      </c>
      <c r="C28" s="709" t="s">
        <v>517</v>
      </c>
      <c r="D28" s="719" t="s">
        <v>14074</v>
      </c>
      <c r="E28" s="716" t="s">
        <v>31</v>
      </c>
      <c r="F28" s="721">
        <f>SUMIFS(SINTÉTICA!G:G,SINTÉTICA!$B:$B,A28)</f>
        <v>1350</v>
      </c>
      <c r="G28" s="712">
        <f>VLOOKUP(A28,SINTÉTICA!B:S,7,FALSE)</f>
        <v>5.99</v>
      </c>
      <c r="H28" s="723">
        <f t="shared" si="0"/>
        <v>7.35</v>
      </c>
      <c r="I28" s="723">
        <f t="shared" si="2"/>
        <v>9922.5</v>
      </c>
      <c r="J28" s="724">
        <f t="shared" si="1"/>
        <v>1.4401589047169533E-2</v>
      </c>
      <c r="K28" s="725">
        <f t="shared" si="3"/>
        <v>0.91694941411549058</v>
      </c>
    </row>
    <row r="29" spans="1:11" ht="35.25" customHeight="1">
      <c r="A29" s="707">
        <v>92992</v>
      </c>
      <c r="B29" s="715" t="s">
        <v>74</v>
      </c>
      <c r="C29" s="709" t="s">
        <v>517</v>
      </c>
      <c r="D29" s="719" t="s">
        <v>5203</v>
      </c>
      <c r="E29" s="716" t="s">
        <v>31</v>
      </c>
      <c r="F29" s="721">
        <f>SUMIFS(SINTÉTICA!G:G,SINTÉTICA!$B:$B,A29)</f>
        <v>80</v>
      </c>
      <c r="G29" s="712">
        <f>VLOOKUP(A29,SINTÉTICA!B:S,7,FALSE)</f>
        <v>67</v>
      </c>
      <c r="H29" s="723">
        <f t="shared" si="0"/>
        <v>82.32</v>
      </c>
      <c r="I29" s="723">
        <f t="shared" si="2"/>
        <v>6585.6</v>
      </c>
      <c r="J29" s="724">
        <f t="shared" si="1"/>
        <v>9.558387989825114E-3</v>
      </c>
      <c r="K29" s="725">
        <f t="shared" si="3"/>
        <v>0.92650780210531569</v>
      </c>
    </row>
    <row r="30" spans="1:11" ht="35.25" customHeight="1">
      <c r="A30" s="707" t="s">
        <v>14271</v>
      </c>
      <c r="B30" s="715" t="s">
        <v>14438</v>
      </c>
      <c r="C30" s="709" t="s">
        <v>517</v>
      </c>
      <c r="D30" s="719" t="s">
        <v>14272</v>
      </c>
      <c r="E30" s="716" t="s">
        <v>5</v>
      </c>
      <c r="F30" s="721">
        <f>SUMIFS(SINTÉTICA!G:G,SINTÉTICA!$B:$B,A30)</f>
        <v>4</v>
      </c>
      <c r="G30" s="712">
        <f>VLOOKUP(A30,SINTÉTICA!B:S,7,FALSE)</f>
        <v>990</v>
      </c>
      <c r="H30" s="723">
        <f t="shared" si="0"/>
        <v>1216.4100000000001</v>
      </c>
      <c r="I30" s="723">
        <f t="shared" si="2"/>
        <v>4865.6400000000003</v>
      </c>
      <c r="J30" s="724">
        <f t="shared" si="1"/>
        <v>7.0620254705437112E-3</v>
      </c>
      <c r="K30" s="725">
        <f t="shared" si="3"/>
        <v>0.93356982757585938</v>
      </c>
    </row>
    <row r="31" spans="1:11" ht="51" customHeight="1">
      <c r="A31" s="707" t="s">
        <v>13568</v>
      </c>
      <c r="B31" s="715" t="s">
        <v>14438</v>
      </c>
      <c r="C31" s="709" t="s">
        <v>517</v>
      </c>
      <c r="D31" s="719" t="s">
        <v>14280</v>
      </c>
      <c r="E31" s="716" t="s">
        <v>37</v>
      </c>
      <c r="F31" s="721">
        <f>SUMIFS(SINTÉTICA!G:G,SINTÉTICA!$B:$B,A31)</f>
        <v>1</v>
      </c>
      <c r="G31" s="712">
        <f>VLOOKUP(A31,SINTÉTICA!B:S,7,FALSE)</f>
        <v>3539.99</v>
      </c>
      <c r="H31" s="723">
        <f t="shared" si="0"/>
        <v>4349.58</v>
      </c>
      <c r="I31" s="723">
        <f t="shared" si="2"/>
        <v>4349.58</v>
      </c>
      <c r="J31" s="724">
        <f t="shared" si="1"/>
        <v>6.313012213432871E-3</v>
      </c>
      <c r="K31" s="725">
        <f t="shared" si="3"/>
        <v>0.93988283978929221</v>
      </c>
    </row>
    <row r="32" spans="1:11" ht="38.25" customHeight="1">
      <c r="A32" s="707" t="s">
        <v>13536</v>
      </c>
      <c r="B32" s="715" t="s">
        <v>14438</v>
      </c>
      <c r="C32" s="709" t="s">
        <v>517</v>
      </c>
      <c r="D32" s="719" t="s">
        <v>13537</v>
      </c>
      <c r="E32" s="716" t="s">
        <v>37</v>
      </c>
      <c r="F32" s="721">
        <f>SUMIFS(SINTÉTICA!G:G,SINTÉTICA!$B:$B,A32)</f>
        <v>2</v>
      </c>
      <c r="G32" s="712">
        <f>VLOOKUP(A32,SINTÉTICA!B:S,7,FALSE)</f>
        <v>1710</v>
      </c>
      <c r="H32" s="723">
        <f t="shared" si="0"/>
        <v>2101.0700000000002</v>
      </c>
      <c r="I32" s="723">
        <f t="shared" si="2"/>
        <v>4202.1400000000003</v>
      </c>
      <c r="J32" s="724">
        <f t="shared" si="1"/>
        <v>6.0990167194429823E-3</v>
      </c>
      <c r="K32" s="725">
        <f t="shared" si="3"/>
        <v>0.94598185650873523</v>
      </c>
    </row>
    <row r="33" spans="1:11" ht="36" customHeight="1">
      <c r="A33" s="707">
        <v>103689</v>
      </c>
      <c r="B33" s="715" t="s">
        <v>74</v>
      </c>
      <c r="C33" s="709" t="s">
        <v>517</v>
      </c>
      <c r="D33" s="719" t="s">
        <v>8126</v>
      </c>
      <c r="E33" s="716" t="s">
        <v>2</v>
      </c>
      <c r="F33" s="721">
        <f>SUMIFS(SINTÉTICA!G:G,SINTÉTICA!$B:$B,A33)</f>
        <v>12</v>
      </c>
      <c r="G33" s="712">
        <f>VLOOKUP(A33,SINTÉTICA!B:S,7,FALSE)</f>
        <v>188</v>
      </c>
      <c r="H33" s="723">
        <f t="shared" si="0"/>
        <v>230.99</v>
      </c>
      <c r="I33" s="723">
        <f t="shared" si="2"/>
        <v>2771.88</v>
      </c>
      <c r="J33" s="724">
        <f t="shared" si="1"/>
        <v>4.0231268982684086E-3</v>
      </c>
      <c r="K33" s="725">
        <f t="shared" si="3"/>
        <v>0.95000498340700368</v>
      </c>
    </row>
    <row r="34" spans="1:11" ht="33.75" customHeight="1">
      <c r="A34" s="707" t="s">
        <v>14050</v>
      </c>
      <c r="B34" s="715" t="s">
        <v>14438</v>
      </c>
      <c r="C34" s="709" t="s">
        <v>517</v>
      </c>
      <c r="D34" s="719" t="s">
        <v>14051</v>
      </c>
      <c r="E34" s="716" t="s">
        <v>37</v>
      </c>
      <c r="F34" s="721">
        <f>SUMIFS(SINTÉTICA!G:G,SINTÉTICA!$B:$B,A34)</f>
        <v>180</v>
      </c>
      <c r="G34" s="712">
        <f>VLOOKUP(A34,SINTÉTICA!B:S,7,FALSE)</f>
        <v>7.1</v>
      </c>
      <c r="H34" s="723">
        <f t="shared" si="0"/>
        <v>8.7200000000000006</v>
      </c>
      <c r="I34" s="723">
        <f t="shared" si="2"/>
        <v>1569.6</v>
      </c>
      <c r="J34" s="724">
        <f t="shared" si="1"/>
        <v>2.2781289159422824E-3</v>
      </c>
      <c r="K34" s="725">
        <f t="shared" si="3"/>
        <v>0.95228311232294593</v>
      </c>
    </row>
    <row r="35" spans="1:11" ht="32.25" customHeight="1">
      <c r="A35" s="707" t="s">
        <v>14061</v>
      </c>
      <c r="B35" s="715" t="s">
        <v>14438</v>
      </c>
      <c r="C35" s="709" t="s">
        <v>517</v>
      </c>
      <c r="D35" s="719" t="s">
        <v>14062</v>
      </c>
      <c r="E35" s="716" t="s">
        <v>37</v>
      </c>
      <c r="F35" s="721">
        <f>SUMIFS(SINTÉTICA!G:G,SINTÉTICA!$B:$B,A35)</f>
        <v>1</v>
      </c>
      <c r="G35" s="712">
        <f>VLOOKUP(A35,SINTÉTICA!B:S,7,FALSE)</f>
        <v>3280.01</v>
      </c>
      <c r="H35" s="723">
        <f t="shared" si="0"/>
        <v>4030.14</v>
      </c>
      <c r="I35" s="723">
        <f t="shared" si="2"/>
        <v>4030.14</v>
      </c>
      <c r="J35" s="724">
        <f t="shared" si="1"/>
        <v>5.8493746618855959E-3</v>
      </c>
      <c r="K35" s="725">
        <f t="shared" si="3"/>
        <v>0.95813248698483156</v>
      </c>
    </row>
    <row r="36" spans="1:11" ht="30" customHeight="1">
      <c r="A36" s="707" t="s">
        <v>13813</v>
      </c>
      <c r="B36" s="715" t="s">
        <v>14438</v>
      </c>
      <c r="C36" s="709" t="s">
        <v>517</v>
      </c>
      <c r="D36" s="719" t="s">
        <v>14075</v>
      </c>
      <c r="E36" s="716" t="s">
        <v>31</v>
      </c>
      <c r="F36" s="721">
        <f>SUMIFS(SINTÉTICA!G:G,SINTÉTICA!$B:$B,A36)</f>
        <v>480</v>
      </c>
      <c r="G36" s="712">
        <f>VLOOKUP(A36,SINTÉTICA!B:S,7,FALSE)</f>
        <v>5.99</v>
      </c>
      <c r="H36" s="723">
        <f t="shared" si="0"/>
        <v>7.35</v>
      </c>
      <c r="I36" s="723">
        <f t="shared" si="2"/>
        <v>3528</v>
      </c>
      <c r="J36" s="724">
        <f t="shared" si="1"/>
        <v>5.1205649945491672E-3</v>
      </c>
      <c r="K36" s="725">
        <f t="shared" si="3"/>
        <v>0.96325305197938071</v>
      </c>
    </row>
    <row r="37" spans="1:11" ht="35.25" customHeight="1">
      <c r="A37" s="707" t="s">
        <v>14215</v>
      </c>
      <c r="B37" s="715" t="s">
        <v>14438</v>
      </c>
      <c r="C37" s="709" t="s">
        <v>517</v>
      </c>
      <c r="D37" s="719" t="s">
        <v>14222</v>
      </c>
      <c r="E37" s="716" t="s">
        <v>2</v>
      </c>
      <c r="F37" s="721">
        <f>SUMIFS(SINTÉTICA!G:G,SINTÉTICA!$B:$B,A37)</f>
        <v>13.3</v>
      </c>
      <c r="G37" s="712">
        <f>VLOOKUP(A37,SINTÉTICA!B:S,7,FALSE)</f>
        <v>214.72</v>
      </c>
      <c r="H37" s="723">
        <f t="shared" si="0"/>
        <v>263.82</v>
      </c>
      <c r="I37" s="723">
        <f t="shared" si="2"/>
        <v>3508.8</v>
      </c>
      <c r="J37" s="724">
        <f t="shared" si="1"/>
        <v>5.0926979741706688E-3</v>
      </c>
      <c r="K37" s="725">
        <f t="shared" si="3"/>
        <v>0.96834574995355138</v>
      </c>
    </row>
    <row r="38" spans="1:11" ht="35.25" customHeight="1">
      <c r="A38" s="707" t="s">
        <v>13817</v>
      </c>
      <c r="B38" s="715" t="s">
        <v>14438</v>
      </c>
      <c r="C38" s="709" t="s">
        <v>517</v>
      </c>
      <c r="D38" s="719" t="s">
        <v>14034</v>
      </c>
      <c r="E38" s="716" t="s">
        <v>37</v>
      </c>
      <c r="F38" s="721">
        <f>SUMIFS(SINTÉTICA!G:G,SINTÉTICA!$B:$B,A38)</f>
        <v>200</v>
      </c>
      <c r="G38" s="712">
        <f>VLOOKUP(A38,SINTÉTICA!B:S,7,FALSE)</f>
        <v>4</v>
      </c>
      <c r="H38" s="723">
        <f t="shared" si="0"/>
        <v>4.91</v>
      </c>
      <c r="I38" s="723">
        <f t="shared" si="2"/>
        <v>982</v>
      </c>
      <c r="J38" s="724">
        <f t="shared" si="1"/>
        <v>1.4252819797753069E-3</v>
      </c>
      <c r="K38" s="725">
        <f t="shared" si="3"/>
        <v>0.9697710319333267</v>
      </c>
    </row>
    <row r="39" spans="1:11" ht="35.25" customHeight="1">
      <c r="A39" s="707">
        <v>97668</v>
      </c>
      <c r="B39" s="715" t="s">
        <v>74</v>
      </c>
      <c r="C39" s="709" t="s">
        <v>517</v>
      </c>
      <c r="D39" s="719" t="s">
        <v>5186</v>
      </c>
      <c r="E39" s="716" t="s">
        <v>31</v>
      </c>
      <c r="F39" s="721">
        <f>SUMIFS(SINTÉTICA!G:G,SINTÉTICA!$B:$B,A39)</f>
        <v>140</v>
      </c>
      <c r="G39" s="712">
        <f>VLOOKUP(A39,SINTÉTICA!B:S,7,FALSE)</f>
        <v>14.21</v>
      </c>
      <c r="H39" s="723">
        <f t="shared" si="0"/>
        <v>17.45</v>
      </c>
      <c r="I39" s="723">
        <f t="shared" si="2"/>
        <v>2443</v>
      </c>
      <c r="J39" s="724">
        <f t="shared" si="1"/>
        <v>3.5457880617017052E-3</v>
      </c>
      <c r="K39" s="725">
        <f t="shared" si="3"/>
        <v>0.97331681999502839</v>
      </c>
    </row>
    <row r="40" spans="1:11" ht="30.75" customHeight="1">
      <c r="A40" s="707">
        <v>97888</v>
      </c>
      <c r="B40" s="715" t="s">
        <v>74</v>
      </c>
      <c r="C40" s="709" t="s">
        <v>517</v>
      </c>
      <c r="D40" s="719" t="s">
        <v>4512</v>
      </c>
      <c r="E40" s="716" t="s">
        <v>37</v>
      </c>
      <c r="F40" s="721">
        <f>SUMIFS(SINTÉTICA!G:G,SINTÉTICA!$B:$B,A40)</f>
        <v>4</v>
      </c>
      <c r="G40" s="712">
        <f>VLOOKUP(A40,SINTÉTICA!B:S,7,FALSE)</f>
        <v>219</v>
      </c>
      <c r="H40" s="723">
        <f t="shared" si="0"/>
        <v>269.08</v>
      </c>
      <c r="I40" s="723">
        <f t="shared" si="2"/>
        <v>1076.32</v>
      </c>
      <c r="J40" s="724">
        <f t="shared" si="1"/>
        <v>1.5621787173846825E-3</v>
      </c>
      <c r="K40" s="725">
        <f t="shared" si="3"/>
        <v>0.97487899871241313</v>
      </c>
    </row>
    <row r="41" spans="1:11" ht="30" customHeight="1">
      <c r="A41" s="707">
        <v>96974</v>
      </c>
      <c r="B41" s="715" t="s">
        <v>74</v>
      </c>
      <c r="C41" s="709" t="s">
        <v>517</v>
      </c>
      <c r="D41" s="719" t="s">
        <v>8276</v>
      </c>
      <c r="E41" s="716" t="s">
        <v>31</v>
      </c>
      <c r="F41" s="721">
        <f>SUMIFS(SINTÉTICA!G:G,SINTÉTICA!$B:$B,A41)</f>
        <v>20</v>
      </c>
      <c r="G41" s="712">
        <f>VLOOKUP(A41,SINTÉTICA!B:S,7,FALSE)</f>
        <v>84.54</v>
      </c>
      <c r="H41" s="723">
        <f t="shared" si="0"/>
        <v>103.87</v>
      </c>
      <c r="I41" s="723">
        <f t="shared" si="2"/>
        <v>2077.4</v>
      </c>
      <c r="J41" s="724">
        <f t="shared" si="1"/>
        <v>3.0151535486611226E-3</v>
      </c>
      <c r="K41" s="725">
        <f t="shared" si="3"/>
        <v>0.97789415226107423</v>
      </c>
    </row>
    <row r="42" spans="1:11" ht="30" customHeight="1">
      <c r="A42" s="707" t="s">
        <v>14137</v>
      </c>
      <c r="B42" s="715" t="s">
        <v>14438</v>
      </c>
      <c r="C42" s="709" t="s">
        <v>517</v>
      </c>
      <c r="D42" s="719" t="s">
        <v>14423</v>
      </c>
      <c r="E42" s="716" t="s">
        <v>37</v>
      </c>
      <c r="F42" s="721">
        <f>SUMIFS(SINTÉTICA!G:G,SINTÉTICA!$B:$B,A42)</f>
        <v>1</v>
      </c>
      <c r="G42" s="712">
        <f>VLOOKUP(A42,SINTÉTICA!B:S,7,FALSE)</f>
        <v>1469.65</v>
      </c>
      <c r="H42" s="723">
        <f t="shared" si="0"/>
        <v>1805.75</v>
      </c>
      <c r="I42" s="723">
        <f t="shared" si="2"/>
        <v>1805.75</v>
      </c>
      <c r="J42" s="724">
        <f t="shared" si="1"/>
        <v>2.620878752524705E-3</v>
      </c>
      <c r="K42" s="725">
        <f t="shared" si="3"/>
        <v>0.98051503101359894</v>
      </c>
    </row>
    <row r="43" spans="1:11" ht="35.25" customHeight="1">
      <c r="A43" s="707">
        <v>92988</v>
      </c>
      <c r="B43" s="715" t="s">
        <v>74</v>
      </c>
      <c r="C43" s="709" t="s">
        <v>517</v>
      </c>
      <c r="D43" s="719" t="s">
        <v>5201</v>
      </c>
      <c r="E43" s="716" t="s">
        <v>31</v>
      </c>
      <c r="F43" s="721">
        <f>SUMIFS(SINTÉTICA!G:G,SINTÉTICA!$B:$B,A43)</f>
        <v>25</v>
      </c>
      <c r="G43" s="712">
        <f>VLOOKUP(A43,SINTÉTICA!B:S,7,FALSE)</f>
        <v>34</v>
      </c>
      <c r="H43" s="723">
        <f t="shared" si="0"/>
        <v>41.77</v>
      </c>
      <c r="I43" s="723">
        <f t="shared" si="2"/>
        <v>1044.25</v>
      </c>
      <c r="J43" s="724">
        <f t="shared" si="1"/>
        <v>1.5156320849087212E-3</v>
      </c>
      <c r="K43" s="725">
        <f t="shared" si="3"/>
        <v>0.98203066309850762</v>
      </c>
    </row>
    <row r="44" spans="1:11" ht="45">
      <c r="A44" s="707" t="s">
        <v>14138</v>
      </c>
      <c r="B44" s="715" t="s">
        <v>14438</v>
      </c>
      <c r="C44" s="709" t="s">
        <v>517</v>
      </c>
      <c r="D44" s="719" t="s">
        <v>14136</v>
      </c>
      <c r="E44" s="716" t="s">
        <v>37</v>
      </c>
      <c r="F44" s="721">
        <f>SUMIFS(SINTÉTICA!G:G,SINTÉTICA!$B:$B,A44)</f>
        <v>6</v>
      </c>
      <c r="G44" s="712">
        <f>VLOOKUP(A44,SINTÉTICA!B:S,7,FALSE)</f>
        <v>223.39</v>
      </c>
      <c r="H44" s="723">
        <f t="shared" si="0"/>
        <v>274.47000000000003</v>
      </c>
      <c r="I44" s="723">
        <f t="shared" si="2"/>
        <v>1646.82</v>
      </c>
      <c r="J44" s="724">
        <f t="shared" si="1"/>
        <v>2.3902065885270576E-3</v>
      </c>
      <c r="K44" s="725">
        <f t="shared" si="3"/>
        <v>0.98442086968703468</v>
      </c>
    </row>
    <row r="45" spans="1:11" ht="35.25" customHeight="1">
      <c r="A45" s="707" t="s">
        <v>14101</v>
      </c>
      <c r="B45" s="715" t="s">
        <v>14438</v>
      </c>
      <c r="C45" s="709" t="s">
        <v>517</v>
      </c>
      <c r="D45" s="719" t="s">
        <v>14107</v>
      </c>
      <c r="E45" s="716" t="s">
        <v>31</v>
      </c>
      <c r="F45" s="721">
        <f>SUMIFS(SINTÉTICA!G:G,SINTÉTICA!$B:$B,A45)</f>
        <v>13</v>
      </c>
      <c r="G45" s="712">
        <f>VLOOKUP(A45,SINTÉTICA!B:S,7,FALSE)</f>
        <v>97.55</v>
      </c>
      <c r="H45" s="723">
        <f t="shared" si="0"/>
        <v>119.85</v>
      </c>
      <c r="I45" s="723">
        <f t="shared" si="2"/>
        <v>1558.05</v>
      </c>
      <c r="J45" s="724">
        <f t="shared" si="1"/>
        <v>2.2613651614958419E-3</v>
      </c>
      <c r="K45" s="725">
        <f t="shared" si="3"/>
        <v>0.98668223484853057</v>
      </c>
    </row>
    <row r="46" spans="1:11" ht="30.75" customHeight="1">
      <c r="A46" s="707">
        <v>92984</v>
      </c>
      <c r="B46" s="715" t="s">
        <v>74</v>
      </c>
      <c r="C46" s="709" t="s">
        <v>517</v>
      </c>
      <c r="D46" s="719" t="s">
        <v>5199</v>
      </c>
      <c r="E46" s="716" t="s">
        <v>31</v>
      </c>
      <c r="F46" s="721">
        <f>SUMIFS(SINTÉTICA!G:G,SINTÉTICA!$B:$B,A46)</f>
        <v>46</v>
      </c>
      <c r="G46" s="712">
        <f>VLOOKUP(A46,SINTÉTICA!B:S,7,FALSE)</f>
        <v>21</v>
      </c>
      <c r="H46" s="723">
        <f t="shared" si="0"/>
        <v>25.8</v>
      </c>
      <c r="I46" s="723">
        <f t="shared" si="2"/>
        <v>1186.8</v>
      </c>
      <c r="J46" s="724">
        <f t="shared" si="1"/>
        <v>1.7225301971459613E-3</v>
      </c>
      <c r="K46" s="725">
        <f t="shared" si="3"/>
        <v>0.98840476504567654</v>
      </c>
    </row>
    <row r="47" spans="1:11" ht="30" customHeight="1">
      <c r="A47" s="707">
        <v>101896</v>
      </c>
      <c r="B47" s="715" t="s">
        <v>74</v>
      </c>
      <c r="C47" s="709" t="s">
        <v>517</v>
      </c>
      <c r="D47" s="719" t="s">
        <v>3712</v>
      </c>
      <c r="E47" s="716" t="s">
        <v>37</v>
      </c>
      <c r="F47" s="721">
        <f>SUMIFS(SINTÉTICA!G:G,SINTÉTICA!$B:$B,A47)</f>
        <v>2</v>
      </c>
      <c r="G47" s="712">
        <f>VLOOKUP(A47,SINTÉTICA!B:S,7,FALSE)</f>
        <v>247</v>
      </c>
      <c r="H47" s="723">
        <f t="shared" si="0"/>
        <v>303.48</v>
      </c>
      <c r="I47" s="723">
        <f t="shared" si="2"/>
        <v>606.96</v>
      </c>
      <c r="J47" s="724">
        <f t="shared" si="1"/>
        <v>8.8094618171529555E-4</v>
      </c>
      <c r="K47" s="725">
        <f t="shared" si="3"/>
        <v>0.98928571122739184</v>
      </c>
    </row>
    <row r="48" spans="1:11" ht="30" customHeight="1">
      <c r="A48" s="707" t="s">
        <v>13815</v>
      </c>
      <c r="B48" s="715" t="s">
        <v>14438</v>
      </c>
      <c r="C48" s="709" t="s">
        <v>517</v>
      </c>
      <c r="D48" s="719" t="s">
        <v>14083</v>
      </c>
      <c r="E48" s="716" t="s">
        <v>31</v>
      </c>
      <c r="F48" s="721">
        <f>SUMIFS(SINTÉTICA!G:G,SINTÉTICA!$B:$B,A48)</f>
        <v>35</v>
      </c>
      <c r="G48" s="712">
        <f>VLOOKUP(A48,SINTÉTICA!B:S,7,FALSE)</f>
        <v>16.7</v>
      </c>
      <c r="H48" s="723">
        <f t="shared" ref="H48:H73" si="4">TRUNC((G48*(1+$H$8)),2)</f>
        <v>20.51</v>
      </c>
      <c r="I48" s="723">
        <f t="shared" si="2"/>
        <v>717.85</v>
      </c>
      <c r="J48" s="724">
        <f t="shared" ref="J48:J73" si="5">I48/$I$74</f>
        <v>1.0418927384742403E-3</v>
      </c>
      <c r="K48" s="725">
        <f t="shared" si="3"/>
        <v>0.99032760396586605</v>
      </c>
    </row>
    <row r="49" spans="1:11" ht="35.25" customHeight="1">
      <c r="A49" s="707" t="s">
        <v>13807</v>
      </c>
      <c r="B49" s="715" t="s">
        <v>14438</v>
      </c>
      <c r="C49" s="709" t="s">
        <v>517</v>
      </c>
      <c r="D49" s="719" t="s">
        <v>14088</v>
      </c>
      <c r="E49" s="716" t="s">
        <v>31</v>
      </c>
      <c r="F49" s="721">
        <f>SUMIFS(SINTÉTICA!G:G,SINTÉTICA!$B:$B,A49)</f>
        <v>21</v>
      </c>
      <c r="G49" s="712">
        <f>VLOOKUP(A49,SINTÉTICA!B:S,7,FALSE)</f>
        <v>33.299999999999997</v>
      </c>
      <c r="H49" s="723">
        <f t="shared" si="4"/>
        <v>40.909999999999997</v>
      </c>
      <c r="I49" s="723">
        <f t="shared" si="2"/>
        <v>859.11</v>
      </c>
      <c r="J49" s="724">
        <f t="shared" si="5"/>
        <v>1.2469185352798004E-3</v>
      </c>
      <c r="K49" s="725">
        <f t="shared" si="3"/>
        <v>0.99157452250114586</v>
      </c>
    </row>
    <row r="50" spans="1:11" ht="35.25" customHeight="1">
      <c r="A50" s="707" t="s">
        <v>14085</v>
      </c>
      <c r="B50" s="715" t="s">
        <v>14438</v>
      </c>
      <c r="C50" s="709" t="s">
        <v>517</v>
      </c>
      <c r="D50" s="720" t="s">
        <v>14086</v>
      </c>
      <c r="E50" s="717" t="s">
        <v>31</v>
      </c>
      <c r="F50" s="721">
        <f>SUMIFS(SINTÉTICA!G:G,SINTÉTICA!$B:$B,A50)</f>
        <v>20</v>
      </c>
      <c r="G50" s="712">
        <f>VLOOKUP(A50,SINTÉTICA!B:S,7,FALSE)</f>
        <v>24.3</v>
      </c>
      <c r="H50" s="723">
        <f t="shared" si="4"/>
        <v>29.85</v>
      </c>
      <c r="I50" s="723">
        <f t="shared" si="2"/>
        <v>597</v>
      </c>
      <c r="J50" s="724">
        <f t="shared" si="5"/>
        <v>8.6649016489394922E-4</v>
      </c>
      <c r="K50" s="725">
        <f t="shared" si="3"/>
        <v>0.99244101266603979</v>
      </c>
    </row>
    <row r="51" spans="1:11" ht="35.25" customHeight="1">
      <c r="A51" s="707">
        <v>100775</v>
      </c>
      <c r="B51" s="715" t="s">
        <v>74</v>
      </c>
      <c r="C51" s="709" t="s">
        <v>517</v>
      </c>
      <c r="D51" s="719" t="s">
        <v>6097</v>
      </c>
      <c r="E51" s="716" t="s">
        <v>40</v>
      </c>
      <c r="F51" s="721">
        <f>SUMIFS(SINTÉTICA!G:G,SINTÉTICA!$B:$B,A51)</f>
        <v>66</v>
      </c>
      <c r="G51" s="712">
        <f>VLOOKUP(A51,SINTÉTICA!B:S,7,FALSE)</f>
        <v>12.33</v>
      </c>
      <c r="H51" s="723">
        <f t="shared" si="4"/>
        <v>15.14</v>
      </c>
      <c r="I51" s="723">
        <f t="shared" si="2"/>
        <v>999.24</v>
      </c>
      <c r="J51" s="724">
        <f t="shared" si="5"/>
        <v>1.4503042418235006E-3</v>
      </c>
      <c r="K51" s="725">
        <f t="shared" si="3"/>
        <v>0.99389131690786325</v>
      </c>
    </row>
    <row r="52" spans="1:11" ht="30.75" customHeight="1">
      <c r="A52" s="707">
        <v>96986</v>
      </c>
      <c r="B52" s="715" t="s">
        <v>74</v>
      </c>
      <c r="C52" s="709" t="s">
        <v>517</v>
      </c>
      <c r="D52" s="719" t="s">
        <v>8284</v>
      </c>
      <c r="E52" s="716" t="s">
        <v>37</v>
      </c>
      <c r="F52" s="721">
        <f>SUMIFS(SINTÉTICA!G:G,SINTÉTICA!$B:$B,A52)</f>
        <v>6</v>
      </c>
      <c r="G52" s="712">
        <f>VLOOKUP(A52,SINTÉTICA!B:S,7,FALSE)</f>
        <v>128.19999999999999</v>
      </c>
      <c r="H52" s="723">
        <f t="shared" si="4"/>
        <v>157.51</v>
      </c>
      <c r="I52" s="723">
        <f t="shared" si="2"/>
        <v>945.06</v>
      </c>
      <c r="J52" s="724">
        <f t="shared" si="5"/>
        <v>1.3716669936929241E-3</v>
      </c>
      <c r="K52" s="725">
        <f t="shared" si="3"/>
        <v>0.99526298390155621</v>
      </c>
    </row>
    <row r="53" spans="1:11" ht="30" customHeight="1">
      <c r="A53" s="707" t="s">
        <v>8232</v>
      </c>
      <c r="B53" s="715" t="s">
        <v>14438</v>
      </c>
      <c r="C53" s="709" t="s">
        <v>517</v>
      </c>
      <c r="D53" s="719" t="s">
        <v>5765</v>
      </c>
      <c r="E53" s="716" t="s">
        <v>37</v>
      </c>
      <c r="F53" s="721">
        <f>SUMIFS(SINTÉTICA!G:G,SINTÉTICA!$B:$B,A53)</f>
        <v>3</v>
      </c>
      <c r="G53" s="712">
        <f>VLOOKUP(A53,SINTÉTICA!B:S,7,FALSE)</f>
        <v>45</v>
      </c>
      <c r="H53" s="723">
        <f t="shared" si="4"/>
        <v>55.29</v>
      </c>
      <c r="I53" s="723">
        <f t="shared" si="2"/>
        <v>165.87</v>
      </c>
      <c r="J53" s="724">
        <f t="shared" si="5"/>
        <v>2.407449307386254E-4</v>
      </c>
      <c r="K53" s="725">
        <f t="shared" si="3"/>
        <v>0.99550372883229488</v>
      </c>
    </row>
    <row r="54" spans="1:11" ht="30" customHeight="1">
      <c r="A54" s="707">
        <v>94213</v>
      </c>
      <c r="B54" s="715" t="s">
        <v>74</v>
      </c>
      <c r="C54" s="709" t="s">
        <v>517</v>
      </c>
      <c r="D54" s="719" t="s">
        <v>2265</v>
      </c>
      <c r="E54" s="716" t="s">
        <v>2</v>
      </c>
      <c r="F54" s="721">
        <f>SUMIFS(SINTÉTICA!G:G,SINTÉTICA!$B:$B,A54)</f>
        <v>6</v>
      </c>
      <c r="G54" s="712">
        <f>VLOOKUP(A54,SINTÉTICA!B:S,7,FALSE)</f>
        <v>68.400000000000006</v>
      </c>
      <c r="H54" s="723">
        <f t="shared" si="4"/>
        <v>84.04</v>
      </c>
      <c r="I54" s="723">
        <f t="shared" si="2"/>
        <v>504.24</v>
      </c>
      <c r="J54" s="724">
        <f t="shared" si="5"/>
        <v>7.3185762269032664E-4</v>
      </c>
      <c r="K54" s="725">
        <f t="shared" si="3"/>
        <v>0.99623558645498522</v>
      </c>
    </row>
    <row r="55" spans="1:11" ht="35.25" customHeight="1">
      <c r="A55" s="707">
        <v>100862</v>
      </c>
      <c r="B55" s="715" t="s">
        <v>74</v>
      </c>
      <c r="C55" s="709" t="s">
        <v>517</v>
      </c>
      <c r="D55" s="719" t="s">
        <v>3005</v>
      </c>
      <c r="E55" s="716" t="s">
        <v>37</v>
      </c>
      <c r="F55" s="721">
        <f>SUMIFS(SINTÉTICA!G:G,SINTÉTICA!$B:$B,A55)</f>
        <v>9</v>
      </c>
      <c r="G55" s="712">
        <f>VLOOKUP(A55,SINTÉTICA!B:S,7,FALSE)</f>
        <v>34.799999999999997</v>
      </c>
      <c r="H55" s="723">
        <f t="shared" si="4"/>
        <v>42.75</v>
      </c>
      <c r="I55" s="723">
        <f t="shared" si="2"/>
        <v>384.75</v>
      </c>
      <c r="J55" s="724">
        <f t="shared" si="5"/>
        <v>5.5842896305351251E-4</v>
      </c>
      <c r="K55" s="725">
        <f t="shared" si="3"/>
        <v>0.99679401541803869</v>
      </c>
    </row>
    <row r="56" spans="1:11" ht="35.25" customHeight="1">
      <c r="A56" s="707">
        <v>101894</v>
      </c>
      <c r="B56" s="715" t="s">
        <v>74</v>
      </c>
      <c r="C56" s="709" t="s">
        <v>517</v>
      </c>
      <c r="D56" s="719" t="s">
        <v>3710</v>
      </c>
      <c r="E56" s="716" t="s">
        <v>37</v>
      </c>
      <c r="F56" s="721">
        <f>SUMIFS(SINTÉTICA!G:G,SINTÉTICA!$B:$B,A56)</f>
        <v>2</v>
      </c>
      <c r="G56" s="712">
        <f>VLOOKUP(A56,SINTÉTICA!B:S,7,FALSE)</f>
        <v>123</v>
      </c>
      <c r="H56" s="723">
        <f t="shared" si="4"/>
        <v>151.13</v>
      </c>
      <c r="I56" s="723">
        <f t="shared" si="2"/>
        <v>302.26</v>
      </c>
      <c r="J56" s="724">
        <f t="shared" si="5"/>
        <v>4.3870237393776396E-4</v>
      </c>
      <c r="K56" s="725">
        <f t="shared" si="3"/>
        <v>0.99723271779197642</v>
      </c>
    </row>
    <row r="57" spans="1:11" ht="35.25" customHeight="1">
      <c r="A57" s="707" t="s">
        <v>14140</v>
      </c>
      <c r="B57" s="715" t="s">
        <v>14438</v>
      </c>
      <c r="C57" s="709" t="s">
        <v>517</v>
      </c>
      <c r="D57" s="719" t="s">
        <v>14141</v>
      </c>
      <c r="E57" s="716" t="s">
        <v>37</v>
      </c>
      <c r="F57" s="721">
        <f>SUMIFS(SINTÉTICA!G:G,SINTÉTICA!$B:$B,A57)</f>
        <v>6</v>
      </c>
      <c r="G57" s="712">
        <f>VLOOKUP(A57,SINTÉTICA!B:S,7,FALSE)</f>
        <v>47.36</v>
      </c>
      <c r="H57" s="723">
        <f t="shared" si="4"/>
        <v>58.19</v>
      </c>
      <c r="I57" s="723">
        <f t="shared" si="2"/>
        <v>349.14</v>
      </c>
      <c r="J57" s="724">
        <f t="shared" si="5"/>
        <v>5.0674434869526542E-4</v>
      </c>
      <c r="K57" s="725">
        <f t="shared" si="3"/>
        <v>0.99773946214067166</v>
      </c>
    </row>
    <row r="58" spans="1:11" ht="30.75" customHeight="1">
      <c r="A58" s="707" t="s">
        <v>14090</v>
      </c>
      <c r="B58" s="715" t="s">
        <v>14438</v>
      </c>
      <c r="C58" s="709" t="s">
        <v>517</v>
      </c>
      <c r="D58" s="719" t="s">
        <v>14095</v>
      </c>
      <c r="E58" s="716" t="s">
        <v>37</v>
      </c>
      <c r="F58" s="721">
        <f>SUMIFS(SINTÉTICA!G:G,SINTÉTICA!$B:$B,A58)</f>
        <v>8</v>
      </c>
      <c r="G58" s="712">
        <f>VLOOKUP(A58,SINTÉTICA!B:S,7,FALSE)</f>
        <v>17</v>
      </c>
      <c r="H58" s="723">
        <f t="shared" si="4"/>
        <v>20.88</v>
      </c>
      <c r="I58" s="723">
        <f t="shared" si="2"/>
        <v>167.04</v>
      </c>
      <c r="J58" s="724">
        <f t="shared" si="5"/>
        <v>2.4244307729294015E-4</v>
      </c>
      <c r="K58" s="725">
        <f t="shared" si="3"/>
        <v>0.99798190521796459</v>
      </c>
    </row>
    <row r="59" spans="1:11" ht="30" customHeight="1">
      <c r="A59" s="707" t="s">
        <v>14091</v>
      </c>
      <c r="B59" s="715" t="s">
        <v>14438</v>
      </c>
      <c r="C59" s="709" t="s">
        <v>517</v>
      </c>
      <c r="D59" s="719" t="s">
        <v>14096</v>
      </c>
      <c r="E59" s="716" t="s">
        <v>37</v>
      </c>
      <c r="F59" s="721">
        <f>SUMIFS(SINTÉTICA!G:G,SINTÉTICA!$B:$B,A59)</f>
        <v>6</v>
      </c>
      <c r="G59" s="712">
        <f>VLOOKUP(A59,SINTÉTICA!B:S,7,FALSE)</f>
        <v>22</v>
      </c>
      <c r="H59" s="723">
        <f t="shared" si="4"/>
        <v>27.03</v>
      </c>
      <c r="I59" s="723">
        <f t="shared" si="2"/>
        <v>162.18</v>
      </c>
      <c r="J59" s="724">
        <f t="shared" si="5"/>
        <v>2.3538923775963267E-4</v>
      </c>
      <c r="K59" s="725">
        <f t="shared" si="3"/>
        <v>0.99821729445572427</v>
      </c>
    </row>
    <row r="60" spans="1:11" ht="30" customHeight="1">
      <c r="A60" s="707">
        <v>91926</v>
      </c>
      <c r="B60" s="715" t="s">
        <v>74</v>
      </c>
      <c r="C60" s="709" t="s">
        <v>517</v>
      </c>
      <c r="D60" s="719" t="s">
        <v>6215</v>
      </c>
      <c r="E60" s="716" t="s">
        <v>31</v>
      </c>
      <c r="F60" s="721">
        <f>SUMIFS(SINTÉTICA!G:G,SINTÉTICA!$B:$B,A60)</f>
        <v>50</v>
      </c>
      <c r="G60" s="712">
        <f>VLOOKUP(A60,SINTÉTICA!B:S,7,FALSE)</f>
        <v>2.1</v>
      </c>
      <c r="H60" s="723">
        <f t="shared" si="4"/>
        <v>2.58</v>
      </c>
      <c r="I60" s="723">
        <f t="shared" si="2"/>
        <v>129</v>
      </c>
      <c r="J60" s="724">
        <f t="shared" si="5"/>
        <v>1.872315431680393E-4</v>
      </c>
      <c r="K60" s="725">
        <f t="shared" si="3"/>
        <v>0.99840452599889229</v>
      </c>
    </row>
    <row r="61" spans="1:11" ht="37.5" customHeight="1">
      <c r="A61" s="707" t="s">
        <v>14118</v>
      </c>
      <c r="B61" s="715" t="s">
        <v>14438</v>
      </c>
      <c r="C61" s="709" t="s">
        <v>517</v>
      </c>
      <c r="D61" s="719" t="s">
        <v>14119</v>
      </c>
      <c r="E61" s="716" t="s">
        <v>31</v>
      </c>
      <c r="F61" s="721">
        <f>SUMIFS(SINTÉTICA!G:G,SINTÉTICA!$B:$B,A61)</f>
        <v>3</v>
      </c>
      <c r="G61" s="712">
        <f>VLOOKUP(A61,SINTÉTICA!B:S,7,FALSE)</f>
        <v>36</v>
      </c>
      <c r="H61" s="723">
        <f t="shared" si="4"/>
        <v>44.23</v>
      </c>
      <c r="I61" s="723">
        <f t="shared" si="2"/>
        <v>132.69</v>
      </c>
      <c r="J61" s="724">
        <f t="shared" si="5"/>
        <v>1.9258723614703203E-4</v>
      </c>
      <c r="K61" s="725">
        <f t="shared" si="3"/>
        <v>0.9985971132350393</v>
      </c>
    </row>
    <row r="62" spans="1:11" ht="35.25" customHeight="1">
      <c r="A62" s="707" t="s">
        <v>8225</v>
      </c>
      <c r="B62" s="715" t="s">
        <v>14438</v>
      </c>
      <c r="C62" s="709" t="s">
        <v>517</v>
      </c>
      <c r="D62" s="719" t="s">
        <v>13797</v>
      </c>
      <c r="E62" s="716" t="s">
        <v>37</v>
      </c>
      <c r="F62" s="721">
        <f>SUMIFS(SINTÉTICA!G:G,SINTÉTICA!$B:$B,A62)</f>
        <v>1</v>
      </c>
      <c r="G62" s="712">
        <f>VLOOKUP(A62,SINTÉTICA!B:S,7,FALSE)</f>
        <v>190.47</v>
      </c>
      <c r="H62" s="723">
        <f t="shared" si="4"/>
        <v>234.03</v>
      </c>
      <c r="I62" s="723">
        <f t="shared" si="2"/>
        <v>234.03</v>
      </c>
      <c r="J62" s="724">
        <f t="shared" si="5"/>
        <v>3.3967285308229638E-4</v>
      </c>
      <c r="K62" s="725">
        <f t="shared" si="3"/>
        <v>0.99893678608812164</v>
      </c>
    </row>
    <row r="63" spans="1:11" ht="35.25" customHeight="1">
      <c r="A63" s="707" t="s">
        <v>14089</v>
      </c>
      <c r="B63" s="715" t="s">
        <v>14438</v>
      </c>
      <c r="C63" s="709" t="s">
        <v>517</v>
      </c>
      <c r="D63" s="719" t="s">
        <v>14094</v>
      </c>
      <c r="E63" s="716" t="s">
        <v>37</v>
      </c>
      <c r="F63" s="721">
        <f>SUMIFS(SINTÉTICA!G:G,SINTÉTICA!$B:$B,A63)</f>
        <v>8</v>
      </c>
      <c r="G63" s="712">
        <f>VLOOKUP(A63,SINTÉTICA!B:S,7,FALSE)</f>
        <v>14</v>
      </c>
      <c r="H63" s="723">
        <f t="shared" si="4"/>
        <v>17.2</v>
      </c>
      <c r="I63" s="723">
        <f t="shared" si="2"/>
        <v>137.6</v>
      </c>
      <c r="J63" s="724">
        <f t="shared" si="5"/>
        <v>1.9971364604590857E-4</v>
      </c>
      <c r="K63" s="725">
        <f t="shared" si="3"/>
        <v>0.99913649973416752</v>
      </c>
    </row>
    <row r="64" spans="1:11" ht="30.75" customHeight="1">
      <c r="A64" s="707" t="s">
        <v>14125</v>
      </c>
      <c r="B64" s="715" t="s">
        <v>14438</v>
      </c>
      <c r="C64" s="709" t="s">
        <v>517</v>
      </c>
      <c r="D64" s="719" t="s">
        <v>7785</v>
      </c>
      <c r="E64" s="716" t="s">
        <v>31</v>
      </c>
      <c r="F64" s="721">
        <f>SUMIFS(SINTÉTICA!G:G,SINTÉTICA!$B:$B,A64)</f>
        <v>4</v>
      </c>
      <c r="G64" s="712">
        <f>VLOOKUP(A64,SINTÉTICA!B:S,7,FALSE)</f>
        <v>28.27</v>
      </c>
      <c r="H64" s="723">
        <f t="shared" si="4"/>
        <v>34.729999999999997</v>
      </c>
      <c r="I64" s="723">
        <f t="shared" si="2"/>
        <v>138.91999999999999</v>
      </c>
      <c r="J64" s="724">
        <f t="shared" si="5"/>
        <v>2.0162950369693035E-4</v>
      </c>
      <c r="K64" s="725">
        <f t="shared" si="3"/>
        <v>0.99933812923786447</v>
      </c>
    </row>
    <row r="65" spans="1:11" ht="30" customHeight="1">
      <c r="A65" s="707">
        <v>92005</v>
      </c>
      <c r="B65" s="715" t="s">
        <v>74</v>
      </c>
      <c r="C65" s="709" t="s">
        <v>517</v>
      </c>
      <c r="D65" s="719" t="s">
        <v>6341</v>
      </c>
      <c r="E65" s="716" t="s">
        <v>37</v>
      </c>
      <c r="F65" s="721">
        <f>SUMIFS(SINTÉTICA!G:G,SINTÉTICA!$B:$B,A65)</f>
        <v>2</v>
      </c>
      <c r="G65" s="712">
        <f>VLOOKUP(A65,SINTÉTICA!B:S,7,FALSE)</f>
        <v>54.01</v>
      </c>
      <c r="H65" s="723">
        <f t="shared" si="4"/>
        <v>66.36</v>
      </c>
      <c r="I65" s="723">
        <f t="shared" si="2"/>
        <v>132.72</v>
      </c>
      <c r="J65" s="724">
        <f t="shared" si="5"/>
        <v>1.9263077836637345E-4</v>
      </c>
      <c r="K65" s="725">
        <f t="shared" si="3"/>
        <v>0.99953076001623087</v>
      </c>
    </row>
    <row r="66" spans="1:11" ht="30" customHeight="1">
      <c r="A66" s="707" t="s">
        <v>14122</v>
      </c>
      <c r="B66" s="715" t="s">
        <v>14438</v>
      </c>
      <c r="C66" s="709" t="s">
        <v>517</v>
      </c>
      <c r="D66" s="719" t="s">
        <v>14128</v>
      </c>
      <c r="E66" s="716" t="s">
        <v>37</v>
      </c>
      <c r="F66" s="721">
        <f>SUMIFS(SINTÉTICA!G:G,SINTÉTICA!$B:$B,A66)</f>
        <v>2</v>
      </c>
      <c r="G66" s="712">
        <f>VLOOKUP(A66,SINTÉTICA!B:S,7,FALSE)</f>
        <v>26</v>
      </c>
      <c r="H66" s="723">
        <f t="shared" si="4"/>
        <v>31.94</v>
      </c>
      <c r="I66" s="723">
        <f t="shared" si="2"/>
        <v>63.88</v>
      </c>
      <c r="J66" s="724">
        <f t="shared" si="5"/>
        <v>9.2715899050963948E-5</v>
      </c>
      <c r="K66" s="725">
        <f t="shared" si="3"/>
        <v>0.99962347591528178</v>
      </c>
    </row>
    <row r="67" spans="1:11" ht="35.25" customHeight="1">
      <c r="A67" s="707" t="s">
        <v>14123</v>
      </c>
      <c r="B67" s="715" t="s">
        <v>14438</v>
      </c>
      <c r="C67" s="709" t="s">
        <v>517</v>
      </c>
      <c r="D67" s="719" t="s">
        <v>14129</v>
      </c>
      <c r="E67" s="716" t="s">
        <v>37</v>
      </c>
      <c r="F67" s="721">
        <f>SUMIFS(SINTÉTICA!G:G,SINTÉTICA!$B:$B,A67)</f>
        <v>2</v>
      </c>
      <c r="G67" s="712">
        <f>VLOOKUP(A67,SINTÉTICA!B:S,7,FALSE)</f>
        <v>29.630000000000003</v>
      </c>
      <c r="H67" s="723">
        <f t="shared" si="4"/>
        <v>36.4</v>
      </c>
      <c r="I67" s="723">
        <f t="shared" si="2"/>
        <v>72.8</v>
      </c>
      <c r="J67" s="724">
        <f t="shared" si="5"/>
        <v>1.0566245226847487E-4</v>
      </c>
      <c r="K67" s="725">
        <f t="shared" si="3"/>
        <v>0.99972913836755029</v>
      </c>
    </row>
    <row r="68" spans="1:11" ht="35.25" customHeight="1">
      <c r="A68" s="707">
        <v>95777</v>
      </c>
      <c r="B68" s="715" t="s">
        <v>74</v>
      </c>
      <c r="C68" s="709" t="s">
        <v>517</v>
      </c>
      <c r="D68" s="719" t="s">
        <v>6241</v>
      </c>
      <c r="E68" s="716" t="s">
        <v>37</v>
      </c>
      <c r="F68" s="721">
        <f>SUMIFS(SINTÉTICA!G:G,SINTÉTICA!$B:$B,A68)</f>
        <v>2</v>
      </c>
      <c r="G68" s="712">
        <f>VLOOKUP(A68,SINTÉTICA!B:S,7,FALSE)</f>
        <v>11</v>
      </c>
      <c r="H68" s="723">
        <f t="shared" si="4"/>
        <v>13.51</v>
      </c>
      <c r="I68" s="723">
        <f t="shared" si="2"/>
        <v>27.02</v>
      </c>
      <c r="J68" s="724">
        <f t="shared" si="5"/>
        <v>3.9217025553491642E-5</v>
      </c>
      <c r="K68" s="725">
        <f t="shared" si="3"/>
        <v>0.99976835539310382</v>
      </c>
    </row>
    <row r="69" spans="1:11" ht="35.25" customHeight="1">
      <c r="A69" s="707">
        <v>93657</v>
      </c>
      <c r="B69" s="715" t="s">
        <v>74</v>
      </c>
      <c r="C69" s="709" t="s">
        <v>517</v>
      </c>
      <c r="D69" s="719" t="s">
        <v>3676</v>
      </c>
      <c r="E69" s="716" t="s">
        <v>37</v>
      </c>
      <c r="F69" s="721">
        <f>SUMIFS(SINTÉTICA!G:G,SINTÉTICA!$B:$B,A69)</f>
        <v>3</v>
      </c>
      <c r="G69" s="712">
        <f>VLOOKUP(A69,SINTÉTICA!B:S,7,FALSE)</f>
        <v>14.24</v>
      </c>
      <c r="H69" s="723">
        <f t="shared" si="4"/>
        <v>17.489999999999998</v>
      </c>
      <c r="I69" s="723">
        <f t="shared" si="2"/>
        <v>52.47</v>
      </c>
      <c r="J69" s="724">
        <f t="shared" si="5"/>
        <v>7.615534162811644E-5</v>
      </c>
      <c r="K69" s="725">
        <f t="shared" si="3"/>
        <v>0.99984451073473191</v>
      </c>
    </row>
    <row r="70" spans="1:11" ht="30.75" customHeight="1">
      <c r="A70" s="707" t="s">
        <v>14093</v>
      </c>
      <c r="B70" s="715" t="s">
        <v>14438</v>
      </c>
      <c r="C70" s="709" t="s">
        <v>517</v>
      </c>
      <c r="D70" s="719" t="s">
        <v>14104</v>
      </c>
      <c r="E70" s="716" t="s">
        <v>37</v>
      </c>
      <c r="F70" s="721">
        <f>SUMIFS(SINTÉTICA!G:G,SINTÉTICA!$B:$B,A70)</f>
        <v>3</v>
      </c>
      <c r="G70" s="712">
        <f>VLOOKUP(A70,SINTÉTICA!B:S,7,FALSE)</f>
        <v>12.43</v>
      </c>
      <c r="H70" s="723">
        <f t="shared" si="4"/>
        <v>15.27</v>
      </c>
      <c r="I70" s="723">
        <f t="shared" si="2"/>
        <v>45.81</v>
      </c>
      <c r="J70" s="724">
        <f t="shared" si="5"/>
        <v>6.6488968934324652E-5</v>
      </c>
      <c r="K70" s="725">
        <f t="shared" si="3"/>
        <v>0.99991099970366626</v>
      </c>
    </row>
    <row r="71" spans="1:11" ht="30" customHeight="1">
      <c r="A71" s="707">
        <v>95780</v>
      </c>
      <c r="B71" s="715" t="s">
        <v>74</v>
      </c>
      <c r="C71" s="709" t="s">
        <v>517</v>
      </c>
      <c r="D71" s="719" t="s">
        <v>6244</v>
      </c>
      <c r="E71" s="716" t="s">
        <v>37</v>
      </c>
      <c r="F71" s="721">
        <f>SUMIFS(SINTÉTICA!G:G,SINTÉTICA!$B:$B,A71)</f>
        <v>1</v>
      </c>
      <c r="G71" s="712">
        <f>VLOOKUP(A71,SINTÉTICA!B:S,7,FALSE)</f>
        <v>11</v>
      </c>
      <c r="H71" s="723">
        <f t="shared" si="4"/>
        <v>13.51</v>
      </c>
      <c r="I71" s="723">
        <f t="shared" si="2"/>
        <v>13.51</v>
      </c>
      <c r="J71" s="724">
        <f t="shared" si="5"/>
        <v>1.9608512776745821E-5</v>
      </c>
      <c r="K71" s="725">
        <f t="shared" si="3"/>
        <v>0.99993060821644297</v>
      </c>
    </row>
    <row r="72" spans="1:11" ht="30" customHeight="1">
      <c r="A72" s="707">
        <v>91953</v>
      </c>
      <c r="B72" s="715" t="s">
        <v>74</v>
      </c>
      <c r="C72" s="709" t="s">
        <v>517</v>
      </c>
      <c r="D72" s="719" t="s">
        <v>6289</v>
      </c>
      <c r="E72" s="716" t="s">
        <v>37</v>
      </c>
      <c r="F72" s="721">
        <f>SUMIFS(SINTÉTICA!G:G,SINTÉTICA!$B:$B,A72)</f>
        <v>1</v>
      </c>
      <c r="G72" s="712">
        <f>VLOOKUP(A72,SINTÉTICA!B:S,7,FALSE)</f>
        <v>26.6</v>
      </c>
      <c r="H72" s="723">
        <f t="shared" si="4"/>
        <v>32.68</v>
      </c>
      <c r="I72" s="723">
        <f t="shared" si="2"/>
        <v>32.68</v>
      </c>
      <c r="J72" s="724">
        <f t="shared" si="5"/>
        <v>4.7431990935903287E-5</v>
      </c>
      <c r="K72" s="725">
        <f t="shared" si="3"/>
        <v>0.9999780402073789</v>
      </c>
    </row>
    <row r="73" spans="1:11" ht="35.25" customHeight="1">
      <c r="A73" s="707">
        <v>93654</v>
      </c>
      <c r="B73" s="715" t="s">
        <v>74</v>
      </c>
      <c r="C73" s="709" t="s">
        <v>517</v>
      </c>
      <c r="D73" s="719" t="s">
        <v>3673</v>
      </c>
      <c r="E73" s="716" t="s">
        <v>37</v>
      </c>
      <c r="F73" s="721">
        <f>SUMIFS(SINTÉTICA!G:G,SINTÉTICA!$B:$B,A73)</f>
        <v>2</v>
      </c>
      <c r="G73" s="712">
        <f>VLOOKUP(A73,SINTÉTICA!B:S,7,FALSE)</f>
        <v>11.67</v>
      </c>
      <c r="H73" s="723">
        <f t="shared" si="4"/>
        <v>14.33</v>
      </c>
      <c r="I73" s="723">
        <f t="shared" si="2"/>
        <v>28.66</v>
      </c>
      <c r="J73" s="724">
        <f t="shared" si="5"/>
        <v>4.1597333544155086E-5</v>
      </c>
      <c r="K73" s="725">
        <f t="shared" si="3"/>
        <v>1.0000196375409232</v>
      </c>
    </row>
    <row r="74" spans="1:11" ht="15.75">
      <c r="A74" s="956" t="s">
        <v>12</v>
      </c>
      <c r="B74" s="956"/>
      <c r="C74" s="956"/>
      <c r="D74" s="956"/>
      <c r="E74" s="956"/>
      <c r="F74" s="956"/>
      <c r="G74" s="956"/>
      <c r="H74" s="956"/>
      <c r="I74" s="722">
        <v>688986.47</v>
      </c>
      <c r="J74" s="957"/>
      <c r="K74" s="957"/>
    </row>
  </sheetData>
  <sortState xmlns:xlrd2="http://schemas.microsoft.com/office/spreadsheetml/2017/richdata2" ref="A16:J73">
    <sortCondition descending="1" ref="J16:J73"/>
  </sortState>
  <mergeCells count="13">
    <mergeCell ref="B5:D5"/>
    <mergeCell ref="A74:H74"/>
    <mergeCell ref="J74:K74"/>
    <mergeCell ref="J14:J15"/>
    <mergeCell ref="K14:K15"/>
    <mergeCell ref="G10:I10"/>
    <mergeCell ref="A14:A15"/>
    <mergeCell ref="B14:B15"/>
    <mergeCell ref="C14:C15"/>
    <mergeCell ref="D14:D15"/>
    <mergeCell ref="E14:E15"/>
    <mergeCell ref="F14:F15"/>
    <mergeCell ref="G14:I14"/>
  </mergeCells>
  <conditionalFormatting sqref="A1:A15">
    <cfRule type="duplicateValues" dxfId="8548" priority="33"/>
  </conditionalFormatting>
  <conditionalFormatting sqref="A16">
    <cfRule type="duplicateValues" dxfId="8547" priority="30"/>
    <cfRule type="duplicateValues" dxfId="8546" priority="31"/>
  </conditionalFormatting>
  <conditionalFormatting sqref="A16:A17 A19:A23 A29:A34">
    <cfRule type="duplicateValues" dxfId="8545" priority="23"/>
  </conditionalFormatting>
  <conditionalFormatting sqref="A17">
    <cfRule type="duplicateValues" dxfId="8544" priority="24"/>
    <cfRule type="duplicateValues" dxfId="8543" priority="25"/>
  </conditionalFormatting>
  <conditionalFormatting sqref="A18 A28">
    <cfRule type="duplicateValues" dxfId="8542" priority="20"/>
    <cfRule type="duplicateValues" dxfId="8541" priority="21"/>
    <cfRule type="duplicateValues" dxfId="8540" priority="22"/>
  </conditionalFormatting>
  <conditionalFormatting sqref="A19 A29">
    <cfRule type="duplicateValues" dxfId="8539" priority="28"/>
    <cfRule type="duplicateValues" dxfId="8538" priority="29"/>
  </conditionalFormatting>
  <conditionalFormatting sqref="A20 A30">
    <cfRule type="duplicateValues" dxfId="8537" priority="26"/>
    <cfRule type="duplicateValues" dxfId="8536" priority="27"/>
  </conditionalFormatting>
  <conditionalFormatting sqref="A21:A23 A31:A34">
    <cfRule type="duplicateValues" dxfId="8535" priority="16"/>
  </conditionalFormatting>
  <conditionalFormatting sqref="A24:A27">
    <cfRule type="duplicateValues" dxfId="8534" priority="13"/>
    <cfRule type="duplicateValues" dxfId="8533" priority="14"/>
    <cfRule type="duplicateValues" dxfId="8532" priority="15"/>
  </conditionalFormatting>
  <conditionalFormatting sqref="A35 A41 A47 A53 A59 A65 A71">
    <cfRule type="duplicateValues" dxfId="8531" priority="1687282"/>
  </conditionalFormatting>
  <conditionalFormatting sqref="A36 A42 A48 A54 A60 A66 A72">
    <cfRule type="duplicateValues" dxfId="8530" priority="1687255"/>
  </conditionalFormatting>
  <conditionalFormatting sqref="A37 A43 A49 A55 A61 A67 A73">
    <cfRule type="duplicateValues" dxfId="8529" priority="1687222"/>
  </conditionalFormatting>
  <conditionalFormatting sqref="A37:A40 A43:A46 A49:A52 A55:A58 A61:A64 A67:A70 A73">
    <cfRule type="duplicateValues" dxfId="8528" priority="1687248"/>
  </conditionalFormatting>
  <conditionalFormatting sqref="A38 A44 A50 A56 A62 A68">
    <cfRule type="duplicateValues" dxfId="8527" priority="1687236"/>
  </conditionalFormatting>
  <conditionalFormatting sqref="A39:A40 A45:A46 A51:A52 A57:A58 A63:A64 A69:A70">
    <cfRule type="duplicateValues" dxfId="8526" priority="1687276"/>
  </conditionalFormatting>
  <conditionalFormatting sqref="B13:C13">
    <cfRule type="duplicateValues" dxfId="8525" priority="39"/>
  </conditionalFormatting>
  <conditionalFormatting sqref="D1:D4 D6:D14">
    <cfRule type="containsText" dxfId="8524" priority="34" operator="containsText" text="FAMÍLIA">
      <formula>NOT(ISERROR(SEARCH("FAMÍLIA",D1)))</formula>
    </cfRule>
  </conditionalFormatting>
  <conditionalFormatting sqref="D12">
    <cfRule type="duplicateValues" dxfId="8523" priority="35"/>
  </conditionalFormatting>
  <conditionalFormatting sqref="D13">
    <cfRule type="duplicateValues" dxfId="8522" priority="38"/>
  </conditionalFormatting>
  <conditionalFormatting sqref="E13:F13">
    <cfRule type="duplicateValues" dxfId="8521" priority="37"/>
  </conditionalFormatting>
  <conditionalFormatting sqref="G13">
    <cfRule type="duplicateValues" dxfId="8520" priority="36"/>
  </conditionalFormatting>
  <pageMargins left="0.511811024" right="0.511811024" top="0.78740157499999996" bottom="0.78740157499999996" header="0.31496062000000002" footer="0.31496062000000002"/>
  <pageSetup paperSize="9" scale="3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N59"/>
  <sheetViews>
    <sheetView view="pageBreakPreview" topLeftCell="A15" zoomScale="60" zoomScaleNormal="100" workbookViewId="0">
      <selection activeCell="C20" sqref="C20"/>
    </sheetView>
  </sheetViews>
  <sheetFormatPr defaultColWidth="9.42578125" defaultRowHeight="20.25"/>
  <cols>
    <col min="1" max="1" width="9.7109375" style="8" customWidth="1"/>
    <col min="2" max="2" width="12.5703125" style="8" customWidth="1"/>
    <col min="3" max="3" width="160.85546875" style="8" customWidth="1"/>
    <col min="4" max="4" width="16.7109375" style="8" customWidth="1"/>
    <col min="5" max="16384" width="9.42578125" style="9"/>
  </cols>
  <sheetData>
    <row r="1" spans="1:14" ht="20.25" customHeight="1">
      <c r="A1" s="7"/>
      <c r="B1" s="7"/>
      <c r="C1" s="7"/>
      <c r="D1" s="7"/>
    </row>
    <row r="2" spans="1:14" ht="19.899999999999999" customHeight="1">
      <c r="A2" s="7"/>
      <c r="B2" s="7"/>
      <c r="C2" s="7"/>
      <c r="D2" s="7"/>
    </row>
    <row r="3" spans="1:14" ht="20.25" customHeight="1">
      <c r="A3" s="7"/>
      <c r="B3" s="7"/>
      <c r="C3" s="7"/>
      <c r="D3" s="7"/>
    </row>
    <row r="4" spans="1:14" ht="20.25" customHeight="1">
      <c r="A4" s="7"/>
      <c r="B4" s="7"/>
      <c r="C4" s="7"/>
      <c r="D4" s="7"/>
    </row>
    <row r="5" spans="1:14" ht="29.45" customHeight="1" thickBot="1">
      <c r="A5" s="808" t="s">
        <v>3063</v>
      </c>
      <c r="B5" s="808"/>
      <c r="C5" s="808"/>
      <c r="D5" s="808"/>
    </row>
    <row r="6" spans="1:14" ht="19.899999999999999" customHeight="1" thickTop="1">
      <c r="A6" s="7"/>
      <c r="B6" s="7"/>
      <c r="C6" s="7"/>
      <c r="D6" s="7"/>
    </row>
    <row r="7" spans="1:14" s="172" customFormat="1" ht="73.150000000000006" customHeight="1">
      <c r="A7" s="169"/>
      <c r="B7" s="171" t="s">
        <v>120</v>
      </c>
      <c r="C7" s="169" t="s">
        <v>3064</v>
      </c>
      <c r="D7" s="169"/>
      <c r="E7" s="9"/>
      <c r="F7" s="9"/>
      <c r="G7" s="9"/>
      <c r="H7" s="9"/>
      <c r="I7" s="9"/>
      <c r="J7" s="9"/>
      <c r="K7" s="9"/>
      <c r="L7" s="9"/>
      <c r="M7" s="9"/>
      <c r="N7" s="9"/>
    </row>
    <row r="8" spans="1:14" s="172" customFormat="1" ht="105.6" customHeight="1">
      <c r="A8" s="169"/>
      <c r="B8" s="171" t="s">
        <v>3048</v>
      </c>
      <c r="C8" s="169" t="s">
        <v>3065</v>
      </c>
      <c r="D8" s="169"/>
      <c r="E8" s="9"/>
      <c r="F8" s="9"/>
      <c r="G8" s="9"/>
      <c r="H8" s="9"/>
      <c r="I8" s="9"/>
      <c r="J8" s="9"/>
      <c r="K8" s="9"/>
      <c r="L8" s="9"/>
      <c r="M8" s="9"/>
      <c r="N8" s="9"/>
    </row>
    <row r="9" spans="1:14" s="172" customFormat="1" ht="73.900000000000006" customHeight="1">
      <c r="A9" s="169"/>
      <c r="B9" s="171" t="s">
        <v>3049</v>
      </c>
      <c r="C9" s="169" t="s">
        <v>3066</v>
      </c>
      <c r="D9" s="169"/>
      <c r="E9" s="9"/>
      <c r="F9" s="9"/>
      <c r="G9" s="9"/>
      <c r="H9" s="9"/>
      <c r="I9" s="9"/>
      <c r="J9" s="9"/>
      <c r="K9" s="9"/>
      <c r="L9" s="9"/>
      <c r="M9" s="9"/>
      <c r="N9" s="9"/>
    </row>
    <row r="10" spans="1:14" s="172" customFormat="1" ht="61.15" customHeight="1">
      <c r="A10" s="169"/>
      <c r="B10" s="171" t="s">
        <v>3050</v>
      </c>
      <c r="C10" s="169" t="s">
        <v>3067</v>
      </c>
      <c r="D10" s="169"/>
    </row>
    <row r="11" spans="1:14" s="172" customFormat="1" ht="61.15" customHeight="1">
      <c r="A11" s="169"/>
      <c r="B11" s="171" t="s">
        <v>3051</v>
      </c>
      <c r="C11" s="169" t="s">
        <v>3068</v>
      </c>
      <c r="D11" s="169"/>
    </row>
    <row r="12" spans="1:14" s="172" customFormat="1" ht="61.15" customHeight="1">
      <c r="A12" s="169"/>
      <c r="B12" s="171" t="s">
        <v>3052</v>
      </c>
      <c r="C12" s="169" t="s">
        <v>3069</v>
      </c>
      <c r="D12" s="169"/>
    </row>
    <row r="13" spans="1:14" s="172" customFormat="1" ht="61.15" customHeight="1">
      <c r="A13" s="169"/>
      <c r="B13" s="171" t="s">
        <v>3053</v>
      </c>
      <c r="C13" s="169" t="s">
        <v>3070</v>
      </c>
      <c r="D13" s="169"/>
    </row>
    <row r="14" spans="1:14" s="172" customFormat="1" ht="61.15" customHeight="1">
      <c r="A14" s="169"/>
      <c r="B14" s="171" t="s">
        <v>3054</v>
      </c>
      <c r="C14" s="169" t="s">
        <v>3071</v>
      </c>
      <c r="D14" s="169"/>
    </row>
    <row r="15" spans="1:14" s="172" customFormat="1" ht="74.25" customHeight="1">
      <c r="A15" s="169"/>
      <c r="B15" s="171" t="s">
        <v>3055</v>
      </c>
      <c r="C15" s="169" t="s">
        <v>3072</v>
      </c>
      <c r="D15" s="169"/>
    </row>
    <row r="16" spans="1:14" s="172" customFormat="1" ht="61.15" customHeight="1">
      <c r="A16" s="169"/>
      <c r="B16" s="171" t="s">
        <v>3056</v>
      </c>
      <c r="C16" s="171" t="s">
        <v>3090</v>
      </c>
      <c r="D16" s="169"/>
    </row>
    <row r="17" spans="1:4" s="172" customFormat="1" ht="61.15" customHeight="1">
      <c r="A17" s="169"/>
      <c r="B17" s="171" t="s">
        <v>3057</v>
      </c>
      <c r="C17" s="169" t="s">
        <v>3073</v>
      </c>
      <c r="D17" s="169"/>
    </row>
    <row r="18" spans="1:4" s="172" customFormat="1" ht="61.15" customHeight="1">
      <c r="A18" s="169"/>
      <c r="B18" s="171" t="s">
        <v>3058</v>
      </c>
      <c r="C18" s="169" t="s">
        <v>3074</v>
      </c>
      <c r="D18" s="169"/>
    </row>
    <row r="19" spans="1:4" s="172" customFormat="1" ht="61.15" customHeight="1">
      <c r="A19" s="169"/>
      <c r="B19" s="171" t="s">
        <v>3059</v>
      </c>
      <c r="C19" s="169" t="s">
        <v>3079</v>
      </c>
      <c r="D19" s="169"/>
    </row>
    <row r="20" spans="1:4" s="172" customFormat="1" ht="61.15" customHeight="1">
      <c r="A20" s="169"/>
      <c r="B20" s="171" t="s">
        <v>3060</v>
      </c>
      <c r="C20" s="169" t="s">
        <v>14268</v>
      </c>
      <c r="D20" s="169"/>
    </row>
    <row r="21" spans="1:4" s="172" customFormat="1" ht="61.15" customHeight="1">
      <c r="A21" s="169"/>
      <c r="B21" s="171" t="s">
        <v>14261</v>
      </c>
      <c r="C21" s="169" t="s">
        <v>14262</v>
      </c>
      <c r="D21" s="169"/>
    </row>
    <row r="22" spans="1:4" s="172" customFormat="1" ht="61.15" customHeight="1">
      <c r="A22" s="169"/>
      <c r="B22" s="171" t="s">
        <v>14265</v>
      </c>
      <c r="C22" s="169" t="s">
        <v>14266</v>
      </c>
      <c r="D22" s="169"/>
    </row>
    <row r="23" spans="1:4" s="172" customFormat="1" ht="20.25" customHeight="1">
      <c r="A23" s="169"/>
      <c r="B23" s="169"/>
      <c r="C23" s="169"/>
      <c r="D23" s="169"/>
    </row>
    <row r="24" spans="1:4" s="172" customFormat="1" ht="20.25" customHeight="1">
      <c r="A24" s="169"/>
      <c r="B24" s="169"/>
      <c r="C24" s="169"/>
      <c r="D24" s="169"/>
    </row>
    <row r="25" spans="1:4" s="172" customFormat="1" ht="20.25" customHeight="1">
      <c r="A25" s="169"/>
      <c r="B25" s="169"/>
      <c r="C25" s="169"/>
      <c r="D25" s="169"/>
    </row>
    <row r="26" spans="1:4" s="172" customFormat="1" ht="20.25" customHeight="1">
      <c r="A26" s="169"/>
      <c r="B26" s="169"/>
      <c r="C26" s="169"/>
      <c r="D26" s="169"/>
    </row>
    <row r="27" spans="1:4" s="177" customFormat="1" ht="27.6" customHeight="1">
      <c r="B27" s="178" t="s">
        <v>3075</v>
      </c>
      <c r="C27" s="178" t="s">
        <v>286</v>
      </c>
      <c r="D27" s="178" t="s">
        <v>3076</v>
      </c>
    </row>
    <row r="28" spans="1:4" s="170" customFormat="1" ht="19.899999999999999" customHeight="1">
      <c r="A28" s="169"/>
      <c r="B28" s="173" t="s">
        <v>3077</v>
      </c>
      <c r="C28" s="174" t="s">
        <v>3078</v>
      </c>
      <c r="D28" s="179" t="s">
        <v>14267</v>
      </c>
    </row>
    <row r="29" spans="1:4" s="170" customFormat="1" ht="20.25" customHeight="1">
      <c r="A29" s="169"/>
      <c r="B29" s="174"/>
      <c r="C29" s="174"/>
      <c r="D29" s="174"/>
    </row>
    <row r="30" spans="1:4" s="170" customFormat="1" ht="33.75" customHeight="1">
      <c r="A30" s="169"/>
      <c r="B30" s="174"/>
      <c r="C30" s="174"/>
      <c r="D30" s="174"/>
    </row>
    <row r="31" spans="1:4" ht="20.25" customHeight="1">
      <c r="A31" s="99"/>
      <c r="B31" s="175"/>
      <c r="C31" s="175"/>
      <c r="D31" s="175"/>
    </row>
    <row r="32" spans="1:4" ht="20.25" customHeight="1">
      <c r="A32" s="99"/>
      <c r="B32" s="175"/>
      <c r="C32" s="175"/>
      <c r="D32" s="175"/>
    </row>
    <row r="33" spans="1:4" ht="20.25" customHeight="1">
      <c r="A33" s="99"/>
      <c r="B33" s="175"/>
      <c r="C33" s="175"/>
      <c r="D33" s="175"/>
    </row>
    <row r="34" spans="1:4" ht="20.25" customHeight="1">
      <c r="A34" s="99"/>
      <c r="B34" s="175"/>
      <c r="C34" s="175"/>
      <c r="D34" s="175"/>
    </row>
    <row r="35" spans="1:4" ht="20.25" customHeight="1">
      <c r="A35" s="99"/>
      <c r="B35" s="175"/>
      <c r="C35" s="175"/>
      <c r="D35" s="175"/>
    </row>
    <row r="36" spans="1:4" ht="20.25" customHeight="1">
      <c r="A36" s="99"/>
      <c r="B36" s="175"/>
      <c r="C36" s="175"/>
      <c r="D36" s="175"/>
    </row>
    <row r="37" spans="1:4" ht="26.25" customHeight="1">
      <c r="A37" s="99"/>
      <c r="B37" s="175"/>
      <c r="C37" s="175"/>
      <c r="D37" s="175"/>
    </row>
    <row r="38" spans="1:4" ht="35.25" customHeight="1">
      <c r="A38" s="99"/>
      <c r="B38" s="175"/>
      <c r="C38" s="175"/>
      <c r="D38" s="175"/>
    </row>
    <row r="39" spans="1:4" ht="20.25" customHeight="1">
      <c r="A39" s="11"/>
      <c r="B39" s="176"/>
      <c r="C39" s="176"/>
      <c r="D39" s="176"/>
    </row>
    <row r="40" spans="1:4" ht="20.25" customHeight="1">
      <c r="A40" s="11"/>
      <c r="B40" s="176"/>
      <c r="C40" s="176"/>
      <c r="D40" s="176"/>
    </row>
    <row r="41" spans="1:4" ht="20.25" customHeight="1">
      <c r="A41" s="11"/>
      <c r="B41" s="11"/>
      <c r="C41" s="11"/>
      <c r="D41" s="11"/>
    </row>
    <row r="42" spans="1:4" ht="20.25" customHeight="1">
      <c r="A42" s="11"/>
      <c r="B42" s="11"/>
      <c r="C42" s="11"/>
      <c r="D42" s="11"/>
    </row>
    <row r="43" spans="1:4" ht="20.25" customHeight="1">
      <c r="A43" s="11"/>
      <c r="B43" s="11"/>
      <c r="C43" s="11"/>
      <c r="D43" s="11"/>
    </row>
    <row r="44" spans="1:4" ht="20.25" customHeight="1">
      <c r="A44" s="7"/>
      <c r="B44" s="7"/>
      <c r="C44" s="7"/>
      <c r="D44" s="7"/>
    </row>
    <row r="45" spans="1:4" ht="20.25" customHeight="1">
      <c r="A45" s="7"/>
      <c r="B45" s="7"/>
      <c r="C45" s="7"/>
      <c r="D45" s="7"/>
    </row>
    <row r="46" spans="1:4" ht="20.25" customHeight="1">
      <c r="A46" s="7"/>
      <c r="B46" s="7"/>
      <c r="C46" s="7"/>
      <c r="D46" s="7"/>
    </row>
    <row r="47" spans="1:4" s="8" customFormat="1" ht="27.75">
      <c r="A47" s="7"/>
      <c r="B47" s="7"/>
      <c r="C47" s="7"/>
      <c r="D47" s="7"/>
    </row>
    <row r="48" spans="1:4" s="8" customFormat="1" ht="27.75">
      <c r="A48" s="7"/>
      <c r="B48" s="7"/>
      <c r="C48" s="7"/>
      <c r="D48" s="7"/>
    </row>
    <row r="49" spans="1:4" s="8" customFormat="1" ht="27.75">
      <c r="A49" s="7"/>
      <c r="B49" s="7"/>
      <c r="C49" s="7"/>
      <c r="D49" s="7"/>
    </row>
    <row r="50" spans="1:4" s="8" customFormat="1" ht="27.75">
      <c r="A50" s="7"/>
      <c r="B50" s="7"/>
      <c r="C50" s="7"/>
      <c r="D50" s="7"/>
    </row>
    <row r="51" spans="1:4" s="8" customFormat="1" ht="27.75">
      <c r="A51" s="7"/>
      <c r="B51" s="7"/>
      <c r="C51" s="7"/>
      <c r="D51" s="7"/>
    </row>
    <row r="52" spans="1:4" s="8" customFormat="1" ht="27.75">
      <c r="A52" s="7"/>
      <c r="B52" s="7"/>
      <c r="C52" s="7"/>
      <c r="D52" s="7"/>
    </row>
    <row r="53" spans="1:4" s="8" customFormat="1" ht="27.75">
      <c r="A53" s="7"/>
      <c r="B53" s="7"/>
      <c r="C53" s="7"/>
      <c r="D53" s="7"/>
    </row>
    <row r="54" spans="1:4" s="8" customFormat="1" ht="27.75">
      <c r="A54" s="7"/>
      <c r="B54" s="7"/>
      <c r="C54" s="7"/>
      <c r="D54" s="7"/>
    </row>
    <row r="55" spans="1:4" s="8" customFormat="1" ht="27.75">
      <c r="A55" s="7"/>
      <c r="B55" s="7"/>
      <c r="C55" s="7"/>
      <c r="D55" s="7"/>
    </row>
    <row r="56" spans="1:4" s="8" customFormat="1" ht="27.75">
      <c r="A56" s="7"/>
      <c r="B56" s="7"/>
      <c r="C56" s="7"/>
      <c r="D56" s="7"/>
    </row>
    <row r="57" spans="1:4" s="8" customFormat="1" ht="27.75">
      <c r="A57" s="7"/>
      <c r="B57" s="7"/>
      <c r="C57" s="7"/>
      <c r="D57" s="7"/>
    </row>
    <row r="58" spans="1:4" s="8" customFormat="1" ht="27.75">
      <c r="A58" s="7"/>
      <c r="B58" s="7"/>
      <c r="C58" s="7"/>
      <c r="D58" s="7"/>
    </row>
    <row r="59" spans="1:4" s="8" customFormat="1" ht="27.75">
      <c r="A59" s="7"/>
      <c r="B59" s="7"/>
      <c r="C59" s="7"/>
      <c r="D59" s="7"/>
    </row>
  </sheetData>
  <mergeCells count="1">
    <mergeCell ref="A5:D5"/>
  </mergeCells>
  <printOptions horizontalCentered="1"/>
  <pageMargins left="0.47244094488188981" right="0.47244094488188981" top="0.47244094488188981" bottom="0.47244094488188981" header="0.19685039370078741" footer="0.19685039370078741"/>
  <pageSetup scale="33" orientation="portrait" horizontalDpi="300" r:id="rId1"/>
  <ignoredErrors>
    <ignoredError sqref="B28"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41"/>
  <sheetViews>
    <sheetView zoomScale="110" zoomScaleNormal="110" workbookViewId="0">
      <selection activeCell="E4" sqref="E4"/>
    </sheetView>
  </sheetViews>
  <sheetFormatPr defaultRowHeight="14.25"/>
  <cols>
    <col min="1" max="1" width="19.7109375" style="757" customWidth="1"/>
    <col min="2" max="2" width="53.85546875" style="757" bestFit="1" customWidth="1"/>
    <col min="3" max="3" width="19.7109375" style="757" customWidth="1"/>
    <col min="4" max="4" width="10.28515625" style="757" customWidth="1"/>
    <col min="5" max="16384" width="9.140625" style="757"/>
  </cols>
  <sheetData>
    <row r="1" spans="1:7" ht="15">
      <c r="A1" s="739"/>
      <c r="B1" s="739" t="s">
        <v>14582</v>
      </c>
      <c r="C1" s="739" t="s">
        <v>14581</v>
      </c>
      <c r="D1" s="940" t="s">
        <v>14580</v>
      </c>
      <c r="E1" s="940"/>
      <c r="F1" s="940" t="s">
        <v>14579</v>
      </c>
      <c r="G1" s="940"/>
    </row>
    <row r="2" spans="1:7">
      <c r="A2" s="738"/>
      <c r="B2" s="738"/>
      <c r="C2" s="941"/>
      <c r="D2" s="967">
        <f>C23</f>
        <v>0.20115830047694749</v>
      </c>
      <c r="E2" s="941"/>
      <c r="F2" s="941" t="s">
        <v>14786</v>
      </c>
      <c r="G2" s="941"/>
    </row>
    <row r="3" spans="1:7" ht="15">
      <c r="A3" s="738"/>
      <c r="B3" s="739" t="s">
        <v>14785</v>
      </c>
      <c r="C3" s="941"/>
      <c r="D3" s="738"/>
      <c r="E3" s="738"/>
      <c r="F3" s="738"/>
      <c r="G3" s="738"/>
    </row>
    <row r="4" spans="1:7" ht="102.75" customHeight="1" thickBot="1">
      <c r="A4" s="738"/>
      <c r="B4" s="738" t="s">
        <v>14822</v>
      </c>
      <c r="C4" s="941"/>
      <c r="D4" s="738"/>
      <c r="E4" s="738"/>
      <c r="F4" s="738"/>
      <c r="G4" s="738"/>
    </row>
    <row r="5" spans="1:7" ht="15">
      <c r="A5" s="781"/>
      <c r="B5" s="780" t="s">
        <v>14784</v>
      </c>
      <c r="C5" s="779"/>
    </row>
    <row r="6" spans="1:7" ht="15">
      <c r="A6" s="770" t="s">
        <v>120</v>
      </c>
      <c r="B6" s="769" t="s">
        <v>14783</v>
      </c>
      <c r="C6" s="768">
        <f>SUM(C7:C11)</f>
        <v>7.8600000000000003E-2</v>
      </c>
    </row>
    <row r="7" spans="1:7">
      <c r="A7" s="773" t="s">
        <v>3048</v>
      </c>
      <c r="B7" s="772" t="s">
        <v>14782</v>
      </c>
      <c r="C7" s="774">
        <v>5.2900000000000003E-2</v>
      </c>
    </row>
    <row r="8" spans="1:7">
      <c r="A8" s="773" t="s">
        <v>3049</v>
      </c>
      <c r="B8" s="778" t="s">
        <v>14781</v>
      </c>
      <c r="C8" s="774">
        <v>0.01</v>
      </c>
    </row>
    <row r="9" spans="1:7">
      <c r="A9" s="773" t="s">
        <v>3050</v>
      </c>
      <c r="B9" s="777" t="s">
        <v>14780</v>
      </c>
      <c r="C9" s="774">
        <v>2.5000000000000001E-3</v>
      </c>
    </row>
    <row r="10" spans="1:7">
      <c r="A10" s="773" t="s">
        <v>3051</v>
      </c>
      <c r="B10" s="776" t="s">
        <v>14779</v>
      </c>
      <c r="C10" s="774">
        <v>2.5000000000000001E-3</v>
      </c>
    </row>
    <row r="11" spans="1:7">
      <c r="A11" s="773" t="s">
        <v>3052</v>
      </c>
      <c r="B11" s="772" t="s">
        <v>14778</v>
      </c>
      <c r="C11" s="774">
        <v>1.0699999999999999E-2</v>
      </c>
    </row>
    <row r="12" spans="1:7">
      <c r="A12" s="773"/>
      <c r="B12" s="772"/>
      <c r="C12" s="771"/>
    </row>
    <row r="13" spans="1:7" ht="15">
      <c r="A13" s="770" t="s">
        <v>121</v>
      </c>
      <c r="B13" s="769" t="s">
        <v>14777</v>
      </c>
      <c r="C13" s="768">
        <f>SUM(C14:C18)</f>
        <v>5.6499999999999995E-2</v>
      </c>
    </row>
    <row r="14" spans="1:7">
      <c r="A14" s="773" t="s">
        <v>14776</v>
      </c>
      <c r="B14" s="772" t="s">
        <v>14775</v>
      </c>
      <c r="C14" s="775">
        <v>6.4999999999999997E-3</v>
      </c>
    </row>
    <row r="15" spans="1:7">
      <c r="A15" s="773" t="s">
        <v>14774</v>
      </c>
      <c r="B15" s="772" t="s">
        <v>14773</v>
      </c>
      <c r="C15" s="775">
        <v>0.03</v>
      </c>
    </row>
    <row r="16" spans="1:7">
      <c r="A16" s="773" t="s">
        <v>14772</v>
      </c>
      <c r="B16" s="772" t="s">
        <v>14771</v>
      </c>
      <c r="C16" s="775">
        <v>0.02</v>
      </c>
    </row>
    <row r="17" spans="1:3">
      <c r="A17" s="773" t="s">
        <v>14770</v>
      </c>
      <c r="B17" s="772" t="s">
        <v>14769</v>
      </c>
      <c r="C17" s="775"/>
    </row>
    <row r="18" spans="1:3" ht="57">
      <c r="A18" s="773" t="s">
        <v>14768</v>
      </c>
      <c r="B18" s="772" t="s">
        <v>14767</v>
      </c>
      <c r="C18" s="775">
        <v>0</v>
      </c>
    </row>
    <row r="19" spans="1:3">
      <c r="A19" s="773"/>
      <c r="B19" s="772"/>
      <c r="C19" s="771"/>
    </row>
    <row r="20" spans="1:3" ht="15">
      <c r="A20" s="770" t="s">
        <v>14766</v>
      </c>
      <c r="B20" s="769" t="s">
        <v>14765</v>
      </c>
      <c r="C20" s="768">
        <f>SUM(C21)</f>
        <v>0.05</v>
      </c>
    </row>
    <row r="21" spans="1:3">
      <c r="A21" s="773" t="s">
        <v>14764</v>
      </c>
      <c r="B21" s="772" t="s">
        <v>14763</v>
      </c>
      <c r="C21" s="774">
        <v>0.05</v>
      </c>
    </row>
    <row r="22" spans="1:3">
      <c r="A22" s="773"/>
      <c r="B22" s="772"/>
      <c r="C22" s="771"/>
    </row>
    <row r="23" spans="1:3" ht="15">
      <c r="A23" s="770" t="s">
        <v>14762</v>
      </c>
      <c r="B23" s="769" t="s">
        <v>14761</v>
      </c>
      <c r="C23" s="768">
        <f>(1+(C7+C8+C9+C10))*(1+C11)*(1+C20)/(1-C13)-1</f>
        <v>0.20115830047694749</v>
      </c>
    </row>
    <row r="24" spans="1:3" ht="15.75" thickBot="1">
      <c r="A24" s="767"/>
      <c r="B24" s="766"/>
      <c r="C24" s="765"/>
    </row>
    <row r="25" spans="1:3" ht="15" thickBot="1">
      <c r="A25" s="968" t="s">
        <v>14760</v>
      </c>
      <c r="B25" s="969"/>
      <c r="C25" s="970"/>
    </row>
    <row r="26" spans="1:3" ht="15">
      <c r="A26" s="758"/>
      <c r="B26" s="758"/>
      <c r="C26" s="758"/>
    </row>
    <row r="27" spans="1:3" ht="15">
      <c r="B27" s="758"/>
      <c r="C27" s="758"/>
    </row>
    <row r="28" spans="1:3" ht="15">
      <c r="A28" s="758"/>
      <c r="B28" s="758"/>
      <c r="C28" s="758"/>
    </row>
    <row r="29" spans="1:3" ht="15.75" thickBot="1">
      <c r="A29" s="758"/>
      <c r="B29" s="758"/>
      <c r="C29" s="758"/>
    </row>
    <row r="30" spans="1:3" ht="28.5">
      <c r="A30" s="764" t="s">
        <v>14759</v>
      </c>
      <c r="B30" s="763" t="s">
        <v>14758</v>
      </c>
    </row>
    <row r="31" spans="1:3">
      <c r="A31" s="762" t="s">
        <v>14757</v>
      </c>
      <c r="B31" s="761" t="s">
        <v>14756</v>
      </c>
    </row>
    <row r="32" spans="1:3">
      <c r="A32" s="762" t="s">
        <v>14755</v>
      </c>
      <c r="B32" s="761" t="s">
        <v>14754</v>
      </c>
    </row>
    <row r="33" spans="1:3">
      <c r="A33" s="762" t="s">
        <v>3112</v>
      </c>
      <c r="B33" s="761" t="s">
        <v>14753</v>
      </c>
    </row>
    <row r="34" spans="1:3">
      <c r="A34" s="762" t="s">
        <v>14752</v>
      </c>
      <c r="B34" s="761" t="s">
        <v>14751</v>
      </c>
    </row>
    <row r="35" spans="1:3">
      <c r="A35" s="762" t="s">
        <v>56</v>
      </c>
      <c r="B35" s="761" t="s">
        <v>14750</v>
      </c>
    </row>
    <row r="36" spans="1:3">
      <c r="A36" s="762" t="s">
        <v>126</v>
      </c>
      <c r="B36" s="761" t="s">
        <v>14749</v>
      </c>
    </row>
    <row r="37" spans="1:3" ht="15">
      <c r="A37" s="971"/>
      <c r="B37" s="972"/>
      <c r="C37" s="758"/>
    </row>
    <row r="38" spans="1:3" ht="15">
      <c r="A38" s="760"/>
      <c r="B38" s="759"/>
      <c r="C38" s="758"/>
    </row>
    <row r="39" spans="1:3" ht="15.75" thickBot="1">
      <c r="A39" s="973" t="s">
        <v>14748</v>
      </c>
      <c r="B39" s="974"/>
    </row>
    <row r="40" spans="1:3">
      <c r="A40" s="975" t="s">
        <v>14747</v>
      </c>
      <c r="B40" s="976"/>
      <c r="C40" s="977"/>
    </row>
    <row r="41" spans="1:3" ht="15" thickBot="1">
      <c r="A41" s="978" t="s">
        <v>14746</v>
      </c>
      <c r="B41" s="979"/>
      <c r="C41" s="980"/>
    </row>
  </sheetData>
  <mergeCells count="10">
    <mergeCell ref="A37:B37"/>
    <mergeCell ref="A39:B39"/>
    <mergeCell ref="A40:C40"/>
    <mergeCell ref="A41:C41"/>
    <mergeCell ref="D1:E1"/>
    <mergeCell ref="F1:G1"/>
    <mergeCell ref="C2:C4"/>
    <mergeCell ref="D2:E2"/>
    <mergeCell ref="F2:G2"/>
    <mergeCell ref="A25:C25"/>
  </mergeCells>
  <pageMargins left="0.70866141732283472" right="0.70866141732283472" top="0.74803149606299213" bottom="0.74803149606299213" header="0.31496062992125984" footer="0.31496062992125984"/>
  <pageSetup paperSize="9" scale="45" fitToHeight="0" pageOrder="overThenDown" orientation="portrait" horizontalDpi="1200" verticalDpi="1200" r:id="rId1"/>
  <headerFooter scaleWithDoc="0"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43"/>
  <sheetViews>
    <sheetView zoomScaleNormal="100" workbookViewId="0">
      <pane ySplit="8" topLeftCell="A30" activePane="bottomLeft" state="frozen"/>
      <selection pane="bottomLeft" activeCell="D4" sqref="D4"/>
    </sheetView>
  </sheetViews>
  <sheetFormatPr defaultRowHeight="14.25"/>
  <cols>
    <col min="1" max="1" width="21.28515625" style="757" customWidth="1"/>
    <col min="2" max="2" width="61.28515625" style="757" customWidth="1"/>
    <col min="3" max="3" width="22.7109375" style="757" customWidth="1"/>
    <col min="4" max="4" width="15" style="757" bestFit="1" customWidth="1"/>
    <col min="5" max="5" width="10.7109375" style="757" bestFit="1" customWidth="1"/>
    <col min="6" max="6" width="14.28515625" style="757" bestFit="1" customWidth="1"/>
    <col min="7" max="10" width="9.140625" style="757"/>
    <col min="11" max="11" width="15" style="757" bestFit="1" customWidth="1"/>
    <col min="12" max="16384" width="9.140625" style="757"/>
  </cols>
  <sheetData>
    <row r="1" spans="1:7" ht="15">
      <c r="A1" s="739"/>
      <c r="B1" s="739" t="s">
        <v>14582</v>
      </c>
      <c r="C1" s="739" t="s">
        <v>14581</v>
      </c>
      <c r="D1" s="940" t="s">
        <v>14580</v>
      </c>
      <c r="E1" s="940"/>
      <c r="F1" s="940" t="s">
        <v>14579</v>
      </c>
      <c r="G1" s="940"/>
    </row>
    <row r="2" spans="1:7">
      <c r="A2" s="738"/>
      <c r="B2" s="738"/>
      <c r="C2" s="941"/>
      <c r="D2" s="967">
        <f>BDI!D2</f>
        <v>0.20115830047694749</v>
      </c>
      <c r="E2" s="941"/>
      <c r="F2" s="941" t="s">
        <v>14786</v>
      </c>
      <c r="G2" s="941"/>
    </row>
    <row r="3" spans="1:7" ht="15">
      <c r="A3" s="738"/>
      <c r="B3" s="739" t="s">
        <v>14785</v>
      </c>
      <c r="C3" s="941"/>
      <c r="D3" s="738"/>
      <c r="E3" s="738"/>
      <c r="F3" s="738"/>
      <c r="G3" s="738"/>
    </row>
    <row r="4" spans="1:7" ht="85.5" customHeight="1">
      <c r="A4" s="738"/>
      <c r="B4" s="738" t="s">
        <v>14822</v>
      </c>
      <c r="C4" s="941"/>
      <c r="D4" s="738"/>
      <c r="E4" s="738"/>
      <c r="F4" s="738"/>
      <c r="G4" s="738"/>
    </row>
    <row r="5" spans="1:7" ht="15">
      <c r="A5" s="981" t="s">
        <v>14821</v>
      </c>
      <c r="B5" s="981"/>
      <c r="C5" s="981"/>
      <c r="D5" s="981"/>
      <c r="E5" s="981"/>
      <c r="F5" s="981"/>
    </row>
    <row r="6" spans="1:7">
      <c r="A6" s="982" t="s">
        <v>1997</v>
      </c>
      <c r="B6" s="982" t="s">
        <v>14820</v>
      </c>
      <c r="C6" s="983" t="s">
        <v>14819</v>
      </c>
      <c r="D6" s="983"/>
      <c r="E6" s="983" t="s">
        <v>14818</v>
      </c>
      <c r="F6" s="983"/>
    </row>
    <row r="7" spans="1:7">
      <c r="A7" s="982"/>
      <c r="B7" s="982"/>
      <c r="C7" s="785" t="s">
        <v>14816</v>
      </c>
      <c r="D7" s="785" t="s">
        <v>14817</v>
      </c>
      <c r="E7" s="785" t="s">
        <v>14816</v>
      </c>
      <c r="F7" s="785" t="s">
        <v>14815</v>
      </c>
    </row>
    <row r="8" spans="1:7">
      <c r="A8" s="982"/>
      <c r="B8" s="982"/>
      <c r="C8" s="785" t="s">
        <v>307</v>
      </c>
      <c r="D8" s="785" t="s">
        <v>14814</v>
      </c>
      <c r="E8" s="785" t="s">
        <v>14813</v>
      </c>
      <c r="F8" s="785" t="s">
        <v>307</v>
      </c>
    </row>
    <row r="9" spans="1:7" ht="15">
      <c r="A9" s="981" t="s">
        <v>14294</v>
      </c>
      <c r="B9" s="981"/>
      <c r="C9" s="981"/>
      <c r="D9" s="981"/>
      <c r="E9" s="981"/>
      <c r="F9" s="981"/>
    </row>
    <row r="10" spans="1:7">
      <c r="A10" s="792" t="s">
        <v>14295</v>
      </c>
      <c r="B10" s="797" t="s">
        <v>14296</v>
      </c>
      <c r="C10" s="793">
        <v>0</v>
      </c>
      <c r="D10" s="793">
        <v>0</v>
      </c>
      <c r="E10" s="793">
        <v>0.2</v>
      </c>
      <c r="F10" s="793">
        <v>0.2</v>
      </c>
    </row>
    <row r="11" spans="1:7">
      <c r="A11" s="792" t="s">
        <v>14297</v>
      </c>
      <c r="B11" s="797" t="s">
        <v>14812</v>
      </c>
      <c r="C11" s="793">
        <v>0</v>
      </c>
      <c r="D11" s="793">
        <v>0</v>
      </c>
      <c r="E11" s="793">
        <v>0</v>
      </c>
      <c r="F11" s="793">
        <v>0</v>
      </c>
    </row>
    <row r="12" spans="1:7">
      <c r="A12" s="792" t="s">
        <v>14299</v>
      </c>
      <c r="B12" s="797" t="s">
        <v>14811</v>
      </c>
      <c r="C12" s="793">
        <v>0</v>
      </c>
      <c r="D12" s="793">
        <v>0</v>
      </c>
      <c r="E12" s="793">
        <v>0</v>
      </c>
      <c r="F12" s="793">
        <v>0</v>
      </c>
    </row>
    <row r="13" spans="1:7">
      <c r="A13" s="792" t="s">
        <v>14301</v>
      </c>
      <c r="B13" s="797" t="s">
        <v>14810</v>
      </c>
      <c r="C13" s="793">
        <v>0</v>
      </c>
      <c r="D13" s="793">
        <v>0</v>
      </c>
      <c r="E13" s="793">
        <v>0</v>
      </c>
      <c r="F13" s="793">
        <v>0</v>
      </c>
    </row>
    <row r="14" spans="1:7">
      <c r="A14" s="792" t="s">
        <v>14303</v>
      </c>
      <c r="B14" s="797" t="s">
        <v>14304</v>
      </c>
      <c r="C14" s="793">
        <v>0</v>
      </c>
      <c r="D14" s="793">
        <v>0</v>
      </c>
      <c r="E14" s="793">
        <v>0</v>
      </c>
      <c r="F14" s="793">
        <v>0</v>
      </c>
    </row>
    <row r="15" spans="1:7">
      <c r="A15" s="792" t="s">
        <v>14305</v>
      </c>
      <c r="B15" s="797" t="s">
        <v>14809</v>
      </c>
      <c r="C15" s="793">
        <v>2.5000000000000001E-2</v>
      </c>
      <c r="D15" s="793">
        <v>2.5000000000000001E-2</v>
      </c>
      <c r="E15" s="793">
        <v>2.5000000000000001E-2</v>
      </c>
      <c r="F15" s="793">
        <v>2.5000000000000001E-2</v>
      </c>
    </row>
    <row r="16" spans="1:7">
      <c r="A16" s="792" t="s">
        <v>14307</v>
      </c>
      <c r="B16" s="798" t="s">
        <v>14808</v>
      </c>
      <c r="C16" s="793">
        <v>0.03</v>
      </c>
      <c r="D16" s="793">
        <v>0.03</v>
      </c>
      <c r="E16" s="793">
        <v>0.03</v>
      </c>
      <c r="F16" s="793">
        <v>0.03</v>
      </c>
    </row>
    <row r="17" spans="1:11">
      <c r="A17" s="792" t="s">
        <v>14309</v>
      </c>
      <c r="B17" s="797" t="s">
        <v>14310</v>
      </c>
      <c r="C17" s="793">
        <v>0.08</v>
      </c>
      <c r="D17" s="793">
        <v>0.08</v>
      </c>
      <c r="E17" s="793">
        <v>0.08</v>
      </c>
      <c r="F17" s="793">
        <v>0.08</v>
      </c>
    </row>
    <row r="18" spans="1:11">
      <c r="A18" s="792" t="s">
        <v>14311</v>
      </c>
      <c r="B18" s="797" t="s">
        <v>14312</v>
      </c>
      <c r="C18" s="793">
        <v>0</v>
      </c>
      <c r="D18" s="793">
        <v>0</v>
      </c>
      <c r="E18" s="793">
        <v>0</v>
      </c>
      <c r="F18" s="793">
        <v>0</v>
      </c>
    </row>
    <row r="19" spans="1:11" ht="15">
      <c r="A19" s="785" t="s">
        <v>1857</v>
      </c>
      <c r="B19" s="785" t="s">
        <v>14788</v>
      </c>
      <c r="C19" s="796">
        <f>SUM(C10:C18)</f>
        <v>0.13500000000000001</v>
      </c>
      <c r="D19" s="796">
        <f>SUM(D10:D18)</f>
        <v>0.13500000000000001</v>
      </c>
      <c r="E19" s="796">
        <f>SUM(E10:E18)</f>
        <v>0.33500000000000002</v>
      </c>
      <c r="F19" s="796">
        <f>SUM(F10:F18)</f>
        <v>0.33500000000000002</v>
      </c>
    </row>
    <row r="20" spans="1:11" ht="15">
      <c r="A20" s="981" t="s">
        <v>14313</v>
      </c>
      <c r="B20" s="981"/>
      <c r="C20" s="981"/>
      <c r="D20" s="981"/>
      <c r="E20" s="981"/>
      <c r="F20" s="981"/>
    </row>
    <row r="21" spans="1:11" ht="15">
      <c r="A21" s="792" t="s">
        <v>14314</v>
      </c>
      <c r="B21" s="791" t="s">
        <v>14807</v>
      </c>
      <c r="C21" s="793">
        <v>0.18010000000000001</v>
      </c>
      <c r="D21" s="793" t="s">
        <v>14800</v>
      </c>
      <c r="E21" s="793">
        <v>0.18010000000000001</v>
      </c>
      <c r="F21" s="793" t="s">
        <v>14800</v>
      </c>
      <c r="K21" s="795"/>
    </row>
    <row r="22" spans="1:11">
      <c r="A22" s="792" t="s">
        <v>14317</v>
      </c>
      <c r="B22" s="791" t="s">
        <v>14806</v>
      </c>
      <c r="C22" s="793">
        <v>4.2999999999999997E-2</v>
      </c>
      <c r="D22" s="793" t="s">
        <v>14800</v>
      </c>
      <c r="E22" s="793">
        <v>4.2999999999999997E-2</v>
      </c>
      <c r="F22" s="793" t="s">
        <v>14800</v>
      </c>
    </row>
    <row r="23" spans="1:11" ht="15">
      <c r="A23" s="792" t="s">
        <v>14319</v>
      </c>
      <c r="B23" s="791" t="s">
        <v>14805</v>
      </c>
      <c r="C23" s="793">
        <v>8.6999999999999994E-3</v>
      </c>
      <c r="D23" s="793">
        <v>6.7000000000000002E-3</v>
      </c>
      <c r="E23" s="793">
        <v>8.6999999999999994E-3</v>
      </c>
      <c r="F23" s="793">
        <v>6.7000000000000002E-3</v>
      </c>
      <c r="K23" s="795"/>
    </row>
    <row r="24" spans="1:11">
      <c r="A24" s="792" t="s">
        <v>14321</v>
      </c>
      <c r="B24" s="791" t="s">
        <v>14804</v>
      </c>
      <c r="C24" s="793">
        <v>0.10780000000000001</v>
      </c>
      <c r="D24" s="793">
        <v>8.3299999999999999E-2</v>
      </c>
      <c r="E24" s="793">
        <v>0.10780000000000001</v>
      </c>
      <c r="F24" s="793">
        <v>8.3299999999999999E-2</v>
      </c>
    </row>
    <row r="25" spans="1:11">
      <c r="A25" s="792" t="s">
        <v>14323</v>
      </c>
      <c r="B25" s="791" t="s">
        <v>14803</v>
      </c>
      <c r="C25" s="793">
        <v>6.9999999999999999E-4</v>
      </c>
      <c r="D25" s="793">
        <v>5.9999999999999995E-4</v>
      </c>
      <c r="E25" s="793">
        <v>6.9999999999999999E-4</v>
      </c>
      <c r="F25" s="793">
        <v>5.9999999999999995E-4</v>
      </c>
    </row>
    <row r="26" spans="1:11">
      <c r="A26" s="792" t="s">
        <v>14325</v>
      </c>
      <c r="B26" s="791" t="s">
        <v>14802</v>
      </c>
      <c r="C26" s="793">
        <v>7.1999999999999998E-3</v>
      </c>
      <c r="D26" s="793">
        <v>5.5999999999999999E-3</v>
      </c>
      <c r="E26" s="793">
        <v>7.1999999999999998E-3</v>
      </c>
      <c r="F26" s="793">
        <v>5.5999999999999999E-3</v>
      </c>
      <c r="K26" s="794"/>
    </row>
    <row r="27" spans="1:11">
      <c r="A27" s="792" t="s">
        <v>14327</v>
      </c>
      <c r="B27" s="791" t="s">
        <v>14801</v>
      </c>
      <c r="C27" s="793">
        <v>1.9800000000000002E-2</v>
      </c>
      <c r="D27" s="793" t="s">
        <v>14800</v>
      </c>
      <c r="E27" s="793">
        <v>1.9800000000000002E-2</v>
      </c>
      <c r="F27" s="793" t="s">
        <v>14800</v>
      </c>
    </row>
    <row r="28" spans="1:11">
      <c r="A28" s="792" t="s">
        <v>14329</v>
      </c>
      <c r="B28" s="791" t="s">
        <v>14799</v>
      </c>
      <c r="C28" s="793">
        <v>1.1000000000000001E-3</v>
      </c>
      <c r="D28" s="793">
        <v>8.0000000000000004E-4</v>
      </c>
      <c r="E28" s="793">
        <v>1.1000000000000001E-3</v>
      </c>
      <c r="F28" s="793">
        <v>8.0000000000000004E-4</v>
      </c>
    </row>
    <row r="29" spans="1:11">
      <c r="A29" s="792" t="s">
        <v>14331</v>
      </c>
      <c r="B29" s="791" t="s">
        <v>14798</v>
      </c>
      <c r="C29" s="793">
        <v>0.13639999999999999</v>
      </c>
      <c r="D29" s="793">
        <v>0.1055</v>
      </c>
      <c r="E29" s="793">
        <v>0.13639999999999999</v>
      </c>
      <c r="F29" s="793">
        <v>0.1055</v>
      </c>
    </row>
    <row r="30" spans="1:11">
      <c r="A30" s="792" t="s">
        <v>14333</v>
      </c>
      <c r="B30" s="791" t="s">
        <v>14797</v>
      </c>
      <c r="C30" s="793">
        <v>2.9999999999999997E-4</v>
      </c>
      <c r="D30" s="793">
        <v>2.9999999999999997E-4</v>
      </c>
      <c r="E30" s="793">
        <v>2.9999999999999997E-4</v>
      </c>
      <c r="F30" s="793">
        <v>2.9999999999999997E-4</v>
      </c>
    </row>
    <row r="31" spans="1:11">
      <c r="A31" s="785" t="s">
        <v>1858</v>
      </c>
      <c r="B31" s="785" t="s">
        <v>14788</v>
      </c>
      <c r="C31" s="783">
        <f>SUM(C21:C30)</f>
        <v>0.50509999999999988</v>
      </c>
      <c r="D31" s="783">
        <f>SUM(D21:D30)</f>
        <v>0.20279999999999998</v>
      </c>
      <c r="E31" s="783">
        <f>SUM(E21:E30)</f>
        <v>0.50509999999999988</v>
      </c>
      <c r="F31" s="783">
        <f>SUM(F21:F30)</f>
        <v>0.20279999999999998</v>
      </c>
    </row>
    <row r="32" spans="1:11" ht="15">
      <c r="A32" s="981" t="s">
        <v>14796</v>
      </c>
      <c r="B32" s="981"/>
      <c r="C32" s="981"/>
      <c r="D32" s="981"/>
      <c r="E32" s="981"/>
      <c r="F32" s="981"/>
    </row>
    <row r="33" spans="1:6">
      <c r="A33" s="792" t="s">
        <v>14336</v>
      </c>
      <c r="B33" s="791" t="s">
        <v>14795</v>
      </c>
      <c r="C33" s="793">
        <v>4.4499999999999998E-2</v>
      </c>
      <c r="D33" s="793">
        <v>3.4500000000000003E-2</v>
      </c>
      <c r="E33" s="793">
        <v>4.4499999999999998E-2</v>
      </c>
      <c r="F33" s="793">
        <v>3.4500000000000003E-2</v>
      </c>
    </row>
    <row r="34" spans="1:6">
      <c r="A34" s="792" t="s">
        <v>14338</v>
      </c>
      <c r="B34" s="791" t="s">
        <v>14794</v>
      </c>
      <c r="C34" s="793">
        <v>1E-3</v>
      </c>
      <c r="D34" s="793">
        <v>8.0000000000000004E-4</v>
      </c>
      <c r="E34" s="793">
        <v>1E-3</v>
      </c>
      <c r="F34" s="793">
        <v>8.0000000000000004E-4</v>
      </c>
    </row>
    <row r="35" spans="1:6">
      <c r="A35" s="792" t="s">
        <v>14340</v>
      </c>
      <c r="B35" s="791" t="s">
        <v>14793</v>
      </c>
      <c r="C35" s="793">
        <v>5.0000000000000001E-3</v>
      </c>
      <c r="D35" s="793">
        <v>3.8999999999999998E-3</v>
      </c>
      <c r="E35" s="793">
        <v>5.0000000000000001E-3</v>
      </c>
      <c r="F35" s="793">
        <v>3.8999999999999998E-3</v>
      </c>
    </row>
    <row r="36" spans="1:6">
      <c r="A36" s="792" t="s">
        <v>14342</v>
      </c>
      <c r="B36" s="791" t="s">
        <v>14792</v>
      </c>
      <c r="C36" s="793">
        <v>4.1000000000000002E-2</v>
      </c>
      <c r="D36" s="793">
        <v>3.1699999999999999E-2</v>
      </c>
      <c r="E36" s="793">
        <v>4.1000000000000002E-2</v>
      </c>
      <c r="F36" s="793">
        <v>3.1699999999999999E-2</v>
      </c>
    </row>
    <row r="37" spans="1:6">
      <c r="A37" s="792" t="s">
        <v>14344</v>
      </c>
      <c r="B37" s="791" t="s">
        <v>14791</v>
      </c>
      <c r="C37" s="793">
        <v>3.7000000000000002E-3</v>
      </c>
      <c r="D37" s="793">
        <v>2.8999999999999998E-3</v>
      </c>
      <c r="E37" s="793">
        <v>3.7000000000000002E-3</v>
      </c>
      <c r="F37" s="793">
        <v>2.8999999999999998E-3</v>
      </c>
    </row>
    <row r="38" spans="1:6">
      <c r="A38" s="785" t="s">
        <v>14346</v>
      </c>
      <c r="B38" s="785" t="s">
        <v>14788</v>
      </c>
      <c r="C38" s="783">
        <f>SUM(C33:C37)</f>
        <v>9.5199999999999993E-2</v>
      </c>
      <c r="D38" s="783">
        <f>SUM(D33:D37)</f>
        <v>7.3800000000000004E-2</v>
      </c>
      <c r="E38" s="783">
        <f>SUM(E33:E37)</f>
        <v>9.5199999999999993E-2</v>
      </c>
      <c r="F38" s="783">
        <f>SUM(F33:F37)</f>
        <v>7.3800000000000004E-2</v>
      </c>
    </row>
    <row r="39" spans="1:6" ht="15">
      <c r="A39" s="981" t="s">
        <v>14347</v>
      </c>
      <c r="B39" s="981"/>
      <c r="C39" s="981"/>
      <c r="D39" s="981"/>
      <c r="E39" s="981"/>
      <c r="F39" s="981"/>
    </row>
    <row r="40" spans="1:6">
      <c r="A40" s="792" t="s">
        <v>14348</v>
      </c>
      <c r="B40" s="791" t="s">
        <v>14790</v>
      </c>
      <c r="C40" s="790">
        <f>C19*C31</f>
        <v>6.8188499999999985E-2</v>
      </c>
      <c r="D40" s="790">
        <f>D19*D31</f>
        <v>2.7378E-2</v>
      </c>
      <c r="E40" s="786">
        <f>E19*E31</f>
        <v>0.16920849999999998</v>
      </c>
      <c r="F40" s="786">
        <f>F19*F31</f>
        <v>6.7937999999999998E-2</v>
      </c>
    </row>
    <row r="41" spans="1:6" ht="28.5">
      <c r="A41" s="789" t="s">
        <v>14350</v>
      </c>
      <c r="B41" s="788" t="s">
        <v>14789</v>
      </c>
      <c r="C41" s="787">
        <f>(C33*C17)+(C34*C19)</f>
        <v>3.6949999999999999E-3</v>
      </c>
      <c r="D41" s="787">
        <f>(D33*D17)+(D34*D19)</f>
        <v>2.8680000000000003E-3</v>
      </c>
      <c r="E41" s="786">
        <f>(E33*E17)+(E34*E19)</f>
        <v>3.895E-3</v>
      </c>
      <c r="F41" s="786">
        <f>(F33*F17)+(F34*F19)</f>
        <v>3.0280000000000003E-3</v>
      </c>
    </row>
    <row r="42" spans="1:6">
      <c r="A42" s="785" t="s">
        <v>1859</v>
      </c>
      <c r="B42" s="784" t="s">
        <v>14788</v>
      </c>
      <c r="C42" s="783">
        <f>SUM(C40:C41)</f>
        <v>7.1883499999999989E-2</v>
      </c>
      <c r="D42" s="783">
        <f>SUM(D40:D41)</f>
        <v>3.0245999999999999E-2</v>
      </c>
      <c r="E42" s="783">
        <f>SUM(E40:E41)</f>
        <v>0.17310349999999999</v>
      </c>
      <c r="F42" s="783">
        <f>SUM(F40:F41)</f>
        <v>7.0966000000000001E-2</v>
      </c>
    </row>
    <row r="43" spans="1:6" ht="15">
      <c r="A43" s="981" t="s">
        <v>14787</v>
      </c>
      <c r="B43" s="981"/>
      <c r="C43" s="782">
        <f>C19+C31+C38+C42</f>
        <v>0.80718349999999983</v>
      </c>
      <c r="D43" s="782">
        <f>D19+D31+D38+D42</f>
        <v>0.44184599999999996</v>
      </c>
      <c r="E43" s="782">
        <f>E19+E31+E38+E42</f>
        <v>1.1084034999999999</v>
      </c>
      <c r="F43" s="782">
        <f>F19+F31+F38+F42</f>
        <v>0.68256600000000001</v>
      </c>
    </row>
  </sheetData>
  <mergeCells count="15">
    <mergeCell ref="A20:F20"/>
    <mergeCell ref="A32:F32"/>
    <mergeCell ref="A39:F39"/>
    <mergeCell ref="A43:B43"/>
    <mergeCell ref="D1:E1"/>
    <mergeCell ref="F1:G1"/>
    <mergeCell ref="C2:C4"/>
    <mergeCell ref="D2:E2"/>
    <mergeCell ref="F2:G2"/>
    <mergeCell ref="A5:F5"/>
    <mergeCell ref="A6:A8"/>
    <mergeCell ref="B6:B8"/>
    <mergeCell ref="C6:D6"/>
    <mergeCell ref="E6:F6"/>
    <mergeCell ref="A9:F9"/>
  </mergeCell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16">
    <pageSetUpPr fitToPage="1"/>
  </sheetPr>
  <dimension ref="A1:D750"/>
  <sheetViews>
    <sheetView view="pageBreakPreview" topLeftCell="A711" zoomScale="60" zoomScaleNormal="60" workbookViewId="0">
      <selection activeCell="A429" sqref="A429:B429"/>
    </sheetView>
  </sheetViews>
  <sheetFormatPr defaultColWidth="9.140625" defaultRowHeight="15"/>
  <cols>
    <col min="1" max="1" width="23.7109375" style="183" customWidth="1"/>
    <col min="2" max="2" width="255.5703125" style="183" bestFit="1" customWidth="1"/>
    <col min="3" max="3" width="53.42578125" style="183" customWidth="1"/>
    <col min="4" max="4" width="11.140625" style="183" customWidth="1"/>
    <col min="5" max="16384" width="9.140625" style="213"/>
  </cols>
  <sheetData>
    <row r="1" spans="1:4" ht="17.25" customHeight="1">
      <c r="A1" s="183" t="s">
        <v>1997</v>
      </c>
      <c r="B1" s="183" t="s">
        <v>286</v>
      </c>
      <c r="C1" s="183" t="s">
        <v>2120</v>
      </c>
      <c r="D1" s="183" t="s">
        <v>17</v>
      </c>
    </row>
    <row r="2" spans="1:4" ht="15.75">
      <c r="A2" s="187"/>
      <c r="B2" s="187" t="s">
        <v>280</v>
      </c>
      <c r="C2" s="187"/>
      <c r="D2" s="187"/>
    </row>
    <row r="3" spans="1:4">
      <c r="A3" s="183" t="s">
        <v>8143</v>
      </c>
      <c r="B3" s="183" t="s">
        <v>2163</v>
      </c>
      <c r="C3" s="183" t="s">
        <v>45</v>
      </c>
      <c r="D3" s="183" t="s">
        <v>2</v>
      </c>
    </row>
    <row r="4" spans="1:4">
      <c r="A4" s="183" t="s">
        <v>8145</v>
      </c>
      <c r="B4" s="183" t="s">
        <v>1974</v>
      </c>
      <c r="C4" s="183" t="s">
        <v>45</v>
      </c>
      <c r="D4" s="183" t="s">
        <v>37</v>
      </c>
    </row>
    <row r="5" spans="1:4">
      <c r="A5" s="183" t="s">
        <v>8146</v>
      </c>
      <c r="B5" s="183" t="s">
        <v>7773</v>
      </c>
      <c r="C5" s="183" t="s">
        <v>45</v>
      </c>
      <c r="D5" s="183" t="s">
        <v>37</v>
      </c>
    </row>
    <row r="6" spans="1:4">
      <c r="A6" s="183" t="s">
        <v>8144</v>
      </c>
      <c r="B6" s="183" t="s">
        <v>2079</v>
      </c>
      <c r="C6" s="183" t="s">
        <v>45</v>
      </c>
      <c r="D6" s="183" t="s">
        <v>307</v>
      </c>
    </row>
    <row r="7" spans="1:4">
      <c r="B7" s="213"/>
    </row>
    <row r="8" spans="1:4">
      <c r="A8" s="183" t="s">
        <v>8147</v>
      </c>
      <c r="B8" s="213" t="s">
        <v>3109</v>
      </c>
      <c r="C8" s="183" t="s">
        <v>45</v>
      </c>
      <c r="D8" s="183" t="s">
        <v>37</v>
      </c>
    </row>
    <row r="9" spans="1:4">
      <c r="A9" s="183" t="s">
        <v>14271</v>
      </c>
      <c r="B9" s="631" t="s">
        <v>14272</v>
      </c>
      <c r="C9" s="183" t="s">
        <v>45</v>
      </c>
      <c r="D9" s="183" t="s">
        <v>5</v>
      </c>
    </row>
    <row r="10" spans="1:4" ht="15.75">
      <c r="A10" s="187"/>
      <c r="B10" s="187" t="s">
        <v>1789</v>
      </c>
      <c r="C10" s="187"/>
      <c r="D10" s="187"/>
    </row>
    <row r="11" spans="1:4">
      <c r="A11" s="183" t="s">
        <v>1852</v>
      </c>
      <c r="B11" s="183" t="s">
        <v>1850</v>
      </c>
      <c r="C11" s="183" t="s">
        <v>45</v>
      </c>
      <c r="D11" s="183" t="s">
        <v>37</v>
      </c>
    </row>
    <row r="12" spans="1:4">
      <c r="A12" s="183" t="s">
        <v>2117</v>
      </c>
      <c r="B12" s="183" t="s">
        <v>8399</v>
      </c>
      <c r="C12" s="183" t="s">
        <v>45</v>
      </c>
      <c r="D12" s="183" t="s">
        <v>37</v>
      </c>
    </row>
    <row r="13" spans="1:4">
      <c r="A13" s="183" t="s">
        <v>14273</v>
      </c>
      <c r="B13" s="631" t="s">
        <v>14272</v>
      </c>
      <c r="C13" s="183" t="s">
        <v>1773</v>
      </c>
      <c r="D13" s="183" t="s">
        <v>5</v>
      </c>
    </row>
    <row r="14" spans="1:4" ht="15.75">
      <c r="A14" s="187"/>
      <c r="B14" s="187" t="s">
        <v>4162</v>
      </c>
      <c r="C14" s="187"/>
      <c r="D14" s="187"/>
    </row>
    <row r="15" spans="1:4">
      <c r="A15" s="183" t="s">
        <v>8148</v>
      </c>
      <c r="B15" s="183" t="s">
        <v>7658</v>
      </c>
      <c r="C15" s="183" t="s">
        <v>211</v>
      </c>
      <c r="D15" s="183" t="s">
        <v>37</v>
      </c>
    </row>
    <row r="16" spans="1:4">
      <c r="A16" s="183" t="s">
        <v>8149</v>
      </c>
      <c r="B16" s="183" t="s">
        <v>7659</v>
      </c>
      <c r="C16" s="183" t="s">
        <v>211</v>
      </c>
      <c r="D16" s="183" t="s">
        <v>37</v>
      </c>
    </row>
    <row r="17" spans="1:4" ht="15.75">
      <c r="A17" s="187"/>
      <c r="B17" s="187" t="s">
        <v>4163</v>
      </c>
      <c r="C17" s="187"/>
      <c r="D17" s="187"/>
    </row>
    <row r="19" spans="1:4" ht="15.75">
      <c r="A19" s="187"/>
      <c r="B19" s="187" t="s">
        <v>278</v>
      </c>
      <c r="C19" s="187"/>
      <c r="D19" s="187"/>
    </row>
    <row r="20" spans="1:4">
      <c r="A20" s="183" t="s">
        <v>8153</v>
      </c>
      <c r="B20" s="183" t="s">
        <v>4933</v>
      </c>
      <c r="C20" s="183" t="s">
        <v>211</v>
      </c>
      <c r="D20" s="183" t="s">
        <v>326</v>
      </c>
    </row>
    <row r="21" spans="1:4" ht="30">
      <c r="A21" s="183" t="s">
        <v>8154</v>
      </c>
      <c r="B21" s="183" t="s">
        <v>4934</v>
      </c>
      <c r="C21" s="183" t="s">
        <v>211</v>
      </c>
      <c r="D21" s="183" t="s">
        <v>326</v>
      </c>
    </row>
    <row r="22" spans="1:4">
      <c r="A22" s="183" t="s">
        <v>8150</v>
      </c>
      <c r="B22" s="183" t="s">
        <v>4936</v>
      </c>
      <c r="C22" s="183" t="s">
        <v>211</v>
      </c>
      <c r="D22" s="183" t="s">
        <v>2</v>
      </c>
    </row>
    <row r="23" spans="1:4">
      <c r="A23" s="183" t="s">
        <v>8151</v>
      </c>
      <c r="B23" s="183" t="s">
        <v>4937</v>
      </c>
      <c r="C23" s="183" t="s">
        <v>211</v>
      </c>
      <c r="D23" s="183" t="s">
        <v>2</v>
      </c>
    </row>
    <row r="24" spans="1:4">
      <c r="A24" s="183" t="s">
        <v>8152</v>
      </c>
      <c r="B24" s="183" t="s">
        <v>5845</v>
      </c>
      <c r="C24" s="183" t="s">
        <v>211</v>
      </c>
      <c r="D24" s="183" t="s">
        <v>326</v>
      </c>
    </row>
    <row r="25" spans="1:4">
      <c r="A25" s="183" t="s">
        <v>13839</v>
      </c>
      <c r="B25" s="183" t="s">
        <v>13840</v>
      </c>
      <c r="C25" s="183" t="s">
        <v>211</v>
      </c>
      <c r="D25" s="183" t="s">
        <v>2</v>
      </c>
    </row>
    <row r="26" spans="1:4">
      <c r="A26" s="183" t="s">
        <v>13892</v>
      </c>
      <c r="B26" s="183" t="s">
        <v>13893</v>
      </c>
      <c r="C26" s="183" t="s">
        <v>211</v>
      </c>
      <c r="D26" s="183" t="s">
        <v>2</v>
      </c>
    </row>
    <row r="27" spans="1:4">
      <c r="A27" s="183" t="s">
        <v>13963</v>
      </c>
      <c r="B27" s="183" t="s">
        <v>13964</v>
      </c>
      <c r="C27" s="183" t="s">
        <v>211</v>
      </c>
      <c r="D27" s="183" t="s">
        <v>2</v>
      </c>
    </row>
    <row r="28" spans="1:4" ht="15.75">
      <c r="A28" s="187"/>
      <c r="B28" s="187" t="s">
        <v>2098</v>
      </c>
      <c r="C28" s="187"/>
      <c r="D28" s="187"/>
    </row>
    <row r="29" spans="1:4" ht="30">
      <c r="A29" s="183" t="s">
        <v>4935</v>
      </c>
      <c r="B29" s="183" t="s">
        <v>4934</v>
      </c>
      <c r="C29" s="183" t="s">
        <v>211</v>
      </c>
      <c r="D29" s="183" t="s">
        <v>326</v>
      </c>
    </row>
    <row r="30" spans="1:4" ht="15.75">
      <c r="A30" s="187"/>
      <c r="B30" s="187" t="s">
        <v>2025</v>
      </c>
      <c r="C30" s="187"/>
      <c r="D30" s="187"/>
    </row>
    <row r="31" spans="1:4">
      <c r="A31" s="183" t="s">
        <v>2026</v>
      </c>
      <c r="B31" s="183" t="s">
        <v>2027</v>
      </c>
      <c r="C31" s="183" t="s">
        <v>211</v>
      </c>
      <c r="D31" s="183" t="s">
        <v>31</v>
      </c>
    </row>
    <row r="32" spans="1:4" ht="15.75">
      <c r="A32" s="187"/>
      <c r="B32" s="187" t="s">
        <v>288</v>
      </c>
      <c r="C32" s="187"/>
      <c r="D32" s="187"/>
    </row>
    <row r="33" spans="1:4" ht="30">
      <c r="A33" s="183" t="s">
        <v>8156</v>
      </c>
      <c r="B33" s="183" t="s">
        <v>7771</v>
      </c>
      <c r="C33" s="183" t="s">
        <v>57</v>
      </c>
      <c r="D33" s="183" t="s">
        <v>31</v>
      </c>
    </row>
    <row r="34" spans="1:4" ht="30">
      <c r="A34" s="183" t="s">
        <v>8158</v>
      </c>
      <c r="B34" s="183" t="s">
        <v>7775</v>
      </c>
      <c r="C34" s="183" t="s">
        <v>57</v>
      </c>
      <c r="D34" s="183" t="s">
        <v>326</v>
      </c>
    </row>
    <row r="35" spans="1:4">
      <c r="A35" s="183" t="s">
        <v>8155</v>
      </c>
      <c r="B35" s="183" t="s">
        <v>5817</v>
      </c>
      <c r="C35" s="183" t="s">
        <v>57</v>
      </c>
      <c r="D35" s="183" t="s">
        <v>326</v>
      </c>
    </row>
    <row r="36" spans="1:4">
      <c r="A36" s="183" t="s">
        <v>8157</v>
      </c>
      <c r="B36" s="183" t="s">
        <v>7772</v>
      </c>
      <c r="C36" s="183" t="s">
        <v>57</v>
      </c>
      <c r="D36" s="183" t="s">
        <v>326</v>
      </c>
    </row>
    <row r="37" spans="1:4" ht="15.75">
      <c r="A37" s="187"/>
      <c r="B37" s="187" t="s">
        <v>1790</v>
      </c>
      <c r="C37" s="187"/>
      <c r="D37" s="187"/>
    </row>
    <row r="38" spans="1:4">
      <c r="A38" s="183" t="s">
        <v>1791</v>
      </c>
      <c r="B38" s="183" t="s">
        <v>1792</v>
      </c>
      <c r="C38" s="183" t="s">
        <v>57</v>
      </c>
      <c r="D38" s="183" t="s">
        <v>326</v>
      </c>
    </row>
    <row r="39" spans="1:4" ht="15.75">
      <c r="A39" s="187"/>
      <c r="B39" s="187" t="s">
        <v>279</v>
      </c>
      <c r="C39" s="187"/>
      <c r="D39" s="187"/>
    </row>
    <row r="40" spans="1:4">
      <c r="A40" s="183" t="s">
        <v>4908</v>
      </c>
      <c r="B40" s="183" t="s">
        <v>4889</v>
      </c>
      <c r="C40" s="183" t="s">
        <v>57</v>
      </c>
      <c r="D40" s="183" t="s">
        <v>326</v>
      </c>
    </row>
    <row r="41" spans="1:4" ht="15.75">
      <c r="A41" s="187"/>
      <c r="B41" s="187" t="s">
        <v>1793</v>
      </c>
      <c r="C41" s="187"/>
      <c r="D41" s="187"/>
    </row>
    <row r="42" spans="1:4" ht="30">
      <c r="A42" s="183" t="s">
        <v>2194</v>
      </c>
      <c r="B42" s="183" t="s">
        <v>2734</v>
      </c>
      <c r="C42" s="183" t="s">
        <v>57</v>
      </c>
      <c r="D42" s="183" t="s">
        <v>2</v>
      </c>
    </row>
    <row r="43" spans="1:4" ht="30">
      <c r="A43" s="183" t="s">
        <v>3102</v>
      </c>
      <c r="B43" s="183" t="s">
        <v>3101</v>
      </c>
      <c r="C43" s="183" t="s">
        <v>57</v>
      </c>
      <c r="D43" s="183" t="s">
        <v>2</v>
      </c>
    </row>
    <row r="44" spans="1:4" ht="15.75">
      <c r="A44" s="187"/>
      <c r="B44" s="187" t="s">
        <v>1774</v>
      </c>
      <c r="C44" s="187"/>
      <c r="D44" s="187"/>
    </row>
    <row r="45" spans="1:4">
      <c r="A45" s="183" t="s">
        <v>3103</v>
      </c>
      <c r="B45" s="183" t="s">
        <v>13491</v>
      </c>
      <c r="C45" s="183" t="s">
        <v>465</v>
      </c>
      <c r="D45" s="183" t="s">
        <v>2</v>
      </c>
    </row>
    <row r="46" spans="1:4" ht="15.75">
      <c r="A46" s="187"/>
      <c r="B46" s="187" t="s">
        <v>13488</v>
      </c>
      <c r="C46" s="187"/>
      <c r="D46" s="187"/>
    </row>
    <row r="47" spans="1:4">
      <c r="A47" s="183" t="s">
        <v>13486</v>
      </c>
      <c r="B47" s="183" t="s">
        <v>13485</v>
      </c>
      <c r="C47" s="183" t="s">
        <v>60</v>
      </c>
      <c r="D47" s="183" t="s">
        <v>2</v>
      </c>
    </row>
    <row r="50" spans="1:4" ht="15.75">
      <c r="A50" s="187"/>
      <c r="B50" s="187" t="s">
        <v>13489</v>
      </c>
      <c r="C50" s="187"/>
      <c r="D50" s="187"/>
    </row>
    <row r="51" spans="1:4">
      <c r="A51" s="183" t="s">
        <v>13487</v>
      </c>
      <c r="B51" s="183" t="s">
        <v>13490</v>
      </c>
      <c r="C51" s="183" t="s">
        <v>1773</v>
      </c>
      <c r="D51" s="183" t="s">
        <v>31</v>
      </c>
    </row>
    <row r="53" spans="1:4" ht="15.75">
      <c r="A53" s="187"/>
      <c r="B53" s="187" t="s">
        <v>269</v>
      </c>
      <c r="C53" s="187"/>
      <c r="D53" s="187"/>
    </row>
    <row r="54" spans="1:4">
      <c r="A54" s="183" t="s">
        <v>8167</v>
      </c>
      <c r="B54" s="183" t="s">
        <v>13492</v>
      </c>
      <c r="C54" s="183" t="s">
        <v>61</v>
      </c>
      <c r="D54" s="183" t="s">
        <v>2</v>
      </c>
    </row>
    <row r="55" spans="1:4">
      <c r="A55" s="183" t="s">
        <v>8168</v>
      </c>
      <c r="B55" s="183" t="s">
        <v>7663</v>
      </c>
      <c r="C55" s="183" t="s">
        <v>61</v>
      </c>
      <c r="D55" s="183" t="s">
        <v>31</v>
      </c>
    </row>
    <row r="56" spans="1:4">
      <c r="A56" s="183" t="s">
        <v>8159</v>
      </c>
      <c r="B56" s="183" t="s">
        <v>7777</v>
      </c>
      <c r="C56" s="183" t="s">
        <v>61</v>
      </c>
      <c r="D56" s="183" t="s">
        <v>40</v>
      </c>
    </row>
    <row r="57" spans="1:4">
      <c r="A57" s="183" t="s">
        <v>8160</v>
      </c>
      <c r="B57" s="183" t="s">
        <v>7778</v>
      </c>
      <c r="C57" s="183" t="s">
        <v>61</v>
      </c>
      <c r="D57" s="183" t="s">
        <v>40</v>
      </c>
    </row>
    <row r="58" spans="1:4">
      <c r="A58" s="183" t="s">
        <v>8161</v>
      </c>
      <c r="B58" s="183" t="s">
        <v>7779</v>
      </c>
      <c r="C58" s="183" t="s">
        <v>61</v>
      </c>
      <c r="D58" s="183" t="s">
        <v>40</v>
      </c>
    </row>
    <row r="59" spans="1:4">
      <c r="A59" s="183" t="s">
        <v>8162</v>
      </c>
      <c r="B59" s="183" t="s">
        <v>7780</v>
      </c>
      <c r="C59" s="183" t="s">
        <v>61</v>
      </c>
      <c r="D59" s="183" t="s">
        <v>40</v>
      </c>
    </row>
    <row r="60" spans="1:4">
      <c r="A60" s="183" t="s">
        <v>8163</v>
      </c>
      <c r="B60" s="183" t="s">
        <v>7776</v>
      </c>
      <c r="C60" s="183" t="s">
        <v>61</v>
      </c>
      <c r="D60" s="183" t="s">
        <v>40</v>
      </c>
    </row>
    <row r="61" spans="1:4">
      <c r="A61" s="183" t="s">
        <v>8164</v>
      </c>
      <c r="B61" s="183" t="s">
        <v>7781</v>
      </c>
      <c r="C61" s="183" t="s">
        <v>61</v>
      </c>
      <c r="D61" s="183" t="s">
        <v>40</v>
      </c>
    </row>
    <row r="62" spans="1:4">
      <c r="A62" s="183" t="s">
        <v>8165</v>
      </c>
      <c r="B62" s="183" t="s">
        <v>7782</v>
      </c>
      <c r="C62" s="183" t="s">
        <v>61</v>
      </c>
      <c r="D62" s="183" t="s">
        <v>40</v>
      </c>
    </row>
    <row r="63" spans="1:4">
      <c r="A63" s="183" t="s">
        <v>8166</v>
      </c>
      <c r="B63" s="183" t="s">
        <v>7783</v>
      </c>
      <c r="C63" s="183" t="s">
        <v>61</v>
      </c>
      <c r="D63" s="183" t="s">
        <v>40</v>
      </c>
    </row>
    <row r="64" spans="1:4" ht="15.75">
      <c r="A64" s="187"/>
      <c r="B64" s="187" t="s">
        <v>271</v>
      </c>
      <c r="C64" s="187"/>
      <c r="D64" s="187"/>
    </row>
    <row r="65" spans="1:4" ht="30">
      <c r="A65" s="183" t="s">
        <v>4793</v>
      </c>
      <c r="B65" s="183" t="s">
        <v>4921</v>
      </c>
      <c r="C65" s="183" t="s">
        <v>61</v>
      </c>
      <c r="D65" s="183" t="s">
        <v>2</v>
      </c>
    </row>
    <row r="66" spans="1:4">
      <c r="A66" s="183" t="s">
        <v>5761</v>
      </c>
      <c r="B66" s="183" t="s">
        <v>2282</v>
      </c>
      <c r="C66" s="183" t="s">
        <v>61</v>
      </c>
      <c r="D66" s="183" t="s">
        <v>31</v>
      </c>
    </row>
    <row r="67" spans="1:4">
      <c r="A67" s="183" t="s">
        <v>5762</v>
      </c>
      <c r="B67" s="183" t="s">
        <v>3100</v>
      </c>
      <c r="C67" s="183" t="s">
        <v>61</v>
      </c>
      <c r="D67" s="183" t="s">
        <v>31</v>
      </c>
    </row>
    <row r="68" spans="1:4">
      <c r="A68" s="183" t="s">
        <v>5763</v>
      </c>
      <c r="B68" s="183" t="s">
        <v>5764</v>
      </c>
      <c r="C68" s="183" t="s">
        <v>61</v>
      </c>
      <c r="D68" s="183" t="s">
        <v>31</v>
      </c>
    </row>
    <row r="69" spans="1:4">
      <c r="A69" s="183" t="s">
        <v>7661</v>
      </c>
      <c r="B69" s="183" t="s">
        <v>7662</v>
      </c>
      <c r="C69" s="183" t="s">
        <v>61</v>
      </c>
      <c r="D69" s="183" t="s">
        <v>31</v>
      </c>
    </row>
    <row r="70" spans="1:4" ht="15.75">
      <c r="A70" s="187"/>
      <c r="B70" s="187" t="s">
        <v>273</v>
      </c>
      <c r="C70" s="187"/>
      <c r="D70" s="187"/>
    </row>
    <row r="71" spans="1:4">
      <c r="A71" s="183" t="s">
        <v>8170</v>
      </c>
      <c r="B71" s="183" t="s">
        <v>7665</v>
      </c>
      <c r="C71" s="183" t="s">
        <v>63</v>
      </c>
      <c r="D71" s="183" t="s">
        <v>2</v>
      </c>
    </row>
    <row r="72" spans="1:4" ht="30">
      <c r="A72" s="183" t="s">
        <v>8171</v>
      </c>
      <c r="B72" s="183" t="s">
        <v>13965</v>
      </c>
      <c r="C72" s="183" t="s">
        <v>63</v>
      </c>
      <c r="D72" s="183" t="s">
        <v>37</v>
      </c>
    </row>
    <row r="73" spans="1:4" ht="30">
      <c r="A73" s="183" t="s">
        <v>8172</v>
      </c>
      <c r="B73" s="183" t="s">
        <v>13966</v>
      </c>
      <c r="C73" s="183" t="s">
        <v>63</v>
      </c>
      <c r="D73" s="183" t="s">
        <v>37</v>
      </c>
    </row>
    <row r="74" spans="1:4" ht="30">
      <c r="A74" s="183" t="s">
        <v>8173</v>
      </c>
      <c r="B74" s="183" t="s">
        <v>7666</v>
      </c>
      <c r="C74" s="183" t="s">
        <v>63</v>
      </c>
      <c r="D74" s="183" t="s">
        <v>2</v>
      </c>
    </row>
    <row r="75" spans="1:4">
      <c r="A75" s="183" t="s">
        <v>8169</v>
      </c>
      <c r="B75" s="183" t="s">
        <v>7664</v>
      </c>
      <c r="C75" s="183" t="s">
        <v>63</v>
      </c>
      <c r="D75" s="183" t="s">
        <v>37</v>
      </c>
    </row>
    <row r="76" spans="1:4">
      <c r="A76" s="183" t="s">
        <v>8174</v>
      </c>
      <c r="B76" s="183" t="s">
        <v>7667</v>
      </c>
      <c r="C76" s="183" t="s">
        <v>63</v>
      </c>
      <c r="D76" s="183" t="s">
        <v>2</v>
      </c>
    </row>
    <row r="77" spans="1:4">
      <c r="A77" s="183" t="s">
        <v>13503</v>
      </c>
      <c r="B77" s="183" t="s">
        <v>13504</v>
      </c>
      <c r="C77" s="183" t="s">
        <v>63</v>
      </c>
      <c r="D77" s="183" t="s">
        <v>2</v>
      </c>
    </row>
    <row r="78" spans="1:4">
      <c r="A78" s="183" t="s">
        <v>13845</v>
      </c>
      <c r="B78" s="183" t="s">
        <v>13967</v>
      </c>
      <c r="C78" s="183" t="s">
        <v>63</v>
      </c>
      <c r="D78" s="183" t="s">
        <v>37</v>
      </c>
    </row>
    <row r="79" spans="1:4" ht="30">
      <c r="A79" s="183" t="s">
        <v>13968</v>
      </c>
      <c r="B79" s="183" t="s">
        <v>13969</v>
      </c>
      <c r="C79" s="183" t="s">
        <v>63</v>
      </c>
      <c r="D79" s="183" t="s">
        <v>37</v>
      </c>
    </row>
    <row r="80" spans="1:4" ht="15.75">
      <c r="A80" s="187"/>
      <c r="B80" s="187" t="s">
        <v>289</v>
      </c>
      <c r="C80" s="187"/>
      <c r="D80" s="187"/>
    </row>
    <row r="81" spans="1:4">
      <c r="A81" s="183" t="s">
        <v>4938</v>
      </c>
      <c r="B81" s="183" t="s">
        <v>4939</v>
      </c>
      <c r="C81" s="183" t="s">
        <v>1773</v>
      </c>
      <c r="D81" s="183" t="s">
        <v>37</v>
      </c>
    </row>
    <row r="82" spans="1:4">
      <c r="A82" s="183" t="s">
        <v>4940</v>
      </c>
      <c r="B82" s="183" t="s">
        <v>4796</v>
      </c>
      <c r="C82" s="183" t="s">
        <v>1773</v>
      </c>
      <c r="D82" s="183" t="s">
        <v>2</v>
      </c>
    </row>
    <row r="83" spans="1:4">
      <c r="A83" s="183" t="s">
        <v>5842</v>
      </c>
      <c r="B83" s="183" t="s">
        <v>5843</v>
      </c>
      <c r="C83" s="183" t="s">
        <v>1773</v>
      </c>
      <c r="D83" s="183" t="s">
        <v>37</v>
      </c>
    </row>
    <row r="84" spans="1:4">
      <c r="A84" s="183" t="s">
        <v>13846</v>
      </c>
      <c r="B84" s="183" t="s">
        <v>13925</v>
      </c>
      <c r="C84" s="183" t="s">
        <v>1773</v>
      </c>
      <c r="D84" s="183" t="s">
        <v>37</v>
      </c>
    </row>
    <row r="86" spans="1:4" ht="15.75">
      <c r="A86" s="187"/>
      <c r="B86" s="187" t="s">
        <v>277</v>
      </c>
      <c r="C86" s="187"/>
      <c r="D86" s="187"/>
    </row>
    <row r="87" spans="1:4">
      <c r="A87" s="183" t="s">
        <v>13841</v>
      </c>
      <c r="B87" s="183" t="s">
        <v>13842</v>
      </c>
      <c r="C87" s="183" t="s">
        <v>60</v>
      </c>
      <c r="D87" s="183" t="s">
        <v>2</v>
      </c>
    </row>
    <row r="88" spans="1:4">
      <c r="A88" s="183" t="s">
        <v>13868</v>
      </c>
      <c r="B88" s="183" t="s">
        <v>13869</v>
      </c>
      <c r="C88" s="183" t="s">
        <v>60</v>
      </c>
      <c r="D88" s="183" t="s">
        <v>2</v>
      </c>
    </row>
    <row r="89" spans="1:4" ht="15.75">
      <c r="A89" s="187"/>
      <c r="B89" s="187" t="s">
        <v>1878</v>
      </c>
      <c r="C89" s="187"/>
      <c r="D89" s="187"/>
    </row>
    <row r="90" spans="1:4">
      <c r="A90" s="183" t="s">
        <v>1877</v>
      </c>
      <c r="B90" s="183" t="s">
        <v>1879</v>
      </c>
      <c r="C90" s="183" t="s">
        <v>60</v>
      </c>
      <c r="D90" s="183" t="s">
        <v>40</v>
      </c>
    </row>
    <row r="91" spans="1:4" ht="30">
      <c r="A91" s="183" t="s">
        <v>1880</v>
      </c>
      <c r="B91" s="183" t="s">
        <v>1881</v>
      </c>
      <c r="C91" s="183" t="s">
        <v>60</v>
      </c>
      <c r="D91" s="183" t="s">
        <v>37</v>
      </c>
    </row>
    <row r="92" spans="1:4">
      <c r="A92" s="183" t="s">
        <v>2030</v>
      </c>
      <c r="B92" s="183" t="s">
        <v>2031</v>
      </c>
      <c r="C92" s="183" t="s">
        <v>60</v>
      </c>
      <c r="D92" s="183" t="s">
        <v>2</v>
      </c>
    </row>
    <row r="93" spans="1:4">
      <c r="A93" s="183" t="s">
        <v>13843</v>
      </c>
      <c r="B93" s="183" t="s">
        <v>13844</v>
      </c>
      <c r="C93" s="183" t="s">
        <v>60</v>
      </c>
      <c r="D93" s="183" t="s">
        <v>2</v>
      </c>
    </row>
    <row r="94" spans="1:4" ht="15.75">
      <c r="A94" s="187"/>
      <c r="B94" s="187" t="s">
        <v>274</v>
      </c>
      <c r="C94" s="187"/>
      <c r="D94" s="187"/>
    </row>
    <row r="95" spans="1:4">
      <c r="A95" s="183" t="s">
        <v>8175</v>
      </c>
      <c r="B95" s="183" t="s">
        <v>13891</v>
      </c>
      <c r="C95" s="183" t="s">
        <v>48</v>
      </c>
      <c r="D95" s="183" t="s">
        <v>31</v>
      </c>
    </row>
    <row r="96" spans="1:4">
      <c r="A96" s="183" t="s">
        <v>13858</v>
      </c>
      <c r="B96" s="183" t="s">
        <v>13887</v>
      </c>
      <c r="C96" s="183" t="s">
        <v>48</v>
      </c>
      <c r="D96" s="183" t="s">
        <v>2</v>
      </c>
    </row>
    <row r="97" spans="1:4">
      <c r="A97" s="183" t="s">
        <v>13860</v>
      </c>
      <c r="B97" s="183" t="s">
        <v>13888</v>
      </c>
      <c r="C97" s="183" t="s">
        <v>48</v>
      </c>
      <c r="D97" s="183" t="s">
        <v>2</v>
      </c>
    </row>
    <row r="98" spans="1:4">
      <c r="A98" s="183" t="s">
        <v>13861</v>
      </c>
      <c r="B98" s="183" t="s">
        <v>13889</v>
      </c>
      <c r="C98" s="183" t="s">
        <v>48</v>
      </c>
      <c r="D98" s="183" t="s">
        <v>2</v>
      </c>
    </row>
    <row r="99" spans="1:4">
      <c r="A99" s="183" t="s">
        <v>14148</v>
      </c>
      <c r="B99" s="183" t="s">
        <v>14150</v>
      </c>
      <c r="C99" s="183" t="s">
        <v>48</v>
      </c>
      <c r="D99" s="183" t="s">
        <v>31</v>
      </c>
    </row>
    <row r="100" spans="1:4">
      <c r="A100" s="183" t="s">
        <v>14149</v>
      </c>
    </row>
    <row r="101" spans="1:4" ht="15.75">
      <c r="A101" s="187"/>
      <c r="B101" s="187" t="s">
        <v>453</v>
      </c>
      <c r="C101" s="187"/>
      <c r="D101" s="187"/>
    </row>
    <row r="102" spans="1:4">
      <c r="A102" s="183" t="s">
        <v>13859</v>
      </c>
      <c r="B102" s="183" t="s">
        <v>13890</v>
      </c>
      <c r="C102" s="183" t="s">
        <v>48</v>
      </c>
      <c r="D102" s="183" t="s">
        <v>2</v>
      </c>
    </row>
    <row r="103" spans="1:4">
      <c r="A103" s="183" t="s">
        <v>14151</v>
      </c>
      <c r="B103" s="183" t="s">
        <v>14152</v>
      </c>
      <c r="C103" s="183" t="s">
        <v>1773</v>
      </c>
      <c r="D103" s="183" t="s">
        <v>2</v>
      </c>
    </row>
    <row r="104" spans="1:4" ht="15.75">
      <c r="A104" s="187"/>
      <c r="B104" s="187" t="s">
        <v>275</v>
      </c>
      <c r="C104" s="187"/>
      <c r="D104" s="187"/>
    </row>
    <row r="105" spans="1:4">
      <c r="A105" s="183" t="s">
        <v>8176</v>
      </c>
      <c r="B105" s="183" t="s">
        <v>13899</v>
      </c>
      <c r="C105" s="183" t="s">
        <v>48</v>
      </c>
      <c r="D105" s="183" t="s">
        <v>2</v>
      </c>
    </row>
    <row r="106" spans="1:4">
      <c r="A106" s="183" t="s">
        <v>8177</v>
      </c>
      <c r="B106" s="183" t="s">
        <v>13795</v>
      </c>
      <c r="C106" s="183" t="s">
        <v>48</v>
      </c>
      <c r="D106" s="183" t="s">
        <v>2</v>
      </c>
    </row>
    <row r="107" spans="1:4">
      <c r="C107" s="183" t="s">
        <v>48</v>
      </c>
    </row>
    <row r="109" spans="1:4" ht="15.75">
      <c r="A109" s="187"/>
      <c r="B109" s="187" t="s">
        <v>290</v>
      </c>
      <c r="C109" s="187"/>
      <c r="D109" s="187"/>
    </row>
    <row r="110" spans="1:4">
      <c r="A110" s="183" t="s">
        <v>13897</v>
      </c>
      <c r="B110" s="183" t="s">
        <v>13898</v>
      </c>
      <c r="C110" s="183" t="s">
        <v>48</v>
      </c>
      <c r="D110" s="183" t="s">
        <v>2</v>
      </c>
    </row>
    <row r="111" spans="1:4">
      <c r="A111" s="183" t="s">
        <v>1794</v>
      </c>
      <c r="B111" s="183" t="s">
        <v>1795</v>
      </c>
      <c r="C111" s="183" t="s">
        <v>48</v>
      </c>
      <c r="D111" s="183" t="s">
        <v>2</v>
      </c>
    </row>
    <row r="112" spans="1:4">
      <c r="A112" s="183" t="s">
        <v>1796</v>
      </c>
      <c r="B112" s="183" t="s">
        <v>516</v>
      </c>
      <c r="C112" s="183" t="s">
        <v>48</v>
      </c>
      <c r="D112" s="183" t="s">
        <v>31</v>
      </c>
    </row>
    <row r="113" spans="1:4" ht="15.75">
      <c r="A113" s="187"/>
      <c r="B113" s="187" t="s">
        <v>283</v>
      </c>
      <c r="C113" s="187"/>
      <c r="D113" s="187"/>
    </row>
    <row r="114" spans="1:4">
      <c r="A114" s="183" t="s">
        <v>13866</v>
      </c>
      <c r="B114" s="183" t="s">
        <v>13867</v>
      </c>
      <c r="C114" s="183" t="s">
        <v>4795</v>
      </c>
      <c r="D114" s="183" t="s">
        <v>2</v>
      </c>
    </row>
    <row r="115" spans="1:4">
      <c r="A115" s="183" t="s">
        <v>8178</v>
      </c>
      <c r="B115" s="183" t="s">
        <v>4794</v>
      </c>
      <c r="C115" s="183" t="s">
        <v>4795</v>
      </c>
      <c r="D115" s="183" t="s">
        <v>2</v>
      </c>
    </row>
    <row r="116" spans="1:4" ht="15.75">
      <c r="A116" s="187"/>
      <c r="B116" s="187" t="s">
        <v>459</v>
      </c>
      <c r="C116" s="187"/>
      <c r="D116" s="187"/>
    </row>
    <row r="117" spans="1:4" ht="18.75" customHeight="1">
      <c r="A117" s="183" t="s">
        <v>1775</v>
      </c>
      <c r="B117" s="183" t="s">
        <v>460</v>
      </c>
      <c r="C117" s="183" t="s">
        <v>451</v>
      </c>
      <c r="D117" s="183" t="s">
        <v>2</v>
      </c>
    </row>
    <row r="118" spans="1:4" ht="15.75">
      <c r="A118" s="187"/>
      <c r="B118" s="187" t="s">
        <v>13788</v>
      </c>
      <c r="C118" s="187"/>
      <c r="D118" s="187"/>
    </row>
    <row r="119" spans="1:4">
      <c r="A119" s="183" t="s">
        <v>8179</v>
      </c>
      <c r="B119" s="183" t="s">
        <v>13787</v>
      </c>
      <c r="C119" s="183" t="s">
        <v>53</v>
      </c>
      <c r="D119" s="183" t="s">
        <v>37</v>
      </c>
    </row>
    <row r="120" spans="1:4">
      <c r="A120" s="183" t="s">
        <v>8180</v>
      </c>
      <c r="B120" s="183" t="s">
        <v>13789</v>
      </c>
      <c r="C120" s="183" t="s">
        <v>53</v>
      </c>
      <c r="D120" s="183" t="s">
        <v>31</v>
      </c>
    </row>
    <row r="121" spans="1:4">
      <c r="A121" s="183" t="s">
        <v>8181</v>
      </c>
      <c r="B121" s="183" t="s">
        <v>7674</v>
      </c>
      <c r="C121" s="183" t="s">
        <v>53</v>
      </c>
      <c r="D121" s="183" t="s">
        <v>37</v>
      </c>
    </row>
    <row r="123" spans="1:4" ht="15.75">
      <c r="A123" s="187"/>
      <c r="B123" s="187" t="s">
        <v>284</v>
      </c>
      <c r="C123" s="187"/>
      <c r="D123" s="187"/>
    </row>
    <row r="124" spans="1:4">
      <c r="A124" s="183" t="s">
        <v>5846</v>
      </c>
      <c r="B124" s="183" t="s">
        <v>5847</v>
      </c>
      <c r="C124" s="183" t="s">
        <v>1773</v>
      </c>
      <c r="D124" s="183" t="s">
        <v>37</v>
      </c>
    </row>
    <row r="125" spans="1:4">
      <c r="A125" s="183" t="s">
        <v>4888</v>
      </c>
      <c r="B125" s="183" t="s">
        <v>5749</v>
      </c>
      <c r="C125" s="183" t="s">
        <v>1773</v>
      </c>
      <c r="D125" s="183" t="s">
        <v>37</v>
      </c>
    </row>
    <row r="126" spans="1:4">
      <c r="A126" s="183" t="s">
        <v>5851</v>
      </c>
      <c r="B126" s="183" t="s">
        <v>5848</v>
      </c>
      <c r="C126" s="183" t="s">
        <v>1773</v>
      </c>
      <c r="D126" s="183" t="s">
        <v>37</v>
      </c>
    </row>
    <row r="127" spans="1:4">
      <c r="A127" s="183" t="s">
        <v>5852</v>
      </c>
      <c r="B127" s="183" t="s">
        <v>5849</v>
      </c>
      <c r="C127" s="183" t="s">
        <v>1773</v>
      </c>
      <c r="D127" s="183" t="s">
        <v>37</v>
      </c>
    </row>
    <row r="128" spans="1:4">
      <c r="A128" s="183" t="s">
        <v>5853</v>
      </c>
      <c r="B128" s="183" t="s">
        <v>5850</v>
      </c>
      <c r="C128" s="183" t="s">
        <v>1773</v>
      </c>
      <c r="D128" s="183" t="s">
        <v>37</v>
      </c>
    </row>
    <row r="129" spans="1:4">
      <c r="A129" s="183" t="s">
        <v>5855</v>
      </c>
      <c r="B129" s="183" t="s">
        <v>5854</v>
      </c>
      <c r="C129" s="183" t="s">
        <v>1773</v>
      </c>
      <c r="D129" s="183" t="s">
        <v>37</v>
      </c>
    </row>
    <row r="130" spans="1:4">
      <c r="A130" s="183" t="s">
        <v>5857</v>
      </c>
      <c r="B130" s="183" t="s">
        <v>5856</v>
      </c>
      <c r="C130" s="183" t="s">
        <v>1773</v>
      </c>
      <c r="D130" s="183" t="s">
        <v>37</v>
      </c>
    </row>
    <row r="131" spans="1:4">
      <c r="A131" s="183" t="s">
        <v>1968</v>
      </c>
      <c r="B131" s="183" t="s">
        <v>1970</v>
      </c>
      <c r="C131" s="183" t="s">
        <v>1773</v>
      </c>
      <c r="D131" s="183" t="s">
        <v>37</v>
      </c>
    </row>
    <row r="132" spans="1:4">
      <c r="A132" s="183" t="s">
        <v>1969</v>
      </c>
      <c r="B132" s="183" t="s">
        <v>1971</v>
      </c>
      <c r="C132" s="183" t="s">
        <v>1773</v>
      </c>
      <c r="D132" s="183" t="s">
        <v>37</v>
      </c>
    </row>
    <row r="133" spans="1:4">
      <c r="A133" s="183" t="s">
        <v>4811</v>
      </c>
      <c r="B133" s="183" t="s">
        <v>4923</v>
      </c>
      <c r="C133" s="183" t="s">
        <v>1773</v>
      </c>
      <c r="D133" s="183" t="s">
        <v>37</v>
      </c>
    </row>
    <row r="134" spans="1:4">
      <c r="A134" s="183" t="s">
        <v>4932</v>
      </c>
      <c r="B134" s="183" t="s">
        <v>4931</v>
      </c>
      <c r="C134" s="183" t="s">
        <v>1773</v>
      </c>
      <c r="D134" s="183" t="s">
        <v>37</v>
      </c>
    </row>
    <row r="135" spans="1:4">
      <c r="A135" s="183" t="s">
        <v>5757</v>
      </c>
      <c r="B135" s="183" t="s">
        <v>5756</v>
      </c>
      <c r="C135" s="183" t="s">
        <v>1773</v>
      </c>
      <c r="D135" s="183" t="s">
        <v>37</v>
      </c>
    </row>
    <row r="136" spans="1:4">
      <c r="A136" s="183" t="s">
        <v>7672</v>
      </c>
      <c r="B136" s="183" t="s">
        <v>7671</v>
      </c>
      <c r="C136" s="183" t="s">
        <v>1773</v>
      </c>
      <c r="D136" s="183" t="s">
        <v>37</v>
      </c>
    </row>
    <row r="137" spans="1:4">
      <c r="A137" s="183" t="s">
        <v>7774</v>
      </c>
      <c r="B137" s="183" t="s">
        <v>7673</v>
      </c>
      <c r="C137" s="183" t="s">
        <v>1773</v>
      </c>
      <c r="D137" s="183" t="s">
        <v>37</v>
      </c>
    </row>
    <row r="138" spans="1:4">
      <c r="A138" s="183" t="s">
        <v>7675</v>
      </c>
      <c r="B138" s="183" t="s">
        <v>7676</v>
      </c>
      <c r="C138" s="183" t="s">
        <v>1773</v>
      </c>
      <c r="D138" s="183" t="s">
        <v>37</v>
      </c>
    </row>
    <row r="139" spans="1:4">
      <c r="A139" s="183" t="s">
        <v>7677</v>
      </c>
      <c r="B139" s="183" t="s">
        <v>7679</v>
      </c>
      <c r="C139" s="183" t="s">
        <v>1773</v>
      </c>
      <c r="D139" s="183" t="s">
        <v>37</v>
      </c>
    </row>
    <row r="140" spans="1:4">
      <c r="A140" s="183" t="s">
        <v>7678</v>
      </c>
      <c r="B140" s="183" t="s">
        <v>7680</v>
      </c>
      <c r="C140" s="183" t="s">
        <v>1773</v>
      </c>
      <c r="D140" s="183" t="s">
        <v>37</v>
      </c>
    </row>
    <row r="141" spans="1:4">
      <c r="A141" s="183" t="s">
        <v>7681</v>
      </c>
      <c r="B141" s="183" t="s">
        <v>7682</v>
      </c>
      <c r="C141" s="183" t="s">
        <v>1773</v>
      </c>
      <c r="D141" s="183" t="s">
        <v>37</v>
      </c>
    </row>
    <row r="142" spans="1:4">
      <c r="A142" s="183" t="s">
        <v>7683</v>
      </c>
      <c r="B142" s="183" t="s">
        <v>7684</v>
      </c>
      <c r="C142" s="183" t="s">
        <v>1773</v>
      </c>
      <c r="D142" s="183" t="s">
        <v>37</v>
      </c>
    </row>
    <row r="143" spans="1:4" ht="15.75">
      <c r="A143" s="187"/>
      <c r="B143" s="187" t="s">
        <v>285</v>
      </c>
      <c r="C143" s="187"/>
      <c r="D143" s="187"/>
    </row>
    <row r="144" spans="1:4">
      <c r="A144" s="183" t="s">
        <v>8183</v>
      </c>
      <c r="B144" s="183" t="s">
        <v>7687</v>
      </c>
      <c r="C144" s="183" t="s">
        <v>53</v>
      </c>
      <c r="D144" s="183" t="s">
        <v>37</v>
      </c>
    </row>
    <row r="145" spans="1:4">
      <c r="A145" s="183" t="s">
        <v>8182</v>
      </c>
      <c r="B145" s="183" t="s">
        <v>13493</v>
      </c>
      <c r="C145" s="183" t="s">
        <v>53</v>
      </c>
      <c r="D145" s="183" t="s">
        <v>37</v>
      </c>
    </row>
    <row r="146" spans="1:4">
      <c r="A146" s="183" t="s">
        <v>8190</v>
      </c>
      <c r="B146" s="183" t="s">
        <v>4928</v>
      </c>
      <c r="C146" s="183" t="s">
        <v>53</v>
      </c>
      <c r="D146" s="183" t="s">
        <v>37</v>
      </c>
    </row>
    <row r="147" spans="1:4">
      <c r="A147" s="183" t="s">
        <v>8188</v>
      </c>
      <c r="B147" s="183" t="s">
        <v>5862</v>
      </c>
      <c r="C147" s="183" t="s">
        <v>53</v>
      </c>
      <c r="D147" s="183" t="s">
        <v>37</v>
      </c>
    </row>
    <row r="148" spans="1:4" ht="30">
      <c r="A148" s="183" t="s">
        <v>8184</v>
      </c>
      <c r="B148" s="183" t="s">
        <v>13500</v>
      </c>
      <c r="C148" s="183" t="s">
        <v>53</v>
      </c>
      <c r="D148" s="183" t="s">
        <v>37</v>
      </c>
    </row>
    <row r="149" spans="1:4">
      <c r="A149" s="183" t="s">
        <v>8185</v>
      </c>
      <c r="B149" s="183" t="s">
        <v>7688</v>
      </c>
      <c r="C149" s="183" t="s">
        <v>53</v>
      </c>
      <c r="D149" s="183" t="s">
        <v>37</v>
      </c>
    </row>
    <row r="150" spans="1:4">
      <c r="A150" s="183" t="s">
        <v>8186</v>
      </c>
      <c r="B150" s="183" t="s">
        <v>13501</v>
      </c>
      <c r="C150" s="183" t="s">
        <v>53</v>
      </c>
      <c r="D150" s="183" t="s">
        <v>37</v>
      </c>
    </row>
    <row r="151" spans="1:4">
      <c r="A151" s="183" t="s">
        <v>8187</v>
      </c>
      <c r="B151" s="183" t="s">
        <v>13502</v>
      </c>
      <c r="C151" s="183" t="s">
        <v>53</v>
      </c>
      <c r="D151" s="183" t="s">
        <v>37</v>
      </c>
    </row>
    <row r="152" spans="1:4">
      <c r="A152" s="183" t="s">
        <v>8189</v>
      </c>
      <c r="B152" s="183" t="s">
        <v>7689</v>
      </c>
      <c r="C152" s="183" t="s">
        <v>53</v>
      </c>
      <c r="D152" s="183" t="s">
        <v>31</v>
      </c>
    </row>
    <row r="153" spans="1:4">
      <c r="A153" s="183" t="s">
        <v>13481</v>
      </c>
      <c r="B153" s="183" t="s">
        <v>13482</v>
      </c>
      <c r="C153" s="183" t="s">
        <v>53</v>
      </c>
      <c r="D153" s="183" t="s">
        <v>37</v>
      </c>
    </row>
    <row r="154" spans="1:4" ht="15.75">
      <c r="A154" s="187"/>
      <c r="B154" s="187" t="s">
        <v>1797</v>
      </c>
      <c r="C154" s="187"/>
      <c r="D154" s="187"/>
    </row>
    <row r="155" spans="1:4">
      <c r="A155" s="183" t="s">
        <v>1798</v>
      </c>
      <c r="B155" s="183" t="s">
        <v>1799</v>
      </c>
      <c r="C155" s="183" t="s">
        <v>1773</v>
      </c>
      <c r="D155" s="183" t="s">
        <v>31</v>
      </c>
    </row>
    <row r="156" spans="1:4" ht="30">
      <c r="A156" s="183" t="s">
        <v>3105</v>
      </c>
      <c r="B156" s="183" t="s">
        <v>3106</v>
      </c>
      <c r="C156" s="183" t="s">
        <v>1773</v>
      </c>
      <c r="D156" s="183" t="s">
        <v>37</v>
      </c>
    </row>
    <row r="157" spans="1:4" ht="45">
      <c r="A157" s="183" t="s">
        <v>4880</v>
      </c>
      <c r="B157" s="183" t="s">
        <v>4881</v>
      </c>
      <c r="C157" s="183" t="s">
        <v>1773</v>
      </c>
      <c r="D157" s="183" t="s">
        <v>37</v>
      </c>
    </row>
    <row r="158" spans="1:4" ht="30">
      <c r="A158" s="183" t="s">
        <v>4883</v>
      </c>
      <c r="B158" s="183" t="s">
        <v>4882</v>
      </c>
      <c r="C158" s="183" t="s">
        <v>1773</v>
      </c>
      <c r="D158" s="183" t="s">
        <v>37</v>
      </c>
    </row>
    <row r="159" spans="1:4">
      <c r="A159" s="183" t="s">
        <v>4884</v>
      </c>
      <c r="B159" s="183" t="s">
        <v>4885</v>
      </c>
      <c r="C159" s="183" t="s">
        <v>1773</v>
      </c>
      <c r="D159" s="183" t="s">
        <v>37</v>
      </c>
    </row>
    <row r="160" spans="1:4">
      <c r="A160" s="183" t="s">
        <v>4886</v>
      </c>
      <c r="B160" s="183" t="s">
        <v>4887</v>
      </c>
      <c r="C160" s="183" t="s">
        <v>1773</v>
      </c>
      <c r="D160" s="183" t="s">
        <v>31</v>
      </c>
    </row>
    <row r="161" spans="1:4">
      <c r="A161" s="183" t="s">
        <v>4900</v>
      </c>
      <c r="B161" s="183" t="s">
        <v>4901</v>
      </c>
      <c r="C161" s="183" t="s">
        <v>1773</v>
      </c>
      <c r="D161" s="183" t="s">
        <v>37</v>
      </c>
    </row>
    <row r="162" spans="1:4">
      <c r="A162" s="183" t="s">
        <v>4924</v>
      </c>
      <c r="B162" s="183" t="s">
        <v>4925</v>
      </c>
      <c r="C162" s="183" t="s">
        <v>1773</v>
      </c>
      <c r="D162" s="183" t="s">
        <v>37</v>
      </c>
    </row>
    <row r="163" spans="1:4">
      <c r="A163" s="183" t="s">
        <v>4926</v>
      </c>
      <c r="B163" s="183" t="s">
        <v>4927</v>
      </c>
      <c r="C163" s="183" t="s">
        <v>1773</v>
      </c>
      <c r="D163" s="183" t="s">
        <v>37</v>
      </c>
    </row>
    <row r="164" spans="1:4">
      <c r="A164" s="183" t="s">
        <v>4929</v>
      </c>
      <c r="B164" s="183" t="s">
        <v>4930</v>
      </c>
      <c r="C164" s="183" t="s">
        <v>1773</v>
      </c>
      <c r="D164" s="183" t="s">
        <v>37</v>
      </c>
    </row>
    <row r="165" spans="1:4">
      <c r="A165" s="183" t="s">
        <v>5858</v>
      </c>
      <c r="B165" s="183" t="s">
        <v>5859</v>
      </c>
      <c r="C165" s="183" t="s">
        <v>1773</v>
      </c>
      <c r="D165" s="183" t="s">
        <v>37</v>
      </c>
    </row>
    <row r="166" spans="1:4">
      <c r="A166" s="183" t="s">
        <v>5860</v>
      </c>
      <c r="B166" s="183" t="s">
        <v>5861</v>
      </c>
      <c r="C166" s="183" t="s">
        <v>1773</v>
      </c>
      <c r="D166" s="183" t="s">
        <v>37</v>
      </c>
    </row>
    <row r="167" spans="1:4" ht="30">
      <c r="A167" s="183" t="s">
        <v>5865</v>
      </c>
      <c r="B167" s="183" t="s">
        <v>5863</v>
      </c>
      <c r="C167" s="183" t="s">
        <v>1773</v>
      </c>
      <c r="D167" s="183" t="s">
        <v>37</v>
      </c>
    </row>
    <row r="168" spans="1:4" ht="30">
      <c r="A168" s="183" t="s">
        <v>5866</v>
      </c>
      <c r="B168" s="183" t="s">
        <v>5864</v>
      </c>
      <c r="C168" s="183" t="s">
        <v>1773</v>
      </c>
      <c r="D168" s="183" t="s">
        <v>37</v>
      </c>
    </row>
    <row r="169" spans="1:4">
      <c r="A169" s="183" t="s">
        <v>7685</v>
      </c>
      <c r="B169" s="183" t="s">
        <v>7686</v>
      </c>
      <c r="C169" s="183" t="s">
        <v>1773</v>
      </c>
      <c r="D169" s="183" t="s">
        <v>37</v>
      </c>
    </row>
    <row r="170" spans="1:4">
      <c r="A170" s="183" t="s">
        <v>13484</v>
      </c>
      <c r="B170" s="183" t="s">
        <v>13483</v>
      </c>
      <c r="C170" s="183" t="s">
        <v>1773</v>
      </c>
      <c r="D170" s="183" t="s">
        <v>37</v>
      </c>
    </row>
    <row r="171" spans="1:4">
      <c r="A171" s="183" t="s">
        <v>13498</v>
      </c>
      <c r="B171" s="183" t="s">
        <v>13497</v>
      </c>
      <c r="C171" s="183" t="s">
        <v>1773</v>
      </c>
      <c r="D171" s="183" t="s">
        <v>37</v>
      </c>
    </row>
    <row r="172" spans="1:4">
      <c r="A172" s="183" t="s">
        <v>13499</v>
      </c>
      <c r="B172" s="183" t="s">
        <v>4927</v>
      </c>
      <c r="C172" s="183" t="s">
        <v>1773</v>
      </c>
      <c r="D172" s="183" t="s">
        <v>37</v>
      </c>
    </row>
    <row r="173" spans="1:4" ht="18.75" customHeight="1">
      <c r="A173" s="187"/>
      <c r="B173" s="187" t="s">
        <v>1776</v>
      </c>
      <c r="C173" s="187"/>
      <c r="D173" s="187"/>
    </row>
    <row r="174" spans="1:4">
      <c r="C174" s="183" t="s">
        <v>53</v>
      </c>
      <c r="D174" s="183" t="s">
        <v>37</v>
      </c>
    </row>
    <row r="176" spans="1:4" ht="18.75" customHeight="1">
      <c r="A176" s="187"/>
      <c r="B176" s="187" t="s">
        <v>2100</v>
      </c>
      <c r="C176" s="187"/>
      <c r="D176" s="187"/>
    </row>
    <row r="177" spans="1:4">
      <c r="A177" s="183" t="s">
        <v>1800</v>
      </c>
      <c r="B177" s="183" t="s">
        <v>1801</v>
      </c>
      <c r="C177" s="183" t="s">
        <v>53</v>
      </c>
      <c r="D177" s="183" t="s">
        <v>31</v>
      </c>
    </row>
    <row r="178" spans="1:4" ht="18.75" customHeight="1">
      <c r="A178" s="187"/>
      <c r="B178" s="187" t="s">
        <v>2099</v>
      </c>
      <c r="C178" s="187"/>
      <c r="D178" s="187"/>
    </row>
    <row r="179" spans="1:4" s="183" customFormat="1">
      <c r="A179" s="183" t="s">
        <v>8191</v>
      </c>
      <c r="B179" s="183" t="s">
        <v>7784</v>
      </c>
      <c r="C179" s="183" t="s">
        <v>53</v>
      </c>
      <c r="D179" s="183" t="s">
        <v>37</v>
      </c>
    </row>
    <row r="180" spans="1:4" ht="18.75" customHeight="1">
      <c r="A180" s="187"/>
      <c r="B180" s="187" t="s">
        <v>2101</v>
      </c>
      <c r="C180" s="187"/>
      <c r="D180" s="187"/>
    </row>
    <row r="181" spans="1:4">
      <c r="A181" s="183" t="s">
        <v>7810</v>
      </c>
      <c r="B181" s="183" t="s">
        <v>7670</v>
      </c>
      <c r="C181" s="183" t="s">
        <v>53</v>
      </c>
      <c r="D181" s="183" t="s">
        <v>37</v>
      </c>
    </row>
    <row r="182" spans="1:4">
      <c r="A182" s="183" t="s">
        <v>5751</v>
      </c>
      <c r="B182" s="183" t="s">
        <v>5755</v>
      </c>
      <c r="C182" s="183" t="s">
        <v>53</v>
      </c>
      <c r="D182" s="183" t="s">
        <v>37</v>
      </c>
    </row>
    <row r="183" spans="1:4">
      <c r="A183" s="183" t="s">
        <v>5752</v>
      </c>
      <c r="B183" s="183" t="s">
        <v>5750</v>
      </c>
      <c r="C183" s="183" t="s">
        <v>53</v>
      </c>
      <c r="D183" s="183" t="s">
        <v>37</v>
      </c>
    </row>
    <row r="184" spans="1:4">
      <c r="A184" s="183" t="s">
        <v>5753</v>
      </c>
      <c r="B184" s="183" t="s">
        <v>5754</v>
      </c>
      <c r="C184" s="183" t="s">
        <v>53</v>
      </c>
      <c r="D184" s="183" t="s">
        <v>37</v>
      </c>
    </row>
    <row r="185" spans="1:4" ht="15.75">
      <c r="A185" s="187"/>
      <c r="B185" s="187" t="s">
        <v>281</v>
      </c>
      <c r="C185" s="187"/>
      <c r="D185" s="187"/>
    </row>
    <row r="186" spans="1:4" ht="30">
      <c r="A186" s="183" t="s">
        <v>8192</v>
      </c>
      <c r="B186" s="183" t="s">
        <v>13951</v>
      </c>
      <c r="C186" s="183" t="s">
        <v>48</v>
      </c>
      <c r="D186" s="183" t="s">
        <v>37</v>
      </c>
    </row>
    <row r="187" spans="1:4">
      <c r="A187" s="183" t="s">
        <v>8193</v>
      </c>
      <c r="B187" s="183" t="s">
        <v>13940</v>
      </c>
      <c r="C187" s="183" t="s">
        <v>48</v>
      </c>
      <c r="D187" s="183" t="s">
        <v>37</v>
      </c>
    </row>
    <row r="188" spans="1:4">
      <c r="A188" s="183" t="s">
        <v>8194</v>
      </c>
      <c r="B188" s="183" t="s">
        <v>8247</v>
      </c>
      <c r="C188" s="183" t="s">
        <v>48</v>
      </c>
      <c r="D188" s="183" t="s">
        <v>37</v>
      </c>
    </row>
    <row r="189" spans="1:4">
      <c r="A189" s="183" t="s">
        <v>8195</v>
      </c>
      <c r="B189" s="183" t="s">
        <v>4166</v>
      </c>
      <c r="C189" s="183" t="s">
        <v>48</v>
      </c>
      <c r="D189" s="183" t="s">
        <v>37</v>
      </c>
    </row>
    <row r="190" spans="1:4">
      <c r="A190" s="183" t="s">
        <v>8196</v>
      </c>
      <c r="B190" s="183" t="s">
        <v>13909</v>
      </c>
      <c r="C190" s="183" t="s">
        <v>48</v>
      </c>
      <c r="D190" s="183" t="s">
        <v>37</v>
      </c>
    </row>
    <row r="191" spans="1:4" ht="30">
      <c r="A191" s="183" t="s">
        <v>8197</v>
      </c>
      <c r="B191" s="183" t="s">
        <v>13960</v>
      </c>
      <c r="C191" s="183" t="s">
        <v>48</v>
      </c>
      <c r="D191" s="183" t="s">
        <v>37</v>
      </c>
    </row>
    <row r="192" spans="1:4" ht="30">
      <c r="A192" s="183" t="s">
        <v>8198</v>
      </c>
      <c r="B192" s="183" t="s">
        <v>13960</v>
      </c>
      <c r="C192" s="183" t="s">
        <v>48</v>
      </c>
      <c r="D192" s="183" t="s">
        <v>37</v>
      </c>
    </row>
    <row r="193" spans="1:4" ht="30">
      <c r="A193" s="183" t="s">
        <v>8199</v>
      </c>
      <c r="B193" s="183" t="s">
        <v>13961</v>
      </c>
      <c r="C193" s="183" t="s">
        <v>48</v>
      </c>
      <c r="D193" s="183" t="s">
        <v>37</v>
      </c>
    </row>
    <row r="194" spans="1:4" ht="30">
      <c r="A194" s="183" t="s">
        <v>8200</v>
      </c>
      <c r="B194" s="183" t="s">
        <v>13962</v>
      </c>
      <c r="C194" s="183" t="s">
        <v>48</v>
      </c>
      <c r="D194" s="183" t="s">
        <v>37</v>
      </c>
    </row>
    <row r="195" spans="1:4" ht="30">
      <c r="A195" s="183" t="s">
        <v>8201</v>
      </c>
      <c r="B195" s="183" t="s">
        <v>13960</v>
      </c>
      <c r="C195" s="183" t="s">
        <v>48</v>
      </c>
      <c r="D195" s="183" t="s">
        <v>37</v>
      </c>
    </row>
    <row r="196" spans="1:4" ht="30">
      <c r="A196" s="183" t="s">
        <v>8202</v>
      </c>
      <c r="B196" s="183" t="s">
        <v>13872</v>
      </c>
      <c r="C196" s="183" t="s">
        <v>48</v>
      </c>
      <c r="D196" s="183" t="s">
        <v>37</v>
      </c>
    </row>
    <row r="197" spans="1:4" ht="30">
      <c r="A197" s="183" t="s">
        <v>8203</v>
      </c>
      <c r="B197" s="183" t="s">
        <v>13871</v>
      </c>
      <c r="C197" s="183" t="s">
        <v>48</v>
      </c>
      <c r="D197" s="183" t="s">
        <v>37</v>
      </c>
    </row>
    <row r="198" spans="1:4" ht="30">
      <c r="A198" s="183" t="s">
        <v>8204</v>
      </c>
      <c r="B198" s="183" t="s">
        <v>13873</v>
      </c>
      <c r="C198" s="183" t="s">
        <v>48</v>
      </c>
      <c r="D198" s="183" t="s">
        <v>37</v>
      </c>
    </row>
    <row r="199" spans="1:4" ht="30">
      <c r="A199" s="183" t="s">
        <v>8205</v>
      </c>
      <c r="B199" s="183" t="s">
        <v>13874</v>
      </c>
      <c r="C199" s="183" t="s">
        <v>48</v>
      </c>
      <c r="D199" s="183" t="s">
        <v>37</v>
      </c>
    </row>
    <row r="200" spans="1:4" ht="30">
      <c r="A200" s="183" t="s">
        <v>8206</v>
      </c>
      <c r="B200" s="183" t="s">
        <v>13876</v>
      </c>
      <c r="C200" s="183" t="s">
        <v>48</v>
      </c>
      <c r="D200" s="183" t="s">
        <v>37</v>
      </c>
    </row>
    <row r="201" spans="1:4" ht="30">
      <c r="A201" s="183" t="s">
        <v>8207</v>
      </c>
      <c r="B201" s="183" t="s">
        <v>13880</v>
      </c>
      <c r="C201" s="183" t="s">
        <v>48</v>
      </c>
      <c r="D201" s="183" t="s">
        <v>37</v>
      </c>
    </row>
    <row r="202" spans="1:4" ht="27" customHeight="1">
      <c r="A202" s="183" t="s">
        <v>8208</v>
      </c>
      <c r="B202" s="183" t="s">
        <v>13881</v>
      </c>
      <c r="C202" s="183" t="s">
        <v>48</v>
      </c>
      <c r="D202" s="183" t="s">
        <v>37</v>
      </c>
    </row>
    <row r="203" spans="1:4" ht="30.75" customHeight="1">
      <c r="A203" s="183" t="s">
        <v>8209</v>
      </c>
      <c r="B203" s="183" t="s">
        <v>13882</v>
      </c>
      <c r="C203" s="183" t="s">
        <v>48</v>
      </c>
      <c r="D203" s="183" t="s">
        <v>37</v>
      </c>
    </row>
    <row r="204" spans="1:4" ht="33" customHeight="1">
      <c r="A204" s="183" t="s">
        <v>8210</v>
      </c>
      <c r="B204" s="183" t="s">
        <v>13883</v>
      </c>
      <c r="C204" s="183" t="s">
        <v>48</v>
      </c>
      <c r="D204" s="183" t="s">
        <v>37</v>
      </c>
    </row>
    <row r="205" spans="1:4" ht="30.75" customHeight="1">
      <c r="A205" s="183" t="s">
        <v>8211</v>
      </c>
      <c r="B205" s="183" t="s">
        <v>13884</v>
      </c>
      <c r="C205" s="183" t="s">
        <v>48</v>
      </c>
      <c r="D205" s="183" t="s">
        <v>37</v>
      </c>
    </row>
    <row r="206" spans="1:4" ht="33.75" customHeight="1">
      <c r="A206" s="183" t="s">
        <v>8212</v>
      </c>
      <c r="B206" s="183" t="s">
        <v>13885</v>
      </c>
      <c r="C206" s="183" t="s">
        <v>48</v>
      </c>
      <c r="D206" s="183" t="s">
        <v>37</v>
      </c>
    </row>
    <row r="207" spans="1:4" ht="32.25" customHeight="1">
      <c r="A207" s="183" t="s">
        <v>8213</v>
      </c>
      <c r="B207" s="183" t="s">
        <v>13886</v>
      </c>
      <c r="C207" s="183" t="s">
        <v>48</v>
      </c>
      <c r="D207" s="183" t="s">
        <v>37</v>
      </c>
    </row>
    <row r="208" spans="1:4" ht="24.75" customHeight="1">
      <c r="A208" s="183" t="s">
        <v>8214</v>
      </c>
      <c r="B208" s="183" t="s">
        <v>13894</v>
      </c>
      <c r="C208" s="183" t="s">
        <v>48</v>
      </c>
      <c r="D208" s="183" t="s">
        <v>37</v>
      </c>
    </row>
    <row r="209" spans="1:4">
      <c r="A209" s="183" t="s">
        <v>4797</v>
      </c>
      <c r="B209" s="183" t="s">
        <v>13905</v>
      </c>
      <c r="C209" s="183" t="s">
        <v>48</v>
      </c>
      <c r="D209" s="183" t="s">
        <v>37</v>
      </c>
    </row>
    <row r="210" spans="1:4">
      <c r="A210" s="183" t="s">
        <v>13851</v>
      </c>
      <c r="B210" s="183" t="s">
        <v>13852</v>
      </c>
      <c r="C210" s="183" t="s">
        <v>48</v>
      </c>
      <c r="D210" s="183" t="s">
        <v>37</v>
      </c>
    </row>
    <row r="211" spans="1:4">
      <c r="A211" s="183" t="s">
        <v>13847</v>
      </c>
      <c r="B211" s="183" t="s">
        <v>13848</v>
      </c>
      <c r="C211" s="183" t="s">
        <v>48</v>
      </c>
      <c r="D211" s="183" t="s">
        <v>37</v>
      </c>
    </row>
    <row r="212" spans="1:4">
      <c r="A212" s="183" t="s">
        <v>13854</v>
      </c>
      <c r="B212" s="183" t="s">
        <v>13856</v>
      </c>
      <c r="C212" s="183" t="s">
        <v>48</v>
      </c>
      <c r="D212" s="183" t="s">
        <v>37</v>
      </c>
    </row>
    <row r="213" spans="1:4">
      <c r="A213" s="183" t="s">
        <v>13875</v>
      </c>
      <c r="B213" s="183" t="s">
        <v>13942</v>
      </c>
      <c r="C213" s="183" t="s">
        <v>48</v>
      </c>
      <c r="D213" s="183" t="s">
        <v>37</v>
      </c>
    </row>
    <row r="214" spans="1:4">
      <c r="A214" s="183" t="s">
        <v>13877</v>
      </c>
      <c r="B214" s="183" t="s">
        <v>13970</v>
      </c>
      <c r="C214" s="183" t="s">
        <v>48</v>
      </c>
      <c r="D214" s="183" t="s">
        <v>37</v>
      </c>
    </row>
    <row r="215" spans="1:4" ht="24.75" customHeight="1">
      <c r="A215" s="183" t="s">
        <v>13895</v>
      </c>
      <c r="B215" s="183" t="s">
        <v>13896</v>
      </c>
      <c r="C215" s="183" t="s">
        <v>48</v>
      </c>
      <c r="D215" s="183" t="s">
        <v>37</v>
      </c>
    </row>
    <row r="216" spans="1:4" ht="24.75" customHeight="1">
      <c r="A216" s="183" t="s">
        <v>13903</v>
      </c>
      <c r="B216" s="183" t="s">
        <v>13904</v>
      </c>
      <c r="C216" s="183" t="s">
        <v>48</v>
      </c>
      <c r="D216" s="183" t="s">
        <v>37</v>
      </c>
    </row>
    <row r="217" spans="1:4" ht="24.75" customHeight="1">
      <c r="A217" s="183" t="s">
        <v>13910</v>
      </c>
      <c r="B217" s="183" t="s">
        <v>13911</v>
      </c>
      <c r="C217" s="183" t="s">
        <v>48</v>
      </c>
      <c r="D217" s="183" t="s">
        <v>37</v>
      </c>
    </row>
    <row r="218" spans="1:4" ht="24.75" customHeight="1">
      <c r="A218" s="183" t="s">
        <v>13914</v>
      </c>
      <c r="B218" s="183" t="s">
        <v>13916</v>
      </c>
      <c r="C218" s="183" t="s">
        <v>48</v>
      </c>
      <c r="D218" s="183" t="s">
        <v>37</v>
      </c>
    </row>
    <row r="219" spans="1:4" ht="24.75" customHeight="1">
      <c r="A219" s="183" t="s">
        <v>13918</v>
      </c>
      <c r="B219" s="183" t="s">
        <v>13920</v>
      </c>
      <c r="C219" s="183" t="s">
        <v>48</v>
      </c>
      <c r="D219" s="183" t="s">
        <v>37</v>
      </c>
    </row>
    <row r="220" spans="1:4" ht="24.75" customHeight="1">
      <c r="A220" s="183" t="s">
        <v>13926</v>
      </c>
      <c r="B220" s="183" t="s">
        <v>13935</v>
      </c>
      <c r="C220" s="183" t="s">
        <v>48</v>
      </c>
      <c r="D220" s="183" t="s">
        <v>37</v>
      </c>
    </row>
    <row r="221" spans="1:4" ht="24.75" customHeight="1">
      <c r="A221" s="183" t="s">
        <v>13929</v>
      </c>
      <c r="B221" s="183" t="s">
        <v>13930</v>
      </c>
      <c r="C221" s="183" t="s">
        <v>48</v>
      </c>
      <c r="D221" s="183" t="s">
        <v>37</v>
      </c>
    </row>
    <row r="222" spans="1:4" ht="24.75" customHeight="1">
      <c r="A222" s="183" t="s">
        <v>13936</v>
      </c>
      <c r="B222" s="183" t="s">
        <v>13937</v>
      </c>
      <c r="C222" s="183" t="s">
        <v>48</v>
      </c>
      <c r="D222" s="183" t="s">
        <v>37</v>
      </c>
    </row>
    <row r="223" spans="1:4" ht="24.75" customHeight="1">
      <c r="A223" s="183" t="s">
        <v>13943</v>
      </c>
      <c r="B223" s="183" t="s">
        <v>13944</v>
      </c>
      <c r="C223" s="183" t="s">
        <v>48</v>
      </c>
      <c r="D223" s="183" t="s">
        <v>37</v>
      </c>
    </row>
    <row r="224" spans="1:4" ht="24.75" customHeight="1">
      <c r="A224" s="183" t="s">
        <v>13947</v>
      </c>
      <c r="B224" s="183" t="s">
        <v>13948</v>
      </c>
      <c r="C224" s="183" t="s">
        <v>48</v>
      </c>
      <c r="D224" s="183" t="s">
        <v>37</v>
      </c>
    </row>
    <row r="225" spans="1:4" ht="24.75" customHeight="1">
      <c r="A225" s="183" t="s">
        <v>13956</v>
      </c>
      <c r="B225" s="183" t="s">
        <v>13957</v>
      </c>
      <c r="C225" s="183" t="s">
        <v>48</v>
      </c>
      <c r="D225" s="183" t="s">
        <v>37</v>
      </c>
    </row>
    <row r="226" spans="1:4" ht="15.75">
      <c r="A226" s="187"/>
      <c r="B226" s="187" t="s">
        <v>282</v>
      </c>
      <c r="C226" s="187"/>
      <c r="D226" s="187"/>
    </row>
    <row r="227" spans="1:4">
      <c r="A227" s="183" t="s">
        <v>13952</v>
      </c>
      <c r="B227" s="183" t="s">
        <v>13953</v>
      </c>
      <c r="C227" s="183" t="s">
        <v>1773</v>
      </c>
      <c r="D227" s="183" t="s">
        <v>37</v>
      </c>
    </row>
    <row r="228" spans="1:4" ht="14.25" customHeight="1">
      <c r="A228" s="183" t="s">
        <v>3094</v>
      </c>
      <c r="B228" s="183" t="s">
        <v>3095</v>
      </c>
      <c r="C228" s="183" t="s">
        <v>1773</v>
      </c>
      <c r="D228" s="183" t="s">
        <v>37</v>
      </c>
    </row>
    <row r="229" spans="1:4">
      <c r="A229" s="183" t="s">
        <v>2158</v>
      </c>
      <c r="B229" s="183" t="s">
        <v>2159</v>
      </c>
      <c r="C229" s="183" t="s">
        <v>1773</v>
      </c>
      <c r="D229" s="183" t="s">
        <v>37</v>
      </c>
    </row>
    <row r="230" spans="1:4">
      <c r="A230" s="183" t="s">
        <v>3092</v>
      </c>
      <c r="B230" s="183" t="s">
        <v>3093</v>
      </c>
      <c r="C230" s="183" t="s">
        <v>1773</v>
      </c>
      <c r="D230" s="183" t="s">
        <v>37</v>
      </c>
    </row>
    <row r="231" spans="1:4">
      <c r="A231" s="183" t="s">
        <v>2150</v>
      </c>
      <c r="B231" s="183" t="s">
        <v>2151</v>
      </c>
      <c r="C231" s="183" t="s">
        <v>1773</v>
      </c>
      <c r="D231" s="183" t="s">
        <v>37</v>
      </c>
    </row>
    <row r="232" spans="1:4">
      <c r="A232" s="183" t="s">
        <v>4165</v>
      </c>
      <c r="B232" s="183" t="s">
        <v>13941</v>
      </c>
      <c r="C232" s="183" t="s">
        <v>1773</v>
      </c>
      <c r="D232" s="183" t="s">
        <v>37</v>
      </c>
    </row>
    <row r="233" spans="1:4" ht="30">
      <c r="A233" s="183" t="s">
        <v>4167</v>
      </c>
      <c r="B233" s="183" t="s">
        <v>4168</v>
      </c>
      <c r="C233" s="183" t="s">
        <v>1773</v>
      </c>
      <c r="D233" s="183" t="s">
        <v>37</v>
      </c>
    </row>
    <row r="234" spans="1:4">
      <c r="A234" s="183" t="s">
        <v>4798</v>
      </c>
      <c r="B234" s="183" t="s">
        <v>13900</v>
      </c>
      <c r="C234" s="183" t="s">
        <v>1773</v>
      </c>
      <c r="D234" s="183" t="s">
        <v>37</v>
      </c>
    </row>
    <row r="235" spans="1:4">
      <c r="A235" s="183" t="s">
        <v>13850</v>
      </c>
      <c r="B235" s="183" t="s">
        <v>13902</v>
      </c>
      <c r="C235" s="183" t="s">
        <v>1773</v>
      </c>
      <c r="D235" s="183" t="s">
        <v>37</v>
      </c>
    </row>
    <row r="236" spans="1:4">
      <c r="A236" s="183" t="s">
        <v>13901</v>
      </c>
      <c r="B236" s="183" t="s">
        <v>13906</v>
      </c>
      <c r="C236" s="183" t="s">
        <v>1773</v>
      </c>
      <c r="D236" s="183" t="s">
        <v>37</v>
      </c>
    </row>
    <row r="237" spans="1:4">
      <c r="A237" s="183" t="s">
        <v>4799</v>
      </c>
      <c r="B237" s="183" t="s">
        <v>4800</v>
      </c>
      <c r="C237" s="183" t="s">
        <v>1773</v>
      </c>
      <c r="D237" s="183" t="s">
        <v>37</v>
      </c>
    </row>
    <row r="238" spans="1:4">
      <c r="A238" s="183" t="s">
        <v>13849</v>
      </c>
      <c r="B238" s="183" t="s">
        <v>13870</v>
      </c>
      <c r="C238" s="183" t="s">
        <v>1773</v>
      </c>
      <c r="D238" s="183" t="s">
        <v>2</v>
      </c>
    </row>
    <row r="239" spans="1:4">
      <c r="A239" s="183" t="s">
        <v>13862</v>
      </c>
      <c r="B239" s="183" t="s">
        <v>13863</v>
      </c>
      <c r="C239" s="183" t="s">
        <v>1773</v>
      </c>
      <c r="D239" s="183" t="s">
        <v>31</v>
      </c>
    </row>
    <row r="240" spans="1:4">
      <c r="A240" s="183" t="s">
        <v>13864</v>
      </c>
      <c r="B240" s="183" t="s">
        <v>13865</v>
      </c>
      <c r="C240" s="183" t="s">
        <v>1773</v>
      </c>
      <c r="D240" s="183" t="s">
        <v>31</v>
      </c>
    </row>
    <row r="241" spans="1:4">
      <c r="A241" s="183" t="s">
        <v>13853</v>
      </c>
      <c r="B241" s="183" t="s">
        <v>13924</v>
      </c>
      <c r="C241" s="183" t="s">
        <v>1773</v>
      </c>
      <c r="D241" s="183" t="s">
        <v>37</v>
      </c>
    </row>
    <row r="242" spans="1:4">
      <c r="A242" s="183" t="s">
        <v>13855</v>
      </c>
      <c r="B242" s="183" t="s">
        <v>13857</v>
      </c>
      <c r="C242" s="183" t="s">
        <v>1773</v>
      </c>
      <c r="D242" s="183" t="s">
        <v>37</v>
      </c>
    </row>
    <row r="243" spans="1:4">
      <c r="A243" s="183" t="s">
        <v>13878</v>
      </c>
      <c r="B243" s="183" t="s">
        <v>13879</v>
      </c>
      <c r="C243" s="183" t="s">
        <v>1773</v>
      </c>
      <c r="D243" s="183" t="s">
        <v>37</v>
      </c>
    </row>
    <row r="244" spans="1:4">
      <c r="A244" s="183" t="s">
        <v>13907</v>
      </c>
      <c r="B244" s="183" t="s">
        <v>13908</v>
      </c>
      <c r="C244" s="183" t="s">
        <v>1773</v>
      </c>
      <c r="D244" s="183" t="s">
        <v>37</v>
      </c>
    </row>
    <row r="245" spans="1:4" ht="24.75" customHeight="1">
      <c r="A245" s="183" t="s">
        <v>13912</v>
      </c>
      <c r="B245" s="183" t="s">
        <v>13913</v>
      </c>
      <c r="C245" s="183" t="s">
        <v>1773</v>
      </c>
      <c r="D245" s="183" t="s">
        <v>37</v>
      </c>
    </row>
    <row r="246" spans="1:4" ht="24.75" customHeight="1">
      <c r="A246" s="183" t="s">
        <v>13915</v>
      </c>
      <c r="B246" s="183" t="s">
        <v>13917</v>
      </c>
      <c r="C246" s="183" t="s">
        <v>1773</v>
      </c>
      <c r="D246" s="183" t="s">
        <v>37</v>
      </c>
    </row>
    <row r="247" spans="1:4" ht="24.75" customHeight="1">
      <c r="A247" s="183" t="s">
        <v>13919</v>
      </c>
      <c r="B247" s="183" t="s">
        <v>13921</v>
      </c>
      <c r="C247" s="183" t="s">
        <v>1773</v>
      </c>
      <c r="D247" s="183" t="s">
        <v>37</v>
      </c>
    </row>
    <row r="248" spans="1:4" ht="24.75" customHeight="1">
      <c r="A248" s="183" t="s">
        <v>13927</v>
      </c>
      <c r="B248" s="183" t="s">
        <v>13928</v>
      </c>
      <c r="C248" s="183" t="s">
        <v>1773</v>
      </c>
      <c r="D248" s="183" t="s">
        <v>37</v>
      </c>
    </row>
    <row r="249" spans="1:4" ht="24.75" customHeight="1">
      <c r="A249" s="183" t="s">
        <v>13931</v>
      </c>
      <c r="B249" s="183" t="s">
        <v>13933</v>
      </c>
      <c r="C249" s="183" t="s">
        <v>1773</v>
      </c>
      <c r="D249" s="183" t="s">
        <v>37</v>
      </c>
    </row>
    <row r="250" spans="1:4" ht="24.75" customHeight="1">
      <c r="A250" s="183" t="s">
        <v>13932</v>
      </c>
      <c r="B250" s="183" t="s">
        <v>13934</v>
      </c>
      <c r="C250" s="183" t="s">
        <v>1773</v>
      </c>
      <c r="D250" s="183" t="s">
        <v>37</v>
      </c>
    </row>
    <row r="251" spans="1:4" ht="24.75" customHeight="1">
      <c r="A251" s="183" t="s">
        <v>13938</v>
      </c>
      <c r="B251" s="183" t="s">
        <v>13939</v>
      </c>
      <c r="C251" s="183" t="s">
        <v>1773</v>
      </c>
      <c r="D251" s="183" t="s">
        <v>37</v>
      </c>
    </row>
    <row r="252" spans="1:4" ht="24.75" customHeight="1">
      <c r="A252" s="183" t="s">
        <v>13945</v>
      </c>
      <c r="B252" s="183" t="s">
        <v>13946</v>
      </c>
      <c r="C252" s="183" t="s">
        <v>1773</v>
      </c>
      <c r="D252" s="183" t="s">
        <v>37</v>
      </c>
    </row>
    <row r="253" spans="1:4" ht="24.75" customHeight="1">
      <c r="A253" s="183" t="s">
        <v>13949</v>
      </c>
      <c r="B253" s="183" t="s">
        <v>13950</v>
      </c>
      <c r="C253" s="183" t="s">
        <v>1773</v>
      </c>
      <c r="D253" s="183" t="s">
        <v>37</v>
      </c>
    </row>
    <row r="254" spans="1:4">
      <c r="A254" s="183" t="s">
        <v>13954</v>
      </c>
      <c r="B254" s="183" t="s">
        <v>13955</v>
      </c>
      <c r="C254" s="183" t="s">
        <v>1773</v>
      </c>
      <c r="D254" s="183" t="s">
        <v>37</v>
      </c>
    </row>
    <row r="255" spans="1:4" ht="24.75" customHeight="1">
      <c r="A255" s="183" t="s">
        <v>13958</v>
      </c>
      <c r="B255" s="183" t="s">
        <v>13959</v>
      </c>
      <c r="C255" s="183" t="s">
        <v>1773</v>
      </c>
      <c r="D255" s="183" t="s">
        <v>37</v>
      </c>
    </row>
    <row r="256" spans="1:4" ht="15.75">
      <c r="A256" s="187"/>
      <c r="B256" s="187" t="s">
        <v>268</v>
      </c>
      <c r="C256" s="187"/>
      <c r="D256" s="187"/>
    </row>
    <row r="257" spans="1:4">
      <c r="A257" s="183" t="s">
        <v>8230</v>
      </c>
      <c r="B257" s="183" t="s">
        <v>7755</v>
      </c>
      <c r="C257" s="183" t="s">
        <v>70</v>
      </c>
      <c r="D257" s="183" t="s">
        <v>37</v>
      </c>
    </row>
    <row r="258" spans="1:4">
      <c r="A258" s="183" t="s">
        <v>8232</v>
      </c>
      <c r="B258" s="183" t="s">
        <v>5765</v>
      </c>
      <c r="C258" s="183" t="s">
        <v>70</v>
      </c>
      <c r="D258" s="183" t="s">
        <v>37</v>
      </c>
    </row>
    <row r="259" spans="1:4">
      <c r="A259" s="183" t="s">
        <v>8233</v>
      </c>
      <c r="B259" s="183" t="s">
        <v>14282</v>
      </c>
      <c r="C259" s="183" t="s">
        <v>485</v>
      </c>
      <c r="D259" s="183" t="s">
        <v>37</v>
      </c>
    </row>
    <row r="260" spans="1:4">
      <c r="A260" s="183" t="s">
        <v>8225</v>
      </c>
      <c r="B260" s="183" t="s">
        <v>13797</v>
      </c>
      <c r="C260" s="183" t="s">
        <v>70</v>
      </c>
      <c r="D260" s="183" t="s">
        <v>37</v>
      </c>
    </row>
    <row r="261" spans="1:4">
      <c r="A261" s="183" t="s">
        <v>8226</v>
      </c>
      <c r="B261" s="183" t="s">
        <v>13798</v>
      </c>
      <c r="C261" s="183" t="s">
        <v>70</v>
      </c>
      <c r="D261" s="183" t="s">
        <v>37</v>
      </c>
    </row>
    <row r="262" spans="1:4" ht="33" customHeight="1">
      <c r="A262" s="183" t="s">
        <v>8241</v>
      </c>
      <c r="B262" s="183" t="s">
        <v>13546</v>
      </c>
      <c r="C262" s="183" t="s">
        <v>485</v>
      </c>
      <c r="D262" s="183" t="s">
        <v>37</v>
      </c>
    </row>
    <row r="263" spans="1:4">
      <c r="A263" s="183" t="s">
        <v>8227</v>
      </c>
      <c r="B263" s="183" t="s">
        <v>7700</v>
      </c>
      <c r="C263" s="183" t="s">
        <v>485</v>
      </c>
      <c r="D263" s="183" t="s">
        <v>37</v>
      </c>
    </row>
    <row r="264" spans="1:4">
      <c r="A264" s="183" t="s">
        <v>8228</v>
      </c>
      <c r="B264" s="183" t="s">
        <v>7708</v>
      </c>
      <c r="C264" s="183" t="s">
        <v>485</v>
      </c>
      <c r="D264" s="183" t="s">
        <v>37</v>
      </c>
    </row>
    <row r="265" spans="1:4">
      <c r="A265" s="183" t="s">
        <v>8239</v>
      </c>
      <c r="B265" s="183" t="s">
        <v>7709</v>
      </c>
      <c r="C265" s="183" t="s">
        <v>485</v>
      </c>
      <c r="D265" s="183" t="s">
        <v>37</v>
      </c>
    </row>
    <row r="266" spans="1:4">
      <c r="A266" s="183" t="s">
        <v>8240</v>
      </c>
      <c r="B266" s="183" t="s">
        <v>7710</v>
      </c>
      <c r="C266" s="183" t="s">
        <v>485</v>
      </c>
      <c r="D266" s="183" t="s">
        <v>37</v>
      </c>
    </row>
    <row r="267" spans="1:4" s="218" customFormat="1">
      <c r="A267" s="212" t="s">
        <v>7711</v>
      </c>
      <c r="B267" s="212" t="s">
        <v>7713</v>
      </c>
      <c r="C267" s="212" t="s">
        <v>485</v>
      </c>
      <c r="D267" s="212" t="s">
        <v>37</v>
      </c>
    </row>
    <row r="268" spans="1:4">
      <c r="A268" s="183" t="s">
        <v>8215</v>
      </c>
      <c r="B268" s="183" t="s">
        <v>7723</v>
      </c>
      <c r="C268" s="183" t="s">
        <v>485</v>
      </c>
      <c r="D268" s="183" t="s">
        <v>31</v>
      </c>
    </row>
    <row r="269" spans="1:4" s="218" customFormat="1">
      <c r="A269" s="212" t="s">
        <v>7712</v>
      </c>
      <c r="B269" s="212" t="s">
        <v>7726</v>
      </c>
      <c r="C269" s="212" t="s">
        <v>485</v>
      </c>
      <c r="D269" s="212" t="s">
        <v>37</v>
      </c>
    </row>
    <row r="270" spans="1:4">
      <c r="A270" s="183" t="s">
        <v>8216</v>
      </c>
      <c r="B270" s="183" t="s">
        <v>7727</v>
      </c>
      <c r="C270" s="183" t="s">
        <v>485</v>
      </c>
      <c r="D270" s="183" t="s">
        <v>31</v>
      </c>
    </row>
    <row r="271" spans="1:4">
      <c r="A271" s="183" t="s">
        <v>8219</v>
      </c>
      <c r="B271" s="183" t="s">
        <v>7734</v>
      </c>
      <c r="C271" s="183" t="s">
        <v>485</v>
      </c>
      <c r="D271" s="183" t="s">
        <v>37</v>
      </c>
    </row>
    <row r="272" spans="1:4">
      <c r="A272" s="183" t="s">
        <v>8220</v>
      </c>
      <c r="B272" s="183" t="s">
        <v>13508</v>
      </c>
      <c r="C272" s="183" t="s">
        <v>485</v>
      </c>
      <c r="D272" s="183" t="s">
        <v>37</v>
      </c>
    </row>
    <row r="273" spans="1:4">
      <c r="A273" s="183" t="s">
        <v>8221</v>
      </c>
      <c r="B273" s="183" t="s">
        <v>7740</v>
      </c>
      <c r="C273" s="183" t="s">
        <v>485</v>
      </c>
      <c r="D273" s="183" t="s">
        <v>37</v>
      </c>
    </row>
    <row r="274" spans="1:4">
      <c r="A274" s="183" t="s">
        <v>8222</v>
      </c>
      <c r="B274" s="183" t="s">
        <v>7741</v>
      </c>
      <c r="C274" s="183" t="s">
        <v>485</v>
      </c>
      <c r="D274" s="183" t="s">
        <v>37</v>
      </c>
    </row>
    <row r="275" spans="1:4">
      <c r="A275" s="183" t="s">
        <v>8223</v>
      </c>
      <c r="B275" s="183" t="s">
        <v>7746</v>
      </c>
      <c r="C275" s="183" t="s">
        <v>485</v>
      </c>
      <c r="D275" s="183" t="s">
        <v>37</v>
      </c>
    </row>
    <row r="276" spans="1:4">
      <c r="A276" s="183" t="s">
        <v>8224</v>
      </c>
      <c r="B276" s="183" t="s">
        <v>7749</v>
      </c>
      <c r="C276" s="183" t="s">
        <v>485</v>
      </c>
      <c r="D276" s="183" t="s">
        <v>37</v>
      </c>
    </row>
    <row r="277" spans="1:4">
      <c r="A277" s="183" t="s">
        <v>8229</v>
      </c>
      <c r="B277" s="183" t="s">
        <v>7752</v>
      </c>
      <c r="C277" s="183" t="s">
        <v>485</v>
      </c>
      <c r="D277" s="183" t="s">
        <v>37</v>
      </c>
    </row>
    <row r="278" spans="1:4">
      <c r="A278" s="183" t="s">
        <v>8231</v>
      </c>
      <c r="B278" s="183" t="s">
        <v>13539</v>
      </c>
      <c r="C278" s="183" t="s">
        <v>485</v>
      </c>
      <c r="D278" s="183" t="s">
        <v>37</v>
      </c>
    </row>
    <row r="279" spans="1:4">
      <c r="A279" s="183" t="s">
        <v>8234</v>
      </c>
      <c r="B279" s="183" t="s">
        <v>7758</v>
      </c>
      <c r="C279" s="183" t="s">
        <v>485</v>
      </c>
      <c r="D279" s="183" t="s">
        <v>37</v>
      </c>
    </row>
    <row r="280" spans="1:4">
      <c r="A280" s="183" t="s">
        <v>8235</v>
      </c>
      <c r="B280" s="183" t="s">
        <v>7759</v>
      </c>
      <c r="C280" s="183" t="s">
        <v>485</v>
      </c>
      <c r="D280" s="183" t="s">
        <v>37</v>
      </c>
    </row>
    <row r="281" spans="1:4">
      <c r="A281" s="183" t="s">
        <v>8236</v>
      </c>
      <c r="B281" s="183" t="s">
        <v>5766</v>
      </c>
      <c r="C281" s="183" t="s">
        <v>485</v>
      </c>
      <c r="D281" s="183" t="s">
        <v>37</v>
      </c>
    </row>
    <row r="282" spans="1:4">
      <c r="A282" s="183" t="s">
        <v>8237</v>
      </c>
      <c r="B282" s="183" t="s">
        <v>13799</v>
      </c>
      <c r="C282" s="183" t="s">
        <v>485</v>
      </c>
      <c r="D282" s="183" t="s">
        <v>37</v>
      </c>
    </row>
    <row r="283" spans="1:4">
      <c r="A283" s="183" t="s">
        <v>8238</v>
      </c>
      <c r="B283" s="183" t="s">
        <v>7760</v>
      </c>
      <c r="C283" s="183" t="s">
        <v>485</v>
      </c>
      <c r="D283" s="183" t="s">
        <v>37</v>
      </c>
    </row>
    <row r="284" spans="1:4">
      <c r="A284" s="183" t="s">
        <v>8242</v>
      </c>
      <c r="B284" s="183" t="s">
        <v>7786</v>
      </c>
      <c r="C284" s="183" t="s">
        <v>485</v>
      </c>
      <c r="D284" s="183" t="s">
        <v>37</v>
      </c>
    </row>
    <row r="285" spans="1:4">
      <c r="A285" s="183" t="s">
        <v>8243</v>
      </c>
      <c r="B285" s="183" t="s">
        <v>7794</v>
      </c>
      <c r="C285" s="183" t="s">
        <v>485</v>
      </c>
      <c r="D285" s="183" t="s">
        <v>37</v>
      </c>
    </row>
    <row r="286" spans="1:4">
      <c r="A286" s="183" t="s">
        <v>8244</v>
      </c>
      <c r="B286" s="183" t="s">
        <v>7785</v>
      </c>
      <c r="C286" s="183" t="s">
        <v>485</v>
      </c>
      <c r="D286" s="183" t="s">
        <v>37</v>
      </c>
    </row>
    <row r="287" spans="1:4">
      <c r="A287" s="183" t="s">
        <v>8246</v>
      </c>
      <c r="B287" s="183" t="s">
        <v>7799</v>
      </c>
      <c r="C287" s="183" t="s">
        <v>485</v>
      </c>
      <c r="D287" s="183" t="s">
        <v>37</v>
      </c>
    </row>
    <row r="288" spans="1:4">
      <c r="A288" s="183" t="s">
        <v>8245</v>
      </c>
      <c r="B288" s="183" t="s">
        <v>7807</v>
      </c>
      <c r="C288" s="183" t="s">
        <v>485</v>
      </c>
      <c r="D288" s="183" t="s">
        <v>37</v>
      </c>
    </row>
    <row r="289" spans="1:4">
      <c r="A289" s="183" t="s">
        <v>8248</v>
      </c>
      <c r="B289" s="183" t="s">
        <v>13505</v>
      </c>
      <c r="C289" s="183" t="s">
        <v>485</v>
      </c>
      <c r="D289" s="183" t="s">
        <v>37</v>
      </c>
    </row>
    <row r="290" spans="1:4">
      <c r="A290" s="183" t="s">
        <v>13510</v>
      </c>
      <c r="B290" s="183" t="s">
        <v>13511</v>
      </c>
      <c r="C290" s="183" t="s">
        <v>485</v>
      </c>
      <c r="D290" s="183" t="s">
        <v>37</v>
      </c>
    </row>
    <row r="291" spans="1:4">
      <c r="A291" s="183" t="s">
        <v>13536</v>
      </c>
      <c r="B291" s="183" t="s">
        <v>13537</v>
      </c>
      <c r="C291" s="183" t="s">
        <v>485</v>
      </c>
      <c r="D291" s="183" t="s">
        <v>37</v>
      </c>
    </row>
    <row r="292" spans="1:4">
      <c r="A292" s="183" t="s">
        <v>13540</v>
      </c>
      <c r="B292" s="183" t="s">
        <v>13541</v>
      </c>
      <c r="C292" s="183" t="s">
        <v>485</v>
      </c>
      <c r="D292" s="183" t="s">
        <v>37</v>
      </c>
    </row>
    <row r="293" spans="1:4">
      <c r="A293" s="183" t="s">
        <v>13544</v>
      </c>
      <c r="B293" s="183" t="s">
        <v>13545</v>
      </c>
      <c r="C293" s="183" t="s">
        <v>485</v>
      </c>
      <c r="D293" s="183" t="s">
        <v>37</v>
      </c>
    </row>
    <row r="294" spans="1:4" ht="33" customHeight="1">
      <c r="A294" s="183" t="s">
        <v>13550</v>
      </c>
      <c r="B294" s="183" t="s">
        <v>13801</v>
      </c>
      <c r="C294" s="183" t="s">
        <v>485</v>
      </c>
      <c r="D294" s="183" t="s">
        <v>37</v>
      </c>
    </row>
    <row r="295" spans="1:4" ht="33" customHeight="1">
      <c r="A295" s="183" t="s">
        <v>13553</v>
      </c>
      <c r="B295" s="183" t="s">
        <v>13804</v>
      </c>
      <c r="C295" s="183" t="s">
        <v>485</v>
      </c>
      <c r="D295" s="183" t="s">
        <v>37</v>
      </c>
    </row>
    <row r="296" spans="1:4" ht="33" customHeight="1">
      <c r="A296" s="183" t="s">
        <v>13554</v>
      </c>
      <c r="B296" s="183" t="s">
        <v>13803</v>
      </c>
      <c r="C296" s="183" t="s">
        <v>485</v>
      </c>
      <c r="D296" s="183" t="s">
        <v>37</v>
      </c>
    </row>
    <row r="297" spans="1:4" ht="33" customHeight="1">
      <c r="A297" s="183" t="s">
        <v>13555</v>
      </c>
      <c r="B297" s="183" t="s">
        <v>13801</v>
      </c>
      <c r="C297" s="183" t="s">
        <v>485</v>
      </c>
      <c r="D297" s="183" t="s">
        <v>37</v>
      </c>
    </row>
    <row r="298" spans="1:4" ht="33" customHeight="1">
      <c r="A298" s="183" t="s">
        <v>13558</v>
      </c>
      <c r="B298" s="183" t="s">
        <v>13802</v>
      </c>
      <c r="C298" s="183" t="s">
        <v>485</v>
      </c>
      <c r="D298" s="183" t="s">
        <v>37</v>
      </c>
    </row>
    <row r="299" spans="1:4" ht="33" customHeight="1">
      <c r="A299" s="183" t="s">
        <v>13561</v>
      </c>
      <c r="B299" s="183" t="s">
        <v>13801</v>
      </c>
      <c r="C299" s="183" t="s">
        <v>485</v>
      </c>
      <c r="D299" s="183" t="s">
        <v>37</v>
      </c>
    </row>
    <row r="300" spans="1:4" ht="33" customHeight="1">
      <c r="A300" s="183" t="s">
        <v>13564</v>
      </c>
      <c r="B300" s="183" t="s">
        <v>13800</v>
      </c>
      <c r="C300" s="183" t="s">
        <v>485</v>
      </c>
      <c r="D300" s="183" t="s">
        <v>37</v>
      </c>
    </row>
    <row r="301" spans="1:4" ht="33" customHeight="1">
      <c r="A301" s="183" t="s">
        <v>13565</v>
      </c>
      <c r="B301" s="183" t="s">
        <v>13805</v>
      </c>
      <c r="C301" s="183" t="s">
        <v>485</v>
      </c>
      <c r="D301" s="183" t="s">
        <v>37</v>
      </c>
    </row>
    <row r="302" spans="1:4" ht="33" customHeight="1">
      <c r="A302" s="183" t="s">
        <v>13568</v>
      </c>
      <c r="B302" s="183" t="s">
        <v>14280</v>
      </c>
      <c r="C302" s="183" t="s">
        <v>485</v>
      </c>
      <c r="D302" s="183" t="s">
        <v>37</v>
      </c>
    </row>
    <row r="303" spans="1:4" ht="33" customHeight="1">
      <c r="A303" s="183" t="s">
        <v>13570</v>
      </c>
      <c r="B303" s="183" t="s">
        <v>13806</v>
      </c>
      <c r="C303" s="183" t="s">
        <v>485</v>
      </c>
      <c r="D303" s="183" t="s">
        <v>37</v>
      </c>
    </row>
    <row r="304" spans="1:4" ht="33" customHeight="1">
      <c r="A304" s="183" t="s">
        <v>13571</v>
      </c>
      <c r="B304" s="183" t="s">
        <v>13806</v>
      </c>
      <c r="C304" s="183" t="s">
        <v>485</v>
      </c>
      <c r="D304" s="183" t="s">
        <v>37</v>
      </c>
    </row>
    <row r="305" spans="1:4" ht="33" customHeight="1">
      <c r="A305" s="183" t="s">
        <v>13572</v>
      </c>
      <c r="B305" s="183" t="s">
        <v>13806</v>
      </c>
      <c r="C305" s="183" t="s">
        <v>485</v>
      </c>
      <c r="D305" s="183" t="s">
        <v>37</v>
      </c>
    </row>
    <row r="306" spans="1:4">
      <c r="A306" s="183" t="s">
        <v>13807</v>
      </c>
      <c r="B306" s="183" t="s">
        <v>14088</v>
      </c>
      <c r="C306" s="183" t="s">
        <v>485</v>
      </c>
      <c r="D306" s="183" t="s">
        <v>31</v>
      </c>
    </row>
    <row r="307" spans="1:4">
      <c r="A307" s="183" t="s">
        <v>13808</v>
      </c>
      <c r="B307" s="183" t="s">
        <v>14064</v>
      </c>
      <c r="C307" s="183" t="s">
        <v>485</v>
      </c>
      <c r="D307" s="183" t="s">
        <v>37</v>
      </c>
    </row>
    <row r="308" spans="1:4">
      <c r="A308" s="183" t="s">
        <v>13809</v>
      </c>
      <c r="B308" s="183" t="s">
        <v>14066</v>
      </c>
      <c r="C308" s="183" t="s">
        <v>485</v>
      </c>
      <c r="D308" s="183" t="s">
        <v>37</v>
      </c>
    </row>
    <row r="309" spans="1:4">
      <c r="A309" s="183" t="s">
        <v>13810</v>
      </c>
      <c r="B309" s="183" t="s">
        <v>14087</v>
      </c>
      <c r="C309" s="183" t="s">
        <v>485</v>
      </c>
      <c r="D309" s="183" t="s">
        <v>37</v>
      </c>
    </row>
    <row r="310" spans="1:4">
      <c r="A310" s="183" t="s">
        <v>13811</v>
      </c>
      <c r="B310" s="183" t="s">
        <v>14073</v>
      </c>
      <c r="C310" s="183" t="s">
        <v>485</v>
      </c>
      <c r="D310" s="183" t="s">
        <v>31</v>
      </c>
    </row>
    <row r="311" spans="1:4">
      <c r="A311" s="183" t="s">
        <v>13812</v>
      </c>
      <c r="B311" s="183" t="s">
        <v>14074</v>
      </c>
      <c r="C311" s="183" t="s">
        <v>485</v>
      </c>
      <c r="D311" s="183" t="s">
        <v>31</v>
      </c>
    </row>
    <row r="312" spans="1:4">
      <c r="A312" s="183" t="s">
        <v>13813</v>
      </c>
      <c r="B312" s="183" t="s">
        <v>14075</v>
      </c>
      <c r="C312" s="183" t="s">
        <v>485</v>
      </c>
      <c r="D312" s="183" t="s">
        <v>31</v>
      </c>
    </row>
    <row r="313" spans="1:4">
      <c r="A313" s="183" t="s">
        <v>13814</v>
      </c>
      <c r="B313" s="183" t="s">
        <v>14080</v>
      </c>
      <c r="C313" s="183" t="s">
        <v>485</v>
      </c>
      <c r="D313" s="183" t="s">
        <v>37</v>
      </c>
    </row>
    <row r="314" spans="1:4">
      <c r="A314" s="183" t="s">
        <v>13815</v>
      </c>
      <c r="B314" s="183" t="s">
        <v>14083</v>
      </c>
      <c r="C314" s="183" t="s">
        <v>485</v>
      </c>
      <c r="D314" s="183" t="s">
        <v>31</v>
      </c>
    </row>
    <row r="315" spans="1:4">
      <c r="A315" s="183" t="s">
        <v>13816</v>
      </c>
      <c r="B315" s="183" t="s">
        <v>14084</v>
      </c>
      <c r="C315" s="183" t="s">
        <v>485</v>
      </c>
      <c r="D315" s="183" t="s">
        <v>37</v>
      </c>
    </row>
    <row r="316" spans="1:4">
      <c r="A316" s="183" t="s">
        <v>13817</v>
      </c>
      <c r="B316" s="183" t="s">
        <v>14034</v>
      </c>
      <c r="C316" s="183" t="s">
        <v>485</v>
      </c>
      <c r="D316" s="183" t="s">
        <v>37</v>
      </c>
    </row>
    <row r="317" spans="1:4">
      <c r="A317" s="183" t="s">
        <v>13818</v>
      </c>
      <c r="B317" s="183" t="s">
        <v>14038</v>
      </c>
      <c r="C317" s="183" t="s">
        <v>485</v>
      </c>
      <c r="D317" s="183" t="s">
        <v>37</v>
      </c>
    </row>
    <row r="318" spans="1:4">
      <c r="A318" s="183" t="s">
        <v>14041</v>
      </c>
      <c r="B318" s="183" t="s">
        <v>14044</v>
      </c>
      <c r="C318" s="183" t="s">
        <v>485</v>
      </c>
      <c r="D318" s="183" t="s">
        <v>31</v>
      </c>
    </row>
    <row r="319" spans="1:4">
      <c r="A319" s="183" t="s">
        <v>14046</v>
      </c>
      <c r="B319" s="183" t="s">
        <v>14047</v>
      </c>
      <c r="C319" s="183" t="s">
        <v>485</v>
      </c>
      <c r="D319" s="183" t="s">
        <v>31</v>
      </c>
    </row>
    <row r="320" spans="1:4">
      <c r="A320" s="183" t="s">
        <v>14050</v>
      </c>
      <c r="B320" s="183" t="s">
        <v>14051</v>
      </c>
      <c r="C320" s="183" t="s">
        <v>485</v>
      </c>
      <c r="D320" s="183" t="s">
        <v>37</v>
      </c>
    </row>
    <row r="321" spans="1:4">
      <c r="A321" s="183" t="s">
        <v>14055</v>
      </c>
      <c r="B321" s="183" t="s">
        <v>14059</v>
      </c>
      <c r="C321" s="183" t="s">
        <v>485</v>
      </c>
      <c r="D321" s="183" t="s">
        <v>37</v>
      </c>
    </row>
    <row r="322" spans="1:4">
      <c r="A322" s="183" t="s">
        <v>14061</v>
      </c>
      <c r="B322" s="183" t="s">
        <v>14062</v>
      </c>
      <c r="C322" s="183" t="s">
        <v>485</v>
      </c>
      <c r="D322" s="183" t="s">
        <v>37</v>
      </c>
    </row>
    <row r="323" spans="1:4">
      <c r="A323" s="183" t="s">
        <v>14068</v>
      </c>
      <c r="B323" s="183" t="s">
        <v>14069</v>
      </c>
      <c r="C323" s="183" t="s">
        <v>485</v>
      </c>
      <c r="D323" s="183" t="s">
        <v>37</v>
      </c>
    </row>
    <row r="324" spans="1:4">
      <c r="A324" s="183" t="s">
        <v>14085</v>
      </c>
      <c r="B324" s="183" t="s">
        <v>14086</v>
      </c>
      <c r="C324" s="183" t="s">
        <v>485</v>
      </c>
      <c r="D324" s="183" t="s">
        <v>31</v>
      </c>
    </row>
    <row r="325" spans="1:4">
      <c r="A325" s="183" t="s">
        <v>14089</v>
      </c>
      <c r="B325" s="183" t="s">
        <v>14094</v>
      </c>
      <c r="C325" s="183" t="s">
        <v>485</v>
      </c>
      <c r="D325" s="183" t="s">
        <v>37</v>
      </c>
    </row>
    <row r="326" spans="1:4">
      <c r="A326" s="183" t="s">
        <v>14090</v>
      </c>
      <c r="B326" s="183" t="s">
        <v>14095</v>
      </c>
      <c r="C326" s="183" t="s">
        <v>485</v>
      </c>
      <c r="D326" s="183" t="s">
        <v>37</v>
      </c>
    </row>
    <row r="327" spans="1:4">
      <c r="A327" s="183" t="s">
        <v>14091</v>
      </c>
      <c r="B327" s="183" t="s">
        <v>14096</v>
      </c>
      <c r="C327" s="183" t="s">
        <v>485</v>
      </c>
      <c r="D327" s="183" t="s">
        <v>37</v>
      </c>
    </row>
    <row r="328" spans="1:4">
      <c r="A328" s="183" t="s">
        <v>14092</v>
      </c>
      <c r="B328" s="183" t="s">
        <v>14098</v>
      </c>
      <c r="C328" s="183" t="s">
        <v>485</v>
      </c>
      <c r="D328" s="183" t="s">
        <v>37</v>
      </c>
    </row>
    <row r="329" spans="1:4">
      <c r="A329" s="183" t="s">
        <v>14093</v>
      </c>
      <c r="B329" s="183" t="s">
        <v>14104</v>
      </c>
      <c r="C329" s="183" t="s">
        <v>485</v>
      </c>
      <c r="D329" s="183" t="s">
        <v>37</v>
      </c>
    </row>
    <row r="330" spans="1:4">
      <c r="A330" s="183" t="s">
        <v>14101</v>
      </c>
      <c r="B330" s="183" t="s">
        <v>14107</v>
      </c>
      <c r="C330" s="183" t="s">
        <v>485</v>
      </c>
      <c r="D330" s="183" t="s">
        <v>31</v>
      </c>
    </row>
    <row r="331" spans="1:4">
      <c r="A331" s="183" t="s">
        <v>14102</v>
      </c>
      <c r="B331" s="183" t="s">
        <v>14110</v>
      </c>
      <c r="C331" s="183" t="s">
        <v>485</v>
      </c>
      <c r="D331" s="183" t="s">
        <v>37</v>
      </c>
    </row>
    <row r="332" spans="1:4">
      <c r="A332" s="183" t="s">
        <v>14103</v>
      </c>
      <c r="B332" s="183" t="s">
        <v>14114</v>
      </c>
      <c r="C332" s="183" t="s">
        <v>485</v>
      </c>
      <c r="D332" s="183" t="s">
        <v>37</v>
      </c>
    </row>
    <row r="333" spans="1:4">
      <c r="A333" s="183" t="s">
        <v>14113</v>
      </c>
      <c r="B333" s="183" t="s">
        <v>14117</v>
      </c>
      <c r="C333" s="183" t="s">
        <v>485</v>
      </c>
      <c r="D333" s="183" t="s">
        <v>37</v>
      </c>
    </row>
    <row r="334" spans="1:4">
      <c r="A334" s="183" t="s">
        <v>14118</v>
      </c>
      <c r="B334" s="183" t="s">
        <v>14119</v>
      </c>
      <c r="C334" s="183" t="s">
        <v>485</v>
      </c>
      <c r="D334" s="183" t="s">
        <v>31</v>
      </c>
    </row>
    <row r="335" spans="1:4">
      <c r="A335" s="183" t="s">
        <v>14122</v>
      </c>
      <c r="B335" s="183" t="s">
        <v>14128</v>
      </c>
      <c r="C335" s="183" t="s">
        <v>485</v>
      </c>
      <c r="D335" s="183" t="s">
        <v>37</v>
      </c>
    </row>
    <row r="336" spans="1:4">
      <c r="A336" s="183" t="s">
        <v>14123</v>
      </c>
      <c r="B336" s="183" t="s">
        <v>14129</v>
      </c>
      <c r="C336" s="183" t="s">
        <v>485</v>
      </c>
      <c r="D336" s="183" t="s">
        <v>37</v>
      </c>
    </row>
    <row r="337" spans="1:4">
      <c r="A337" s="183" t="s">
        <v>14124</v>
      </c>
      <c r="B337" s="183" t="s">
        <v>14079</v>
      </c>
      <c r="C337" s="183" t="s">
        <v>485</v>
      </c>
      <c r="D337" s="183" t="s">
        <v>37</v>
      </c>
    </row>
    <row r="338" spans="1:4">
      <c r="A338" s="183" t="s">
        <v>14125</v>
      </c>
      <c r="B338" s="183" t="s">
        <v>7785</v>
      </c>
      <c r="C338" s="183" t="s">
        <v>485</v>
      </c>
      <c r="D338" s="183" t="s">
        <v>31</v>
      </c>
    </row>
    <row r="339" spans="1:4" ht="30">
      <c r="A339" s="183" t="s">
        <v>14138</v>
      </c>
      <c r="B339" s="183" t="s">
        <v>14136</v>
      </c>
      <c r="C339" s="183" t="s">
        <v>485</v>
      </c>
      <c r="D339" s="183" t="s">
        <v>37</v>
      </c>
    </row>
    <row r="340" spans="1:4">
      <c r="A340" s="183" t="s">
        <v>14140</v>
      </c>
      <c r="B340" s="183" t="s">
        <v>14141</v>
      </c>
      <c r="C340" s="183" t="s">
        <v>485</v>
      </c>
      <c r="D340" s="183" t="s">
        <v>37</v>
      </c>
    </row>
    <row r="341" spans="1:4">
      <c r="A341" s="183" t="s">
        <v>14142</v>
      </c>
      <c r="B341" s="183" t="s">
        <v>14419</v>
      </c>
      <c r="C341" s="183" t="s">
        <v>485</v>
      </c>
      <c r="D341" s="183" t="s">
        <v>37</v>
      </c>
    </row>
    <row r="342" spans="1:4">
      <c r="A342" s="183" t="s">
        <v>14137</v>
      </c>
      <c r="B342" s="183" t="s">
        <v>14423</v>
      </c>
      <c r="C342" s="183" t="s">
        <v>485</v>
      </c>
      <c r="D342" s="183" t="s">
        <v>37</v>
      </c>
    </row>
    <row r="343" spans="1:4">
      <c r="A343" s="183" t="s">
        <v>14146</v>
      </c>
      <c r="C343" s="183" t="s">
        <v>485</v>
      </c>
    </row>
    <row r="344" spans="1:4">
      <c r="A344" s="183" t="s">
        <v>14147</v>
      </c>
    </row>
    <row r="345" spans="1:4" ht="15.75">
      <c r="A345" s="187"/>
      <c r="B345" s="187" t="s">
        <v>267</v>
      </c>
      <c r="C345" s="187"/>
      <c r="D345" s="187"/>
    </row>
    <row r="346" spans="1:4">
      <c r="A346" s="183" t="s">
        <v>4902</v>
      </c>
      <c r="B346" s="183" t="s">
        <v>4905</v>
      </c>
      <c r="C346" s="183" t="s">
        <v>1773</v>
      </c>
      <c r="D346" s="183" t="s">
        <v>31</v>
      </c>
    </row>
    <row r="347" spans="1:4">
      <c r="A347" s="183" t="s">
        <v>4903</v>
      </c>
      <c r="B347" s="183" t="s">
        <v>7690</v>
      </c>
      <c r="C347" s="183" t="s">
        <v>1773</v>
      </c>
      <c r="D347" s="183" t="s">
        <v>31</v>
      </c>
    </row>
    <row r="348" spans="1:4">
      <c r="A348" s="183" t="s">
        <v>4904</v>
      </c>
      <c r="B348" s="183" t="s">
        <v>7691</v>
      </c>
      <c r="C348" s="183" t="s">
        <v>1773</v>
      </c>
      <c r="D348" s="183" t="s">
        <v>31</v>
      </c>
    </row>
    <row r="349" spans="1:4">
      <c r="A349" s="183" t="s">
        <v>5767</v>
      </c>
      <c r="B349" s="183" t="s">
        <v>14230</v>
      </c>
      <c r="C349" s="183" t="s">
        <v>1773</v>
      </c>
      <c r="D349" s="183" t="s">
        <v>37</v>
      </c>
    </row>
    <row r="350" spans="1:4">
      <c r="A350" s="183" t="s">
        <v>5768</v>
      </c>
      <c r="B350" s="183" t="s">
        <v>5844</v>
      </c>
      <c r="C350" s="183" t="s">
        <v>1773</v>
      </c>
      <c r="D350" s="183" t="s">
        <v>37</v>
      </c>
    </row>
    <row r="351" spans="1:4">
      <c r="A351" s="183" t="s">
        <v>7692</v>
      </c>
      <c r="B351" s="183" t="s">
        <v>7695</v>
      </c>
      <c r="C351" s="183" t="s">
        <v>1773</v>
      </c>
      <c r="D351" s="183" t="s">
        <v>31</v>
      </c>
    </row>
    <row r="352" spans="1:4">
      <c r="A352" s="183" t="s">
        <v>7693</v>
      </c>
      <c r="B352" s="183" t="s">
        <v>7696</v>
      </c>
      <c r="C352" s="183" t="s">
        <v>1773</v>
      </c>
      <c r="D352" s="183" t="s">
        <v>31</v>
      </c>
    </row>
    <row r="353" spans="1:4">
      <c r="A353" s="183" t="s">
        <v>7694</v>
      </c>
      <c r="B353" s="183" t="s">
        <v>7697</v>
      </c>
      <c r="C353" s="183" t="s">
        <v>1773</v>
      </c>
      <c r="D353" s="183" t="s">
        <v>31</v>
      </c>
    </row>
    <row r="354" spans="1:4">
      <c r="A354" s="183" t="s">
        <v>7698</v>
      </c>
      <c r="B354" s="183" t="s">
        <v>7701</v>
      </c>
      <c r="C354" s="183" t="s">
        <v>1773</v>
      </c>
      <c r="D354" s="183" t="s">
        <v>37</v>
      </c>
    </row>
    <row r="355" spans="1:4">
      <c r="A355" s="183" t="s">
        <v>7699</v>
      </c>
      <c r="B355" s="183" t="s">
        <v>7702</v>
      </c>
      <c r="C355" s="183" t="s">
        <v>1773</v>
      </c>
      <c r="D355" s="183" t="s">
        <v>37</v>
      </c>
    </row>
    <row r="356" spans="1:4">
      <c r="A356" s="183" t="s">
        <v>7703</v>
      </c>
      <c r="B356" s="183" t="s">
        <v>7704</v>
      </c>
      <c r="C356" s="183" t="s">
        <v>1773</v>
      </c>
      <c r="D356" s="183" t="s">
        <v>37</v>
      </c>
    </row>
    <row r="357" spans="1:4">
      <c r="A357" s="183" t="s">
        <v>7705</v>
      </c>
      <c r="B357" s="183" t="s">
        <v>7706</v>
      </c>
      <c r="C357" s="183" t="s">
        <v>1773</v>
      </c>
      <c r="D357" s="183" t="s">
        <v>37</v>
      </c>
    </row>
    <row r="358" spans="1:4">
      <c r="A358" s="183" t="s">
        <v>7714</v>
      </c>
      <c r="B358" s="183" t="s">
        <v>7719</v>
      </c>
      <c r="C358" s="183" t="s">
        <v>1773</v>
      </c>
      <c r="D358" s="183" t="s">
        <v>37</v>
      </c>
    </row>
    <row r="359" spans="1:4">
      <c r="A359" s="183" t="s">
        <v>7715</v>
      </c>
      <c r="B359" s="183" t="s">
        <v>7720</v>
      </c>
      <c r="C359" s="183" t="s">
        <v>1773</v>
      </c>
      <c r="D359" s="183" t="s">
        <v>37</v>
      </c>
    </row>
    <row r="360" spans="1:4">
      <c r="A360" s="183" t="s">
        <v>7716</v>
      </c>
      <c r="B360" s="183" t="s">
        <v>4906</v>
      </c>
      <c r="C360" s="183" t="s">
        <v>1773</v>
      </c>
      <c r="D360" s="183" t="s">
        <v>37</v>
      </c>
    </row>
    <row r="361" spans="1:4">
      <c r="A361" s="183" t="s">
        <v>7717</v>
      </c>
      <c r="B361" s="183" t="s">
        <v>4907</v>
      </c>
      <c r="C361" s="183" t="s">
        <v>1773</v>
      </c>
      <c r="D361" s="183" t="s">
        <v>37</v>
      </c>
    </row>
    <row r="362" spans="1:4">
      <c r="A362" s="183" t="s">
        <v>7718</v>
      </c>
      <c r="B362" s="183" t="s">
        <v>7721</v>
      </c>
      <c r="C362" s="183" t="s">
        <v>1773</v>
      </c>
      <c r="D362" s="183" t="s">
        <v>37</v>
      </c>
    </row>
    <row r="363" spans="1:4">
      <c r="A363" s="183" t="s">
        <v>7724</v>
      </c>
      <c r="B363" s="183" t="s">
        <v>14111</v>
      </c>
      <c r="C363" s="183" t="s">
        <v>1773</v>
      </c>
      <c r="D363" s="183" t="s">
        <v>31</v>
      </c>
    </row>
    <row r="364" spans="1:4">
      <c r="A364" s="183" t="s">
        <v>7725</v>
      </c>
      <c r="B364" s="183" t="s">
        <v>14112</v>
      </c>
      <c r="C364" s="183" t="s">
        <v>1773</v>
      </c>
      <c r="D364" s="183" t="s">
        <v>31</v>
      </c>
    </row>
    <row r="365" spans="1:4">
      <c r="A365" s="183" t="s">
        <v>7728</v>
      </c>
      <c r="B365" s="183" t="s">
        <v>7729</v>
      </c>
      <c r="C365" s="183" t="s">
        <v>1773</v>
      </c>
      <c r="D365" s="183" t="s">
        <v>37</v>
      </c>
    </row>
    <row r="366" spans="1:4">
      <c r="A366" s="183" t="s">
        <v>7730</v>
      </c>
      <c r="B366" s="183" t="s">
        <v>7731</v>
      </c>
      <c r="C366" s="183" t="s">
        <v>1773</v>
      </c>
      <c r="D366" s="183" t="s">
        <v>31</v>
      </c>
    </row>
    <row r="367" spans="1:4">
      <c r="A367" s="183" t="s">
        <v>7732</v>
      </c>
      <c r="B367" s="183" t="s">
        <v>7733</v>
      </c>
      <c r="C367" s="183" t="s">
        <v>1773</v>
      </c>
      <c r="D367" s="183" t="s">
        <v>31</v>
      </c>
    </row>
    <row r="368" spans="1:4">
      <c r="A368" s="183" t="s">
        <v>7735</v>
      </c>
      <c r="B368" s="183" t="s">
        <v>7736</v>
      </c>
      <c r="C368" s="183" t="s">
        <v>1773</v>
      </c>
      <c r="D368" s="183" t="s">
        <v>37</v>
      </c>
    </row>
    <row r="369" spans="1:4">
      <c r="A369" s="183" t="s">
        <v>7737</v>
      </c>
      <c r="B369" s="183" t="s">
        <v>13509</v>
      </c>
      <c r="C369" s="183" t="s">
        <v>1773</v>
      </c>
      <c r="D369" s="183" t="s">
        <v>37</v>
      </c>
    </row>
    <row r="370" spans="1:4">
      <c r="A370" s="183" t="s">
        <v>7738</v>
      </c>
      <c r="B370" s="183" t="s">
        <v>7739</v>
      </c>
      <c r="C370" s="183" t="s">
        <v>1773</v>
      </c>
      <c r="D370" s="183" t="s">
        <v>37</v>
      </c>
    </row>
    <row r="371" spans="1:4">
      <c r="A371" s="183" t="s">
        <v>7742</v>
      </c>
      <c r="B371" s="183" t="s">
        <v>7744</v>
      </c>
      <c r="C371" s="183" t="s">
        <v>1773</v>
      </c>
      <c r="D371" s="183" t="s">
        <v>37</v>
      </c>
    </row>
    <row r="372" spans="1:4">
      <c r="A372" s="183" t="s">
        <v>7743</v>
      </c>
      <c r="B372" s="183" t="s">
        <v>7745</v>
      </c>
      <c r="C372" s="183" t="s">
        <v>1773</v>
      </c>
      <c r="D372" s="183" t="s">
        <v>37</v>
      </c>
    </row>
    <row r="373" spans="1:4">
      <c r="A373" s="183" t="s">
        <v>7747</v>
      </c>
      <c r="B373" s="183" t="s">
        <v>7748</v>
      </c>
      <c r="C373" s="183" t="s">
        <v>1773</v>
      </c>
      <c r="D373" s="183" t="s">
        <v>37</v>
      </c>
    </row>
    <row r="374" spans="1:4">
      <c r="A374" s="183" t="s">
        <v>7750</v>
      </c>
      <c r="B374" s="183" t="s">
        <v>7751</v>
      </c>
      <c r="C374" s="183" t="s">
        <v>1773</v>
      </c>
      <c r="D374" s="183" t="s">
        <v>37</v>
      </c>
    </row>
    <row r="375" spans="1:4">
      <c r="A375" s="183" t="s">
        <v>7753</v>
      </c>
      <c r="B375" s="183" t="s">
        <v>7754</v>
      </c>
      <c r="C375" s="183" t="s">
        <v>1773</v>
      </c>
      <c r="D375" s="183" t="s">
        <v>37</v>
      </c>
    </row>
    <row r="376" spans="1:4">
      <c r="A376" s="183" t="s">
        <v>7756</v>
      </c>
      <c r="B376" s="183" t="s">
        <v>7757</v>
      </c>
      <c r="C376" s="183" t="s">
        <v>1773</v>
      </c>
      <c r="D376" s="183" t="s">
        <v>37</v>
      </c>
    </row>
    <row r="377" spans="1:4">
      <c r="A377" s="183" t="s">
        <v>7787</v>
      </c>
      <c r="B377" s="183" t="s">
        <v>7791</v>
      </c>
      <c r="C377" s="183" t="s">
        <v>1773</v>
      </c>
      <c r="D377" s="183" t="s">
        <v>37</v>
      </c>
    </row>
    <row r="378" spans="1:4">
      <c r="A378" s="183" t="s">
        <v>7788</v>
      </c>
      <c r="B378" s="183" t="s">
        <v>7806</v>
      </c>
      <c r="C378" s="183" t="s">
        <v>1773</v>
      </c>
      <c r="D378" s="183" t="s">
        <v>37</v>
      </c>
    </row>
    <row r="379" spans="1:4">
      <c r="A379" s="183" t="s">
        <v>7789</v>
      </c>
      <c r="B379" s="183" t="s">
        <v>7792</v>
      </c>
      <c r="C379" s="183" t="s">
        <v>1773</v>
      </c>
      <c r="D379" s="183" t="s">
        <v>37</v>
      </c>
    </row>
    <row r="380" spans="1:4">
      <c r="A380" s="183" t="s">
        <v>7790</v>
      </c>
      <c r="B380" s="183" t="s">
        <v>7793</v>
      </c>
      <c r="C380" s="183" t="s">
        <v>1773</v>
      </c>
      <c r="D380" s="183" t="s">
        <v>37</v>
      </c>
    </row>
    <row r="381" spans="1:4">
      <c r="A381" s="183" t="s">
        <v>7795</v>
      </c>
      <c r="B381" s="190" t="s">
        <v>7797</v>
      </c>
      <c r="C381" s="183" t="s">
        <v>1773</v>
      </c>
      <c r="D381" s="183" t="s">
        <v>37</v>
      </c>
    </row>
    <row r="382" spans="1:4">
      <c r="A382" s="183" t="s">
        <v>7796</v>
      </c>
      <c r="B382" s="183" t="s">
        <v>7798</v>
      </c>
      <c r="C382" s="183" t="s">
        <v>1773</v>
      </c>
      <c r="D382" s="183" t="s">
        <v>37</v>
      </c>
    </row>
    <row r="383" spans="1:4">
      <c r="A383" s="183" t="s">
        <v>7800</v>
      </c>
      <c r="B383" s="183" t="s">
        <v>7801</v>
      </c>
      <c r="C383" s="183" t="s">
        <v>1773</v>
      </c>
      <c r="D383" s="183" t="s">
        <v>37</v>
      </c>
    </row>
    <row r="384" spans="1:4">
      <c r="A384" s="183" t="s">
        <v>7802</v>
      </c>
      <c r="B384" s="183" t="s">
        <v>7803</v>
      </c>
      <c r="C384" s="183" t="s">
        <v>1773</v>
      </c>
      <c r="D384" s="183" t="s">
        <v>37</v>
      </c>
    </row>
    <row r="385" spans="1:4">
      <c r="A385" s="183" t="s">
        <v>7804</v>
      </c>
      <c r="B385" s="183" t="s">
        <v>7805</v>
      </c>
      <c r="C385" s="183" t="s">
        <v>1773</v>
      </c>
      <c r="D385" s="183" t="s">
        <v>37</v>
      </c>
    </row>
    <row r="386" spans="1:4">
      <c r="A386" s="183" t="s">
        <v>7808</v>
      </c>
      <c r="B386" s="183" t="s">
        <v>7809</v>
      </c>
      <c r="C386" s="183" t="s">
        <v>1773</v>
      </c>
      <c r="D386" s="183" t="s">
        <v>37</v>
      </c>
    </row>
    <row r="387" spans="1:4">
      <c r="A387" s="183" t="s">
        <v>13506</v>
      </c>
      <c r="B387" s="183" t="s">
        <v>13507</v>
      </c>
      <c r="C387" s="183" t="s">
        <v>1773</v>
      </c>
      <c r="D387" s="183" t="s">
        <v>37</v>
      </c>
    </row>
    <row r="388" spans="1:4">
      <c r="A388" s="183" t="s">
        <v>13512</v>
      </c>
      <c r="B388" s="183" t="s">
        <v>13513</v>
      </c>
      <c r="C388" s="183" t="s">
        <v>1773</v>
      </c>
      <c r="D388" s="183" t="s">
        <v>37</v>
      </c>
    </row>
    <row r="389" spans="1:4">
      <c r="A389" s="183" t="s">
        <v>13542</v>
      </c>
      <c r="B389" s="183" t="s">
        <v>13543</v>
      </c>
      <c r="C389" s="183" t="s">
        <v>1773</v>
      </c>
      <c r="D389" s="183" t="s">
        <v>37</v>
      </c>
    </row>
    <row r="390" spans="1:4" ht="30">
      <c r="A390" s="183" t="s">
        <v>13547</v>
      </c>
      <c r="B390" s="183" t="s">
        <v>13546</v>
      </c>
      <c r="C390" s="183" t="s">
        <v>1773</v>
      </c>
      <c r="D390" s="183" t="s">
        <v>37</v>
      </c>
    </row>
    <row r="391" spans="1:4">
      <c r="A391" s="183" t="s">
        <v>13548</v>
      </c>
      <c r="B391" s="183" t="s">
        <v>14134</v>
      </c>
      <c r="C391" s="183" t="s">
        <v>1773</v>
      </c>
      <c r="D391" s="183" t="s">
        <v>37</v>
      </c>
    </row>
    <row r="392" spans="1:4" ht="30">
      <c r="A392" s="183" t="s">
        <v>13552</v>
      </c>
      <c r="B392" s="183" t="s">
        <v>13551</v>
      </c>
      <c r="C392" s="183" t="s">
        <v>1773</v>
      </c>
      <c r="D392" s="183" t="s">
        <v>37</v>
      </c>
    </row>
    <row r="393" spans="1:4" ht="30">
      <c r="A393" s="183" t="s">
        <v>13557</v>
      </c>
      <c r="B393" s="183" t="s">
        <v>13556</v>
      </c>
      <c r="C393" s="183" t="s">
        <v>1773</v>
      </c>
      <c r="D393" s="183" t="s">
        <v>37</v>
      </c>
    </row>
    <row r="394" spans="1:4" ht="30">
      <c r="A394" s="183" t="s">
        <v>13560</v>
      </c>
      <c r="B394" s="183" t="s">
        <v>13559</v>
      </c>
      <c r="C394" s="183" t="s">
        <v>1773</v>
      </c>
      <c r="D394" s="183" t="s">
        <v>37</v>
      </c>
    </row>
    <row r="395" spans="1:4" ht="30">
      <c r="A395" s="183" t="s">
        <v>13562</v>
      </c>
      <c r="B395" s="183" t="s">
        <v>13563</v>
      </c>
      <c r="C395" s="183" t="s">
        <v>1773</v>
      </c>
      <c r="D395" s="183" t="s">
        <v>37</v>
      </c>
    </row>
    <row r="396" spans="1:4" ht="30">
      <c r="A396" s="183" t="s">
        <v>13567</v>
      </c>
      <c r="B396" s="183" t="s">
        <v>13566</v>
      </c>
      <c r="C396" s="183" t="s">
        <v>1773</v>
      </c>
      <c r="D396" s="183" t="s">
        <v>37</v>
      </c>
    </row>
    <row r="397" spans="1:4" ht="30">
      <c r="A397" s="183" t="s">
        <v>13569</v>
      </c>
      <c r="B397" s="183" t="s">
        <v>14280</v>
      </c>
      <c r="C397" s="183" t="s">
        <v>1773</v>
      </c>
      <c r="D397" s="183" t="s">
        <v>37</v>
      </c>
    </row>
    <row r="398" spans="1:4">
      <c r="A398" s="183" t="s">
        <v>13827</v>
      </c>
      <c r="B398" s="183" t="s">
        <v>13826</v>
      </c>
      <c r="C398" s="183" t="s">
        <v>1773</v>
      </c>
      <c r="D398" s="183" t="s">
        <v>37</v>
      </c>
    </row>
    <row r="399" spans="1:4">
      <c r="A399" s="183" t="s">
        <v>13828</v>
      </c>
      <c r="B399" s="183" t="s">
        <v>14065</v>
      </c>
      <c r="C399" s="183" t="s">
        <v>1773</v>
      </c>
      <c r="D399" s="183" t="s">
        <v>37</v>
      </c>
    </row>
    <row r="400" spans="1:4">
      <c r="A400" s="183" t="s">
        <v>13829</v>
      </c>
      <c r="B400" s="183" t="s">
        <v>14067</v>
      </c>
      <c r="C400" s="183" t="s">
        <v>1773</v>
      </c>
      <c r="D400" s="183" t="s">
        <v>37</v>
      </c>
    </row>
    <row r="401" spans="1:4">
      <c r="A401" s="183" t="s">
        <v>13830</v>
      </c>
      <c r="B401" s="183" t="s">
        <v>13819</v>
      </c>
      <c r="C401" s="183" t="s">
        <v>1773</v>
      </c>
      <c r="D401" s="183" t="s">
        <v>37</v>
      </c>
    </row>
    <row r="402" spans="1:4">
      <c r="A402" s="183" t="s">
        <v>13831</v>
      </c>
      <c r="B402" s="183" t="s">
        <v>13820</v>
      </c>
      <c r="C402" s="183" t="s">
        <v>1773</v>
      </c>
      <c r="D402" s="183" t="s">
        <v>31</v>
      </c>
    </row>
    <row r="403" spans="1:4">
      <c r="A403" s="183" t="s">
        <v>13832</v>
      </c>
      <c r="B403" s="183" t="s">
        <v>13821</v>
      </c>
      <c r="C403" s="183" t="s">
        <v>1773</v>
      </c>
      <c r="D403" s="183" t="s">
        <v>31</v>
      </c>
    </row>
    <row r="404" spans="1:4">
      <c r="A404" s="183" t="s">
        <v>13833</v>
      </c>
      <c r="B404" s="183" t="s">
        <v>13822</v>
      </c>
      <c r="C404" s="183" t="s">
        <v>1773</v>
      </c>
      <c r="D404" s="183" t="s">
        <v>31</v>
      </c>
    </row>
    <row r="405" spans="1:4">
      <c r="A405" s="183" t="s">
        <v>13834</v>
      </c>
      <c r="B405" s="183" t="s">
        <v>13823</v>
      </c>
      <c r="C405" s="183" t="s">
        <v>1773</v>
      </c>
      <c r="D405" s="183" t="s">
        <v>37</v>
      </c>
    </row>
    <row r="406" spans="1:4">
      <c r="A406" s="183" t="s">
        <v>13835</v>
      </c>
      <c r="B406" s="183" t="s">
        <v>13824</v>
      </c>
      <c r="C406" s="183" t="s">
        <v>1773</v>
      </c>
      <c r="D406" s="183" t="s">
        <v>37</v>
      </c>
    </row>
    <row r="407" spans="1:4">
      <c r="A407" s="183" t="s">
        <v>13836</v>
      </c>
      <c r="B407" s="183" t="s">
        <v>13825</v>
      </c>
      <c r="C407" s="183" t="s">
        <v>1773</v>
      </c>
      <c r="D407" s="183" t="s">
        <v>37</v>
      </c>
    </row>
    <row r="408" spans="1:4">
      <c r="A408" s="183" t="s">
        <v>14035</v>
      </c>
      <c r="B408" s="183" t="s">
        <v>14036</v>
      </c>
      <c r="C408" s="183" t="s">
        <v>1773</v>
      </c>
      <c r="D408" s="183" t="s">
        <v>37</v>
      </c>
    </row>
    <row r="409" spans="1:4">
      <c r="A409" s="183" t="s">
        <v>14039</v>
      </c>
      <c r="B409" s="183" t="s">
        <v>14040</v>
      </c>
      <c r="C409" s="183" t="s">
        <v>1773</v>
      </c>
      <c r="D409" s="183" t="s">
        <v>37</v>
      </c>
    </row>
    <row r="410" spans="1:4">
      <c r="A410" s="183" t="s">
        <v>14042</v>
      </c>
      <c r="B410" s="183" t="s">
        <v>14045</v>
      </c>
      <c r="C410" s="183" t="s">
        <v>1773</v>
      </c>
      <c r="D410" s="183" t="s">
        <v>31</v>
      </c>
    </row>
    <row r="411" spans="1:4">
      <c r="A411" s="183" t="s">
        <v>14048</v>
      </c>
      <c r="B411" s="183" t="s">
        <v>14049</v>
      </c>
      <c r="C411" s="183" t="s">
        <v>1773</v>
      </c>
      <c r="D411" s="183" t="s">
        <v>31</v>
      </c>
    </row>
    <row r="412" spans="1:4">
      <c r="A412" s="183" t="s">
        <v>14052</v>
      </c>
      <c r="B412" s="183" t="s">
        <v>14053</v>
      </c>
      <c r="C412" s="183" t="s">
        <v>1773</v>
      </c>
      <c r="D412" s="183" t="s">
        <v>37</v>
      </c>
    </row>
    <row r="413" spans="1:4">
      <c r="A413" s="183" t="s">
        <v>14056</v>
      </c>
      <c r="B413" s="183" t="s">
        <v>14058</v>
      </c>
      <c r="C413" s="183" t="s">
        <v>1773</v>
      </c>
      <c r="D413" s="183" t="s">
        <v>37</v>
      </c>
    </row>
    <row r="414" spans="1:4">
      <c r="A414" s="183" t="s">
        <v>14063</v>
      </c>
      <c r="B414" s="183" t="s">
        <v>14171</v>
      </c>
      <c r="C414" s="183" t="s">
        <v>1773</v>
      </c>
      <c r="D414" s="183" t="s">
        <v>37</v>
      </c>
    </row>
    <row r="415" spans="1:4">
      <c r="A415" s="183" t="s">
        <v>14070</v>
      </c>
      <c r="B415" s="183" t="s">
        <v>14071</v>
      </c>
      <c r="C415" s="183" t="s">
        <v>1773</v>
      </c>
      <c r="D415" s="183" t="s">
        <v>37</v>
      </c>
    </row>
    <row r="416" spans="1:4">
      <c r="A416" s="183" t="s">
        <v>14099</v>
      </c>
      <c r="B416" s="183" t="s">
        <v>14100</v>
      </c>
      <c r="C416" s="183" t="s">
        <v>1773</v>
      </c>
      <c r="D416" s="183" t="s">
        <v>37</v>
      </c>
    </row>
    <row r="417" spans="1:4">
      <c r="A417" s="183" t="s">
        <v>14105</v>
      </c>
      <c r="B417" s="183" t="s">
        <v>14106</v>
      </c>
      <c r="C417" s="183" t="s">
        <v>1773</v>
      </c>
      <c r="D417" s="183" t="s">
        <v>37</v>
      </c>
    </row>
    <row r="418" spans="1:4">
      <c r="A418" s="183" t="s">
        <v>14108</v>
      </c>
      <c r="B418" s="183" t="s">
        <v>14109</v>
      </c>
      <c r="C418" s="183" t="s">
        <v>1773</v>
      </c>
      <c r="D418" s="183" t="s">
        <v>37</v>
      </c>
    </row>
    <row r="419" spans="1:4">
      <c r="A419" s="183" t="s">
        <v>14115</v>
      </c>
      <c r="B419" s="183" t="s">
        <v>14116</v>
      </c>
      <c r="C419" s="183" t="s">
        <v>1773</v>
      </c>
      <c r="D419" s="183" t="s">
        <v>37</v>
      </c>
    </row>
    <row r="420" spans="1:4">
      <c r="A420" s="183" t="s">
        <v>14120</v>
      </c>
      <c r="B420" s="183" t="s">
        <v>14121</v>
      </c>
      <c r="C420" s="183" t="s">
        <v>1773</v>
      </c>
      <c r="D420" s="183" t="s">
        <v>31</v>
      </c>
    </row>
    <row r="421" spans="1:4">
      <c r="A421" s="183" t="s">
        <v>14126</v>
      </c>
      <c r="B421" s="183" t="s">
        <v>14127</v>
      </c>
      <c r="C421" s="183" t="s">
        <v>1773</v>
      </c>
      <c r="D421" s="183" t="s">
        <v>37</v>
      </c>
    </row>
    <row r="422" spans="1:4">
      <c r="A422" s="183" t="s">
        <v>14131</v>
      </c>
      <c r="B422" s="183" t="s">
        <v>14132</v>
      </c>
      <c r="C422" s="183" t="s">
        <v>1773</v>
      </c>
      <c r="D422" s="183" t="s">
        <v>37</v>
      </c>
    </row>
    <row r="423" spans="1:4">
      <c r="A423" s="183" t="s">
        <v>14139</v>
      </c>
      <c r="B423" s="183" t="s">
        <v>2142</v>
      </c>
      <c r="C423" s="183" t="s">
        <v>1773</v>
      </c>
      <c r="D423" s="183" t="s">
        <v>37</v>
      </c>
    </row>
    <row r="424" spans="1:4">
      <c r="A424" s="183" t="s">
        <v>14143</v>
      </c>
      <c r="B424" s="183" t="s">
        <v>14145</v>
      </c>
      <c r="C424" s="183" t="s">
        <v>1773</v>
      </c>
      <c r="D424" s="183" t="s">
        <v>37</v>
      </c>
    </row>
    <row r="425" spans="1:4">
      <c r="A425" s="183" t="s">
        <v>14163</v>
      </c>
      <c r="B425" s="183" t="s">
        <v>14165</v>
      </c>
      <c r="C425" s="183" t="s">
        <v>1773</v>
      </c>
      <c r="D425" s="183" t="s">
        <v>37</v>
      </c>
    </row>
    <row r="426" spans="1:4">
      <c r="A426" s="183" t="s">
        <v>14164</v>
      </c>
      <c r="B426" s="183" t="s">
        <v>14166</v>
      </c>
      <c r="C426" s="183" t="s">
        <v>1773</v>
      </c>
      <c r="D426" s="183" t="s">
        <v>37</v>
      </c>
    </row>
    <row r="427" spans="1:4">
      <c r="A427" s="183" t="s">
        <v>14283</v>
      </c>
      <c r="B427" s="183" t="s">
        <v>14284</v>
      </c>
      <c r="C427" s="183" t="s">
        <v>1773</v>
      </c>
      <c r="D427" s="183" t="s">
        <v>37</v>
      </c>
    </row>
    <row r="428" spans="1:4">
      <c r="A428" s="183" t="s">
        <v>14420</v>
      </c>
      <c r="B428" s="183" t="s">
        <v>14421</v>
      </c>
      <c r="C428" s="183" t="s">
        <v>1773</v>
      </c>
      <c r="D428" s="183" t="s">
        <v>37</v>
      </c>
    </row>
    <row r="429" spans="1:4">
      <c r="A429" s="183" t="s">
        <v>14422</v>
      </c>
      <c r="B429" s="183" t="s">
        <v>14424</v>
      </c>
      <c r="C429" s="183" t="s">
        <v>1773</v>
      </c>
      <c r="D429" s="183" t="s">
        <v>37</v>
      </c>
    </row>
    <row r="430" spans="1:4" ht="15.75">
      <c r="A430" s="187"/>
      <c r="B430" s="187" t="s">
        <v>264</v>
      </c>
      <c r="C430" s="187"/>
      <c r="D430" s="187"/>
    </row>
    <row r="431" spans="1:4">
      <c r="A431" s="183" t="s">
        <v>8249</v>
      </c>
      <c r="B431" s="183" t="s">
        <v>13494</v>
      </c>
      <c r="C431" s="183" t="s">
        <v>70</v>
      </c>
      <c r="D431" s="183" t="s">
        <v>37</v>
      </c>
    </row>
    <row r="432" spans="1:4">
      <c r="A432" s="183" t="s">
        <v>8250</v>
      </c>
      <c r="B432" s="183" t="s">
        <v>5777</v>
      </c>
      <c r="C432" s="183" t="s">
        <v>70</v>
      </c>
      <c r="D432" s="183" t="s">
        <v>37</v>
      </c>
    </row>
    <row r="433" spans="1:4">
      <c r="A433" s="183" t="s">
        <v>8217</v>
      </c>
      <c r="B433" s="183" t="s">
        <v>8398</v>
      </c>
      <c r="C433" s="183" t="s">
        <v>70</v>
      </c>
      <c r="D433" s="183" t="s">
        <v>37</v>
      </c>
    </row>
    <row r="434" spans="1:4">
      <c r="A434" s="183" t="s">
        <v>8252</v>
      </c>
      <c r="B434" s="183" t="s">
        <v>4913</v>
      </c>
      <c r="C434" s="183" t="s">
        <v>70</v>
      </c>
      <c r="D434" s="183" t="s">
        <v>37</v>
      </c>
    </row>
    <row r="435" spans="1:4">
      <c r="A435" s="183" t="s">
        <v>8253</v>
      </c>
      <c r="B435" s="183" t="s">
        <v>5781</v>
      </c>
      <c r="C435" s="183" t="s">
        <v>70</v>
      </c>
      <c r="D435" s="183" t="s">
        <v>37</v>
      </c>
    </row>
    <row r="436" spans="1:4">
      <c r="A436" s="183" t="s">
        <v>8254</v>
      </c>
      <c r="B436" s="183" t="s">
        <v>4916</v>
      </c>
      <c r="C436" s="183" t="s">
        <v>70</v>
      </c>
      <c r="D436" s="183" t="s">
        <v>37</v>
      </c>
    </row>
    <row r="437" spans="1:4">
      <c r="A437" s="183" t="s">
        <v>8255</v>
      </c>
      <c r="B437" s="183" t="s">
        <v>4917</v>
      </c>
      <c r="C437" s="183" t="s">
        <v>70</v>
      </c>
      <c r="D437" s="183" t="s">
        <v>37</v>
      </c>
    </row>
    <row r="438" spans="1:4">
      <c r="A438" s="183" t="s">
        <v>8251</v>
      </c>
      <c r="B438" s="183" t="s">
        <v>5779</v>
      </c>
      <c r="C438" s="183" t="s">
        <v>70</v>
      </c>
      <c r="D438" s="183" t="s">
        <v>37</v>
      </c>
    </row>
    <row r="439" spans="1:4">
      <c r="A439" s="183" t="s">
        <v>8256</v>
      </c>
      <c r="B439" s="183" t="s">
        <v>5787</v>
      </c>
      <c r="C439" s="183" t="s">
        <v>70</v>
      </c>
      <c r="D439" s="183" t="s">
        <v>37</v>
      </c>
    </row>
    <row r="440" spans="1:4">
      <c r="A440" s="183" t="s">
        <v>8258</v>
      </c>
      <c r="B440" s="183" t="s">
        <v>5840</v>
      </c>
      <c r="C440" s="183" t="s">
        <v>70</v>
      </c>
      <c r="D440" s="183" t="s">
        <v>31</v>
      </c>
    </row>
    <row r="441" spans="1:4">
      <c r="A441" s="183" t="s">
        <v>8257</v>
      </c>
      <c r="B441" s="183" t="s">
        <v>7764</v>
      </c>
      <c r="C441" s="183" t="s">
        <v>70</v>
      </c>
      <c r="D441" s="183" t="s">
        <v>37</v>
      </c>
    </row>
    <row r="442" spans="1:4">
      <c r="A442" s="183" t="s">
        <v>8218</v>
      </c>
      <c r="B442" s="183" t="s">
        <v>5800</v>
      </c>
      <c r="C442" s="183" t="s">
        <v>70</v>
      </c>
      <c r="D442" s="183" t="s">
        <v>37</v>
      </c>
    </row>
    <row r="443" spans="1:4">
      <c r="A443" s="183" t="s">
        <v>8259</v>
      </c>
      <c r="B443" s="183" t="s">
        <v>7762</v>
      </c>
      <c r="C443" s="183" t="s">
        <v>70</v>
      </c>
      <c r="D443" s="183" t="s">
        <v>37</v>
      </c>
    </row>
    <row r="444" spans="1:4">
      <c r="A444" s="183" t="s">
        <v>8260</v>
      </c>
      <c r="B444" s="183" t="s">
        <v>7763</v>
      </c>
      <c r="C444" s="183" t="s">
        <v>70</v>
      </c>
      <c r="D444" s="183" t="s">
        <v>37</v>
      </c>
    </row>
    <row r="445" spans="1:4">
      <c r="A445" s="183" t="s">
        <v>8261</v>
      </c>
      <c r="B445" s="183" t="s">
        <v>13838</v>
      </c>
      <c r="C445" s="183" t="s">
        <v>70</v>
      </c>
      <c r="D445" s="183" t="s">
        <v>31</v>
      </c>
    </row>
    <row r="446" spans="1:4">
      <c r="A446" s="183" t="s">
        <v>13514</v>
      </c>
      <c r="B446" s="183" t="s">
        <v>13516</v>
      </c>
      <c r="C446" s="183" t="s">
        <v>70</v>
      </c>
      <c r="D446" s="183" t="s">
        <v>31</v>
      </c>
    </row>
    <row r="447" spans="1:4">
      <c r="A447" s="183" t="s">
        <v>13518</v>
      </c>
      <c r="B447" s="183" t="s">
        <v>13519</v>
      </c>
      <c r="C447" s="183" t="s">
        <v>70</v>
      </c>
      <c r="D447" s="183" t="s">
        <v>37</v>
      </c>
    </row>
    <row r="448" spans="1:4">
      <c r="A448" s="183" t="s">
        <v>13522</v>
      </c>
      <c r="B448" s="183" t="s">
        <v>13523</v>
      </c>
      <c r="C448" s="183" t="s">
        <v>70</v>
      </c>
      <c r="D448" s="183" t="s">
        <v>37</v>
      </c>
    </row>
    <row r="449" spans="1:4">
      <c r="A449" s="183" t="s">
        <v>13528</v>
      </c>
      <c r="B449" s="183" t="s">
        <v>13529</v>
      </c>
      <c r="C449" s="183" t="s">
        <v>70</v>
      </c>
      <c r="D449" s="183" t="s">
        <v>37</v>
      </c>
    </row>
    <row r="450" spans="1:4">
      <c r="A450" s="183" t="s">
        <v>13532</v>
      </c>
      <c r="B450" s="183" t="s">
        <v>13533</v>
      </c>
      <c r="C450" s="183" t="s">
        <v>70</v>
      </c>
      <c r="D450" s="183" t="s">
        <v>37</v>
      </c>
    </row>
    <row r="452" spans="1:4" ht="15.75">
      <c r="A452" s="187"/>
      <c r="B452" s="187" t="s">
        <v>265</v>
      </c>
      <c r="C452" s="187"/>
      <c r="D452" s="187"/>
    </row>
    <row r="453" spans="1:4">
      <c r="A453" s="183" t="s">
        <v>3107</v>
      </c>
      <c r="B453" s="183" t="s">
        <v>7761</v>
      </c>
      <c r="C453" s="183" t="s">
        <v>70</v>
      </c>
      <c r="D453" s="183" t="s">
        <v>37</v>
      </c>
    </row>
    <row r="454" spans="1:4">
      <c r="A454" s="183" t="s">
        <v>4911</v>
      </c>
      <c r="B454" s="183" t="s">
        <v>5778</v>
      </c>
      <c r="C454" s="183" t="s">
        <v>70</v>
      </c>
      <c r="D454" s="183" t="s">
        <v>37</v>
      </c>
    </row>
    <row r="455" spans="1:4">
      <c r="A455" s="183" t="s">
        <v>4912</v>
      </c>
      <c r="B455" s="183" t="s">
        <v>5776</v>
      </c>
      <c r="C455" s="183" t="s">
        <v>70</v>
      </c>
      <c r="D455" s="183" t="s">
        <v>37</v>
      </c>
    </row>
    <row r="456" spans="1:4">
      <c r="A456" s="183" t="s">
        <v>4914</v>
      </c>
      <c r="B456" s="183" t="s">
        <v>5780</v>
      </c>
      <c r="C456" s="183" t="s">
        <v>70</v>
      </c>
      <c r="D456" s="183" t="s">
        <v>37</v>
      </c>
    </row>
    <row r="457" spans="1:4">
      <c r="A457" s="183" t="s">
        <v>4915</v>
      </c>
      <c r="B457" s="183" t="s">
        <v>5782</v>
      </c>
      <c r="C457" s="183" t="s">
        <v>70</v>
      </c>
      <c r="D457" s="183" t="s">
        <v>37</v>
      </c>
    </row>
    <row r="458" spans="1:4">
      <c r="A458" s="183" t="s">
        <v>4918</v>
      </c>
      <c r="B458" s="183" t="s">
        <v>5785</v>
      </c>
      <c r="C458" s="183" t="s">
        <v>70</v>
      </c>
      <c r="D458" s="183" t="s">
        <v>37</v>
      </c>
    </row>
    <row r="459" spans="1:4">
      <c r="A459" s="183" t="s">
        <v>4919</v>
      </c>
      <c r="B459" s="183" t="s">
        <v>5786</v>
      </c>
      <c r="C459" s="183" t="s">
        <v>70</v>
      </c>
      <c r="D459" s="183" t="s">
        <v>37</v>
      </c>
    </row>
    <row r="460" spans="1:4">
      <c r="A460" s="183" t="s">
        <v>5783</v>
      </c>
      <c r="B460" s="183" t="s">
        <v>5784</v>
      </c>
      <c r="C460" s="183" t="s">
        <v>70</v>
      </c>
      <c r="D460" s="183" t="s">
        <v>37</v>
      </c>
    </row>
    <row r="461" spans="1:4">
      <c r="A461" s="183" t="s">
        <v>5788</v>
      </c>
      <c r="B461" s="183" t="s">
        <v>7766</v>
      </c>
      <c r="C461" s="183" t="s">
        <v>70</v>
      </c>
      <c r="D461" s="183" t="s">
        <v>37</v>
      </c>
    </row>
    <row r="462" spans="1:4">
      <c r="A462" s="183" t="s">
        <v>5789</v>
      </c>
      <c r="B462" s="183" t="s">
        <v>5841</v>
      </c>
      <c r="C462" s="183" t="s">
        <v>1773</v>
      </c>
      <c r="D462" s="183" t="s">
        <v>31</v>
      </c>
    </row>
    <row r="463" spans="1:4">
      <c r="A463" s="183" t="s">
        <v>5790</v>
      </c>
      <c r="B463" s="183" t="s">
        <v>7765</v>
      </c>
      <c r="C463" s="183" t="s">
        <v>1773</v>
      </c>
      <c r="D463" s="183" t="s">
        <v>37</v>
      </c>
    </row>
    <row r="464" spans="1:4">
      <c r="A464" s="183" t="s">
        <v>5791</v>
      </c>
      <c r="B464" s="183" t="s">
        <v>5792</v>
      </c>
      <c r="C464" s="183" t="s">
        <v>70</v>
      </c>
      <c r="D464" s="183" t="s">
        <v>37</v>
      </c>
    </row>
    <row r="465" spans="1:4">
      <c r="A465" s="183" t="s">
        <v>5793</v>
      </c>
      <c r="B465" s="183" t="s">
        <v>5794</v>
      </c>
      <c r="C465" s="183" t="s">
        <v>70</v>
      </c>
      <c r="D465" s="183" t="s">
        <v>31</v>
      </c>
    </row>
    <row r="466" spans="1:4">
      <c r="A466" s="183" t="s">
        <v>5795</v>
      </c>
      <c r="B466" s="183" t="s">
        <v>5796</v>
      </c>
      <c r="C466" s="183" t="s">
        <v>70</v>
      </c>
      <c r="D466" s="183" t="s">
        <v>37</v>
      </c>
    </row>
    <row r="467" spans="1:4">
      <c r="A467" s="183" t="s">
        <v>5797</v>
      </c>
      <c r="B467" s="183" t="s">
        <v>5798</v>
      </c>
      <c r="C467" s="183" t="s">
        <v>70</v>
      </c>
      <c r="D467" s="183" t="s">
        <v>37</v>
      </c>
    </row>
    <row r="468" spans="1:4">
      <c r="A468" s="183" t="s">
        <v>5799</v>
      </c>
      <c r="B468" s="183" t="s">
        <v>5801</v>
      </c>
      <c r="C468" s="183" t="s">
        <v>70</v>
      </c>
      <c r="D468" s="183" t="s">
        <v>37</v>
      </c>
    </row>
    <row r="469" spans="1:4">
      <c r="A469" s="183" t="s">
        <v>5802</v>
      </c>
      <c r="B469" s="183" t="s">
        <v>5803</v>
      </c>
      <c r="C469" s="183" t="s">
        <v>70</v>
      </c>
      <c r="D469" s="183" t="s">
        <v>37</v>
      </c>
    </row>
    <row r="470" spans="1:4">
      <c r="A470" s="183" t="s">
        <v>5804</v>
      </c>
      <c r="B470" s="183" t="s">
        <v>4906</v>
      </c>
      <c r="C470" s="183" t="s">
        <v>1773</v>
      </c>
      <c r="D470" s="183" t="s">
        <v>37</v>
      </c>
    </row>
    <row r="471" spans="1:4">
      <c r="A471" s="183" t="s">
        <v>5805</v>
      </c>
      <c r="B471" s="183" t="s">
        <v>4907</v>
      </c>
      <c r="C471" s="183" t="s">
        <v>1773</v>
      </c>
      <c r="D471" s="183" t="s">
        <v>37</v>
      </c>
    </row>
    <row r="472" spans="1:4">
      <c r="A472" s="183" t="s">
        <v>5806</v>
      </c>
      <c r="B472" s="183" t="s">
        <v>5808</v>
      </c>
      <c r="C472" s="183" t="s">
        <v>70</v>
      </c>
      <c r="D472" s="183" t="s">
        <v>37</v>
      </c>
    </row>
    <row r="473" spans="1:4">
      <c r="A473" s="183" t="s">
        <v>5807</v>
      </c>
      <c r="B473" s="183" t="s">
        <v>5809</v>
      </c>
      <c r="C473" s="183" t="s">
        <v>70</v>
      </c>
      <c r="D473" s="183" t="s">
        <v>37</v>
      </c>
    </row>
    <row r="474" spans="1:4">
      <c r="A474" s="183" t="s">
        <v>5810</v>
      </c>
      <c r="B474" s="183" t="s">
        <v>5839</v>
      </c>
      <c r="C474" s="183" t="s">
        <v>70</v>
      </c>
      <c r="D474" s="183" t="s">
        <v>31</v>
      </c>
    </row>
    <row r="475" spans="1:4">
      <c r="A475" s="183" t="s">
        <v>5811</v>
      </c>
      <c r="B475" s="183" t="s">
        <v>5812</v>
      </c>
      <c r="C475" s="183" t="s">
        <v>70</v>
      </c>
      <c r="D475" s="183" t="s">
        <v>31</v>
      </c>
    </row>
    <row r="476" spans="1:4">
      <c r="A476" s="183" t="s">
        <v>5813</v>
      </c>
      <c r="B476" s="183" t="s">
        <v>5814</v>
      </c>
      <c r="C476" s="183" t="s">
        <v>70</v>
      </c>
      <c r="D476" s="183" t="s">
        <v>37</v>
      </c>
    </row>
    <row r="477" spans="1:4">
      <c r="A477" s="183" t="s">
        <v>5815</v>
      </c>
      <c r="B477" s="183" t="s">
        <v>5816</v>
      </c>
      <c r="C477" s="183" t="s">
        <v>70</v>
      </c>
      <c r="D477" s="183" t="s">
        <v>37</v>
      </c>
    </row>
    <row r="478" spans="1:4">
      <c r="A478" s="183" t="s">
        <v>13515</v>
      </c>
      <c r="B478" s="183" t="s">
        <v>13517</v>
      </c>
      <c r="C478" s="183" t="s">
        <v>70</v>
      </c>
      <c r="D478" s="183" t="s">
        <v>31</v>
      </c>
    </row>
    <row r="479" spans="1:4">
      <c r="A479" s="183" t="s">
        <v>13520</v>
      </c>
      <c r="B479" s="183" t="s">
        <v>13521</v>
      </c>
      <c r="C479" s="183" t="s">
        <v>70</v>
      </c>
      <c r="D479" s="183" t="s">
        <v>37</v>
      </c>
    </row>
    <row r="480" spans="1:4">
      <c r="A480" s="183" t="s">
        <v>13524</v>
      </c>
      <c r="B480" s="183" t="s">
        <v>13525</v>
      </c>
      <c r="C480" s="183" t="s">
        <v>1773</v>
      </c>
      <c r="D480" s="183" t="s">
        <v>37</v>
      </c>
    </row>
    <row r="481" spans="1:4">
      <c r="A481" s="183" t="s">
        <v>13526</v>
      </c>
      <c r="B481" s="183" t="s">
        <v>13527</v>
      </c>
      <c r="C481" s="183" t="s">
        <v>1773</v>
      </c>
      <c r="D481" s="183" t="s">
        <v>37</v>
      </c>
    </row>
    <row r="482" spans="1:4">
      <c r="A482" s="183" t="s">
        <v>13530</v>
      </c>
      <c r="B482" s="183" t="s">
        <v>13531</v>
      </c>
      <c r="C482" s="183" t="s">
        <v>1773</v>
      </c>
      <c r="D482" s="183" t="s">
        <v>37</v>
      </c>
    </row>
    <row r="483" spans="1:4">
      <c r="A483" s="183" t="s">
        <v>13534</v>
      </c>
      <c r="B483" s="183" t="s">
        <v>13535</v>
      </c>
      <c r="C483" s="183" t="s">
        <v>1773</v>
      </c>
      <c r="D483" s="183" t="s">
        <v>37</v>
      </c>
    </row>
    <row r="485" spans="1:4" ht="15.75">
      <c r="A485" s="187"/>
      <c r="B485" s="187" t="s">
        <v>276</v>
      </c>
      <c r="C485" s="187"/>
      <c r="D485" s="187"/>
    </row>
    <row r="486" spans="1:4" ht="30">
      <c r="A486" s="183" t="s">
        <v>520</v>
      </c>
      <c r="B486" s="183" t="s">
        <v>5769</v>
      </c>
      <c r="C486" s="183" t="s">
        <v>521</v>
      </c>
      <c r="D486" s="183" t="s">
        <v>37</v>
      </c>
    </row>
    <row r="487" spans="1:4" ht="15.75">
      <c r="A487" s="187"/>
      <c r="B487" s="187" t="s">
        <v>454</v>
      </c>
      <c r="C487" s="187"/>
      <c r="D487" s="187"/>
    </row>
    <row r="488" spans="1:4" ht="30">
      <c r="A488" s="183" t="s">
        <v>1903</v>
      </c>
      <c r="B488" s="183" t="s">
        <v>1904</v>
      </c>
      <c r="C488" s="183" t="s">
        <v>521</v>
      </c>
      <c r="D488" s="183" t="s">
        <v>37</v>
      </c>
    </row>
    <row r="489" spans="1:4" ht="30">
      <c r="A489" s="183" t="s">
        <v>1905</v>
      </c>
      <c r="B489" s="183" t="s">
        <v>2142</v>
      </c>
      <c r="C489" s="183" t="s">
        <v>521</v>
      </c>
      <c r="D489" s="183" t="s">
        <v>37</v>
      </c>
    </row>
    <row r="490" spans="1:4" ht="30">
      <c r="A490" s="183" t="s">
        <v>4813</v>
      </c>
      <c r="B490" s="183" t="s">
        <v>4814</v>
      </c>
      <c r="C490" s="183" t="s">
        <v>521</v>
      </c>
      <c r="D490" s="183" t="s">
        <v>37</v>
      </c>
    </row>
    <row r="491" spans="1:4" ht="30">
      <c r="A491" s="183" t="s">
        <v>5770</v>
      </c>
      <c r="B491" s="183" t="s">
        <v>5771</v>
      </c>
      <c r="C491" s="183" t="s">
        <v>521</v>
      </c>
      <c r="D491" s="183" t="s">
        <v>37</v>
      </c>
    </row>
    <row r="492" spans="1:4">
      <c r="A492" s="183" t="s">
        <v>5772</v>
      </c>
      <c r="B492" s="183" t="s">
        <v>5773</v>
      </c>
      <c r="C492" s="183" t="s">
        <v>1773</v>
      </c>
      <c r="D492" s="183" t="s">
        <v>37</v>
      </c>
    </row>
    <row r="493" spans="1:4">
      <c r="A493" s="183" t="s">
        <v>5774</v>
      </c>
      <c r="B493" s="183" t="s">
        <v>5775</v>
      </c>
      <c r="C493" s="183" t="s">
        <v>1773</v>
      </c>
      <c r="D493" s="183" t="s">
        <v>37</v>
      </c>
    </row>
    <row r="494" spans="1:4">
      <c r="A494" s="183" t="s">
        <v>5818</v>
      </c>
      <c r="B494" s="183" t="s">
        <v>5819</v>
      </c>
      <c r="C494" s="183" t="s">
        <v>1773</v>
      </c>
      <c r="D494" s="183" t="s">
        <v>37</v>
      </c>
    </row>
    <row r="495" spans="1:4" ht="20.25" customHeight="1">
      <c r="A495" s="187"/>
      <c r="B495" s="187" t="s">
        <v>1891</v>
      </c>
      <c r="C495" s="187"/>
      <c r="D495" s="187"/>
    </row>
    <row r="496" spans="1:4">
      <c r="A496" s="183" t="s">
        <v>13699</v>
      </c>
      <c r="B496" s="183" t="s">
        <v>13700</v>
      </c>
      <c r="C496" s="183" t="s">
        <v>70</v>
      </c>
      <c r="D496" s="183" t="s">
        <v>37</v>
      </c>
    </row>
    <row r="497" spans="1:4">
      <c r="A497" s="183" t="s">
        <v>13698</v>
      </c>
      <c r="B497" s="183" t="s">
        <v>13702</v>
      </c>
      <c r="C497" s="183" t="s">
        <v>70</v>
      </c>
      <c r="D497" s="183" t="s">
        <v>37</v>
      </c>
    </row>
    <row r="498" spans="1:4">
      <c r="A498" s="183" t="s">
        <v>13704</v>
      </c>
      <c r="B498" s="183" t="s">
        <v>13705</v>
      </c>
      <c r="C498" s="183" t="s">
        <v>70</v>
      </c>
      <c r="D498" s="183" t="s">
        <v>37</v>
      </c>
    </row>
    <row r="499" spans="1:4">
      <c r="A499" s="183" t="s">
        <v>13709</v>
      </c>
      <c r="B499" s="183" t="s">
        <v>13710</v>
      </c>
      <c r="C499" s="183" t="s">
        <v>70</v>
      </c>
      <c r="D499" s="183" t="s">
        <v>37</v>
      </c>
    </row>
    <row r="500" spans="1:4">
      <c r="A500" s="183" t="s">
        <v>13712</v>
      </c>
      <c r="B500" s="183" t="s">
        <v>13714</v>
      </c>
      <c r="C500" s="183" t="s">
        <v>70</v>
      </c>
      <c r="D500" s="183" t="s">
        <v>37</v>
      </c>
    </row>
    <row r="501" spans="1:4">
      <c r="A501" s="183" t="s">
        <v>13716</v>
      </c>
      <c r="B501" s="183" t="s">
        <v>13717</v>
      </c>
      <c r="C501" s="183" t="s">
        <v>70</v>
      </c>
      <c r="D501" s="183" t="s">
        <v>37</v>
      </c>
    </row>
    <row r="502" spans="1:4">
      <c r="A502" s="183" t="s">
        <v>13718</v>
      </c>
      <c r="B502" s="183" t="s">
        <v>13719</v>
      </c>
      <c r="C502" s="183" t="s">
        <v>70</v>
      </c>
      <c r="D502" s="183" t="s">
        <v>37</v>
      </c>
    </row>
    <row r="503" spans="1:4">
      <c r="A503" s="183" t="s">
        <v>13720</v>
      </c>
      <c r="B503" s="183" t="s">
        <v>13721</v>
      </c>
      <c r="C503" s="183" t="s">
        <v>70</v>
      </c>
      <c r="D503" s="183" t="s">
        <v>37</v>
      </c>
    </row>
    <row r="504" spans="1:4">
      <c r="A504" s="183" t="s">
        <v>13722</v>
      </c>
      <c r="B504" s="183" t="s">
        <v>13723</v>
      </c>
      <c r="C504" s="183" t="s">
        <v>70</v>
      </c>
      <c r="D504" s="183" t="s">
        <v>37</v>
      </c>
    </row>
    <row r="505" spans="1:4">
      <c r="A505" s="183" t="s">
        <v>13724</v>
      </c>
      <c r="B505" s="183" t="s">
        <v>13725</v>
      </c>
      <c r="C505" s="183" t="s">
        <v>70</v>
      </c>
      <c r="D505" s="183" t="s">
        <v>37</v>
      </c>
    </row>
    <row r="506" spans="1:4">
      <c r="A506" s="183" t="s">
        <v>13726</v>
      </c>
      <c r="B506" s="183" t="s">
        <v>13727</v>
      </c>
      <c r="C506" s="183" t="s">
        <v>70</v>
      </c>
      <c r="D506" s="183" t="s">
        <v>37</v>
      </c>
    </row>
    <row r="507" spans="1:4">
      <c r="A507" s="183" t="s">
        <v>13728</v>
      </c>
      <c r="B507" s="183" t="s">
        <v>13729</v>
      </c>
      <c r="C507" s="183" t="s">
        <v>70</v>
      </c>
      <c r="D507" s="183" t="s">
        <v>37</v>
      </c>
    </row>
    <row r="508" spans="1:4">
      <c r="A508" s="183" t="s">
        <v>13730</v>
      </c>
      <c r="B508" s="183" t="s">
        <v>13731</v>
      </c>
      <c r="C508" s="183" t="s">
        <v>70</v>
      </c>
      <c r="D508" s="183" t="s">
        <v>37</v>
      </c>
    </row>
    <row r="509" spans="1:4">
      <c r="A509" s="183" t="s">
        <v>13732</v>
      </c>
      <c r="B509" s="183" t="s">
        <v>13733</v>
      </c>
      <c r="C509" s="183" t="s">
        <v>70</v>
      </c>
      <c r="D509" s="183" t="s">
        <v>37</v>
      </c>
    </row>
    <row r="510" spans="1:4">
      <c r="A510" s="183" t="s">
        <v>13734</v>
      </c>
      <c r="B510" s="183" t="s">
        <v>13735</v>
      </c>
      <c r="C510" s="183" t="s">
        <v>70</v>
      </c>
      <c r="D510" s="183" t="s">
        <v>37</v>
      </c>
    </row>
    <row r="511" spans="1:4">
      <c r="A511" s="183" t="s">
        <v>13736</v>
      </c>
      <c r="B511" s="183" t="s">
        <v>13737</v>
      </c>
      <c r="C511" s="183" t="s">
        <v>70</v>
      </c>
      <c r="D511" s="183" t="s">
        <v>37</v>
      </c>
    </row>
    <row r="512" spans="1:4">
      <c r="A512" s="183" t="s">
        <v>13738</v>
      </c>
      <c r="B512" s="183" t="s">
        <v>13739</v>
      </c>
      <c r="C512" s="183" t="s">
        <v>70</v>
      </c>
      <c r="D512" s="183" t="s">
        <v>37</v>
      </c>
    </row>
    <row r="513" spans="1:4">
      <c r="A513" s="183" t="s">
        <v>13740</v>
      </c>
      <c r="B513" s="183" t="s">
        <v>13741</v>
      </c>
      <c r="C513" s="183" t="s">
        <v>70</v>
      </c>
      <c r="D513" s="183" t="s">
        <v>37</v>
      </c>
    </row>
    <row r="514" spans="1:4">
      <c r="A514" s="183" t="s">
        <v>13742</v>
      </c>
      <c r="B514" s="183" t="s">
        <v>13743</v>
      </c>
      <c r="C514" s="183" t="s">
        <v>70</v>
      </c>
      <c r="D514" s="183" t="s">
        <v>37</v>
      </c>
    </row>
    <row r="515" spans="1:4">
      <c r="A515" s="183" t="s">
        <v>13746</v>
      </c>
      <c r="B515" s="183" t="s">
        <v>13748</v>
      </c>
      <c r="C515" s="183" t="s">
        <v>70</v>
      </c>
      <c r="D515" s="183" t="s">
        <v>37</v>
      </c>
    </row>
    <row r="516" spans="1:4">
      <c r="A516" s="183" t="s">
        <v>13750</v>
      </c>
      <c r="B516" s="183" t="s">
        <v>13751</v>
      </c>
      <c r="C516" s="183" t="s">
        <v>70</v>
      </c>
      <c r="D516" s="183" t="s">
        <v>37</v>
      </c>
    </row>
    <row r="517" spans="1:4">
      <c r="A517" s="183" t="s">
        <v>13752</v>
      </c>
      <c r="B517" s="183" t="s">
        <v>13753</v>
      </c>
      <c r="C517" s="183" t="s">
        <v>70</v>
      </c>
      <c r="D517" s="183" t="s">
        <v>37</v>
      </c>
    </row>
    <row r="518" spans="1:4">
      <c r="A518" s="183" t="s">
        <v>13754</v>
      </c>
      <c r="B518" s="183" t="s">
        <v>13755</v>
      </c>
      <c r="C518" s="183" t="s">
        <v>70</v>
      </c>
      <c r="D518" s="183" t="s">
        <v>37</v>
      </c>
    </row>
    <row r="519" spans="1:4" ht="30">
      <c r="A519" s="183" t="s">
        <v>13756</v>
      </c>
      <c r="B519" s="183" t="s">
        <v>13757</v>
      </c>
      <c r="C519" s="183" t="s">
        <v>70</v>
      </c>
      <c r="D519" s="183" t="s">
        <v>37</v>
      </c>
    </row>
    <row r="520" spans="1:4">
      <c r="A520" s="183" t="s">
        <v>13758</v>
      </c>
      <c r="B520" s="183" t="s">
        <v>5759</v>
      </c>
      <c r="C520" s="183" t="s">
        <v>70</v>
      </c>
      <c r="D520" s="183" t="s">
        <v>37</v>
      </c>
    </row>
    <row r="521" spans="1:4">
      <c r="A521" s="183" t="s">
        <v>13761</v>
      </c>
      <c r="B521" s="183" t="s">
        <v>13779</v>
      </c>
      <c r="C521" s="183" t="s">
        <v>70</v>
      </c>
      <c r="D521" s="183" t="s">
        <v>37</v>
      </c>
    </row>
    <row r="522" spans="1:4">
      <c r="A522" s="183" t="s">
        <v>13763</v>
      </c>
      <c r="B522" s="183" t="s">
        <v>13764</v>
      </c>
      <c r="C522" s="183" t="s">
        <v>70</v>
      </c>
      <c r="D522" s="183" t="s">
        <v>37</v>
      </c>
    </row>
    <row r="523" spans="1:4">
      <c r="A523" s="183" t="s">
        <v>13765</v>
      </c>
      <c r="B523" s="183" t="s">
        <v>13767</v>
      </c>
      <c r="C523" s="183" t="s">
        <v>70</v>
      </c>
      <c r="D523" s="183" t="s">
        <v>37</v>
      </c>
    </row>
    <row r="524" spans="1:4">
      <c r="A524" s="183" t="s">
        <v>13769</v>
      </c>
      <c r="B524" s="183" t="s">
        <v>13770</v>
      </c>
      <c r="C524" s="183" t="s">
        <v>70</v>
      </c>
      <c r="D524" s="183" t="s">
        <v>37</v>
      </c>
    </row>
    <row r="525" spans="1:4">
      <c r="A525" s="183" t="s">
        <v>13771</v>
      </c>
      <c r="B525" s="183" t="s">
        <v>13772</v>
      </c>
      <c r="C525" s="183" t="s">
        <v>70</v>
      </c>
      <c r="D525" s="183" t="s">
        <v>37</v>
      </c>
    </row>
    <row r="526" spans="1:4">
      <c r="A526" s="183" t="s">
        <v>13773</v>
      </c>
      <c r="B526" s="183" t="s">
        <v>13774</v>
      </c>
      <c r="C526" s="183" t="s">
        <v>70</v>
      </c>
      <c r="D526" s="183" t="s">
        <v>37</v>
      </c>
    </row>
    <row r="527" spans="1:4">
      <c r="A527" s="183" t="s">
        <v>13775</v>
      </c>
      <c r="B527" s="183" t="s">
        <v>13776</v>
      </c>
      <c r="C527" s="183" t="s">
        <v>70</v>
      </c>
      <c r="D527" s="183" t="s">
        <v>37</v>
      </c>
    </row>
    <row r="528" spans="1:4">
      <c r="A528" s="183" t="s">
        <v>13777</v>
      </c>
      <c r="B528" s="183" t="s">
        <v>13778</v>
      </c>
      <c r="C528" s="183" t="s">
        <v>70</v>
      </c>
      <c r="D528" s="183" t="s">
        <v>37</v>
      </c>
    </row>
    <row r="529" spans="1:4">
      <c r="A529" s="183" t="s">
        <v>13780</v>
      </c>
      <c r="B529" s="183" t="s">
        <v>13781</v>
      </c>
      <c r="C529" s="183" t="s">
        <v>70</v>
      </c>
      <c r="D529" s="183" t="s">
        <v>37</v>
      </c>
    </row>
    <row r="530" spans="1:4">
      <c r="A530" s="183" t="s">
        <v>13785</v>
      </c>
      <c r="B530" s="183" t="s">
        <v>5760</v>
      </c>
      <c r="C530" s="183" t="s">
        <v>70</v>
      </c>
      <c r="D530" s="183" t="s">
        <v>37</v>
      </c>
    </row>
    <row r="531" spans="1:4" ht="15.75">
      <c r="A531" s="187"/>
      <c r="B531" s="187" t="s">
        <v>1802</v>
      </c>
      <c r="C531" s="187"/>
      <c r="D531" s="187"/>
    </row>
    <row r="532" spans="1:4">
      <c r="A532" s="183" t="s">
        <v>13701</v>
      </c>
      <c r="B532" s="183" t="s">
        <v>5758</v>
      </c>
      <c r="C532" s="183" t="s">
        <v>70</v>
      </c>
      <c r="D532" s="183" t="s">
        <v>37</v>
      </c>
    </row>
    <row r="533" spans="1:4">
      <c r="A533" s="183" t="s">
        <v>13703</v>
      </c>
      <c r="B533" s="183" t="s">
        <v>3108</v>
      </c>
      <c r="C533" s="183" t="s">
        <v>70</v>
      </c>
      <c r="D533" s="183" t="s">
        <v>37</v>
      </c>
    </row>
    <row r="534" spans="1:4">
      <c r="A534" s="183" t="s">
        <v>13706</v>
      </c>
      <c r="B534" s="183" t="s">
        <v>13707</v>
      </c>
      <c r="C534" s="183" t="s">
        <v>70</v>
      </c>
      <c r="D534" s="183" t="s">
        <v>37</v>
      </c>
    </row>
    <row r="535" spans="1:4">
      <c r="A535" s="183" t="s">
        <v>13708</v>
      </c>
      <c r="B535" s="183" t="s">
        <v>13711</v>
      </c>
      <c r="C535" s="183" t="s">
        <v>70</v>
      </c>
      <c r="D535" s="183" t="s">
        <v>37</v>
      </c>
    </row>
    <row r="536" spans="1:4">
      <c r="A536" s="183" t="s">
        <v>13713</v>
      </c>
      <c r="B536" s="183" t="s">
        <v>13715</v>
      </c>
      <c r="C536" s="183" t="s">
        <v>70</v>
      </c>
      <c r="D536" s="183" t="s">
        <v>37</v>
      </c>
    </row>
    <row r="537" spans="1:4">
      <c r="A537" s="183" t="s">
        <v>13744</v>
      </c>
      <c r="B537" s="183" t="s">
        <v>13745</v>
      </c>
      <c r="C537" s="183" t="s">
        <v>70</v>
      </c>
      <c r="D537" s="183" t="s">
        <v>37</v>
      </c>
    </row>
    <row r="538" spans="1:4">
      <c r="A538" s="183" t="s">
        <v>13747</v>
      </c>
      <c r="B538" s="183" t="s">
        <v>13749</v>
      </c>
      <c r="C538" s="183" t="s">
        <v>70</v>
      </c>
      <c r="D538" s="183" t="s">
        <v>37</v>
      </c>
    </row>
    <row r="539" spans="1:4">
      <c r="A539" s="183" t="s">
        <v>13762</v>
      </c>
      <c r="B539" s="183" t="s">
        <v>13784</v>
      </c>
      <c r="C539" s="183" t="s">
        <v>70</v>
      </c>
      <c r="D539" s="183" t="s">
        <v>37</v>
      </c>
    </row>
    <row r="540" spans="1:4">
      <c r="A540" s="183" t="s">
        <v>13759</v>
      </c>
      <c r="B540" s="183" t="s">
        <v>13760</v>
      </c>
      <c r="C540" s="183" t="s">
        <v>70</v>
      </c>
      <c r="D540" s="183" t="s">
        <v>37</v>
      </c>
    </row>
    <row r="541" spans="1:4">
      <c r="A541" s="183" t="s">
        <v>13766</v>
      </c>
      <c r="B541" s="183" t="s">
        <v>13768</v>
      </c>
      <c r="C541" s="183" t="s">
        <v>70</v>
      </c>
      <c r="D541" s="183" t="s">
        <v>37</v>
      </c>
    </row>
    <row r="542" spans="1:4">
      <c r="A542" s="183" t="s">
        <v>13786</v>
      </c>
      <c r="B542" s="183" t="s">
        <v>13697</v>
      </c>
      <c r="C542" s="183" t="s">
        <v>70</v>
      </c>
      <c r="D542" s="183" t="s">
        <v>37</v>
      </c>
    </row>
    <row r="543" spans="1:4">
      <c r="A543" s="183" t="s">
        <v>13782</v>
      </c>
      <c r="B543" s="183" t="s">
        <v>13783</v>
      </c>
      <c r="C543" s="183" t="s">
        <v>70</v>
      </c>
      <c r="D543" s="183" t="s">
        <v>37</v>
      </c>
    </row>
    <row r="544" spans="1:4">
      <c r="C544" s="183" t="s">
        <v>70</v>
      </c>
      <c r="D544" s="183" t="s">
        <v>37</v>
      </c>
    </row>
    <row r="545" spans="1:4" ht="15.75">
      <c r="A545" s="187"/>
      <c r="B545" s="187" t="s">
        <v>270</v>
      </c>
      <c r="C545" s="187"/>
      <c r="D545" s="187"/>
    </row>
    <row r="546" spans="1:4">
      <c r="A546" s="183" t="s">
        <v>3082</v>
      </c>
      <c r="B546" s="183" t="s">
        <v>3083</v>
      </c>
      <c r="C546" s="183" t="s">
        <v>70</v>
      </c>
      <c r="D546" s="183" t="s">
        <v>31</v>
      </c>
    </row>
    <row r="547" spans="1:4">
      <c r="A547" s="183" t="s">
        <v>13582</v>
      </c>
      <c r="B547" s="183" t="s">
        <v>13587</v>
      </c>
      <c r="C547" s="183" t="s">
        <v>70</v>
      </c>
      <c r="D547" s="183" t="s">
        <v>37</v>
      </c>
    </row>
    <row r="548" spans="1:4">
      <c r="A548" s="183" t="s">
        <v>13583</v>
      </c>
      <c r="B548" s="183" t="s">
        <v>13588</v>
      </c>
      <c r="C548" s="183" t="s">
        <v>70</v>
      </c>
      <c r="D548" s="183" t="s">
        <v>37</v>
      </c>
    </row>
    <row r="549" spans="1:4">
      <c r="A549" s="183" t="s">
        <v>13584</v>
      </c>
      <c r="B549" s="183" t="s">
        <v>13589</v>
      </c>
      <c r="C549" s="183" t="s">
        <v>70</v>
      </c>
      <c r="D549" s="183" t="s">
        <v>37</v>
      </c>
    </row>
    <row r="550" spans="1:4">
      <c r="A550" s="183" t="s">
        <v>13585</v>
      </c>
      <c r="B550" s="183" t="s">
        <v>13590</v>
      </c>
      <c r="C550" s="183" t="s">
        <v>70</v>
      </c>
      <c r="D550" s="183" t="s">
        <v>37</v>
      </c>
    </row>
    <row r="551" spans="1:4">
      <c r="A551" s="183" t="s">
        <v>13586</v>
      </c>
      <c r="B551" s="183" t="s">
        <v>13591</v>
      </c>
      <c r="C551" s="183" t="s">
        <v>70</v>
      </c>
      <c r="D551" s="183" t="s">
        <v>37</v>
      </c>
    </row>
    <row r="552" spans="1:4">
      <c r="A552" s="183" t="s">
        <v>13602</v>
      </c>
      <c r="B552" s="183" t="s">
        <v>13611</v>
      </c>
      <c r="C552" s="183" t="s">
        <v>70</v>
      </c>
      <c r="D552" s="183" t="s">
        <v>37</v>
      </c>
    </row>
    <row r="553" spans="1:4">
      <c r="A553" s="183" t="s">
        <v>13604</v>
      </c>
      <c r="B553" s="183" t="s">
        <v>13612</v>
      </c>
      <c r="C553" s="183" t="s">
        <v>70</v>
      </c>
      <c r="D553" s="183" t="s">
        <v>37</v>
      </c>
    </row>
    <row r="554" spans="1:4">
      <c r="A554" s="183" t="s">
        <v>13605</v>
      </c>
      <c r="B554" s="183" t="s">
        <v>13619</v>
      </c>
      <c r="C554" s="183" t="s">
        <v>70</v>
      </c>
      <c r="D554" s="183" t="s">
        <v>37</v>
      </c>
    </row>
    <row r="555" spans="1:4">
      <c r="A555" s="183" t="s">
        <v>13606</v>
      </c>
      <c r="B555" s="183" t="s">
        <v>13620</v>
      </c>
      <c r="C555" s="183" t="s">
        <v>70</v>
      </c>
      <c r="D555" s="183" t="s">
        <v>37</v>
      </c>
    </row>
    <row r="556" spans="1:4">
      <c r="A556" s="183" t="s">
        <v>13607</v>
      </c>
      <c r="B556" s="183" t="s">
        <v>13621</v>
      </c>
      <c r="C556" s="183" t="s">
        <v>70</v>
      </c>
      <c r="D556" s="183" t="s">
        <v>37</v>
      </c>
    </row>
    <row r="557" spans="1:4" ht="30">
      <c r="A557" s="183" t="s">
        <v>13623</v>
      </c>
      <c r="B557" s="183" t="s">
        <v>13622</v>
      </c>
      <c r="C557" s="183" t="s">
        <v>70</v>
      </c>
      <c r="D557" s="183" t="s">
        <v>37</v>
      </c>
    </row>
    <row r="558" spans="1:4">
      <c r="A558" s="183" t="s">
        <v>13624</v>
      </c>
      <c r="B558" s="183" t="s">
        <v>13628</v>
      </c>
      <c r="C558" s="183" t="s">
        <v>70</v>
      </c>
      <c r="D558" s="183" t="s">
        <v>37</v>
      </c>
    </row>
    <row r="559" spans="1:4">
      <c r="A559" s="183" t="s">
        <v>13630</v>
      </c>
      <c r="B559" s="183" t="s">
        <v>13636</v>
      </c>
      <c r="C559" s="183" t="s">
        <v>70</v>
      </c>
      <c r="D559" s="183" t="s">
        <v>37</v>
      </c>
    </row>
    <row r="560" spans="1:4">
      <c r="A560" s="183" t="s">
        <v>13631</v>
      </c>
      <c r="B560" s="183" t="s">
        <v>13640</v>
      </c>
      <c r="C560" s="183" t="s">
        <v>70</v>
      </c>
      <c r="D560" s="183" t="s">
        <v>37</v>
      </c>
    </row>
    <row r="561" spans="1:4">
      <c r="A561" s="183" t="s">
        <v>13632</v>
      </c>
      <c r="B561" s="183" t="s">
        <v>13641</v>
      </c>
      <c r="C561" s="183" t="s">
        <v>70</v>
      </c>
      <c r="D561" s="183" t="s">
        <v>37</v>
      </c>
    </row>
    <row r="562" spans="1:4">
      <c r="A562" s="183" t="s">
        <v>13633</v>
      </c>
      <c r="B562" s="183" t="s">
        <v>13645</v>
      </c>
      <c r="C562" s="183" t="s">
        <v>70</v>
      </c>
      <c r="D562" s="183" t="s">
        <v>31</v>
      </c>
    </row>
    <row r="563" spans="1:4">
      <c r="A563" s="183" t="s">
        <v>13634</v>
      </c>
      <c r="B563" s="183" t="s">
        <v>13646</v>
      </c>
      <c r="C563" s="183" t="s">
        <v>70</v>
      </c>
      <c r="D563" s="183" t="s">
        <v>31</v>
      </c>
    </row>
    <row r="564" spans="1:4">
      <c r="A564" s="183" t="s">
        <v>13635</v>
      </c>
      <c r="B564" s="183" t="s">
        <v>13647</v>
      </c>
      <c r="C564" s="183" t="s">
        <v>70</v>
      </c>
      <c r="D564" s="183" t="s">
        <v>31</v>
      </c>
    </row>
    <row r="565" spans="1:4">
      <c r="A565" s="183" t="s">
        <v>13656</v>
      </c>
      <c r="B565" s="183" t="s">
        <v>13657</v>
      </c>
      <c r="C565" s="183" t="s">
        <v>70</v>
      </c>
      <c r="D565" s="183" t="s">
        <v>37</v>
      </c>
    </row>
    <row r="566" spans="1:4">
      <c r="A566" s="183" t="s">
        <v>13658</v>
      </c>
      <c r="B566" s="183" t="s">
        <v>13662</v>
      </c>
      <c r="C566" s="183" t="s">
        <v>70</v>
      </c>
      <c r="D566" s="183" t="s">
        <v>37</v>
      </c>
    </row>
    <row r="567" spans="1:4">
      <c r="A567" s="183" t="s">
        <v>13659</v>
      </c>
      <c r="B567" s="183" t="s">
        <v>13667</v>
      </c>
      <c r="C567" s="183" t="s">
        <v>70</v>
      </c>
      <c r="D567" s="183" t="s">
        <v>37</v>
      </c>
    </row>
    <row r="568" spans="1:4">
      <c r="A568" s="183" t="s">
        <v>13664</v>
      </c>
      <c r="B568" s="183" t="s">
        <v>13668</v>
      </c>
      <c r="C568" s="183" t="s">
        <v>70</v>
      </c>
      <c r="D568" s="183" t="s">
        <v>37</v>
      </c>
    </row>
    <row r="569" spans="1:4" ht="30">
      <c r="A569" s="183" t="s">
        <v>13665</v>
      </c>
      <c r="B569" s="183" t="s">
        <v>13671</v>
      </c>
      <c r="C569" s="183" t="s">
        <v>70</v>
      </c>
      <c r="D569" s="183" t="s">
        <v>37</v>
      </c>
    </row>
    <row r="570" spans="1:4" ht="30">
      <c r="A570" s="183" t="s">
        <v>13666</v>
      </c>
      <c r="B570" s="183" t="s">
        <v>13672</v>
      </c>
      <c r="C570" s="183" t="s">
        <v>70</v>
      </c>
      <c r="D570" s="183" t="s">
        <v>37</v>
      </c>
    </row>
    <row r="571" spans="1:4">
      <c r="A571" s="183" t="s">
        <v>13678</v>
      </c>
      <c r="B571" s="183" t="s">
        <v>13677</v>
      </c>
      <c r="C571" s="183" t="s">
        <v>70</v>
      </c>
      <c r="D571" s="183" t="s">
        <v>37</v>
      </c>
    </row>
    <row r="572" spans="1:4">
      <c r="A572" s="183" t="s">
        <v>13681</v>
      </c>
      <c r="B572" s="183" t="s">
        <v>13685</v>
      </c>
      <c r="C572" s="183" t="s">
        <v>70</v>
      </c>
      <c r="D572" s="183" t="s">
        <v>37</v>
      </c>
    </row>
    <row r="573" spans="1:4">
      <c r="A573" s="183" t="s">
        <v>13682</v>
      </c>
      <c r="B573" s="183" t="s">
        <v>13687</v>
      </c>
      <c r="C573" s="183" t="s">
        <v>70</v>
      </c>
      <c r="D573" s="183" t="s">
        <v>37</v>
      </c>
    </row>
    <row r="574" spans="1:4">
      <c r="A574" s="183" t="s">
        <v>13683</v>
      </c>
      <c r="B574" s="183" t="s">
        <v>13690</v>
      </c>
      <c r="C574" s="183" t="s">
        <v>70</v>
      </c>
      <c r="D574" s="183" t="s">
        <v>40</v>
      </c>
    </row>
    <row r="575" spans="1:4">
      <c r="A575" s="183" t="s">
        <v>13684</v>
      </c>
      <c r="B575" s="183" t="s">
        <v>13693</v>
      </c>
      <c r="C575" s="183" t="s">
        <v>70</v>
      </c>
      <c r="D575" s="183" t="s">
        <v>31</v>
      </c>
    </row>
    <row r="576" spans="1:4">
      <c r="C576" s="183" t="s">
        <v>70</v>
      </c>
    </row>
    <row r="578" spans="1:4" ht="15.75">
      <c r="A578" s="187"/>
      <c r="B578" s="187" t="s">
        <v>272</v>
      </c>
      <c r="C578" s="187"/>
      <c r="D578" s="187"/>
    </row>
    <row r="579" spans="1:4">
      <c r="A579" s="183" t="s">
        <v>3084</v>
      </c>
      <c r="B579" s="183" t="s">
        <v>3086</v>
      </c>
      <c r="C579" s="183" t="s">
        <v>1773</v>
      </c>
      <c r="D579" s="183" t="s">
        <v>31</v>
      </c>
    </row>
    <row r="581" spans="1:4">
      <c r="A581" s="183" t="s">
        <v>1803</v>
      </c>
      <c r="B581" s="183" t="s">
        <v>1777</v>
      </c>
      <c r="C581" s="183" t="s">
        <v>1773</v>
      </c>
      <c r="D581" s="183" t="s">
        <v>37</v>
      </c>
    </row>
    <row r="582" spans="1:4">
      <c r="A582" s="183" t="s">
        <v>1804</v>
      </c>
      <c r="B582" s="183" t="s">
        <v>1778</v>
      </c>
      <c r="C582" s="183" t="s">
        <v>1773</v>
      </c>
      <c r="D582" s="183" t="s">
        <v>37</v>
      </c>
    </row>
    <row r="583" spans="1:4">
      <c r="A583" s="183" t="s">
        <v>1902</v>
      </c>
      <c r="B583" s="183" t="s">
        <v>1901</v>
      </c>
      <c r="C583" s="183" t="s">
        <v>1773</v>
      </c>
      <c r="D583" s="183" t="s">
        <v>37</v>
      </c>
    </row>
    <row r="584" spans="1:4">
      <c r="A584" s="183" t="s">
        <v>1898</v>
      </c>
      <c r="B584" s="183" t="s">
        <v>1897</v>
      </c>
      <c r="C584" s="183" t="s">
        <v>1773</v>
      </c>
      <c r="D584" s="183" t="s">
        <v>37</v>
      </c>
    </row>
    <row r="585" spans="1:4">
      <c r="A585" s="183" t="s">
        <v>1805</v>
      </c>
      <c r="B585" s="183" t="s">
        <v>1806</v>
      </c>
      <c r="C585" s="183" t="s">
        <v>1773</v>
      </c>
      <c r="D585" s="183" t="s">
        <v>37</v>
      </c>
    </row>
    <row r="586" spans="1:4">
      <c r="A586" s="183" t="s">
        <v>1807</v>
      </c>
      <c r="B586" s="183" t="s">
        <v>1808</v>
      </c>
      <c r="C586" s="183" t="s">
        <v>1773</v>
      </c>
      <c r="D586" s="183" t="s">
        <v>37</v>
      </c>
    </row>
    <row r="587" spans="1:4">
      <c r="A587" s="183" t="s">
        <v>1899</v>
      </c>
      <c r="B587" s="183" t="s">
        <v>1809</v>
      </c>
      <c r="C587" s="183" t="s">
        <v>1773</v>
      </c>
      <c r="D587" s="183" t="s">
        <v>37</v>
      </c>
    </row>
    <row r="588" spans="1:4">
      <c r="A588" s="183" t="s">
        <v>1900</v>
      </c>
      <c r="B588" s="183" t="s">
        <v>1896</v>
      </c>
      <c r="C588" s="183" t="s">
        <v>1773</v>
      </c>
      <c r="D588" s="183" t="s">
        <v>37</v>
      </c>
    </row>
    <row r="589" spans="1:4">
      <c r="A589" s="183" t="s">
        <v>1810</v>
      </c>
      <c r="B589" s="183" t="s">
        <v>1811</v>
      </c>
      <c r="C589" s="183" t="s">
        <v>1773</v>
      </c>
      <c r="D589" s="183" t="s">
        <v>37</v>
      </c>
    </row>
    <row r="590" spans="1:4">
      <c r="A590" s="183" t="s">
        <v>2161</v>
      </c>
      <c r="B590" s="183" t="s">
        <v>2162</v>
      </c>
      <c r="C590" s="183" t="s">
        <v>1773</v>
      </c>
      <c r="D590" s="183" t="s">
        <v>31</v>
      </c>
    </row>
    <row r="591" spans="1:4">
      <c r="A591" s="183" t="s">
        <v>1812</v>
      </c>
      <c r="B591" s="183" t="s">
        <v>1813</v>
      </c>
      <c r="C591" s="183" t="s">
        <v>1773</v>
      </c>
      <c r="D591" s="183" t="s">
        <v>37</v>
      </c>
    </row>
    <row r="592" spans="1:4">
      <c r="A592" s="183" t="s">
        <v>1814</v>
      </c>
      <c r="B592" s="183" t="s">
        <v>1815</v>
      </c>
      <c r="C592" s="183" t="s">
        <v>1773</v>
      </c>
      <c r="D592" s="183" t="s">
        <v>37</v>
      </c>
    </row>
    <row r="593" spans="1:4">
      <c r="A593" s="183" t="s">
        <v>4822</v>
      </c>
      <c r="B593" s="183" t="s">
        <v>4821</v>
      </c>
      <c r="C593" s="183" t="s">
        <v>1773</v>
      </c>
      <c r="D593" s="183" t="s">
        <v>37</v>
      </c>
    </row>
    <row r="594" spans="1:4">
      <c r="A594" s="183" t="s">
        <v>4823</v>
      </c>
      <c r="B594" s="183" t="s">
        <v>4826</v>
      </c>
      <c r="C594" s="183" t="s">
        <v>1773</v>
      </c>
      <c r="D594" s="183" t="s">
        <v>37</v>
      </c>
    </row>
    <row r="595" spans="1:4">
      <c r="A595" s="183" t="s">
        <v>4824</v>
      </c>
      <c r="B595" s="183" t="s">
        <v>4825</v>
      </c>
      <c r="C595" s="183" t="s">
        <v>1773</v>
      </c>
      <c r="D595" s="183" t="s">
        <v>37</v>
      </c>
    </row>
    <row r="596" spans="1:4">
      <c r="A596" s="183" t="s">
        <v>4827</v>
      </c>
      <c r="B596" s="183" t="s">
        <v>4829</v>
      </c>
      <c r="C596" s="183" t="s">
        <v>1773</v>
      </c>
      <c r="D596" s="183" t="s">
        <v>37</v>
      </c>
    </row>
    <row r="597" spans="1:4">
      <c r="A597" s="183" t="s">
        <v>4828</v>
      </c>
      <c r="B597" s="183" t="s">
        <v>4830</v>
      </c>
      <c r="C597" s="183" t="s">
        <v>1773</v>
      </c>
      <c r="D597" s="183" t="s">
        <v>37</v>
      </c>
    </row>
    <row r="598" spans="1:4">
      <c r="A598" s="183" t="s">
        <v>4831</v>
      </c>
      <c r="B598" s="183" t="s">
        <v>4832</v>
      </c>
      <c r="C598" s="183" t="s">
        <v>1773</v>
      </c>
      <c r="D598" s="183" t="s">
        <v>37</v>
      </c>
    </row>
    <row r="599" spans="1:4">
      <c r="A599" s="183" t="s">
        <v>4833</v>
      </c>
      <c r="B599" s="183" t="s">
        <v>4834</v>
      </c>
      <c r="C599" s="183" t="s">
        <v>1773</v>
      </c>
      <c r="D599" s="183" t="s">
        <v>37</v>
      </c>
    </row>
    <row r="600" spans="1:4">
      <c r="A600" s="183" t="s">
        <v>4835</v>
      </c>
      <c r="B600" s="183" t="s">
        <v>4836</v>
      </c>
      <c r="C600" s="183" t="s">
        <v>1773</v>
      </c>
      <c r="D600" s="183" t="s">
        <v>37</v>
      </c>
    </row>
    <row r="601" spans="1:4">
      <c r="A601" s="183" t="s">
        <v>4837</v>
      </c>
      <c r="B601" s="183" t="s">
        <v>4838</v>
      </c>
      <c r="C601" s="183" t="s">
        <v>1773</v>
      </c>
      <c r="D601" s="183" t="s">
        <v>37</v>
      </c>
    </row>
    <row r="602" spans="1:4">
      <c r="A602" s="183" t="s">
        <v>4839</v>
      </c>
      <c r="B602" s="213" t="s">
        <v>4841</v>
      </c>
      <c r="C602" s="183" t="s">
        <v>1773</v>
      </c>
      <c r="D602" s="183" t="s">
        <v>37</v>
      </c>
    </row>
    <row r="603" spans="1:4">
      <c r="A603" s="183" t="s">
        <v>4840</v>
      </c>
      <c r="B603" s="213" t="s">
        <v>4842</v>
      </c>
      <c r="C603" s="183" t="s">
        <v>1773</v>
      </c>
      <c r="D603" s="183" t="s">
        <v>37</v>
      </c>
    </row>
    <row r="604" spans="1:4">
      <c r="A604" s="184" t="s">
        <v>4843</v>
      </c>
      <c r="B604" s="183" t="s">
        <v>4844</v>
      </c>
      <c r="C604" s="183" t="s">
        <v>1773</v>
      </c>
      <c r="D604" s="183" t="s">
        <v>4815</v>
      </c>
    </row>
    <row r="605" spans="1:4">
      <c r="A605" s="183" t="s">
        <v>4845</v>
      </c>
      <c r="B605" s="183" t="s">
        <v>4846</v>
      </c>
      <c r="C605" s="183" t="s">
        <v>1773</v>
      </c>
      <c r="D605" s="183" t="s">
        <v>37</v>
      </c>
    </row>
    <row r="606" spans="1:4">
      <c r="A606" s="183" t="s">
        <v>4848</v>
      </c>
      <c r="B606" s="183" t="s">
        <v>4847</v>
      </c>
      <c r="C606" s="183" t="s">
        <v>1773</v>
      </c>
      <c r="D606" s="183" t="s">
        <v>2</v>
      </c>
    </row>
    <row r="607" spans="1:4">
      <c r="A607" s="183" t="s">
        <v>4849</v>
      </c>
      <c r="B607" s="183" t="s">
        <v>4850</v>
      </c>
      <c r="C607" s="183" t="s">
        <v>1773</v>
      </c>
      <c r="D607" s="183" t="s">
        <v>31</v>
      </c>
    </row>
    <row r="608" spans="1:4">
      <c r="A608" s="183" t="s">
        <v>4851</v>
      </c>
      <c r="B608" s="183" t="s">
        <v>4852</v>
      </c>
      <c r="C608" s="183" t="s">
        <v>1773</v>
      </c>
      <c r="D608" s="183" t="s">
        <v>31</v>
      </c>
    </row>
    <row r="609" spans="1:4">
      <c r="A609" s="183" t="s">
        <v>4853</v>
      </c>
      <c r="B609" s="219" t="s">
        <v>4854</v>
      </c>
      <c r="C609" s="183" t="s">
        <v>1773</v>
      </c>
      <c r="D609" s="183" t="s">
        <v>37</v>
      </c>
    </row>
    <row r="610" spans="1:4">
      <c r="A610" s="183" t="s">
        <v>4855</v>
      </c>
      <c r="B610" s="183" t="s">
        <v>4856</v>
      </c>
      <c r="C610" s="183" t="s">
        <v>1773</v>
      </c>
      <c r="D610" s="183" t="s">
        <v>31</v>
      </c>
    </row>
    <row r="611" spans="1:4">
      <c r="A611" s="183" t="s">
        <v>4857</v>
      </c>
      <c r="B611" s="183" t="s">
        <v>4858</v>
      </c>
      <c r="C611" s="183" t="s">
        <v>1773</v>
      </c>
      <c r="D611" s="183" t="s">
        <v>37</v>
      </c>
    </row>
    <row r="612" spans="1:4">
      <c r="A612" s="183" t="s">
        <v>4859</v>
      </c>
      <c r="B612" s="183" t="s">
        <v>4861</v>
      </c>
      <c r="C612" s="183" t="s">
        <v>1773</v>
      </c>
      <c r="D612" s="183" t="s">
        <v>37</v>
      </c>
    </row>
    <row r="613" spans="1:4">
      <c r="A613" s="183" t="s">
        <v>4860</v>
      </c>
      <c r="B613" s="183" t="s">
        <v>4862</v>
      </c>
      <c r="C613" s="183" t="s">
        <v>1773</v>
      </c>
      <c r="D613" s="183" t="s">
        <v>37</v>
      </c>
    </row>
    <row r="614" spans="1:4">
      <c r="A614" s="183" t="s">
        <v>4863</v>
      </c>
      <c r="B614" s="183" t="s">
        <v>4816</v>
      </c>
      <c r="C614" s="183" t="s">
        <v>1773</v>
      </c>
      <c r="D614" s="183" t="s">
        <v>37</v>
      </c>
    </row>
    <row r="615" spans="1:4">
      <c r="A615" s="183" t="s">
        <v>4864</v>
      </c>
      <c r="B615" s="183" t="s">
        <v>4874</v>
      </c>
      <c r="C615" s="183" t="s">
        <v>1773</v>
      </c>
      <c r="D615" s="183" t="s">
        <v>37</v>
      </c>
    </row>
    <row r="616" spans="1:4">
      <c r="A616" s="183" t="s">
        <v>4865</v>
      </c>
      <c r="B616" s="183" t="s">
        <v>4817</v>
      </c>
      <c r="C616" s="183" t="s">
        <v>1773</v>
      </c>
      <c r="D616" s="183" t="s">
        <v>37</v>
      </c>
    </row>
    <row r="617" spans="1:4">
      <c r="A617" s="183" t="s">
        <v>4866</v>
      </c>
      <c r="B617" s="183" t="s">
        <v>4818</v>
      </c>
      <c r="C617" s="183" t="s">
        <v>1773</v>
      </c>
      <c r="D617" s="183" t="s">
        <v>37</v>
      </c>
    </row>
    <row r="618" spans="1:4">
      <c r="A618" s="183" t="s">
        <v>4867</v>
      </c>
      <c r="B618" s="183" t="s">
        <v>4875</v>
      </c>
      <c r="C618" s="183" t="s">
        <v>1773</v>
      </c>
      <c r="D618" s="183" t="s">
        <v>37</v>
      </c>
    </row>
    <row r="619" spans="1:4">
      <c r="A619" s="183" t="s">
        <v>4868</v>
      </c>
      <c r="B619" s="183" t="s">
        <v>4819</v>
      </c>
      <c r="C619" s="183" t="s">
        <v>1773</v>
      </c>
      <c r="D619" s="183" t="s">
        <v>37</v>
      </c>
    </row>
    <row r="620" spans="1:4">
      <c r="A620" s="183" t="s">
        <v>4869</v>
      </c>
      <c r="B620" s="183" t="s">
        <v>4876</v>
      </c>
      <c r="C620" s="183" t="s">
        <v>1773</v>
      </c>
      <c r="D620" s="183" t="s">
        <v>37</v>
      </c>
    </row>
    <row r="621" spans="1:4">
      <c r="A621" s="183" t="s">
        <v>4870</v>
      </c>
      <c r="B621" s="183" t="s">
        <v>4877</v>
      </c>
      <c r="C621" s="183" t="s">
        <v>1773</v>
      </c>
      <c r="D621" s="183" t="s">
        <v>37</v>
      </c>
    </row>
    <row r="622" spans="1:4">
      <c r="A622" s="183" t="s">
        <v>4871</v>
      </c>
      <c r="B622" s="183" t="s">
        <v>4878</v>
      </c>
      <c r="C622" s="183" t="s">
        <v>1773</v>
      </c>
      <c r="D622" s="183" t="s">
        <v>37</v>
      </c>
    </row>
    <row r="623" spans="1:4">
      <c r="A623" s="183" t="s">
        <v>4872</v>
      </c>
      <c r="B623" s="183" t="s">
        <v>4879</v>
      </c>
      <c r="C623" s="183" t="s">
        <v>1773</v>
      </c>
      <c r="D623" s="183" t="s">
        <v>37</v>
      </c>
    </row>
    <row r="624" spans="1:4">
      <c r="A624" s="183" t="s">
        <v>4873</v>
      </c>
      <c r="B624" s="183" t="s">
        <v>4820</v>
      </c>
      <c r="C624" s="183" t="s">
        <v>1773</v>
      </c>
      <c r="D624" s="183" t="s">
        <v>37</v>
      </c>
    </row>
    <row r="625" spans="1:4">
      <c r="A625" s="183" t="s">
        <v>13592</v>
      </c>
      <c r="B625" s="183" t="s">
        <v>13597</v>
      </c>
      <c r="C625" s="183" t="s">
        <v>1773</v>
      </c>
      <c r="D625" s="183" t="s">
        <v>37</v>
      </c>
    </row>
    <row r="626" spans="1:4">
      <c r="A626" s="183" t="s">
        <v>13593</v>
      </c>
      <c r="B626" s="183" t="s">
        <v>13598</v>
      </c>
      <c r="C626" s="183" t="s">
        <v>1773</v>
      </c>
      <c r="D626" s="183" t="s">
        <v>37</v>
      </c>
    </row>
    <row r="627" spans="1:4">
      <c r="A627" s="183" t="s">
        <v>13594</v>
      </c>
      <c r="B627" s="183" t="s">
        <v>13599</v>
      </c>
      <c r="C627" s="183" t="s">
        <v>1773</v>
      </c>
      <c r="D627" s="183" t="s">
        <v>37</v>
      </c>
    </row>
    <row r="628" spans="1:4">
      <c r="A628" s="183" t="s">
        <v>13595</v>
      </c>
      <c r="B628" s="183" t="s">
        <v>13600</v>
      </c>
      <c r="C628" s="183" t="s">
        <v>1773</v>
      </c>
      <c r="D628" s="183" t="s">
        <v>37</v>
      </c>
    </row>
    <row r="629" spans="1:4">
      <c r="A629" s="183" t="s">
        <v>13596</v>
      </c>
      <c r="B629" s="183" t="s">
        <v>13601</v>
      </c>
      <c r="C629" s="183" t="s">
        <v>1773</v>
      </c>
      <c r="D629" s="183" t="s">
        <v>37</v>
      </c>
    </row>
    <row r="630" spans="1:4">
      <c r="A630" s="183" t="s">
        <v>13610</v>
      </c>
      <c r="B630" s="183" t="s">
        <v>13603</v>
      </c>
      <c r="C630" s="183" t="s">
        <v>1773</v>
      </c>
      <c r="D630" s="183" t="s">
        <v>37</v>
      </c>
    </row>
    <row r="631" spans="1:4">
      <c r="A631" s="183" t="s">
        <v>13609</v>
      </c>
      <c r="B631" s="183" t="s">
        <v>13608</v>
      </c>
      <c r="C631" s="183" t="s">
        <v>1773</v>
      </c>
      <c r="D631" s="183" t="s">
        <v>37</v>
      </c>
    </row>
    <row r="632" spans="1:4">
      <c r="A632" s="183" t="s">
        <v>13613</v>
      </c>
      <c r="B632" s="183" t="s">
        <v>13616</v>
      </c>
      <c r="C632" s="183" t="s">
        <v>1773</v>
      </c>
      <c r="D632" s="183" t="s">
        <v>37</v>
      </c>
    </row>
    <row r="633" spans="1:4">
      <c r="A633" s="183" t="s">
        <v>13614</v>
      </c>
      <c r="B633" s="183" t="s">
        <v>13617</v>
      </c>
      <c r="C633" s="183" t="s">
        <v>1773</v>
      </c>
      <c r="D633" s="183" t="s">
        <v>37</v>
      </c>
    </row>
    <row r="634" spans="1:4">
      <c r="A634" s="183" t="s">
        <v>13615</v>
      </c>
      <c r="B634" s="183" t="s">
        <v>13618</v>
      </c>
      <c r="C634" s="183" t="s">
        <v>1773</v>
      </c>
      <c r="D634" s="183" t="s">
        <v>37</v>
      </c>
    </row>
    <row r="635" spans="1:4">
      <c r="A635" s="183" t="s">
        <v>13625</v>
      </c>
      <c r="B635" s="183" t="s">
        <v>13626</v>
      </c>
      <c r="C635" s="183" t="s">
        <v>1773</v>
      </c>
      <c r="D635" s="183" t="s">
        <v>37</v>
      </c>
    </row>
    <row r="636" spans="1:4">
      <c r="A636" s="183" t="s">
        <v>13627</v>
      </c>
      <c r="B636" s="183" t="s">
        <v>13629</v>
      </c>
      <c r="C636" s="183" t="s">
        <v>1773</v>
      </c>
      <c r="D636" s="183" t="s">
        <v>37</v>
      </c>
    </row>
    <row r="637" spans="1:4">
      <c r="A637" s="183" t="s">
        <v>13637</v>
      </c>
      <c r="B637" s="183" t="s">
        <v>13642</v>
      </c>
      <c r="C637" s="183" t="s">
        <v>1773</v>
      </c>
      <c r="D637" s="183" t="s">
        <v>37</v>
      </c>
    </row>
    <row r="638" spans="1:4">
      <c r="A638" s="183" t="s">
        <v>13638</v>
      </c>
      <c r="B638" s="183" t="s">
        <v>13643</v>
      </c>
      <c r="C638" s="183" t="s">
        <v>1773</v>
      </c>
      <c r="D638" s="183" t="s">
        <v>37</v>
      </c>
    </row>
    <row r="639" spans="1:4">
      <c r="A639" s="183" t="s">
        <v>13639</v>
      </c>
      <c r="B639" s="183" t="s">
        <v>13644</v>
      </c>
      <c r="C639" s="183" t="s">
        <v>1773</v>
      </c>
      <c r="D639" s="183" t="s">
        <v>37</v>
      </c>
    </row>
    <row r="640" spans="1:4">
      <c r="A640" s="183" t="s">
        <v>13651</v>
      </c>
      <c r="B640" s="183" t="s">
        <v>13650</v>
      </c>
      <c r="C640" s="183" t="s">
        <v>1773</v>
      </c>
      <c r="D640" s="183" t="s">
        <v>37</v>
      </c>
    </row>
    <row r="641" spans="1:4">
      <c r="A641" s="183" t="s">
        <v>13648</v>
      </c>
      <c r="B641" s="183" t="s">
        <v>13649</v>
      </c>
      <c r="C641" s="183" t="s">
        <v>1773</v>
      </c>
      <c r="D641" s="183" t="s">
        <v>31</v>
      </c>
    </row>
    <row r="642" spans="1:4">
      <c r="A642" s="183" t="s">
        <v>13652</v>
      </c>
      <c r="B642" s="183" t="s">
        <v>13654</v>
      </c>
      <c r="C642" s="183" t="s">
        <v>1773</v>
      </c>
      <c r="D642" s="183" t="s">
        <v>31</v>
      </c>
    </row>
    <row r="643" spans="1:4">
      <c r="A643" s="183" t="s">
        <v>13653</v>
      </c>
      <c r="B643" s="183" t="s">
        <v>13655</v>
      </c>
      <c r="C643" s="183" t="s">
        <v>1773</v>
      </c>
      <c r="D643" s="183" t="s">
        <v>31</v>
      </c>
    </row>
    <row r="644" spans="1:4">
      <c r="A644" s="183" t="s">
        <v>13660</v>
      </c>
      <c r="B644" s="183" t="s">
        <v>13661</v>
      </c>
      <c r="C644" s="183" t="s">
        <v>1773</v>
      </c>
      <c r="D644" s="183" t="s">
        <v>37</v>
      </c>
    </row>
    <row r="645" spans="1:4">
      <c r="A645" s="183" t="s">
        <v>3085</v>
      </c>
      <c r="B645" s="183" t="s">
        <v>13663</v>
      </c>
      <c r="C645" s="183" t="s">
        <v>1773</v>
      </c>
      <c r="D645" s="183" t="s">
        <v>37</v>
      </c>
    </row>
    <row r="646" spans="1:4">
      <c r="A646" s="183" t="s">
        <v>13669</v>
      </c>
      <c r="B646" s="183" t="s">
        <v>13670</v>
      </c>
      <c r="C646" s="183" t="s">
        <v>1773</v>
      </c>
      <c r="D646" s="183" t="s">
        <v>37</v>
      </c>
    </row>
    <row r="647" spans="1:4" ht="30">
      <c r="A647" s="183" t="s">
        <v>13675</v>
      </c>
      <c r="B647" s="183" t="s">
        <v>13673</v>
      </c>
      <c r="C647" s="183" t="s">
        <v>1773</v>
      </c>
      <c r="D647" s="183" t="s">
        <v>37</v>
      </c>
    </row>
    <row r="648" spans="1:4" ht="30">
      <c r="A648" s="183" t="s">
        <v>13676</v>
      </c>
      <c r="B648" s="183" t="s">
        <v>13674</v>
      </c>
      <c r="C648" s="183" t="s">
        <v>1773</v>
      </c>
      <c r="D648" s="183" t="s">
        <v>37</v>
      </c>
    </row>
    <row r="649" spans="1:4">
      <c r="A649" s="183" t="s">
        <v>13679</v>
      </c>
      <c r="B649" s="183" t="s">
        <v>13680</v>
      </c>
      <c r="C649" s="183" t="s">
        <v>1773</v>
      </c>
      <c r="D649" s="183" t="s">
        <v>37</v>
      </c>
    </row>
    <row r="650" spans="1:4">
      <c r="A650" s="183" t="s">
        <v>13686</v>
      </c>
      <c r="B650" s="183" t="s">
        <v>1901</v>
      </c>
      <c r="C650" s="183" t="s">
        <v>1773</v>
      </c>
      <c r="D650" s="183" t="s">
        <v>37</v>
      </c>
    </row>
    <row r="651" spans="1:4">
      <c r="A651" s="183" t="s">
        <v>13688</v>
      </c>
      <c r="B651" s="183" t="s">
        <v>13689</v>
      </c>
      <c r="C651" s="183" t="s">
        <v>1773</v>
      </c>
      <c r="D651" s="183" t="s">
        <v>37</v>
      </c>
    </row>
    <row r="652" spans="1:4">
      <c r="A652" s="183" t="s">
        <v>13691</v>
      </c>
      <c r="B652" s="183" t="s">
        <v>13692</v>
      </c>
      <c r="C652" s="183" t="s">
        <v>1773</v>
      </c>
      <c r="D652" s="183" t="s">
        <v>37</v>
      </c>
    </row>
    <row r="655" spans="1:4" ht="15.75">
      <c r="A655" s="187"/>
      <c r="B655" s="187" t="s">
        <v>1841</v>
      </c>
      <c r="C655" s="187"/>
      <c r="D655" s="187"/>
    </row>
    <row r="656" spans="1:4" ht="15.75" customHeight="1">
      <c r="A656" s="183" t="s">
        <v>1779</v>
      </c>
      <c r="B656" s="183" t="s">
        <v>1892</v>
      </c>
      <c r="C656" s="183" t="s">
        <v>70</v>
      </c>
      <c r="D656" s="183" t="s">
        <v>37</v>
      </c>
    </row>
    <row r="658" spans="1:4" ht="15.75">
      <c r="A658" s="187"/>
      <c r="B658" s="187" t="s">
        <v>464</v>
      </c>
      <c r="C658" s="187"/>
      <c r="D658" s="187"/>
    </row>
    <row r="659" spans="1:4">
      <c r="A659" s="183" t="s">
        <v>1840</v>
      </c>
      <c r="B659" s="183" t="s">
        <v>1893</v>
      </c>
      <c r="C659" s="183" t="s">
        <v>1773</v>
      </c>
      <c r="D659" s="183" t="s">
        <v>37</v>
      </c>
    </row>
    <row r="660" spans="1:4">
      <c r="A660" s="183" t="s">
        <v>4801</v>
      </c>
      <c r="B660" s="183" t="s">
        <v>4802</v>
      </c>
      <c r="C660" s="183" t="s">
        <v>1773</v>
      </c>
      <c r="D660" s="183" t="s">
        <v>37</v>
      </c>
    </row>
    <row r="661" spans="1:4">
      <c r="A661" s="183" t="s">
        <v>4803</v>
      </c>
      <c r="B661" s="183" t="s">
        <v>4804</v>
      </c>
      <c r="C661" s="183" t="s">
        <v>1773</v>
      </c>
      <c r="D661" s="183" t="s">
        <v>37</v>
      </c>
    </row>
    <row r="662" spans="1:4">
      <c r="A662" s="183" t="s">
        <v>4805</v>
      </c>
      <c r="B662" s="183" t="s">
        <v>4806</v>
      </c>
      <c r="C662" s="183" t="s">
        <v>1773</v>
      </c>
      <c r="D662" s="183" t="s">
        <v>37</v>
      </c>
    </row>
    <row r="663" spans="1:4">
      <c r="A663" s="183" t="s">
        <v>4807</v>
      </c>
      <c r="B663" s="183" t="s">
        <v>4808</v>
      </c>
      <c r="C663" s="183" t="s">
        <v>1773</v>
      </c>
      <c r="D663" s="183" t="s">
        <v>37</v>
      </c>
    </row>
    <row r="664" spans="1:4">
      <c r="A664" s="183" t="s">
        <v>4809</v>
      </c>
      <c r="B664" s="183" t="s">
        <v>4812</v>
      </c>
      <c r="C664" s="183" t="s">
        <v>1773</v>
      </c>
      <c r="D664" s="183" t="s">
        <v>37</v>
      </c>
    </row>
    <row r="665" spans="1:4">
      <c r="A665" s="183" t="s">
        <v>4810</v>
      </c>
      <c r="B665" s="183" t="s">
        <v>4922</v>
      </c>
      <c r="C665" s="183" t="s">
        <v>1773</v>
      </c>
      <c r="D665" s="183" t="s">
        <v>37</v>
      </c>
    </row>
    <row r="666" spans="1:4" ht="15.75">
      <c r="A666" s="187"/>
      <c r="B666" s="187" t="s">
        <v>1842</v>
      </c>
      <c r="C666" s="187"/>
      <c r="D666" s="187"/>
    </row>
    <row r="667" spans="1:4">
      <c r="A667" s="183" t="s">
        <v>1780</v>
      </c>
      <c r="B667" s="183" t="s">
        <v>1781</v>
      </c>
      <c r="C667" s="183" t="s">
        <v>48</v>
      </c>
      <c r="D667" s="183" t="s">
        <v>37</v>
      </c>
    </row>
    <row r="668" spans="1:4" ht="15.75">
      <c r="A668" s="187"/>
      <c r="B668" s="187" t="s">
        <v>266</v>
      </c>
      <c r="C668" s="187"/>
      <c r="D668" s="187"/>
    </row>
    <row r="669" spans="1:4">
      <c r="A669" s="183" t="s">
        <v>1816</v>
      </c>
      <c r="B669" s="183" t="s">
        <v>1817</v>
      </c>
      <c r="C669" s="183" t="s">
        <v>48</v>
      </c>
      <c r="D669" s="183" t="s">
        <v>37</v>
      </c>
    </row>
    <row r="670" spans="1:4">
      <c r="A670" s="183" t="s">
        <v>1818</v>
      </c>
      <c r="B670" s="183" t="s">
        <v>1819</v>
      </c>
      <c r="C670" s="183" t="s">
        <v>48</v>
      </c>
      <c r="D670" s="183" t="s">
        <v>37</v>
      </c>
    </row>
    <row r="671" spans="1:4">
      <c r="A671" s="183" t="s">
        <v>1820</v>
      </c>
      <c r="B671" s="183" t="s">
        <v>1821</v>
      </c>
      <c r="C671" s="183" t="s">
        <v>48</v>
      </c>
      <c r="D671" s="183" t="s">
        <v>37</v>
      </c>
    </row>
    <row r="672" spans="1:4">
      <c r="A672" s="183" t="s">
        <v>1822</v>
      </c>
      <c r="B672" s="183" t="s">
        <v>255</v>
      </c>
      <c r="C672" s="183" t="s">
        <v>48</v>
      </c>
      <c r="D672" s="183" t="s">
        <v>37</v>
      </c>
    </row>
    <row r="673" spans="1:4">
      <c r="A673" s="183" t="s">
        <v>1823</v>
      </c>
      <c r="B673" s="183" t="s">
        <v>257</v>
      </c>
      <c r="C673" s="183" t="s">
        <v>48</v>
      </c>
      <c r="D673" s="183" t="s">
        <v>37</v>
      </c>
    </row>
    <row r="674" spans="1:4">
      <c r="A674" s="183" t="s">
        <v>1824</v>
      </c>
      <c r="B674" s="183" t="s">
        <v>256</v>
      </c>
      <c r="C674" s="183" t="s">
        <v>48</v>
      </c>
      <c r="D674" s="183" t="s">
        <v>37</v>
      </c>
    </row>
    <row r="675" spans="1:4">
      <c r="A675" s="183" t="s">
        <v>1825</v>
      </c>
      <c r="B675" s="183" t="s">
        <v>258</v>
      </c>
      <c r="C675" s="183" t="s">
        <v>48</v>
      </c>
      <c r="D675" s="183" t="s">
        <v>37</v>
      </c>
    </row>
    <row r="676" spans="1:4">
      <c r="A676" s="183" t="s">
        <v>1826</v>
      </c>
      <c r="B676" s="183" t="s">
        <v>1966</v>
      </c>
      <c r="C676" s="183" t="s">
        <v>48</v>
      </c>
      <c r="D676" s="183" t="s">
        <v>37</v>
      </c>
    </row>
    <row r="677" spans="1:4">
      <c r="A677" s="183" t="s">
        <v>1827</v>
      </c>
      <c r="B677" s="183" t="s">
        <v>259</v>
      </c>
      <c r="C677" s="183" t="s">
        <v>48</v>
      </c>
      <c r="D677" s="183" t="s">
        <v>37</v>
      </c>
    </row>
    <row r="678" spans="1:4">
      <c r="A678" s="183" t="s">
        <v>1828</v>
      </c>
      <c r="B678" s="183" t="s">
        <v>260</v>
      </c>
      <c r="C678" s="183" t="s">
        <v>48</v>
      </c>
      <c r="D678" s="183" t="s">
        <v>37</v>
      </c>
    </row>
    <row r="679" spans="1:4">
      <c r="A679" s="183" t="s">
        <v>1829</v>
      </c>
      <c r="B679" s="183" t="s">
        <v>261</v>
      </c>
      <c r="C679" s="183" t="s">
        <v>48</v>
      </c>
      <c r="D679" s="183" t="s">
        <v>37</v>
      </c>
    </row>
    <row r="680" spans="1:4">
      <c r="A680" s="183" t="s">
        <v>1830</v>
      </c>
      <c r="B680" s="183" t="s">
        <v>262</v>
      </c>
      <c r="C680" s="183" t="s">
        <v>48</v>
      </c>
      <c r="D680" s="183" t="s">
        <v>37</v>
      </c>
    </row>
    <row r="681" spans="1:4">
      <c r="A681" s="183" t="s">
        <v>1831</v>
      </c>
      <c r="B681" s="183" t="s">
        <v>1832</v>
      </c>
      <c r="C681" s="183" t="s">
        <v>48</v>
      </c>
      <c r="D681" s="183" t="s">
        <v>37</v>
      </c>
    </row>
    <row r="682" spans="1:4">
      <c r="A682" s="183" t="s">
        <v>1833</v>
      </c>
      <c r="B682" s="183" t="s">
        <v>1834</v>
      </c>
      <c r="C682" s="183" t="s">
        <v>48</v>
      </c>
      <c r="D682" s="183" t="s">
        <v>37</v>
      </c>
    </row>
    <row r="683" spans="1:4" ht="15.75">
      <c r="A683" s="187"/>
      <c r="B683" s="187" t="s">
        <v>1843</v>
      </c>
      <c r="C683" s="187"/>
      <c r="D683" s="187"/>
    </row>
    <row r="684" spans="1:4">
      <c r="A684" s="183" t="s">
        <v>1883</v>
      </c>
      <c r="B684" s="183" t="s">
        <v>1889</v>
      </c>
      <c r="C684" s="183" t="s">
        <v>48</v>
      </c>
      <c r="D684" s="183" t="s">
        <v>37</v>
      </c>
    </row>
    <row r="685" spans="1:4">
      <c r="A685" s="183" t="s">
        <v>1884</v>
      </c>
      <c r="B685" s="183" t="s">
        <v>1890</v>
      </c>
      <c r="C685" s="183" t="s">
        <v>48</v>
      </c>
      <c r="D685" s="183" t="s">
        <v>37</v>
      </c>
    </row>
    <row r="686" spans="1:4" ht="15.75">
      <c r="A686" s="187"/>
      <c r="B686" s="187" t="s">
        <v>1882</v>
      </c>
      <c r="C686" s="187"/>
      <c r="D686" s="187"/>
    </row>
    <row r="687" spans="1:4">
      <c r="A687" s="183" t="s">
        <v>1885</v>
      </c>
      <c r="B687" s="183" t="s">
        <v>1887</v>
      </c>
      <c r="C687" s="183" t="s">
        <v>48</v>
      </c>
      <c r="D687" s="183" t="s">
        <v>37</v>
      </c>
    </row>
    <row r="688" spans="1:4">
      <c r="A688" s="183" t="s">
        <v>1886</v>
      </c>
      <c r="B688" s="183" t="s">
        <v>1888</v>
      </c>
      <c r="C688" s="183" t="s">
        <v>48</v>
      </c>
      <c r="D688" s="183" t="s">
        <v>37</v>
      </c>
    </row>
    <row r="689" spans="1:4" ht="15.75">
      <c r="A689" s="187"/>
      <c r="B689" s="187" t="s">
        <v>1782</v>
      </c>
      <c r="C689" s="187"/>
      <c r="D689" s="187"/>
    </row>
    <row r="690" spans="1:4">
      <c r="A690" s="183" t="s">
        <v>1783</v>
      </c>
      <c r="B690" s="183" t="s">
        <v>3104</v>
      </c>
      <c r="C690" s="183" t="s">
        <v>48</v>
      </c>
      <c r="D690" s="183" t="s">
        <v>2</v>
      </c>
    </row>
    <row r="691" spans="1:4">
      <c r="A691" s="183" t="s">
        <v>3110</v>
      </c>
      <c r="B691" s="183" t="s">
        <v>3111</v>
      </c>
      <c r="C691" s="183" t="s">
        <v>48</v>
      </c>
      <c r="D691" s="183" t="s">
        <v>2</v>
      </c>
    </row>
    <row r="692" spans="1:4" ht="15.75">
      <c r="A692" s="187"/>
      <c r="B692" s="187" t="s">
        <v>1835</v>
      </c>
      <c r="C692" s="187"/>
      <c r="D692" s="187"/>
    </row>
    <row r="693" spans="1:4">
      <c r="A693" s="183" t="s">
        <v>1836</v>
      </c>
      <c r="B693" s="183" t="s">
        <v>1837</v>
      </c>
      <c r="C693" s="183" t="s">
        <v>48</v>
      </c>
      <c r="D693" s="183" t="s">
        <v>37</v>
      </c>
    </row>
    <row r="694" spans="1:4">
      <c r="A694" s="183" t="s">
        <v>1838</v>
      </c>
      <c r="B694" s="183" t="s">
        <v>1839</v>
      </c>
      <c r="C694" s="183" t="s">
        <v>48</v>
      </c>
      <c r="D694" s="183" t="s">
        <v>37</v>
      </c>
    </row>
    <row r="695" spans="1:4" ht="15.75">
      <c r="A695" s="187"/>
      <c r="B695" s="187" t="s">
        <v>461</v>
      </c>
      <c r="C695" s="187"/>
      <c r="D695" s="187"/>
    </row>
    <row r="696" spans="1:4" ht="30">
      <c r="A696" s="183" t="s">
        <v>1784</v>
      </c>
      <c r="B696" s="183" t="s">
        <v>1785</v>
      </c>
      <c r="C696" s="183" t="s">
        <v>462</v>
      </c>
      <c r="D696" s="183" t="s">
        <v>2</v>
      </c>
    </row>
    <row r="697" spans="1:4">
      <c r="A697" s="183" t="s">
        <v>1786</v>
      </c>
      <c r="B697" s="183" t="s">
        <v>13495</v>
      </c>
      <c r="C697" s="183" t="s">
        <v>462</v>
      </c>
      <c r="D697" s="183" t="s">
        <v>2</v>
      </c>
    </row>
    <row r="698" spans="1:4">
      <c r="A698" s="183" t="s">
        <v>1787</v>
      </c>
      <c r="B698" s="183" t="s">
        <v>13496</v>
      </c>
      <c r="C698" s="183" t="s">
        <v>462</v>
      </c>
      <c r="D698" s="183" t="s">
        <v>326</v>
      </c>
    </row>
    <row r="699" spans="1:4">
      <c r="A699" s="183" t="s">
        <v>1788</v>
      </c>
      <c r="B699" s="183" t="s">
        <v>463</v>
      </c>
      <c r="C699" s="183" t="s">
        <v>462</v>
      </c>
      <c r="D699" s="183" t="s">
        <v>326</v>
      </c>
    </row>
    <row r="700" spans="1:4" ht="15.75">
      <c r="A700" s="187"/>
      <c r="B700" s="187" t="s">
        <v>14216</v>
      </c>
      <c r="C700" s="187"/>
      <c r="D700" s="187"/>
    </row>
    <row r="701" spans="1:4" ht="23.25" customHeight="1">
      <c r="A701" s="183" t="s">
        <v>3098</v>
      </c>
      <c r="B701" s="183" t="s">
        <v>3099</v>
      </c>
      <c r="C701" s="183" t="s">
        <v>1972</v>
      </c>
      <c r="D701" s="183" t="s">
        <v>31</v>
      </c>
    </row>
    <row r="702" spans="1:4" ht="45">
      <c r="A702" s="183" t="s">
        <v>3087</v>
      </c>
      <c r="B702" s="183" t="s">
        <v>3089</v>
      </c>
      <c r="C702" s="183" t="s">
        <v>1972</v>
      </c>
      <c r="D702" s="183" t="s">
        <v>37</v>
      </c>
    </row>
    <row r="703" spans="1:4" ht="31.15" customHeight="1">
      <c r="A703" s="183" t="s">
        <v>3096</v>
      </c>
      <c r="B703" s="183" t="s">
        <v>3097</v>
      </c>
      <c r="C703" s="183" t="s">
        <v>1972</v>
      </c>
      <c r="D703" s="183" t="s">
        <v>31</v>
      </c>
    </row>
    <row r="704" spans="1:4" ht="27.75" customHeight="1">
      <c r="A704" s="183" t="s">
        <v>8262</v>
      </c>
      <c r="B704" s="183" t="s">
        <v>5833</v>
      </c>
      <c r="C704" s="183" t="s">
        <v>1972</v>
      </c>
      <c r="D704" s="183" t="s">
        <v>31</v>
      </c>
    </row>
    <row r="705" spans="1:4" ht="18" customHeight="1">
      <c r="A705" s="183" t="s">
        <v>4890</v>
      </c>
      <c r="B705" s="183" t="s">
        <v>4891</v>
      </c>
      <c r="C705" s="183" t="s">
        <v>1972</v>
      </c>
      <c r="D705" s="183" t="s">
        <v>31</v>
      </c>
    </row>
    <row r="706" spans="1:4" ht="29.25" customHeight="1">
      <c r="A706" s="183" t="s">
        <v>4893</v>
      </c>
      <c r="B706" s="183" t="s">
        <v>4892</v>
      </c>
      <c r="C706" s="183" t="s">
        <v>1972</v>
      </c>
      <c r="D706" s="183" t="s">
        <v>31</v>
      </c>
    </row>
    <row r="707" spans="1:4">
      <c r="A707" s="183" t="s">
        <v>14215</v>
      </c>
      <c r="B707" s="183" t="s">
        <v>14222</v>
      </c>
      <c r="C707" s="183" t="s">
        <v>1972</v>
      </c>
      <c r="D707" s="183" t="s">
        <v>2</v>
      </c>
    </row>
    <row r="711" spans="1:4" ht="15.75">
      <c r="A711" s="187"/>
      <c r="B711" s="187" t="s">
        <v>14217</v>
      </c>
      <c r="C711" s="187"/>
      <c r="D711" s="187"/>
    </row>
    <row r="712" spans="1:4">
      <c r="A712" s="183" t="s">
        <v>14218</v>
      </c>
      <c r="B712" s="183" t="s">
        <v>14221</v>
      </c>
      <c r="C712" s="183" t="s">
        <v>1773</v>
      </c>
      <c r="D712" s="183" t="s">
        <v>2</v>
      </c>
    </row>
    <row r="716" spans="1:4" ht="15.75">
      <c r="A716" s="187"/>
      <c r="B716" s="187" t="s">
        <v>5832</v>
      </c>
      <c r="C716" s="187"/>
      <c r="D716" s="187"/>
    </row>
    <row r="717" spans="1:4" ht="18" customHeight="1">
      <c r="A717" s="183" t="s">
        <v>8264</v>
      </c>
      <c r="B717" s="183" t="s">
        <v>4895</v>
      </c>
      <c r="C717" s="183" t="s">
        <v>1972</v>
      </c>
      <c r="D717" s="183" t="s">
        <v>37</v>
      </c>
    </row>
    <row r="718" spans="1:4" ht="18" customHeight="1">
      <c r="A718" s="183" t="s">
        <v>8265</v>
      </c>
      <c r="B718" s="183" t="s">
        <v>4894</v>
      </c>
      <c r="C718" s="183" t="s">
        <v>1972</v>
      </c>
      <c r="D718" s="183" t="s">
        <v>37</v>
      </c>
    </row>
    <row r="719" spans="1:4">
      <c r="A719" s="183" t="s">
        <v>8266</v>
      </c>
      <c r="B719" s="183" t="s">
        <v>4909</v>
      </c>
      <c r="C719" s="183" t="s">
        <v>1972</v>
      </c>
      <c r="D719" s="183" t="s">
        <v>2</v>
      </c>
    </row>
    <row r="720" spans="1:4">
      <c r="A720" s="183" t="s">
        <v>8269</v>
      </c>
      <c r="B720" s="183" t="s">
        <v>5820</v>
      </c>
      <c r="C720" s="183" t="s">
        <v>1972</v>
      </c>
      <c r="D720" s="183" t="s">
        <v>37</v>
      </c>
    </row>
    <row r="721" spans="1:4">
      <c r="A721" s="183" t="s">
        <v>8268</v>
      </c>
      <c r="B721" s="183" t="s">
        <v>5821</v>
      </c>
      <c r="C721" s="183" t="s">
        <v>1972</v>
      </c>
      <c r="D721" s="183" t="s">
        <v>37</v>
      </c>
    </row>
    <row r="722" spans="1:4">
      <c r="A722" s="183" t="s">
        <v>8270</v>
      </c>
      <c r="B722" s="183" t="s">
        <v>5822</v>
      </c>
      <c r="C722" s="183" t="s">
        <v>1972</v>
      </c>
      <c r="D722" s="183" t="s">
        <v>37</v>
      </c>
    </row>
    <row r="723" spans="1:4">
      <c r="A723" s="183" t="s">
        <v>8271</v>
      </c>
      <c r="B723" s="183" t="s">
        <v>5823</v>
      </c>
      <c r="C723" s="183" t="s">
        <v>1972</v>
      </c>
      <c r="D723" s="183" t="s">
        <v>37</v>
      </c>
    </row>
    <row r="724" spans="1:4">
      <c r="A724" s="183" t="s">
        <v>8263</v>
      </c>
      <c r="B724" s="183" t="s">
        <v>5834</v>
      </c>
      <c r="C724" s="183" t="s">
        <v>1972</v>
      </c>
      <c r="D724" s="183" t="s">
        <v>31</v>
      </c>
    </row>
    <row r="725" spans="1:4">
      <c r="A725" s="183" t="s">
        <v>13922</v>
      </c>
      <c r="B725" s="183" t="s">
        <v>13923</v>
      </c>
      <c r="C725" s="183" t="s">
        <v>1972</v>
      </c>
      <c r="D725" s="183" t="s">
        <v>31</v>
      </c>
    </row>
    <row r="726" spans="1:4">
      <c r="A726" s="183" t="s">
        <v>8267</v>
      </c>
      <c r="B726" s="183" t="s">
        <v>5835</v>
      </c>
      <c r="C726" s="183" t="s">
        <v>1972</v>
      </c>
      <c r="D726" s="183" t="s">
        <v>37</v>
      </c>
    </row>
    <row r="727" spans="1:4">
      <c r="A727" s="183" t="s">
        <v>8272</v>
      </c>
      <c r="B727" s="183" t="s">
        <v>7668</v>
      </c>
      <c r="C727" s="183" t="s">
        <v>1972</v>
      </c>
      <c r="D727" s="183" t="s">
        <v>37</v>
      </c>
    </row>
    <row r="728" spans="1:4">
      <c r="A728" s="183" t="s">
        <v>8273</v>
      </c>
      <c r="B728" s="183" t="s">
        <v>7767</v>
      </c>
      <c r="C728" s="183" t="s">
        <v>1972</v>
      </c>
      <c r="D728" s="183" t="s">
        <v>37</v>
      </c>
    </row>
    <row r="729" spans="1:4">
      <c r="C729" s="183" t="s">
        <v>1972</v>
      </c>
      <c r="D729" s="183" t="s">
        <v>37</v>
      </c>
    </row>
    <row r="730" spans="1:4">
      <c r="C730" s="183" t="s">
        <v>1972</v>
      </c>
      <c r="D730" s="183" t="s">
        <v>37</v>
      </c>
    </row>
    <row r="731" spans="1:4">
      <c r="C731" s="183" t="s">
        <v>1972</v>
      </c>
    </row>
    <row r="733" spans="1:4" ht="15.75">
      <c r="A733" s="187"/>
      <c r="B733" s="187" t="s">
        <v>1973</v>
      </c>
      <c r="C733" s="187"/>
      <c r="D733" s="187"/>
    </row>
    <row r="734" spans="1:4">
      <c r="A734" s="183" t="s">
        <v>2195</v>
      </c>
      <c r="B734" s="183" t="s">
        <v>2196</v>
      </c>
      <c r="C734" s="183" t="s">
        <v>1972</v>
      </c>
      <c r="D734" s="183" t="s">
        <v>37</v>
      </c>
    </row>
    <row r="735" spans="1:4" ht="30">
      <c r="A735" s="183" t="s">
        <v>2197</v>
      </c>
      <c r="B735" s="183" t="s">
        <v>2198</v>
      </c>
      <c r="C735" s="183" t="s">
        <v>1773</v>
      </c>
      <c r="D735" s="183" t="s">
        <v>326</v>
      </c>
    </row>
    <row r="736" spans="1:4" ht="45">
      <c r="A736" s="183" t="s">
        <v>3088</v>
      </c>
      <c r="B736" s="183" t="s">
        <v>3089</v>
      </c>
      <c r="C736" s="183" t="s">
        <v>1972</v>
      </c>
      <c r="D736" s="183" t="s">
        <v>37</v>
      </c>
    </row>
    <row r="737" spans="1:4" ht="15" customHeight="1">
      <c r="A737" s="183" t="s">
        <v>4896</v>
      </c>
      <c r="B737" s="183" t="s">
        <v>4898</v>
      </c>
      <c r="C737" s="183" t="s">
        <v>1972</v>
      </c>
      <c r="D737" s="183" t="s">
        <v>37</v>
      </c>
    </row>
    <row r="738" spans="1:4">
      <c r="A738" s="183" t="s">
        <v>4897</v>
      </c>
      <c r="B738" s="183" t="s">
        <v>4899</v>
      </c>
      <c r="C738" s="183" t="s">
        <v>1972</v>
      </c>
      <c r="D738" s="183" t="s">
        <v>37</v>
      </c>
    </row>
    <row r="739" spans="1:4">
      <c r="A739" s="183" t="s">
        <v>4910</v>
      </c>
      <c r="B739" s="183" t="s">
        <v>4909</v>
      </c>
      <c r="C739" s="183" t="s">
        <v>1972</v>
      </c>
      <c r="D739" s="183" t="s">
        <v>2</v>
      </c>
    </row>
    <row r="740" spans="1:4">
      <c r="A740" s="183" t="s">
        <v>5824</v>
      </c>
      <c r="B740" s="183" t="s">
        <v>5828</v>
      </c>
      <c r="C740" s="183" t="s">
        <v>1972</v>
      </c>
      <c r="D740" s="183" t="s">
        <v>37</v>
      </c>
    </row>
    <row r="741" spans="1:4">
      <c r="A741" s="183" t="s">
        <v>5825</v>
      </c>
      <c r="B741" s="183" t="s">
        <v>5829</v>
      </c>
      <c r="C741" s="183" t="s">
        <v>1972</v>
      </c>
      <c r="D741" s="183" t="s">
        <v>37</v>
      </c>
    </row>
    <row r="742" spans="1:4">
      <c r="A742" s="183" t="s">
        <v>5827</v>
      </c>
      <c r="B742" s="183" t="s">
        <v>5830</v>
      </c>
      <c r="C742" s="183" t="s">
        <v>1972</v>
      </c>
      <c r="D742" s="183" t="s">
        <v>37</v>
      </c>
    </row>
    <row r="743" spans="1:4">
      <c r="A743" s="183" t="s">
        <v>5826</v>
      </c>
      <c r="B743" s="183" t="s">
        <v>5831</v>
      </c>
      <c r="C743" s="183" t="s">
        <v>1972</v>
      </c>
      <c r="D743" s="183" t="s">
        <v>37</v>
      </c>
    </row>
    <row r="744" spans="1:4">
      <c r="A744" s="183" t="s">
        <v>5836</v>
      </c>
      <c r="B744" s="183" t="s">
        <v>5837</v>
      </c>
      <c r="C744" s="183" t="s">
        <v>1773</v>
      </c>
      <c r="D744" s="183" t="s">
        <v>37</v>
      </c>
    </row>
    <row r="745" spans="1:4">
      <c r="A745" s="183" t="s">
        <v>5838</v>
      </c>
      <c r="B745" s="183" t="s">
        <v>7669</v>
      </c>
      <c r="C745" s="183" t="s">
        <v>1773</v>
      </c>
      <c r="D745" s="183" t="s">
        <v>37</v>
      </c>
    </row>
    <row r="746" spans="1:4">
      <c r="A746" s="183" t="s">
        <v>7769</v>
      </c>
      <c r="B746" s="183" t="s">
        <v>7768</v>
      </c>
      <c r="C746" s="183" t="s">
        <v>1773</v>
      </c>
      <c r="D746" s="183" t="s">
        <v>37</v>
      </c>
    </row>
    <row r="748" spans="1:4" ht="23.25" customHeight="1">
      <c r="A748" s="187"/>
      <c r="B748" s="187" t="s">
        <v>1782</v>
      </c>
      <c r="C748" s="187"/>
      <c r="D748" s="187"/>
    </row>
    <row r="749" spans="1:4">
      <c r="A749" s="183" t="s">
        <v>8274</v>
      </c>
      <c r="B749" s="183" t="s">
        <v>42</v>
      </c>
      <c r="C749" s="183" t="s">
        <v>2152</v>
      </c>
      <c r="D749" s="183" t="s">
        <v>2</v>
      </c>
    </row>
    <row r="750" spans="1:4">
      <c r="A750" s="183" t="s">
        <v>2731</v>
      </c>
      <c r="B750" s="183" t="s">
        <v>2732</v>
      </c>
      <c r="C750" s="183" t="s">
        <v>2152</v>
      </c>
      <c r="D750" s="183" t="s">
        <v>458</v>
      </c>
    </row>
  </sheetData>
  <phoneticPr fontId="122" type="noConversion"/>
  <conditionalFormatting sqref="A3">
    <cfRule type="duplicateValues" dxfId="8519" priority="52444"/>
  </conditionalFormatting>
  <conditionalFormatting sqref="A5">
    <cfRule type="duplicateValues" dxfId="8518" priority="404951"/>
  </conditionalFormatting>
  <conditionalFormatting sqref="A6">
    <cfRule type="duplicateValues" dxfId="8517" priority="420726"/>
  </conditionalFormatting>
  <conditionalFormatting sqref="A6:A9">
    <cfRule type="duplicateValues" dxfId="8516" priority="1650118"/>
  </conditionalFormatting>
  <conditionalFormatting sqref="A12 A4 A6:A9">
    <cfRule type="duplicateValues" dxfId="8515" priority="1595827"/>
  </conditionalFormatting>
  <conditionalFormatting sqref="A12">
    <cfRule type="duplicateValues" dxfId="8514" priority="58994"/>
  </conditionalFormatting>
  <conditionalFormatting sqref="A13 C13:D13">
    <cfRule type="expression" dxfId="8513" priority="313" stopIfTrue="1">
      <formula>#REF!&lt;&gt;""</formula>
    </cfRule>
    <cfRule type="expression" dxfId="8512" priority="306">
      <formula>$A13="Insumo da Composição"</formula>
    </cfRule>
    <cfRule type="expression" dxfId="8511" priority="305">
      <formula>$A13="Composição"</formula>
    </cfRule>
    <cfRule type="expression" dxfId="8510" priority="304">
      <formula>$A13="Composição Auxiliar"</formula>
    </cfRule>
    <cfRule type="expression" dxfId="8509" priority="303">
      <formula>A13="COTAÇÃO"</formula>
    </cfRule>
    <cfRule type="expression" dxfId="8508" priority="302">
      <formula>A13="NÃO TEM"</formula>
    </cfRule>
  </conditionalFormatting>
  <conditionalFormatting sqref="A13 D13">
    <cfRule type="expression" dxfId="8507" priority="312">
      <formula>#REF!="Insumo da Composição"</formula>
    </cfRule>
    <cfRule type="expression" dxfId="8506" priority="311">
      <formula>#REF!="Composição"</formula>
    </cfRule>
    <cfRule type="expression" dxfId="8505" priority="310">
      <formula>#REF!="Composição Auxiliar"</formula>
    </cfRule>
    <cfRule type="expression" dxfId="8504" priority="309">
      <formula>A13="COTAÇÃO"</formula>
    </cfRule>
    <cfRule type="expression" dxfId="8503" priority="308">
      <formula>A13="NÃO TEM"</formula>
    </cfRule>
    <cfRule type="expression" dxfId="8502" priority="307">
      <formula>CONCATENATE(#REF!,#REF!,$A13)=""</formula>
    </cfRule>
  </conditionalFormatting>
  <conditionalFormatting sqref="A13">
    <cfRule type="duplicateValues" dxfId="8501" priority="134"/>
    <cfRule type="duplicateValues" dxfId="8500" priority="135"/>
    <cfRule type="duplicateValues" dxfId="8499" priority="133"/>
    <cfRule type="duplicateValues" dxfId="8498" priority="132"/>
    <cfRule type="duplicateValues" dxfId="8497" priority="131"/>
    <cfRule type="duplicateValues" dxfId="8496" priority="130"/>
    <cfRule type="duplicateValues" dxfId="8495" priority="129"/>
    <cfRule type="duplicateValues" dxfId="8494" priority="128"/>
    <cfRule type="duplicateValues" dxfId="8493" priority="127"/>
    <cfRule type="duplicateValues" dxfId="8492" priority="126"/>
    <cfRule type="duplicateValues" dxfId="8491" priority="125"/>
    <cfRule type="duplicateValues" dxfId="8490" priority="146"/>
    <cfRule type="duplicateValues" dxfId="8489" priority="123"/>
    <cfRule type="duplicateValues" dxfId="8488" priority="122"/>
    <cfRule type="duplicateValues" dxfId="8487" priority="121"/>
    <cfRule type="duplicateValues" dxfId="8486" priority="120"/>
    <cfRule type="duplicateValues" dxfId="8485" priority="119"/>
    <cfRule type="duplicateValues" dxfId="8484" priority="118"/>
    <cfRule type="duplicateValues" dxfId="8483" priority="117"/>
    <cfRule type="duplicateValues" dxfId="8482" priority="116"/>
    <cfRule type="duplicateValues" dxfId="8481" priority="115"/>
    <cfRule type="duplicateValues" dxfId="8480" priority="114"/>
    <cfRule type="duplicateValues" dxfId="8479" priority="113"/>
    <cfRule type="duplicateValues" dxfId="8478" priority="111"/>
    <cfRule type="duplicateValues" dxfId="8477" priority="148"/>
    <cfRule type="duplicateValues" dxfId="8476" priority="147"/>
    <cfRule type="duplicateValues" dxfId="8475" priority="145"/>
    <cfRule type="duplicateValues" dxfId="8474" priority="144"/>
    <cfRule type="duplicateValues" dxfId="8473" priority="143"/>
    <cfRule type="duplicateValues" dxfId="8472" priority="112"/>
    <cfRule type="duplicateValues" dxfId="8471" priority="110"/>
    <cfRule type="duplicateValues" dxfId="8470" priority="109"/>
    <cfRule type="duplicateValues" dxfId="8469" priority="108"/>
    <cfRule type="duplicateValues" dxfId="8468" priority="124"/>
    <cfRule type="duplicateValues" dxfId="8467" priority="142"/>
    <cfRule type="duplicateValues" dxfId="8466" priority="141"/>
    <cfRule type="duplicateValues" dxfId="8465" priority="140"/>
    <cfRule type="duplicateValues" dxfId="8464" priority="139"/>
    <cfRule type="duplicateValues" dxfId="8463" priority="138"/>
    <cfRule type="duplicateValues" dxfId="8462" priority="137"/>
    <cfRule type="duplicateValues" dxfId="8461" priority="136"/>
  </conditionalFormatting>
  <conditionalFormatting sqref="A14">
    <cfRule type="duplicateValues" dxfId="8460" priority="33846"/>
    <cfRule type="duplicateValues" dxfId="8459" priority="33845"/>
    <cfRule type="duplicateValues" dxfId="8458" priority="33844"/>
    <cfRule type="duplicateValues" dxfId="8457" priority="33843"/>
    <cfRule type="duplicateValues" dxfId="8456" priority="33842"/>
    <cfRule type="duplicateValues" dxfId="8455" priority="33880"/>
    <cfRule type="duplicateValues" dxfId="8454" priority="33879"/>
    <cfRule type="duplicateValues" dxfId="8453" priority="33878"/>
    <cfRule type="duplicateValues" dxfId="8452" priority="33877"/>
    <cfRule type="duplicateValues" dxfId="8451" priority="33876"/>
    <cfRule type="duplicateValues" dxfId="8450" priority="33875"/>
    <cfRule type="duplicateValues" dxfId="8449" priority="33874"/>
    <cfRule type="duplicateValues" dxfId="8448" priority="33873"/>
    <cfRule type="duplicateValues" dxfId="8447" priority="33872"/>
    <cfRule type="duplicateValues" dxfId="8446" priority="33871"/>
    <cfRule type="duplicateValues" dxfId="8445" priority="33870"/>
    <cfRule type="duplicateValues" dxfId="8444" priority="33869"/>
    <cfRule type="duplicateValues" dxfId="8443" priority="33868"/>
    <cfRule type="duplicateValues" dxfId="8442" priority="33867"/>
    <cfRule type="duplicateValues" dxfId="8441" priority="33866"/>
    <cfRule type="duplicateValues" dxfId="8440" priority="33865"/>
    <cfRule type="duplicateValues" dxfId="8439" priority="33864"/>
    <cfRule type="duplicateValues" dxfId="8438" priority="33863"/>
    <cfRule type="duplicateValues" dxfId="8437" priority="33862"/>
    <cfRule type="duplicateValues" dxfId="8436" priority="33861"/>
    <cfRule type="duplicateValues" dxfId="8435" priority="33860"/>
    <cfRule type="duplicateValues" dxfId="8434" priority="33859"/>
    <cfRule type="duplicateValues" dxfId="8433" priority="33858"/>
    <cfRule type="duplicateValues" dxfId="8432" priority="33857"/>
    <cfRule type="duplicateValues" dxfId="8431" priority="33856"/>
    <cfRule type="duplicateValues" dxfId="8430" priority="33855"/>
    <cfRule type="duplicateValues" dxfId="8429" priority="33854"/>
    <cfRule type="duplicateValues" dxfId="8428" priority="33853"/>
    <cfRule type="duplicateValues" dxfId="8427" priority="33852"/>
    <cfRule type="duplicateValues" dxfId="8426" priority="33851"/>
    <cfRule type="duplicateValues" dxfId="8425" priority="33850"/>
    <cfRule type="duplicateValues" dxfId="8424" priority="33849"/>
    <cfRule type="duplicateValues" dxfId="8423" priority="33848"/>
    <cfRule type="duplicateValues" dxfId="8422" priority="33847"/>
  </conditionalFormatting>
  <conditionalFormatting sqref="A15:A16">
    <cfRule type="expression" dxfId="8421" priority="33282" stopIfTrue="1">
      <formula>#REF!&lt;&gt;""</formula>
    </cfRule>
    <cfRule type="duplicateValues" dxfId="8420" priority="1652443"/>
    <cfRule type="expression" dxfId="8419" priority="33273">
      <formula>$A15="Composição Auxiliar"</formula>
    </cfRule>
    <cfRule type="duplicateValues" dxfId="8418" priority="1652442"/>
    <cfRule type="expression" dxfId="8417" priority="33274">
      <formula>$A15="Composição"</formula>
    </cfRule>
    <cfRule type="expression" dxfId="8416" priority="33275">
      <formula>$A15="Insumo da Composição"</formula>
    </cfRule>
    <cfRule type="expression" dxfId="8415" priority="33270">
      <formula>CONCATENATE($A15,#REF!,$B15)=""</formula>
    </cfRule>
    <cfRule type="expression" dxfId="8414" priority="33271">
      <formula>A15="NÃO TEM"</formula>
    </cfRule>
    <cfRule type="expression" dxfId="8413" priority="33272">
      <formula>A15="COTAÇÃO"</formula>
    </cfRule>
    <cfRule type="duplicateValues" dxfId="8412" priority="1652445"/>
    <cfRule type="duplicateValues" dxfId="8411" priority="1652444"/>
    <cfRule type="expression" dxfId="8410" priority="33281">
      <formula>#REF!="Insumo da Composição"</formula>
    </cfRule>
    <cfRule type="expression" dxfId="8409" priority="33276">
      <formula>CONCATENATE(#REF!,#REF!,$A15)=""</formula>
    </cfRule>
    <cfRule type="expression" dxfId="8408" priority="33277">
      <formula>A15="NÃO TEM"</formula>
    </cfRule>
    <cfRule type="expression" dxfId="8407" priority="33278">
      <formula>A15="COTAÇÃO"</formula>
    </cfRule>
    <cfRule type="expression" dxfId="8406" priority="33279">
      <formula>#REF!="Composição Auxiliar"</formula>
    </cfRule>
    <cfRule type="expression" dxfId="8405" priority="33280">
      <formula>#REF!="Composição"</formula>
    </cfRule>
  </conditionalFormatting>
  <conditionalFormatting sqref="A17">
    <cfRule type="duplicateValues" dxfId="8404" priority="33384"/>
    <cfRule type="duplicateValues" dxfId="8403" priority="33383"/>
    <cfRule type="duplicateValues" dxfId="8402" priority="33382"/>
    <cfRule type="duplicateValues" dxfId="8401" priority="33381"/>
    <cfRule type="duplicateValues" dxfId="8400" priority="33380"/>
    <cfRule type="duplicateValues" dxfId="8399" priority="33379"/>
    <cfRule type="duplicateValues" dxfId="8398" priority="33378"/>
    <cfRule type="duplicateValues" dxfId="8397" priority="33377"/>
    <cfRule type="duplicateValues" dxfId="8396" priority="33376"/>
    <cfRule type="duplicateValues" dxfId="8395" priority="33375"/>
    <cfRule type="duplicateValues" dxfId="8394" priority="33374"/>
    <cfRule type="duplicateValues" dxfId="8393" priority="33373"/>
    <cfRule type="duplicateValues" dxfId="8392" priority="33372"/>
    <cfRule type="duplicateValues" dxfId="8391" priority="33371"/>
    <cfRule type="duplicateValues" dxfId="8390" priority="33370"/>
    <cfRule type="duplicateValues" dxfId="8389" priority="33369"/>
    <cfRule type="duplicateValues" dxfId="8388" priority="33368"/>
    <cfRule type="duplicateValues" dxfId="8387" priority="33367"/>
    <cfRule type="duplicateValues" dxfId="8386" priority="33365"/>
    <cfRule type="duplicateValues" dxfId="8385" priority="33366"/>
    <cfRule type="duplicateValues" dxfId="8384" priority="33364"/>
    <cfRule type="duplicateValues" dxfId="8383" priority="33363"/>
    <cfRule type="duplicateValues" dxfId="8382" priority="33362"/>
    <cfRule type="duplicateValues" dxfId="8381" priority="33361"/>
    <cfRule type="duplicateValues" dxfId="8380" priority="33349"/>
    <cfRule type="duplicateValues" dxfId="8379" priority="33359"/>
    <cfRule type="duplicateValues" dxfId="8378" priority="33358"/>
    <cfRule type="duplicateValues" dxfId="8377" priority="33357"/>
    <cfRule type="duplicateValues" dxfId="8376" priority="33356"/>
    <cfRule type="duplicateValues" dxfId="8375" priority="33355"/>
    <cfRule type="duplicateValues" dxfId="8374" priority="33354"/>
    <cfRule type="duplicateValues" dxfId="8373" priority="33360"/>
    <cfRule type="duplicateValues" dxfId="8372" priority="33352"/>
    <cfRule type="duplicateValues" dxfId="8371" priority="33350"/>
    <cfRule type="duplicateValues" dxfId="8370" priority="33351"/>
    <cfRule type="duplicateValues" dxfId="8369" priority="33387"/>
    <cfRule type="duplicateValues" dxfId="8368" priority="33386"/>
    <cfRule type="duplicateValues" dxfId="8367" priority="33385"/>
    <cfRule type="duplicateValues" dxfId="8366" priority="33353"/>
  </conditionalFormatting>
  <conditionalFormatting sqref="A18">
    <cfRule type="duplicateValues" dxfId="8365" priority="33426"/>
    <cfRule type="duplicateValues" dxfId="8364" priority="33392"/>
    <cfRule type="duplicateValues" dxfId="8363" priority="33388"/>
    <cfRule type="duplicateValues" dxfId="8362" priority="33389"/>
    <cfRule type="duplicateValues" dxfId="8361" priority="33390"/>
    <cfRule type="duplicateValues" dxfId="8360" priority="33391"/>
    <cfRule type="duplicateValues" dxfId="8359" priority="33393"/>
    <cfRule type="duplicateValues" dxfId="8358" priority="33394"/>
    <cfRule type="duplicateValues" dxfId="8357" priority="33395"/>
    <cfRule type="duplicateValues" dxfId="8356" priority="33396"/>
    <cfRule type="duplicateValues" dxfId="8355" priority="33397"/>
    <cfRule type="duplicateValues" dxfId="8354" priority="33398"/>
    <cfRule type="duplicateValues" dxfId="8353" priority="33399"/>
    <cfRule type="duplicateValues" dxfId="8352" priority="33400"/>
    <cfRule type="duplicateValues" dxfId="8351" priority="33401"/>
    <cfRule type="duplicateValues" dxfId="8350" priority="33402"/>
    <cfRule type="duplicateValues" dxfId="8349" priority="33403"/>
    <cfRule type="duplicateValues" dxfId="8348" priority="33404"/>
    <cfRule type="duplicateValues" dxfId="8347" priority="33405"/>
    <cfRule type="duplicateValues" dxfId="8346" priority="33406"/>
    <cfRule type="duplicateValues" dxfId="8345" priority="33407"/>
    <cfRule type="duplicateValues" dxfId="8344" priority="33408"/>
    <cfRule type="duplicateValues" dxfId="8343" priority="33409"/>
    <cfRule type="duplicateValues" dxfId="8342" priority="33410"/>
    <cfRule type="duplicateValues" dxfId="8341" priority="33411"/>
    <cfRule type="duplicateValues" dxfId="8340" priority="33412"/>
    <cfRule type="duplicateValues" dxfId="8339" priority="33413"/>
    <cfRule type="duplicateValues" dxfId="8338" priority="33414"/>
    <cfRule type="duplicateValues" dxfId="8337" priority="33415"/>
    <cfRule type="duplicateValues" dxfId="8336" priority="33416"/>
    <cfRule type="duplicateValues" dxfId="8335" priority="33417"/>
    <cfRule type="duplicateValues" dxfId="8334" priority="33418"/>
    <cfRule type="duplicateValues" dxfId="8333" priority="33419"/>
    <cfRule type="duplicateValues" dxfId="8332" priority="33420"/>
    <cfRule type="duplicateValues" dxfId="8331" priority="33421"/>
    <cfRule type="duplicateValues" dxfId="8330" priority="33422"/>
    <cfRule type="duplicateValues" dxfId="8329" priority="33423"/>
    <cfRule type="duplicateValues" dxfId="8328" priority="33424"/>
    <cfRule type="duplicateValues" dxfId="8327" priority="33425"/>
  </conditionalFormatting>
  <conditionalFormatting sqref="A20">
    <cfRule type="duplicateValues" dxfId="8326" priority="1626539"/>
    <cfRule type="duplicateValues" dxfId="8325" priority="1626538"/>
    <cfRule type="duplicateValues" dxfId="8324" priority="1626541"/>
    <cfRule type="duplicateValues" dxfId="8323" priority="1626540"/>
  </conditionalFormatting>
  <conditionalFormatting sqref="A21">
    <cfRule type="duplicateValues" dxfId="8322" priority="11271"/>
    <cfRule type="duplicateValues" dxfId="8321" priority="11308"/>
    <cfRule type="duplicateValues" dxfId="8320" priority="11309"/>
    <cfRule type="duplicateValues" dxfId="8319" priority="11310"/>
    <cfRule type="duplicateValues" dxfId="8318" priority="11311"/>
    <cfRule type="duplicateValues" dxfId="8317" priority="11312"/>
    <cfRule type="duplicateValues" dxfId="8316" priority="11313"/>
    <cfRule type="duplicateValues" dxfId="8315" priority="11314"/>
    <cfRule type="duplicateValues" dxfId="8314" priority="11316"/>
    <cfRule type="duplicateValues" dxfId="8313" priority="11317"/>
    <cfRule type="duplicateValues" dxfId="8312" priority="11318"/>
    <cfRule type="duplicateValues" dxfId="8311" priority="11319"/>
    <cfRule type="duplicateValues" dxfId="8310" priority="11292"/>
    <cfRule type="duplicateValues" dxfId="8309" priority="11295"/>
    <cfRule type="duplicateValues" dxfId="8308" priority="11320"/>
    <cfRule type="duplicateValues" dxfId="8307" priority="11321"/>
    <cfRule type="duplicateValues" dxfId="8306" priority="11322"/>
    <cfRule type="duplicateValues" dxfId="8305" priority="11293"/>
    <cfRule type="duplicateValues" dxfId="8304" priority="11294"/>
    <cfRule type="duplicateValues" dxfId="8303" priority="11296"/>
    <cfRule type="duplicateValues" dxfId="8302" priority="11297"/>
    <cfRule type="duplicateValues" dxfId="8301" priority="11298"/>
    <cfRule type="duplicateValues" dxfId="8300" priority="11315"/>
    <cfRule type="duplicateValues" dxfId="8299" priority="11299"/>
    <cfRule type="duplicateValues" dxfId="8298" priority="11300"/>
    <cfRule type="duplicateValues" dxfId="8297" priority="11301"/>
    <cfRule type="duplicateValues" dxfId="8296" priority="11302"/>
    <cfRule type="duplicateValues" dxfId="8295" priority="11303"/>
    <cfRule type="duplicateValues" dxfId="8294" priority="11304"/>
    <cfRule type="duplicateValues" dxfId="8293" priority="11305"/>
    <cfRule type="duplicateValues" dxfId="8292" priority="11306"/>
    <cfRule type="duplicateValues" dxfId="8291" priority="11307"/>
    <cfRule type="duplicateValues" dxfId="8290" priority="11269"/>
    <cfRule type="duplicateValues" dxfId="8289" priority="11270"/>
    <cfRule type="duplicateValues" dxfId="8288" priority="11291"/>
  </conditionalFormatting>
  <conditionalFormatting sqref="A22">
    <cfRule type="duplicateValues" dxfId="8287" priority="11107"/>
    <cfRule type="duplicateValues" dxfId="8286" priority="11157"/>
    <cfRule type="duplicateValues" dxfId="8285" priority="11158"/>
    <cfRule type="duplicateValues" dxfId="8284" priority="11159"/>
    <cfRule type="duplicateValues" dxfId="8283" priority="11154"/>
    <cfRule type="duplicateValues" dxfId="8282" priority="11153"/>
    <cfRule type="duplicateValues" dxfId="8281" priority="11152"/>
    <cfRule type="duplicateValues" dxfId="8280" priority="11143"/>
    <cfRule type="duplicateValues" dxfId="8279" priority="11155"/>
    <cfRule type="duplicateValues" dxfId="8278" priority="11142"/>
    <cfRule type="duplicateValues" dxfId="8277" priority="11141"/>
    <cfRule type="duplicateValues" dxfId="8276" priority="11140"/>
    <cfRule type="duplicateValues" dxfId="8275" priority="11139"/>
    <cfRule type="duplicateValues" dxfId="8274" priority="11138"/>
    <cfRule type="duplicateValues" dxfId="8273" priority="11137"/>
    <cfRule type="duplicateValues" dxfId="8272" priority="11136"/>
    <cfRule type="duplicateValues" dxfId="8271" priority="11135"/>
    <cfRule type="duplicateValues" dxfId="8270" priority="11134"/>
    <cfRule type="duplicateValues" dxfId="8269" priority="11133"/>
    <cfRule type="duplicateValues" dxfId="8268" priority="11132"/>
    <cfRule type="duplicateValues" dxfId="8267" priority="11130"/>
    <cfRule type="duplicateValues" dxfId="8266" priority="11129"/>
    <cfRule type="duplicateValues" dxfId="8265" priority="11109"/>
    <cfRule type="duplicateValues" dxfId="8264" priority="11108"/>
    <cfRule type="duplicateValues" dxfId="8263" priority="11144"/>
    <cfRule type="duplicateValues" dxfId="8262" priority="11151"/>
    <cfRule type="duplicateValues" dxfId="8261" priority="11145"/>
    <cfRule type="duplicateValues" dxfId="8260" priority="11146"/>
    <cfRule type="duplicateValues" dxfId="8259" priority="11147"/>
    <cfRule type="duplicateValues" dxfId="8258" priority="11148"/>
    <cfRule type="duplicateValues" dxfId="8257" priority="11149"/>
    <cfRule type="duplicateValues" dxfId="8256" priority="11150"/>
    <cfRule type="duplicateValues" dxfId="8255" priority="11131"/>
    <cfRule type="duplicateValues" dxfId="8254" priority="11160"/>
    <cfRule type="duplicateValues" dxfId="8253" priority="11156"/>
  </conditionalFormatting>
  <conditionalFormatting sqref="A23">
    <cfRule type="duplicateValues" dxfId="8252" priority="11032"/>
    <cfRule type="duplicateValues" dxfId="8251" priority="11027"/>
    <cfRule type="duplicateValues" dxfId="8250" priority="11033"/>
    <cfRule type="duplicateValues" dxfId="8249" priority="11034"/>
    <cfRule type="duplicateValues" dxfId="8248" priority="11035"/>
    <cfRule type="duplicateValues" dxfId="8247" priority="11036"/>
    <cfRule type="duplicateValues" dxfId="8246" priority="11037"/>
    <cfRule type="duplicateValues" dxfId="8245" priority="11038"/>
    <cfRule type="duplicateValues" dxfId="8244" priority="11040"/>
    <cfRule type="duplicateValues" dxfId="8243" priority="11041"/>
    <cfRule type="duplicateValues" dxfId="8242" priority="11042"/>
    <cfRule type="duplicateValues" dxfId="8241" priority="11043"/>
    <cfRule type="duplicateValues" dxfId="8240" priority="11044"/>
    <cfRule type="duplicateValues" dxfId="8239" priority="11046"/>
    <cfRule type="duplicateValues" dxfId="8238" priority="11045"/>
    <cfRule type="duplicateValues" dxfId="8237" priority="11047"/>
    <cfRule type="duplicateValues" dxfId="8236" priority="11048"/>
    <cfRule type="duplicateValues" dxfId="8235" priority="11049"/>
    <cfRule type="duplicateValues" dxfId="8234" priority="10999"/>
    <cfRule type="duplicateValues" dxfId="8233" priority="11000"/>
    <cfRule type="duplicateValues" dxfId="8232" priority="11001"/>
    <cfRule type="duplicateValues" dxfId="8231" priority="11021"/>
    <cfRule type="duplicateValues" dxfId="8230" priority="11022"/>
    <cfRule type="duplicateValues" dxfId="8229" priority="11023"/>
    <cfRule type="duplicateValues" dxfId="8228" priority="11024"/>
    <cfRule type="duplicateValues" dxfId="8227" priority="11026"/>
    <cfRule type="duplicateValues" dxfId="8226" priority="11039"/>
    <cfRule type="duplicateValues" dxfId="8225" priority="11052"/>
    <cfRule type="duplicateValues" dxfId="8224" priority="11051"/>
    <cfRule type="duplicateValues" dxfId="8223" priority="11050"/>
    <cfRule type="duplicateValues" dxfId="8222" priority="11031"/>
    <cfRule type="duplicateValues" dxfId="8221" priority="11030"/>
    <cfRule type="duplicateValues" dxfId="8220" priority="11025"/>
    <cfRule type="duplicateValues" dxfId="8219" priority="11029"/>
    <cfRule type="duplicateValues" dxfId="8218" priority="11028"/>
  </conditionalFormatting>
  <conditionalFormatting sqref="A24">
    <cfRule type="duplicateValues" dxfId="8217" priority="7906"/>
    <cfRule type="duplicateValues" dxfId="8216" priority="7907"/>
    <cfRule type="duplicateValues" dxfId="8215" priority="7908"/>
    <cfRule type="duplicateValues" dxfId="8214" priority="7909"/>
    <cfRule type="duplicateValues" dxfId="8213" priority="7910"/>
    <cfRule type="duplicateValues" dxfId="8212" priority="7911"/>
    <cfRule type="duplicateValues" dxfId="8211" priority="7912"/>
    <cfRule type="duplicateValues" dxfId="8210" priority="7913"/>
    <cfRule type="duplicateValues" dxfId="8209" priority="7914"/>
    <cfRule type="duplicateValues" dxfId="8208" priority="7915"/>
    <cfRule type="duplicateValues" dxfId="8207" priority="7916"/>
    <cfRule type="duplicateValues" dxfId="8206" priority="7917"/>
    <cfRule type="duplicateValues" dxfId="8205" priority="7919"/>
    <cfRule type="duplicateValues" dxfId="8204" priority="7920"/>
    <cfRule type="duplicateValues" dxfId="8203" priority="7921"/>
    <cfRule type="duplicateValues" dxfId="8202" priority="7922"/>
    <cfRule type="duplicateValues" dxfId="8201" priority="7918"/>
    <cfRule type="duplicateValues" dxfId="8200" priority="7867"/>
    <cfRule type="duplicateValues" dxfId="8199" priority="7868"/>
    <cfRule type="duplicateValues" dxfId="8198" priority="7869"/>
    <cfRule type="duplicateValues" dxfId="8197" priority="7870"/>
    <cfRule type="duplicateValues" dxfId="8196" priority="7871"/>
    <cfRule type="duplicateValues" dxfId="8195" priority="7891"/>
    <cfRule type="duplicateValues" dxfId="8194" priority="7892"/>
    <cfRule type="duplicateValues" dxfId="8193" priority="7893"/>
    <cfRule type="duplicateValues" dxfId="8192" priority="7894"/>
    <cfRule type="duplicateValues" dxfId="8191" priority="7895"/>
    <cfRule type="duplicateValues" dxfId="8190" priority="7896"/>
    <cfRule type="duplicateValues" dxfId="8189" priority="7897"/>
    <cfRule type="duplicateValues" dxfId="8188" priority="7898"/>
    <cfRule type="duplicateValues" dxfId="8187" priority="7899"/>
    <cfRule type="duplicateValues" dxfId="8186" priority="7900"/>
    <cfRule type="duplicateValues" dxfId="8185" priority="7901"/>
    <cfRule type="duplicateValues" dxfId="8184" priority="7902"/>
    <cfRule type="duplicateValues" dxfId="8183" priority="7903"/>
    <cfRule type="duplicateValues" dxfId="8182" priority="7904"/>
    <cfRule type="duplicateValues" dxfId="8181" priority="7905"/>
  </conditionalFormatting>
  <conditionalFormatting sqref="A25:A27">
    <cfRule type="duplicateValues" dxfId="8180" priority="2159"/>
    <cfRule type="duplicateValues" dxfId="8179" priority="2150"/>
    <cfRule type="duplicateValues" dxfId="8178" priority="2149"/>
    <cfRule type="duplicateValues" dxfId="8177" priority="2163"/>
    <cfRule type="duplicateValues" dxfId="8176" priority="2164"/>
    <cfRule type="duplicateValues" dxfId="8175" priority="2165"/>
    <cfRule type="duplicateValues" dxfId="8174" priority="2166"/>
    <cfRule type="duplicateValues" dxfId="8173" priority="2167"/>
    <cfRule type="duplicateValues" dxfId="8172" priority="2168"/>
    <cfRule type="duplicateValues" dxfId="8171" priority="2169"/>
    <cfRule type="duplicateValues" dxfId="8170" priority="2170"/>
    <cfRule type="duplicateValues" dxfId="8169" priority="2171"/>
    <cfRule type="duplicateValues" dxfId="8168" priority="2148"/>
    <cfRule type="duplicateValues" dxfId="8167" priority="2178"/>
    <cfRule type="duplicateValues" dxfId="8166" priority="2128"/>
    <cfRule type="duplicateValues" dxfId="8165" priority="2127"/>
    <cfRule type="duplicateValues" dxfId="8164" priority="2126"/>
    <cfRule type="duplicateValues" dxfId="8163" priority="2173"/>
    <cfRule type="duplicateValues" dxfId="8162" priority="2175"/>
    <cfRule type="duplicateValues" dxfId="8161" priority="2172"/>
    <cfRule type="duplicateValues" dxfId="8160" priority="2176"/>
    <cfRule type="duplicateValues" dxfId="8159" priority="2177"/>
    <cfRule type="duplicateValues" dxfId="8158" priority="2179"/>
    <cfRule type="duplicateValues" dxfId="8157" priority="2162"/>
    <cfRule type="duplicateValues" dxfId="8156" priority="2161"/>
    <cfRule type="duplicateValues" dxfId="8155" priority="2160"/>
    <cfRule type="duplicateValues" dxfId="8154" priority="2174"/>
    <cfRule type="duplicateValues" dxfId="8153" priority="2158"/>
    <cfRule type="duplicateValues" dxfId="8152" priority="2157"/>
    <cfRule type="duplicateValues" dxfId="8151" priority="2156"/>
    <cfRule type="duplicateValues" dxfId="8150" priority="2155"/>
    <cfRule type="duplicateValues" dxfId="8149" priority="2154"/>
    <cfRule type="duplicateValues" dxfId="8148" priority="2153"/>
    <cfRule type="duplicateValues" dxfId="8147" priority="2152"/>
    <cfRule type="duplicateValues" dxfId="8146" priority="2151"/>
  </conditionalFormatting>
  <conditionalFormatting sqref="A29">
    <cfRule type="duplicateValues" dxfId="8145" priority="13058"/>
    <cfRule type="duplicateValues" dxfId="8144" priority="13059"/>
    <cfRule type="duplicateValues" dxfId="8143" priority="13072"/>
    <cfRule type="duplicateValues" dxfId="8142" priority="13070"/>
    <cfRule type="duplicateValues" dxfId="8141" priority="13069"/>
    <cfRule type="duplicateValues" dxfId="8140" priority="13062"/>
    <cfRule type="duplicateValues" dxfId="8139" priority="13063"/>
    <cfRule type="duplicateValues" dxfId="8138" priority="13064"/>
    <cfRule type="duplicateValues" dxfId="8137" priority="13065"/>
    <cfRule type="duplicateValues" dxfId="8136" priority="13066"/>
    <cfRule type="duplicateValues" dxfId="8135" priority="13067"/>
    <cfRule type="duplicateValues" dxfId="8134" priority="13068"/>
    <cfRule type="duplicateValues" dxfId="8133" priority="13060"/>
    <cfRule type="duplicateValues" dxfId="8132" priority="13040"/>
    <cfRule type="duplicateValues" dxfId="8131" priority="13061"/>
    <cfRule type="duplicateValues" dxfId="8130" priority="13047"/>
    <cfRule type="duplicateValues" dxfId="8129" priority="13048"/>
    <cfRule type="duplicateValues" dxfId="8128" priority="13071"/>
    <cfRule type="duplicateValues" dxfId="8127" priority="13050"/>
    <cfRule type="duplicateValues" dxfId="8126" priority="13042"/>
    <cfRule type="duplicateValues" dxfId="8125" priority="13051"/>
    <cfRule type="duplicateValues" dxfId="8124" priority="13043"/>
    <cfRule type="duplicateValues" dxfId="8123" priority="13044"/>
    <cfRule type="duplicateValues" dxfId="8122" priority="13045"/>
    <cfRule type="duplicateValues" dxfId="8121" priority="13046"/>
    <cfRule type="duplicateValues" dxfId="8120" priority="13052"/>
    <cfRule type="duplicateValues" dxfId="8119" priority="13049"/>
    <cfRule type="duplicateValues" dxfId="8118" priority="13053"/>
    <cfRule type="duplicateValues" dxfId="8117" priority="13054"/>
    <cfRule type="duplicateValues" dxfId="8116" priority="13056"/>
    <cfRule type="duplicateValues" dxfId="8115" priority="13041"/>
    <cfRule type="duplicateValues" dxfId="8114" priority="13057"/>
    <cfRule type="duplicateValues" dxfId="8113" priority="13055"/>
  </conditionalFormatting>
  <conditionalFormatting sqref="A35">
    <cfRule type="duplicateValues" dxfId="8112" priority="8188"/>
    <cfRule type="duplicateValues" dxfId="8111" priority="8189"/>
    <cfRule type="duplicateValues" dxfId="8110" priority="8187"/>
    <cfRule type="duplicateValues" dxfId="8109" priority="8180"/>
    <cfRule type="duplicateValues" dxfId="8108" priority="8181"/>
    <cfRule type="duplicateValues" dxfId="8107" priority="8182"/>
    <cfRule type="duplicateValues" dxfId="8106" priority="8186"/>
    <cfRule type="duplicateValues" dxfId="8105" priority="8183"/>
    <cfRule type="duplicateValues" dxfId="8104" priority="8185"/>
    <cfRule type="duplicateValues" dxfId="8103" priority="8184"/>
    <cfRule type="duplicateValues" dxfId="8102" priority="8158"/>
    <cfRule type="duplicateValues" dxfId="8101" priority="8159"/>
    <cfRule type="duplicateValues" dxfId="8100" priority="8160"/>
    <cfRule type="duplicateValues" dxfId="8099" priority="8161"/>
    <cfRule type="duplicateValues" dxfId="8098" priority="8162"/>
    <cfRule type="duplicateValues" dxfId="8097" priority="8163"/>
    <cfRule type="duplicateValues" dxfId="8096" priority="8164"/>
    <cfRule type="duplicateValues" dxfId="8095" priority="8165"/>
    <cfRule type="duplicateValues" dxfId="8094" priority="8166"/>
    <cfRule type="duplicateValues" dxfId="8093" priority="8167"/>
    <cfRule type="duplicateValues" dxfId="8092" priority="8168"/>
    <cfRule type="duplicateValues" dxfId="8091" priority="8169"/>
    <cfRule type="duplicateValues" dxfId="8090" priority="8170"/>
    <cfRule type="duplicateValues" dxfId="8089" priority="8171"/>
    <cfRule type="duplicateValues" dxfId="8088" priority="8172"/>
    <cfRule type="duplicateValues" dxfId="8087" priority="8173"/>
    <cfRule type="duplicateValues" dxfId="8086" priority="8174"/>
    <cfRule type="duplicateValues" dxfId="8085" priority="8175"/>
    <cfRule type="duplicateValues" dxfId="8084" priority="8176"/>
    <cfRule type="duplicateValues" dxfId="8083" priority="8177"/>
    <cfRule type="duplicateValues" dxfId="8082" priority="8178"/>
    <cfRule type="duplicateValues" dxfId="8081" priority="8179"/>
  </conditionalFormatting>
  <conditionalFormatting sqref="A40">
    <cfRule type="duplicateValues" dxfId="8080" priority="59929"/>
  </conditionalFormatting>
  <conditionalFormatting sqref="A43">
    <cfRule type="duplicateValues" dxfId="8079" priority="41562"/>
    <cfRule type="duplicateValues" dxfId="8078" priority="41553"/>
    <cfRule type="duplicateValues" dxfId="8077" priority="41554"/>
    <cfRule type="duplicateValues" dxfId="8076" priority="41522"/>
  </conditionalFormatting>
  <conditionalFormatting sqref="A50">
    <cfRule type="duplicateValues" dxfId="8075" priority="3817"/>
    <cfRule type="duplicateValues" dxfId="8074" priority="3816"/>
    <cfRule type="duplicateValues" dxfId="8073" priority="3815"/>
    <cfRule type="duplicateValues" dxfId="8072" priority="3814"/>
    <cfRule type="duplicateValues" dxfId="8071" priority="3813"/>
    <cfRule type="duplicateValues" dxfId="8070" priority="3811"/>
    <cfRule type="duplicateValues" dxfId="8069" priority="3810"/>
    <cfRule type="duplicateValues" dxfId="8068" priority="3809"/>
    <cfRule type="duplicateValues" dxfId="8067" priority="3808"/>
    <cfRule type="duplicateValues" dxfId="8066" priority="3807"/>
    <cfRule type="duplicateValues" dxfId="8065" priority="3806"/>
    <cfRule type="duplicateValues" dxfId="8064" priority="3805"/>
    <cfRule type="duplicateValues" dxfId="8063" priority="3804"/>
    <cfRule type="duplicateValues" dxfId="8062" priority="3803"/>
    <cfRule type="duplicateValues" dxfId="8061" priority="3802"/>
    <cfRule type="duplicateValues" dxfId="8060" priority="3801"/>
    <cfRule type="duplicateValues" dxfId="8059" priority="3800"/>
    <cfRule type="duplicateValues" dxfId="8058" priority="3799"/>
    <cfRule type="duplicateValues" dxfId="8057" priority="3798"/>
    <cfRule type="duplicateValues" dxfId="8056" priority="3797"/>
    <cfRule type="duplicateValues" dxfId="8055" priority="3796"/>
    <cfRule type="duplicateValues" dxfId="8054" priority="3795"/>
    <cfRule type="duplicateValues" dxfId="8053" priority="3794"/>
    <cfRule type="duplicateValues" dxfId="8052" priority="3793"/>
    <cfRule type="duplicateValues" dxfId="8051" priority="3792"/>
    <cfRule type="duplicateValues" dxfId="8050" priority="3791"/>
    <cfRule type="duplicateValues" dxfId="8049" priority="3790"/>
    <cfRule type="duplicateValues" dxfId="8048" priority="3789"/>
    <cfRule type="duplicateValues" dxfId="8047" priority="3823"/>
    <cfRule type="duplicateValues" dxfId="8046" priority="3812"/>
    <cfRule type="duplicateValues" dxfId="8045" priority="3825"/>
    <cfRule type="duplicateValues" dxfId="8044" priority="3824"/>
    <cfRule type="duplicateValues" dxfId="8043" priority="3822"/>
    <cfRule type="duplicateValues" dxfId="8042" priority="3821"/>
    <cfRule type="duplicateValues" dxfId="8041" priority="3820"/>
    <cfRule type="duplicateValues" dxfId="8040" priority="3819"/>
    <cfRule type="duplicateValues" dxfId="8039" priority="3818"/>
  </conditionalFormatting>
  <conditionalFormatting sqref="A54:A63">
    <cfRule type="duplicateValues" dxfId="8038" priority="1653613"/>
    <cfRule type="duplicateValues" dxfId="8037" priority="1653612"/>
    <cfRule type="duplicateValues" dxfId="8036" priority="1653611"/>
    <cfRule type="duplicateValues" dxfId="8035" priority="1653610"/>
  </conditionalFormatting>
  <conditionalFormatting sqref="A66:A69">
    <cfRule type="duplicateValues" dxfId="8034" priority="9838"/>
    <cfRule type="duplicateValues" dxfId="8033" priority="9837"/>
    <cfRule type="duplicateValues" dxfId="8032" priority="9836"/>
    <cfRule type="duplicateValues" dxfId="8031" priority="9839"/>
  </conditionalFormatting>
  <conditionalFormatting sqref="A71">
    <cfRule type="duplicateValues" dxfId="8030" priority="1655954"/>
    <cfRule type="duplicateValues" dxfId="8029" priority="1655956"/>
    <cfRule type="duplicateValues" dxfId="8028" priority="1655955"/>
    <cfRule type="duplicateValues" dxfId="8027" priority="1647632"/>
  </conditionalFormatting>
  <conditionalFormatting sqref="A71:A79">
    <cfRule type="duplicateValues" dxfId="8026" priority="1658334"/>
  </conditionalFormatting>
  <conditionalFormatting sqref="A72:A79">
    <cfRule type="duplicateValues" dxfId="8025" priority="1658336"/>
  </conditionalFormatting>
  <conditionalFormatting sqref="A77:A78">
    <cfRule type="duplicateValues" dxfId="8024" priority="3785"/>
    <cfRule type="duplicateValues" dxfId="8023" priority="3787"/>
    <cfRule type="duplicateValues" dxfId="8022" priority="3788"/>
    <cfRule type="duplicateValues" dxfId="8021" priority="3786"/>
  </conditionalFormatting>
  <conditionalFormatting sqref="A81">
    <cfRule type="duplicateValues" dxfId="8020" priority="10241"/>
    <cfRule type="duplicateValues" dxfId="8019" priority="10218"/>
    <cfRule type="duplicateValues" dxfId="8018" priority="10222"/>
    <cfRule type="duplicateValues" dxfId="8017" priority="10242"/>
    <cfRule type="duplicateValues" dxfId="8016" priority="10245"/>
    <cfRule type="duplicateValues" dxfId="8015" priority="10238"/>
    <cfRule type="duplicateValues" dxfId="8014" priority="10243"/>
    <cfRule type="duplicateValues" dxfId="8013" priority="10230"/>
    <cfRule type="duplicateValues" dxfId="8012" priority="10229"/>
    <cfRule type="duplicateValues" dxfId="8011" priority="10244"/>
    <cfRule type="duplicateValues" dxfId="8010" priority="10223"/>
    <cfRule type="duplicateValues" dxfId="8009" priority="10231"/>
    <cfRule type="duplicateValues" dxfId="8008" priority="10228"/>
    <cfRule type="duplicateValues" dxfId="8007" priority="10227"/>
    <cfRule type="duplicateValues" dxfId="8006" priority="10226"/>
    <cfRule type="duplicateValues" dxfId="8005" priority="10225"/>
    <cfRule type="duplicateValues" dxfId="8004" priority="10224"/>
    <cfRule type="duplicateValues" dxfId="8003" priority="10221"/>
    <cfRule type="duplicateValues" dxfId="8002" priority="10220"/>
    <cfRule type="duplicateValues" dxfId="8001" priority="10219"/>
    <cfRule type="duplicateValues" dxfId="8000" priority="10217"/>
    <cfRule type="duplicateValues" dxfId="7999" priority="10216"/>
    <cfRule type="duplicateValues" dxfId="7998" priority="10232"/>
    <cfRule type="duplicateValues" dxfId="7997" priority="10233"/>
    <cfRule type="duplicateValues" dxfId="7996" priority="10234"/>
    <cfRule type="duplicateValues" dxfId="7995" priority="10235"/>
    <cfRule type="duplicateValues" dxfId="7994" priority="10236"/>
    <cfRule type="duplicateValues" dxfId="7993" priority="10237"/>
    <cfRule type="duplicateValues" dxfId="7992" priority="10215"/>
    <cfRule type="duplicateValues" dxfId="7991" priority="10239"/>
    <cfRule type="duplicateValues" dxfId="7990" priority="10240"/>
  </conditionalFormatting>
  <conditionalFormatting sqref="A84">
    <cfRule type="duplicateValues" dxfId="7989" priority="2125"/>
    <cfRule type="duplicateValues" dxfId="7988" priority="2121"/>
    <cfRule type="duplicateValues" dxfId="7987" priority="2122"/>
    <cfRule type="duplicateValues" dxfId="7986" priority="2120"/>
    <cfRule type="duplicateValues" dxfId="7985" priority="2123"/>
    <cfRule type="duplicateValues" dxfId="7984" priority="2124"/>
  </conditionalFormatting>
  <conditionalFormatting sqref="A95:A100">
    <cfRule type="duplicateValues" dxfId="7983" priority="1660557"/>
  </conditionalFormatting>
  <conditionalFormatting sqref="A102">
    <cfRule type="duplicateValues" dxfId="7982" priority="1967"/>
  </conditionalFormatting>
  <conditionalFormatting sqref="A103">
    <cfRule type="duplicateValues" dxfId="7981" priority="483"/>
    <cfRule type="duplicateValues" dxfId="7980" priority="484"/>
    <cfRule type="duplicateValues" dxfId="7979" priority="485"/>
    <cfRule type="duplicateValues" dxfId="7978" priority="486"/>
    <cfRule type="duplicateValues" dxfId="7977" priority="487"/>
    <cfRule type="duplicateValues" dxfId="7976" priority="488"/>
    <cfRule type="duplicateValues" dxfId="7975" priority="489"/>
    <cfRule type="duplicateValues" dxfId="7974" priority="490"/>
    <cfRule type="duplicateValues" dxfId="7973" priority="491"/>
    <cfRule type="duplicateValues" dxfId="7972" priority="492"/>
    <cfRule type="duplicateValues" dxfId="7971" priority="493"/>
    <cfRule type="duplicateValues" dxfId="7970" priority="494"/>
    <cfRule type="duplicateValues" dxfId="7969" priority="495"/>
    <cfRule type="duplicateValues" dxfId="7968" priority="496"/>
    <cfRule type="duplicateValues" dxfId="7967" priority="497"/>
    <cfRule type="duplicateValues" dxfId="7966" priority="498"/>
    <cfRule type="duplicateValues" dxfId="7965" priority="499"/>
    <cfRule type="duplicateValues" dxfId="7964" priority="500"/>
    <cfRule type="duplicateValues" dxfId="7963" priority="501"/>
    <cfRule type="duplicateValues" dxfId="7962" priority="502"/>
    <cfRule type="duplicateValues" dxfId="7961" priority="503"/>
    <cfRule type="duplicateValues" dxfId="7960" priority="504"/>
    <cfRule type="duplicateValues" dxfId="7959" priority="506"/>
    <cfRule type="duplicateValues" dxfId="7958" priority="507"/>
    <cfRule type="duplicateValues" dxfId="7957" priority="508"/>
    <cfRule type="duplicateValues" dxfId="7956" priority="509"/>
    <cfRule type="duplicateValues" dxfId="7955" priority="510"/>
    <cfRule type="duplicateValues" dxfId="7954" priority="511"/>
    <cfRule type="duplicateValues" dxfId="7953" priority="482"/>
    <cfRule type="duplicateValues" dxfId="7952" priority="505"/>
    <cfRule type="duplicateValues" dxfId="7951" priority="472"/>
    <cfRule type="duplicateValues" dxfId="7950" priority="473"/>
    <cfRule type="duplicateValues" dxfId="7949" priority="474"/>
    <cfRule type="duplicateValues" dxfId="7948" priority="475"/>
    <cfRule type="duplicateValues" dxfId="7947" priority="476"/>
    <cfRule type="duplicateValues" dxfId="7946" priority="477"/>
    <cfRule type="duplicateValues" dxfId="7945" priority="478"/>
    <cfRule type="duplicateValues" dxfId="7944" priority="479"/>
    <cfRule type="duplicateValues" dxfId="7943" priority="480"/>
    <cfRule type="duplicateValues" dxfId="7942" priority="481"/>
  </conditionalFormatting>
  <conditionalFormatting sqref="A136">
    <cfRule type="duplicateValues" dxfId="7941" priority="5397"/>
    <cfRule type="duplicateValues" dxfId="7940" priority="5396"/>
    <cfRule type="duplicateValues" dxfId="7939" priority="5395"/>
    <cfRule type="duplicateValues" dxfId="7938" priority="5394"/>
    <cfRule type="duplicateValues" dxfId="7937" priority="5393"/>
    <cfRule type="duplicateValues" dxfId="7936" priority="5392"/>
    <cfRule type="duplicateValues" dxfId="7935" priority="5391"/>
    <cfRule type="duplicateValues" dxfId="7934" priority="5390"/>
    <cfRule type="duplicateValues" dxfId="7933" priority="5389"/>
    <cfRule type="duplicateValues" dxfId="7932" priority="5388"/>
    <cfRule type="duplicateValues" dxfId="7931" priority="5377"/>
    <cfRule type="duplicateValues" dxfId="7930" priority="5386"/>
    <cfRule type="duplicateValues" dxfId="7929" priority="5385"/>
    <cfRule type="duplicateValues" dxfId="7928" priority="5378"/>
    <cfRule type="duplicateValues" dxfId="7927" priority="5384"/>
    <cfRule type="duplicateValues" dxfId="7926" priority="5383"/>
    <cfRule type="duplicateValues" dxfId="7925" priority="5382"/>
    <cfRule type="duplicateValues" dxfId="7924" priority="5381"/>
    <cfRule type="duplicateValues" dxfId="7923" priority="5380"/>
    <cfRule type="duplicateValues" dxfId="7922" priority="5387"/>
    <cfRule type="duplicateValues" dxfId="7921" priority="5370"/>
    <cfRule type="duplicateValues" dxfId="7920" priority="5371"/>
    <cfRule type="duplicateValues" dxfId="7919" priority="5372"/>
    <cfRule type="duplicateValues" dxfId="7918" priority="5373"/>
    <cfRule type="duplicateValues" dxfId="7917" priority="5374"/>
    <cfRule type="duplicateValues" dxfId="7916" priority="5375"/>
    <cfRule type="duplicateValues" dxfId="7915" priority="5376"/>
    <cfRule type="duplicateValues" dxfId="7914" priority="5379"/>
    <cfRule type="duplicateValues" dxfId="7913" priority="5403"/>
    <cfRule type="duplicateValues" dxfId="7912" priority="5402"/>
    <cfRule type="duplicateValues" dxfId="7911" priority="5401"/>
    <cfRule type="duplicateValues" dxfId="7910" priority="5400"/>
    <cfRule type="duplicateValues" dxfId="7909" priority="5399"/>
    <cfRule type="duplicateValues" dxfId="7908" priority="5398"/>
  </conditionalFormatting>
  <conditionalFormatting sqref="A137">
    <cfRule type="duplicateValues" dxfId="7907" priority="5355"/>
    <cfRule type="duplicateValues" dxfId="7906" priority="5356"/>
    <cfRule type="duplicateValues" dxfId="7905" priority="5338"/>
    <cfRule type="duplicateValues" dxfId="7904" priority="5339"/>
    <cfRule type="duplicateValues" dxfId="7903" priority="5340"/>
    <cfRule type="duplicateValues" dxfId="7902" priority="5342"/>
    <cfRule type="duplicateValues" dxfId="7901" priority="5343"/>
    <cfRule type="duplicateValues" dxfId="7900" priority="5344"/>
    <cfRule type="duplicateValues" dxfId="7899" priority="5345"/>
    <cfRule type="duplicateValues" dxfId="7898" priority="5346"/>
    <cfRule type="duplicateValues" dxfId="7897" priority="5347"/>
    <cfRule type="duplicateValues" dxfId="7896" priority="5348"/>
    <cfRule type="duplicateValues" dxfId="7895" priority="5349"/>
    <cfRule type="duplicateValues" dxfId="7894" priority="5350"/>
    <cfRule type="duplicateValues" dxfId="7893" priority="5367"/>
    <cfRule type="duplicateValues" dxfId="7892" priority="5351"/>
    <cfRule type="duplicateValues" dxfId="7891" priority="5352"/>
    <cfRule type="duplicateValues" dxfId="7890" priority="5353"/>
    <cfRule type="duplicateValues" dxfId="7889" priority="5358"/>
    <cfRule type="duplicateValues" dxfId="7888" priority="5354"/>
    <cfRule type="duplicateValues" dxfId="7887" priority="5366"/>
    <cfRule type="duplicateValues" dxfId="7886" priority="5365"/>
    <cfRule type="duplicateValues" dxfId="7885" priority="5364"/>
    <cfRule type="duplicateValues" dxfId="7884" priority="5363"/>
    <cfRule type="duplicateValues" dxfId="7883" priority="5362"/>
    <cfRule type="duplicateValues" dxfId="7882" priority="5361"/>
    <cfRule type="duplicateValues" dxfId="7881" priority="5360"/>
    <cfRule type="duplicateValues" dxfId="7880" priority="5359"/>
    <cfRule type="duplicateValues" dxfId="7879" priority="5357"/>
    <cfRule type="duplicateValues" dxfId="7878" priority="5341"/>
    <cfRule type="duplicateValues" dxfId="7877" priority="5332"/>
    <cfRule type="duplicateValues" dxfId="7876" priority="5333"/>
    <cfRule type="duplicateValues" dxfId="7875" priority="5334"/>
    <cfRule type="duplicateValues" dxfId="7874" priority="5335"/>
    <cfRule type="duplicateValues" dxfId="7873" priority="5336"/>
    <cfRule type="duplicateValues" dxfId="7872" priority="5337"/>
  </conditionalFormatting>
  <conditionalFormatting sqref="A138">
    <cfRule type="duplicateValues" dxfId="7871" priority="5320"/>
    <cfRule type="duplicateValues" dxfId="7870" priority="5319"/>
    <cfRule type="duplicateValues" dxfId="7869" priority="5318"/>
    <cfRule type="duplicateValues" dxfId="7868" priority="5317"/>
    <cfRule type="duplicateValues" dxfId="7867" priority="5316"/>
    <cfRule type="duplicateValues" dxfId="7866" priority="5315"/>
    <cfRule type="duplicateValues" dxfId="7865" priority="5314"/>
    <cfRule type="duplicateValues" dxfId="7864" priority="5313"/>
    <cfRule type="duplicateValues" dxfId="7863" priority="5310"/>
    <cfRule type="duplicateValues" dxfId="7862" priority="5311"/>
    <cfRule type="duplicateValues" dxfId="7861" priority="5312"/>
    <cfRule type="duplicateValues" dxfId="7860" priority="5297"/>
    <cfRule type="duplicateValues" dxfId="7859" priority="5298"/>
    <cfRule type="duplicateValues" dxfId="7858" priority="5299"/>
    <cfRule type="duplicateValues" dxfId="7857" priority="5300"/>
    <cfRule type="duplicateValues" dxfId="7856" priority="5306"/>
    <cfRule type="duplicateValues" dxfId="7855" priority="5305"/>
    <cfRule type="duplicateValues" dxfId="7854" priority="5304"/>
    <cfRule type="duplicateValues" dxfId="7853" priority="5303"/>
    <cfRule type="duplicateValues" dxfId="7852" priority="5302"/>
    <cfRule type="duplicateValues" dxfId="7851" priority="5309"/>
    <cfRule type="duplicateValues" dxfId="7850" priority="5321"/>
    <cfRule type="duplicateValues" dxfId="7849" priority="5296"/>
    <cfRule type="duplicateValues" dxfId="7848" priority="5322"/>
    <cfRule type="duplicateValues" dxfId="7847" priority="5323"/>
    <cfRule type="duplicateValues" dxfId="7846" priority="5324"/>
    <cfRule type="duplicateValues" dxfId="7845" priority="5325"/>
    <cfRule type="duplicateValues" dxfId="7844" priority="5326"/>
    <cfRule type="duplicateValues" dxfId="7843" priority="5327"/>
    <cfRule type="duplicateValues" dxfId="7842" priority="5331"/>
    <cfRule type="duplicateValues" dxfId="7841" priority="5329"/>
    <cfRule type="duplicateValues" dxfId="7840" priority="5330"/>
    <cfRule type="duplicateValues" dxfId="7839" priority="5301"/>
    <cfRule type="duplicateValues" dxfId="7838" priority="5308"/>
    <cfRule type="duplicateValues" dxfId="7837" priority="5307"/>
    <cfRule type="duplicateValues" dxfId="7836" priority="5328"/>
  </conditionalFormatting>
  <conditionalFormatting sqref="A139">
    <cfRule type="duplicateValues" dxfId="7835" priority="5260"/>
    <cfRule type="duplicateValues" dxfId="7834" priority="5281"/>
    <cfRule type="duplicateValues" dxfId="7833" priority="5293"/>
    <cfRule type="duplicateValues" dxfId="7832" priority="5274"/>
    <cfRule type="duplicateValues" dxfId="7831" priority="5291"/>
    <cfRule type="duplicateValues" dxfId="7830" priority="5290"/>
    <cfRule type="duplicateValues" dxfId="7829" priority="5289"/>
    <cfRule type="duplicateValues" dxfId="7828" priority="5288"/>
    <cfRule type="duplicateValues" dxfId="7827" priority="5287"/>
    <cfRule type="duplicateValues" dxfId="7826" priority="5286"/>
    <cfRule type="duplicateValues" dxfId="7825" priority="5285"/>
    <cfRule type="duplicateValues" dxfId="7824" priority="5284"/>
    <cfRule type="duplicateValues" dxfId="7823" priority="5283"/>
    <cfRule type="duplicateValues" dxfId="7822" priority="5282"/>
    <cfRule type="duplicateValues" dxfId="7821" priority="5280"/>
    <cfRule type="duplicateValues" dxfId="7820" priority="5295"/>
    <cfRule type="duplicateValues" dxfId="7819" priority="5294"/>
    <cfRule type="duplicateValues" dxfId="7818" priority="5292"/>
    <cfRule type="duplicateValues" dxfId="7817" priority="5279"/>
    <cfRule type="duplicateValues" dxfId="7816" priority="5278"/>
    <cfRule type="duplicateValues" dxfId="7815" priority="5277"/>
    <cfRule type="duplicateValues" dxfId="7814" priority="5276"/>
    <cfRule type="duplicateValues" dxfId="7813" priority="5275"/>
    <cfRule type="duplicateValues" dxfId="7812" priority="5273"/>
    <cfRule type="duplicateValues" dxfId="7811" priority="5272"/>
    <cfRule type="duplicateValues" dxfId="7810" priority="5271"/>
    <cfRule type="duplicateValues" dxfId="7809" priority="5270"/>
    <cfRule type="duplicateValues" dxfId="7808" priority="5269"/>
    <cfRule type="duplicateValues" dxfId="7807" priority="5268"/>
    <cfRule type="duplicateValues" dxfId="7806" priority="5267"/>
    <cfRule type="duplicateValues" dxfId="7805" priority="5266"/>
    <cfRule type="duplicateValues" dxfId="7804" priority="5265"/>
    <cfRule type="duplicateValues" dxfId="7803" priority="5264"/>
    <cfRule type="duplicateValues" dxfId="7802" priority="5263"/>
    <cfRule type="duplicateValues" dxfId="7801" priority="5262"/>
    <cfRule type="duplicateValues" dxfId="7800" priority="5261"/>
  </conditionalFormatting>
  <conditionalFormatting sqref="A140">
    <cfRule type="duplicateValues" dxfId="7799" priority="5258"/>
    <cfRule type="duplicateValues" dxfId="7798" priority="5257"/>
    <cfRule type="duplicateValues" dxfId="7797" priority="5243"/>
    <cfRule type="duplicateValues" dxfId="7796" priority="5256"/>
    <cfRule type="duplicateValues" dxfId="7795" priority="5224"/>
    <cfRule type="duplicateValues" dxfId="7794" priority="5225"/>
    <cfRule type="duplicateValues" dxfId="7793" priority="5226"/>
    <cfRule type="duplicateValues" dxfId="7792" priority="5227"/>
    <cfRule type="duplicateValues" dxfId="7791" priority="5228"/>
    <cfRule type="duplicateValues" dxfId="7790" priority="5229"/>
    <cfRule type="duplicateValues" dxfId="7789" priority="5230"/>
    <cfRule type="duplicateValues" dxfId="7788" priority="5244"/>
    <cfRule type="duplicateValues" dxfId="7787" priority="5245"/>
    <cfRule type="duplicateValues" dxfId="7786" priority="5231"/>
    <cfRule type="duplicateValues" dxfId="7785" priority="5248"/>
    <cfRule type="duplicateValues" dxfId="7784" priority="5259"/>
    <cfRule type="duplicateValues" dxfId="7783" priority="5246"/>
    <cfRule type="duplicateValues" dxfId="7782" priority="5247"/>
    <cfRule type="duplicateValues" dxfId="7781" priority="5249"/>
    <cfRule type="duplicateValues" dxfId="7780" priority="5250"/>
    <cfRule type="duplicateValues" dxfId="7779" priority="5232"/>
    <cfRule type="duplicateValues" dxfId="7778" priority="5233"/>
    <cfRule type="duplicateValues" dxfId="7777" priority="5234"/>
    <cfRule type="duplicateValues" dxfId="7776" priority="5235"/>
    <cfRule type="duplicateValues" dxfId="7775" priority="5236"/>
    <cfRule type="duplicateValues" dxfId="7774" priority="5237"/>
    <cfRule type="duplicateValues" dxfId="7773" priority="5238"/>
    <cfRule type="duplicateValues" dxfId="7772" priority="5239"/>
    <cfRule type="duplicateValues" dxfId="7771" priority="5240"/>
    <cfRule type="duplicateValues" dxfId="7770" priority="5241"/>
    <cfRule type="duplicateValues" dxfId="7769" priority="5242"/>
    <cfRule type="duplicateValues" dxfId="7768" priority="5251"/>
    <cfRule type="duplicateValues" dxfId="7767" priority="5252"/>
    <cfRule type="duplicateValues" dxfId="7766" priority="5253"/>
    <cfRule type="duplicateValues" dxfId="7765" priority="5254"/>
    <cfRule type="duplicateValues" dxfId="7764" priority="5255"/>
  </conditionalFormatting>
  <conditionalFormatting sqref="A141:A142">
    <cfRule type="duplicateValues" dxfId="7763" priority="5222"/>
    <cfRule type="duplicateValues" dxfId="7762" priority="5223"/>
    <cfRule type="duplicateValues" dxfId="7761" priority="5188"/>
    <cfRule type="duplicateValues" dxfId="7760" priority="5189"/>
    <cfRule type="duplicateValues" dxfId="7759" priority="5190"/>
    <cfRule type="duplicateValues" dxfId="7758" priority="5191"/>
    <cfRule type="duplicateValues" dxfId="7757" priority="5192"/>
    <cfRule type="duplicateValues" dxfId="7756" priority="5193"/>
    <cfRule type="duplicateValues" dxfId="7755" priority="5194"/>
    <cfRule type="duplicateValues" dxfId="7754" priority="5195"/>
    <cfRule type="duplicateValues" dxfId="7753" priority="5196"/>
    <cfRule type="duplicateValues" dxfId="7752" priority="5208"/>
    <cfRule type="duplicateValues" dxfId="7751" priority="5209"/>
    <cfRule type="duplicateValues" dxfId="7750" priority="5210"/>
    <cfRule type="duplicateValues" dxfId="7749" priority="5221"/>
    <cfRule type="duplicateValues" dxfId="7748" priority="5197"/>
    <cfRule type="duplicateValues" dxfId="7747" priority="5198"/>
    <cfRule type="duplicateValues" dxfId="7746" priority="5211"/>
    <cfRule type="duplicateValues" dxfId="7745" priority="5212"/>
    <cfRule type="duplicateValues" dxfId="7744" priority="5213"/>
    <cfRule type="duplicateValues" dxfId="7743" priority="5214"/>
    <cfRule type="duplicateValues" dxfId="7742" priority="5200"/>
    <cfRule type="duplicateValues" dxfId="7741" priority="5216"/>
    <cfRule type="duplicateValues" dxfId="7740" priority="5217"/>
    <cfRule type="duplicateValues" dxfId="7739" priority="5218"/>
    <cfRule type="duplicateValues" dxfId="7738" priority="5219"/>
    <cfRule type="duplicateValues" dxfId="7737" priority="5220"/>
    <cfRule type="duplicateValues" dxfId="7736" priority="5201"/>
    <cfRule type="duplicateValues" dxfId="7735" priority="5202"/>
    <cfRule type="duplicateValues" dxfId="7734" priority="5203"/>
    <cfRule type="duplicateValues" dxfId="7733" priority="5215"/>
    <cfRule type="duplicateValues" dxfId="7732" priority="5204"/>
    <cfRule type="duplicateValues" dxfId="7731" priority="5205"/>
    <cfRule type="duplicateValues" dxfId="7730" priority="5206"/>
    <cfRule type="duplicateValues" dxfId="7729" priority="5199"/>
    <cfRule type="duplicateValues" dxfId="7728" priority="5207"/>
  </conditionalFormatting>
  <conditionalFormatting sqref="A149 A151">
    <cfRule type="duplicateValues" dxfId="7727" priority="1661600"/>
    <cfRule type="duplicateValues" dxfId="7726" priority="1661602"/>
    <cfRule type="duplicateValues" dxfId="7725" priority="1661603"/>
    <cfRule type="duplicateValues" dxfId="7724" priority="1661606"/>
  </conditionalFormatting>
  <conditionalFormatting sqref="A149">
    <cfRule type="duplicateValues" dxfId="7723" priority="5124"/>
    <cfRule type="duplicateValues" dxfId="7722" priority="5125"/>
    <cfRule type="duplicateValues" dxfId="7721" priority="5126"/>
    <cfRule type="duplicateValues" dxfId="7720" priority="5127"/>
    <cfRule type="duplicateValues" dxfId="7719" priority="5128"/>
    <cfRule type="duplicateValues" dxfId="7718" priority="5129"/>
    <cfRule type="duplicateValues" dxfId="7717" priority="5130"/>
    <cfRule type="duplicateValues" dxfId="7716" priority="5131"/>
    <cfRule type="duplicateValues" dxfId="7715" priority="5132"/>
    <cfRule type="duplicateValues" dxfId="7714" priority="5134"/>
    <cfRule type="duplicateValues" dxfId="7713" priority="5135"/>
    <cfRule type="duplicateValues" dxfId="7712" priority="5136"/>
    <cfRule type="duplicateValues" dxfId="7711" priority="5137"/>
    <cfRule type="duplicateValues" dxfId="7710" priority="5138"/>
    <cfRule type="duplicateValues" dxfId="7709" priority="5139"/>
    <cfRule type="duplicateValues" dxfId="7708" priority="5140"/>
    <cfRule type="duplicateValues" dxfId="7707" priority="5141"/>
    <cfRule type="duplicateValues" dxfId="7706" priority="5142"/>
    <cfRule type="duplicateValues" dxfId="7705" priority="5143"/>
    <cfRule type="duplicateValues" dxfId="7704" priority="5144"/>
    <cfRule type="duplicateValues" dxfId="7703" priority="5145"/>
    <cfRule type="duplicateValues" dxfId="7702" priority="5150"/>
    <cfRule type="duplicateValues" dxfId="7701" priority="5147"/>
    <cfRule type="duplicateValues" dxfId="7700" priority="5146"/>
    <cfRule type="duplicateValues" dxfId="7699" priority="5116"/>
    <cfRule type="duplicateValues" dxfId="7698" priority="5117"/>
    <cfRule type="duplicateValues" dxfId="7697" priority="5118"/>
    <cfRule type="duplicateValues" dxfId="7696" priority="5119"/>
    <cfRule type="duplicateValues" dxfId="7695" priority="5120"/>
    <cfRule type="duplicateValues" dxfId="7694" priority="5121"/>
    <cfRule type="duplicateValues" dxfId="7693" priority="5122"/>
    <cfRule type="duplicateValues" dxfId="7692" priority="5123"/>
  </conditionalFormatting>
  <conditionalFormatting sqref="A156:A169">
    <cfRule type="duplicateValues" dxfId="7691" priority="4012"/>
    <cfRule type="duplicateValues" dxfId="7690" priority="4011"/>
    <cfRule type="duplicateValues" dxfId="7689" priority="4010"/>
    <cfRule type="duplicateValues" dxfId="7688" priority="4009"/>
    <cfRule type="duplicateValues" dxfId="7687" priority="4008"/>
    <cfRule type="duplicateValues" dxfId="7686" priority="4020"/>
    <cfRule type="duplicateValues" dxfId="7685" priority="4038"/>
    <cfRule type="duplicateValues" dxfId="7684" priority="4044"/>
    <cfRule type="duplicateValues" dxfId="7683" priority="4043"/>
    <cfRule type="duplicateValues" dxfId="7682" priority="4042"/>
    <cfRule type="duplicateValues" dxfId="7681" priority="4041"/>
    <cfRule type="duplicateValues" dxfId="7680" priority="4040"/>
    <cfRule type="duplicateValues" dxfId="7679" priority="4039"/>
    <cfRule type="duplicateValues" dxfId="7678" priority="4037"/>
    <cfRule type="duplicateValues" dxfId="7677" priority="4036"/>
    <cfRule type="duplicateValues" dxfId="7676" priority="4035"/>
    <cfRule type="duplicateValues" dxfId="7675" priority="4034"/>
    <cfRule type="duplicateValues" dxfId="7674" priority="4033"/>
    <cfRule type="duplicateValues" dxfId="7673" priority="4032"/>
    <cfRule type="duplicateValues" dxfId="7672" priority="4031"/>
    <cfRule type="duplicateValues" dxfId="7671" priority="4030"/>
    <cfRule type="duplicateValues" dxfId="7670" priority="4029"/>
    <cfRule type="duplicateValues" dxfId="7669" priority="4028"/>
    <cfRule type="duplicateValues" dxfId="7668" priority="4027"/>
    <cfRule type="duplicateValues" dxfId="7667" priority="4026"/>
    <cfRule type="duplicateValues" dxfId="7666" priority="4025"/>
    <cfRule type="duplicateValues" dxfId="7665" priority="4024"/>
    <cfRule type="duplicateValues" dxfId="7664" priority="4023"/>
    <cfRule type="duplicateValues" dxfId="7663" priority="4022"/>
    <cfRule type="duplicateValues" dxfId="7662" priority="4021"/>
    <cfRule type="duplicateValues" dxfId="7661" priority="4019"/>
    <cfRule type="duplicateValues" dxfId="7660" priority="4018"/>
    <cfRule type="duplicateValues" dxfId="7659" priority="4017"/>
    <cfRule type="duplicateValues" dxfId="7658" priority="4016"/>
    <cfRule type="duplicateValues" dxfId="7657" priority="4015"/>
    <cfRule type="duplicateValues" dxfId="7656" priority="4014"/>
    <cfRule type="duplicateValues" dxfId="7655" priority="4013"/>
  </conditionalFormatting>
  <conditionalFormatting sqref="A170:A172">
    <cfRule type="duplicateValues" dxfId="7654" priority="3830"/>
    <cfRule type="duplicateValues" dxfId="7653" priority="3862"/>
    <cfRule type="duplicateValues" dxfId="7652" priority="3860"/>
    <cfRule type="duplicateValues" dxfId="7651" priority="3859"/>
    <cfRule type="duplicateValues" dxfId="7650" priority="3858"/>
    <cfRule type="duplicateValues" dxfId="7649" priority="3857"/>
    <cfRule type="duplicateValues" dxfId="7648" priority="3855"/>
    <cfRule type="duplicateValues" dxfId="7647" priority="3854"/>
    <cfRule type="duplicateValues" dxfId="7646" priority="3829"/>
    <cfRule type="duplicateValues" dxfId="7645" priority="3853"/>
    <cfRule type="duplicateValues" dxfId="7644" priority="3852"/>
    <cfRule type="duplicateValues" dxfId="7643" priority="3851"/>
    <cfRule type="duplicateValues" dxfId="7642" priority="3850"/>
    <cfRule type="duplicateValues" dxfId="7641" priority="3849"/>
    <cfRule type="duplicateValues" dxfId="7640" priority="3848"/>
    <cfRule type="duplicateValues" dxfId="7639" priority="3847"/>
    <cfRule type="duplicateValues" dxfId="7638" priority="3846"/>
    <cfRule type="duplicateValues" dxfId="7637" priority="3845"/>
    <cfRule type="duplicateValues" dxfId="7636" priority="3844"/>
    <cfRule type="duplicateValues" dxfId="7635" priority="3843"/>
    <cfRule type="duplicateValues" dxfId="7634" priority="3842"/>
    <cfRule type="duplicateValues" dxfId="7633" priority="3841"/>
    <cfRule type="duplicateValues" dxfId="7632" priority="3840"/>
    <cfRule type="duplicateValues" dxfId="7631" priority="3839"/>
    <cfRule type="duplicateValues" dxfId="7630" priority="3837"/>
    <cfRule type="duplicateValues" dxfId="7629" priority="3836"/>
    <cfRule type="duplicateValues" dxfId="7628" priority="3838"/>
    <cfRule type="duplicateValues" dxfId="7627" priority="3835"/>
    <cfRule type="duplicateValues" dxfId="7626" priority="3834"/>
    <cfRule type="duplicateValues" dxfId="7625" priority="3833"/>
    <cfRule type="duplicateValues" dxfId="7624" priority="3832"/>
    <cfRule type="duplicateValues" dxfId="7623" priority="3827"/>
    <cfRule type="duplicateValues" dxfId="7622" priority="3828"/>
    <cfRule type="duplicateValues" dxfId="7621" priority="3856"/>
    <cfRule type="duplicateValues" dxfId="7620" priority="3831"/>
    <cfRule type="duplicateValues" dxfId="7619" priority="3861"/>
  </conditionalFormatting>
  <conditionalFormatting sqref="A181:A184">
    <cfRule type="duplicateValues" dxfId="7618" priority="10074"/>
    <cfRule type="duplicateValues" dxfId="7617" priority="10075"/>
    <cfRule type="duplicateValues" dxfId="7616" priority="10076"/>
    <cfRule type="duplicateValues" dxfId="7615" priority="10077"/>
    <cfRule type="duplicateValues" dxfId="7614" priority="10078"/>
    <cfRule type="duplicateValues" dxfId="7613" priority="10079"/>
    <cfRule type="duplicateValues" dxfId="7612" priority="10080"/>
    <cfRule type="duplicateValues" dxfId="7611" priority="10081"/>
    <cfRule type="duplicateValues" dxfId="7610" priority="10082"/>
    <cfRule type="duplicateValues" dxfId="7609" priority="10083"/>
    <cfRule type="duplicateValues" dxfId="7608" priority="10084"/>
    <cfRule type="duplicateValues" dxfId="7607" priority="10086"/>
    <cfRule type="duplicateValues" dxfId="7606" priority="10087"/>
    <cfRule type="duplicateValues" dxfId="7605" priority="10088"/>
    <cfRule type="duplicateValues" dxfId="7604" priority="10089"/>
    <cfRule type="duplicateValues" dxfId="7603" priority="10090"/>
    <cfRule type="duplicateValues" dxfId="7602" priority="10091"/>
    <cfRule type="duplicateValues" dxfId="7601" priority="10092"/>
    <cfRule type="duplicateValues" dxfId="7600" priority="10093"/>
    <cfRule type="duplicateValues" dxfId="7599" priority="10094"/>
    <cfRule type="duplicateValues" dxfId="7598" priority="10095"/>
    <cfRule type="duplicateValues" dxfId="7597" priority="10096"/>
    <cfRule type="duplicateValues" dxfId="7596" priority="10097"/>
    <cfRule type="duplicateValues" dxfId="7595" priority="10098"/>
    <cfRule type="duplicateValues" dxfId="7594" priority="10099"/>
    <cfRule type="duplicateValues" dxfId="7593" priority="10100"/>
    <cfRule type="duplicateValues" dxfId="7592" priority="10044"/>
    <cfRule type="duplicateValues" dxfId="7591" priority="10085"/>
    <cfRule type="duplicateValues" dxfId="7590" priority="10042"/>
    <cfRule type="duplicateValues" dxfId="7589" priority="10043"/>
    <cfRule type="duplicateValues" dxfId="7588" priority="10045"/>
    <cfRule type="duplicateValues" dxfId="7587" priority="10046"/>
    <cfRule type="duplicateValues" dxfId="7586" priority="10047"/>
    <cfRule type="duplicateValues" dxfId="7585" priority="10048"/>
    <cfRule type="duplicateValues" dxfId="7584" priority="10049"/>
    <cfRule type="duplicateValues" dxfId="7583" priority="10050"/>
    <cfRule type="duplicateValues" dxfId="7582" priority="10051"/>
    <cfRule type="duplicateValues" dxfId="7581" priority="10052"/>
    <cfRule type="duplicateValues" dxfId="7580" priority="10053"/>
    <cfRule type="duplicateValues" dxfId="7579" priority="10054"/>
    <cfRule type="duplicateValues" dxfId="7578" priority="10055"/>
    <cfRule type="duplicateValues" dxfId="7577" priority="10056"/>
    <cfRule type="duplicateValues" dxfId="7576" priority="10057"/>
    <cfRule type="duplicateValues" dxfId="7575" priority="10058"/>
    <cfRule type="duplicateValues" dxfId="7574" priority="10059"/>
    <cfRule type="duplicateValues" dxfId="7573" priority="10060"/>
    <cfRule type="duplicateValues" dxfId="7572" priority="10061"/>
    <cfRule type="duplicateValues" dxfId="7571" priority="10062"/>
    <cfRule type="duplicateValues" dxfId="7570" priority="10063"/>
    <cfRule type="duplicateValues" dxfId="7569" priority="10064"/>
    <cfRule type="duplicateValues" dxfId="7568" priority="10065"/>
    <cfRule type="duplicateValues" dxfId="7567" priority="10066"/>
    <cfRule type="duplicateValues" dxfId="7566" priority="10067"/>
    <cfRule type="duplicateValues" dxfId="7565" priority="10068"/>
    <cfRule type="duplicateValues" dxfId="7564" priority="10069"/>
    <cfRule type="duplicateValues" dxfId="7563" priority="10070"/>
    <cfRule type="duplicateValues" dxfId="7562" priority="10071"/>
    <cfRule type="duplicateValues" dxfId="7561" priority="10072"/>
    <cfRule type="duplicateValues" dxfId="7560" priority="10073"/>
  </conditionalFormatting>
  <conditionalFormatting sqref="A186:A189">
    <cfRule type="duplicateValues" dxfId="7559" priority="5667"/>
    <cfRule type="duplicateValues" dxfId="7558" priority="5687"/>
    <cfRule type="duplicateValues" dxfId="7557" priority="5686"/>
    <cfRule type="duplicateValues" dxfId="7556" priority="5685"/>
    <cfRule type="duplicateValues" dxfId="7555" priority="5692"/>
    <cfRule type="duplicateValues" dxfId="7554" priority="5684"/>
    <cfRule type="duplicateValues" dxfId="7553" priority="5657"/>
    <cfRule type="duplicateValues" dxfId="7552" priority="5658"/>
    <cfRule type="duplicateValues" dxfId="7551" priority="5659"/>
    <cfRule type="duplicateValues" dxfId="7550" priority="5660"/>
    <cfRule type="duplicateValues" dxfId="7549" priority="5661"/>
    <cfRule type="duplicateValues" dxfId="7548" priority="5662"/>
    <cfRule type="duplicateValues" dxfId="7547" priority="5663"/>
    <cfRule type="duplicateValues" dxfId="7546" priority="5664"/>
    <cfRule type="duplicateValues" dxfId="7545" priority="5665"/>
    <cfRule type="duplicateValues" dxfId="7544" priority="5666"/>
    <cfRule type="duplicateValues" dxfId="7543" priority="5713"/>
    <cfRule type="duplicateValues" dxfId="7542" priority="5668"/>
    <cfRule type="duplicateValues" dxfId="7541" priority="5669"/>
    <cfRule type="duplicateValues" dxfId="7540" priority="5710"/>
    <cfRule type="duplicateValues" dxfId="7539" priority="5711"/>
    <cfRule type="duplicateValues" dxfId="7538" priority="5712"/>
    <cfRule type="duplicateValues" dxfId="7537" priority="5683"/>
    <cfRule type="duplicateValues" dxfId="7536" priority="5682"/>
    <cfRule type="duplicateValues" dxfId="7535" priority="5681"/>
    <cfRule type="duplicateValues" dxfId="7534" priority="5680"/>
    <cfRule type="duplicateValues" dxfId="7533" priority="5679"/>
    <cfRule type="duplicateValues" dxfId="7532" priority="5678"/>
    <cfRule type="duplicateValues" dxfId="7531" priority="5677"/>
    <cfRule type="duplicateValues" dxfId="7530" priority="5676"/>
    <cfRule type="duplicateValues" dxfId="7529" priority="5674"/>
    <cfRule type="duplicateValues" dxfId="7528" priority="5673"/>
    <cfRule type="duplicateValues" dxfId="7527" priority="5670"/>
    <cfRule type="duplicateValues" dxfId="7526" priority="5672"/>
    <cfRule type="duplicateValues" dxfId="7525" priority="5671"/>
    <cfRule type="duplicateValues" dxfId="7524" priority="5688"/>
    <cfRule type="duplicateValues" dxfId="7523" priority="5695"/>
    <cfRule type="duplicateValues" dxfId="7522" priority="5656"/>
    <cfRule type="duplicateValues" dxfId="7521" priority="5690"/>
    <cfRule type="duplicateValues" dxfId="7520" priority="5689"/>
    <cfRule type="duplicateValues" dxfId="7519" priority="5691"/>
    <cfRule type="duplicateValues" dxfId="7518" priority="5693"/>
    <cfRule type="duplicateValues" dxfId="7517" priority="5694"/>
    <cfRule type="duplicateValues" dxfId="7516" priority="5696"/>
    <cfRule type="duplicateValues" dxfId="7515" priority="5697"/>
    <cfRule type="duplicateValues" dxfId="7514" priority="5698"/>
    <cfRule type="duplicateValues" dxfId="7513" priority="5699"/>
    <cfRule type="duplicateValues" dxfId="7512" priority="5700"/>
    <cfRule type="duplicateValues" dxfId="7511" priority="5701"/>
    <cfRule type="duplicateValues" dxfId="7510" priority="5702"/>
    <cfRule type="duplicateValues" dxfId="7509" priority="5703"/>
    <cfRule type="duplicateValues" dxfId="7508" priority="5704"/>
    <cfRule type="duplicateValues" dxfId="7507" priority="5705"/>
    <cfRule type="duplicateValues" dxfId="7506" priority="5708"/>
    <cfRule type="duplicateValues" dxfId="7505" priority="5709"/>
  </conditionalFormatting>
  <conditionalFormatting sqref="A186:A190">
    <cfRule type="duplicateValues" dxfId="7504" priority="1663628"/>
    <cfRule type="duplicateValues" dxfId="7503" priority="1663629"/>
    <cfRule type="duplicateValues" dxfId="7502" priority="1663630"/>
    <cfRule type="duplicateValues" dxfId="7501" priority="1663627"/>
  </conditionalFormatting>
  <conditionalFormatting sqref="A191:A203">
    <cfRule type="duplicateValues" dxfId="7500" priority="3994"/>
    <cfRule type="duplicateValues" dxfId="7499" priority="4003"/>
    <cfRule type="duplicateValues" dxfId="7498" priority="4002"/>
    <cfRule type="duplicateValues" dxfId="7497" priority="4001"/>
    <cfRule type="duplicateValues" dxfId="7496" priority="4000"/>
    <cfRule type="duplicateValues" dxfId="7495" priority="3999"/>
    <cfRule type="duplicateValues" dxfId="7494" priority="3936"/>
    <cfRule type="duplicateValues" dxfId="7493" priority="3997"/>
    <cfRule type="duplicateValues" dxfId="7492" priority="3996"/>
    <cfRule type="duplicateValues" dxfId="7491" priority="3993"/>
    <cfRule type="duplicateValues" dxfId="7490" priority="3937"/>
    <cfRule type="duplicateValues" dxfId="7489" priority="3938"/>
    <cfRule type="duplicateValues" dxfId="7488" priority="3939"/>
    <cfRule type="duplicateValues" dxfId="7487" priority="3940"/>
    <cfRule type="duplicateValues" dxfId="7486" priority="3941"/>
    <cfRule type="duplicateValues" dxfId="7485" priority="3942"/>
    <cfRule type="duplicateValues" dxfId="7484" priority="3943"/>
    <cfRule type="duplicateValues" dxfId="7483" priority="3944"/>
    <cfRule type="duplicateValues" dxfId="7482" priority="3945"/>
    <cfRule type="duplicateValues" dxfId="7481" priority="3946"/>
    <cfRule type="duplicateValues" dxfId="7480" priority="3947"/>
    <cfRule type="duplicateValues" dxfId="7479" priority="3948"/>
    <cfRule type="duplicateValues" dxfId="7478" priority="3949"/>
    <cfRule type="duplicateValues" dxfId="7477" priority="3950"/>
    <cfRule type="duplicateValues" dxfId="7476" priority="3951"/>
    <cfRule type="duplicateValues" dxfId="7475" priority="3952"/>
    <cfRule type="duplicateValues" dxfId="7474" priority="3953"/>
    <cfRule type="duplicateValues" dxfId="7473" priority="3954"/>
    <cfRule type="duplicateValues" dxfId="7472" priority="3955"/>
    <cfRule type="duplicateValues" dxfId="7471" priority="3956"/>
    <cfRule type="duplicateValues" dxfId="7470" priority="3957"/>
    <cfRule type="duplicateValues" dxfId="7469" priority="3958"/>
    <cfRule type="duplicateValues" dxfId="7468" priority="3959"/>
    <cfRule type="duplicateValues" dxfId="7467" priority="3960"/>
    <cfRule type="duplicateValues" dxfId="7466" priority="3961"/>
    <cfRule type="duplicateValues" dxfId="7465" priority="3962"/>
    <cfRule type="duplicateValues" dxfId="7464" priority="3963"/>
    <cfRule type="duplicateValues" dxfId="7463" priority="3964"/>
    <cfRule type="duplicateValues" dxfId="7462" priority="3965"/>
    <cfRule type="duplicateValues" dxfId="7461" priority="3977"/>
    <cfRule type="duplicateValues" dxfId="7460" priority="3967"/>
    <cfRule type="duplicateValues" dxfId="7459" priority="3968"/>
    <cfRule type="duplicateValues" dxfId="7458" priority="3969"/>
    <cfRule type="duplicateValues" dxfId="7457" priority="3970"/>
    <cfRule type="duplicateValues" dxfId="7456" priority="3971"/>
    <cfRule type="duplicateValues" dxfId="7455" priority="3972"/>
    <cfRule type="duplicateValues" dxfId="7454" priority="3976"/>
    <cfRule type="duplicateValues" dxfId="7453" priority="3975"/>
    <cfRule type="duplicateValues" dxfId="7452" priority="3995"/>
    <cfRule type="duplicateValues" dxfId="7451" priority="3978"/>
    <cfRule type="duplicateValues" dxfId="7450" priority="3979"/>
    <cfRule type="duplicateValues" dxfId="7449" priority="3974"/>
    <cfRule type="duplicateValues" dxfId="7448" priority="3980"/>
    <cfRule type="duplicateValues" dxfId="7447" priority="3981"/>
    <cfRule type="duplicateValues" dxfId="7446" priority="3982"/>
    <cfRule type="duplicateValues" dxfId="7445" priority="3998"/>
    <cfRule type="duplicateValues" dxfId="7444" priority="3983"/>
    <cfRule type="duplicateValues" dxfId="7443" priority="3984"/>
    <cfRule type="duplicateValues" dxfId="7442" priority="3985"/>
    <cfRule type="duplicateValues" dxfId="7441" priority="3986"/>
    <cfRule type="duplicateValues" dxfId="7440" priority="3987"/>
    <cfRule type="duplicateValues" dxfId="7439" priority="3988"/>
    <cfRule type="duplicateValues" dxfId="7438" priority="3989"/>
    <cfRule type="duplicateValues" dxfId="7437" priority="3990"/>
    <cfRule type="duplicateValues" dxfId="7436" priority="3973"/>
    <cfRule type="duplicateValues" dxfId="7435" priority="3991"/>
    <cfRule type="duplicateValues" dxfId="7434" priority="4007"/>
    <cfRule type="duplicateValues" dxfId="7433" priority="3992"/>
    <cfRule type="duplicateValues" dxfId="7432" priority="4006"/>
    <cfRule type="duplicateValues" dxfId="7431" priority="4005"/>
    <cfRule type="duplicateValues" dxfId="7430" priority="4004"/>
    <cfRule type="duplicateValues" dxfId="7429" priority="3966"/>
  </conditionalFormatting>
  <conditionalFormatting sqref="A204:A210">
    <cfRule type="duplicateValues" dxfId="7428" priority="3928"/>
    <cfRule type="duplicateValues" dxfId="7427" priority="3929"/>
    <cfRule type="duplicateValues" dxfId="7426" priority="3930"/>
    <cfRule type="duplicateValues" dxfId="7425" priority="3931"/>
    <cfRule type="duplicateValues" dxfId="7424" priority="3932"/>
    <cfRule type="duplicateValues" dxfId="7423" priority="3933"/>
    <cfRule type="duplicateValues" dxfId="7422" priority="3934"/>
    <cfRule type="duplicateValues" dxfId="7421" priority="3935"/>
    <cfRule type="duplicateValues" dxfId="7420" priority="3923"/>
    <cfRule type="duplicateValues" dxfId="7419" priority="3895"/>
    <cfRule type="duplicateValues" dxfId="7418" priority="3915"/>
    <cfRule type="duplicateValues" dxfId="7417" priority="3901"/>
    <cfRule type="duplicateValues" dxfId="7416" priority="3900"/>
    <cfRule type="duplicateValues" dxfId="7415" priority="3899"/>
    <cfRule type="duplicateValues" dxfId="7414" priority="3898"/>
    <cfRule type="duplicateValues" dxfId="7413" priority="3897"/>
    <cfRule type="duplicateValues" dxfId="7412" priority="3902"/>
    <cfRule type="duplicateValues" dxfId="7411" priority="3903"/>
    <cfRule type="duplicateValues" dxfId="7410" priority="3896"/>
    <cfRule type="duplicateValues" dxfId="7409" priority="3864"/>
    <cfRule type="duplicateValues" dxfId="7408" priority="3865"/>
    <cfRule type="duplicateValues" dxfId="7407" priority="3866"/>
    <cfRule type="duplicateValues" dxfId="7406" priority="3918"/>
    <cfRule type="duplicateValues" dxfId="7405" priority="3867"/>
    <cfRule type="duplicateValues" dxfId="7404" priority="3868"/>
    <cfRule type="duplicateValues" dxfId="7403" priority="3869"/>
    <cfRule type="duplicateValues" dxfId="7402" priority="3870"/>
    <cfRule type="duplicateValues" dxfId="7401" priority="3871"/>
    <cfRule type="duplicateValues" dxfId="7400" priority="3872"/>
    <cfRule type="duplicateValues" dxfId="7399" priority="3873"/>
    <cfRule type="duplicateValues" dxfId="7398" priority="3874"/>
    <cfRule type="duplicateValues" dxfId="7397" priority="3875"/>
    <cfRule type="duplicateValues" dxfId="7396" priority="3876"/>
    <cfRule type="duplicateValues" dxfId="7395" priority="3877"/>
    <cfRule type="duplicateValues" dxfId="7394" priority="3878"/>
    <cfRule type="duplicateValues" dxfId="7393" priority="3879"/>
    <cfRule type="duplicateValues" dxfId="7392" priority="3880"/>
    <cfRule type="duplicateValues" dxfId="7391" priority="3881"/>
    <cfRule type="duplicateValues" dxfId="7390" priority="3882"/>
    <cfRule type="duplicateValues" dxfId="7389" priority="3883"/>
    <cfRule type="duplicateValues" dxfId="7388" priority="3884"/>
    <cfRule type="duplicateValues" dxfId="7387" priority="3885"/>
    <cfRule type="duplicateValues" dxfId="7386" priority="3886"/>
    <cfRule type="duplicateValues" dxfId="7385" priority="3887"/>
    <cfRule type="duplicateValues" dxfId="7384" priority="3888"/>
    <cfRule type="duplicateValues" dxfId="7383" priority="3889"/>
    <cfRule type="duplicateValues" dxfId="7382" priority="3890"/>
    <cfRule type="duplicateValues" dxfId="7381" priority="3891"/>
    <cfRule type="duplicateValues" dxfId="7380" priority="3904"/>
    <cfRule type="duplicateValues" dxfId="7379" priority="3892"/>
    <cfRule type="duplicateValues" dxfId="7378" priority="3893"/>
    <cfRule type="duplicateValues" dxfId="7377" priority="3894"/>
    <cfRule type="duplicateValues" dxfId="7376" priority="3905"/>
    <cfRule type="duplicateValues" dxfId="7375" priority="3906"/>
    <cfRule type="duplicateValues" dxfId="7374" priority="3907"/>
    <cfRule type="duplicateValues" dxfId="7373" priority="3908"/>
    <cfRule type="duplicateValues" dxfId="7372" priority="3909"/>
    <cfRule type="duplicateValues" dxfId="7371" priority="3910"/>
    <cfRule type="duplicateValues" dxfId="7370" priority="3911"/>
    <cfRule type="duplicateValues" dxfId="7369" priority="3912"/>
    <cfRule type="duplicateValues" dxfId="7368" priority="3913"/>
    <cfRule type="duplicateValues" dxfId="7367" priority="3914"/>
    <cfRule type="duplicateValues" dxfId="7366" priority="3916"/>
    <cfRule type="duplicateValues" dxfId="7365" priority="3917"/>
    <cfRule type="duplicateValues" dxfId="7364" priority="3919"/>
    <cfRule type="duplicateValues" dxfId="7363" priority="3920"/>
    <cfRule type="duplicateValues" dxfId="7362" priority="3921"/>
    <cfRule type="duplicateValues" dxfId="7361" priority="3922"/>
    <cfRule type="duplicateValues" dxfId="7360" priority="3924"/>
    <cfRule type="duplicateValues" dxfId="7359" priority="3925"/>
    <cfRule type="duplicateValues" dxfId="7358" priority="3926"/>
    <cfRule type="duplicateValues" dxfId="7357" priority="3927"/>
  </conditionalFormatting>
  <conditionalFormatting sqref="A211:A214">
    <cfRule type="duplicateValues" dxfId="7356" priority="2117"/>
    <cfRule type="duplicateValues" dxfId="7355" priority="2118"/>
    <cfRule type="duplicateValues" dxfId="7354" priority="2119"/>
    <cfRule type="duplicateValues" dxfId="7353" priority="2116"/>
  </conditionalFormatting>
  <conditionalFormatting sqref="A215:A225">
    <cfRule type="duplicateValues" dxfId="7352" priority="1892"/>
    <cfRule type="duplicateValues" dxfId="7351" priority="1916"/>
    <cfRule type="duplicateValues" dxfId="7350" priority="1917"/>
    <cfRule type="duplicateValues" dxfId="7349" priority="1918"/>
    <cfRule type="duplicateValues" dxfId="7348" priority="1919"/>
    <cfRule type="duplicateValues" dxfId="7347" priority="1920"/>
    <cfRule type="duplicateValues" dxfId="7346" priority="1921"/>
    <cfRule type="duplicateValues" dxfId="7345" priority="1922"/>
    <cfRule type="duplicateValues" dxfId="7344" priority="1915"/>
    <cfRule type="duplicateValues" dxfId="7343" priority="1891"/>
    <cfRule type="duplicateValues" dxfId="7342" priority="1923"/>
    <cfRule type="duplicateValues" dxfId="7341" priority="1924"/>
    <cfRule type="duplicateValues" dxfId="7340" priority="1894"/>
    <cfRule type="duplicateValues" dxfId="7339" priority="1895"/>
    <cfRule type="duplicateValues" dxfId="7338" priority="1896"/>
    <cfRule type="duplicateValues" dxfId="7337" priority="1893"/>
    <cfRule type="duplicateValues" dxfId="7336" priority="1897"/>
    <cfRule type="duplicateValues" dxfId="7335" priority="1898"/>
    <cfRule type="duplicateValues" dxfId="7334" priority="1899"/>
    <cfRule type="duplicateValues" dxfId="7333" priority="1900"/>
    <cfRule type="duplicateValues" dxfId="7332" priority="1901"/>
    <cfRule type="duplicateValues" dxfId="7331" priority="1902"/>
    <cfRule type="duplicateValues" dxfId="7330" priority="1903"/>
    <cfRule type="duplicateValues" dxfId="7329" priority="1904"/>
    <cfRule type="duplicateValues" dxfId="7328" priority="1905"/>
    <cfRule type="duplicateValues" dxfId="7327" priority="1906"/>
    <cfRule type="duplicateValues" dxfId="7326" priority="1907"/>
    <cfRule type="duplicateValues" dxfId="7325" priority="1908"/>
    <cfRule type="duplicateValues" dxfId="7324" priority="1909"/>
    <cfRule type="duplicateValues" dxfId="7323" priority="1910"/>
    <cfRule type="duplicateValues" dxfId="7322" priority="1911"/>
    <cfRule type="duplicateValues" dxfId="7321" priority="1912"/>
    <cfRule type="duplicateValues" dxfId="7320" priority="1913"/>
    <cfRule type="duplicateValues" dxfId="7319" priority="1914"/>
    <cfRule type="duplicateValues" dxfId="7318" priority="1962"/>
    <cfRule type="duplicateValues" dxfId="7317" priority="1961"/>
    <cfRule type="duplicateValues" dxfId="7316" priority="1960"/>
    <cfRule type="duplicateValues" dxfId="7315" priority="1959"/>
    <cfRule type="duplicateValues" dxfId="7314" priority="1958"/>
    <cfRule type="duplicateValues" dxfId="7313" priority="1957"/>
    <cfRule type="duplicateValues" dxfId="7312" priority="1956"/>
    <cfRule type="duplicateValues" dxfId="7311" priority="1955"/>
    <cfRule type="duplicateValues" dxfId="7310" priority="1954"/>
    <cfRule type="duplicateValues" dxfId="7309" priority="1953"/>
    <cfRule type="duplicateValues" dxfId="7308" priority="1952"/>
    <cfRule type="duplicateValues" dxfId="7307" priority="1951"/>
    <cfRule type="duplicateValues" dxfId="7306" priority="1950"/>
    <cfRule type="duplicateValues" dxfId="7305" priority="1949"/>
    <cfRule type="duplicateValues" dxfId="7304" priority="1948"/>
    <cfRule type="duplicateValues" dxfId="7303" priority="1947"/>
    <cfRule type="duplicateValues" dxfId="7302" priority="1946"/>
    <cfRule type="duplicateValues" dxfId="7301" priority="1945"/>
    <cfRule type="duplicateValues" dxfId="7300" priority="1944"/>
    <cfRule type="duplicateValues" dxfId="7299" priority="1943"/>
    <cfRule type="duplicateValues" dxfId="7298" priority="1942"/>
    <cfRule type="duplicateValues" dxfId="7297" priority="1941"/>
    <cfRule type="duplicateValues" dxfId="7296" priority="1940"/>
    <cfRule type="duplicateValues" dxfId="7295" priority="1939"/>
    <cfRule type="duplicateValues" dxfId="7294" priority="1938"/>
    <cfRule type="duplicateValues" dxfId="7293" priority="1937"/>
    <cfRule type="duplicateValues" dxfId="7292" priority="1936"/>
    <cfRule type="duplicateValues" dxfId="7291" priority="1935"/>
    <cfRule type="duplicateValues" dxfId="7290" priority="1934"/>
    <cfRule type="duplicateValues" dxfId="7289" priority="1933"/>
    <cfRule type="duplicateValues" dxfId="7288" priority="1932"/>
    <cfRule type="duplicateValues" dxfId="7287" priority="1931"/>
    <cfRule type="duplicateValues" dxfId="7286" priority="1930"/>
    <cfRule type="duplicateValues" dxfId="7285" priority="1929"/>
    <cfRule type="duplicateValues" dxfId="7284" priority="1928"/>
    <cfRule type="duplicateValues" dxfId="7283" priority="1927"/>
    <cfRule type="duplicateValues" dxfId="7282" priority="1926"/>
    <cfRule type="duplicateValues" dxfId="7281" priority="1925"/>
  </conditionalFormatting>
  <conditionalFormatting sqref="A227">
    <cfRule type="duplicateValues" dxfId="7280" priority="1361"/>
    <cfRule type="duplicateValues" dxfId="7279" priority="1362"/>
    <cfRule type="duplicateValues" dxfId="7278" priority="1363"/>
    <cfRule type="duplicateValues" dxfId="7277" priority="1364"/>
    <cfRule type="duplicateValues" dxfId="7276" priority="1365"/>
    <cfRule type="duplicateValues" dxfId="7275" priority="1366"/>
    <cfRule type="duplicateValues" dxfId="7274" priority="1367"/>
    <cfRule type="duplicateValues" dxfId="7273" priority="1368"/>
    <cfRule type="duplicateValues" dxfId="7272" priority="1370"/>
    <cfRule type="duplicateValues" dxfId="7271" priority="1371"/>
    <cfRule type="duplicateValues" dxfId="7270" priority="1372"/>
    <cfRule type="duplicateValues" dxfId="7269" priority="1373"/>
    <cfRule type="duplicateValues" dxfId="7268" priority="1374"/>
    <cfRule type="duplicateValues" dxfId="7267" priority="1375"/>
    <cfRule type="duplicateValues" dxfId="7266" priority="1376"/>
    <cfRule type="duplicateValues" dxfId="7265" priority="1377"/>
    <cfRule type="duplicateValues" dxfId="7264" priority="1378"/>
    <cfRule type="duplicateValues" dxfId="7263" priority="1379"/>
    <cfRule type="duplicateValues" dxfId="7262" priority="1380"/>
    <cfRule type="duplicateValues" dxfId="7261" priority="1381"/>
    <cfRule type="duplicateValues" dxfId="7260" priority="1382"/>
    <cfRule type="duplicateValues" dxfId="7259" priority="1329"/>
    <cfRule type="duplicateValues" dxfId="7258" priority="1330"/>
    <cfRule type="duplicateValues" dxfId="7257" priority="1331"/>
    <cfRule type="duplicateValues" dxfId="7256" priority="1332"/>
    <cfRule type="duplicateValues" dxfId="7255" priority="1333"/>
    <cfRule type="duplicateValues" dxfId="7254" priority="1334"/>
    <cfRule type="duplicateValues" dxfId="7253" priority="1335"/>
    <cfRule type="duplicateValues" dxfId="7252" priority="1336"/>
    <cfRule type="duplicateValues" dxfId="7251" priority="1369"/>
    <cfRule type="duplicateValues" dxfId="7250" priority="1324"/>
    <cfRule type="duplicateValues" dxfId="7249" priority="1325"/>
    <cfRule type="duplicateValues" dxfId="7248" priority="1326"/>
    <cfRule type="duplicateValues" dxfId="7247" priority="1327"/>
    <cfRule type="duplicateValues" dxfId="7246" priority="1328"/>
    <cfRule type="duplicateValues" dxfId="7245" priority="1337"/>
    <cfRule type="duplicateValues" dxfId="7244" priority="1338"/>
    <cfRule type="duplicateValues" dxfId="7243" priority="1339"/>
    <cfRule type="duplicateValues" dxfId="7242" priority="1340"/>
    <cfRule type="duplicateValues" dxfId="7241" priority="1341"/>
    <cfRule type="duplicateValues" dxfId="7240" priority="1342"/>
    <cfRule type="duplicateValues" dxfId="7239" priority="1343"/>
    <cfRule type="duplicateValues" dxfId="7238" priority="1344"/>
    <cfRule type="duplicateValues" dxfId="7237" priority="1345"/>
    <cfRule type="duplicateValues" dxfId="7236" priority="1346"/>
    <cfRule type="duplicateValues" dxfId="7235" priority="1347"/>
    <cfRule type="duplicateValues" dxfId="7234" priority="1348"/>
    <cfRule type="duplicateValues" dxfId="7233" priority="1349"/>
    <cfRule type="duplicateValues" dxfId="7232" priority="1350"/>
    <cfRule type="duplicateValues" dxfId="7231" priority="1351"/>
    <cfRule type="duplicateValues" dxfId="7230" priority="1352"/>
    <cfRule type="duplicateValues" dxfId="7229" priority="1353"/>
    <cfRule type="duplicateValues" dxfId="7228" priority="1354"/>
    <cfRule type="duplicateValues" dxfId="7227" priority="1355"/>
    <cfRule type="duplicateValues" dxfId="7226" priority="1356"/>
    <cfRule type="duplicateValues" dxfId="7225" priority="1357"/>
    <cfRule type="duplicateValues" dxfId="7224" priority="1358"/>
    <cfRule type="duplicateValues" dxfId="7223" priority="1359"/>
    <cfRule type="duplicateValues" dxfId="7222" priority="1360"/>
  </conditionalFormatting>
  <conditionalFormatting sqref="A228">
    <cfRule type="duplicateValues" dxfId="7221" priority="42536"/>
    <cfRule type="duplicateValues" dxfId="7220" priority="42537"/>
    <cfRule type="duplicateValues" dxfId="7219" priority="42538"/>
    <cfRule type="duplicateValues" dxfId="7218" priority="42539"/>
    <cfRule type="duplicateValues" dxfId="7217" priority="42507"/>
    <cfRule type="duplicateValues" dxfId="7216" priority="42523"/>
    <cfRule type="duplicateValues" dxfId="7215" priority="42522"/>
    <cfRule type="duplicateValues" dxfId="7214" priority="42496"/>
    <cfRule type="duplicateValues" dxfId="7213" priority="42521"/>
    <cfRule type="duplicateValues" dxfId="7212" priority="42518"/>
    <cfRule type="duplicateValues" dxfId="7211" priority="42520"/>
    <cfRule type="duplicateValues" dxfId="7210" priority="42525"/>
    <cfRule type="duplicateValues" dxfId="7209" priority="42526"/>
    <cfRule type="duplicateValues" dxfId="7208" priority="42527"/>
    <cfRule type="duplicateValues" dxfId="7207" priority="42528"/>
    <cfRule type="duplicateValues" dxfId="7206" priority="42529"/>
    <cfRule type="duplicateValues" dxfId="7205" priority="42530"/>
    <cfRule type="duplicateValues" dxfId="7204" priority="42531"/>
    <cfRule type="duplicateValues" dxfId="7203" priority="42508"/>
    <cfRule type="duplicateValues" dxfId="7202" priority="42509"/>
    <cfRule type="duplicateValues" dxfId="7201" priority="42510"/>
    <cfRule type="duplicateValues" dxfId="7200" priority="42519"/>
    <cfRule type="duplicateValues" dxfId="7199" priority="42517"/>
    <cfRule type="duplicateValues" dxfId="7198" priority="42516"/>
    <cfRule type="duplicateValues" dxfId="7197" priority="42515"/>
    <cfRule type="duplicateValues" dxfId="7196" priority="42514"/>
    <cfRule type="duplicateValues" dxfId="7195" priority="42513"/>
    <cfRule type="duplicateValues" dxfId="7194" priority="42512"/>
    <cfRule type="duplicateValues" dxfId="7193" priority="42511"/>
    <cfRule type="duplicateValues" dxfId="7192" priority="42524"/>
    <cfRule type="duplicateValues" dxfId="7191" priority="42506"/>
    <cfRule type="duplicateValues" dxfId="7190" priority="42505"/>
    <cfRule type="duplicateValues" dxfId="7189" priority="42504"/>
    <cfRule type="duplicateValues" dxfId="7188" priority="42503"/>
    <cfRule type="duplicateValues" dxfId="7187" priority="42502"/>
    <cfRule type="duplicateValues" dxfId="7186" priority="42501"/>
    <cfRule type="duplicateValues" dxfId="7185" priority="42500"/>
    <cfRule type="duplicateValues" dxfId="7184" priority="42499"/>
    <cfRule type="duplicateValues" dxfId="7183" priority="42498"/>
    <cfRule type="duplicateValues" dxfId="7182" priority="42497"/>
    <cfRule type="duplicateValues" dxfId="7181" priority="42495"/>
    <cfRule type="duplicateValues" dxfId="7180" priority="42494"/>
    <cfRule type="duplicateValues" dxfId="7179" priority="42493"/>
    <cfRule type="duplicateValues" dxfId="7178" priority="42492"/>
    <cfRule type="duplicateValues" dxfId="7177" priority="42491"/>
    <cfRule type="duplicateValues" dxfId="7176" priority="42490"/>
    <cfRule type="duplicateValues" dxfId="7175" priority="42489"/>
    <cfRule type="duplicateValues" dxfId="7174" priority="42488"/>
    <cfRule type="duplicateValues" dxfId="7173" priority="42532"/>
    <cfRule type="duplicateValues" dxfId="7172" priority="42533"/>
    <cfRule type="duplicateValues" dxfId="7171" priority="42534"/>
    <cfRule type="duplicateValues" dxfId="7170" priority="42535"/>
  </conditionalFormatting>
  <conditionalFormatting sqref="A229">
    <cfRule type="duplicateValues" dxfId="7169" priority="52611"/>
  </conditionalFormatting>
  <conditionalFormatting sqref="A230">
    <cfRule type="duplicateValues" dxfId="7168" priority="42595"/>
    <cfRule type="duplicateValues" dxfId="7167" priority="42596"/>
    <cfRule type="duplicateValues" dxfId="7166" priority="42597"/>
    <cfRule type="duplicateValues" dxfId="7165" priority="42598"/>
    <cfRule type="duplicateValues" dxfId="7164" priority="42599"/>
    <cfRule type="duplicateValues" dxfId="7163" priority="42600"/>
    <cfRule type="duplicateValues" dxfId="7162" priority="42601"/>
    <cfRule type="duplicateValues" dxfId="7161" priority="42602"/>
    <cfRule type="duplicateValues" dxfId="7160" priority="42603"/>
    <cfRule type="duplicateValues" dxfId="7159" priority="42644"/>
    <cfRule type="duplicateValues" dxfId="7158" priority="42605"/>
    <cfRule type="duplicateValues" dxfId="7157" priority="42642"/>
    <cfRule type="duplicateValues" dxfId="7156" priority="42641"/>
    <cfRule type="duplicateValues" dxfId="7155" priority="42640"/>
    <cfRule type="duplicateValues" dxfId="7154" priority="42639"/>
    <cfRule type="duplicateValues" dxfId="7153" priority="42638"/>
    <cfRule type="duplicateValues" dxfId="7152" priority="42637"/>
    <cfRule type="duplicateValues" dxfId="7151" priority="42606"/>
    <cfRule type="duplicateValues" dxfId="7150" priority="42607"/>
    <cfRule type="duplicateValues" dxfId="7149" priority="42608"/>
    <cfRule type="duplicateValues" dxfId="7148" priority="42609"/>
    <cfRule type="duplicateValues" dxfId="7147" priority="42610"/>
    <cfRule type="duplicateValues" dxfId="7146" priority="42611"/>
    <cfRule type="duplicateValues" dxfId="7145" priority="42612"/>
    <cfRule type="duplicateValues" dxfId="7144" priority="42613"/>
    <cfRule type="duplicateValues" dxfId="7143" priority="42614"/>
    <cfRule type="duplicateValues" dxfId="7142" priority="42615"/>
    <cfRule type="duplicateValues" dxfId="7141" priority="42616"/>
    <cfRule type="duplicateValues" dxfId="7140" priority="42617"/>
    <cfRule type="duplicateValues" dxfId="7139" priority="42618"/>
    <cfRule type="duplicateValues" dxfId="7138" priority="42619"/>
    <cfRule type="duplicateValues" dxfId="7137" priority="42620"/>
    <cfRule type="duplicateValues" dxfId="7136" priority="42621"/>
    <cfRule type="duplicateValues" dxfId="7135" priority="42622"/>
    <cfRule type="duplicateValues" dxfId="7134" priority="42623"/>
    <cfRule type="duplicateValues" dxfId="7133" priority="42624"/>
    <cfRule type="duplicateValues" dxfId="7132" priority="42629"/>
    <cfRule type="duplicateValues" dxfId="7131" priority="42625"/>
    <cfRule type="duplicateValues" dxfId="7130" priority="42626"/>
    <cfRule type="duplicateValues" dxfId="7129" priority="42627"/>
    <cfRule type="duplicateValues" dxfId="7128" priority="42628"/>
    <cfRule type="duplicateValues" dxfId="7127" priority="42630"/>
    <cfRule type="duplicateValues" dxfId="7126" priority="42631"/>
    <cfRule type="duplicateValues" dxfId="7125" priority="42632"/>
    <cfRule type="duplicateValues" dxfId="7124" priority="42633"/>
    <cfRule type="duplicateValues" dxfId="7123" priority="42634"/>
    <cfRule type="duplicateValues" dxfId="7122" priority="42635"/>
    <cfRule type="duplicateValues" dxfId="7121" priority="42636"/>
    <cfRule type="duplicateValues" dxfId="7120" priority="42643"/>
    <cfRule type="duplicateValues" dxfId="7119" priority="42604"/>
  </conditionalFormatting>
  <conditionalFormatting sqref="A231:A232">
    <cfRule type="duplicateValues" dxfId="7118" priority="1517713"/>
  </conditionalFormatting>
  <conditionalFormatting sqref="A233">
    <cfRule type="duplicateValues" dxfId="7117" priority="32711"/>
    <cfRule type="duplicateValues" dxfId="7116" priority="32712"/>
    <cfRule type="duplicateValues" dxfId="7115" priority="32713"/>
    <cfRule type="duplicateValues" dxfId="7114" priority="32714"/>
    <cfRule type="duplicateValues" dxfId="7113" priority="32715"/>
    <cfRule type="duplicateValues" dxfId="7112" priority="32716"/>
    <cfRule type="duplicateValues" dxfId="7111" priority="32717"/>
    <cfRule type="duplicateValues" dxfId="7110" priority="32718"/>
    <cfRule type="duplicateValues" dxfId="7109" priority="32719"/>
    <cfRule type="duplicateValues" dxfId="7108" priority="32720"/>
    <cfRule type="duplicateValues" dxfId="7107" priority="32721"/>
    <cfRule type="duplicateValues" dxfId="7106" priority="32722"/>
    <cfRule type="duplicateValues" dxfId="7105" priority="32723"/>
    <cfRule type="duplicateValues" dxfId="7104" priority="32724"/>
    <cfRule type="duplicateValues" dxfId="7103" priority="32725"/>
    <cfRule type="duplicateValues" dxfId="7102" priority="32726"/>
    <cfRule type="duplicateValues" dxfId="7101" priority="32727"/>
    <cfRule type="duplicateValues" dxfId="7100" priority="32728"/>
    <cfRule type="duplicateValues" dxfId="7099" priority="32729"/>
    <cfRule type="duplicateValues" dxfId="7098" priority="32730"/>
    <cfRule type="duplicateValues" dxfId="7097" priority="32731"/>
    <cfRule type="duplicateValues" dxfId="7096" priority="32732"/>
    <cfRule type="duplicateValues" dxfId="7095" priority="32733"/>
    <cfRule type="duplicateValues" dxfId="7094" priority="32734"/>
    <cfRule type="duplicateValues" dxfId="7093" priority="32735"/>
    <cfRule type="duplicateValues" dxfId="7092" priority="32736"/>
    <cfRule type="duplicateValues" dxfId="7091" priority="32737"/>
    <cfRule type="duplicateValues" dxfId="7090" priority="32738"/>
    <cfRule type="duplicateValues" dxfId="7089" priority="32739"/>
    <cfRule type="duplicateValues" dxfId="7088" priority="32740"/>
    <cfRule type="duplicateValues" dxfId="7087" priority="32741"/>
    <cfRule type="duplicateValues" dxfId="7086" priority="32742"/>
    <cfRule type="duplicateValues" dxfId="7085" priority="32743"/>
    <cfRule type="duplicateValues" dxfId="7084" priority="32744"/>
    <cfRule type="duplicateValues" dxfId="7083" priority="32745"/>
    <cfRule type="duplicateValues" dxfId="7082" priority="32746"/>
    <cfRule type="duplicateValues" dxfId="7081" priority="32747"/>
    <cfRule type="duplicateValues" dxfId="7080" priority="32748"/>
    <cfRule type="duplicateValues" dxfId="7079" priority="32749"/>
    <cfRule type="duplicateValues" dxfId="7078" priority="32750"/>
    <cfRule type="duplicateValues" dxfId="7077" priority="32751"/>
    <cfRule type="duplicateValues" dxfId="7076" priority="32752"/>
    <cfRule type="duplicateValues" dxfId="7075" priority="32753"/>
    <cfRule type="duplicateValues" dxfId="7074" priority="32754"/>
    <cfRule type="duplicateValues" dxfId="7073" priority="32755"/>
    <cfRule type="duplicateValues" dxfId="7072" priority="32756"/>
    <cfRule type="duplicateValues" dxfId="7071" priority="32757"/>
    <cfRule type="duplicateValues" dxfId="7070" priority="32758"/>
    <cfRule type="duplicateValues" dxfId="7069" priority="32703"/>
    <cfRule type="duplicateValues" dxfId="7068" priority="32663"/>
    <cfRule type="duplicateValues" dxfId="7067" priority="32664"/>
    <cfRule type="duplicateValues" dxfId="7066" priority="32665"/>
    <cfRule type="duplicateValues" dxfId="7065" priority="32666"/>
    <cfRule type="duplicateValues" dxfId="7064" priority="32667"/>
    <cfRule type="duplicateValues" dxfId="7063" priority="32668"/>
    <cfRule type="duplicateValues" dxfId="7062" priority="32669"/>
    <cfRule type="duplicateValues" dxfId="7061" priority="32670"/>
    <cfRule type="duplicateValues" dxfId="7060" priority="32671"/>
    <cfRule type="duplicateValues" dxfId="7059" priority="32672"/>
    <cfRule type="duplicateValues" dxfId="7058" priority="32673"/>
    <cfRule type="duplicateValues" dxfId="7057" priority="32674"/>
    <cfRule type="duplicateValues" dxfId="7056" priority="32675"/>
    <cfRule type="duplicateValues" dxfId="7055" priority="32676"/>
    <cfRule type="duplicateValues" dxfId="7054" priority="32677"/>
    <cfRule type="duplicateValues" dxfId="7053" priority="32678"/>
    <cfRule type="duplicateValues" dxfId="7052" priority="32679"/>
    <cfRule type="duplicateValues" dxfId="7051" priority="32680"/>
    <cfRule type="duplicateValues" dxfId="7050" priority="32681"/>
    <cfRule type="duplicateValues" dxfId="7049" priority="32682"/>
    <cfRule type="duplicateValues" dxfId="7048" priority="32683"/>
    <cfRule type="duplicateValues" dxfId="7047" priority="32684"/>
    <cfRule type="duplicateValues" dxfId="7046" priority="32685"/>
    <cfRule type="duplicateValues" dxfId="7045" priority="32686"/>
    <cfRule type="duplicateValues" dxfId="7044" priority="32687"/>
    <cfRule type="duplicateValues" dxfId="7043" priority="32688"/>
    <cfRule type="duplicateValues" dxfId="7042" priority="32689"/>
    <cfRule type="duplicateValues" dxfId="7041" priority="32690"/>
    <cfRule type="duplicateValues" dxfId="7040" priority="32691"/>
    <cfRule type="duplicateValues" dxfId="7039" priority="32692"/>
    <cfRule type="duplicateValues" dxfId="7038" priority="32693"/>
    <cfRule type="duplicateValues" dxfId="7037" priority="32694"/>
    <cfRule type="duplicateValues" dxfId="7036" priority="32695"/>
    <cfRule type="duplicateValues" dxfId="7035" priority="32696"/>
    <cfRule type="duplicateValues" dxfId="7034" priority="32697"/>
    <cfRule type="duplicateValues" dxfId="7033" priority="32698"/>
    <cfRule type="duplicateValues" dxfId="7032" priority="32699"/>
    <cfRule type="duplicateValues" dxfId="7031" priority="32700"/>
    <cfRule type="duplicateValues" dxfId="7030" priority="32701"/>
    <cfRule type="duplicateValues" dxfId="7029" priority="32702"/>
    <cfRule type="duplicateValues" dxfId="7028" priority="32704"/>
    <cfRule type="duplicateValues" dxfId="7027" priority="32705"/>
    <cfRule type="duplicateValues" dxfId="7026" priority="32706"/>
    <cfRule type="duplicateValues" dxfId="7025" priority="32707"/>
    <cfRule type="duplicateValues" dxfId="7024" priority="32708"/>
    <cfRule type="duplicateValues" dxfId="7023" priority="32709"/>
    <cfRule type="duplicateValues" dxfId="7022" priority="32710"/>
  </conditionalFormatting>
  <conditionalFormatting sqref="A234:A236">
    <cfRule type="duplicateValues" dxfId="7021" priority="29366"/>
    <cfRule type="duplicateValues" dxfId="7020" priority="29367"/>
    <cfRule type="duplicateValues" dxfId="7019" priority="29339"/>
    <cfRule type="duplicateValues" dxfId="7018" priority="29338"/>
    <cfRule type="duplicateValues" dxfId="7017" priority="29337"/>
    <cfRule type="duplicateValues" dxfId="7016" priority="29336"/>
    <cfRule type="duplicateValues" dxfId="7015" priority="29335"/>
    <cfRule type="duplicateValues" dxfId="7014" priority="29334"/>
    <cfRule type="duplicateValues" dxfId="7013" priority="29333"/>
    <cfRule type="duplicateValues" dxfId="7012" priority="29332"/>
    <cfRule type="duplicateValues" dxfId="7011" priority="29331"/>
    <cfRule type="duplicateValues" dxfId="7010" priority="29330"/>
    <cfRule type="duplicateValues" dxfId="7009" priority="29329"/>
    <cfRule type="duplicateValues" dxfId="7008" priority="29328"/>
    <cfRule type="duplicateValues" dxfId="7007" priority="29327"/>
    <cfRule type="duplicateValues" dxfId="7006" priority="29326"/>
    <cfRule type="duplicateValues" dxfId="7005" priority="29325"/>
    <cfRule type="duplicateValues" dxfId="7004" priority="29324"/>
    <cfRule type="duplicateValues" dxfId="7003" priority="29323"/>
    <cfRule type="duplicateValues" dxfId="7002" priority="29322"/>
    <cfRule type="duplicateValues" dxfId="7001" priority="29321"/>
    <cfRule type="duplicateValues" dxfId="7000" priority="29320"/>
    <cfRule type="duplicateValues" dxfId="6999" priority="29319"/>
    <cfRule type="duplicateValues" dxfId="6998" priority="29318"/>
    <cfRule type="duplicateValues" dxfId="6997" priority="29317"/>
    <cfRule type="duplicateValues" dxfId="6996" priority="29316"/>
    <cfRule type="duplicateValues" dxfId="6995" priority="29314"/>
    <cfRule type="duplicateValues" dxfId="6994" priority="29313"/>
    <cfRule type="duplicateValues" dxfId="6993" priority="29312"/>
    <cfRule type="duplicateValues" dxfId="6992" priority="29311"/>
    <cfRule type="duplicateValues" dxfId="6991" priority="29310"/>
    <cfRule type="duplicateValues" dxfId="6990" priority="29309"/>
    <cfRule type="duplicateValues" dxfId="6989" priority="29308"/>
    <cfRule type="duplicateValues" dxfId="6988" priority="29307"/>
    <cfRule type="duplicateValues" dxfId="6987" priority="29306"/>
    <cfRule type="duplicateValues" dxfId="6986" priority="29305"/>
    <cfRule type="duplicateValues" dxfId="6985" priority="29304"/>
    <cfRule type="duplicateValues" dxfId="6984" priority="29303"/>
    <cfRule type="duplicateValues" dxfId="6983" priority="29302"/>
    <cfRule type="duplicateValues" dxfId="6982" priority="29301"/>
    <cfRule type="duplicateValues" dxfId="6981" priority="29300"/>
    <cfRule type="duplicateValues" dxfId="6980" priority="29299"/>
    <cfRule type="duplicateValues" dxfId="6979" priority="29298"/>
    <cfRule type="duplicateValues" dxfId="6978" priority="29297"/>
    <cfRule type="duplicateValues" dxfId="6977" priority="29296"/>
    <cfRule type="duplicateValues" dxfId="6976" priority="29295"/>
    <cfRule type="duplicateValues" dxfId="6975" priority="29294"/>
    <cfRule type="duplicateValues" dxfId="6974" priority="29293"/>
    <cfRule type="duplicateValues" dxfId="6973" priority="29292"/>
    <cfRule type="duplicateValues" dxfId="6972" priority="29291"/>
    <cfRule type="duplicateValues" dxfId="6971" priority="29290"/>
    <cfRule type="duplicateValues" dxfId="6970" priority="29289"/>
    <cfRule type="duplicateValues" dxfId="6969" priority="29288"/>
    <cfRule type="duplicateValues" dxfId="6968" priority="29287"/>
    <cfRule type="duplicateValues" dxfId="6967" priority="29286"/>
    <cfRule type="duplicateValues" dxfId="6966" priority="29285"/>
    <cfRule type="duplicateValues" dxfId="6965" priority="29365"/>
    <cfRule type="duplicateValues" dxfId="6964" priority="29284"/>
    <cfRule type="duplicateValues" dxfId="6963" priority="29283"/>
    <cfRule type="duplicateValues" dxfId="6962" priority="29282"/>
    <cfRule type="duplicateValues" dxfId="6961" priority="29281"/>
    <cfRule type="duplicateValues" dxfId="6960" priority="29280"/>
    <cfRule type="duplicateValues" dxfId="6959" priority="29279"/>
    <cfRule type="duplicateValues" dxfId="6958" priority="29278"/>
    <cfRule type="duplicateValues" dxfId="6957" priority="29371"/>
    <cfRule type="duplicateValues" dxfId="6956" priority="29353"/>
    <cfRule type="duplicateValues" dxfId="6955" priority="1598725"/>
    <cfRule type="duplicateValues" dxfId="6954" priority="1598726"/>
    <cfRule type="duplicateValues" dxfId="6953" priority="1598727"/>
    <cfRule type="duplicateValues" dxfId="6952" priority="1598728"/>
    <cfRule type="duplicateValues" dxfId="6951" priority="29358"/>
    <cfRule type="duplicateValues" dxfId="6950" priority="29368"/>
    <cfRule type="duplicateValues" dxfId="6949" priority="29342"/>
    <cfRule type="duplicateValues" dxfId="6948" priority="29343"/>
    <cfRule type="duplicateValues" dxfId="6947" priority="29344"/>
    <cfRule type="duplicateValues" dxfId="6946" priority="29345"/>
    <cfRule type="duplicateValues" dxfId="6945" priority="29346"/>
    <cfRule type="duplicateValues" dxfId="6944" priority="29347"/>
    <cfRule type="duplicateValues" dxfId="6943" priority="29348"/>
    <cfRule type="duplicateValues" dxfId="6942" priority="29349"/>
    <cfRule type="duplicateValues" dxfId="6941" priority="29350"/>
    <cfRule type="duplicateValues" dxfId="6940" priority="29351"/>
    <cfRule type="duplicateValues" dxfId="6939" priority="29341"/>
    <cfRule type="duplicateValues" dxfId="6938" priority="29352"/>
    <cfRule type="duplicateValues" dxfId="6937" priority="29354"/>
    <cfRule type="duplicateValues" dxfId="6936" priority="29355"/>
    <cfRule type="duplicateValues" dxfId="6935" priority="29356"/>
    <cfRule type="duplicateValues" dxfId="6934" priority="29357"/>
    <cfRule type="duplicateValues" dxfId="6933" priority="29340"/>
    <cfRule type="duplicateValues" dxfId="6932" priority="29359"/>
    <cfRule type="duplicateValues" dxfId="6931" priority="29360"/>
    <cfRule type="duplicateValues" dxfId="6930" priority="29361"/>
    <cfRule type="duplicateValues" dxfId="6929" priority="29362"/>
    <cfRule type="duplicateValues" dxfId="6928" priority="29363"/>
    <cfRule type="duplicateValues" dxfId="6927" priority="29364"/>
  </conditionalFormatting>
  <conditionalFormatting sqref="A237">
    <cfRule type="duplicateValues" dxfId="6926" priority="29116"/>
    <cfRule type="duplicateValues" dxfId="6925" priority="29160"/>
    <cfRule type="duplicateValues" dxfId="6924" priority="29159"/>
    <cfRule type="duplicateValues" dxfId="6923" priority="29158"/>
    <cfRule type="duplicateValues" dxfId="6922" priority="29157"/>
    <cfRule type="duplicateValues" dxfId="6921" priority="29156"/>
    <cfRule type="duplicateValues" dxfId="6920" priority="29155"/>
    <cfRule type="duplicateValues" dxfId="6919" priority="29154"/>
    <cfRule type="duplicateValues" dxfId="6918" priority="29153"/>
    <cfRule type="duplicateValues" dxfId="6917" priority="29152"/>
    <cfRule type="duplicateValues" dxfId="6916" priority="29151"/>
    <cfRule type="duplicateValues" dxfId="6915" priority="29150"/>
    <cfRule type="duplicateValues" dxfId="6914" priority="29149"/>
    <cfRule type="duplicateValues" dxfId="6913" priority="29148"/>
    <cfRule type="duplicateValues" dxfId="6912" priority="29147"/>
    <cfRule type="duplicateValues" dxfId="6911" priority="29146"/>
    <cfRule type="duplicateValues" dxfId="6910" priority="29145"/>
    <cfRule type="duplicateValues" dxfId="6909" priority="29144"/>
    <cfRule type="duplicateValues" dxfId="6908" priority="29143"/>
    <cfRule type="duplicateValues" dxfId="6907" priority="29141"/>
    <cfRule type="duplicateValues" dxfId="6906" priority="29140"/>
    <cfRule type="duplicateValues" dxfId="6905" priority="29139"/>
    <cfRule type="duplicateValues" dxfId="6904" priority="29138"/>
    <cfRule type="duplicateValues" dxfId="6903" priority="29137"/>
    <cfRule type="duplicateValues" dxfId="6902" priority="29136"/>
    <cfRule type="duplicateValues" dxfId="6901" priority="29135"/>
    <cfRule type="duplicateValues" dxfId="6900" priority="29134"/>
    <cfRule type="duplicateValues" dxfId="6899" priority="29133"/>
    <cfRule type="duplicateValues" dxfId="6898" priority="29132"/>
    <cfRule type="duplicateValues" dxfId="6897" priority="29131"/>
    <cfRule type="duplicateValues" dxfId="6896" priority="29130"/>
    <cfRule type="duplicateValues" dxfId="6895" priority="29097"/>
    <cfRule type="duplicateValues" dxfId="6894" priority="29096"/>
    <cfRule type="duplicateValues" dxfId="6893" priority="29095"/>
    <cfRule type="duplicateValues" dxfId="6892" priority="29094"/>
    <cfRule type="duplicateValues" dxfId="6891" priority="29093"/>
    <cfRule type="duplicateValues" dxfId="6890" priority="29092"/>
    <cfRule type="duplicateValues" dxfId="6889" priority="29091"/>
    <cfRule type="duplicateValues" dxfId="6888" priority="29090"/>
    <cfRule type="duplicateValues" dxfId="6887" priority="29089"/>
    <cfRule type="duplicateValues" dxfId="6886" priority="29088"/>
    <cfRule type="duplicateValues" dxfId="6885" priority="29087"/>
    <cfRule type="duplicateValues" dxfId="6884" priority="29086"/>
    <cfRule type="duplicateValues" dxfId="6883" priority="29085"/>
    <cfRule type="duplicateValues" dxfId="6882" priority="29084"/>
    <cfRule type="duplicateValues" dxfId="6881" priority="29083"/>
    <cfRule type="duplicateValues" dxfId="6880" priority="29082"/>
    <cfRule type="duplicateValues" dxfId="6879" priority="29081"/>
    <cfRule type="duplicateValues" dxfId="6878" priority="29128"/>
    <cfRule type="duplicateValues" dxfId="6877" priority="29079"/>
    <cfRule type="duplicateValues" dxfId="6876" priority="29078"/>
    <cfRule type="duplicateValues" dxfId="6875" priority="29077"/>
    <cfRule type="duplicateValues" dxfId="6874" priority="29076"/>
    <cfRule type="duplicateValues" dxfId="6873" priority="29075"/>
    <cfRule type="duplicateValues" dxfId="6872" priority="29074"/>
    <cfRule type="duplicateValues" dxfId="6871" priority="29073"/>
    <cfRule type="duplicateValues" dxfId="6870" priority="29072"/>
    <cfRule type="duplicateValues" dxfId="6869" priority="29071"/>
    <cfRule type="duplicateValues" dxfId="6868" priority="29070"/>
    <cfRule type="duplicateValues" dxfId="6867" priority="29069"/>
    <cfRule type="duplicateValues" dxfId="6866" priority="29068"/>
    <cfRule type="duplicateValues" dxfId="6865" priority="29067"/>
    <cfRule type="duplicateValues" dxfId="6864" priority="29066"/>
    <cfRule type="duplicateValues" dxfId="6863" priority="29127"/>
    <cfRule type="duplicateValues" dxfId="6862" priority="29142"/>
    <cfRule type="duplicateValues" dxfId="6861" priority="29126"/>
    <cfRule type="duplicateValues" dxfId="6860" priority="29125"/>
    <cfRule type="duplicateValues" dxfId="6859" priority="29124"/>
    <cfRule type="duplicateValues" dxfId="6858" priority="29123"/>
    <cfRule type="duplicateValues" dxfId="6857" priority="29122"/>
    <cfRule type="duplicateValues" dxfId="6856" priority="29121"/>
    <cfRule type="duplicateValues" dxfId="6855" priority="29129"/>
    <cfRule type="duplicateValues" dxfId="6854" priority="29120"/>
    <cfRule type="duplicateValues" dxfId="6853" priority="29119"/>
    <cfRule type="duplicateValues" dxfId="6852" priority="29118"/>
    <cfRule type="duplicateValues" dxfId="6851" priority="29117"/>
    <cfRule type="duplicateValues" dxfId="6850" priority="29115"/>
    <cfRule type="duplicateValues" dxfId="6849" priority="29114"/>
    <cfRule type="duplicateValues" dxfId="6848" priority="29113"/>
    <cfRule type="duplicateValues" dxfId="6847" priority="29112"/>
    <cfRule type="duplicateValues" dxfId="6846" priority="29111"/>
    <cfRule type="duplicateValues" dxfId="6845" priority="29110"/>
    <cfRule type="duplicateValues" dxfId="6844" priority="29109"/>
    <cfRule type="duplicateValues" dxfId="6843" priority="29108"/>
    <cfRule type="duplicateValues" dxfId="6842" priority="29107"/>
    <cfRule type="duplicateValues" dxfId="6841" priority="29106"/>
    <cfRule type="duplicateValues" dxfId="6840" priority="29105"/>
    <cfRule type="duplicateValues" dxfId="6839" priority="29104"/>
    <cfRule type="duplicateValues" dxfId="6838" priority="29103"/>
    <cfRule type="duplicateValues" dxfId="6837" priority="29102"/>
    <cfRule type="duplicateValues" dxfId="6836" priority="29101"/>
    <cfRule type="duplicateValues" dxfId="6835" priority="29100"/>
    <cfRule type="duplicateValues" dxfId="6834" priority="29099"/>
    <cfRule type="duplicateValues" dxfId="6833" priority="29098"/>
    <cfRule type="duplicateValues" dxfId="6832" priority="29080"/>
  </conditionalFormatting>
  <conditionalFormatting sqref="A238:A240">
    <cfRule type="duplicateValues" dxfId="6831" priority="2115"/>
    <cfRule type="duplicateValues" dxfId="6830" priority="2084"/>
    <cfRule type="duplicateValues" dxfId="6829" priority="2085"/>
    <cfRule type="duplicateValues" dxfId="6828" priority="2086"/>
    <cfRule type="duplicateValues" dxfId="6827" priority="2087"/>
    <cfRule type="duplicateValues" dxfId="6826" priority="2088"/>
    <cfRule type="duplicateValues" dxfId="6825" priority="2089"/>
    <cfRule type="duplicateValues" dxfId="6824" priority="2090"/>
    <cfRule type="duplicateValues" dxfId="6823" priority="2091"/>
    <cfRule type="duplicateValues" dxfId="6822" priority="2092"/>
    <cfRule type="duplicateValues" dxfId="6821" priority="2093"/>
    <cfRule type="duplicateValues" dxfId="6820" priority="2094"/>
    <cfRule type="duplicateValues" dxfId="6819" priority="2095"/>
    <cfRule type="duplicateValues" dxfId="6818" priority="2096"/>
    <cfRule type="duplicateValues" dxfId="6817" priority="2097"/>
    <cfRule type="duplicateValues" dxfId="6816" priority="2098"/>
    <cfRule type="duplicateValues" dxfId="6815" priority="2099"/>
    <cfRule type="duplicateValues" dxfId="6814" priority="2100"/>
    <cfRule type="duplicateValues" dxfId="6813" priority="2101"/>
    <cfRule type="duplicateValues" dxfId="6812" priority="2102"/>
    <cfRule type="duplicateValues" dxfId="6811" priority="2103"/>
    <cfRule type="duplicateValues" dxfId="6810" priority="2104"/>
    <cfRule type="duplicateValues" dxfId="6809" priority="2105"/>
    <cfRule type="duplicateValues" dxfId="6808" priority="2106"/>
    <cfRule type="duplicateValues" dxfId="6807" priority="2107"/>
    <cfRule type="duplicateValues" dxfId="6806" priority="2108"/>
    <cfRule type="duplicateValues" dxfId="6805" priority="2109"/>
    <cfRule type="duplicateValues" dxfId="6804" priority="2110"/>
    <cfRule type="duplicateValues" dxfId="6803" priority="2111"/>
    <cfRule type="duplicateValues" dxfId="6802" priority="2112"/>
    <cfRule type="duplicateValues" dxfId="6801" priority="2113"/>
    <cfRule type="duplicateValues" dxfId="6800" priority="2114"/>
    <cfRule type="duplicateValues" dxfId="6799" priority="2050"/>
    <cfRule type="duplicateValues" dxfId="6798" priority="2068"/>
    <cfRule type="duplicateValues" dxfId="6797" priority="2044"/>
    <cfRule type="duplicateValues" dxfId="6796" priority="2045"/>
    <cfRule type="duplicateValues" dxfId="6795" priority="2046"/>
    <cfRule type="duplicateValues" dxfId="6794" priority="2047"/>
    <cfRule type="duplicateValues" dxfId="6793" priority="2048"/>
    <cfRule type="duplicateValues" dxfId="6792" priority="2049"/>
    <cfRule type="duplicateValues" dxfId="6791" priority="2051"/>
    <cfRule type="duplicateValues" dxfId="6790" priority="2052"/>
    <cfRule type="duplicateValues" dxfId="6789" priority="2053"/>
    <cfRule type="duplicateValues" dxfId="6788" priority="2054"/>
    <cfRule type="duplicateValues" dxfId="6787" priority="2055"/>
    <cfRule type="duplicateValues" dxfId="6786" priority="2056"/>
    <cfRule type="duplicateValues" dxfId="6785" priority="2057"/>
    <cfRule type="duplicateValues" dxfId="6784" priority="2058"/>
    <cfRule type="duplicateValues" dxfId="6783" priority="2059"/>
    <cfRule type="duplicateValues" dxfId="6782" priority="2060"/>
    <cfRule type="duplicateValues" dxfId="6781" priority="2061"/>
    <cfRule type="duplicateValues" dxfId="6780" priority="2062"/>
    <cfRule type="duplicateValues" dxfId="6779" priority="2063"/>
    <cfRule type="duplicateValues" dxfId="6778" priority="2064"/>
    <cfRule type="duplicateValues" dxfId="6777" priority="2065"/>
    <cfRule type="duplicateValues" dxfId="6776" priority="2066"/>
    <cfRule type="duplicateValues" dxfId="6775" priority="2067"/>
    <cfRule type="duplicateValues" dxfId="6774" priority="2069"/>
    <cfRule type="duplicateValues" dxfId="6773" priority="2070"/>
    <cfRule type="duplicateValues" dxfId="6772" priority="2071"/>
    <cfRule type="duplicateValues" dxfId="6771" priority="2072"/>
    <cfRule type="duplicateValues" dxfId="6770" priority="2073"/>
    <cfRule type="duplicateValues" dxfId="6769" priority="2074"/>
    <cfRule type="duplicateValues" dxfId="6768" priority="2075"/>
    <cfRule type="duplicateValues" dxfId="6767" priority="2076"/>
    <cfRule type="duplicateValues" dxfId="6766" priority="2077"/>
    <cfRule type="duplicateValues" dxfId="6765" priority="2078"/>
    <cfRule type="duplicateValues" dxfId="6764" priority="2079"/>
    <cfRule type="duplicateValues" dxfId="6763" priority="2080"/>
    <cfRule type="duplicateValues" dxfId="6762" priority="2081"/>
    <cfRule type="duplicateValues" dxfId="6761" priority="2082"/>
    <cfRule type="duplicateValues" dxfId="6760" priority="2083"/>
  </conditionalFormatting>
  <conditionalFormatting sqref="A241">
    <cfRule type="duplicateValues" dxfId="6759" priority="1972"/>
    <cfRule type="duplicateValues" dxfId="6758" priority="2027"/>
    <cfRule type="duplicateValues" dxfId="6757" priority="2028"/>
    <cfRule type="duplicateValues" dxfId="6756" priority="2029"/>
    <cfRule type="duplicateValues" dxfId="6755" priority="2030"/>
    <cfRule type="duplicateValues" dxfId="6754" priority="2031"/>
    <cfRule type="duplicateValues" dxfId="6753" priority="2032"/>
    <cfRule type="duplicateValues" dxfId="6752" priority="2033"/>
    <cfRule type="duplicateValues" dxfId="6751" priority="2034"/>
    <cfRule type="duplicateValues" dxfId="6750" priority="2035"/>
    <cfRule type="duplicateValues" dxfId="6749" priority="2036"/>
    <cfRule type="duplicateValues" dxfId="6748" priority="2037"/>
    <cfRule type="duplicateValues" dxfId="6747" priority="2038"/>
    <cfRule type="duplicateValues" dxfId="6746" priority="2039"/>
    <cfRule type="duplicateValues" dxfId="6745" priority="2040"/>
    <cfRule type="duplicateValues" dxfId="6744" priority="2041"/>
    <cfRule type="duplicateValues" dxfId="6743" priority="2042"/>
    <cfRule type="duplicateValues" dxfId="6742" priority="2043"/>
    <cfRule type="duplicateValues" dxfId="6741" priority="1973"/>
    <cfRule type="duplicateValues" dxfId="6740" priority="1994"/>
    <cfRule type="duplicateValues" dxfId="6739" priority="1974"/>
    <cfRule type="duplicateValues" dxfId="6738" priority="1975"/>
    <cfRule type="duplicateValues" dxfId="6737" priority="1976"/>
    <cfRule type="duplicateValues" dxfId="6736" priority="1977"/>
    <cfRule type="duplicateValues" dxfId="6735" priority="1978"/>
    <cfRule type="duplicateValues" dxfId="6734" priority="1979"/>
    <cfRule type="duplicateValues" dxfId="6733" priority="1980"/>
    <cfRule type="duplicateValues" dxfId="6732" priority="1981"/>
    <cfRule type="duplicateValues" dxfId="6731" priority="1982"/>
    <cfRule type="duplicateValues" dxfId="6730" priority="1983"/>
    <cfRule type="duplicateValues" dxfId="6729" priority="1984"/>
    <cfRule type="duplicateValues" dxfId="6728" priority="1985"/>
    <cfRule type="duplicateValues" dxfId="6727" priority="1986"/>
    <cfRule type="duplicateValues" dxfId="6726" priority="1987"/>
    <cfRule type="duplicateValues" dxfId="6725" priority="1988"/>
    <cfRule type="duplicateValues" dxfId="6724" priority="1989"/>
    <cfRule type="duplicateValues" dxfId="6723" priority="1990"/>
    <cfRule type="duplicateValues" dxfId="6722" priority="1993"/>
    <cfRule type="duplicateValues" dxfId="6721" priority="1991"/>
    <cfRule type="duplicateValues" dxfId="6720" priority="1995"/>
    <cfRule type="duplicateValues" dxfId="6719" priority="1996"/>
    <cfRule type="duplicateValues" dxfId="6718" priority="1997"/>
    <cfRule type="duplicateValues" dxfId="6717" priority="1998"/>
    <cfRule type="duplicateValues" dxfId="6716" priority="1999"/>
    <cfRule type="duplicateValues" dxfId="6715" priority="2000"/>
    <cfRule type="duplicateValues" dxfId="6714" priority="2001"/>
    <cfRule type="duplicateValues" dxfId="6713" priority="1992"/>
    <cfRule type="duplicateValues" dxfId="6712" priority="2002"/>
    <cfRule type="duplicateValues" dxfId="6711" priority="2003"/>
    <cfRule type="duplicateValues" dxfId="6710" priority="2004"/>
    <cfRule type="duplicateValues" dxfId="6709" priority="2005"/>
    <cfRule type="duplicateValues" dxfId="6708" priority="2006"/>
    <cfRule type="duplicateValues" dxfId="6707" priority="2007"/>
    <cfRule type="duplicateValues" dxfId="6706" priority="2008"/>
    <cfRule type="duplicateValues" dxfId="6705" priority="2009"/>
    <cfRule type="duplicateValues" dxfId="6704" priority="2010"/>
    <cfRule type="duplicateValues" dxfId="6703" priority="2011"/>
    <cfRule type="duplicateValues" dxfId="6702" priority="2012"/>
    <cfRule type="duplicateValues" dxfId="6701" priority="2013"/>
    <cfRule type="duplicateValues" dxfId="6700" priority="2014"/>
    <cfRule type="duplicateValues" dxfId="6699" priority="2015"/>
    <cfRule type="duplicateValues" dxfId="6698" priority="2016"/>
    <cfRule type="duplicateValues" dxfId="6697" priority="2017"/>
    <cfRule type="duplicateValues" dxfId="6696" priority="2018"/>
    <cfRule type="duplicateValues" dxfId="6695" priority="2019"/>
    <cfRule type="duplicateValues" dxfId="6694" priority="2020"/>
    <cfRule type="duplicateValues" dxfId="6693" priority="2021"/>
    <cfRule type="duplicateValues" dxfId="6692" priority="2022"/>
    <cfRule type="duplicateValues" dxfId="6691" priority="2023"/>
    <cfRule type="duplicateValues" dxfId="6690" priority="2024"/>
    <cfRule type="duplicateValues" dxfId="6689" priority="2025"/>
    <cfRule type="duplicateValues" dxfId="6688" priority="2026"/>
  </conditionalFormatting>
  <conditionalFormatting sqref="A242">
    <cfRule type="duplicateValues" dxfId="6687" priority="1968"/>
    <cfRule type="duplicateValues" dxfId="6686" priority="1969"/>
    <cfRule type="duplicateValues" dxfId="6685" priority="1970"/>
    <cfRule type="duplicateValues" dxfId="6684" priority="1971"/>
  </conditionalFormatting>
  <conditionalFormatting sqref="A243">
    <cfRule type="duplicateValues" dxfId="6683" priority="1963"/>
    <cfRule type="duplicateValues" dxfId="6682" priority="1964"/>
    <cfRule type="duplicateValues" dxfId="6681" priority="1965"/>
    <cfRule type="duplicateValues" dxfId="6680" priority="1966"/>
  </conditionalFormatting>
  <conditionalFormatting sqref="A244">
    <cfRule type="duplicateValues" dxfId="6679" priority="1887"/>
    <cfRule type="duplicateValues" dxfId="6678" priority="1888"/>
    <cfRule type="duplicateValues" dxfId="6677" priority="1889"/>
    <cfRule type="duplicateValues" dxfId="6676" priority="1890"/>
  </conditionalFormatting>
  <conditionalFormatting sqref="A245">
    <cfRule type="duplicateValues" dxfId="6675" priority="1854"/>
    <cfRule type="duplicateValues" dxfId="6674" priority="1853"/>
    <cfRule type="duplicateValues" dxfId="6673" priority="1852"/>
    <cfRule type="duplicateValues" dxfId="6672" priority="1851"/>
    <cfRule type="duplicateValues" dxfId="6671" priority="1850"/>
    <cfRule type="duplicateValues" dxfId="6670" priority="1849"/>
    <cfRule type="duplicateValues" dxfId="6669" priority="1847"/>
    <cfRule type="duplicateValues" dxfId="6668" priority="1846"/>
    <cfRule type="duplicateValues" dxfId="6667" priority="1845"/>
    <cfRule type="duplicateValues" dxfId="6666" priority="1844"/>
    <cfRule type="duplicateValues" dxfId="6665" priority="1843"/>
    <cfRule type="duplicateValues" dxfId="6664" priority="1842"/>
    <cfRule type="duplicateValues" dxfId="6663" priority="1841"/>
    <cfRule type="duplicateValues" dxfId="6662" priority="1840"/>
    <cfRule type="duplicateValues" dxfId="6661" priority="1839"/>
    <cfRule type="duplicateValues" dxfId="6660" priority="1838"/>
    <cfRule type="duplicateValues" dxfId="6659" priority="1821"/>
    <cfRule type="duplicateValues" dxfId="6658" priority="1820"/>
    <cfRule type="duplicateValues" dxfId="6657" priority="1819"/>
    <cfRule type="duplicateValues" dxfId="6656" priority="1818"/>
    <cfRule type="duplicateValues" dxfId="6655" priority="1817"/>
    <cfRule type="duplicateValues" dxfId="6654" priority="1816"/>
    <cfRule type="duplicateValues" dxfId="6653" priority="1815"/>
    <cfRule type="duplicateValues" dxfId="6652" priority="1848"/>
    <cfRule type="duplicateValues" dxfId="6651" priority="1835"/>
    <cfRule type="duplicateValues" dxfId="6650" priority="1830"/>
    <cfRule type="duplicateValues" dxfId="6649" priority="1831"/>
    <cfRule type="duplicateValues" dxfId="6648" priority="1832"/>
    <cfRule type="duplicateValues" dxfId="6647" priority="1833"/>
    <cfRule type="duplicateValues" dxfId="6646" priority="1836"/>
    <cfRule type="duplicateValues" dxfId="6645" priority="1834"/>
    <cfRule type="duplicateValues" dxfId="6644" priority="1867"/>
    <cfRule type="duplicateValues" dxfId="6643" priority="1866"/>
    <cfRule type="duplicateValues" dxfId="6642" priority="1865"/>
    <cfRule type="duplicateValues" dxfId="6641" priority="1864"/>
    <cfRule type="duplicateValues" dxfId="6640" priority="1837"/>
    <cfRule type="duplicateValues" dxfId="6639" priority="1863"/>
    <cfRule type="duplicateValues" dxfId="6638" priority="1862"/>
    <cfRule type="duplicateValues" dxfId="6637" priority="1861"/>
    <cfRule type="duplicateValues" dxfId="6636" priority="1859"/>
    <cfRule type="duplicateValues" dxfId="6635" priority="1860"/>
    <cfRule type="duplicateValues" dxfId="6634" priority="1828"/>
    <cfRule type="duplicateValues" dxfId="6633" priority="1829"/>
    <cfRule type="duplicateValues" dxfId="6632" priority="1868"/>
    <cfRule type="duplicateValues" dxfId="6631" priority="1869"/>
    <cfRule type="duplicateValues" dxfId="6630" priority="1870"/>
    <cfRule type="duplicateValues" dxfId="6629" priority="1871"/>
    <cfRule type="duplicateValues" dxfId="6628" priority="1872"/>
    <cfRule type="duplicateValues" dxfId="6627" priority="1873"/>
    <cfRule type="duplicateValues" dxfId="6626" priority="1874"/>
    <cfRule type="duplicateValues" dxfId="6625" priority="1875"/>
    <cfRule type="duplicateValues" dxfId="6624" priority="1876"/>
    <cfRule type="duplicateValues" dxfId="6623" priority="1877"/>
    <cfRule type="duplicateValues" dxfId="6622" priority="1878"/>
    <cfRule type="duplicateValues" dxfId="6621" priority="1879"/>
    <cfRule type="duplicateValues" dxfId="6620" priority="1880"/>
    <cfRule type="duplicateValues" dxfId="6619" priority="1881"/>
    <cfRule type="duplicateValues" dxfId="6618" priority="1882"/>
    <cfRule type="duplicateValues" dxfId="6617" priority="1883"/>
    <cfRule type="duplicateValues" dxfId="6616" priority="1884"/>
    <cfRule type="duplicateValues" dxfId="6615" priority="1885"/>
    <cfRule type="duplicateValues" dxfId="6614" priority="1886"/>
    <cfRule type="duplicateValues" dxfId="6613" priority="1858"/>
    <cfRule type="duplicateValues" dxfId="6612" priority="1857"/>
    <cfRule type="duplicateValues" dxfId="6611" priority="1856"/>
    <cfRule type="duplicateValues" dxfId="6610" priority="1855"/>
    <cfRule type="duplicateValues" dxfId="6609" priority="1826"/>
    <cfRule type="duplicateValues" dxfId="6608" priority="1825"/>
    <cfRule type="duplicateValues" dxfId="6607" priority="1824"/>
    <cfRule type="duplicateValues" dxfId="6606" priority="1823"/>
    <cfRule type="duplicateValues" dxfId="6605" priority="1822"/>
    <cfRule type="duplicateValues" dxfId="6604" priority="1827"/>
  </conditionalFormatting>
  <conditionalFormatting sqref="A246">
    <cfRule type="duplicateValues" dxfId="6603" priority="1784"/>
    <cfRule type="duplicateValues" dxfId="6602" priority="1783"/>
    <cfRule type="duplicateValues" dxfId="6601" priority="1782"/>
    <cfRule type="duplicateValues" dxfId="6600" priority="1781"/>
    <cfRule type="duplicateValues" dxfId="6599" priority="1780"/>
    <cfRule type="duplicateValues" dxfId="6598" priority="1779"/>
    <cfRule type="duplicateValues" dxfId="6597" priority="1778"/>
    <cfRule type="duplicateValues" dxfId="6596" priority="1777"/>
    <cfRule type="duplicateValues" dxfId="6595" priority="1776"/>
    <cfRule type="duplicateValues" dxfId="6594" priority="1775"/>
    <cfRule type="duplicateValues" dxfId="6593" priority="1774"/>
    <cfRule type="duplicateValues" dxfId="6592" priority="1773"/>
    <cfRule type="duplicateValues" dxfId="6591" priority="1772"/>
    <cfRule type="duplicateValues" dxfId="6590" priority="1771"/>
    <cfRule type="duplicateValues" dxfId="6589" priority="1770"/>
    <cfRule type="duplicateValues" dxfId="6588" priority="1769"/>
    <cfRule type="duplicateValues" dxfId="6587" priority="1768"/>
    <cfRule type="duplicateValues" dxfId="6586" priority="1767"/>
    <cfRule type="duplicateValues" dxfId="6585" priority="1766"/>
    <cfRule type="duplicateValues" dxfId="6584" priority="1765"/>
    <cfRule type="duplicateValues" dxfId="6583" priority="1764"/>
    <cfRule type="duplicateValues" dxfId="6582" priority="1763"/>
    <cfRule type="duplicateValues" dxfId="6581" priority="1762"/>
    <cfRule type="duplicateValues" dxfId="6580" priority="1761"/>
    <cfRule type="duplicateValues" dxfId="6579" priority="1760"/>
    <cfRule type="duplicateValues" dxfId="6578" priority="1759"/>
    <cfRule type="duplicateValues" dxfId="6577" priority="1758"/>
    <cfRule type="duplicateValues" dxfId="6576" priority="1757"/>
    <cfRule type="duplicateValues" dxfId="6575" priority="1756"/>
    <cfRule type="duplicateValues" dxfId="6574" priority="1755"/>
    <cfRule type="duplicateValues" dxfId="6573" priority="1805"/>
    <cfRule type="duplicateValues" dxfId="6572" priority="1814"/>
    <cfRule type="duplicateValues" dxfId="6571" priority="1813"/>
    <cfRule type="duplicateValues" dxfId="6570" priority="1812"/>
    <cfRule type="duplicateValues" dxfId="6569" priority="1811"/>
    <cfRule type="duplicateValues" dxfId="6568" priority="1810"/>
    <cfRule type="duplicateValues" dxfId="6567" priority="1809"/>
    <cfRule type="duplicateValues" dxfId="6566" priority="1808"/>
    <cfRule type="duplicateValues" dxfId="6565" priority="1807"/>
    <cfRule type="duplicateValues" dxfId="6564" priority="1806"/>
    <cfRule type="duplicateValues" dxfId="6563" priority="1804"/>
    <cfRule type="duplicateValues" dxfId="6562" priority="1803"/>
    <cfRule type="duplicateValues" dxfId="6561" priority="1802"/>
    <cfRule type="duplicateValues" dxfId="6560" priority="1801"/>
    <cfRule type="duplicateValues" dxfId="6559" priority="1800"/>
    <cfRule type="duplicateValues" dxfId="6558" priority="1799"/>
    <cfRule type="duplicateValues" dxfId="6557" priority="1798"/>
    <cfRule type="duplicateValues" dxfId="6556" priority="1797"/>
    <cfRule type="duplicateValues" dxfId="6555" priority="1796"/>
    <cfRule type="duplicateValues" dxfId="6554" priority="1795"/>
    <cfRule type="duplicateValues" dxfId="6553" priority="1794"/>
    <cfRule type="duplicateValues" dxfId="6552" priority="1793"/>
    <cfRule type="duplicateValues" dxfId="6551" priority="1792"/>
    <cfRule type="duplicateValues" dxfId="6550" priority="1791"/>
    <cfRule type="duplicateValues" dxfId="6549" priority="1790"/>
    <cfRule type="duplicateValues" dxfId="6548" priority="1789"/>
    <cfRule type="duplicateValues" dxfId="6547" priority="1788"/>
    <cfRule type="duplicateValues" dxfId="6546" priority="1787"/>
    <cfRule type="duplicateValues" dxfId="6545" priority="1786"/>
    <cfRule type="duplicateValues" dxfId="6544" priority="1754"/>
    <cfRule type="duplicateValues" dxfId="6543" priority="1753"/>
    <cfRule type="duplicateValues" dxfId="6542" priority="1752"/>
    <cfRule type="duplicateValues" dxfId="6541" priority="1785"/>
    <cfRule type="duplicateValues" dxfId="6540" priority="1751"/>
    <cfRule type="duplicateValues" dxfId="6539" priority="1750"/>
    <cfRule type="duplicateValues" dxfId="6538" priority="1749"/>
    <cfRule type="duplicateValues" dxfId="6537" priority="1748"/>
    <cfRule type="duplicateValues" dxfId="6536" priority="1747"/>
    <cfRule type="duplicateValues" dxfId="6535" priority="1746"/>
    <cfRule type="duplicateValues" dxfId="6534" priority="1745"/>
    <cfRule type="duplicateValues" dxfId="6533" priority="1744"/>
    <cfRule type="duplicateValues" dxfId="6532" priority="1743"/>
  </conditionalFormatting>
  <conditionalFormatting sqref="A247">
    <cfRule type="duplicateValues" dxfId="6531" priority="1676"/>
    <cfRule type="duplicateValues" dxfId="6530" priority="1728"/>
    <cfRule type="duplicateValues" dxfId="6529" priority="1727"/>
    <cfRule type="duplicateValues" dxfId="6528" priority="1726"/>
    <cfRule type="duplicateValues" dxfId="6527" priority="1725"/>
    <cfRule type="duplicateValues" dxfId="6526" priority="1724"/>
    <cfRule type="duplicateValues" dxfId="6525" priority="1723"/>
    <cfRule type="duplicateValues" dxfId="6524" priority="1722"/>
    <cfRule type="duplicateValues" dxfId="6523" priority="1721"/>
    <cfRule type="duplicateValues" dxfId="6522" priority="1720"/>
    <cfRule type="duplicateValues" dxfId="6521" priority="1719"/>
    <cfRule type="duplicateValues" dxfId="6520" priority="1718"/>
    <cfRule type="duplicateValues" dxfId="6519" priority="1717"/>
    <cfRule type="duplicateValues" dxfId="6518" priority="1716"/>
    <cfRule type="duplicateValues" dxfId="6517" priority="1715"/>
    <cfRule type="duplicateValues" dxfId="6516" priority="1714"/>
    <cfRule type="duplicateValues" dxfId="6515" priority="1713"/>
    <cfRule type="duplicateValues" dxfId="6514" priority="1712"/>
    <cfRule type="duplicateValues" dxfId="6513" priority="1711"/>
    <cfRule type="duplicateValues" dxfId="6512" priority="1710"/>
    <cfRule type="duplicateValues" dxfId="6511" priority="1709"/>
    <cfRule type="duplicateValues" dxfId="6510" priority="1708"/>
    <cfRule type="duplicateValues" dxfId="6509" priority="1707"/>
    <cfRule type="duplicateValues" dxfId="6508" priority="1706"/>
    <cfRule type="duplicateValues" dxfId="6507" priority="1705"/>
    <cfRule type="duplicateValues" dxfId="6506" priority="1704"/>
    <cfRule type="duplicateValues" dxfId="6505" priority="1703"/>
    <cfRule type="duplicateValues" dxfId="6504" priority="1702"/>
    <cfRule type="duplicateValues" dxfId="6503" priority="1701"/>
    <cfRule type="duplicateValues" dxfId="6502" priority="1700"/>
    <cfRule type="duplicateValues" dxfId="6501" priority="1699"/>
    <cfRule type="duplicateValues" dxfId="6500" priority="1698"/>
    <cfRule type="duplicateValues" dxfId="6499" priority="1697"/>
    <cfRule type="duplicateValues" dxfId="6498" priority="1696"/>
    <cfRule type="duplicateValues" dxfId="6497" priority="1695"/>
    <cfRule type="duplicateValues" dxfId="6496" priority="1694"/>
    <cfRule type="duplicateValues" dxfId="6495" priority="1693"/>
    <cfRule type="duplicateValues" dxfId="6494" priority="1692"/>
    <cfRule type="duplicateValues" dxfId="6493" priority="1691"/>
    <cfRule type="duplicateValues" dxfId="6492" priority="1690"/>
    <cfRule type="duplicateValues" dxfId="6491" priority="1689"/>
    <cfRule type="duplicateValues" dxfId="6490" priority="1688"/>
    <cfRule type="duplicateValues" dxfId="6489" priority="1687"/>
    <cfRule type="duplicateValues" dxfId="6488" priority="1686"/>
    <cfRule type="duplicateValues" dxfId="6487" priority="1685"/>
    <cfRule type="duplicateValues" dxfId="6486" priority="1684"/>
    <cfRule type="duplicateValues" dxfId="6485" priority="1683"/>
    <cfRule type="duplicateValues" dxfId="6484" priority="1682"/>
    <cfRule type="duplicateValues" dxfId="6483" priority="1739"/>
    <cfRule type="duplicateValues" dxfId="6482" priority="1681"/>
    <cfRule type="duplicateValues" dxfId="6481" priority="1680"/>
    <cfRule type="duplicateValues" dxfId="6480" priority="1679"/>
    <cfRule type="duplicateValues" dxfId="6479" priority="1678"/>
    <cfRule type="duplicateValues" dxfId="6478" priority="1677"/>
    <cfRule type="duplicateValues" dxfId="6477" priority="1729"/>
    <cfRule type="duplicateValues" dxfId="6476" priority="1675"/>
    <cfRule type="duplicateValues" dxfId="6475" priority="1674"/>
    <cfRule type="duplicateValues" dxfId="6474" priority="1673"/>
    <cfRule type="duplicateValues" dxfId="6473" priority="1672"/>
    <cfRule type="duplicateValues" dxfId="6472" priority="1742"/>
    <cfRule type="duplicateValues" dxfId="6471" priority="1741"/>
    <cfRule type="duplicateValues" dxfId="6470" priority="1740"/>
    <cfRule type="duplicateValues" dxfId="6469" priority="1671"/>
    <cfRule type="duplicateValues" dxfId="6468" priority="1738"/>
    <cfRule type="duplicateValues" dxfId="6467" priority="1737"/>
    <cfRule type="duplicateValues" dxfId="6466" priority="1736"/>
    <cfRule type="duplicateValues" dxfId="6465" priority="1735"/>
    <cfRule type="duplicateValues" dxfId="6464" priority="1734"/>
    <cfRule type="duplicateValues" dxfId="6463" priority="1733"/>
    <cfRule type="duplicateValues" dxfId="6462" priority="1732"/>
    <cfRule type="duplicateValues" dxfId="6461" priority="1731"/>
    <cfRule type="duplicateValues" dxfId="6460" priority="1730"/>
  </conditionalFormatting>
  <conditionalFormatting sqref="A248">
    <cfRule type="duplicateValues" dxfId="6459" priority="1603"/>
    <cfRule type="duplicateValues" dxfId="6458" priority="1602"/>
    <cfRule type="duplicateValues" dxfId="6457" priority="1601"/>
    <cfRule type="duplicateValues" dxfId="6456" priority="1638"/>
    <cfRule type="duplicateValues" dxfId="6455" priority="1639"/>
    <cfRule type="duplicateValues" dxfId="6454" priority="1640"/>
    <cfRule type="duplicateValues" dxfId="6453" priority="1641"/>
    <cfRule type="duplicateValues" dxfId="6452" priority="1612"/>
    <cfRule type="duplicateValues" dxfId="6451" priority="1642"/>
    <cfRule type="duplicateValues" dxfId="6450" priority="1643"/>
    <cfRule type="duplicateValues" dxfId="6449" priority="1644"/>
    <cfRule type="duplicateValues" dxfId="6448" priority="1645"/>
    <cfRule type="duplicateValues" dxfId="6447" priority="1646"/>
    <cfRule type="duplicateValues" dxfId="6446" priority="1647"/>
    <cfRule type="duplicateValues" dxfId="6445" priority="1648"/>
    <cfRule type="duplicateValues" dxfId="6444" priority="1649"/>
    <cfRule type="duplicateValues" dxfId="6443" priority="1650"/>
    <cfRule type="duplicateValues" dxfId="6442" priority="1613"/>
    <cfRule type="duplicateValues" dxfId="6441" priority="1652"/>
    <cfRule type="duplicateValues" dxfId="6440" priority="1653"/>
    <cfRule type="duplicateValues" dxfId="6439" priority="1654"/>
    <cfRule type="duplicateValues" dxfId="6438" priority="1655"/>
    <cfRule type="duplicateValues" dxfId="6437" priority="1614"/>
    <cfRule type="duplicateValues" dxfId="6436" priority="1615"/>
    <cfRule type="duplicateValues" dxfId="6435" priority="1616"/>
    <cfRule type="duplicateValues" dxfId="6434" priority="1617"/>
    <cfRule type="duplicateValues" dxfId="6433" priority="1637"/>
    <cfRule type="duplicateValues" dxfId="6432" priority="1618"/>
    <cfRule type="duplicateValues" dxfId="6431" priority="1619"/>
    <cfRule type="duplicateValues" dxfId="6430" priority="1621"/>
    <cfRule type="duplicateValues" dxfId="6429" priority="1622"/>
    <cfRule type="duplicateValues" dxfId="6428" priority="1623"/>
    <cfRule type="duplicateValues" dxfId="6427" priority="1624"/>
    <cfRule type="duplicateValues" dxfId="6426" priority="1625"/>
    <cfRule type="duplicateValues" dxfId="6425" priority="1626"/>
    <cfRule type="duplicateValues" dxfId="6424" priority="1627"/>
    <cfRule type="duplicateValues" dxfId="6423" priority="1628"/>
    <cfRule type="duplicateValues" dxfId="6422" priority="1629"/>
    <cfRule type="duplicateValues" dxfId="6421" priority="1630"/>
    <cfRule type="duplicateValues" dxfId="6420" priority="1631"/>
    <cfRule type="duplicateValues" dxfId="6419" priority="1632"/>
    <cfRule type="duplicateValues" dxfId="6418" priority="1633"/>
    <cfRule type="duplicateValues" dxfId="6417" priority="1634"/>
    <cfRule type="duplicateValues" dxfId="6416" priority="1635"/>
    <cfRule type="duplicateValues" dxfId="6415" priority="1636"/>
    <cfRule type="duplicateValues" dxfId="6414" priority="1620"/>
    <cfRule type="duplicateValues" dxfId="6413" priority="1656"/>
    <cfRule type="duplicateValues" dxfId="6412" priority="1599"/>
    <cfRule type="duplicateValues" dxfId="6411" priority="1657"/>
    <cfRule type="duplicateValues" dxfId="6410" priority="1604"/>
    <cfRule type="duplicateValues" dxfId="6409" priority="1611"/>
    <cfRule type="duplicateValues" dxfId="6408" priority="1610"/>
    <cfRule type="duplicateValues" dxfId="6407" priority="1608"/>
    <cfRule type="duplicateValues" dxfId="6406" priority="1607"/>
    <cfRule type="duplicateValues" dxfId="6405" priority="1606"/>
    <cfRule type="duplicateValues" dxfId="6404" priority="1605"/>
    <cfRule type="duplicateValues" dxfId="6403" priority="1600"/>
    <cfRule type="duplicateValues" dxfId="6402" priority="1651"/>
    <cfRule type="duplicateValues" dxfId="6401" priority="1609"/>
    <cfRule type="duplicateValues" dxfId="6400" priority="1670"/>
    <cfRule type="duplicateValues" dxfId="6399" priority="1669"/>
    <cfRule type="duplicateValues" dxfId="6398" priority="1668"/>
    <cfRule type="duplicateValues" dxfId="6397" priority="1667"/>
    <cfRule type="duplicateValues" dxfId="6396" priority="1666"/>
    <cfRule type="duplicateValues" dxfId="6395" priority="1665"/>
    <cfRule type="duplicateValues" dxfId="6394" priority="1664"/>
    <cfRule type="duplicateValues" dxfId="6393" priority="1663"/>
    <cfRule type="duplicateValues" dxfId="6392" priority="1662"/>
    <cfRule type="duplicateValues" dxfId="6391" priority="1661"/>
    <cfRule type="duplicateValues" dxfId="6390" priority="1660"/>
    <cfRule type="duplicateValues" dxfId="6389" priority="1659"/>
    <cfRule type="duplicateValues" dxfId="6388" priority="1658"/>
  </conditionalFormatting>
  <conditionalFormatting sqref="A249:A250">
    <cfRule type="duplicateValues" dxfId="6387" priority="1582"/>
    <cfRule type="duplicateValues" dxfId="6386" priority="1581"/>
    <cfRule type="duplicateValues" dxfId="6385" priority="1580"/>
    <cfRule type="duplicateValues" dxfId="6384" priority="1579"/>
    <cfRule type="duplicateValues" dxfId="6383" priority="1578"/>
    <cfRule type="duplicateValues" dxfId="6382" priority="1577"/>
    <cfRule type="duplicateValues" dxfId="6381" priority="1576"/>
    <cfRule type="duplicateValues" dxfId="6380" priority="1575"/>
    <cfRule type="duplicateValues" dxfId="6379" priority="1574"/>
    <cfRule type="duplicateValues" dxfId="6378" priority="1573"/>
    <cfRule type="duplicateValues" dxfId="6377" priority="1572"/>
    <cfRule type="duplicateValues" dxfId="6376" priority="1570"/>
    <cfRule type="duplicateValues" dxfId="6375" priority="1569"/>
    <cfRule type="duplicateValues" dxfId="6374" priority="1568"/>
    <cfRule type="duplicateValues" dxfId="6373" priority="1567"/>
    <cfRule type="duplicateValues" dxfId="6372" priority="1566"/>
    <cfRule type="duplicateValues" dxfId="6371" priority="1565"/>
    <cfRule type="duplicateValues" dxfId="6370" priority="1564"/>
    <cfRule type="duplicateValues" dxfId="6369" priority="1563"/>
    <cfRule type="duplicateValues" dxfId="6368" priority="1562"/>
    <cfRule type="duplicateValues" dxfId="6367" priority="1561"/>
    <cfRule type="duplicateValues" dxfId="6366" priority="1560"/>
    <cfRule type="duplicateValues" dxfId="6365" priority="1559"/>
    <cfRule type="duplicateValues" dxfId="6364" priority="1558"/>
    <cfRule type="duplicateValues" dxfId="6363" priority="1557"/>
    <cfRule type="duplicateValues" dxfId="6362" priority="1556"/>
    <cfRule type="duplicateValues" dxfId="6361" priority="1555"/>
    <cfRule type="duplicateValues" dxfId="6360" priority="1554"/>
    <cfRule type="duplicateValues" dxfId="6359" priority="1553"/>
    <cfRule type="duplicateValues" dxfId="6358" priority="1552"/>
    <cfRule type="duplicateValues" dxfId="6357" priority="1551"/>
    <cfRule type="duplicateValues" dxfId="6356" priority="1550"/>
    <cfRule type="duplicateValues" dxfId="6355" priority="1549"/>
    <cfRule type="duplicateValues" dxfId="6354" priority="1548"/>
    <cfRule type="duplicateValues" dxfId="6353" priority="1547"/>
    <cfRule type="duplicateValues" dxfId="6352" priority="1546"/>
    <cfRule type="duplicateValues" dxfId="6351" priority="1545"/>
    <cfRule type="duplicateValues" dxfId="6350" priority="1544"/>
    <cfRule type="duplicateValues" dxfId="6349" priority="1543"/>
    <cfRule type="duplicateValues" dxfId="6348" priority="1542"/>
    <cfRule type="duplicateValues" dxfId="6347" priority="1541"/>
    <cfRule type="duplicateValues" dxfId="6346" priority="1540"/>
    <cfRule type="duplicateValues" dxfId="6345" priority="1539"/>
    <cfRule type="duplicateValues" dxfId="6344" priority="1538"/>
    <cfRule type="duplicateValues" dxfId="6343" priority="1537"/>
    <cfRule type="duplicateValues" dxfId="6342" priority="1536"/>
    <cfRule type="duplicateValues" dxfId="6341" priority="1535"/>
    <cfRule type="duplicateValues" dxfId="6340" priority="1534"/>
    <cfRule type="duplicateValues" dxfId="6339" priority="1533"/>
    <cfRule type="duplicateValues" dxfId="6338" priority="1532"/>
    <cfRule type="duplicateValues" dxfId="6337" priority="1531"/>
    <cfRule type="duplicateValues" dxfId="6336" priority="1530"/>
    <cfRule type="duplicateValues" dxfId="6335" priority="1529"/>
    <cfRule type="duplicateValues" dxfId="6334" priority="1528"/>
    <cfRule type="duplicateValues" dxfId="6333" priority="1527"/>
    <cfRule type="duplicateValues" dxfId="6332" priority="1571"/>
    <cfRule type="duplicateValues" dxfId="6331" priority="1598"/>
    <cfRule type="duplicateValues" dxfId="6330" priority="1597"/>
    <cfRule type="duplicateValues" dxfId="6329" priority="1596"/>
    <cfRule type="duplicateValues" dxfId="6328" priority="1595"/>
    <cfRule type="duplicateValues" dxfId="6327" priority="1594"/>
    <cfRule type="duplicateValues" dxfId="6326" priority="1593"/>
    <cfRule type="duplicateValues" dxfId="6325" priority="1592"/>
    <cfRule type="duplicateValues" dxfId="6324" priority="1591"/>
    <cfRule type="duplicateValues" dxfId="6323" priority="1590"/>
    <cfRule type="duplicateValues" dxfId="6322" priority="1589"/>
    <cfRule type="duplicateValues" dxfId="6321" priority="1588"/>
    <cfRule type="duplicateValues" dxfId="6320" priority="1587"/>
    <cfRule type="duplicateValues" dxfId="6319" priority="1586"/>
    <cfRule type="duplicateValues" dxfId="6318" priority="1585"/>
    <cfRule type="duplicateValues" dxfId="6317" priority="1584"/>
    <cfRule type="duplicateValues" dxfId="6316" priority="1583"/>
  </conditionalFormatting>
  <conditionalFormatting sqref="A251">
    <cfRule type="duplicateValues" dxfId="6315" priority="1514"/>
    <cfRule type="duplicateValues" dxfId="6314" priority="1513"/>
    <cfRule type="duplicateValues" dxfId="6313" priority="1461"/>
    <cfRule type="duplicateValues" dxfId="6312" priority="1511"/>
    <cfRule type="duplicateValues" dxfId="6311" priority="1510"/>
    <cfRule type="duplicateValues" dxfId="6310" priority="1509"/>
    <cfRule type="duplicateValues" dxfId="6309" priority="1508"/>
    <cfRule type="duplicateValues" dxfId="6308" priority="1507"/>
    <cfRule type="duplicateValues" dxfId="6307" priority="1506"/>
    <cfRule type="duplicateValues" dxfId="6306" priority="1505"/>
    <cfRule type="duplicateValues" dxfId="6305" priority="1504"/>
    <cfRule type="duplicateValues" dxfId="6304" priority="1503"/>
    <cfRule type="duplicateValues" dxfId="6303" priority="1502"/>
    <cfRule type="duplicateValues" dxfId="6302" priority="1501"/>
    <cfRule type="duplicateValues" dxfId="6301" priority="1500"/>
    <cfRule type="duplicateValues" dxfId="6300" priority="1499"/>
    <cfRule type="duplicateValues" dxfId="6299" priority="1498"/>
    <cfRule type="duplicateValues" dxfId="6298" priority="1497"/>
    <cfRule type="duplicateValues" dxfId="6297" priority="1495"/>
    <cfRule type="duplicateValues" dxfId="6296" priority="1496"/>
    <cfRule type="duplicateValues" dxfId="6295" priority="1494"/>
    <cfRule type="duplicateValues" dxfId="6294" priority="1493"/>
    <cfRule type="duplicateValues" dxfId="6293" priority="1492"/>
    <cfRule type="duplicateValues" dxfId="6292" priority="1491"/>
    <cfRule type="duplicateValues" dxfId="6291" priority="1490"/>
    <cfRule type="duplicateValues" dxfId="6290" priority="1489"/>
    <cfRule type="duplicateValues" dxfId="6289" priority="1488"/>
    <cfRule type="duplicateValues" dxfId="6288" priority="1487"/>
    <cfRule type="duplicateValues" dxfId="6287" priority="1486"/>
    <cfRule type="duplicateValues" dxfId="6286" priority="1455"/>
    <cfRule type="duplicateValues" dxfId="6285" priority="1485"/>
    <cfRule type="duplicateValues" dxfId="6284" priority="1484"/>
    <cfRule type="duplicateValues" dxfId="6283" priority="1483"/>
    <cfRule type="duplicateValues" dxfId="6282" priority="1482"/>
    <cfRule type="duplicateValues" dxfId="6281" priority="1481"/>
    <cfRule type="duplicateValues" dxfId="6280" priority="1480"/>
    <cfRule type="duplicateValues" dxfId="6279" priority="1479"/>
    <cfRule type="duplicateValues" dxfId="6278" priority="1478"/>
    <cfRule type="duplicateValues" dxfId="6277" priority="1477"/>
    <cfRule type="duplicateValues" dxfId="6276" priority="1476"/>
    <cfRule type="duplicateValues" dxfId="6275" priority="1475"/>
    <cfRule type="duplicateValues" dxfId="6274" priority="1474"/>
    <cfRule type="duplicateValues" dxfId="6273" priority="1473"/>
    <cfRule type="duplicateValues" dxfId="6272" priority="1472"/>
    <cfRule type="duplicateValues" dxfId="6271" priority="1471"/>
    <cfRule type="duplicateValues" dxfId="6270" priority="1470"/>
    <cfRule type="duplicateValues" dxfId="6269" priority="1469"/>
    <cfRule type="duplicateValues" dxfId="6268" priority="1468"/>
    <cfRule type="duplicateValues" dxfId="6267" priority="1467"/>
    <cfRule type="duplicateValues" dxfId="6266" priority="1466"/>
    <cfRule type="duplicateValues" dxfId="6265" priority="1465"/>
    <cfRule type="duplicateValues" dxfId="6264" priority="1456"/>
    <cfRule type="duplicateValues" dxfId="6263" priority="1464"/>
    <cfRule type="duplicateValues" dxfId="6262" priority="1463"/>
    <cfRule type="duplicateValues" dxfId="6261" priority="1462"/>
    <cfRule type="duplicateValues" dxfId="6260" priority="1460"/>
    <cfRule type="duplicateValues" dxfId="6259" priority="1512"/>
    <cfRule type="duplicateValues" dxfId="6258" priority="1459"/>
    <cfRule type="duplicateValues" dxfId="6257" priority="1458"/>
    <cfRule type="duplicateValues" dxfId="6256" priority="1457"/>
    <cfRule type="duplicateValues" dxfId="6255" priority="1526"/>
    <cfRule type="duplicateValues" dxfId="6254" priority="1525"/>
    <cfRule type="duplicateValues" dxfId="6253" priority="1524"/>
    <cfRule type="duplicateValues" dxfId="6252" priority="1523"/>
    <cfRule type="duplicateValues" dxfId="6251" priority="1522"/>
    <cfRule type="duplicateValues" dxfId="6250" priority="1521"/>
    <cfRule type="duplicateValues" dxfId="6249" priority="1520"/>
    <cfRule type="duplicateValues" dxfId="6248" priority="1519"/>
    <cfRule type="duplicateValues" dxfId="6247" priority="1518"/>
    <cfRule type="duplicateValues" dxfId="6246" priority="1517"/>
    <cfRule type="duplicateValues" dxfId="6245" priority="1516"/>
    <cfRule type="duplicateValues" dxfId="6244" priority="1515"/>
  </conditionalFormatting>
  <conditionalFormatting sqref="A252:A253">
    <cfRule type="duplicateValues" dxfId="6243" priority="1390"/>
    <cfRule type="duplicateValues" dxfId="6242" priority="1426"/>
    <cfRule type="duplicateValues" dxfId="6241" priority="1427"/>
    <cfRule type="duplicateValues" dxfId="6240" priority="1428"/>
    <cfRule type="duplicateValues" dxfId="6239" priority="1429"/>
    <cfRule type="duplicateValues" dxfId="6238" priority="1430"/>
    <cfRule type="duplicateValues" dxfId="6237" priority="1431"/>
    <cfRule type="duplicateValues" dxfId="6236" priority="1432"/>
    <cfRule type="duplicateValues" dxfId="6235" priority="1433"/>
    <cfRule type="duplicateValues" dxfId="6234" priority="1434"/>
    <cfRule type="duplicateValues" dxfId="6233" priority="1435"/>
    <cfRule type="duplicateValues" dxfId="6232" priority="1436"/>
    <cfRule type="duplicateValues" dxfId="6231" priority="1437"/>
    <cfRule type="duplicateValues" dxfId="6230" priority="1438"/>
    <cfRule type="duplicateValues" dxfId="6229" priority="1439"/>
    <cfRule type="duplicateValues" dxfId="6228" priority="1440"/>
    <cfRule type="duplicateValues" dxfId="6227" priority="1441"/>
    <cfRule type="duplicateValues" dxfId="6226" priority="1442"/>
    <cfRule type="duplicateValues" dxfId="6225" priority="1444"/>
    <cfRule type="duplicateValues" dxfId="6224" priority="1445"/>
    <cfRule type="duplicateValues" dxfId="6223" priority="1446"/>
    <cfRule type="duplicateValues" dxfId="6222" priority="1447"/>
    <cfRule type="duplicateValues" dxfId="6221" priority="1448"/>
    <cfRule type="duplicateValues" dxfId="6220" priority="1449"/>
    <cfRule type="duplicateValues" dxfId="6219" priority="1450"/>
    <cfRule type="duplicateValues" dxfId="6218" priority="1451"/>
    <cfRule type="duplicateValues" dxfId="6217" priority="1452"/>
    <cfRule type="duplicateValues" dxfId="6216" priority="1453"/>
    <cfRule type="duplicateValues" dxfId="6215" priority="1411"/>
    <cfRule type="duplicateValues" dxfId="6214" priority="1410"/>
    <cfRule type="duplicateValues" dxfId="6213" priority="1454"/>
    <cfRule type="duplicateValues" dxfId="6212" priority="1409"/>
    <cfRule type="duplicateValues" dxfId="6211" priority="1408"/>
    <cfRule type="duplicateValues" dxfId="6210" priority="1407"/>
    <cfRule type="duplicateValues" dxfId="6209" priority="1406"/>
    <cfRule type="duplicateValues" dxfId="6208" priority="1405"/>
    <cfRule type="duplicateValues" dxfId="6207" priority="1404"/>
    <cfRule type="duplicateValues" dxfId="6206" priority="1403"/>
    <cfRule type="duplicateValues" dxfId="6205" priority="1402"/>
    <cfRule type="duplicateValues" dxfId="6204" priority="1401"/>
    <cfRule type="duplicateValues" dxfId="6203" priority="1400"/>
    <cfRule type="duplicateValues" dxfId="6202" priority="1399"/>
    <cfRule type="duplicateValues" dxfId="6201" priority="1398"/>
    <cfRule type="duplicateValues" dxfId="6200" priority="1397"/>
    <cfRule type="duplicateValues" dxfId="6199" priority="1396"/>
    <cfRule type="duplicateValues" dxfId="6198" priority="1395"/>
    <cfRule type="duplicateValues" dxfId="6197" priority="1394"/>
    <cfRule type="duplicateValues" dxfId="6196" priority="1393"/>
    <cfRule type="duplicateValues" dxfId="6195" priority="1392"/>
    <cfRule type="duplicateValues" dxfId="6194" priority="1391"/>
    <cfRule type="duplicateValues" dxfId="6193" priority="1389"/>
    <cfRule type="duplicateValues" dxfId="6192" priority="1388"/>
    <cfRule type="duplicateValues" dxfId="6191" priority="1387"/>
    <cfRule type="duplicateValues" dxfId="6190" priority="1413"/>
    <cfRule type="duplicateValues" dxfId="6189" priority="1383"/>
    <cfRule type="duplicateValues" dxfId="6188" priority="1385"/>
    <cfRule type="duplicateValues" dxfId="6187" priority="1412"/>
    <cfRule type="duplicateValues" dxfId="6186" priority="1384"/>
    <cfRule type="duplicateValues" dxfId="6185" priority="1443"/>
    <cfRule type="duplicateValues" dxfId="6184" priority="1425"/>
    <cfRule type="duplicateValues" dxfId="6183" priority="1424"/>
    <cfRule type="duplicateValues" dxfId="6182" priority="1423"/>
    <cfRule type="duplicateValues" dxfId="6181" priority="1422"/>
    <cfRule type="duplicateValues" dxfId="6180" priority="1421"/>
    <cfRule type="duplicateValues" dxfId="6179" priority="1420"/>
    <cfRule type="duplicateValues" dxfId="6178" priority="1419"/>
    <cfRule type="duplicateValues" dxfId="6177" priority="1418"/>
    <cfRule type="duplicateValues" dxfId="6176" priority="1417"/>
    <cfRule type="duplicateValues" dxfId="6175" priority="1386"/>
    <cfRule type="duplicateValues" dxfId="6174" priority="1414"/>
    <cfRule type="duplicateValues" dxfId="6173" priority="1415"/>
    <cfRule type="duplicateValues" dxfId="6172" priority="1416"/>
  </conditionalFormatting>
  <conditionalFormatting sqref="A254">
    <cfRule type="duplicateValues" dxfId="6171" priority="1320"/>
    <cfRule type="duplicateValues" dxfId="6170" priority="1322"/>
    <cfRule type="duplicateValues" dxfId="6169" priority="1321"/>
    <cfRule type="duplicateValues" dxfId="6168" priority="1323"/>
  </conditionalFormatting>
  <conditionalFormatting sqref="A255">
    <cfRule type="duplicateValues" dxfId="6167" priority="1274"/>
    <cfRule type="duplicateValues" dxfId="6166" priority="1273"/>
    <cfRule type="duplicateValues" dxfId="6165" priority="1272"/>
    <cfRule type="duplicateValues" dxfId="6164" priority="1271"/>
    <cfRule type="duplicateValues" dxfId="6163" priority="1270"/>
    <cfRule type="duplicateValues" dxfId="6162" priority="1269"/>
    <cfRule type="duplicateValues" dxfId="6161" priority="1268"/>
    <cfRule type="duplicateValues" dxfId="6160" priority="1267"/>
    <cfRule type="duplicateValues" dxfId="6159" priority="1266"/>
    <cfRule type="duplicateValues" dxfId="6158" priority="1265"/>
    <cfRule type="duplicateValues" dxfId="6157" priority="1264"/>
    <cfRule type="duplicateValues" dxfId="6156" priority="1263"/>
    <cfRule type="duplicateValues" dxfId="6155" priority="1262"/>
    <cfRule type="duplicateValues" dxfId="6154" priority="1261"/>
    <cfRule type="duplicateValues" dxfId="6153" priority="1288"/>
    <cfRule type="duplicateValues" dxfId="6152" priority="1260"/>
    <cfRule type="duplicateValues" dxfId="6151" priority="1259"/>
    <cfRule type="duplicateValues" dxfId="6150" priority="1258"/>
    <cfRule type="duplicateValues" dxfId="6149" priority="1257"/>
    <cfRule type="duplicateValues" dxfId="6148" priority="1256"/>
    <cfRule type="duplicateValues" dxfId="6147" priority="1255"/>
    <cfRule type="duplicateValues" dxfId="6146" priority="1254"/>
    <cfRule type="duplicateValues" dxfId="6145" priority="1253"/>
    <cfRule type="duplicateValues" dxfId="6144" priority="1252"/>
    <cfRule type="duplicateValues" dxfId="6143" priority="1251"/>
    <cfRule type="duplicateValues" dxfId="6142" priority="1250"/>
    <cfRule type="duplicateValues" dxfId="6141" priority="1249"/>
    <cfRule type="duplicateValues" dxfId="6140" priority="1289"/>
    <cfRule type="duplicateValues" dxfId="6139" priority="1290"/>
    <cfRule type="duplicateValues" dxfId="6138" priority="1291"/>
    <cfRule type="duplicateValues" dxfId="6137" priority="1292"/>
    <cfRule type="duplicateValues" dxfId="6136" priority="1293"/>
    <cfRule type="duplicateValues" dxfId="6135" priority="1294"/>
    <cfRule type="duplicateValues" dxfId="6134" priority="1295"/>
    <cfRule type="duplicateValues" dxfId="6133" priority="1296"/>
    <cfRule type="duplicateValues" dxfId="6132" priority="1297"/>
    <cfRule type="duplicateValues" dxfId="6131" priority="1298"/>
    <cfRule type="duplicateValues" dxfId="6130" priority="1299"/>
    <cfRule type="duplicateValues" dxfId="6129" priority="1300"/>
    <cfRule type="duplicateValues" dxfId="6128" priority="1301"/>
    <cfRule type="duplicateValues" dxfId="6127" priority="1302"/>
    <cfRule type="duplicateValues" dxfId="6126" priority="1303"/>
    <cfRule type="duplicateValues" dxfId="6125" priority="1304"/>
    <cfRule type="duplicateValues" dxfId="6124" priority="1305"/>
    <cfRule type="duplicateValues" dxfId="6123" priority="1306"/>
    <cfRule type="duplicateValues" dxfId="6122" priority="1308"/>
    <cfRule type="duplicateValues" dxfId="6121" priority="1309"/>
    <cfRule type="duplicateValues" dxfId="6120" priority="1310"/>
    <cfRule type="duplicateValues" dxfId="6119" priority="1311"/>
    <cfRule type="duplicateValues" dxfId="6118" priority="1312"/>
    <cfRule type="duplicateValues" dxfId="6117" priority="1313"/>
    <cfRule type="duplicateValues" dxfId="6116" priority="1314"/>
    <cfRule type="duplicateValues" dxfId="6115" priority="1315"/>
    <cfRule type="duplicateValues" dxfId="6114" priority="1316"/>
    <cfRule type="duplicateValues" dxfId="6113" priority="1317"/>
    <cfRule type="duplicateValues" dxfId="6112" priority="1318"/>
    <cfRule type="duplicateValues" dxfId="6111" priority="1319"/>
    <cfRule type="duplicateValues" dxfId="6110" priority="1248"/>
    <cfRule type="duplicateValues" dxfId="6109" priority="1287"/>
    <cfRule type="duplicateValues" dxfId="6108" priority="1286"/>
    <cfRule type="duplicateValues" dxfId="6107" priority="1285"/>
    <cfRule type="duplicateValues" dxfId="6106" priority="1284"/>
    <cfRule type="duplicateValues" dxfId="6105" priority="1283"/>
    <cfRule type="duplicateValues" dxfId="6104" priority="1282"/>
    <cfRule type="duplicateValues" dxfId="6103" priority="1281"/>
    <cfRule type="duplicateValues" dxfId="6102" priority="1280"/>
    <cfRule type="duplicateValues" dxfId="6101" priority="1279"/>
    <cfRule type="duplicateValues" dxfId="6100" priority="1278"/>
    <cfRule type="duplicateValues" dxfId="6099" priority="1307"/>
    <cfRule type="duplicateValues" dxfId="6098" priority="1277"/>
    <cfRule type="duplicateValues" dxfId="6097" priority="1276"/>
    <cfRule type="duplicateValues" dxfId="6096" priority="1275"/>
  </conditionalFormatting>
  <conditionalFormatting sqref="A257:A338 A340:A344">
    <cfRule type="duplicateValues" dxfId="6095" priority="1669848"/>
  </conditionalFormatting>
  <conditionalFormatting sqref="A346:A350 A354:A355 A379">
    <cfRule type="duplicateValues" dxfId="6094" priority="1611943"/>
    <cfRule type="duplicateValues" dxfId="6093" priority="1611944"/>
    <cfRule type="duplicateValues" dxfId="6092" priority="1611946"/>
    <cfRule type="duplicateValues" dxfId="6091" priority="1611945"/>
  </conditionalFormatting>
  <conditionalFormatting sqref="A351:A353">
    <cfRule type="duplicateValues" dxfId="6090" priority="5107"/>
    <cfRule type="duplicateValues" dxfId="6089" priority="5106"/>
    <cfRule type="duplicateValues" dxfId="6088" priority="5105"/>
    <cfRule type="duplicateValues" dxfId="6087" priority="5104"/>
    <cfRule type="duplicateValues" dxfId="6086" priority="5103"/>
    <cfRule type="duplicateValues" dxfId="6085" priority="5102"/>
    <cfRule type="duplicateValues" dxfId="6084" priority="5097"/>
    <cfRule type="duplicateValues" dxfId="6083" priority="5100"/>
    <cfRule type="duplicateValues" dxfId="6082" priority="5099"/>
    <cfRule type="duplicateValues" dxfId="6081" priority="5098"/>
    <cfRule type="duplicateValues" dxfId="6080" priority="5085"/>
    <cfRule type="duplicateValues" dxfId="6079" priority="5086"/>
    <cfRule type="duplicateValues" dxfId="6078" priority="5087"/>
    <cfRule type="duplicateValues" dxfId="6077" priority="5088"/>
    <cfRule type="duplicateValues" dxfId="6076" priority="5089"/>
    <cfRule type="duplicateValues" dxfId="6075" priority="5090"/>
    <cfRule type="duplicateValues" dxfId="6074" priority="5092"/>
    <cfRule type="duplicateValues" dxfId="6073" priority="5093"/>
    <cfRule type="duplicateValues" dxfId="6072" priority="5094"/>
    <cfRule type="duplicateValues" dxfId="6071" priority="5095"/>
    <cfRule type="duplicateValues" dxfId="6070" priority="5091"/>
    <cfRule type="duplicateValues" dxfId="6069" priority="5096"/>
    <cfRule type="duplicateValues" dxfId="6068" priority="5101"/>
    <cfRule type="duplicateValues" dxfId="6067" priority="5115"/>
    <cfRule type="duplicateValues" dxfId="6066" priority="5114"/>
    <cfRule type="duplicateValues" dxfId="6065" priority="5113"/>
    <cfRule type="duplicateValues" dxfId="6064" priority="5112"/>
    <cfRule type="duplicateValues" dxfId="6063" priority="5111"/>
    <cfRule type="duplicateValues" dxfId="6062" priority="5110"/>
    <cfRule type="duplicateValues" dxfId="6061" priority="5109"/>
    <cfRule type="duplicateValues" dxfId="6060" priority="5108"/>
  </conditionalFormatting>
  <conditionalFormatting sqref="A356 A378">
    <cfRule type="duplicateValues" dxfId="6059" priority="5083"/>
    <cfRule type="duplicateValues" dxfId="6058" priority="5082"/>
    <cfRule type="duplicateValues" dxfId="6057" priority="5072"/>
    <cfRule type="duplicateValues" dxfId="6056" priority="5084"/>
  </conditionalFormatting>
  <conditionalFormatting sqref="A356">
    <cfRule type="duplicateValues" dxfId="6055" priority="5063"/>
    <cfRule type="duplicateValues" dxfId="6054" priority="5060"/>
    <cfRule type="duplicateValues" dxfId="6053" priority="5059"/>
    <cfRule type="duplicateValues" dxfId="6052" priority="5058"/>
    <cfRule type="duplicateValues" dxfId="6051" priority="5057"/>
    <cfRule type="duplicateValues" dxfId="6050" priority="5056"/>
    <cfRule type="duplicateValues" dxfId="6049" priority="5055"/>
    <cfRule type="duplicateValues" dxfId="6048" priority="5054"/>
    <cfRule type="duplicateValues" dxfId="6047" priority="5062"/>
    <cfRule type="duplicateValues" dxfId="6046" priority="5061"/>
    <cfRule type="duplicateValues" dxfId="6045" priority="5081"/>
    <cfRule type="duplicateValues" dxfId="6044" priority="5080"/>
    <cfRule type="duplicateValues" dxfId="6043" priority="5079"/>
    <cfRule type="duplicateValues" dxfId="6042" priority="5078"/>
    <cfRule type="duplicateValues" dxfId="6041" priority="5077"/>
    <cfRule type="duplicateValues" dxfId="6040" priority="5076"/>
    <cfRule type="duplicateValues" dxfId="6039" priority="5075"/>
    <cfRule type="duplicateValues" dxfId="6038" priority="5074"/>
    <cfRule type="duplicateValues" dxfId="6037" priority="5073"/>
    <cfRule type="duplicateValues" dxfId="6036" priority="5071"/>
    <cfRule type="duplicateValues" dxfId="6035" priority="5070"/>
    <cfRule type="duplicateValues" dxfId="6034" priority="5069"/>
    <cfRule type="duplicateValues" dxfId="6033" priority="5068"/>
    <cfRule type="duplicateValues" dxfId="6032" priority="5067"/>
    <cfRule type="duplicateValues" dxfId="6031" priority="5066"/>
    <cfRule type="duplicateValues" dxfId="6030" priority="5065"/>
    <cfRule type="duplicateValues" dxfId="6029" priority="5064"/>
  </conditionalFormatting>
  <conditionalFormatting sqref="A357 A362 A368">
    <cfRule type="duplicateValues" dxfId="6028" priority="5051"/>
    <cfRule type="duplicateValues" dxfId="6027" priority="5053"/>
    <cfRule type="duplicateValues" dxfId="6026" priority="5052"/>
    <cfRule type="duplicateValues" dxfId="6025" priority="5041"/>
  </conditionalFormatting>
  <conditionalFormatting sqref="A357">
    <cfRule type="duplicateValues" dxfId="6024" priority="5025"/>
    <cfRule type="duplicateValues" dxfId="6023" priority="5026"/>
    <cfRule type="duplicateValues" dxfId="6022" priority="5027"/>
    <cfRule type="duplicateValues" dxfId="6021" priority="5028"/>
    <cfRule type="duplicateValues" dxfId="6020" priority="5029"/>
    <cfRule type="duplicateValues" dxfId="6019" priority="5030"/>
    <cfRule type="duplicateValues" dxfId="6018" priority="5031"/>
    <cfRule type="duplicateValues" dxfId="6017" priority="5032"/>
    <cfRule type="duplicateValues" dxfId="6016" priority="5033"/>
    <cfRule type="duplicateValues" dxfId="6015" priority="5040"/>
    <cfRule type="duplicateValues" dxfId="6014" priority="5039"/>
    <cfRule type="duplicateValues" dxfId="6013" priority="5038"/>
    <cfRule type="duplicateValues" dxfId="6012" priority="5037"/>
    <cfRule type="duplicateValues" dxfId="6011" priority="5035"/>
    <cfRule type="duplicateValues" dxfId="6010" priority="5049"/>
    <cfRule type="duplicateValues" dxfId="6009" priority="5048"/>
    <cfRule type="duplicateValues" dxfId="6008" priority="5047"/>
    <cfRule type="duplicateValues" dxfId="6007" priority="5050"/>
    <cfRule type="duplicateValues" dxfId="6006" priority="5036"/>
    <cfRule type="duplicateValues" dxfId="6005" priority="5046"/>
    <cfRule type="duplicateValues" dxfId="6004" priority="5045"/>
    <cfRule type="duplicateValues" dxfId="6003" priority="5044"/>
    <cfRule type="duplicateValues" dxfId="6002" priority="5043"/>
    <cfRule type="duplicateValues" dxfId="6001" priority="5042"/>
    <cfRule type="duplicateValues" dxfId="6000" priority="5034"/>
    <cfRule type="duplicateValues" dxfId="5999" priority="5024"/>
    <cfRule type="duplicateValues" dxfId="5998" priority="5023"/>
  </conditionalFormatting>
  <conditionalFormatting sqref="A358">
    <cfRule type="duplicateValues" dxfId="5997" priority="5022"/>
    <cfRule type="duplicateValues" dxfId="5996" priority="5021"/>
    <cfRule type="duplicateValues" dxfId="5995" priority="5020"/>
    <cfRule type="duplicateValues" dxfId="5994" priority="5019"/>
    <cfRule type="duplicateValues" dxfId="5993" priority="5018"/>
    <cfRule type="duplicateValues" dxfId="5992" priority="5017"/>
    <cfRule type="duplicateValues" dxfId="5991" priority="5016"/>
    <cfRule type="duplicateValues" dxfId="5990" priority="5015"/>
    <cfRule type="duplicateValues" dxfId="5989" priority="5014"/>
    <cfRule type="duplicateValues" dxfId="5988" priority="5013"/>
    <cfRule type="duplicateValues" dxfId="5987" priority="5012"/>
    <cfRule type="duplicateValues" dxfId="5986" priority="5011"/>
    <cfRule type="duplicateValues" dxfId="5985" priority="5010"/>
    <cfRule type="duplicateValues" dxfId="5984" priority="5009"/>
    <cfRule type="duplicateValues" dxfId="5983" priority="5008"/>
    <cfRule type="duplicateValues" dxfId="5982" priority="5007"/>
    <cfRule type="duplicateValues" dxfId="5981" priority="5006"/>
    <cfRule type="duplicateValues" dxfId="5980" priority="5005"/>
    <cfRule type="duplicateValues" dxfId="5979" priority="5004"/>
    <cfRule type="duplicateValues" dxfId="5978" priority="5003"/>
    <cfRule type="duplicateValues" dxfId="5977" priority="5002"/>
    <cfRule type="duplicateValues" dxfId="5976" priority="5001"/>
    <cfRule type="duplicateValues" dxfId="5975" priority="5000"/>
    <cfRule type="duplicateValues" dxfId="5974" priority="4999"/>
    <cfRule type="duplicateValues" dxfId="5973" priority="4998"/>
    <cfRule type="duplicateValues" dxfId="5972" priority="4997"/>
    <cfRule type="duplicateValues" dxfId="5971" priority="4996"/>
    <cfRule type="duplicateValues" dxfId="5970" priority="4995"/>
    <cfRule type="duplicateValues" dxfId="5969" priority="4994"/>
    <cfRule type="duplicateValues" dxfId="5968" priority="4993"/>
    <cfRule type="duplicateValues" dxfId="5967" priority="4992"/>
  </conditionalFormatting>
  <conditionalFormatting sqref="A359">
    <cfRule type="duplicateValues" dxfId="5966" priority="4963"/>
    <cfRule type="duplicateValues" dxfId="5965" priority="4991"/>
    <cfRule type="duplicateValues" dxfId="5964" priority="4990"/>
    <cfRule type="duplicateValues" dxfId="5963" priority="4989"/>
    <cfRule type="duplicateValues" dxfId="5962" priority="4988"/>
    <cfRule type="duplicateValues" dxfId="5961" priority="4986"/>
    <cfRule type="duplicateValues" dxfId="5960" priority="4987"/>
    <cfRule type="duplicateValues" dxfId="5959" priority="4985"/>
    <cfRule type="duplicateValues" dxfId="5958" priority="4984"/>
    <cfRule type="duplicateValues" dxfId="5957" priority="4983"/>
    <cfRule type="duplicateValues" dxfId="5956" priority="4982"/>
    <cfRule type="duplicateValues" dxfId="5955" priority="4981"/>
    <cfRule type="duplicateValues" dxfId="5954" priority="4980"/>
    <cfRule type="duplicateValues" dxfId="5953" priority="4978"/>
    <cfRule type="duplicateValues" dxfId="5952" priority="4977"/>
    <cfRule type="duplicateValues" dxfId="5951" priority="4976"/>
    <cfRule type="duplicateValues" dxfId="5950" priority="4975"/>
    <cfRule type="duplicateValues" dxfId="5949" priority="4974"/>
    <cfRule type="duplicateValues" dxfId="5948" priority="4973"/>
    <cfRule type="duplicateValues" dxfId="5947" priority="4972"/>
    <cfRule type="duplicateValues" dxfId="5946" priority="4971"/>
    <cfRule type="duplicateValues" dxfId="5945" priority="4970"/>
    <cfRule type="duplicateValues" dxfId="5944" priority="4969"/>
    <cfRule type="duplicateValues" dxfId="5943" priority="4968"/>
    <cfRule type="duplicateValues" dxfId="5942" priority="4967"/>
    <cfRule type="duplicateValues" dxfId="5941" priority="4966"/>
    <cfRule type="duplicateValues" dxfId="5940" priority="4965"/>
    <cfRule type="duplicateValues" dxfId="5939" priority="4964"/>
    <cfRule type="duplicateValues" dxfId="5938" priority="4962"/>
    <cfRule type="duplicateValues" dxfId="5937" priority="4961"/>
    <cfRule type="duplicateValues" dxfId="5936" priority="4979"/>
  </conditionalFormatting>
  <conditionalFormatting sqref="A360">
    <cfRule type="duplicateValues" dxfId="5935" priority="4935"/>
    <cfRule type="duplicateValues" dxfId="5934" priority="4958"/>
    <cfRule type="duplicateValues" dxfId="5933" priority="4959"/>
    <cfRule type="duplicateValues" dxfId="5932" priority="4930"/>
    <cfRule type="duplicateValues" dxfId="5931" priority="4931"/>
    <cfRule type="duplicateValues" dxfId="5930" priority="4932"/>
    <cfRule type="duplicateValues" dxfId="5929" priority="4933"/>
    <cfRule type="duplicateValues" dxfId="5928" priority="4947"/>
    <cfRule type="duplicateValues" dxfId="5927" priority="4934"/>
    <cfRule type="duplicateValues" dxfId="5926" priority="4936"/>
    <cfRule type="duplicateValues" dxfId="5925" priority="4937"/>
    <cfRule type="duplicateValues" dxfId="5924" priority="4938"/>
    <cfRule type="duplicateValues" dxfId="5923" priority="4939"/>
    <cfRule type="duplicateValues" dxfId="5922" priority="4940"/>
    <cfRule type="duplicateValues" dxfId="5921" priority="4941"/>
    <cfRule type="duplicateValues" dxfId="5920" priority="4942"/>
    <cfRule type="duplicateValues" dxfId="5919" priority="4943"/>
    <cfRule type="duplicateValues" dxfId="5918" priority="4944"/>
    <cfRule type="duplicateValues" dxfId="5917" priority="4945"/>
    <cfRule type="duplicateValues" dxfId="5916" priority="4946"/>
    <cfRule type="duplicateValues" dxfId="5915" priority="4951"/>
    <cfRule type="duplicateValues" dxfId="5914" priority="4954"/>
    <cfRule type="duplicateValues" dxfId="5913" priority="4952"/>
    <cfRule type="duplicateValues" dxfId="5912" priority="4956"/>
    <cfRule type="duplicateValues" dxfId="5911" priority="4953"/>
    <cfRule type="duplicateValues" dxfId="5910" priority="4955"/>
    <cfRule type="duplicateValues" dxfId="5909" priority="4960"/>
    <cfRule type="duplicateValues" dxfId="5908" priority="4950"/>
    <cfRule type="duplicateValues" dxfId="5907" priority="4949"/>
    <cfRule type="duplicateValues" dxfId="5906" priority="4948"/>
    <cfRule type="duplicateValues" dxfId="5905" priority="4957"/>
  </conditionalFormatting>
  <conditionalFormatting sqref="A361">
    <cfRule type="duplicateValues" dxfId="5904" priority="4922"/>
    <cfRule type="duplicateValues" dxfId="5903" priority="4923"/>
    <cfRule type="duplicateValues" dxfId="5902" priority="4924"/>
    <cfRule type="duplicateValues" dxfId="5901" priority="4925"/>
    <cfRule type="duplicateValues" dxfId="5900" priority="4926"/>
    <cfRule type="duplicateValues" dxfId="5899" priority="4927"/>
    <cfRule type="duplicateValues" dxfId="5898" priority="4928"/>
    <cfRule type="duplicateValues" dxfId="5897" priority="4929"/>
    <cfRule type="duplicateValues" dxfId="5896" priority="4919"/>
    <cfRule type="duplicateValues" dxfId="5895" priority="4920"/>
    <cfRule type="duplicateValues" dxfId="5894" priority="4921"/>
    <cfRule type="duplicateValues" dxfId="5893" priority="4899"/>
    <cfRule type="duplicateValues" dxfId="5892" priority="4900"/>
    <cfRule type="duplicateValues" dxfId="5891" priority="4901"/>
    <cfRule type="duplicateValues" dxfId="5890" priority="4902"/>
    <cfRule type="duplicateValues" dxfId="5889" priority="4903"/>
    <cfRule type="duplicateValues" dxfId="5888" priority="4904"/>
    <cfRule type="duplicateValues" dxfId="5887" priority="4905"/>
    <cfRule type="duplicateValues" dxfId="5886" priority="4906"/>
    <cfRule type="duplicateValues" dxfId="5885" priority="4907"/>
    <cfRule type="duplicateValues" dxfId="5884" priority="4908"/>
    <cfRule type="duplicateValues" dxfId="5883" priority="4909"/>
    <cfRule type="duplicateValues" dxfId="5882" priority="4910"/>
    <cfRule type="duplicateValues" dxfId="5881" priority="4911"/>
    <cfRule type="duplicateValues" dxfId="5880" priority="4912"/>
    <cfRule type="duplicateValues" dxfId="5879" priority="4913"/>
    <cfRule type="duplicateValues" dxfId="5878" priority="4914"/>
    <cfRule type="duplicateValues" dxfId="5877" priority="4915"/>
    <cfRule type="duplicateValues" dxfId="5876" priority="4916"/>
    <cfRule type="duplicateValues" dxfId="5875" priority="4917"/>
    <cfRule type="duplicateValues" dxfId="5874" priority="4918"/>
  </conditionalFormatting>
  <conditionalFormatting sqref="A362">
    <cfRule type="duplicateValues" dxfId="5873" priority="4883"/>
    <cfRule type="duplicateValues" dxfId="5872" priority="4885"/>
    <cfRule type="duplicateValues" dxfId="5871" priority="4886"/>
    <cfRule type="duplicateValues" dxfId="5870" priority="4887"/>
    <cfRule type="duplicateValues" dxfId="5869" priority="4888"/>
    <cfRule type="duplicateValues" dxfId="5868" priority="4878"/>
    <cfRule type="duplicateValues" dxfId="5867" priority="4891"/>
    <cfRule type="duplicateValues" dxfId="5866" priority="4890"/>
    <cfRule type="duplicateValues" dxfId="5865" priority="4892"/>
    <cfRule type="duplicateValues" dxfId="5864" priority="4893"/>
    <cfRule type="duplicateValues" dxfId="5863" priority="4894"/>
    <cfRule type="duplicateValues" dxfId="5862" priority="4895"/>
    <cfRule type="duplicateValues" dxfId="5861" priority="4896"/>
    <cfRule type="duplicateValues" dxfId="5860" priority="4897"/>
    <cfRule type="duplicateValues" dxfId="5859" priority="4889"/>
    <cfRule type="duplicateValues" dxfId="5858" priority="4884"/>
    <cfRule type="duplicateValues" dxfId="5857" priority="4882"/>
    <cfRule type="duplicateValues" dxfId="5856" priority="4881"/>
    <cfRule type="duplicateValues" dxfId="5855" priority="4880"/>
    <cfRule type="duplicateValues" dxfId="5854" priority="4879"/>
    <cfRule type="duplicateValues" dxfId="5853" priority="4877"/>
    <cfRule type="duplicateValues" dxfId="5852" priority="4876"/>
    <cfRule type="duplicateValues" dxfId="5851" priority="4875"/>
    <cfRule type="duplicateValues" dxfId="5850" priority="4874"/>
    <cfRule type="duplicateValues" dxfId="5849" priority="4873"/>
    <cfRule type="duplicateValues" dxfId="5848" priority="4872"/>
    <cfRule type="duplicateValues" dxfId="5847" priority="4871"/>
    <cfRule type="duplicateValues" dxfId="5846" priority="4870"/>
    <cfRule type="duplicateValues" dxfId="5845" priority="4869"/>
    <cfRule type="duplicateValues" dxfId="5844" priority="4868"/>
    <cfRule type="duplicateValues" dxfId="5843" priority="4867"/>
  </conditionalFormatting>
  <conditionalFormatting sqref="A363">
    <cfRule type="duplicateValues" dxfId="5842" priority="4842"/>
    <cfRule type="duplicateValues" dxfId="5841" priority="4849"/>
    <cfRule type="duplicateValues" dxfId="5840" priority="4848"/>
    <cfRule type="duplicateValues" dxfId="5839" priority="4847"/>
    <cfRule type="duplicateValues" dxfId="5838" priority="4846"/>
    <cfRule type="duplicateValues" dxfId="5837" priority="4845"/>
    <cfRule type="duplicateValues" dxfId="5836" priority="4844"/>
    <cfRule type="duplicateValues" dxfId="5835" priority="4843"/>
    <cfRule type="duplicateValues" dxfId="5834" priority="4841"/>
    <cfRule type="duplicateValues" dxfId="5833" priority="4840"/>
    <cfRule type="duplicateValues" dxfId="5832" priority="4839"/>
    <cfRule type="duplicateValues" dxfId="5831" priority="4838"/>
    <cfRule type="duplicateValues" dxfId="5830" priority="4837"/>
    <cfRule type="duplicateValues" dxfId="5829" priority="4836"/>
    <cfRule type="duplicateValues" dxfId="5828" priority="4835"/>
    <cfRule type="duplicateValues" dxfId="5827" priority="4865"/>
    <cfRule type="duplicateValues" dxfId="5826" priority="4850"/>
    <cfRule type="duplicateValues" dxfId="5825" priority="4866"/>
    <cfRule type="duplicateValues" dxfId="5824" priority="4864"/>
    <cfRule type="duplicateValues" dxfId="5823" priority="4863"/>
    <cfRule type="duplicateValues" dxfId="5822" priority="4862"/>
    <cfRule type="duplicateValues" dxfId="5821" priority="4861"/>
    <cfRule type="duplicateValues" dxfId="5820" priority="4860"/>
    <cfRule type="duplicateValues" dxfId="5819" priority="4859"/>
    <cfRule type="duplicateValues" dxfId="5818" priority="4858"/>
    <cfRule type="duplicateValues" dxfId="5817" priority="4857"/>
    <cfRule type="duplicateValues" dxfId="5816" priority="4856"/>
    <cfRule type="duplicateValues" dxfId="5815" priority="4855"/>
    <cfRule type="duplicateValues" dxfId="5814" priority="4854"/>
    <cfRule type="duplicateValues" dxfId="5813" priority="4853"/>
    <cfRule type="duplicateValues" dxfId="5812" priority="4852"/>
    <cfRule type="duplicateValues" dxfId="5811" priority="4851"/>
  </conditionalFormatting>
  <conditionalFormatting sqref="A364">
    <cfRule type="duplicateValues" dxfId="5810" priority="4834"/>
    <cfRule type="duplicateValues" dxfId="5809" priority="4833"/>
    <cfRule type="duplicateValues" dxfId="5808" priority="4832"/>
    <cfRule type="duplicateValues" dxfId="5807" priority="4831"/>
    <cfRule type="duplicateValues" dxfId="5806" priority="4830"/>
    <cfRule type="duplicateValues" dxfId="5805" priority="4829"/>
    <cfRule type="duplicateValues" dxfId="5804" priority="4827"/>
    <cfRule type="duplicateValues" dxfId="5803" priority="4826"/>
    <cfRule type="duplicateValues" dxfId="5802" priority="4825"/>
    <cfRule type="duplicateValues" dxfId="5801" priority="4824"/>
    <cfRule type="duplicateValues" dxfId="5800" priority="4823"/>
    <cfRule type="duplicateValues" dxfId="5799" priority="4822"/>
    <cfRule type="duplicateValues" dxfId="5798" priority="4821"/>
    <cfRule type="duplicateValues" dxfId="5797" priority="4820"/>
    <cfRule type="duplicateValues" dxfId="5796" priority="4818"/>
    <cfRule type="duplicateValues" dxfId="5795" priority="4817"/>
    <cfRule type="duplicateValues" dxfId="5794" priority="4816"/>
    <cfRule type="duplicateValues" dxfId="5793" priority="4815"/>
    <cfRule type="duplicateValues" dxfId="5792" priority="4814"/>
    <cfRule type="duplicateValues" dxfId="5791" priority="4813"/>
    <cfRule type="duplicateValues" dxfId="5790" priority="4812"/>
    <cfRule type="duplicateValues" dxfId="5789" priority="4811"/>
    <cfRule type="duplicateValues" dxfId="5788" priority="4810"/>
    <cfRule type="duplicateValues" dxfId="5787" priority="4809"/>
    <cfRule type="duplicateValues" dxfId="5786" priority="4808"/>
    <cfRule type="duplicateValues" dxfId="5785" priority="4807"/>
    <cfRule type="duplicateValues" dxfId="5784" priority="4806"/>
    <cfRule type="duplicateValues" dxfId="5783" priority="4805"/>
    <cfRule type="duplicateValues" dxfId="5782" priority="4804"/>
    <cfRule type="duplicateValues" dxfId="5781" priority="4803"/>
    <cfRule type="duplicateValues" dxfId="5780" priority="4828"/>
    <cfRule type="duplicateValues" dxfId="5779" priority="4819"/>
  </conditionalFormatting>
  <conditionalFormatting sqref="A365">
    <cfRule type="duplicateValues" dxfId="5778" priority="4794"/>
    <cfRule type="duplicateValues" dxfId="5777" priority="4793"/>
    <cfRule type="duplicateValues" dxfId="5776" priority="4791"/>
    <cfRule type="duplicateValues" dxfId="5775" priority="4790"/>
    <cfRule type="duplicateValues" dxfId="5774" priority="4789"/>
    <cfRule type="duplicateValues" dxfId="5773" priority="4788"/>
    <cfRule type="duplicateValues" dxfId="5772" priority="4787"/>
    <cfRule type="duplicateValues" dxfId="5771" priority="4786"/>
    <cfRule type="duplicateValues" dxfId="5770" priority="4785"/>
    <cfRule type="duplicateValues" dxfId="5769" priority="4784"/>
    <cfRule type="duplicateValues" dxfId="5768" priority="4783"/>
    <cfRule type="duplicateValues" dxfId="5767" priority="4782"/>
    <cfRule type="duplicateValues" dxfId="5766" priority="4781"/>
    <cfRule type="duplicateValues" dxfId="5765" priority="4780"/>
    <cfRule type="duplicateValues" dxfId="5764" priority="4779"/>
    <cfRule type="duplicateValues" dxfId="5763" priority="4778"/>
    <cfRule type="duplicateValues" dxfId="5762" priority="4795"/>
    <cfRule type="duplicateValues" dxfId="5761" priority="4777"/>
    <cfRule type="duplicateValues" dxfId="5760" priority="4776"/>
    <cfRule type="duplicateValues" dxfId="5759" priority="4775"/>
    <cfRule type="duplicateValues" dxfId="5758" priority="4774"/>
    <cfRule type="duplicateValues" dxfId="5757" priority="4792"/>
    <cfRule type="duplicateValues" dxfId="5756" priority="4773"/>
    <cfRule type="duplicateValues" dxfId="5755" priority="4772"/>
    <cfRule type="duplicateValues" dxfId="5754" priority="4796"/>
    <cfRule type="duplicateValues" dxfId="5753" priority="4797"/>
    <cfRule type="duplicateValues" dxfId="5752" priority="4798"/>
    <cfRule type="duplicateValues" dxfId="5751" priority="4799"/>
    <cfRule type="duplicateValues" dxfId="5750" priority="4800"/>
    <cfRule type="duplicateValues" dxfId="5749" priority="4801"/>
    <cfRule type="duplicateValues" dxfId="5748" priority="4802"/>
    <cfRule type="duplicateValues" dxfId="5747" priority="4771"/>
  </conditionalFormatting>
  <conditionalFormatting sqref="A366">
    <cfRule type="duplicateValues" dxfId="5746" priority="4747"/>
    <cfRule type="duplicateValues" dxfId="5745" priority="4748"/>
    <cfRule type="duplicateValues" dxfId="5744" priority="4749"/>
    <cfRule type="duplicateValues" dxfId="5743" priority="4750"/>
    <cfRule type="duplicateValues" dxfId="5742" priority="4751"/>
    <cfRule type="duplicateValues" dxfId="5741" priority="4752"/>
    <cfRule type="duplicateValues" dxfId="5740" priority="4753"/>
    <cfRule type="duplicateValues" dxfId="5739" priority="4754"/>
    <cfRule type="duplicateValues" dxfId="5738" priority="4755"/>
    <cfRule type="duplicateValues" dxfId="5737" priority="4756"/>
    <cfRule type="duplicateValues" dxfId="5736" priority="4757"/>
    <cfRule type="duplicateValues" dxfId="5735" priority="4758"/>
    <cfRule type="duplicateValues" dxfId="5734" priority="4759"/>
    <cfRule type="duplicateValues" dxfId="5733" priority="4760"/>
    <cfRule type="duplicateValues" dxfId="5732" priority="4761"/>
    <cfRule type="duplicateValues" dxfId="5731" priority="4762"/>
    <cfRule type="duplicateValues" dxfId="5730" priority="4763"/>
    <cfRule type="duplicateValues" dxfId="5729" priority="4764"/>
    <cfRule type="duplicateValues" dxfId="5728" priority="4765"/>
    <cfRule type="duplicateValues" dxfId="5727" priority="4766"/>
    <cfRule type="duplicateValues" dxfId="5726" priority="4767"/>
    <cfRule type="duplicateValues" dxfId="5725" priority="4768"/>
    <cfRule type="duplicateValues" dxfId="5724" priority="4769"/>
    <cfRule type="duplicateValues" dxfId="5723" priority="4770"/>
    <cfRule type="duplicateValues" dxfId="5722" priority="4746"/>
    <cfRule type="duplicateValues" dxfId="5721" priority="4739"/>
    <cfRule type="duplicateValues" dxfId="5720" priority="4740"/>
    <cfRule type="duplicateValues" dxfId="5719" priority="4741"/>
    <cfRule type="duplicateValues" dxfId="5718" priority="4742"/>
    <cfRule type="duplicateValues" dxfId="5717" priority="4743"/>
    <cfRule type="duplicateValues" dxfId="5716" priority="4744"/>
    <cfRule type="duplicateValues" dxfId="5715" priority="4745"/>
  </conditionalFormatting>
  <conditionalFormatting sqref="A367">
    <cfRule type="duplicateValues" dxfId="5714" priority="4707"/>
    <cfRule type="duplicateValues" dxfId="5713" priority="4728"/>
    <cfRule type="duplicateValues" dxfId="5712" priority="4727"/>
    <cfRule type="duplicateValues" dxfId="5711" priority="4726"/>
    <cfRule type="duplicateValues" dxfId="5710" priority="4708"/>
    <cfRule type="duplicateValues" dxfId="5709" priority="4725"/>
    <cfRule type="duplicateValues" dxfId="5708" priority="4724"/>
    <cfRule type="duplicateValues" dxfId="5707" priority="4723"/>
    <cfRule type="duplicateValues" dxfId="5706" priority="4729"/>
    <cfRule type="duplicateValues" dxfId="5705" priority="4722"/>
    <cfRule type="duplicateValues" dxfId="5704" priority="4721"/>
    <cfRule type="duplicateValues" dxfId="5703" priority="4720"/>
    <cfRule type="duplicateValues" dxfId="5702" priority="4719"/>
    <cfRule type="duplicateValues" dxfId="5701" priority="4718"/>
    <cfRule type="duplicateValues" dxfId="5700" priority="4717"/>
    <cfRule type="duplicateValues" dxfId="5699" priority="4735"/>
    <cfRule type="duplicateValues" dxfId="5698" priority="4716"/>
    <cfRule type="duplicateValues" dxfId="5697" priority="4715"/>
    <cfRule type="duplicateValues" dxfId="5696" priority="4714"/>
    <cfRule type="duplicateValues" dxfId="5695" priority="4713"/>
    <cfRule type="duplicateValues" dxfId="5694" priority="4712"/>
    <cfRule type="duplicateValues" dxfId="5693" priority="4711"/>
    <cfRule type="duplicateValues" dxfId="5692" priority="4710"/>
    <cfRule type="duplicateValues" dxfId="5691" priority="4709"/>
    <cfRule type="duplicateValues" dxfId="5690" priority="4738"/>
    <cfRule type="duplicateValues" dxfId="5689" priority="4737"/>
    <cfRule type="duplicateValues" dxfId="5688" priority="4736"/>
    <cfRule type="duplicateValues" dxfId="5687" priority="4734"/>
    <cfRule type="duplicateValues" dxfId="5686" priority="4733"/>
    <cfRule type="duplicateValues" dxfId="5685" priority="4732"/>
    <cfRule type="duplicateValues" dxfId="5684" priority="4731"/>
    <cfRule type="duplicateValues" dxfId="5683" priority="4730"/>
  </conditionalFormatting>
  <conditionalFormatting sqref="A369">
    <cfRule type="duplicateValues" dxfId="5682" priority="4697"/>
    <cfRule type="duplicateValues" dxfId="5681" priority="4696"/>
    <cfRule type="duplicateValues" dxfId="5680" priority="4695"/>
    <cfRule type="duplicateValues" dxfId="5679" priority="4694"/>
    <cfRule type="duplicateValues" dxfId="5678" priority="4693"/>
    <cfRule type="duplicateValues" dxfId="5677" priority="4692"/>
    <cfRule type="duplicateValues" dxfId="5676" priority="4691"/>
    <cfRule type="duplicateValues" dxfId="5675" priority="4690"/>
    <cfRule type="duplicateValues" dxfId="5674" priority="4688"/>
    <cfRule type="duplicateValues" dxfId="5673" priority="4687"/>
    <cfRule type="duplicateValues" dxfId="5672" priority="4686"/>
    <cfRule type="duplicateValues" dxfId="5671" priority="4685"/>
    <cfRule type="duplicateValues" dxfId="5670" priority="4684"/>
    <cfRule type="duplicateValues" dxfId="5669" priority="4683"/>
    <cfRule type="duplicateValues" dxfId="5668" priority="4682"/>
    <cfRule type="duplicateValues" dxfId="5667" priority="4681"/>
    <cfRule type="duplicateValues" dxfId="5666" priority="4679"/>
    <cfRule type="duplicateValues" dxfId="5665" priority="4678"/>
    <cfRule type="duplicateValues" dxfId="5664" priority="4677"/>
    <cfRule type="duplicateValues" dxfId="5663" priority="4676"/>
    <cfRule type="duplicateValues" dxfId="5662" priority="4675"/>
    <cfRule type="duplicateValues" dxfId="5661" priority="4674"/>
    <cfRule type="duplicateValues" dxfId="5660" priority="4673"/>
    <cfRule type="duplicateValues" dxfId="5659" priority="4680"/>
    <cfRule type="duplicateValues" dxfId="5658" priority="4689"/>
    <cfRule type="duplicateValues" dxfId="5657" priority="4705"/>
    <cfRule type="duplicateValues" dxfId="5656" priority="4704"/>
    <cfRule type="duplicateValues" dxfId="5655" priority="4703"/>
    <cfRule type="duplicateValues" dxfId="5654" priority="4702"/>
    <cfRule type="duplicateValues" dxfId="5653" priority="4701"/>
    <cfRule type="duplicateValues" dxfId="5652" priority="4700"/>
    <cfRule type="duplicateValues" dxfId="5651" priority="4699"/>
    <cfRule type="duplicateValues" dxfId="5650" priority="4698"/>
  </conditionalFormatting>
  <conditionalFormatting sqref="A370">
    <cfRule type="duplicateValues" dxfId="5649" priority="4661"/>
    <cfRule type="duplicateValues" dxfId="5648" priority="4660"/>
    <cfRule type="duplicateValues" dxfId="5647" priority="4659"/>
    <cfRule type="duplicateValues" dxfId="5646" priority="4658"/>
    <cfRule type="duplicateValues" dxfId="5645" priority="4657"/>
    <cfRule type="duplicateValues" dxfId="5644" priority="4656"/>
    <cfRule type="duplicateValues" dxfId="5643" priority="4655"/>
    <cfRule type="duplicateValues" dxfId="5642" priority="4654"/>
    <cfRule type="duplicateValues" dxfId="5641" priority="4653"/>
    <cfRule type="duplicateValues" dxfId="5640" priority="4652"/>
    <cfRule type="duplicateValues" dxfId="5639" priority="4651"/>
    <cfRule type="duplicateValues" dxfId="5638" priority="4650"/>
    <cfRule type="duplicateValues" dxfId="5637" priority="4649"/>
    <cfRule type="duplicateValues" dxfId="5636" priority="4648"/>
    <cfRule type="duplicateValues" dxfId="5635" priority="4647"/>
    <cfRule type="duplicateValues" dxfId="5634" priority="4646"/>
    <cfRule type="duplicateValues" dxfId="5633" priority="4645"/>
    <cfRule type="duplicateValues" dxfId="5632" priority="4644"/>
    <cfRule type="duplicateValues" dxfId="5631" priority="4643"/>
    <cfRule type="duplicateValues" dxfId="5630" priority="4641"/>
    <cfRule type="duplicateValues" dxfId="5629" priority="4640"/>
    <cfRule type="duplicateValues" dxfId="5628" priority="4642"/>
    <cfRule type="duplicateValues" dxfId="5627" priority="4672"/>
    <cfRule type="duplicateValues" dxfId="5626" priority="4671"/>
    <cfRule type="duplicateValues" dxfId="5625" priority="4670"/>
    <cfRule type="duplicateValues" dxfId="5624" priority="4669"/>
    <cfRule type="duplicateValues" dxfId="5623" priority="4668"/>
    <cfRule type="duplicateValues" dxfId="5622" priority="4667"/>
    <cfRule type="duplicateValues" dxfId="5621" priority="4666"/>
    <cfRule type="duplicateValues" dxfId="5620" priority="4665"/>
    <cfRule type="duplicateValues" dxfId="5619" priority="4664"/>
    <cfRule type="duplicateValues" dxfId="5618" priority="4663"/>
    <cfRule type="duplicateValues" dxfId="5617" priority="4662"/>
  </conditionalFormatting>
  <conditionalFormatting sqref="A371:A372">
    <cfRule type="duplicateValues" dxfId="5616" priority="4617"/>
    <cfRule type="duplicateValues" dxfId="5615" priority="4625"/>
    <cfRule type="duplicateValues" dxfId="5614" priority="4626"/>
    <cfRule type="duplicateValues" dxfId="5613" priority="4627"/>
    <cfRule type="duplicateValues" dxfId="5612" priority="4628"/>
    <cfRule type="duplicateValues" dxfId="5611" priority="4629"/>
    <cfRule type="duplicateValues" dxfId="5610" priority="4630"/>
    <cfRule type="duplicateValues" dxfId="5609" priority="4631"/>
    <cfRule type="duplicateValues" dxfId="5608" priority="4632"/>
    <cfRule type="duplicateValues" dxfId="5607" priority="4633"/>
    <cfRule type="duplicateValues" dxfId="5606" priority="4634"/>
    <cfRule type="duplicateValues" dxfId="5605" priority="4635"/>
    <cfRule type="duplicateValues" dxfId="5604" priority="4636"/>
    <cfRule type="duplicateValues" dxfId="5603" priority="4637"/>
    <cfRule type="duplicateValues" dxfId="5602" priority="4638"/>
    <cfRule type="duplicateValues" dxfId="5601" priority="4607"/>
    <cfRule type="duplicateValues" dxfId="5600" priority="4608"/>
    <cfRule type="duplicateValues" dxfId="5599" priority="4609"/>
    <cfRule type="duplicateValues" dxfId="5598" priority="4611"/>
    <cfRule type="duplicateValues" dxfId="5597" priority="4612"/>
    <cfRule type="duplicateValues" dxfId="5596" priority="4613"/>
    <cfRule type="duplicateValues" dxfId="5595" priority="4614"/>
    <cfRule type="duplicateValues" dxfId="5594" priority="4615"/>
    <cfRule type="duplicateValues" dxfId="5593" priority="4616"/>
    <cfRule type="duplicateValues" dxfId="5592" priority="4639"/>
    <cfRule type="duplicateValues" dxfId="5591" priority="4618"/>
    <cfRule type="duplicateValues" dxfId="5590" priority="4619"/>
    <cfRule type="duplicateValues" dxfId="5589" priority="4620"/>
    <cfRule type="duplicateValues" dxfId="5588" priority="4621"/>
    <cfRule type="duplicateValues" dxfId="5587" priority="4610"/>
    <cfRule type="duplicateValues" dxfId="5586" priority="4622"/>
    <cfRule type="duplicateValues" dxfId="5585" priority="4623"/>
    <cfRule type="duplicateValues" dxfId="5584" priority="4624"/>
  </conditionalFormatting>
  <conditionalFormatting sqref="A373">
    <cfRule type="duplicateValues" dxfId="5583" priority="4579"/>
    <cfRule type="duplicateValues" dxfId="5582" priority="4578"/>
    <cfRule type="duplicateValues" dxfId="5581" priority="4595"/>
    <cfRule type="duplicateValues" dxfId="5580" priority="4596"/>
    <cfRule type="duplicateValues" dxfId="5579" priority="4597"/>
    <cfRule type="duplicateValues" dxfId="5578" priority="4598"/>
    <cfRule type="duplicateValues" dxfId="5577" priority="4599"/>
    <cfRule type="duplicateValues" dxfId="5576" priority="4600"/>
    <cfRule type="duplicateValues" dxfId="5575" priority="4601"/>
    <cfRule type="duplicateValues" dxfId="5574" priority="4602"/>
    <cfRule type="duplicateValues" dxfId="5573" priority="4603"/>
    <cfRule type="duplicateValues" dxfId="5572" priority="4580"/>
    <cfRule type="duplicateValues" dxfId="5571" priority="4605"/>
    <cfRule type="duplicateValues" dxfId="5570" priority="4606"/>
    <cfRule type="duplicateValues" dxfId="5569" priority="4604"/>
    <cfRule type="duplicateValues" dxfId="5568" priority="4582"/>
    <cfRule type="duplicateValues" dxfId="5567" priority="4581"/>
    <cfRule type="duplicateValues" dxfId="5566" priority="4577"/>
    <cfRule type="duplicateValues" dxfId="5565" priority="4576"/>
    <cfRule type="duplicateValues" dxfId="5564" priority="4575"/>
    <cfRule type="duplicateValues" dxfId="5563" priority="4574"/>
    <cfRule type="duplicateValues" dxfId="5562" priority="4593"/>
    <cfRule type="duplicateValues" dxfId="5561" priority="4594"/>
    <cfRule type="duplicateValues" dxfId="5560" priority="4592"/>
    <cfRule type="duplicateValues" dxfId="5559" priority="4591"/>
    <cfRule type="duplicateValues" dxfId="5558" priority="4590"/>
    <cfRule type="duplicateValues" dxfId="5557" priority="4589"/>
    <cfRule type="duplicateValues" dxfId="5556" priority="4588"/>
    <cfRule type="duplicateValues" dxfId="5555" priority="4587"/>
    <cfRule type="duplicateValues" dxfId="5554" priority="4586"/>
    <cfRule type="duplicateValues" dxfId="5553" priority="4585"/>
    <cfRule type="duplicateValues" dxfId="5552" priority="4584"/>
    <cfRule type="duplicateValues" dxfId="5551" priority="4583"/>
  </conditionalFormatting>
  <conditionalFormatting sqref="A374 A377">
    <cfRule type="duplicateValues" dxfId="5550" priority="4572"/>
    <cfRule type="duplicateValues" dxfId="5549" priority="4571"/>
    <cfRule type="duplicateValues" dxfId="5548" priority="4573"/>
    <cfRule type="duplicateValues" dxfId="5547" priority="4561"/>
  </conditionalFormatting>
  <conditionalFormatting sqref="A374">
    <cfRule type="duplicateValues" dxfId="5546" priority="4564"/>
    <cfRule type="duplicateValues" dxfId="5545" priority="4541"/>
    <cfRule type="duplicateValues" dxfId="5544" priority="4542"/>
    <cfRule type="duplicateValues" dxfId="5543" priority="4543"/>
    <cfRule type="duplicateValues" dxfId="5542" priority="4544"/>
    <cfRule type="duplicateValues" dxfId="5541" priority="4546"/>
    <cfRule type="duplicateValues" dxfId="5540" priority="4547"/>
    <cfRule type="duplicateValues" dxfId="5539" priority="4548"/>
    <cfRule type="duplicateValues" dxfId="5538" priority="4549"/>
    <cfRule type="duplicateValues" dxfId="5537" priority="4551"/>
    <cfRule type="duplicateValues" dxfId="5536" priority="4552"/>
    <cfRule type="duplicateValues" dxfId="5535" priority="4553"/>
    <cfRule type="duplicateValues" dxfId="5534" priority="4554"/>
    <cfRule type="duplicateValues" dxfId="5533" priority="4555"/>
    <cfRule type="duplicateValues" dxfId="5532" priority="4556"/>
    <cfRule type="duplicateValues" dxfId="5531" priority="4550"/>
    <cfRule type="duplicateValues" dxfId="5530" priority="4562"/>
    <cfRule type="duplicateValues" dxfId="5529" priority="4570"/>
    <cfRule type="duplicateValues" dxfId="5528" priority="4569"/>
    <cfRule type="duplicateValues" dxfId="5527" priority="4568"/>
    <cfRule type="duplicateValues" dxfId="5526" priority="4567"/>
    <cfRule type="duplicateValues" dxfId="5525" priority="4566"/>
    <cfRule type="duplicateValues" dxfId="5524" priority="4557"/>
    <cfRule type="duplicateValues" dxfId="5523" priority="4558"/>
    <cfRule type="duplicateValues" dxfId="5522" priority="4559"/>
    <cfRule type="duplicateValues" dxfId="5521" priority="4565"/>
    <cfRule type="duplicateValues" dxfId="5520" priority="4560"/>
    <cfRule type="duplicateValues" dxfId="5519" priority="4563"/>
    <cfRule type="duplicateValues" dxfId="5518" priority="4545"/>
  </conditionalFormatting>
  <conditionalFormatting sqref="A375">
    <cfRule type="duplicateValues" dxfId="5517" priority="4522"/>
    <cfRule type="duplicateValues" dxfId="5516" priority="4523"/>
    <cfRule type="duplicateValues" dxfId="5515" priority="4524"/>
    <cfRule type="duplicateValues" dxfId="5514" priority="4525"/>
    <cfRule type="duplicateValues" dxfId="5513" priority="4526"/>
    <cfRule type="duplicateValues" dxfId="5512" priority="4527"/>
    <cfRule type="duplicateValues" dxfId="5511" priority="4528"/>
    <cfRule type="duplicateValues" dxfId="5510" priority="4529"/>
    <cfRule type="duplicateValues" dxfId="5509" priority="4530"/>
    <cfRule type="duplicateValues" dxfId="5508" priority="4531"/>
    <cfRule type="duplicateValues" dxfId="5507" priority="4532"/>
    <cfRule type="duplicateValues" dxfId="5506" priority="4533"/>
    <cfRule type="duplicateValues" dxfId="5505" priority="4534"/>
    <cfRule type="duplicateValues" dxfId="5504" priority="4536"/>
    <cfRule type="duplicateValues" dxfId="5503" priority="4537"/>
    <cfRule type="duplicateValues" dxfId="5502" priority="4538"/>
    <cfRule type="duplicateValues" dxfId="5501" priority="4539"/>
    <cfRule type="duplicateValues" dxfId="5500" priority="4540"/>
    <cfRule type="duplicateValues" dxfId="5499" priority="4535"/>
    <cfRule type="duplicateValues" dxfId="5498" priority="4508"/>
    <cfRule type="duplicateValues" dxfId="5497" priority="4509"/>
    <cfRule type="duplicateValues" dxfId="5496" priority="4510"/>
    <cfRule type="duplicateValues" dxfId="5495" priority="4511"/>
    <cfRule type="duplicateValues" dxfId="5494" priority="4512"/>
    <cfRule type="duplicateValues" dxfId="5493" priority="4513"/>
    <cfRule type="duplicateValues" dxfId="5492" priority="4514"/>
    <cfRule type="duplicateValues" dxfId="5491" priority="4515"/>
    <cfRule type="duplicateValues" dxfId="5490" priority="4516"/>
    <cfRule type="duplicateValues" dxfId="5489" priority="4517"/>
    <cfRule type="duplicateValues" dxfId="5488" priority="4518"/>
    <cfRule type="duplicateValues" dxfId="5487" priority="4519"/>
    <cfRule type="duplicateValues" dxfId="5486" priority="4520"/>
    <cfRule type="duplicateValues" dxfId="5485" priority="4521"/>
  </conditionalFormatting>
  <conditionalFormatting sqref="A376">
    <cfRule type="duplicateValues" dxfId="5484" priority="4496"/>
    <cfRule type="duplicateValues" dxfId="5483" priority="4507"/>
    <cfRule type="duplicateValues" dxfId="5482" priority="4505"/>
    <cfRule type="duplicateValues" dxfId="5481" priority="4504"/>
    <cfRule type="duplicateValues" dxfId="5480" priority="4475"/>
    <cfRule type="duplicateValues" dxfId="5479" priority="4477"/>
    <cfRule type="duplicateValues" dxfId="5478" priority="4478"/>
    <cfRule type="duplicateValues" dxfId="5477" priority="4479"/>
    <cfRule type="duplicateValues" dxfId="5476" priority="4480"/>
    <cfRule type="duplicateValues" dxfId="5475" priority="4481"/>
    <cfRule type="duplicateValues" dxfId="5474" priority="4502"/>
    <cfRule type="duplicateValues" dxfId="5473" priority="4482"/>
    <cfRule type="duplicateValues" dxfId="5472" priority="4501"/>
    <cfRule type="duplicateValues" dxfId="5471" priority="4483"/>
    <cfRule type="duplicateValues" dxfId="5470" priority="4484"/>
    <cfRule type="duplicateValues" dxfId="5469" priority="4500"/>
    <cfRule type="duplicateValues" dxfId="5468" priority="4499"/>
    <cfRule type="duplicateValues" dxfId="5467" priority="4486"/>
    <cfRule type="duplicateValues" dxfId="5466" priority="4495"/>
    <cfRule type="duplicateValues" dxfId="5465" priority="4498"/>
    <cfRule type="duplicateValues" dxfId="5464" priority="4490"/>
    <cfRule type="duplicateValues" dxfId="5463" priority="4494"/>
    <cfRule type="duplicateValues" dxfId="5462" priority="4493"/>
    <cfRule type="duplicateValues" dxfId="5461" priority="4492"/>
    <cfRule type="duplicateValues" dxfId="5460" priority="4485"/>
    <cfRule type="duplicateValues" dxfId="5459" priority="4491"/>
    <cfRule type="duplicateValues" dxfId="5458" priority="4497"/>
    <cfRule type="duplicateValues" dxfId="5457" priority="4489"/>
    <cfRule type="duplicateValues" dxfId="5456" priority="4488"/>
    <cfRule type="duplicateValues" dxfId="5455" priority="4487"/>
    <cfRule type="duplicateValues" dxfId="5454" priority="4503"/>
    <cfRule type="duplicateValues" dxfId="5453" priority="4476"/>
    <cfRule type="duplicateValues" dxfId="5452" priority="4506"/>
  </conditionalFormatting>
  <conditionalFormatting sqref="A380">
    <cfRule type="duplicateValues" dxfId="5451" priority="4373"/>
    <cfRule type="duplicateValues" dxfId="5450" priority="4375"/>
    <cfRule type="duplicateValues" dxfId="5449" priority="4374"/>
    <cfRule type="duplicateValues" dxfId="5448" priority="4372"/>
  </conditionalFormatting>
  <conditionalFormatting sqref="A381">
    <cfRule type="duplicateValues" dxfId="5447" priority="4366"/>
    <cfRule type="duplicateValues" dxfId="5446" priority="4362"/>
    <cfRule type="duplicateValues" dxfId="5445" priority="4364"/>
    <cfRule type="duplicateValues" dxfId="5444" priority="4365"/>
    <cfRule type="duplicateValues" dxfId="5443" priority="4367"/>
    <cfRule type="duplicateValues" dxfId="5442" priority="4357"/>
    <cfRule type="duplicateValues" dxfId="5441" priority="4358"/>
    <cfRule type="duplicateValues" dxfId="5440" priority="4359"/>
    <cfRule type="duplicateValues" dxfId="5439" priority="4360"/>
    <cfRule type="duplicateValues" dxfId="5438" priority="4361"/>
    <cfRule type="duplicateValues" dxfId="5437" priority="4368"/>
    <cfRule type="duplicateValues" dxfId="5436" priority="4363"/>
    <cfRule type="duplicateValues" dxfId="5435" priority="4371"/>
    <cfRule type="duplicateValues" dxfId="5434" priority="4370"/>
    <cfRule type="duplicateValues" dxfId="5433" priority="4356"/>
    <cfRule type="duplicateValues" dxfId="5432" priority="4369"/>
  </conditionalFormatting>
  <conditionalFormatting sqref="A382:A385">
    <cfRule type="duplicateValues" dxfId="5431" priority="4341"/>
    <cfRule type="duplicateValues" dxfId="5430" priority="4342"/>
    <cfRule type="duplicateValues" dxfId="5429" priority="4343"/>
    <cfRule type="duplicateValues" dxfId="5428" priority="4345"/>
    <cfRule type="duplicateValues" dxfId="5427" priority="4346"/>
    <cfRule type="duplicateValues" dxfId="5426" priority="4347"/>
    <cfRule type="duplicateValues" dxfId="5425" priority="4344"/>
    <cfRule type="duplicateValues" dxfId="5424" priority="4348"/>
    <cfRule type="duplicateValues" dxfId="5423" priority="4349"/>
    <cfRule type="duplicateValues" dxfId="5422" priority="4351"/>
    <cfRule type="duplicateValues" dxfId="5421" priority="4352"/>
    <cfRule type="duplicateValues" dxfId="5420" priority="4353"/>
    <cfRule type="duplicateValues" dxfId="5419" priority="4354"/>
    <cfRule type="duplicateValues" dxfId="5418" priority="4355"/>
    <cfRule type="duplicateValues" dxfId="5417" priority="4350"/>
    <cfRule type="duplicateValues" dxfId="5416" priority="4340"/>
  </conditionalFormatting>
  <conditionalFormatting sqref="A386">
    <cfRule type="duplicateValues" dxfId="5415" priority="4313"/>
    <cfRule type="duplicateValues" dxfId="5414" priority="4314"/>
    <cfRule type="duplicateValues" dxfId="5413" priority="4315"/>
    <cfRule type="duplicateValues" dxfId="5412" priority="4312"/>
    <cfRule type="duplicateValues" dxfId="5411" priority="4316"/>
    <cfRule type="duplicateValues" dxfId="5410" priority="4317"/>
    <cfRule type="duplicateValues" dxfId="5409" priority="4318"/>
    <cfRule type="duplicateValues" dxfId="5408" priority="4319"/>
    <cfRule type="duplicateValues" dxfId="5407" priority="4311"/>
    <cfRule type="duplicateValues" dxfId="5406" priority="4321"/>
    <cfRule type="duplicateValues" dxfId="5405" priority="4322"/>
    <cfRule type="duplicateValues" dxfId="5404" priority="4323"/>
    <cfRule type="duplicateValues" dxfId="5403" priority="4324"/>
    <cfRule type="duplicateValues" dxfId="5402" priority="4325"/>
    <cfRule type="duplicateValues" dxfId="5401" priority="4326"/>
    <cfRule type="duplicateValues" dxfId="5400" priority="4327"/>
    <cfRule type="duplicateValues" dxfId="5399" priority="4328"/>
    <cfRule type="duplicateValues" dxfId="5398" priority="4329"/>
    <cfRule type="duplicateValues" dxfId="5397" priority="4330"/>
    <cfRule type="duplicateValues" dxfId="5396" priority="4310"/>
    <cfRule type="duplicateValues" dxfId="5395" priority="4309"/>
    <cfRule type="duplicateValues" dxfId="5394" priority="4308"/>
    <cfRule type="duplicateValues" dxfId="5393" priority="4307"/>
    <cfRule type="duplicateValues" dxfId="5392" priority="4306"/>
    <cfRule type="duplicateValues" dxfId="5391" priority="4305"/>
    <cfRule type="duplicateValues" dxfId="5390" priority="4304"/>
    <cfRule type="duplicateValues" dxfId="5389" priority="4303"/>
    <cfRule type="duplicateValues" dxfId="5388" priority="4333"/>
    <cfRule type="duplicateValues" dxfId="5387" priority="4332"/>
    <cfRule type="duplicateValues" dxfId="5386" priority="4331"/>
    <cfRule type="duplicateValues" dxfId="5385" priority="4301"/>
    <cfRule type="duplicateValues" dxfId="5384" priority="4302"/>
    <cfRule type="duplicateValues" dxfId="5383" priority="4320"/>
  </conditionalFormatting>
  <conditionalFormatting sqref="A387">
    <cfRule type="duplicateValues" dxfId="5382" priority="3766"/>
    <cfRule type="duplicateValues" dxfId="5381" priority="3767"/>
    <cfRule type="duplicateValues" dxfId="5380" priority="3768"/>
    <cfRule type="duplicateValues" dxfId="5379" priority="3769"/>
    <cfRule type="duplicateValues" dxfId="5378" priority="3770"/>
    <cfRule type="duplicateValues" dxfId="5377" priority="3771"/>
    <cfRule type="duplicateValues" dxfId="5376" priority="3772"/>
    <cfRule type="duplicateValues" dxfId="5375" priority="3773"/>
    <cfRule type="duplicateValues" dxfId="5374" priority="3774"/>
    <cfRule type="duplicateValues" dxfId="5373" priority="3775"/>
    <cfRule type="duplicateValues" dxfId="5372" priority="3776"/>
    <cfRule type="duplicateValues" dxfId="5371" priority="3777"/>
    <cfRule type="duplicateValues" dxfId="5370" priority="3778"/>
    <cfRule type="duplicateValues" dxfId="5369" priority="3779"/>
    <cfRule type="duplicateValues" dxfId="5368" priority="3780"/>
    <cfRule type="duplicateValues" dxfId="5367" priority="3781"/>
    <cfRule type="duplicateValues" dxfId="5366" priority="3783"/>
    <cfRule type="duplicateValues" dxfId="5365" priority="3784"/>
    <cfRule type="duplicateValues" dxfId="5364" priority="3782"/>
    <cfRule type="duplicateValues" dxfId="5363" priority="3754"/>
    <cfRule type="duplicateValues" dxfId="5362" priority="3755"/>
    <cfRule type="duplicateValues" dxfId="5361" priority="3756"/>
    <cfRule type="duplicateValues" dxfId="5360" priority="3757"/>
    <cfRule type="duplicateValues" dxfId="5359" priority="3758"/>
    <cfRule type="duplicateValues" dxfId="5358" priority="3759"/>
    <cfRule type="duplicateValues" dxfId="5357" priority="3760"/>
    <cfRule type="duplicateValues" dxfId="5356" priority="3761"/>
    <cfRule type="duplicateValues" dxfId="5355" priority="3762"/>
    <cfRule type="duplicateValues" dxfId="5354" priority="3763"/>
    <cfRule type="duplicateValues" dxfId="5353" priority="3764"/>
    <cfRule type="duplicateValues" dxfId="5352" priority="3765"/>
  </conditionalFormatting>
  <conditionalFormatting sqref="A388">
    <cfRule type="duplicateValues" dxfId="5351" priority="3726"/>
    <cfRule type="duplicateValues" dxfId="5350" priority="3746"/>
    <cfRule type="duplicateValues" dxfId="5349" priority="3745"/>
    <cfRule type="duplicateValues" dxfId="5348" priority="3744"/>
    <cfRule type="duplicateValues" dxfId="5347" priority="3743"/>
    <cfRule type="duplicateValues" dxfId="5346" priority="3742"/>
    <cfRule type="duplicateValues" dxfId="5345" priority="3741"/>
    <cfRule type="duplicateValues" dxfId="5344" priority="3740"/>
    <cfRule type="duplicateValues" dxfId="5343" priority="3739"/>
    <cfRule type="duplicateValues" dxfId="5342" priority="3737"/>
    <cfRule type="duplicateValues" dxfId="5341" priority="3736"/>
    <cfRule type="duplicateValues" dxfId="5340" priority="3735"/>
    <cfRule type="duplicateValues" dxfId="5339" priority="3734"/>
    <cfRule type="duplicateValues" dxfId="5338" priority="3733"/>
    <cfRule type="duplicateValues" dxfId="5337" priority="3732"/>
    <cfRule type="duplicateValues" dxfId="5336" priority="3731"/>
    <cfRule type="duplicateValues" dxfId="5335" priority="3730"/>
    <cfRule type="duplicateValues" dxfId="5334" priority="3729"/>
    <cfRule type="duplicateValues" dxfId="5333" priority="3728"/>
    <cfRule type="duplicateValues" dxfId="5332" priority="3727"/>
    <cfRule type="duplicateValues" dxfId="5331" priority="3753"/>
    <cfRule type="duplicateValues" dxfId="5330" priority="3725"/>
    <cfRule type="duplicateValues" dxfId="5329" priority="3724"/>
    <cfRule type="duplicateValues" dxfId="5328" priority="3723"/>
    <cfRule type="duplicateValues" dxfId="5327" priority="3738"/>
    <cfRule type="duplicateValues" dxfId="5326" priority="3752"/>
    <cfRule type="duplicateValues" dxfId="5325" priority="3747"/>
    <cfRule type="duplicateValues" dxfId="5324" priority="3748"/>
    <cfRule type="duplicateValues" dxfId="5323" priority="3749"/>
    <cfRule type="duplicateValues" dxfId="5322" priority="3750"/>
    <cfRule type="duplicateValues" dxfId="5321" priority="3751"/>
  </conditionalFormatting>
  <conditionalFormatting sqref="A389">
    <cfRule type="duplicateValues" dxfId="5320" priority="3597"/>
    <cfRule type="duplicateValues" dxfId="5319" priority="3596"/>
    <cfRule type="duplicateValues" dxfId="5318" priority="3595"/>
    <cfRule type="duplicateValues" dxfId="5317" priority="3594"/>
    <cfRule type="duplicateValues" dxfId="5316" priority="3593"/>
    <cfRule type="duplicateValues" dxfId="5315" priority="3592"/>
    <cfRule type="duplicateValues" dxfId="5314" priority="3591"/>
    <cfRule type="duplicateValues" dxfId="5313" priority="3590"/>
    <cfRule type="duplicateValues" dxfId="5312" priority="3589"/>
    <cfRule type="duplicateValues" dxfId="5311" priority="3573"/>
    <cfRule type="duplicateValues" dxfId="5310" priority="3587"/>
    <cfRule type="duplicateValues" dxfId="5309" priority="3586"/>
    <cfRule type="duplicateValues" dxfId="5308" priority="3585"/>
    <cfRule type="duplicateValues" dxfId="5307" priority="3584"/>
    <cfRule type="duplicateValues" dxfId="5306" priority="3583"/>
    <cfRule type="duplicateValues" dxfId="5305" priority="3582"/>
    <cfRule type="duplicateValues" dxfId="5304" priority="3588"/>
    <cfRule type="duplicateValues" dxfId="5303" priority="3581"/>
    <cfRule type="duplicateValues" dxfId="5302" priority="3580"/>
    <cfRule type="duplicateValues" dxfId="5301" priority="3579"/>
    <cfRule type="duplicateValues" dxfId="5300" priority="3578"/>
    <cfRule type="duplicateValues" dxfId="5299" priority="3577"/>
    <cfRule type="duplicateValues" dxfId="5298" priority="3576"/>
    <cfRule type="duplicateValues" dxfId="5297" priority="3574"/>
    <cfRule type="duplicateValues" dxfId="5296" priority="3572"/>
    <cfRule type="duplicateValues" dxfId="5295" priority="3602"/>
    <cfRule type="duplicateValues" dxfId="5294" priority="3601"/>
    <cfRule type="duplicateValues" dxfId="5293" priority="3600"/>
    <cfRule type="duplicateValues" dxfId="5292" priority="3599"/>
    <cfRule type="duplicateValues" dxfId="5291" priority="3598"/>
    <cfRule type="duplicateValues" dxfId="5290" priority="3575"/>
  </conditionalFormatting>
  <conditionalFormatting sqref="A390:A399">
    <cfRule type="duplicateValues" dxfId="5289" priority="1240"/>
    <cfRule type="duplicateValues" dxfId="5288" priority="1239"/>
    <cfRule type="duplicateValues" dxfId="5287" priority="1238"/>
    <cfRule type="duplicateValues" dxfId="5286" priority="1237"/>
    <cfRule type="duplicateValues" dxfId="5285" priority="1236"/>
    <cfRule type="duplicateValues" dxfId="5284" priority="1235"/>
    <cfRule type="duplicateValues" dxfId="5283" priority="1234"/>
    <cfRule type="duplicateValues" dxfId="5282" priority="1233"/>
    <cfRule type="duplicateValues" dxfId="5281" priority="1232"/>
    <cfRule type="duplicateValues" dxfId="5280" priority="1231"/>
    <cfRule type="duplicateValues" dxfId="5279" priority="1230"/>
    <cfRule type="duplicateValues" dxfId="5278" priority="1229"/>
    <cfRule type="duplicateValues" dxfId="5277" priority="1228"/>
    <cfRule type="duplicateValues" dxfId="5276" priority="1227"/>
    <cfRule type="duplicateValues" dxfId="5275" priority="1226"/>
    <cfRule type="duplicateValues" dxfId="5274" priority="1225"/>
    <cfRule type="duplicateValues" dxfId="5273" priority="1224"/>
    <cfRule type="duplicateValues" dxfId="5272" priority="1223"/>
    <cfRule type="duplicateValues" dxfId="5271" priority="1222"/>
    <cfRule type="duplicateValues" dxfId="5270" priority="1221"/>
    <cfRule type="duplicateValues" dxfId="5269" priority="1220"/>
    <cfRule type="duplicateValues" dxfId="5268" priority="1219"/>
    <cfRule type="duplicateValues" dxfId="5267" priority="1218"/>
    <cfRule type="duplicateValues" dxfId="5266" priority="1217"/>
    <cfRule type="duplicateValues" dxfId="5265" priority="1216"/>
    <cfRule type="duplicateValues" dxfId="5264" priority="1215"/>
    <cfRule type="duplicateValues" dxfId="5263" priority="1214"/>
    <cfRule type="duplicateValues" dxfId="5262" priority="1213"/>
    <cfRule type="duplicateValues" dxfId="5261" priority="1247"/>
    <cfRule type="duplicateValues" dxfId="5260" priority="1246"/>
    <cfRule type="duplicateValues" dxfId="5259" priority="1245"/>
    <cfRule type="duplicateValues" dxfId="5258" priority="1244"/>
    <cfRule type="duplicateValues" dxfId="5257" priority="1243"/>
    <cfRule type="duplicateValues" dxfId="5256" priority="1242"/>
    <cfRule type="duplicateValues" dxfId="5255" priority="1241"/>
  </conditionalFormatting>
  <conditionalFormatting sqref="A400:A407">
    <cfRule type="duplicateValues" dxfId="5254" priority="2182"/>
    <cfRule type="duplicateValues" dxfId="5253" priority="2188"/>
    <cfRule type="duplicateValues" dxfId="5252" priority="2189"/>
    <cfRule type="duplicateValues" dxfId="5251" priority="2190"/>
    <cfRule type="duplicateValues" dxfId="5250" priority="2191"/>
    <cfRule type="duplicateValues" dxfId="5249" priority="2192"/>
    <cfRule type="duplicateValues" dxfId="5248" priority="2193"/>
    <cfRule type="duplicateValues" dxfId="5247" priority="2194"/>
    <cfRule type="duplicateValues" dxfId="5246" priority="2201"/>
    <cfRule type="duplicateValues" dxfId="5245" priority="2208"/>
    <cfRule type="duplicateValues" dxfId="5244" priority="2196"/>
    <cfRule type="duplicateValues" dxfId="5243" priority="2197"/>
    <cfRule type="duplicateValues" dxfId="5242" priority="2198"/>
    <cfRule type="duplicateValues" dxfId="5241" priority="2199"/>
    <cfRule type="duplicateValues" dxfId="5240" priority="2180"/>
    <cfRule type="duplicateValues" dxfId="5239" priority="2181"/>
    <cfRule type="duplicateValues" dxfId="5238" priority="2200"/>
    <cfRule type="duplicateValues" dxfId="5237" priority="2183"/>
    <cfRule type="duplicateValues" dxfId="5236" priority="2184"/>
    <cfRule type="duplicateValues" dxfId="5235" priority="2185"/>
    <cfRule type="duplicateValues" dxfId="5234" priority="2186"/>
    <cfRule type="duplicateValues" dxfId="5233" priority="2187"/>
    <cfRule type="duplicateValues" dxfId="5232" priority="2202"/>
    <cfRule type="duplicateValues" dxfId="5231" priority="2203"/>
    <cfRule type="duplicateValues" dxfId="5230" priority="2204"/>
    <cfRule type="duplicateValues" dxfId="5229" priority="2205"/>
    <cfRule type="duplicateValues" dxfId="5228" priority="2206"/>
    <cfRule type="duplicateValues" dxfId="5227" priority="2207"/>
    <cfRule type="duplicateValues" dxfId="5226" priority="2209"/>
    <cfRule type="duplicateValues" dxfId="5225" priority="2210"/>
    <cfRule type="duplicateValues" dxfId="5224" priority="2212"/>
    <cfRule type="duplicateValues" dxfId="5223" priority="2213"/>
    <cfRule type="duplicateValues" dxfId="5222" priority="2214"/>
    <cfRule type="duplicateValues" dxfId="5221" priority="2195"/>
    <cfRule type="duplicateValues" dxfId="5220" priority="2211"/>
  </conditionalFormatting>
  <conditionalFormatting sqref="A408">
    <cfRule type="duplicateValues" dxfId="5219" priority="1205"/>
    <cfRule type="duplicateValues" dxfId="5218" priority="1204"/>
    <cfRule type="duplicateValues" dxfId="5217" priority="1203"/>
    <cfRule type="duplicateValues" dxfId="5216" priority="1202"/>
    <cfRule type="duplicateValues" dxfId="5215" priority="1201"/>
    <cfRule type="duplicateValues" dxfId="5214" priority="1200"/>
    <cfRule type="duplicateValues" dxfId="5213" priority="1199"/>
    <cfRule type="duplicateValues" dxfId="5212" priority="1198"/>
    <cfRule type="duplicateValues" dxfId="5211" priority="1196"/>
    <cfRule type="duplicateValues" dxfId="5210" priority="1212"/>
    <cfRule type="duplicateValues" dxfId="5209" priority="1195"/>
    <cfRule type="duplicateValues" dxfId="5208" priority="1208"/>
    <cfRule type="duplicateValues" dxfId="5207" priority="1194"/>
    <cfRule type="duplicateValues" dxfId="5206" priority="1192"/>
    <cfRule type="duplicateValues" dxfId="5205" priority="1193"/>
    <cfRule type="duplicateValues" dxfId="5204" priority="1190"/>
    <cfRule type="duplicateValues" dxfId="5203" priority="1189"/>
    <cfRule type="duplicateValues" dxfId="5202" priority="1188"/>
    <cfRule type="duplicateValues" dxfId="5201" priority="1187"/>
    <cfRule type="duplicateValues" dxfId="5200" priority="1186"/>
    <cfRule type="duplicateValues" dxfId="5199" priority="1185"/>
    <cfRule type="duplicateValues" dxfId="5198" priority="1184"/>
    <cfRule type="duplicateValues" dxfId="5197" priority="1183"/>
    <cfRule type="duplicateValues" dxfId="5196" priority="1182"/>
    <cfRule type="duplicateValues" dxfId="5195" priority="1181"/>
    <cfRule type="duplicateValues" dxfId="5194" priority="1180"/>
    <cfRule type="duplicateValues" dxfId="5193" priority="1179"/>
    <cfRule type="duplicateValues" dxfId="5192" priority="1178"/>
    <cfRule type="duplicateValues" dxfId="5191" priority="1211"/>
    <cfRule type="duplicateValues" dxfId="5190" priority="1210"/>
    <cfRule type="duplicateValues" dxfId="5189" priority="1209"/>
    <cfRule type="duplicateValues" dxfId="5188" priority="1197"/>
    <cfRule type="duplicateValues" dxfId="5187" priority="1207"/>
    <cfRule type="duplicateValues" dxfId="5186" priority="1206"/>
    <cfRule type="duplicateValues" dxfId="5185" priority="1191"/>
  </conditionalFormatting>
  <conditionalFormatting sqref="A409">
    <cfRule type="duplicateValues" dxfId="5184" priority="1169"/>
    <cfRule type="duplicateValues" dxfId="5183" priority="1168"/>
    <cfRule type="duplicateValues" dxfId="5182" priority="1167"/>
    <cfRule type="duplicateValues" dxfId="5181" priority="1166"/>
    <cfRule type="duplicateValues" dxfId="5180" priority="1165"/>
    <cfRule type="duplicateValues" dxfId="5179" priority="1164"/>
    <cfRule type="duplicateValues" dxfId="5178" priority="1163"/>
    <cfRule type="duplicateValues" dxfId="5177" priority="1162"/>
    <cfRule type="duplicateValues" dxfId="5176" priority="1161"/>
    <cfRule type="duplicateValues" dxfId="5175" priority="1160"/>
    <cfRule type="duplicateValues" dxfId="5174" priority="1159"/>
    <cfRule type="duplicateValues" dxfId="5173" priority="1158"/>
    <cfRule type="duplicateValues" dxfId="5172" priority="1157"/>
    <cfRule type="duplicateValues" dxfId="5171" priority="1156"/>
    <cfRule type="duplicateValues" dxfId="5170" priority="1155"/>
    <cfRule type="duplicateValues" dxfId="5169" priority="1154"/>
    <cfRule type="duplicateValues" dxfId="5168" priority="1153"/>
    <cfRule type="duplicateValues" dxfId="5167" priority="1152"/>
    <cfRule type="duplicateValues" dxfId="5166" priority="1151"/>
    <cfRule type="duplicateValues" dxfId="5165" priority="1150"/>
    <cfRule type="duplicateValues" dxfId="5164" priority="1149"/>
    <cfRule type="duplicateValues" dxfId="5163" priority="1145"/>
    <cfRule type="duplicateValues" dxfId="5162" priority="1148"/>
    <cfRule type="duplicateValues" dxfId="5161" priority="1147"/>
    <cfRule type="duplicateValues" dxfId="5160" priority="1146"/>
    <cfRule type="duplicateValues" dxfId="5159" priority="1144"/>
    <cfRule type="duplicateValues" dxfId="5158" priority="1143"/>
    <cfRule type="duplicateValues" dxfId="5157" priority="1177"/>
    <cfRule type="duplicateValues" dxfId="5156" priority="1176"/>
    <cfRule type="duplicateValues" dxfId="5155" priority="1171"/>
    <cfRule type="duplicateValues" dxfId="5154" priority="1175"/>
    <cfRule type="duplicateValues" dxfId="5153" priority="1174"/>
    <cfRule type="duplicateValues" dxfId="5152" priority="1173"/>
    <cfRule type="duplicateValues" dxfId="5151" priority="1172"/>
    <cfRule type="duplicateValues" dxfId="5150" priority="1170"/>
  </conditionalFormatting>
  <conditionalFormatting sqref="A410">
    <cfRule type="duplicateValues" dxfId="5149" priority="1122"/>
    <cfRule type="duplicateValues" dxfId="5148" priority="1129"/>
    <cfRule type="duplicateValues" dxfId="5147" priority="1128"/>
    <cfRule type="duplicateValues" dxfId="5146" priority="1127"/>
    <cfRule type="duplicateValues" dxfId="5145" priority="1126"/>
    <cfRule type="duplicateValues" dxfId="5144" priority="1125"/>
    <cfRule type="duplicateValues" dxfId="5143" priority="1124"/>
    <cfRule type="duplicateValues" dxfId="5142" priority="1109"/>
    <cfRule type="duplicateValues" dxfId="5141" priority="1108"/>
    <cfRule type="duplicateValues" dxfId="5140" priority="1121"/>
    <cfRule type="duplicateValues" dxfId="5139" priority="1120"/>
    <cfRule type="duplicateValues" dxfId="5138" priority="1119"/>
    <cfRule type="duplicateValues" dxfId="5137" priority="1118"/>
    <cfRule type="duplicateValues" dxfId="5136" priority="1138"/>
    <cfRule type="duplicateValues" dxfId="5135" priority="1117"/>
    <cfRule type="duplicateValues" dxfId="5134" priority="1116"/>
    <cfRule type="duplicateValues" dxfId="5133" priority="1115"/>
    <cfRule type="duplicateValues" dxfId="5132" priority="1123"/>
    <cfRule type="duplicateValues" dxfId="5131" priority="1114"/>
    <cfRule type="duplicateValues" dxfId="5130" priority="1113"/>
    <cfRule type="duplicateValues" dxfId="5129" priority="1112"/>
    <cfRule type="duplicateValues" dxfId="5128" priority="1111"/>
    <cfRule type="duplicateValues" dxfId="5127" priority="1142"/>
    <cfRule type="duplicateValues" dxfId="5126" priority="1141"/>
    <cfRule type="duplicateValues" dxfId="5125" priority="1140"/>
    <cfRule type="duplicateValues" dxfId="5124" priority="1139"/>
    <cfRule type="duplicateValues" dxfId="5123" priority="1110"/>
    <cfRule type="duplicateValues" dxfId="5122" priority="1137"/>
    <cfRule type="duplicateValues" dxfId="5121" priority="1136"/>
    <cfRule type="duplicateValues" dxfId="5120" priority="1135"/>
    <cfRule type="duplicateValues" dxfId="5119" priority="1134"/>
    <cfRule type="duplicateValues" dxfId="5118" priority="1133"/>
    <cfRule type="duplicateValues" dxfId="5117" priority="1132"/>
    <cfRule type="duplicateValues" dxfId="5116" priority="1131"/>
    <cfRule type="duplicateValues" dxfId="5115" priority="1130"/>
  </conditionalFormatting>
  <conditionalFormatting sqref="A411">
    <cfRule type="duplicateValues" dxfId="5114" priority="1073"/>
    <cfRule type="duplicateValues" dxfId="5113" priority="1095"/>
    <cfRule type="duplicateValues" dxfId="5112" priority="1075"/>
    <cfRule type="duplicateValues" dxfId="5111" priority="1076"/>
    <cfRule type="duplicateValues" dxfId="5110" priority="1107"/>
    <cfRule type="duplicateValues" dxfId="5109" priority="1106"/>
    <cfRule type="duplicateValues" dxfId="5108" priority="1105"/>
    <cfRule type="duplicateValues" dxfId="5107" priority="1104"/>
    <cfRule type="duplicateValues" dxfId="5106" priority="1094"/>
    <cfRule type="duplicateValues" dxfId="5105" priority="1103"/>
    <cfRule type="duplicateValues" dxfId="5104" priority="1102"/>
    <cfRule type="duplicateValues" dxfId="5103" priority="1101"/>
    <cfRule type="duplicateValues" dxfId="5102" priority="1100"/>
    <cfRule type="duplicateValues" dxfId="5101" priority="1099"/>
    <cfRule type="duplicateValues" dxfId="5100" priority="1098"/>
    <cfRule type="duplicateValues" dxfId="5099" priority="1097"/>
    <cfRule type="duplicateValues" dxfId="5098" priority="1096"/>
    <cfRule type="duplicateValues" dxfId="5097" priority="1074"/>
    <cfRule type="duplicateValues" dxfId="5096" priority="1077"/>
    <cfRule type="duplicateValues" dxfId="5095" priority="1093"/>
    <cfRule type="duplicateValues" dxfId="5094" priority="1092"/>
    <cfRule type="duplicateValues" dxfId="5093" priority="1091"/>
    <cfRule type="duplicateValues" dxfId="5092" priority="1090"/>
    <cfRule type="duplicateValues" dxfId="5091" priority="1089"/>
    <cfRule type="duplicateValues" dxfId="5090" priority="1088"/>
    <cfRule type="duplicateValues" dxfId="5089" priority="1087"/>
    <cfRule type="duplicateValues" dxfId="5088" priority="1086"/>
    <cfRule type="duplicateValues" dxfId="5087" priority="1085"/>
    <cfRule type="duplicateValues" dxfId="5086" priority="1084"/>
    <cfRule type="duplicateValues" dxfId="5085" priority="1083"/>
    <cfRule type="duplicateValues" dxfId="5084" priority="1082"/>
    <cfRule type="duplicateValues" dxfId="5083" priority="1081"/>
    <cfRule type="duplicateValues" dxfId="5082" priority="1080"/>
    <cfRule type="duplicateValues" dxfId="5081" priority="1079"/>
    <cfRule type="duplicateValues" dxfId="5080" priority="1078"/>
  </conditionalFormatting>
  <conditionalFormatting sqref="A412">
    <cfRule type="duplicateValues" dxfId="5079" priority="1021"/>
    <cfRule type="duplicateValues" dxfId="5078" priority="1022"/>
    <cfRule type="duplicateValues" dxfId="5077" priority="1023"/>
    <cfRule type="duplicateValues" dxfId="5076" priority="1024"/>
    <cfRule type="duplicateValues" dxfId="5075" priority="1025"/>
    <cfRule type="duplicateValues" dxfId="5074" priority="1026"/>
    <cfRule type="duplicateValues" dxfId="5073" priority="1027"/>
    <cfRule type="duplicateValues" dxfId="5072" priority="1028"/>
    <cfRule type="duplicateValues" dxfId="5071" priority="1030"/>
    <cfRule type="duplicateValues" dxfId="5070" priority="1031"/>
    <cfRule type="duplicateValues" dxfId="5069" priority="1032"/>
    <cfRule type="duplicateValues" dxfId="5068" priority="1034"/>
    <cfRule type="duplicateValues" dxfId="5067" priority="1035"/>
    <cfRule type="duplicateValues" dxfId="5066" priority="1036"/>
    <cfRule type="duplicateValues" dxfId="5065" priority="1037"/>
    <cfRule type="duplicateValues" dxfId="5064" priority="1029"/>
    <cfRule type="duplicateValues" dxfId="5063" priority="1033"/>
    <cfRule type="duplicateValues" dxfId="5062" priority="1020"/>
    <cfRule type="duplicateValues" dxfId="5061" priority="1019"/>
    <cfRule type="duplicateValues" dxfId="5060" priority="1018"/>
    <cfRule type="duplicateValues" dxfId="5059" priority="1017"/>
    <cfRule type="duplicateValues" dxfId="5058" priority="1016"/>
    <cfRule type="duplicateValues" dxfId="5057" priority="1015"/>
    <cfRule type="duplicateValues" dxfId="5056" priority="1014"/>
    <cfRule type="duplicateValues" dxfId="5055" priority="1013"/>
    <cfRule type="duplicateValues" dxfId="5054" priority="1012"/>
    <cfRule type="duplicateValues" dxfId="5053" priority="1011"/>
    <cfRule type="duplicateValues" dxfId="5052" priority="1010"/>
    <cfRule type="duplicateValues" dxfId="5051" priority="1009"/>
    <cfRule type="duplicateValues" dxfId="5050" priority="1008"/>
    <cfRule type="duplicateValues" dxfId="5049" priority="1007"/>
    <cfRule type="duplicateValues" dxfId="5048" priority="1006"/>
    <cfRule type="duplicateValues" dxfId="5047" priority="1005"/>
    <cfRule type="duplicateValues" dxfId="5046" priority="1004"/>
    <cfRule type="duplicateValues" dxfId="5045" priority="1003"/>
  </conditionalFormatting>
  <conditionalFormatting sqref="A413">
    <cfRule type="duplicateValues" dxfId="5044" priority="980"/>
    <cfRule type="duplicateValues" dxfId="5043" priority="1002"/>
    <cfRule type="duplicateValues" dxfId="5042" priority="1001"/>
    <cfRule type="duplicateValues" dxfId="5041" priority="1000"/>
    <cfRule type="duplicateValues" dxfId="5040" priority="999"/>
    <cfRule type="duplicateValues" dxfId="5039" priority="998"/>
    <cfRule type="duplicateValues" dxfId="5038" priority="997"/>
    <cfRule type="duplicateValues" dxfId="5037" priority="996"/>
    <cfRule type="duplicateValues" dxfId="5036" priority="995"/>
    <cfRule type="duplicateValues" dxfId="5035" priority="994"/>
    <cfRule type="duplicateValues" dxfId="5034" priority="968"/>
    <cfRule type="duplicateValues" dxfId="5033" priority="969"/>
    <cfRule type="duplicateValues" dxfId="5032" priority="970"/>
    <cfRule type="duplicateValues" dxfId="5031" priority="971"/>
    <cfRule type="duplicateValues" dxfId="5030" priority="972"/>
    <cfRule type="duplicateValues" dxfId="5029" priority="973"/>
    <cfRule type="duplicateValues" dxfId="5028" priority="974"/>
    <cfRule type="duplicateValues" dxfId="5027" priority="975"/>
    <cfRule type="duplicateValues" dxfId="5026" priority="976"/>
    <cfRule type="duplicateValues" dxfId="5025" priority="977"/>
    <cfRule type="duplicateValues" dxfId="5024" priority="978"/>
    <cfRule type="duplicateValues" dxfId="5023" priority="979"/>
    <cfRule type="duplicateValues" dxfId="5022" priority="981"/>
    <cfRule type="duplicateValues" dxfId="5021" priority="982"/>
    <cfRule type="duplicateValues" dxfId="5020" priority="983"/>
    <cfRule type="duplicateValues" dxfId="5019" priority="984"/>
    <cfRule type="duplicateValues" dxfId="5018" priority="985"/>
    <cfRule type="duplicateValues" dxfId="5017" priority="986"/>
    <cfRule type="duplicateValues" dxfId="5016" priority="993"/>
    <cfRule type="duplicateValues" dxfId="5015" priority="992"/>
    <cfRule type="duplicateValues" dxfId="5014" priority="991"/>
    <cfRule type="duplicateValues" dxfId="5013" priority="990"/>
    <cfRule type="duplicateValues" dxfId="5012" priority="989"/>
    <cfRule type="duplicateValues" dxfId="5011" priority="988"/>
    <cfRule type="duplicateValues" dxfId="5010" priority="987"/>
  </conditionalFormatting>
  <conditionalFormatting sqref="A414">
    <cfRule type="duplicateValues" dxfId="5009" priority="932"/>
    <cfRule type="duplicateValues" dxfId="5008" priority="925"/>
    <cfRule type="duplicateValues" dxfId="5007" priority="924"/>
    <cfRule type="duplicateValues" dxfId="5006" priority="923"/>
    <cfRule type="duplicateValues" dxfId="5005" priority="922"/>
    <cfRule type="duplicateValues" dxfId="5004" priority="921"/>
    <cfRule type="duplicateValues" dxfId="5003" priority="920"/>
    <cfRule type="duplicateValues" dxfId="5002" priority="919"/>
    <cfRule type="duplicateValues" dxfId="5001" priority="918"/>
    <cfRule type="duplicateValues" dxfId="5000" priority="917"/>
    <cfRule type="duplicateValues" dxfId="4999" priority="928"/>
    <cfRule type="duplicateValues" dxfId="4998" priority="916"/>
    <cfRule type="duplicateValues" dxfId="4997" priority="915"/>
    <cfRule type="duplicateValues" dxfId="4996" priority="910"/>
    <cfRule type="duplicateValues" dxfId="4995" priority="914"/>
    <cfRule type="duplicateValues" dxfId="4994" priority="913"/>
    <cfRule type="duplicateValues" dxfId="4993" priority="912"/>
    <cfRule type="duplicateValues" dxfId="4992" priority="911"/>
    <cfRule type="duplicateValues" dxfId="4991" priority="900"/>
    <cfRule type="duplicateValues" dxfId="4990" priority="927"/>
    <cfRule type="duplicateValues" dxfId="4989" priority="901"/>
    <cfRule type="duplicateValues" dxfId="4988" priority="902"/>
    <cfRule type="duplicateValues" dxfId="4987" priority="903"/>
    <cfRule type="duplicateValues" dxfId="4986" priority="904"/>
    <cfRule type="duplicateValues" dxfId="4985" priority="906"/>
    <cfRule type="duplicateValues" dxfId="4984" priority="907"/>
    <cfRule type="duplicateValues" dxfId="4983" priority="908"/>
    <cfRule type="duplicateValues" dxfId="4982" priority="909"/>
    <cfRule type="duplicateValues" dxfId="4981" priority="899"/>
    <cfRule type="duplicateValues" dxfId="4980" priority="898"/>
    <cfRule type="duplicateValues" dxfId="4979" priority="905"/>
    <cfRule type="duplicateValues" dxfId="4978" priority="926"/>
    <cfRule type="duplicateValues" dxfId="4977" priority="929"/>
    <cfRule type="duplicateValues" dxfId="4976" priority="930"/>
    <cfRule type="duplicateValues" dxfId="4975" priority="931"/>
  </conditionalFormatting>
  <conditionalFormatting sqref="A415">
    <cfRule type="duplicateValues" dxfId="4974" priority="879"/>
    <cfRule type="duplicateValues" dxfId="4973" priority="880"/>
    <cfRule type="duplicateValues" dxfId="4972" priority="881"/>
    <cfRule type="duplicateValues" dxfId="4971" priority="882"/>
    <cfRule type="duplicateValues" dxfId="4970" priority="883"/>
    <cfRule type="duplicateValues" dxfId="4969" priority="884"/>
    <cfRule type="duplicateValues" dxfId="4968" priority="885"/>
    <cfRule type="duplicateValues" dxfId="4967" priority="886"/>
    <cfRule type="duplicateValues" dxfId="4966" priority="887"/>
    <cfRule type="duplicateValues" dxfId="4965" priority="888"/>
    <cfRule type="duplicateValues" dxfId="4964" priority="889"/>
    <cfRule type="duplicateValues" dxfId="4963" priority="890"/>
    <cfRule type="duplicateValues" dxfId="4962" priority="891"/>
    <cfRule type="duplicateValues" dxfId="4961" priority="892"/>
    <cfRule type="duplicateValues" dxfId="4960" priority="893"/>
    <cfRule type="duplicateValues" dxfId="4959" priority="894"/>
    <cfRule type="duplicateValues" dxfId="4958" priority="895"/>
    <cfRule type="duplicateValues" dxfId="4957" priority="896"/>
    <cfRule type="duplicateValues" dxfId="4956" priority="897"/>
    <cfRule type="duplicateValues" dxfId="4955" priority="863"/>
    <cfRule type="duplicateValues" dxfId="4954" priority="864"/>
    <cfRule type="duplicateValues" dxfId="4953" priority="865"/>
    <cfRule type="duplicateValues" dxfId="4952" priority="866"/>
    <cfRule type="duplicateValues" dxfId="4951" priority="867"/>
    <cfRule type="duplicateValues" dxfId="4950" priority="868"/>
    <cfRule type="duplicateValues" dxfId="4949" priority="869"/>
    <cfRule type="duplicateValues" dxfId="4948" priority="870"/>
    <cfRule type="duplicateValues" dxfId="4947" priority="871"/>
    <cfRule type="duplicateValues" dxfId="4946" priority="872"/>
    <cfRule type="duplicateValues" dxfId="4945" priority="873"/>
    <cfRule type="duplicateValues" dxfId="4944" priority="874"/>
    <cfRule type="duplicateValues" dxfId="4943" priority="875"/>
    <cfRule type="duplicateValues" dxfId="4942" priority="876"/>
    <cfRule type="duplicateValues" dxfId="4941" priority="877"/>
    <cfRule type="duplicateValues" dxfId="4940" priority="878"/>
  </conditionalFormatting>
  <conditionalFormatting sqref="A416">
    <cfRule type="duplicateValues" dxfId="4939" priority="859"/>
    <cfRule type="duplicateValues" dxfId="4938" priority="831"/>
    <cfRule type="duplicateValues" dxfId="4937" priority="830"/>
    <cfRule type="duplicateValues" dxfId="4936" priority="829"/>
    <cfRule type="duplicateValues" dxfId="4935" priority="828"/>
    <cfRule type="duplicateValues" dxfId="4934" priority="850"/>
    <cfRule type="duplicateValues" dxfId="4933" priority="839"/>
    <cfRule type="duplicateValues" dxfId="4932" priority="855"/>
    <cfRule type="duplicateValues" dxfId="4931" priority="854"/>
    <cfRule type="duplicateValues" dxfId="4930" priority="853"/>
    <cfRule type="duplicateValues" dxfId="4929" priority="852"/>
    <cfRule type="duplicateValues" dxfId="4928" priority="851"/>
    <cfRule type="duplicateValues" dxfId="4927" priority="849"/>
    <cfRule type="duplicateValues" dxfId="4926" priority="847"/>
    <cfRule type="duplicateValues" dxfId="4925" priority="846"/>
    <cfRule type="duplicateValues" dxfId="4924" priority="845"/>
    <cfRule type="duplicateValues" dxfId="4923" priority="844"/>
    <cfRule type="duplicateValues" dxfId="4922" priority="843"/>
    <cfRule type="duplicateValues" dxfId="4921" priority="842"/>
    <cfRule type="duplicateValues" dxfId="4920" priority="841"/>
    <cfRule type="duplicateValues" dxfId="4919" priority="840"/>
    <cfRule type="duplicateValues" dxfId="4918" priority="862"/>
    <cfRule type="duplicateValues" dxfId="4917" priority="861"/>
    <cfRule type="duplicateValues" dxfId="4916" priority="860"/>
    <cfRule type="duplicateValues" dxfId="4915" priority="848"/>
    <cfRule type="duplicateValues" dxfId="4914" priority="858"/>
    <cfRule type="duplicateValues" dxfId="4913" priority="857"/>
    <cfRule type="duplicateValues" dxfId="4912" priority="856"/>
    <cfRule type="duplicateValues" dxfId="4911" priority="838"/>
    <cfRule type="duplicateValues" dxfId="4910" priority="837"/>
    <cfRule type="duplicateValues" dxfId="4909" priority="836"/>
    <cfRule type="duplicateValues" dxfId="4908" priority="835"/>
    <cfRule type="duplicateValues" dxfId="4907" priority="834"/>
    <cfRule type="duplicateValues" dxfId="4906" priority="833"/>
    <cfRule type="duplicateValues" dxfId="4905" priority="832"/>
  </conditionalFormatting>
  <conditionalFormatting sqref="A417">
    <cfRule type="duplicateValues" dxfId="4904" priority="825"/>
    <cfRule type="duplicateValues" dxfId="4903" priority="802"/>
    <cfRule type="duplicateValues" dxfId="4902" priority="801"/>
    <cfRule type="duplicateValues" dxfId="4901" priority="827"/>
    <cfRule type="duplicateValues" dxfId="4900" priority="826"/>
    <cfRule type="duplicateValues" dxfId="4899" priority="799"/>
    <cfRule type="duplicateValues" dxfId="4898" priority="824"/>
    <cfRule type="duplicateValues" dxfId="4897" priority="823"/>
    <cfRule type="duplicateValues" dxfId="4896" priority="803"/>
    <cfRule type="duplicateValues" dxfId="4895" priority="822"/>
    <cfRule type="duplicateValues" dxfId="4894" priority="800"/>
    <cfRule type="duplicateValues" dxfId="4893" priority="798"/>
    <cfRule type="duplicateValues" dxfId="4892" priority="797"/>
    <cfRule type="duplicateValues" dxfId="4891" priority="796"/>
    <cfRule type="duplicateValues" dxfId="4890" priority="795"/>
    <cfRule type="duplicateValues" dxfId="4889" priority="794"/>
    <cfRule type="duplicateValues" dxfId="4888" priority="793"/>
    <cfRule type="duplicateValues" dxfId="4887" priority="821"/>
    <cfRule type="duplicateValues" dxfId="4886" priority="820"/>
    <cfRule type="duplicateValues" dxfId="4885" priority="819"/>
    <cfRule type="duplicateValues" dxfId="4884" priority="818"/>
    <cfRule type="duplicateValues" dxfId="4883" priority="817"/>
    <cfRule type="duplicateValues" dxfId="4882" priority="816"/>
    <cfRule type="duplicateValues" dxfId="4881" priority="815"/>
    <cfRule type="duplicateValues" dxfId="4880" priority="814"/>
    <cfRule type="duplicateValues" dxfId="4879" priority="813"/>
    <cfRule type="duplicateValues" dxfId="4878" priority="811"/>
    <cfRule type="duplicateValues" dxfId="4877" priority="810"/>
    <cfRule type="duplicateValues" dxfId="4876" priority="809"/>
    <cfRule type="duplicateValues" dxfId="4875" priority="808"/>
    <cfRule type="duplicateValues" dxfId="4874" priority="807"/>
    <cfRule type="duplicateValues" dxfId="4873" priority="806"/>
    <cfRule type="duplicateValues" dxfId="4872" priority="805"/>
    <cfRule type="duplicateValues" dxfId="4871" priority="812"/>
    <cfRule type="duplicateValues" dxfId="4870" priority="804"/>
  </conditionalFormatting>
  <conditionalFormatting sqref="A418">
    <cfRule type="duplicateValues" dxfId="4869" priority="769"/>
    <cfRule type="duplicateValues" dxfId="4868" priority="770"/>
    <cfRule type="duplicateValues" dxfId="4867" priority="792"/>
    <cfRule type="duplicateValues" dxfId="4866" priority="791"/>
    <cfRule type="duplicateValues" dxfId="4865" priority="790"/>
    <cfRule type="duplicateValues" dxfId="4864" priority="789"/>
    <cfRule type="duplicateValues" dxfId="4863" priority="771"/>
    <cfRule type="duplicateValues" dxfId="4862" priority="772"/>
    <cfRule type="duplicateValues" dxfId="4861" priority="773"/>
    <cfRule type="duplicateValues" dxfId="4860" priority="774"/>
    <cfRule type="duplicateValues" dxfId="4859" priority="775"/>
    <cfRule type="duplicateValues" dxfId="4858" priority="776"/>
    <cfRule type="duplicateValues" dxfId="4857" priority="777"/>
    <cfRule type="duplicateValues" dxfId="4856" priority="778"/>
    <cfRule type="duplicateValues" dxfId="4855" priority="779"/>
    <cfRule type="duplicateValues" dxfId="4854" priority="780"/>
    <cfRule type="duplicateValues" dxfId="4853" priority="781"/>
    <cfRule type="duplicateValues" dxfId="4852" priority="782"/>
    <cfRule type="duplicateValues" dxfId="4851" priority="783"/>
    <cfRule type="duplicateValues" dxfId="4850" priority="784"/>
    <cfRule type="duplicateValues" dxfId="4849" priority="785"/>
    <cfRule type="duplicateValues" dxfId="4848" priority="786"/>
    <cfRule type="duplicateValues" dxfId="4847" priority="787"/>
    <cfRule type="duplicateValues" dxfId="4846" priority="760"/>
    <cfRule type="duplicateValues" dxfId="4845" priority="758"/>
    <cfRule type="duplicateValues" dxfId="4844" priority="759"/>
    <cfRule type="duplicateValues" dxfId="4843" priority="761"/>
    <cfRule type="duplicateValues" dxfId="4842" priority="762"/>
    <cfRule type="duplicateValues" dxfId="4841" priority="763"/>
    <cfRule type="duplicateValues" dxfId="4840" priority="764"/>
    <cfRule type="duplicateValues" dxfId="4839" priority="788"/>
    <cfRule type="duplicateValues" dxfId="4838" priority="765"/>
    <cfRule type="duplicateValues" dxfId="4837" priority="766"/>
    <cfRule type="duplicateValues" dxfId="4836" priority="767"/>
    <cfRule type="duplicateValues" dxfId="4835" priority="768"/>
  </conditionalFormatting>
  <conditionalFormatting sqref="A419">
    <cfRule type="duplicateValues" dxfId="4834" priority="742"/>
    <cfRule type="duplicateValues" dxfId="4833" priority="756"/>
    <cfRule type="duplicateValues" dxfId="4832" priority="733"/>
    <cfRule type="duplicateValues" dxfId="4831" priority="732"/>
    <cfRule type="duplicateValues" dxfId="4830" priority="731"/>
    <cfRule type="duplicateValues" dxfId="4829" priority="730"/>
    <cfRule type="duplicateValues" dxfId="4828" priority="729"/>
    <cfRule type="duplicateValues" dxfId="4827" priority="728"/>
    <cfRule type="duplicateValues" dxfId="4826" priority="727"/>
    <cfRule type="duplicateValues" dxfId="4825" priority="726"/>
    <cfRule type="duplicateValues" dxfId="4824" priority="725"/>
    <cfRule type="duplicateValues" dxfId="4823" priority="724"/>
    <cfRule type="duplicateValues" dxfId="4822" priority="723"/>
    <cfRule type="duplicateValues" dxfId="4821" priority="735"/>
    <cfRule type="duplicateValues" dxfId="4820" priority="736"/>
    <cfRule type="duplicateValues" dxfId="4819" priority="737"/>
    <cfRule type="duplicateValues" dxfId="4818" priority="738"/>
    <cfRule type="duplicateValues" dxfId="4817" priority="739"/>
    <cfRule type="duplicateValues" dxfId="4816" priority="757"/>
    <cfRule type="duplicateValues" dxfId="4815" priority="740"/>
    <cfRule type="duplicateValues" dxfId="4814" priority="741"/>
    <cfRule type="duplicateValues" dxfId="4813" priority="745"/>
    <cfRule type="duplicateValues" dxfId="4812" priority="743"/>
    <cfRule type="duplicateValues" dxfId="4811" priority="744"/>
    <cfRule type="duplicateValues" dxfId="4810" priority="734"/>
    <cfRule type="duplicateValues" dxfId="4809" priority="746"/>
    <cfRule type="duplicateValues" dxfId="4808" priority="747"/>
    <cfRule type="duplicateValues" dxfId="4807" priority="748"/>
    <cfRule type="duplicateValues" dxfId="4806" priority="749"/>
    <cfRule type="duplicateValues" dxfId="4805" priority="750"/>
    <cfRule type="duplicateValues" dxfId="4804" priority="751"/>
    <cfRule type="duplicateValues" dxfId="4803" priority="752"/>
    <cfRule type="duplicateValues" dxfId="4802" priority="753"/>
    <cfRule type="duplicateValues" dxfId="4801" priority="754"/>
    <cfRule type="duplicateValues" dxfId="4800" priority="755"/>
  </conditionalFormatting>
  <conditionalFormatting sqref="A420">
    <cfRule type="duplicateValues" dxfId="4799" priority="694"/>
    <cfRule type="duplicateValues" dxfId="4798" priority="695"/>
    <cfRule type="duplicateValues" dxfId="4797" priority="696"/>
    <cfRule type="duplicateValues" dxfId="4796" priority="697"/>
    <cfRule type="duplicateValues" dxfId="4795" priority="698"/>
    <cfRule type="duplicateValues" dxfId="4794" priority="699"/>
    <cfRule type="duplicateValues" dxfId="4793" priority="700"/>
    <cfRule type="duplicateValues" dxfId="4792" priority="701"/>
    <cfRule type="duplicateValues" dxfId="4791" priority="702"/>
    <cfRule type="duplicateValues" dxfId="4790" priority="703"/>
    <cfRule type="duplicateValues" dxfId="4789" priority="704"/>
    <cfRule type="duplicateValues" dxfId="4788" priority="705"/>
    <cfRule type="duplicateValues" dxfId="4787" priority="693"/>
    <cfRule type="duplicateValues" dxfId="4786" priority="707"/>
    <cfRule type="duplicateValues" dxfId="4785" priority="722"/>
    <cfRule type="duplicateValues" dxfId="4784" priority="721"/>
    <cfRule type="duplicateValues" dxfId="4783" priority="717"/>
    <cfRule type="duplicateValues" dxfId="4782" priority="720"/>
    <cfRule type="duplicateValues" dxfId="4781" priority="719"/>
    <cfRule type="duplicateValues" dxfId="4780" priority="718"/>
    <cfRule type="duplicateValues" dxfId="4779" priority="708"/>
    <cfRule type="duplicateValues" dxfId="4778" priority="716"/>
    <cfRule type="duplicateValues" dxfId="4777" priority="688"/>
    <cfRule type="duplicateValues" dxfId="4776" priority="715"/>
    <cfRule type="duplicateValues" dxfId="4775" priority="714"/>
    <cfRule type="duplicateValues" dxfId="4774" priority="713"/>
    <cfRule type="duplicateValues" dxfId="4773" priority="712"/>
    <cfRule type="duplicateValues" dxfId="4772" priority="711"/>
    <cfRule type="duplicateValues" dxfId="4771" priority="710"/>
    <cfRule type="duplicateValues" dxfId="4770" priority="709"/>
    <cfRule type="duplicateValues" dxfId="4769" priority="706"/>
    <cfRule type="duplicateValues" dxfId="4768" priority="689"/>
    <cfRule type="duplicateValues" dxfId="4767" priority="690"/>
    <cfRule type="duplicateValues" dxfId="4766" priority="691"/>
    <cfRule type="duplicateValues" dxfId="4765" priority="692"/>
  </conditionalFormatting>
  <conditionalFormatting sqref="A421">
    <cfRule type="duplicateValues" dxfId="4764" priority="632"/>
    <cfRule type="duplicateValues" dxfId="4763" priority="627"/>
    <cfRule type="duplicateValues" dxfId="4762" priority="619"/>
    <cfRule type="duplicateValues" dxfId="4761" priority="650"/>
    <cfRule type="duplicateValues" dxfId="4760" priority="628"/>
    <cfRule type="duplicateValues" dxfId="4759" priority="629"/>
    <cfRule type="duplicateValues" dxfId="4758" priority="630"/>
    <cfRule type="duplicateValues" dxfId="4757" priority="631"/>
    <cfRule type="duplicateValues" dxfId="4756" priority="645"/>
    <cfRule type="duplicateValues" dxfId="4755" priority="633"/>
    <cfRule type="duplicateValues" dxfId="4754" priority="634"/>
    <cfRule type="duplicateValues" dxfId="4753" priority="635"/>
    <cfRule type="duplicateValues" dxfId="4752" priority="636"/>
    <cfRule type="duplicateValues" dxfId="4751" priority="640"/>
    <cfRule type="duplicateValues" dxfId="4750" priority="637"/>
    <cfRule type="duplicateValues" dxfId="4749" priority="620"/>
    <cfRule type="duplicateValues" dxfId="4748" priority="621"/>
    <cfRule type="duplicateValues" dxfId="4747" priority="626"/>
    <cfRule type="duplicateValues" dxfId="4746" priority="638"/>
    <cfRule type="duplicateValues" dxfId="4745" priority="623"/>
    <cfRule type="duplicateValues" dxfId="4744" priority="622"/>
    <cfRule type="duplicateValues" dxfId="4743" priority="639"/>
    <cfRule type="duplicateValues" dxfId="4742" priority="618"/>
    <cfRule type="duplicateValues" dxfId="4741" priority="624"/>
    <cfRule type="duplicateValues" dxfId="4740" priority="625"/>
    <cfRule type="duplicateValues" dxfId="4739" priority="641"/>
    <cfRule type="duplicateValues" dxfId="4738" priority="642"/>
    <cfRule type="duplicateValues" dxfId="4737" priority="643"/>
    <cfRule type="duplicateValues" dxfId="4736" priority="644"/>
    <cfRule type="duplicateValues" dxfId="4735" priority="646"/>
    <cfRule type="duplicateValues" dxfId="4734" priority="647"/>
    <cfRule type="duplicateValues" dxfId="4733" priority="648"/>
    <cfRule type="duplicateValues" dxfId="4732" priority="649"/>
    <cfRule type="duplicateValues" dxfId="4731" priority="651"/>
    <cfRule type="duplicateValues" dxfId="4730" priority="652"/>
  </conditionalFormatting>
  <conditionalFormatting sqref="A422">
    <cfRule type="duplicateValues" dxfId="4729" priority="615"/>
    <cfRule type="duplicateValues" dxfId="4728" priority="607"/>
    <cfRule type="duplicateValues" dxfId="4727" priority="583"/>
    <cfRule type="duplicateValues" dxfId="4726" priority="606"/>
    <cfRule type="duplicateValues" dxfId="4725" priority="584"/>
    <cfRule type="duplicateValues" dxfId="4724" priority="586"/>
    <cfRule type="duplicateValues" dxfId="4723" priority="587"/>
    <cfRule type="duplicateValues" dxfId="4722" priority="588"/>
    <cfRule type="duplicateValues" dxfId="4721" priority="616"/>
    <cfRule type="duplicateValues" dxfId="4720" priority="589"/>
    <cfRule type="duplicateValues" dxfId="4719" priority="590"/>
    <cfRule type="duplicateValues" dxfId="4718" priority="591"/>
    <cfRule type="duplicateValues" dxfId="4717" priority="592"/>
    <cfRule type="duplicateValues" dxfId="4716" priority="605"/>
    <cfRule type="duplicateValues" dxfId="4715" priority="614"/>
    <cfRule type="duplicateValues" dxfId="4714" priority="617"/>
    <cfRule type="duplicateValues" dxfId="4713" priority="608"/>
    <cfRule type="duplicateValues" dxfId="4712" priority="609"/>
    <cfRule type="duplicateValues" dxfId="4711" priority="610"/>
    <cfRule type="duplicateValues" dxfId="4710" priority="611"/>
    <cfRule type="duplicateValues" dxfId="4709" priority="612"/>
    <cfRule type="duplicateValues" dxfId="4708" priority="613"/>
    <cfRule type="duplicateValues" dxfId="4707" priority="604"/>
    <cfRule type="duplicateValues" dxfId="4706" priority="603"/>
    <cfRule type="duplicateValues" dxfId="4705" priority="602"/>
    <cfRule type="duplicateValues" dxfId="4704" priority="601"/>
    <cfRule type="duplicateValues" dxfId="4703" priority="600"/>
    <cfRule type="duplicateValues" dxfId="4702" priority="599"/>
    <cfRule type="duplicateValues" dxfId="4701" priority="598"/>
    <cfRule type="duplicateValues" dxfId="4700" priority="597"/>
    <cfRule type="duplicateValues" dxfId="4699" priority="596"/>
    <cfRule type="duplicateValues" dxfId="4698" priority="595"/>
    <cfRule type="duplicateValues" dxfId="4697" priority="594"/>
    <cfRule type="duplicateValues" dxfId="4696" priority="593"/>
    <cfRule type="duplicateValues" dxfId="4695" priority="585"/>
  </conditionalFormatting>
  <conditionalFormatting sqref="A423">
    <cfRule type="duplicateValues" dxfId="4694" priority="574"/>
    <cfRule type="duplicateValues" dxfId="4693" priority="575"/>
    <cfRule type="duplicateValues" dxfId="4692" priority="576"/>
    <cfRule type="duplicateValues" dxfId="4691" priority="577"/>
    <cfRule type="duplicateValues" dxfId="4690" priority="578"/>
    <cfRule type="duplicateValues" dxfId="4689" priority="579"/>
    <cfRule type="duplicateValues" dxfId="4688" priority="580"/>
    <cfRule type="duplicateValues" dxfId="4687" priority="582"/>
    <cfRule type="duplicateValues" dxfId="4686" priority="581"/>
    <cfRule type="duplicateValues" dxfId="4685" priority="548"/>
    <cfRule type="duplicateValues" dxfId="4684" priority="549"/>
    <cfRule type="duplicateValues" dxfId="4683" priority="571"/>
    <cfRule type="duplicateValues" dxfId="4682" priority="572"/>
    <cfRule type="duplicateValues" dxfId="4681" priority="573"/>
    <cfRule type="duplicateValues" dxfId="4680" priority="570"/>
    <cfRule type="duplicateValues" dxfId="4679" priority="569"/>
    <cfRule type="duplicateValues" dxfId="4678" priority="568"/>
    <cfRule type="duplicateValues" dxfId="4677" priority="567"/>
    <cfRule type="duplicateValues" dxfId="4676" priority="566"/>
    <cfRule type="duplicateValues" dxfId="4675" priority="565"/>
    <cfRule type="duplicateValues" dxfId="4674" priority="564"/>
    <cfRule type="duplicateValues" dxfId="4673" priority="563"/>
    <cfRule type="duplicateValues" dxfId="4672" priority="562"/>
    <cfRule type="duplicateValues" dxfId="4671" priority="561"/>
    <cfRule type="duplicateValues" dxfId="4670" priority="560"/>
    <cfRule type="duplicateValues" dxfId="4669" priority="559"/>
    <cfRule type="duplicateValues" dxfId="4668" priority="558"/>
    <cfRule type="duplicateValues" dxfId="4667" priority="557"/>
    <cfRule type="duplicateValues" dxfId="4666" priority="556"/>
    <cfRule type="duplicateValues" dxfId="4665" priority="555"/>
    <cfRule type="duplicateValues" dxfId="4664" priority="554"/>
    <cfRule type="duplicateValues" dxfId="4663" priority="553"/>
    <cfRule type="duplicateValues" dxfId="4662" priority="552"/>
    <cfRule type="duplicateValues" dxfId="4661" priority="551"/>
    <cfRule type="duplicateValues" dxfId="4660" priority="550"/>
  </conditionalFormatting>
  <conditionalFormatting sqref="A424">
    <cfRule type="duplicateValues" dxfId="4659" priority="512"/>
    <cfRule type="duplicateValues" dxfId="4658" priority="547"/>
    <cfRule type="duplicateValues" dxfId="4657" priority="546"/>
    <cfRule type="duplicateValues" dxfId="4656" priority="545"/>
    <cfRule type="duplicateValues" dxfId="4655" priority="544"/>
    <cfRule type="duplicateValues" dxfId="4654" priority="543"/>
    <cfRule type="duplicateValues" dxfId="4653" priority="542"/>
    <cfRule type="duplicateValues" dxfId="4652" priority="541"/>
    <cfRule type="duplicateValues" dxfId="4651" priority="540"/>
    <cfRule type="duplicateValues" dxfId="4650" priority="539"/>
    <cfRule type="duplicateValues" dxfId="4649" priority="538"/>
    <cfRule type="duplicateValues" dxfId="4648" priority="537"/>
    <cfRule type="duplicateValues" dxfId="4647" priority="536"/>
    <cfRule type="duplicateValues" dxfId="4646" priority="535"/>
    <cfRule type="duplicateValues" dxfId="4645" priority="534"/>
    <cfRule type="duplicateValues" dxfId="4644" priority="533"/>
    <cfRule type="duplicateValues" dxfId="4643" priority="532"/>
    <cfRule type="duplicateValues" dxfId="4642" priority="531"/>
    <cfRule type="duplicateValues" dxfId="4641" priority="530"/>
    <cfRule type="duplicateValues" dxfId="4640" priority="529"/>
    <cfRule type="duplicateValues" dxfId="4639" priority="528"/>
    <cfRule type="duplicateValues" dxfId="4638" priority="527"/>
    <cfRule type="duplicateValues" dxfId="4637" priority="526"/>
    <cfRule type="duplicateValues" dxfId="4636" priority="525"/>
    <cfRule type="duplicateValues" dxfId="4635" priority="524"/>
    <cfRule type="duplicateValues" dxfId="4634" priority="523"/>
    <cfRule type="duplicateValues" dxfId="4633" priority="522"/>
    <cfRule type="duplicateValues" dxfId="4632" priority="521"/>
    <cfRule type="duplicateValues" dxfId="4631" priority="520"/>
    <cfRule type="duplicateValues" dxfId="4630" priority="519"/>
    <cfRule type="duplicateValues" dxfId="4629" priority="518"/>
    <cfRule type="duplicateValues" dxfId="4628" priority="517"/>
    <cfRule type="duplicateValues" dxfId="4627" priority="516"/>
    <cfRule type="duplicateValues" dxfId="4626" priority="515"/>
    <cfRule type="duplicateValues" dxfId="4625" priority="514"/>
    <cfRule type="duplicateValues" dxfId="4624" priority="513"/>
  </conditionalFormatting>
  <conditionalFormatting sqref="A425">
    <cfRule type="duplicateValues" dxfId="4623" priority="456"/>
    <cfRule type="duplicateValues" dxfId="4622" priority="455"/>
    <cfRule type="duplicateValues" dxfId="4621" priority="463"/>
    <cfRule type="duplicateValues" dxfId="4620" priority="471"/>
    <cfRule type="duplicateValues" dxfId="4619" priority="469"/>
    <cfRule type="duplicateValues" dxfId="4618" priority="468"/>
    <cfRule type="duplicateValues" dxfId="4617" priority="467"/>
    <cfRule type="duplicateValues" dxfId="4616" priority="466"/>
    <cfRule type="duplicateValues" dxfId="4615" priority="454"/>
    <cfRule type="duplicateValues" dxfId="4614" priority="453"/>
    <cfRule type="duplicateValues" dxfId="4613" priority="452"/>
    <cfRule type="duplicateValues" dxfId="4612" priority="451"/>
    <cfRule type="duplicateValues" dxfId="4611" priority="450"/>
    <cfRule type="duplicateValues" dxfId="4610" priority="449"/>
    <cfRule type="duplicateValues" dxfId="4609" priority="448"/>
    <cfRule type="duplicateValues" dxfId="4608" priority="447"/>
    <cfRule type="duplicateValues" dxfId="4607" priority="446"/>
    <cfRule type="duplicateValues" dxfId="4606" priority="470"/>
    <cfRule type="duplicateValues" dxfId="4605" priority="438"/>
    <cfRule type="duplicateValues" dxfId="4604" priority="437"/>
    <cfRule type="duplicateValues" dxfId="4603" priority="445"/>
    <cfRule type="duplicateValues" dxfId="4602" priority="444"/>
    <cfRule type="duplicateValues" dxfId="4601" priority="443"/>
    <cfRule type="duplicateValues" dxfId="4600" priority="442"/>
    <cfRule type="duplicateValues" dxfId="4599" priority="441"/>
    <cfRule type="duplicateValues" dxfId="4598" priority="440"/>
    <cfRule type="duplicateValues" dxfId="4597" priority="439"/>
    <cfRule type="duplicateValues" dxfId="4596" priority="464"/>
    <cfRule type="duplicateValues" dxfId="4595" priority="462"/>
    <cfRule type="duplicateValues" dxfId="4594" priority="461"/>
    <cfRule type="duplicateValues" dxfId="4593" priority="460"/>
    <cfRule type="duplicateValues" dxfId="4592" priority="459"/>
    <cfRule type="duplicateValues" dxfId="4591" priority="465"/>
    <cfRule type="duplicateValues" dxfId="4590" priority="458"/>
    <cfRule type="duplicateValues" dxfId="4589" priority="457"/>
  </conditionalFormatting>
  <conditionalFormatting sqref="A426">
    <cfRule type="duplicateValues" dxfId="4588" priority="426"/>
    <cfRule type="duplicateValues" dxfId="4587" priority="410"/>
    <cfRule type="duplicateValues" dxfId="4586" priority="411"/>
    <cfRule type="duplicateValues" dxfId="4585" priority="412"/>
    <cfRule type="duplicateValues" dxfId="4584" priority="413"/>
    <cfRule type="duplicateValues" dxfId="4583" priority="414"/>
    <cfRule type="duplicateValues" dxfId="4582" priority="415"/>
    <cfRule type="duplicateValues" dxfId="4581" priority="416"/>
    <cfRule type="duplicateValues" dxfId="4580" priority="417"/>
    <cfRule type="duplicateValues" dxfId="4579" priority="418"/>
    <cfRule type="duplicateValues" dxfId="4578" priority="419"/>
    <cfRule type="duplicateValues" dxfId="4577" priority="420"/>
    <cfRule type="duplicateValues" dxfId="4576" priority="421"/>
    <cfRule type="duplicateValues" dxfId="4575" priority="423"/>
    <cfRule type="duplicateValues" dxfId="4574" priority="424"/>
    <cfRule type="duplicateValues" dxfId="4573" priority="425"/>
    <cfRule type="duplicateValues" dxfId="4572" priority="427"/>
    <cfRule type="duplicateValues" dxfId="4571" priority="428"/>
    <cfRule type="duplicateValues" dxfId="4570" priority="429"/>
    <cfRule type="duplicateValues" dxfId="4569" priority="430"/>
    <cfRule type="duplicateValues" dxfId="4568" priority="431"/>
    <cfRule type="duplicateValues" dxfId="4567" priority="432"/>
    <cfRule type="duplicateValues" dxfId="4566" priority="433"/>
    <cfRule type="duplicateValues" dxfId="4565" priority="434"/>
    <cfRule type="duplicateValues" dxfId="4564" priority="436"/>
    <cfRule type="duplicateValues" dxfId="4563" priority="422"/>
    <cfRule type="duplicateValues" dxfId="4562" priority="435"/>
    <cfRule type="duplicateValues" dxfId="4561" priority="409"/>
    <cfRule type="duplicateValues" dxfId="4560" priority="402"/>
    <cfRule type="duplicateValues" dxfId="4559" priority="403"/>
    <cfRule type="duplicateValues" dxfId="4558" priority="404"/>
    <cfRule type="duplicateValues" dxfId="4557" priority="405"/>
    <cfRule type="duplicateValues" dxfId="4556" priority="406"/>
    <cfRule type="duplicateValues" dxfId="4555" priority="407"/>
    <cfRule type="duplicateValues" dxfId="4554" priority="408"/>
  </conditionalFormatting>
  <conditionalFormatting sqref="A427">
    <cfRule type="duplicateValues" dxfId="4553" priority="78"/>
    <cfRule type="duplicateValues" dxfId="4552" priority="76"/>
    <cfRule type="duplicateValues" dxfId="4551" priority="98"/>
    <cfRule type="duplicateValues" dxfId="4550" priority="95"/>
    <cfRule type="duplicateValues" dxfId="4549" priority="94"/>
    <cfRule type="duplicateValues" dxfId="4548" priority="93"/>
    <cfRule type="duplicateValues" dxfId="4547" priority="92"/>
    <cfRule type="duplicateValues" dxfId="4546" priority="91"/>
    <cfRule type="duplicateValues" dxfId="4545" priority="89"/>
    <cfRule type="duplicateValues" dxfId="4544" priority="90"/>
    <cfRule type="duplicateValues" dxfId="4543" priority="88"/>
    <cfRule type="duplicateValues" dxfId="4542" priority="87"/>
    <cfRule type="duplicateValues" dxfId="4541" priority="86"/>
    <cfRule type="duplicateValues" dxfId="4540" priority="85"/>
    <cfRule type="duplicateValues" dxfId="4539" priority="84"/>
    <cfRule type="duplicateValues" dxfId="4538" priority="83"/>
    <cfRule type="duplicateValues" dxfId="4537" priority="82"/>
    <cfRule type="duplicateValues" dxfId="4536" priority="107"/>
    <cfRule type="duplicateValues" dxfId="4535" priority="81"/>
    <cfRule type="duplicateValues" dxfId="4534" priority="80"/>
    <cfRule type="duplicateValues" dxfId="4533" priority="79"/>
    <cfRule type="duplicateValues" dxfId="4532" priority="77"/>
    <cfRule type="duplicateValues" dxfId="4531" priority="75"/>
    <cfRule type="duplicateValues" dxfId="4530" priority="74"/>
    <cfRule type="duplicateValues" dxfId="4529" priority="73"/>
    <cfRule type="duplicateValues" dxfId="4528" priority="97"/>
    <cfRule type="duplicateValues" dxfId="4527" priority="96"/>
    <cfRule type="duplicateValues" dxfId="4526" priority="99"/>
    <cfRule type="duplicateValues" dxfId="4525" priority="106"/>
    <cfRule type="duplicateValues" dxfId="4524" priority="105"/>
    <cfRule type="duplicateValues" dxfId="4523" priority="104"/>
    <cfRule type="duplicateValues" dxfId="4522" priority="103"/>
    <cfRule type="duplicateValues" dxfId="4521" priority="102"/>
    <cfRule type="duplicateValues" dxfId="4520" priority="101"/>
    <cfRule type="duplicateValues" dxfId="4519" priority="100"/>
  </conditionalFormatting>
  <conditionalFormatting sqref="A428">
    <cfRule type="duplicateValues" dxfId="4518" priority="46"/>
    <cfRule type="duplicateValues" dxfId="4517" priority="47"/>
    <cfRule type="duplicateValues" dxfId="4516" priority="48"/>
    <cfRule type="duplicateValues" dxfId="4515" priority="49"/>
    <cfRule type="duplicateValues" dxfId="4514" priority="50"/>
    <cfRule type="duplicateValues" dxfId="4513" priority="51"/>
    <cfRule type="duplicateValues" dxfId="4512" priority="52"/>
    <cfRule type="duplicateValues" dxfId="4511" priority="54"/>
    <cfRule type="duplicateValues" dxfId="4510" priority="55"/>
    <cfRule type="duplicateValues" dxfId="4509" priority="56"/>
    <cfRule type="duplicateValues" dxfId="4508" priority="57"/>
    <cfRule type="duplicateValues" dxfId="4507" priority="58"/>
    <cfRule type="duplicateValues" dxfId="4506" priority="59"/>
    <cfRule type="duplicateValues" dxfId="4505" priority="60"/>
    <cfRule type="duplicateValues" dxfId="4504" priority="61"/>
    <cfRule type="duplicateValues" dxfId="4503" priority="63"/>
    <cfRule type="duplicateValues" dxfId="4502" priority="64"/>
    <cfRule type="duplicateValues" dxfId="4501" priority="65"/>
    <cfRule type="duplicateValues" dxfId="4500" priority="66"/>
    <cfRule type="duplicateValues" dxfId="4499" priority="67"/>
    <cfRule type="duplicateValues" dxfId="4498" priority="68"/>
    <cfRule type="duplicateValues" dxfId="4497" priority="69"/>
    <cfRule type="duplicateValues" dxfId="4496" priority="70"/>
    <cfRule type="duplicateValues" dxfId="4495" priority="39"/>
    <cfRule type="duplicateValues" dxfId="4494" priority="45"/>
    <cfRule type="duplicateValues" dxfId="4493" priority="62"/>
    <cfRule type="duplicateValues" dxfId="4492" priority="71"/>
    <cfRule type="duplicateValues" dxfId="4491" priority="53"/>
    <cfRule type="duplicateValues" dxfId="4490" priority="37"/>
    <cfRule type="duplicateValues" dxfId="4489" priority="42"/>
    <cfRule type="duplicateValues" dxfId="4488" priority="38"/>
    <cfRule type="duplicateValues" dxfId="4487" priority="72"/>
    <cfRule type="duplicateValues" dxfId="4486" priority="41"/>
    <cfRule type="duplicateValues" dxfId="4485" priority="43"/>
    <cfRule type="duplicateValues" dxfId="4484" priority="44"/>
    <cfRule type="duplicateValues" dxfId="4483" priority="40"/>
  </conditionalFormatting>
  <conditionalFormatting sqref="A429">
    <cfRule type="duplicateValues" dxfId="4482" priority="2"/>
    <cfRule type="duplicateValues" dxfId="4481" priority="3"/>
    <cfRule type="duplicateValues" dxfId="4480" priority="4"/>
    <cfRule type="duplicateValues" dxfId="4479" priority="5"/>
    <cfRule type="duplicateValues" dxfId="4478" priority="6"/>
    <cfRule type="duplicateValues" dxfId="4477" priority="7"/>
    <cfRule type="duplicateValues" dxfId="4476" priority="8"/>
    <cfRule type="duplicateValues" dxfId="4475" priority="9"/>
    <cfRule type="duplicateValues" dxfId="4474" priority="10"/>
    <cfRule type="duplicateValues" dxfId="4473" priority="11"/>
    <cfRule type="duplicateValues" dxfId="4472" priority="12"/>
    <cfRule type="duplicateValues" dxfId="4471" priority="13"/>
    <cfRule type="duplicateValues" dxfId="4470" priority="14"/>
    <cfRule type="duplicateValues" dxfId="4469" priority="15"/>
    <cfRule type="duplicateValues" dxfId="4468" priority="16"/>
    <cfRule type="duplicateValues" dxfId="4467" priority="17"/>
    <cfRule type="duplicateValues" dxfId="4466" priority="18"/>
    <cfRule type="duplicateValues" dxfId="4465" priority="19"/>
    <cfRule type="duplicateValues" dxfId="4464" priority="20"/>
    <cfRule type="duplicateValues" dxfId="4463" priority="21"/>
    <cfRule type="duplicateValues" dxfId="4462" priority="22"/>
    <cfRule type="duplicateValues" dxfId="4461" priority="23"/>
    <cfRule type="duplicateValues" dxfId="4460" priority="24"/>
    <cfRule type="duplicateValues" dxfId="4459" priority="25"/>
    <cfRule type="duplicateValues" dxfId="4458" priority="26"/>
    <cfRule type="duplicateValues" dxfId="4457" priority="27"/>
    <cfRule type="duplicateValues" dxfId="4456" priority="28"/>
    <cfRule type="duplicateValues" dxfId="4455" priority="29"/>
    <cfRule type="duplicateValues" dxfId="4454" priority="30"/>
    <cfRule type="duplicateValues" dxfId="4453" priority="31"/>
    <cfRule type="duplicateValues" dxfId="4452" priority="32"/>
    <cfRule type="duplicateValues" dxfId="4451" priority="33"/>
    <cfRule type="duplicateValues" dxfId="4450" priority="34"/>
    <cfRule type="duplicateValues" dxfId="4449" priority="35"/>
    <cfRule type="duplicateValues" dxfId="4448" priority="36"/>
    <cfRule type="duplicateValues" dxfId="4447" priority="1"/>
  </conditionalFormatting>
  <conditionalFormatting sqref="A430:A624 A51:A102 A104:A389 A655:A710 A713:A1048576 A1:A12 A14:A49">
    <cfRule type="duplicateValues" dxfId="4446" priority="3826"/>
  </conditionalFormatting>
  <conditionalFormatting sqref="A430:A624 A173:A389 A51:A102 A104:A169 A655:A710 A713:A1048576 A1:A12 A14:A49">
    <cfRule type="duplicateValues" dxfId="4445" priority="3863"/>
  </conditionalFormatting>
  <conditionalFormatting sqref="A430:A640 A104:A389 A655:A710 A713:A1048576 A1:A12 A14:A102">
    <cfRule type="duplicateValues" dxfId="4444" priority="2874"/>
  </conditionalFormatting>
  <conditionalFormatting sqref="A430:A645 A104:A389 A655:A710 A713:A1048576 A1:A12 A14:A102">
    <cfRule type="duplicateValues" dxfId="4443" priority="2692"/>
  </conditionalFormatting>
  <conditionalFormatting sqref="A431:A451">
    <cfRule type="duplicateValues" dxfId="4442" priority="1677989"/>
  </conditionalFormatting>
  <conditionalFormatting sqref="A453">
    <cfRule type="duplicateValues" dxfId="4441" priority="1585550"/>
  </conditionalFormatting>
  <conditionalFormatting sqref="A454">
    <cfRule type="duplicateValues" dxfId="4440" priority="12773"/>
    <cfRule type="duplicateValues" dxfId="4439" priority="12774"/>
    <cfRule type="duplicateValues" dxfId="4438" priority="12775"/>
    <cfRule type="duplicateValues" dxfId="4437" priority="12755"/>
    <cfRule type="duplicateValues" dxfId="4436" priority="12754"/>
    <cfRule type="duplicateValues" dxfId="4435" priority="12757"/>
    <cfRule type="duplicateValues" dxfId="4434" priority="12752"/>
    <cfRule type="duplicateValues" dxfId="4433" priority="12751"/>
    <cfRule type="duplicateValues" dxfId="4432" priority="12749"/>
    <cfRule type="duplicateValues" dxfId="4431" priority="12748"/>
    <cfRule type="duplicateValues" dxfId="4430" priority="12747"/>
    <cfRule type="duplicateValues" dxfId="4429" priority="12746"/>
    <cfRule type="duplicateValues" dxfId="4428" priority="12770"/>
    <cfRule type="duplicateValues" dxfId="4427" priority="12756"/>
    <cfRule type="duplicateValues" dxfId="4426" priority="12753"/>
    <cfRule type="duplicateValues" dxfId="4425" priority="12765"/>
    <cfRule type="duplicateValues" dxfId="4424" priority="12750"/>
    <cfRule type="duplicateValues" dxfId="4423" priority="12771"/>
    <cfRule type="duplicateValues" dxfId="4422" priority="12772"/>
    <cfRule type="duplicateValues" dxfId="4421" priority="12769"/>
    <cfRule type="duplicateValues" dxfId="4420" priority="12768"/>
    <cfRule type="duplicateValues" dxfId="4419" priority="12767"/>
    <cfRule type="duplicateValues" dxfId="4418" priority="12766"/>
    <cfRule type="duplicateValues" dxfId="4417" priority="12764"/>
    <cfRule type="duplicateValues" dxfId="4416" priority="12763"/>
    <cfRule type="duplicateValues" dxfId="4415" priority="12762"/>
    <cfRule type="duplicateValues" dxfId="4414" priority="12761"/>
    <cfRule type="duplicateValues" dxfId="4413" priority="12760"/>
    <cfRule type="duplicateValues" dxfId="4412" priority="12759"/>
    <cfRule type="duplicateValues" dxfId="4411" priority="12758"/>
  </conditionalFormatting>
  <conditionalFormatting sqref="A455">
    <cfRule type="duplicateValues" dxfId="4410" priority="1619342"/>
    <cfRule type="duplicateValues" dxfId="4409" priority="1619344"/>
    <cfRule type="duplicateValues" dxfId="4408" priority="1619345"/>
    <cfRule type="duplicateValues" dxfId="4407" priority="1619364"/>
  </conditionalFormatting>
  <conditionalFormatting sqref="A456">
    <cfRule type="duplicateValues" dxfId="4406" priority="12515"/>
    <cfRule type="duplicateValues" dxfId="4405" priority="12516"/>
    <cfRule type="duplicateValues" dxfId="4404" priority="12517"/>
    <cfRule type="duplicateValues" dxfId="4403" priority="12518"/>
    <cfRule type="duplicateValues" dxfId="4402" priority="12520"/>
    <cfRule type="duplicateValues" dxfId="4401" priority="12521"/>
    <cfRule type="duplicateValues" dxfId="4400" priority="12522"/>
    <cfRule type="duplicateValues" dxfId="4399" priority="12523"/>
    <cfRule type="duplicateValues" dxfId="4398" priority="12535"/>
    <cfRule type="duplicateValues" dxfId="4397" priority="12506"/>
    <cfRule type="duplicateValues" dxfId="4396" priority="12534"/>
    <cfRule type="duplicateValues" dxfId="4395" priority="12532"/>
    <cfRule type="duplicateValues" dxfId="4394" priority="12531"/>
    <cfRule type="duplicateValues" dxfId="4393" priority="12530"/>
    <cfRule type="duplicateValues" dxfId="4392" priority="12529"/>
    <cfRule type="duplicateValues" dxfId="4391" priority="12528"/>
    <cfRule type="duplicateValues" dxfId="4390" priority="12527"/>
    <cfRule type="duplicateValues" dxfId="4389" priority="12526"/>
    <cfRule type="duplicateValues" dxfId="4388" priority="12525"/>
    <cfRule type="duplicateValues" dxfId="4387" priority="12524"/>
    <cfRule type="duplicateValues" dxfId="4386" priority="12519"/>
    <cfRule type="duplicateValues" dxfId="4385" priority="12510"/>
    <cfRule type="duplicateValues" dxfId="4384" priority="12507"/>
    <cfRule type="duplicateValues" dxfId="4383" priority="12508"/>
    <cfRule type="duplicateValues" dxfId="4382" priority="12509"/>
    <cfRule type="duplicateValues" dxfId="4381" priority="12533"/>
    <cfRule type="duplicateValues" dxfId="4380" priority="12511"/>
    <cfRule type="duplicateValues" dxfId="4379" priority="12512"/>
    <cfRule type="duplicateValues" dxfId="4378" priority="12513"/>
    <cfRule type="duplicateValues" dxfId="4377" priority="12514"/>
  </conditionalFormatting>
  <conditionalFormatting sqref="A457">
    <cfRule type="duplicateValues" dxfId="4376" priority="12484"/>
    <cfRule type="duplicateValues" dxfId="4375" priority="12483"/>
    <cfRule type="duplicateValues" dxfId="4374" priority="12481"/>
    <cfRule type="duplicateValues" dxfId="4373" priority="12480"/>
    <cfRule type="duplicateValues" dxfId="4372" priority="12479"/>
    <cfRule type="duplicateValues" dxfId="4371" priority="12478"/>
    <cfRule type="duplicateValues" dxfId="4370" priority="12477"/>
    <cfRule type="duplicateValues" dxfId="4369" priority="12476"/>
    <cfRule type="duplicateValues" dxfId="4368" priority="12475"/>
    <cfRule type="duplicateValues" dxfId="4367" priority="12456"/>
    <cfRule type="duplicateValues" dxfId="4366" priority="12457"/>
    <cfRule type="duplicateValues" dxfId="4365" priority="12458"/>
    <cfRule type="duplicateValues" dxfId="4364" priority="12459"/>
    <cfRule type="duplicateValues" dxfId="4363" priority="12460"/>
    <cfRule type="duplicateValues" dxfId="4362" priority="12462"/>
    <cfRule type="duplicateValues" dxfId="4361" priority="12463"/>
    <cfRule type="duplicateValues" dxfId="4360" priority="12464"/>
    <cfRule type="duplicateValues" dxfId="4359" priority="12465"/>
    <cfRule type="duplicateValues" dxfId="4358" priority="12466"/>
    <cfRule type="duplicateValues" dxfId="4357" priority="12467"/>
    <cfRule type="duplicateValues" dxfId="4356" priority="12468"/>
    <cfRule type="duplicateValues" dxfId="4355" priority="12469"/>
    <cfRule type="duplicateValues" dxfId="4354" priority="12470"/>
    <cfRule type="duplicateValues" dxfId="4353" priority="12471"/>
    <cfRule type="duplicateValues" dxfId="4352" priority="12472"/>
    <cfRule type="duplicateValues" dxfId="4351" priority="12473"/>
    <cfRule type="duplicateValues" dxfId="4350" priority="12474"/>
    <cfRule type="duplicateValues" dxfId="4349" priority="12461"/>
    <cfRule type="duplicateValues" dxfId="4348" priority="12485"/>
    <cfRule type="duplicateValues" dxfId="4347" priority="12482"/>
  </conditionalFormatting>
  <conditionalFormatting sqref="A458:A459">
    <cfRule type="duplicateValues" dxfId="4346" priority="1620489"/>
    <cfRule type="duplicateValues" dxfId="4345" priority="1620487"/>
    <cfRule type="duplicateValues" dxfId="4344" priority="1620488"/>
    <cfRule type="duplicateValues" dxfId="4343" priority="1620486"/>
  </conditionalFormatting>
  <conditionalFormatting sqref="A460">
    <cfRule type="duplicateValues" dxfId="4342" priority="9377"/>
    <cfRule type="duplicateValues" dxfId="4341" priority="9400"/>
    <cfRule type="duplicateValues" dxfId="4340" priority="9376"/>
    <cfRule type="duplicateValues" dxfId="4339" priority="9375"/>
    <cfRule type="duplicateValues" dxfId="4338" priority="9374"/>
    <cfRule type="duplicateValues" dxfId="4337" priority="9373"/>
    <cfRule type="duplicateValues" dxfId="4336" priority="9372"/>
    <cfRule type="duplicateValues" dxfId="4335" priority="9371"/>
    <cfRule type="duplicateValues" dxfId="4334" priority="9370"/>
    <cfRule type="duplicateValues" dxfId="4333" priority="9398"/>
    <cfRule type="duplicateValues" dxfId="4332" priority="9369"/>
    <cfRule type="duplicateValues" dxfId="4331" priority="9368"/>
    <cfRule type="duplicateValues" dxfId="4330" priority="9381"/>
    <cfRule type="duplicateValues" dxfId="4329" priority="9382"/>
    <cfRule type="duplicateValues" dxfId="4328" priority="9378"/>
    <cfRule type="duplicateValues" dxfId="4327" priority="9397"/>
    <cfRule type="duplicateValues" dxfId="4326" priority="9383"/>
    <cfRule type="duplicateValues" dxfId="4325" priority="9384"/>
    <cfRule type="duplicateValues" dxfId="4324" priority="9380"/>
    <cfRule type="duplicateValues" dxfId="4323" priority="9385"/>
    <cfRule type="duplicateValues" dxfId="4322" priority="9386"/>
    <cfRule type="duplicateValues" dxfId="4321" priority="9387"/>
    <cfRule type="duplicateValues" dxfId="4320" priority="9388"/>
    <cfRule type="duplicateValues" dxfId="4319" priority="9389"/>
    <cfRule type="duplicateValues" dxfId="4318" priority="9390"/>
    <cfRule type="duplicateValues" dxfId="4317" priority="9391"/>
    <cfRule type="duplicateValues" dxfId="4316" priority="9392"/>
    <cfRule type="duplicateValues" dxfId="4315" priority="9393"/>
    <cfRule type="duplicateValues" dxfId="4314" priority="9394"/>
    <cfRule type="duplicateValues" dxfId="4313" priority="9395"/>
    <cfRule type="duplicateValues" dxfId="4312" priority="9396"/>
    <cfRule type="duplicateValues" dxfId="4311" priority="9399"/>
    <cfRule type="duplicateValues" dxfId="4310" priority="9379"/>
  </conditionalFormatting>
  <conditionalFormatting sqref="A461">
    <cfRule type="duplicateValues" dxfId="4309" priority="9289"/>
    <cfRule type="duplicateValues" dxfId="4308" priority="9288"/>
    <cfRule type="duplicateValues" dxfId="4307" priority="9287"/>
    <cfRule type="duplicateValues" dxfId="4306" priority="9286"/>
    <cfRule type="duplicateValues" dxfId="4305" priority="9285"/>
    <cfRule type="duplicateValues" dxfId="4304" priority="9284"/>
    <cfRule type="duplicateValues" dxfId="4303" priority="9283"/>
    <cfRule type="duplicateValues" dxfId="4302" priority="9282"/>
    <cfRule type="duplicateValues" dxfId="4301" priority="9281"/>
    <cfRule type="duplicateValues" dxfId="4300" priority="9280"/>
    <cfRule type="duplicateValues" dxfId="4299" priority="9279"/>
    <cfRule type="duplicateValues" dxfId="4298" priority="9278"/>
    <cfRule type="duplicateValues" dxfId="4297" priority="9277"/>
    <cfRule type="duplicateValues" dxfId="4296" priority="9276"/>
    <cfRule type="duplicateValues" dxfId="4295" priority="9275"/>
    <cfRule type="duplicateValues" dxfId="4294" priority="9274"/>
    <cfRule type="duplicateValues" dxfId="4293" priority="9273"/>
    <cfRule type="duplicateValues" dxfId="4292" priority="9272"/>
    <cfRule type="duplicateValues" dxfId="4291" priority="9271"/>
    <cfRule type="duplicateValues" dxfId="4290" priority="9270"/>
    <cfRule type="duplicateValues" dxfId="4289" priority="9269"/>
    <cfRule type="duplicateValues" dxfId="4288" priority="9301"/>
    <cfRule type="duplicateValues" dxfId="4287" priority="9300"/>
    <cfRule type="duplicateValues" dxfId="4286" priority="9299"/>
    <cfRule type="duplicateValues" dxfId="4285" priority="9298"/>
    <cfRule type="duplicateValues" dxfId="4284" priority="9297"/>
    <cfRule type="duplicateValues" dxfId="4283" priority="9296"/>
    <cfRule type="duplicateValues" dxfId="4282" priority="9295"/>
    <cfRule type="duplicateValues" dxfId="4281" priority="9294"/>
    <cfRule type="duplicateValues" dxfId="4280" priority="9293"/>
    <cfRule type="duplicateValues" dxfId="4279" priority="9292"/>
    <cfRule type="duplicateValues" dxfId="4278" priority="9291"/>
    <cfRule type="duplicateValues" dxfId="4277" priority="9290"/>
  </conditionalFormatting>
  <conditionalFormatting sqref="A462">
    <cfRule type="duplicateValues" dxfId="4276" priority="9196"/>
    <cfRule type="duplicateValues" dxfId="4275" priority="9197"/>
    <cfRule type="duplicateValues" dxfId="4274" priority="9176"/>
    <cfRule type="duplicateValues" dxfId="4273" priority="9195"/>
    <cfRule type="duplicateValues" dxfId="4272" priority="9192"/>
    <cfRule type="duplicateValues" dxfId="4271" priority="9191"/>
    <cfRule type="duplicateValues" dxfId="4270" priority="9190"/>
    <cfRule type="duplicateValues" dxfId="4269" priority="9189"/>
    <cfRule type="duplicateValues" dxfId="4268" priority="9188"/>
    <cfRule type="duplicateValues" dxfId="4267" priority="9187"/>
    <cfRule type="duplicateValues" dxfId="4266" priority="9186"/>
    <cfRule type="duplicateValues" dxfId="4265" priority="9185"/>
    <cfRule type="duplicateValues" dxfId="4264" priority="9184"/>
    <cfRule type="duplicateValues" dxfId="4263" priority="9183"/>
    <cfRule type="duplicateValues" dxfId="4262" priority="9182"/>
    <cfRule type="duplicateValues" dxfId="4261" priority="9181"/>
    <cfRule type="duplicateValues" dxfId="4260" priority="9180"/>
    <cfRule type="duplicateValues" dxfId="4259" priority="9179"/>
    <cfRule type="duplicateValues" dxfId="4258" priority="9178"/>
    <cfRule type="duplicateValues" dxfId="4257" priority="9177"/>
    <cfRule type="duplicateValues" dxfId="4256" priority="9193"/>
    <cfRule type="duplicateValues" dxfId="4255" priority="9200"/>
    <cfRule type="duplicateValues" dxfId="4254" priority="9202"/>
    <cfRule type="duplicateValues" dxfId="4253" priority="9201"/>
    <cfRule type="duplicateValues" dxfId="4252" priority="9194"/>
    <cfRule type="duplicateValues" dxfId="4251" priority="9199"/>
    <cfRule type="duplicateValues" dxfId="4250" priority="9198"/>
    <cfRule type="duplicateValues" dxfId="4249" priority="9175"/>
    <cfRule type="duplicateValues" dxfId="4248" priority="9174"/>
    <cfRule type="duplicateValues" dxfId="4247" priority="9172"/>
    <cfRule type="duplicateValues" dxfId="4246" priority="9171"/>
    <cfRule type="duplicateValues" dxfId="4245" priority="9170"/>
    <cfRule type="duplicateValues" dxfId="4244" priority="9173"/>
  </conditionalFormatting>
  <conditionalFormatting sqref="A463">
    <cfRule type="duplicateValues" dxfId="4243" priority="9147"/>
    <cfRule type="duplicateValues" dxfId="4242" priority="9146"/>
    <cfRule type="duplicateValues" dxfId="4241" priority="9145"/>
    <cfRule type="duplicateValues" dxfId="4240" priority="9144"/>
    <cfRule type="duplicateValues" dxfId="4239" priority="9143"/>
    <cfRule type="duplicateValues" dxfId="4238" priority="9142"/>
    <cfRule type="duplicateValues" dxfId="4237" priority="9141"/>
    <cfRule type="duplicateValues" dxfId="4236" priority="9152"/>
    <cfRule type="duplicateValues" dxfId="4235" priority="9140"/>
    <cfRule type="duplicateValues" dxfId="4234" priority="9139"/>
    <cfRule type="duplicateValues" dxfId="4233" priority="9151"/>
    <cfRule type="duplicateValues" dxfId="4232" priority="9153"/>
    <cfRule type="duplicateValues" dxfId="4231" priority="9150"/>
    <cfRule type="duplicateValues" dxfId="4230" priority="9149"/>
    <cfRule type="duplicateValues" dxfId="4229" priority="9169"/>
    <cfRule type="duplicateValues" dxfId="4228" priority="9168"/>
    <cfRule type="duplicateValues" dxfId="4227" priority="9148"/>
    <cfRule type="duplicateValues" dxfId="4226" priority="9166"/>
    <cfRule type="duplicateValues" dxfId="4225" priority="9165"/>
    <cfRule type="duplicateValues" dxfId="4224" priority="9164"/>
    <cfRule type="duplicateValues" dxfId="4223" priority="9163"/>
    <cfRule type="duplicateValues" dxfId="4222" priority="9162"/>
    <cfRule type="duplicateValues" dxfId="4221" priority="9161"/>
    <cfRule type="duplicateValues" dxfId="4220" priority="9138"/>
    <cfRule type="duplicateValues" dxfId="4219" priority="9167"/>
    <cfRule type="duplicateValues" dxfId="4218" priority="9159"/>
    <cfRule type="duplicateValues" dxfId="4217" priority="9158"/>
    <cfRule type="duplicateValues" dxfId="4216" priority="9157"/>
    <cfRule type="duplicateValues" dxfId="4215" priority="9156"/>
    <cfRule type="duplicateValues" dxfId="4214" priority="9137"/>
    <cfRule type="duplicateValues" dxfId="4213" priority="9155"/>
    <cfRule type="duplicateValues" dxfId="4212" priority="9154"/>
    <cfRule type="duplicateValues" dxfId="4211" priority="9160"/>
  </conditionalFormatting>
  <conditionalFormatting sqref="A464">
    <cfRule type="duplicateValues" dxfId="4210" priority="9070"/>
    <cfRule type="duplicateValues" dxfId="4209" priority="9050"/>
    <cfRule type="duplicateValues" dxfId="4208" priority="9038"/>
    <cfRule type="duplicateValues" dxfId="4207" priority="9049"/>
    <cfRule type="duplicateValues" dxfId="4206" priority="9048"/>
    <cfRule type="duplicateValues" dxfId="4205" priority="9047"/>
    <cfRule type="duplicateValues" dxfId="4204" priority="9046"/>
    <cfRule type="duplicateValues" dxfId="4203" priority="9045"/>
    <cfRule type="duplicateValues" dxfId="4202" priority="9044"/>
    <cfRule type="duplicateValues" dxfId="4201" priority="9043"/>
    <cfRule type="duplicateValues" dxfId="4200" priority="9052"/>
    <cfRule type="duplicateValues" dxfId="4199" priority="9042"/>
    <cfRule type="duplicateValues" dxfId="4198" priority="9040"/>
    <cfRule type="duplicateValues" dxfId="4197" priority="9039"/>
    <cfRule type="duplicateValues" dxfId="4196" priority="9051"/>
    <cfRule type="duplicateValues" dxfId="4195" priority="9066"/>
    <cfRule type="duplicateValues" dxfId="4194" priority="9041"/>
    <cfRule type="duplicateValues" dxfId="4193" priority="9053"/>
    <cfRule type="duplicateValues" dxfId="4192" priority="9054"/>
    <cfRule type="duplicateValues" dxfId="4191" priority="9055"/>
    <cfRule type="duplicateValues" dxfId="4190" priority="9056"/>
    <cfRule type="duplicateValues" dxfId="4189" priority="9057"/>
    <cfRule type="duplicateValues" dxfId="4188" priority="9058"/>
    <cfRule type="duplicateValues" dxfId="4187" priority="9059"/>
    <cfRule type="duplicateValues" dxfId="4186" priority="9060"/>
    <cfRule type="duplicateValues" dxfId="4185" priority="9061"/>
    <cfRule type="duplicateValues" dxfId="4184" priority="9062"/>
    <cfRule type="duplicateValues" dxfId="4183" priority="9063"/>
    <cfRule type="duplicateValues" dxfId="4182" priority="9064"/>
    <cfRule type="duplicateValues" dxfId="4181" priority="9065"/>
    <cfRule type="duplicateValues" dxfId="4180" priority="9067"/>
    <cfRule type="duplicateValues" dxfId="4179" priority="9068"/>
    <cfRule type="duplicateValues" dxfId="4178" priority="9069"/>
  </conditionalFormatting>
  <conditionalFormatting sqref="A465">
    <cfRule type="duplicateValues" dxfId="4177" priority="8974"/>
    <cfRule type="duplicateValues" dxfId="4176" priority="8990"/>
    <cfRule type="duplicateValues" dxfId="4175" priority="8977"/>
    <cfRule type="duplicateValues" dxfId="4174" priority="8978"/>
    <cfRule type="duplicateValues" dxfId="4173" priority="8979"/>
    <cfRule type="duplicateValues" dxfId="4172" priority="8980"/>
    <cfRule type="duplicateValues" dxfId="4171" priority="8981"/>
    <cfRule type="duplicateValues" dxfId="4170" priority="8982"/>
    <cfRule type="duplicateValues" dxfId="4169" priority="8992"/>
    <cfRule type="duplicateValues" dxfId="4168" priority="8983"/>
    <cfRule type="duplicateValues" dxfId="4167" priority="8984"/>
    <cfRule type="duplicateValues" dxfId="4166" priority="8986"/>
    <cfRule type="duplicateValues" dxfId="4165" priority="8987"/>
    <cfRule type="duplicateValues" dxfId="4164" priority="8988"/>
    <cfRule type="duplicateValues" dxfId="4163" priority="8972"/>
    <cfRule type="duplicateValues" dxfId="4162" priority="8973"/>
    <cfRule type="duplicateValues" dxfId="4161" priority="8989"/>
    <cfRule type="duplicateValues" dxfId="4160" priority="8975"/>
    <cfRule type="duplicateValues" dxfId="4159" priority="8976"/>
    <cfRule type="duplicateValues" dxfId="4158" priority="8993"/>
    <cfRule type="duplicateValues" dxfId="4157" priority="8994"/>
    <cfRule type="duplicateValues" dxfId="4156" priority="8995"/>
    <cfRule type="duplicateValues" dxfId="4155" priority="8996"/>
    <cfRule type="duplicateValues" dxfId="4154" priority="8997"/>
    <cfRule type="duplicateValues" dxfId="4153" priority="8998"/>
    <cfRule type="duplicateValues" dxfId="4152" priority="8999"/>
    <cfRule type="duplicateValues" dxfId="4151" priority="9000"/>
    <cfRule type="duplicateValues" dxfId="4150" priority="9001"/>
    <cfRule type="duplicateValues" dxfId="4149" priority="9002"/>
    <cfRule type="duplicateValues" dxfId="4148" priority="9003"/>
    <cfRule type="duplicateValues" dxfId="4147" priority="8985"/>
    <cfRule type="duplicateValues" dxfId="4146" priority="9004"/>
    <cfRule type="duplicateValues" dxfId="4145" priority="8991"/>
  </conditionalFormatting>
  <conditionalFormatting sqref="A466">
    <cfRule type="duplicateValues" dxfId="4144" priority="8925"/>
    <cfRule type="duplicateValues" dxfId="4143" priority="8924"/>
    <cfRule type="duplicateValues" dxfId="4142" priority="8931"/>
    <cfRule type="duplicateValues" dxfId="4141" priority="8932"/>
    <cfRule type="duplicateValues" dxfId="4140" priority="8930"/>
    <cfRule type="duplicateValues" dxfId="4139" priority="8929"/>
    <cfRule type="duplicateValues" dxfId="4138" priority="8928"/>
    <cfRule type="duplicateValues" dxfId="4137" priority="8927"/>
    <cfRule type="duplicateValues" dxfId="4136" priority="8934"/>
    <cfRule type="duplicateValues" dxfId="4135" priority="8935"/>
    <cfRule type="duplicateValues" dxfId="4134" priority="8936"/>
    <cfRule type="duplicateValues" dxfId="4133" priority="8937"/>
    <cfRule type="duplicateValues" dxfId="4132" priority="8938"/>
    <cfRule type="duplicateValues" dxfId="4131" priority="8933"/>
    <cfRule type="duplicateValues" dxfId="4130" priority="8906"/>
    <cfRule type="duplicateValues" dxfId="4129" priority="8926"/>
    <cfRule type="duplicateValues" dxfId="4128" priority="8907"/>
    <cfRule type="duplicateValues" dxfId="4127" priority="8908"/>
    <cfRule type="duplicateValues" dxfId="4126" priority="8909"/>
    <cfRule type="duplicateValues" dxfId="4125" priority="8910"/>
    <cfRule type="duplicateValues" dxfId="4124" priority="8911"/>
    <cfRule type="duplicateValues" dxfId="4123" priority="8912"/>
    <cfRule type="duplicateValues" dxfId="4122" priority="8913"/>
    <cfRule type="duplicateValues" dxfId="4121" priority="8914"/>
    <cfRule type="duplicateValues" dxfId="4120" priority="8915"/>
    <cfRule type="duplicateValues" dxfId="4119" priority="8916"/>
    <cfRule type="duplicateValues" dxfId="4118" priority="8917"/>
    <cfRule type="duplicateValues" dxfId="4117" priority="8918"/>
    <cfRule type="duplicateValues" dxfId="4116" priority="8919"/>
    <cfRule type="duplicateValues" dxfId="4115" priority="8920"/>
    <cfRule type="duplicateValues" dxfId="4114" priority="8921"/>
    <cfRule type="duplicateValues" dxfId="4113" priority="8922"/>
    <cfRule type="duplicateValues" dxfId="4112" priority="8923"/>
  </conditionalFormatting>
  <conditionalFormatting sqref="A467">
    <cfRule type="duplicateValues" dxfId="4111" priority="8850"/>
    <cfRule type="duplicateValues" dxfId="4110" priority="8849"/>
    <cfRule type="duplicateValues" dxfId="4109" priority="8848"/>
    <cfRule type="duplicateValues" dxfId="4108" priority="8847"/>
    <cfRule type="duplicateValues" dxfId="4107" priority="8846"/>
    <cfRule type="duplicateValues" dxfId="4106" priority="8868"/>
    <cfRule type="duplicateValues" dxfId="4105" priority="8867"/>
    <cfRule type="duplicateValues" dxfId="4104" priority="8845"/>
    <cfRule type="duplicateValues" dxfId="4103" priority="8866"/>
    <cfRule type="duplicateValues" dxfId="4102" priority="8871"/>
    <cfRule type="duplicateValues" dxfId="4101" priority="8870"/>
    <cfRule type="duplicateValues" dxfId="4100" priority="8869"/>
    <cfRule type="duplicateValues" dxfId="4099" priority="8844"/>
    <cfRule type="duplicateValues" dxfId="4098" priority="8843"/>
    <cfRule type="duplicateValues" dxfId="4097" priority="8842"/>
    <cfRule type="duplicateValues" dxfId="4096" priority="8841"/>
    <cfRule type="duplicateValues" dxfId="4095" priority="8840"/>
    <cfRule type="duplicateValues" dxfId="4094" priority="8865"/>
    <cfRule type="duplicateValues" dxfId="4093" priority="8864"/>
    <cfRule type="duplicateValues" dxfId="4092" priority="8863"/>
    <cfRule type="duplicateValues" dxfId="4091" priority="8862"/>
    <cfRule type="duplicateValues" dxfId="4090" priority="8861"/>
    <cfRule type="duplicateValues" dxfId="4089" priority="8860"/>
    <cfRule type="duplicateValues" dxfId="4088" priority="8859"/>
    <cfRule type="duplicateValues" dxfId="4087" priority="8858"/>
    <cfRule type="duplicateValues" dxfId="4086" priority="8857"/>
    <cfRule type="duplicateValues" dxfId="4085" priority="8856"/>
    <cfRule type="duplicateValues" dxfId="4084" priority="8855"/>
    <cfRule type="duplicateValues" dxfId="4083" priority="8854"/>
    <cfRule type="duplicateValues" dxfId="4082" priority="8853"/>
    <cfRule type="duplicateValues" dxfId="4081" priority="8852"/>
    <cfRule type="duplicateValues" dxfId="4080" priority="8872"/>
    <cfRule type="duplicateValues" dxfId="4079" priority="8851"/>
  </conditionalFormatting>
  <conditionalFormatting sqref="A468">
    <cfRule type="duplicateValues" dxfId="4078" priority="8791"/>
    <cfRule type="duplicateValues" dxfId="4077" priority="8790"/>
    <cfRule type="duplicateValues" dxfId="4076" priority="8789"/>
    <cfRule type="duplicateValues" dxfId="4075" priority="8788"/>
    <cfRule type="duplicateValues" dxfId="4074" priority="8787"/>
    <cfRule type="duplicateValues" dxfId="4073" priority="8786"/>
    <cfRule type="duplicateValues" dxfId="4072" priority="8785"/>
    <cfRule type="duplicateValues" dxfId="4071" priority="8784"/>
    <cfRule type="duplicateValues" dxfId="4070" priority="8783"/>
    <cfRule type="duplicateValues" dxfId="4069" priority="8782"/>
    <cfRule type="duplicateValues" dxfId="4068" priority="8781"/>
    <cfRule type="duplicateValues" dxfId="4067" priority="8780"/>
    <cfRule type="duplicateValues" dxfId="4066" priority="8779"/>
    <cfRule type="duplicateValues" dxfId="4065" priority="8778"/>
    <cfRule type="duplicateValues" dxfId="4064" priority="8777"/>
    <cfRule type="duplicateValues" dxfId="4063" priority="8776"/>
    <cfRule type="duplicateValues" dxfId="4062" priority="8775"/>
    <cfRule type="duplicateValues" dxfId="4061" priority="8774"/>
    <cfRule type="duplicateValues" dxfId="4060" priority="8805"/>
    <cfRule type="duplicateValues" dxfId="4059" priority="8804"/>
    <cfRule type="duplicateValues" dxfId="4058" priority="8803"/>
    <cfRule type="duplicateValues" dxfId="4057" priority="8802"/>
    <cfRule type="duplicateValues" dxfId="4056" priority="8801"/>
    <cfRule type="duplicateValues" dxfId="4055" priority="8800"/>
    <cfRule type="duplicateValues" dxfId="4054" priority="8799"/>
    <cfRule type="duplicateValues" dxfId="4053" priority="8798"/>
    <cfRule type="duplicateValues" dxfId="4052" priority="8797"/>
    <cfRule type="duplicateValues" dxfId="4051" priority="8796"/>
    <cfRule type="duplicateValues" dxfId="4050" priority="8806"/>
    <cfRule type="duplicateValues" dxfId="4049" priority="8794"/>
    <cfRule type="duplicateValues" dxfId="4048" priority="8793"/>
    <cfRule type="duplicateValues" dxfId="4047" priority="8792"/>
    <cfRule type="duplicateValues" dxfId="4046" priority="8795"/>
  </conditionalFormatting>
  <conditionalFormatting sqref="A469">
    <cfRule type="duplicateValues" dxfId="4045" priority="8739"/>
    <cfRule type="duplicateValues" dxfId="4044" priority="8738"/>
    <cfRule type="duplicateValues" dxfId="4043" priority="8737"/>
    <cfRule type="duplicateValues" dxfId="4042" priority="8736"/>
    <cfRule type="duplicateValues" dxfId="4041" priority="8735"/>
    <cfRule type="duplicateValues" dxfId="4040" priority="8734"/>
    <cfRule type="duplicateValues" dxfId="4039" priority="8733"/>
    <cfRule type="duplicateValues" dxfId="4038" priority="8732"/>
    <cfRule type="duplicateValues" dxfId="4037" priority="8731"/>
    <cfRule type="duplicateValues" dxfId="4036" priority="8730"/>
    <cfRule type="duplicateValues" dxfId="4035" priority="8729"/>
    <cfRule type="duplicateValues" dxfId="4034" priority="8728"/>
    <cfRule type="duplicateValues" dxfId="4033" priority="8727"/>
    <cfRule type="duplicateValues" dxfId="4032" priority="8726"/>
    <cfRule type="duplicateValues" dxfId="4031" priority="8725"/>
    <cfRule type="duplicateValues" dxfId="4030" priority="8724"/>
    <cfRule type="duplicateValues" dxfId="4029" priority="8723"/>
    <cfRule type="duplicateValues" dxfId="4028" priority="8722"/>
    <cfRule type="duplicateValues" dxfId="4027" priority="8721"/>
    <cfRule type="duplicateValues" dxfId="4026" priority="8720"/>
    <cfRule type="duplicateValues" dxfId="4025" priority="8719"/>
    <cfRule type="duplicateValues" dxfId="4024" priority="8718"/>
    <cfRule type="duplicateValues" dxfId="4023" priority="8717"/>
    <cfRule type="duplicateValues" dxfId="4022" priority="8716"/>
    <cfRule type="duplicateValues" dxfId="4021" priority="8715"/>
    <cfRule type="duplicateValues" dxfId="4020" priority="8714"/>
    <cfRule type="duplicateValues" dxfId="4019" priority="8713"/>
    <cfRule type="duplicateValues" dxfId="4018" priority="8712"/>
    <cfRule type="duplicateValues" dxfId="4017" priority="8711"/>
    <cfRule type="duplicateValues" dxfId="4016" priority="8710"/>
    <cfRule type="duplicateValues" dxfId="4015" priority="8709"/>
    <cfRule type="duplicateValues" dxfId="4014" priority="8708"/>
    <cfRule type="duplicateValues" dxfId="4013" priority="8740"/>
  </conditionalFormatting>
  <conditionalFormatting sqref="A470">
    <cfRule type="duplicateValues" dxfId="4012" priority="8701"/>
    <cfRule type="duplicateValues" dxfId="4011" priority="8707"/>
    <cfRule type="duplicateValues" dxfId="4010" priority="8706"/>
    <cfRule type="duplicateValues" dxfId="4009" priority="8705"/>
    <cfRule type="duplicateValues" dxfId="4008" priority="8704"/>
    <cfRule type="duplicateValues" dxfId="4007" priority="8703"/>
    <cfRule type="duplicateValues" dxfId="4006" priority="8702"/>
    <cfRule type="duplicateValues" dxfId="4005" priority="8675"/>
    <cfRule type="duplicateValues" dxfId="4004" priority="8700"/>
    <cfRule type="duplicateValues" dxfId="4003" priority="8699"/>
    <cfRule type="duplicateValues" dxfId="4002" priority="8698"/>
    <cfRule type="duplicateValues" dxfId="4001" priority="8697"/>
    <cfRule type="duplicateValues" dxfId="4000" priority="8696"/>
    <cfRule type="duplicateValues" dxfId="3999" priority="8695"/>
    <cfRule type="duplicateValues" dxfId="3998" priority="8694"/>
    <cfRule type="duplicateValues" dxfId="3997" priority="8693"/>
    <cfRule type="duplicateValues" dxfId="3996" priority="8692"/>
    <cfRule type="duplicateValues" dxfId="3995" priority="8691"/>
    <cfRule type="duplicateValues" dxfId="3994" priority="8690"/>
    <cfRule type="duplicateValues" dxfId="3993" priority="8689"/>
    <cfRule type="duplicateValues" dxfId="3992" priority="8688"/>
    <cfRule type="duplicateValues" dxfId="3991" priority="8687"/>
    <cfRule type="duplicateValues" dxfId="3990" priority="8686"/>
    <cfRule type="duplicateValues" dxfId="3989" priority="8685"/>
    <cfRule type="duplicateValues" dxfId="3988" priority="8684"/>
    <cfRule type="duplicateValues" dxfId="3987" priority="8683"/>
    <cfRule type="duplicateValues" dxfId="3986" priority="8682"/>
    <cfRule type="duplicateValues" dxfId="3985" priority="8681"/>
    <cfRule type="duplicateValues" dxfId="3984" priority="8680"/>
    <cfRule type="duplicateValues" dxfId="3983" priority="8679"/>
    <cfRule type="duplicateValues" dxfId="3982" priority="8678"/>
    <cfRule type="duplicateValues" dxfId="3981" priority="8677"/>
    <cfRule type="duplicateValues" dxfId="3980" priority="8676"/>
  </conditionalFormatting>
  <conditionalFormatting sqref="A471">
    <cfRule type="duplicateValues" dxfId="3979" priority="8646"/>
    <cfRule type="duplicateValues" dxfId="3978" priority="8674"/>
    <cfRule type="duplicateValues" dxfId="3977" priority="8673"/>
    <cfRule type="duplicateValues" dxfId="3976" priority="8656"/>
    <cfRule type="duplicateValues" dxfId="3975" priority="8672"/>
    <cfRule type="duplicateValues" dxfId="3974" priority="8671"/>
    <cfRule type="duplicateValues" dxfId="3973" priority="8670"/>
    <cfRule type="duplicateValues" dxfId="3972" priority="8669"/>
    <cfRule type="duplicateValues" dxfId="3971" priority="8668"/>
    <cfRule type="duplicateValues" dxfId="3970" priority="8667"/>
    <cfRule type="duplicateValues" dxfId="3969" priority="8647"/>
    <cfRule type="duplicateValues" dxfId="3968" priority="8666"/>
    <cfRule type="duplicateValues" dxfId="3967" priority="8648"/>
    <cfRule type="duplicateValues" dxfId="3966" priority="8649"/>
    <cfRule type="duplicateValues" dxfId="3965" priority="8650"/>
    <cfRule type="duplicateValues" dxfId="3964" priority="8642"/>
    <cfRule type="duplicateValues" dxfId="3963" priority="8643"/>
    <cfRule type="duplicateValues" dxfId="3962" priority="8665"/>
    <cfRule type="duplicateValues" dxfId="3961" priority="8664"/>
    <cfRule type="duplicateValues" dxfId="3960" priority="8663"/>
    <cfRule type="duplicateValues" dxfId="3959" priority="8662"/>
    <cfRule type="duplicateValues" dxfId="3958" priority="8661"/>
    <cfRule type="duplicateValues" dxfId="3957" priority="8660"/>
    <cfRule type="duplicateValues" dxfId="3956" priority="8659"/>
    <cfRule type="duplicateValues" dxfId="3955" priority="8644"/>
    <cfRule type="duplicateValues" dxfId="3954" priority="8658"/>
    <cfRule type="duplicateValues" dxfId="3953" priority="8657"/>
    <cfRule type="duplicateValues" dxfId="3952" priority="8645"/>
    <cfRule type="duplicateValues" dxfId="3951" priority="8655"/>
    <cfRule type="duplicateValues" dxfId="3950" priority="8654"/>
    <cfRule type="duplicateValues" dxfId="3949" priority="8653"/>
    <cfRule type="duplicateValues" dxfId="3948" priority="8652"/>
    <cfRule type="duplicateValues" dxfId="3947" priority="8651"/>
  </conditionalFormatting>
  <conditionalFormatting sqref="A472">
    <cfRule type="duplicateValues" dxfId="3946" priority="8587"/>
    <cfRule type="duplicateValues" dxfId="3945" priority="8586"/>
    <cfRule type="duplicateValues" dxfId="3944" priority="8585"/>
    <cfRule type="duplicateValues" dxfId="3943" priority="8584"/>
    <cfRule type="duplicateValues" dxfId="3942" priority="8583"/>
    <cfRule type="duplicateValues" dxfId="3941" priority="8582"/>
    <cfRule type="duplicateValues" dxfId="3940" priority="8581"/>
    <cfRule type="duplicateValues" dxfId="3939" priority="8580"/>
    <cfRule type="duplicateValues" dxfId="3938" priority="8579"/>
    <cfRule type="duplicateValues" dxfId="3937" priority="8578"/>
    <cfRule type="duplicateValues" dxfId="3936" priority="8577"/>
    <cfRule type="duplicateValues" dxfId="3935" priority="8576"/>
    <cfRule type="duplicateValues" dxfId="3934" priority="8599"/>
    <cfRule type="duplicateValues" dxfId="3933" priority="8608"/>
    <cfRule type="duplicateValues" dxfId="3932" priority="8607"/>
    <cfRule type="duplicateValues" dxfId="3931" priority="8606"/>
    <cfRule type="duplicateValues" dxfId="3930" priority="8605"/>
    <cfRule type="duplicateValues" dxfId="3929" priority="8604"/>
    <cfRule type="duplicateValues" dxfId="3928" priority="8603"/>
    <cfRule type="duplicateValues" dxfId="3927" priority="8602"/>
    <cfRule type="duplicateValues" dxfId="3926" priority="8601"/>
    <cfRule type="duplicateValues" dxfId="3925" priority="8600"/>
    <cfRule type="duplicateValues" dxfId="3924" priority="8598"/>
    <cfRule type="duplicateValues" dxfId="3923" priority="8597"/>
    <cfRule type="duplicateValues" dxfId="3922" priority="8596"/>
    <cfRule type="duplicateValues" dxfId="3921" priority="8595"/>
    <cfRule type="duplicateValues" dxfId="3920" priority="8594"/>
    <cfRule type="duplicateValues" dxfId="3919" priority="8593"/>
    <cfRule type="duplicateValues" dxfId="3918" priority="8592"/>
    <cfRule type="duplicateValues" dxfId="3917" priority="8591"/>
    <cfRule type="duplicateValues" dxfId="3916" priority="8590"/>
    <cfRule type="duplicateValues" dxfId="3915" priority="8589"/>
    <cfRule type="duplicateValues" dxfId="3914" priority="8588"/>
  </conditionalFormatting>
  <conditionalFormatting sqref="A473">
    <cfRule type="duplicateValues" dxfId="3913" priority="8568"/>
    <cfRule type="duplicateValues" dxfId="3912" priority="8555"/>
    <cfRule type="duplicateValues" dxfId="3911" priority="8554"/>
    <cfRule type="duplicateValues" dxfId="3910" priority="8553"/>
    <cfRule type="duplicateValues" dxfId="3909" priority="8564"/>
    <cfRule type="duplicateValues" dxfId="3908" priority="8546"/>
    <cfRule type="duplicateValues" dxfId="3907" priority="8566"/>
    <cfRule type="duplicateValues" dxfId="3906" priority="8567"/>
    <cfRule type="duplicateValues" dxfId="3905" priority="8552"/>
    <cfRule type="duplicateValues" dxfId="3904" priority="8569"/>
    <cfRule type="duplicateValues" dxfId="3903" priority="8570"/>
    <cfRule type="duplicateValues" dxfId="3902" priority="8571"/>
    <cfRule type="duplicateValues" dxfId="3901" priority="8572"/>
    <cfRule type="duplicateValues" dxfId="3900" priority="8573"/>
    <cfRule type="duplicateValues" dxfId="3899" priority="8574"/>
    <cfRule type="duplicateValues" dxfId="3898" priority="8575"/>
    <cfRule type="duplicateValues" dxfId="3897" priority="8565"/>
    <cfRule type="duplicateValues" dxfId="3896" priority="8559"/>
    <cfRule type="duplicateValues" dxfId="3895" priority="8558"/>
    <cfRule type="duplicateValues" dxfId="3894" priority="8557"/>
    <cfRule type="duplicateValues" dxfId="3893" priority="8556"/>
    <cfRule type="duplicateValues" dxfId="3892" priority="8551"/>
    <cfRule type="duplicateValues" dxfId="3891" priority="8550"/>
    <cfRule type="duplicateValues" dxfId="3890" priority="8549"/>
    <cfRule type="duplicateValues" dxfId="3889" priority="8548"/>
    <cfRule type="duplicateValues" dxfId="3888" priority="8547"/>
    <cfRule type="duplicateValues" dxfId="3887" priority="8545"/>
    <cfRule type="duplicateValues" dxfId="3886" priority="8544"/>
    <cfRule type="duplicateValues" dxfId="3885" priority="8543"/>
    <cfRule type="duplicateValues" dxfId="3884" priority="8563"/>
    <cfRule type="duplicateValues" dxfId="3883" priority="8560"/>
    <cfRule type="duplicateValues" dxfId="3882" priority="8561"/>
    <cfRule type="duplicateValues" dxfId="3881" priority="8562"/>
  </conditionalFormatting>
  <conditionalFormatting sqref="A474">
    <cfRule type="duplicateValues" dxfId="3880" priority="8413"/>
    <cfRule type="duplicateValues" dxfId="3879" priority="8412"/>
    <cfRule type="duplicateValues" dxfId="3878" priority="8411"/>
    <cfRule type="duplicateValues" dxfId="3877" priority="8422"/>
    <cfRule type="duplicateValues" dxfId="3876" priority="8421"/>
    <cfRule type="duplicateValues" dxfId="3875" priority="8420"/>
    <cfRule type="duplicateValues" dxfId="3874" priority="8419"/>
    <cfRule type="duplicateValues" dxfId="3873" priority="8418"/>
    <cfRule type="duplicateValues" dxfId="3872" priority="8417"/>
    <cfRule type="duplicateValues" dxfId="3871" priority="8443"/>
    <cfRule type="duplicateValues" dxfId="3870" priority="8441"/>
    <cfRule type="duplicateValues" dxfId="3869" priority="8440"/>
    <cfRule type="duplicateValues" dxfId="3868" priority="8439"/>
    <cfRule type="duplicateValues" dxfId="3867" priority="8438"/>
    <cfRule type="duplicateValues" dxfId="3866" priority="8437"/>
    <cfRule type="duplicateValues" dxfId="3865" priority="8436"/>
    <cfRule type="duplicateValues" dxfId="3864" priority="8416"/>
    <cfRule type="duplicateValues" dxfId="3863" priority="8434"/>
    <cfRule type="duplicateValues" dxfId="3862" priority="8433"/>
    <cfRule type="duplicateValues" dxfId="3861" priority="8432"/>
    <cfRule type="duplicateValues" dxfId="3860" priority="8431"/>
    <cfRule type="duplicateValues" dxfId="3859" priority="8430"/>
    <cfRule type="duplicateValues" dxfId="3858" priority="8429"/>
    <cfRule type="duplicateValues" dxfId="3857" priority="8428"/>
    <cfRule type="duplicateValues" dxfId="3856" priority="8435"/>
    <cfRule type="duplicateValues" dxfId="3855" priority="8426"/>
    <cfRule type="duplicateValues" dxfId="3854" priority="8425"/>
    <cfRule type="duplicateValues" dxfId="3853" priority="8424"/>
    <cfRule type="duplicateValues" dxfId="3852" priority="8423"/>
    <cfRule type="duplicateValues" dxfId="3851" priority="8415"/>
    <cfRule type="duplicateValues" dxfId="3850" priority="8414"/>
    <cfRule type="duplicateValues" dxfId="3849" priority="8442"/>
    <cfRule type="duplicateValues" dxfId="3848" priority="8427"/>
  </conditionalFormatting>
  <conditionalFormatting sqref="A475">
    <cfRule type="duplicateValues" dxfId="3847" priority="8406"/>
    <cfRule type="duplicateValues" dxfId="3846" priority="8405"/>
    <cfRule type="duplicateValues" dxfId="3845" priority="8404"/>
    <cfRule type="duplicateValues" dxfId="3844" priority="8403"/>
    <cfRule type="duplicateValues" dxfId="3843" priority="8402"/>
    <cfRule type="duplicateValues" dxfId="3842" priority="8401"/>
    <cfRule type="duplicateValues" dxfId="3841" priority="8400"/>
    <cfRule type="duplicateValues" dxfId="3840" priority="8399"/>
    <cfRule type="duplicateValues" dxfId="3839" priority="8398"/>
    <cfRule type="duplicateValues" dxfId="3838" priority="8397"/>
    <cfRule type="duplicateValues" dxfId="3837" priority="8396"/>
    <cfRule type="duplicateValues" dxfId="3836" priority="8395"/>
    <cfRule type="duplicateValues" dxfId="3835" priority="8394"/>
    <cfRule type="duplicateValues" dxfId="3834" priority="8393"/>
    <cfRule type="duplicateValues" dxfId="3833" priority="8392"/>
    <cfRule type="duplicateValues" dxfId="3832" priority="8391"/>
    <cfRule type="duplicateValues" dxfId="3831" priority="8389"/>
    <cfRule type="duplicateValues" dxfId="3830" priority="8388"/>
    <cfRule type="duplicateValues" dxfId="3829" priority="8387"/>
    <cfRule type="duplicateValues" dxfId="3828" priority="8386"/>
    <cfRule type="duplicateValues" dxfId="3827" priority="8385"/>
    <cfRule type="duplicateValues" dxfId="3826" priority="8384"/>
    <cfRule type="duplicateValues" dxfId="3825" priority="8383"/>
    <cfRule type="duplicateValues" dxfId="3824" priority="8382"/>
    <cfRule type="duplicateValues" dxfId="3823" priority="8381"/>
    <cfRule type="duplicateValues" dxfId="3822" priority="8380"/>
    <cfRule type="duplicateValues" dxfId="3821" priority="8379"/>
    <cfRule type="duplicateValues" dxfId="3820" priority="8378"/>
    <cfRule type="duplicateValues" dxfId="3819" priority="8390"/>
    <cfRule type="duplicateValues" dxfId="3818" priority="8410"/>
    <cfRule type="duplicateValues" dxfId="3817" priority="8409"/>
    <cfRule type="duplicateValues" dxfId="3816" priority="8408"/>
    <cfRule type="duplicateValues" dxfId="3815" priority="8407"/>
  </conditionalFormatting>
  <conditionalFormatting sqref="A476">
    <cfRule type="duplicateValues" dxfId="3814" priority="8341"/>
    <cfRule type="duplicateValues" dxfId="3813" priority="8331"/>
    <cfRule type="duplicateValues" dxfId="3812" priority="8330"/>
    <cfRule type="duplicateValues" dxfId="3811" priority="8329"/>
    <cfRule type="duplicateValues" dxfId="3810" priority="8328"/>
    <cfRule type="duplicateValues" dxfId="3809" priority="8327"/>
    <cfRule type="duplicateValues" dxfId="3808" priority="8326"/>
    <cfRule type="duplicateValues" dxfId="3807" priority="8336"/>
    <cfRule type="duplicateValues" dxfId="3806" priority="8335"/>
    <cfRule type="duplicateValues" dxfId="3805" priority="8334"/>
    <cfRule type="duplicateValues" dxfId="3804" priority="8333"/>
    <cfRule type="duplicateValues" dxfId="3803" priority="8315"/>
    <cfRule type="duplicateValues" dxfId="3802" priority="8316"/>
    <cfRule type="duplicateValues" dxfId="3801" priority="8317"/>
    <cfRule type="duplicateValues" dxfId="3800" priority="8318"/>
    <cfRule type="duplicateValues" dxfId="3799" priority="8319"/>
    <cfRule type="duplicateValues" dxfId="3798" priority="8320"/>
    <cfRule type="duplicateValues" dxfId="3797" priority="8321"/>
    <cfRule type="duplicateValues" dxfId="3796" priority="8312"/>
    <cfRule type="duplicateValues" dxfId="3795" priority="8342"/>
    <cfRule type="duplicateValues" dxfId="3794" priority="8344"/>
    <cfRule type="duplicateValues" dxfId="3793" priority="8332"/>
    <cfRule type="duplicateValues" dxfId="3792" priority="8322"/>
    <cfRule type="duplicateValues" dxfId="3791" priority="8323"/>
    <cfRule type="duplicateValues" dxfId="3790" priority="8324"/>
    <cfRule type="duplicateValues" dxfId="3789" priority="8325"/>
    <cfRule type="duplicateValues" dxfId="3788" priority="8343"/>
    <cfRule type="duplicateValues" dxfId="3787" priority="8314"/>
    <cfRule type="duplicateValues" dxfId="3786" priority="8313"/>
    <cfRule type="duplicateValues" dxfId="3785" priority="8337"/>
    <cfRule type="duplicateValues" dxfId="3784" priority="8338"/>
    <cfRule type="duplicateValues" dxfId="3783" priority="8339"/>
    <cfRule type="duplicateValues" dxfId="3782" priority="8340"/>
  </conditionalFormatting>
  <conditionalFormatting sqref="A477 A481 A484">
    <cfRule type="duplicateValues" dxfId="3781" priority="8278"/>
    <cfRule type="duplicateValues" dxfId="3780" priority="8258"/>
    <cfRule type="duplicateValues" dxfId="3779" priority="8276"/>
    <cfRule type="duplicateValues" dxfId="3778" priority="8275"/>
  </conditionalFormatting>
  <conditionalFormatting sqref="A477">
    <cfRule type="duplicateValues" dxfId="3777" priority="8267"/>
    <cfRule type="duplicateValues" dxfId="3776" priority="8266"/>
    <cfRule type="duplicateValues" dxfId="3775" priority="8264"/>
    <cfRule type="duplicateValues" dxfId="3774" priority="8263"/>
    <cfRule type="duplicateValues" dxfId="3773" priority="8262"/>
    <cfRule type="duplicateValues" dxfId="3772" priority="8261"/>
    <cfRule type="duplicateValues" dxfId="3771" priority="8260"/>
    <cfRule type="duplicateValues" dxfId="3770" priority="8248"/>
    <cfRule type="duplicateValues" dxfId="3769" priority="8256"/>
    <cfRule type="duplicateValues" dxfId="3768" priority="8247"/>
    <cfRule type="duplicateValues" dxfId="3767" priority="8246"/>
    <cfRule type="duplicateValues" dxfId="3766" priority="8277"/>
    <cfRule type="duplicateValues" dxfId="3765" priority="8249"/>
    <cfRule type="duplicateValues" dxfId="3764" priority="8250"/>
    <cfRule type="duplicateValues" dxfId="3763" priority="8251"/>
    <cfRule type="duplicateValues" dxfId="3762" priority="8252"/>
    <cfRule type="duplicateValues" dxfId="3761" priority="8253"/>
    <cfRule type="duplicateValues" dxfId="3760" priority="8254"/>
    <cfRule type="duplicateValues" dxfId="3759" priority="8255"/>
    <cfRule type="duplicateValues" dxfId="3758" priority="8257"/>
    <cfRule type="duplicateValues" dxfId="3757" priority="8274"/>
    <cfRule type="duplicateValues" dxfId="3756" priority="8259"/>
    <cfRule type="duplicateValues" dxfId="3755" priority="8273"/>
    <cfRule type="duplicateValues" dxfId="3754" priority="8272"/>
    <cfRule type="duplicateValues" dxfId="3753" priority="8265"/>
    <cfRule type="duplicateValues" dxfId="3752" priority="8271"/>
    <cfRule type="duplicateValues" dxfId="3751" priority="8270"/>
    <cfRule type="duplicateValues" dxfId="3750" priority="8269"/>
    <cfRule type="duplicateValues" dxfId="3749" priority="8268"/>
  </conditionalFormatting>
  <conditionalFormatting sqref="A478">
    <cfRule type="duplicateValues" dxfId="3748" priority="3713"/>
    <cfRule type="duplicateValues" dxfId="3747" priority="3699"/>
    <cfRule type="duplicateValues" dxfId="3746" priority="3706"/>
    <cfRule type="duplicateValues" dxfId="3745" priority="3707"/>
    <cfRule type="duplicateValues" dxfId="3744" priority="3708"/>
    <cfRule type="duplicateValues" dxfId="3743" priority="3700"/>
    <cfRule type="duplicateValues" dxfId="3742" priority="3709"/>
    <cfRule type="duplicateValues" dxfId="3741" priority="3710"/>
    <cfRule type="duplicateValues" dxfId="3740" priority="3711"/>
    <cfRule type="duplicateValues" dxfId="3739" priority="3712"/>
    <cfRule type="duplicateValues" dxfId="3738" priority="3714"/>
    <cfRule type="duplicateValues" dxfId="3737" priority="3715"/>
    <cfRule type="duplicateValues" dxfId="3736" priority="3705"/>
    <cfRule type="duplicateValues" dxfId="3735" priority="3717"/>
    <cfRule type="duplicateValues" dxfId="3734" priority="3718"/>
    <cfRule type="duplicateValues" dxfId="3733" priority="3719"/>
    <cfRule type="duplicateValues" dxfId="3732" priority="3720"/>
    <cfRule type="duplicateValues" dxfId="3731" priority="3721"/>
    <cfRule type="duplicateValues" dxfId="3730" priority="3722"/>
    <cfRule type="duplicateValues" dxfId="3729" priority="3701"/>
    <cfRule type="duplicateValues" dxfId="3728" priority="3702"/>
    <cfRule type="duplicateValues" dxfId="3727" priority="3703"/>
    <cfRule type="duplicateValues" dxfId="3726" priority="3704"/>
    <cfRule type="duplicateValues" dxfId="3725" priority="3716"/>
  </conditionalFormatting>
  <conditionalFormatting sqref="A479">
    <cfRule type="duplicateValues" dxfId="3724" priority="3688"/>
    <cfRule type="duplicateValues" dxfId="3723" priority="3686"/>
    <cfRule type="duplicateValues" dxfId="3722" priority="3685"/>
    <cfRule type="duplicateValues" dxfId="3721" priority="3687"/>
    <cfRule type="duplicateValues" dxfId="3720" priority="3698"/>
    <cfRule type="duplicateValues" dxfId="3719" priority="3697"/>
    <cfRule type="duplicateValues" dxfId="3718" priority="3696"/>
    <cfRule type="duplicateValues" dxfId="3717" priority="3695"/>
    <cfRule type="duplicateValues" dxfId="3716" priority="3694"/>
    <cfRule type="duplicateValues" dxfId="3715" priority="3693"/>
    <cfRule type="duplicateValues" dxfId="3714" priority="3692"/>
    <cfRule type="duplicateValues" dxfId="3713" priority="3691"/>
    <cfRule type="duplicateValues" dxfId="3712" priority="3690"/>
    <cfRule type="duplicateValues" dxfId="3711" priority="3689"/>
    <cfRule type="duplicateValues" dxfId="3710" priority="3675"/>
    <cfRule type="duplicateValues" dxfId="3709" priority="3676"/>
    <cfRule type="duplicateValues" dxfId="3708" priority="3677"/>
    <cfRule type="duplicateValues" dxfId="3707" priority="3678"/>
    <cfRule type="duplicateValues" dxfId="3706" priority="3679"/>
    <cfRule type="duplicateValues" dxfId="3705" priority="3680"/>
    <cfRule type="duplicateValues" dxfId="3704" priority="3681"/>
    <cfRule type="duplicateValues" dxfId="3703" priority="3682"/>
    <cfRule type="duplicateValues" dxfId="3702" priority="3683"/>
    <cfRule type="duplicateValues" dxfId="3701" priority="3684"/>
  </conditionalFormatting>
  <conditionalFormatting sqref="A480">
    <cfRule type="duplicateValues" dxfId="3700" priority="3665"/>
    <cfRule type="duplicateValues" dxfId="3699" priority="3664"/>
    <cfRule type="duplicateValues" dxfId="3698" priority="3659"/>
    <cfRule type="duplicateValues" dxfId="3697" priority="3655"/>
    <cfRule type="duplicateValues" dxfId="3696" priority="3667"/>
    <cfRule type="duplicateValues" dxfId="3695" priority="3668"/>
    <cfRule type="duplicateValues" dxfId="3694" priority="3669"/>
    <cfRule type="duplicateValues" dxfId="3693" priority="3670"/>
    <cfRule type="duplicateValues" dxfId="3692" priority="3671"/>
    <cfRule type="duplicateValues" dxfId="3691" priority="3666"/>
    <cfRule type="duplicateValues" dxfId="3690" priority="3672"/>
    <cfRule type="duplicateValues" dxfId="3689" priority="3657"/>
    <cfRule type="duplicateValues" dxfId="3688" priority="3660"/>
    <cfRule type="duplicateValues" dxfId="3687" priority="3651"/>
    <cfRule type="duplicateValues" dxfId="3686" priority="3674"/>
    <cfRule type="duplicateValues" dxfId="3685" priority="3652"/>
    <cfRule type="duplicateValues" dxfId="3684" priority="3653"/>
    <cfRule type="duplicateValues" dxfId="3683" priority="3654"/>
    <cfRule type="duplicateValues" dxfId="3682" priority="3673"/>
    <cfRule type="duplicateValues" dxfId="3681" priority="3658"/>
    <cfRule type="duplicateValues" dxfId="3680" priority="3663"/>
    <cfRule type="duplicateValues" dxfId="3679" priority="3662"/>
    <cfRule type="duplicateValues" dxfId="3678" priority="3661"/>
    <cfRule type="duplicateValues" dxfId="3677" priority="3656"/>
  </conditionalFormatting>
  <conditionalFormatting sqref="A482">
    <cfRule type="duplicateValues" dxfId="3676" priority="3637"/>
    <cfRule type="duplicateValues" dxfId="3675" priority="3638"/>
    <cfRule type="duplicateValues" dxfId="3674" priority="3639"/>
    <cfRule type="duplicateValues" dxfId="3673" priority="3641"/>
    <cfRule type="duplicateValues" dxfId="3672" priority="3642"/>
    <cfRule type="duplicateValues" dxfId="3671" priority="3643"/>
    <cfRule type="duplicateValues" dxfId="3670" priority="3644"/>
    <cfRule type="duplicateValues" dxfId="3669" priority="3645"/>
    <cfRule type="duplicateValues" dxfId="3668" priority="3646"/>
    <cfRule type="duplicateValues" dxfId="3667" priority="3647"/>
    <cfRule type="duplicateValues" dxfId="3666" priority="3649"/>
    <cfRule type="duplicateValues" dxfId="3665" priority="3650"/>
    <cfRule type="duplicateValues" dxfId="3664" priority="3640"/>
    <cfRule type="duplicateValues" dxfId="3663" priority="3648"/>
    <cfRule type="duplicateValues" dxfId="3662" priority="3633"/>
    <cfRule type="duplicateValues" dxfId="3661" priority="3634"/>
    <cfRule type="duplicateValues" dxfId="3660" priority="3635"/>
    <cfRule type="duplicateValues" dxfId="3659" priority="3632"/>
    <cfRule type="duplicateValues" dxfId="3658" priority="3631"/>
    <cfRule type="duplicateValues" dxfId="3657" priority="3630"/>
    <cfRule type="duplicateValues" dxfId="3656" priority="3629"/>
    <cfRule type="duplicateValues" dxfId="3655" priority="3628"/>
    <cfRule type="duplicateValues" dxfId="3654" priority="3636"/>
    <cfRule type="duplicateValues" dxfId="3653" priority="3627"/>
  </conditionalFormatting>
  <conditionalFormatting sqref="A483">
    <cfRule type="duplicateValues" dxfId="3652" priority="3604"/>
    <cfRule type="duplicateValues" dxfId="3651" priority="3603"/>
    <cfRule type="duplicateValues" dxfId="3650" priority="3605"/>
    <cfRule type="duplicateValues" dxfId="3649" priority="3606"/>
    <cfRule type="duplicateValues" dxfId="3648" priority="3607"/>
    <cfRule type="duplicateValues" dxfId="3647" priority="3608"/>
    <cfRule type="duplicateValues" dxfId="3646" priority="3609"/>
    <cfRule type="duplicateValues" dxfId="3645" priority="3612"/>
    <cfRule type="duplicateValues" dxfId="3644" priority="3610"/>
    <cfRule type="duplicateValues" dxfId="3643" priority="3611"/>
    <cfRule type="duplicateValues" dxfId="3642" priority="3626"/>
    <cfRule type="duplicateValues" dxfId="3641" priority="3625"/>
    <cfRule type="duplicateValues" dxfId="3640" priority="3624"/>
    <cfRule type="duplicateValues" dxfId="3639" priority="3623"/>
    <cfRule type="duplicateValues" dxfId="3638" priority="3622"/>
    <cfRule type="duplicateValues" dxfId="3637" priority="3621"/>
    <cfRule type="duplicateValues" dxfId="3636" priority="3620"/>
    <cfRule type="duplicateValues" dxfId="3635" priority="3619"/>
    <cfRule type="duplicateValues" dxfId="3634" priority="3618"/>
    <cfRule type="duplicateValues" dxfId="3633" priority="3617"/>
    <cfRule type="duplicateValues" dxfId="3632" priority="3616"/>
    <cfRule type="duplicateValues" dxfId="3631" priority="3615"/>
    <cfRule type="duplicateValues" dxfId="3630" priority="3614"/>
    <cfRule type="duplicateValues" dxfId="3629" priority="3613"/>
  </conditionalFormatting>
  <conditionalFormatting sqref="A486 A339:A344">
    <cfRule type="duplicateValues" dxfId="3628" priority="1678955"/>
  </conditionalFormatting>
  <conditionalFormatting sqref="A487">
    <cfRule type="duplicateValues" dxfId="3627" priority="1623865"/>
  </conditionalFormatting>
  <conditionalFormatting sqref="A488:A494">
    <cfRule type="duplicateValues" dxfId="3626" priority="5588"/>
  </conditionalFormatting>
  <conditionalFormatting sqref="A496:A530">
    <cfRule type="duplicateValues" dxfId="3625" priority="1679927"/>
  </conditionalFormatting>
  <conditionalFormatting sqref="A532">
    <cfRule type="duplicateValues" dxfId="3624" priority="2245"/>
  </conditionalFormatting>
  <conditionalFormatting sqref="A533 A535:A536 A539:A540 A542 A544">
    <cfRule type="duplicateValues" dxfId="3623" priority="1687221"/>
  </conditionalFormatting>
  <conditionalFormatting sqref="A534">
    <cfRule type="duplicateValues" dxfId="3622" priority="2243"/>
    <cfRule type="duplicateValues" dxfId="3621" priority="2244"/>
    <cfRule type="duplicateValues" dxfId="3620" priority="2239"/>
    <cfRule type="duplicateValues" dxfId="3619" priority="2240"/>
    <cfRule type="duplicateValues" dxfId="3618" priority="2241"/>
    <cfRule type="duplicateValues" dxfId="3617" priority="2242"/>
  </conditionalFormatting>
  <conditionalFormatting sqref="A537">
    <cfRule type="duplicateValues" dxfId="3616" priority="2235"/>
    <cfRule type="duplicateValues" dxfId="3615" priority="2233"/>
    <cfRule type="duplicateValues" dxfId="3614" priority="2234"/>
    <cfRule type="duplicateValues" dxfId="3613" priority="2236"/>
    <cfRule type="duplicateValues" dxfId="3612" priority="2237"/>
    <cfRule type="duplicateValues" dxfId="3611" priority="2238"/>
  </conditionalFormatting>
  <conditionalFormatting sqref="A538">
    <cfRule type="duplicateValues" dxfId="3610" priority="2227"/>
    <cfRule type="duplicateValues" dxfId="3609" priority="2228"/>
    <cfRule type="duplicateValues" dxfId="3608" priority="2229"/>
    <cfRule type="duplicateValues" dxfId="3607" priority="2230"/>
    <cfRule type="duplicateValues" dxfId="3606" priority="2231"/>
    <cfRule type="duplicateValues" dxfId="3605" priority="2232"/>
  </conditionalFormatting>
  <conditionalFormatting sqref="A541">
    <cfRule type="duplicateValues" dxfId="3604" priority="2221"/>
    <cfRule type="duplicateValues" dxfId="3603" priority="2222"/>
    <cfRule type="duplicateValues" dxfId="3602" priority="2223"/>
    <cfRule type="duplicateValues" dxfId="3601" priority="2224"/>
    <cfRule type="duplicateValues" dxfId="3600" priority="2225"/>
    <cfRule type="duplicateValues" dxfId="3599" priority="2226"/>
  </conditionalFormatting>
  <conditionalFormatting sqref="A543">
    <cfRule type="duplicateValues" dxfId="3598" priority="2219"/>
    <cfRule type="duplicateValues" dxfId="3597" priority="2218"/>
    <cfRule type="duplicateValues" dxfId="3596" priority="2217"/>
    <cfRule type="duplicateValues" dxfId="3595" priority="2216"/>
    <cfRule type="duplicateValues" dxfId="3594" priority="2215"/>
    <cfRule type="duplicateValues" dxfId="3593" priority="2220"/>
  </conditionalFormatting>
  <conditionalFormatting sqref="A546:A577">
    <cfRule type="duplicateValues" dxfId="3592" priority="48545"/>
    <cfRule type="duplicateValues" dxfId="3591" priority="48544"/>
    <cfRule type="duplicateValues" dxfId="3590" priority="48542"/>
    <cfRule type="duplicateValues" dxfId="3589" priority="48541"/>
    <cfRule type="duplicateValues" dxfId="3588" priority="48540"/>
    <cfRule type="duplicateValues" dxfId="3587" priority="48534"/>
    <cfRule type="duplicateValues" dxfId="3586" priority="48539"/>
    <cfRule type="duplicateValues" dxfId="3585" priority="48550"/>
    <cfRule type="duplicateValues" dxfId="3584" priority="48538"/>
    <cfRule type="duplicateValues" dxfId="3583" priority="48543"/>
    <cfRule type="duplicateValues" dxfId="3582" priority="48537"/>
    <cfRule type="duplicateValues" dxfId="3581" priority="48536"/>
    <cfRule type="duplicateValues" dxfId="3580" priority="48535"/>
    <cfRule type="duplicateValues" dxfId="3579" priority="48532"/>
    <cfRule type="duplicateValues" dxfId="3578" priority="48556"/>
    <cfRule type="duplicateValues" dxfId="3577" priority="48555"/>
    <cfRule type="duplicateValues" dxfId="3576" priority="48533"/>
    <cfRule type="duplicateValues" dxfId="3575" priority="48554"/>
    <cfRule type="duplicateValues" dxfId="3574" priority="48553"/>
    <cfRule type="duplicateValues" dxfId="3573" priority="48552"/>
    <cfRule type="duplicateValues" dxfId="3572" priority="48551"/>
    <cfRule type="duplicateValues" dxfId="3571" priority="48549"/>
    <cfRule type="duplicateValues" dxfId="3570" priority="48548"/>
    <cfRule type="duplicateValues" dxfId="3569" priority="48547"/>
    <cfRule type="duplicateValues" dxfId="3568" priority="48546"/>
  </conditionalFormatting>
  <conditionalFormatting sqref="A579">
    <cfRule type="duplicateValues" dxfId="3567" priority="48469"/>
    <cfRule type="duplicateValues" dxfId="3566" priority="48470"/>
    <cfRule type="duplicateValues" dxfId="3565" priority="48471"/>
    <cfRule type="duplicateValues" dxfId="3564" priority="48472"/>
    <cfRule type="duplicateValues" dxfId="3563" priority="48473"/>
    <cfRule type="duplicateValues" dxfId="3562" priority="48474"/>
    <cfRule type="duplicateValues" dxfId="3561" priority="48475"/>
    <cfRule type="duplicateValues" dxfId="3560" priority="48476"/>
    <cfRule type="duplicateValues" dxfId="3559" priority="48477"/>
    <cfRule type="duplicateValues" dxfId="3558" priority="48479"/>
    <cfRule type="duplicateValues" dxfId="3557" priority="48480"/>
    <cfRule type="duplicateValues" dxfId="3556" priority="48467"/>
    <cfRule type="duplicateValues" dxfId="3555" priority="48468"/>
    <cfRule type="duplicateValues" dxfId="3554" priority="48456"/>
    <cfRule type="duplicateValues" dxfId="3553" priority="48478"/>
    <cfRule type="duplicateValues" dxfId="3552" priority="48457"/>
    <cfRule type="duplicateValues" dxfId="3551" priority="48458"/>
    <cfRule type="duplicateValues" dxfId="3550" priority="48459"/>
    <cfRule type="duplicateValues" dxfId="3549" priority="48460"/>
    <cfRule type="duplicateValues" dxfId="3548" priority="48461"/>
    <cfRule type="duplicateValues" dxfId="3547" priority="48462"/>
    <cfRule type="duplicateValues" dxfId="3546" priority="48463"/>
    <cfRule type="duplicateValues" dxfId="3545" priority="48464"/>
    <cfRule type="duplicateValues" dxfId="3544" priority="48465"/>
    <cfRule type="duplicateValues" dxfId="3543" priority="48466"/>
  </conditionalFormatting>
  <conditionalFormatting sqref="A579:A580">
    <cfRule type="duplicateValues" dxfId="3542" priority="372594"/>
    <cfRule type="duplicateValues" dxfId="3541" priority="372595"/>
  </conditionalFormatting>
  <conditionalFormatting sqref="A580">
    <cfRule type="duplicateValues" dxfId="3540" priority="48482"/>
    <cfRule type="duplicateValues" dxfId="3539" priority="48483"/>
    <cfRule type="duplicateValues" dxfId="3538" priority="48493"/>
    <cfRule type="duplicateValues" dxfId="3537" priority="48492"/>
    <cfRule type="duplicateValues" dxfId="3536" priority="48491"/>
    <cfRule type="duplicateValues" dxfId="3535" priority="48502"/>
    <cfRule type="duplicateValues" dxfId="3534" priority="48490"/>
    <cfRule type="duplicateValues" dxfId="3533" priority="48489"/>
    <cfRule type="duplicateValues" dxfId="3532" priority="48488"/>
    <cfRule type="duplicateValues" dxfId="3531" priority="48487"/>
    <cfRule type="duplicateValues" dxfId="3530" priority="48485"/>
    <cfRule type="duplicateValues" dxfId="3529" priority="48484"/>
    <cfRule type="duplicateValues" dxfId="3528" priority="48528"/>
    <cfRule type="duplicateValues" dxfId="3527" priority="48505"/>
    <cfRule type="duplicateValues" dxfId="3526" priority="48504"/>
    <cfRule type="duplicateValues" dxfId="3525" priority="48503"/>
    <cfRule type="duplicateValues" dxfId="3524" priority="48501"/>
    <cfRule type="duplicateValues" dxfId="3523" priority="48499"/>
    <cfRule type="duplicateValues" dxfId="3522" priority="48498"/>
    <cfRule type="duplicateValues" dxfId="3521" priority="48497"/>
    <cfRule type="duplicateValues" dxfId="3520" priority="48500"/>
    <cfRule type="duplicateValues" dxfId="3519" priority="48496"/>
    <cfRule type="duplicateValues" dxfId="3518" priority="48495"/>
    <cfRule type="duplicateValues" dxfId="3517" priority="48494"/>
    <cfRule type="duplicateValues" dxfId="3516" priority="48486"/>
  </conditionalFormatting>
  <conditionalFormatting sqref="A581:A592">
    <cfRule type="duplicateValues" dxfId="3515" priority="1589920"/>
    <cfRule type="duplicateValues" dxfId="3514" priority="1589921"/>
  </conditionalFormatting>
  <conditionalFormatting sqref="A593">
    <cfRule type="duplicateValues" dxfId="3513" priority="1683317"/>
    <cfRule type="duplicateValues" dxfId="3512" priority="1683286"/>
    <cfRule type="duplicateValues" dxfId="3511" priority="1683288"/>
    <cfRule type="duplicateValues" dxfId="3510" priority="1683289"/>
  </conditionalFormatting>
  <conditionalFormatting sqref="A594">
    <cfRule type="duplicateValues" dxfId="3509" priority="26426"/>
    <cfRule type="duplicateValues" dxfId="3508" priority="26427"/>
    <cfRule type="duplicateValues" dxfId="3507" priority="26428"/>
    <cfRule type="duplicateValues" dxfId="3506" priority="26429"/>
    <cfRule type="duplicateValues" dxfId="3505" priority="26446"/>
    <cfRule type="duplicateValues" dxfId="3504" priority="26430"/>
    <cfRule type="duplicateValues" dxfId="3503" priority="26431"/>
    <cfRule type="duplicateValues" dxfId="3502" priority="26432"/>
    <cfRule type="duplicateValues" dxfId="3501" priority="26433"/>
    <cfRule type="duplicateValues" dxfId="3500" priority="26434"/>
    <cfRule type="duplicateValues" dxfId="3499" priority="26444"/>
    <cfRule type="duplicateValues" dxfId="3498" priority="26435"/>
    <cfRule type="duplicateValues" dxfId="3497" priority="26436"/>
    <cfRule type="duplicateValues" dxfId="3496" priority="26437"/>
    <cfRule type="duplicateValues" dxfId="3495" priority="26445"/>
    <cfRule type="duplicateValues" dxfId="3494" priority="26438"/>
    <cfRule type="duplicateValues" dxfId="3493" priority="26439"/>
    <cfRule type="duplicateValues" dxfId="3492" priority="26440"/>
    <cfRule type="duplicateValues" dxfId="3491" priority="26385"/>
    <cfRule type="duplicateValues" dxfId="3490" priority="26386"/>
    <cfRule type="duplicateValues" dxfId="3489" priority="26387"/>
    <cfRule type="duplicateValues" dxfId="3488" priority="26441"/>
    <cfRule type="duplicateValues" dxfId="3487" priority="26461"/>
    <cfRule type="duplicateValues" dxfId="3486" priority="26460"/>
    <cfRule type="duplicateValues" dxfId="3485" priority="26459"/>
    <cfRule type="duplicateValues" dxfId="3484" priority="26442"/>
    <cfRule type="duplicateValues" dxfId="3483" priority="26443"/>
    <cfRule type="duplicateValues" dxfId="3482" priority="26458"/>
    <cfRule type="duplicateValues" dxfId="3481" priority="26416"/>
    <cfRule type="duplicateValues" dxfId="3480" priority="26457"/>
    <cfRule type="duplicateValues" dxfId="3479" priority="26456"/>
    <cfRule type="duplicateValues" dxfId="3478" priority="26455"/>
    <cfRule type="duplicateValues" dxfId="3477" priority="26454"/>
    <cfRule type="duplicateValues" dxfId="3476" priority="26453"/>
    <cfRule type="duplicateValues" dxfId="3475" priority="26452"/>
    <cfRule type="duplicateValues" dxfId="3474" priority="26451"/>
    <cfRule type="duplicateValues" dxfId="3473" priority="26450"/>
    <cfRule type="duplicateValues" dxfId="3472" priority="26449"/>
    <cfRule type="duplicateValues" dxfId="3471" priority="26448"/>
    <cfRule type="duplicateValues" dxfId="3470" priority="26388"/>
    <cfRule type="duplicateValues" dxfId="3469" priority="26389"/>
    <cfRule type="duplicateValues" dxfId="3468" priority="26390"/>
    <cfRule type="duplicateValues" dxfId="3467" priority="26391"/>
    <cfRule type="duplicateValues" dxfId="3466" priority="26392"/>
    <cfRule type="duplicateValues" dxfId="3465" priority="26393"/>
    <cfRule type="duplicateValues" dxfId="3464" priority="26394"/>
    <cfRule type="duplicateValues" dxfId="3463" priority="26395"/>
    <cfRule type="duplicateValues" dxfId="3462" priority="26396"/>
    <cfRule type="duplicateValues" dxfId="3461" priority="26397"/>
    <cfRule type="duplicateValues" dxfId="3460" priority="26398"/>
    <cfRule type="duplicateValues" dxfId="3459" priority="26399"/>
    <cfRule type="duplicateValues" dxfId="3458" priority="26400"/>
    <cfRule type="duplicateValues" dxfId="3457" priority="26401"/>
    <cfRule type="duplicateValues" dxfId="3456" priority="26402"/>
    <cfRule type="duplicateValues" dxfId="3455" priority="26403"/>
    <cfRule type="duplicateValues" dxfId="3454" priority="26404"/>
    <cfRule type="duplicateValues" dxfId="3453" priority="26405"/>
    <cfRule type="duplicateValues" dxfId="3452" priority="26406"/>
    <cfRule type="duplicateValues" dxfId="3451" priority="26407"/>
    <cfRule type="duplicateValues" dxfId="3450" priority="26408"/>
    <cfRule type="duplicateValues" dxfId="3449" priority="26409"/>
    <cfRule type="duplicateValues" dxfId="3448" priority="26410"/>
    <cfRule type="duplicateValues" dxfId="3447" priority="26411"/>
    <cfRule type="duplicateValues" dxfId="3446" priority="26412"/>
    <cfRule type="duplicateValues" dxfId="3445" priority="26413"/>
    <cfRule type="duplicateValues" dxfId="3444" priority="26447"/>
    <cfRule type="duplicateValues" dxfId="3443" priority="26414"/>
    <cfRule type="duplicateValues" dxfId="3442" priority="26415"/>
    <cfRule type="duplicateValues" dxfId="3441" priority="26417"/>
    <cfRule type="duplicateValues" dxfId="3440" priority="26418"/>
    <cfRule type="duplicateValues" dxfId="3439" priority="26419"/>
    <cfRule type="duplicateValues" dxfId="3438" priority="26420"/>
    <cfRule type="duplicateValues" dxfId="3437" priority="26421"/>
    <cfRule type="duplicateValues" dxfId="3436" priority="26422"/>
    <cfRule type="duplicateValues" dxfId="3435" priority="26423"/>
    <cfRule type="duplicateValues" dxfId="3434" priority="26424"/>
    <cfRule type="duplicateValues" dxfId="3433" priority="26425"/>
  </conditionalFormatting>
  <conditionalFormatting sqref="A595">
    <cfRule type="duplicateValues" dxfId="3432" priority="26319"/>
    <cfRule type="duplicateValues" dxfId="3431" priority="26343"/>
    <cfRule type="duplicateValues" dxfId="3430" priority="26342"/>
    <cfRule type="duplicateValues" dxfId="3429" priority="26341"/>
    <cfRule type="duplicateValues" dxfId="3428" priority="26340"/>
    <cfRule type="duplicateValues" dxfId="3427" priority="26339"/>
    <cfRule type="duplicateValues" dxfId="3426" priority="26338"/>
    <cfRule type="duplicateValues" dxfId="3425" priority="26337"/>
    <cfRule type="duplicateValues" dxfId="3424" priority="26336"/>
    <cfRule type="duplicateValues" dxfId="3423" priority="26335"/>
    <cfRule type="duplicateValues" dxfId="3422" priority="26334"/>
    <cfRule type="duplicateValues" dxfId="3421" priority="26333"/>
    <cfRule type="duplicateValues" dxfId="3420" priority="26332"/>
    <cfRule type="duplicateValues" dxfId="3419" priority="26331"/>
    <cfRule type="duplicateValues" dxfId="3418" priority="26330"/>
    <cfRule type="duplicateValues" dxfId="3417" priority="26329"/>
    <cfRule type="duplicateValues" dxfId="3416" priority="26328"/>
    <cfRule type="duplicateValues" dxfId="3415" priority="26327"/>
    <cfRule type="duplicateValues" dxfId="3414" priority="26326"/>
    <cfRule type="duplicateValues" dxfId="3413" priority="26325"/>
    <cfRule type="duplicateValues" dxfId="3412" priority="26324"/>
    <cfRule type="duplicateValues" dxfId="3411" priority="26323"/>
    <cfRule type="duplicateValues" dxfId="3410" priority="26322"/>
    <cfRule type="duplicateValues" dxfId="3409" priority="26321"/>
    <cfRule type="duplicateValues" dxfId="3408" priority="26320"/>
    <cfRule type="duplicateValues" dxfId="3407" priority="26318"/>
    <cfRule type="duplicateValues" dxfId="3406" priority="26317"/>
    <cfRule type="duplicateValues" dxfId="3405" priority="26316"/>
    <cfRule type="duplicateValues" dxfId="3404" priority="26314"/>
    <cfRule type="duplicateValues" dxfId="3403" priority="26313"/>
    <cfRule type="duplicateValues" dxfId="3402" priority="26312"/>
    <cfRule type="duplicateValues" dxfId="3401" priority="26311"/>
    <cfRule type="duplicateValues" dxfId="3400" priority="26310"/>
    <cfRule type="duplicateValues" dxfId="3399" priority="26309"/>
    <cfRule type="duplicateValues" dxfId="3398" priority="26308"/>
    <cfRule type="duplicateValues" dxfId="3397" priority="26315"/>
    <cfRule type="duplicateValues" dxfId="3396" priority="26380"/>
    <cfRule type="duplicateValues" dxfId="3395" priority="26383"/>
    <cfRule type="duplicateValues" dxfId="3394" priority="26355"/>
    <cfRule type="duplicateValues" dxfId="3393" priority="26384"/>
    <cfRule type="duplicateValues" dxfId="3392" priority="26382"/>
    <cfRule type="duplicateValues" dxfId="3391" priority="26381"/>
    <cfRule type="duplicateValues" dxfId="3390" priority="26379"/>
    <cfRule type="duplicateValues" dxfId="3389" priority="26378"/>
    <cfRule type="duplicateValues" dxfId="3388" priority="26377"/>
    <cfRule type="duplicateValues" dxfId="3387" priority="26376"/>
    <cfRule type="duplicateValues" dxfId="3386" priority="26375"/>
    <cfRule type="duplicateValues" dxfId="3385" priority="26374"/>
    <cfRule type="duplicateValues" dxfId="3384" priority="26373"/>
    <cfRule type="duplicateValues" dxfId="3383" priority="26372"/>
    <cfRule type="duplicateValues" dxfId="3382" priority="26371"/>
    <cfRule type="duplicateValues" dxfId="3381" priority="26370"/>
    <cfRule type="duplicateValues" dxfId="3380" priority="26369"/>
    <cfRule type="duplicateValues" dxfId="3379" priority="26368"/>
    <cfRule type="duplicateValues" dxfId="3378" priority="26367"/>
    <cfRule type="duplicateValues" dxfId="3377" priority="26366"/>
    <cfRule type="duplicateValues" dxfId="3376" priority="26365"/>
    <cfRule type="duplicateValues" dxfId="3375" priority="26364"/>
    <cfRule type="duplicateValues" dxfId="3374" priority="26363"/>
    <cfRule type="duplicateValues" dxfId="3373" priority="26362"/>
    <cfRule type="duplicateValues" dxfId="3372" priority="26361"/>
    <cfRule type="duplicateValues" dxfId="3371" priority="26360"/>
    <cfRule type="duplicateValues" dxfId="3370" priority="26359"/>
    <cfRule type="duplicateValues" dxfId="3369" priority="26358"/>
    <cfRule type="duplicateValues" dxfId="3368" priority="26357"/>
    <cfRule type="duplicateValues" dxfId="3367" priority="26356"/>
    <cfRule type="duplicateValues" dxfId="3366" priority="26354"/>
    <cfRule type="duplicateValues" dxfId="3365" priority="26353"/>
    <cfRule type="duplicateValues" dxfId="3364" priority="26352"/>
    <cfRule type="duplicateValues" dxfId="3363" priority="26351"/>
    <cfRule type="duplicateValues" dxfId="3362" priority="26350"/>
    <cfRule type="duplicateValues" dxfId="3361" priority="26349"/>
    <cfRule type="duplicateValues" dxfId="3360" priority="26348"/>
    <cfRule type="duplicateValues" dxfId="3359" priority="26347"/>
    <cfRule type="duplicateValues" dxfId="3358" priority="26346"/>
    <cfRule type="duplicateValues" dxfId="3357" priority="26345"/>
    <cfRule type="duplicateValues" dxfId="3356" priority="26344"/>
  </conditionalFormatting>
  <conditionalFormatting sqref="A596:A597">
    <cfRule type="duplicateValues" dxfId="3355" priority="25938"/>
    <cfRule type="duplicateValues" dxfId="3354" priority="25939"/>
    <cfRule type="duplicateValues" dxfId="3353" priority="25940"/>
    <cfRule type="duplicateValues" dxfId="3352" priority="25941"/>
    <cfRule type="duplicateValues" dxfId="3351" priority="25942"/>
    <cfRule type="duplicateValues" dxfId="3350" priority="25943"/>
    <cfRule type="duplicateValues" dxfId="3349" priority="25944"/>
    <cfRule type="duplicateValues" dxfId="3348" priority="25945"/>
    <cfRule type="duplicateValues" dxfId="3347" priority="25946"/>
    <cfRule type="duplicateValues" dxfId="3346" priority="25947"/>
    <cfRule type="duplicateValues" dxfId="3345" priority="25948"/>
    <cfRule type="duplicateValues" dxfId="3344" priority="25949"/>
    <cfRule type="duplicateValues" dxfId="3343" priority="25950"/>
    <cfRule type="duplicateValues" dxfId="3342" priority="25951"/>
    <cfRule type="duplicateValues" dxfId="3341" priority="25952"/>
    <cfRule type="duplicateValues" dxfId="3340" priority="25953"/>
    <cfRule type="duplicateValues" dxfId="3339" priority="25954"/>
    <cfRule type="duplicateValues" dxfId="3338" priority="25999"/>
    <cfRule type="duplicateValues" dxfId="3337" priority="25957"/>
    <cfRule type="duplicateValues" dxfId="3336" priority="25956"/>
    <cfRule type="duplicateValues" dxfId="3335" priority="25955"/>
    <cfRule type="duplicateValues" dxfId="3334" priority="25959"/>
    <cfRule type="duplicateValues" dxfId="3333" priority="25958"/>
    <cfRule type="duplicateValues" dxfId="3332" priority="25923"/>
    <cfRule type="duplicateValues" dxfId="3331" priority="25924"/>
    <cfRule type="duplicateValues" dxfId="3330" priority="25925"/>
    <cfRule type="duplicateValues" dxfId="3329" priority="25926"/>
    <cfRule type="duplicateValues" dxfId="3328" priority="25927"/>
    <cfRule type="duplicateValues" dxfId="3327" priority="25928"/>
    <cfRule type="duplicateValues" dxfId="3326" priority="25929"/>
    <cfRule type="duplicateValues" dxfId="3325" priority="25931"/>
    <cfRule type="duplicateValues" dxfId="3324" priority="25932"/>
    <cfRule type="duplicateValues" dxfId="3323" priority="25933"/>
    <cfRule type="duplicateValues" dxfId="3322" priority="25934"/>
    <cfRule type="duplicateValues" dxfId="3321" priority="25935"/>
    <cfRule type="duplicateValues" dxfId="3320" priority="25936"/>
    <cfRule type="duplicateValues" dxfId="3319" priority="25969"/>
    <cfRule type="duplicateValues" dxfId="3318" priority="25970"/>
    <cfRule type="duplicateValues" dxfId="3317" priority="25971"/>
    <cfRule type="duplicateValues" dxfId="3316" priority="25972"/>
    <cfRule type="duplicateValues" dxfId="3315" priority="25973"/>
    <cfRule type="duplicateValues" dxfId="3314" priority="25974"/>
    <cfRule type="duplicateValues" dxfId="3313" priority="25975"/>
    <cfRule type="duplicateValues" dxfId="3312" priority="25976"/>
    <cfRule type="duplicateValues" dxfId="3311" priority="25977"/>
    <cfRule type="duplicateValues" dxfId="3310" priority="25960"/>
    <cfRule type="duplicateValues" dxfId="3309" priority="25978"/>
    <cfRule type="duplicateValues" dxfId="3308" priority="25979"/>
    <cfRule type="duplicateValues" dxfId="3307" priority="25937"/>
    <cfRule type="duplicateValues" dxfId="3306" priority="25930"/>
    <cfRule type="duplicateValues" dxfId="3305" priority="25980"/>
    <cfRule type="duplicateValues" dxfId="3304" priority="25981"/>
    <cfRule type="duplicateValues" dxfId="3303" priority="25982"/>
    <cfRule type="duplicateValues" dxfId="3302" priority="25983"/>
    <cfRule type="duplicateValues" dxfId="3301" priority="25984"/>
    <cfRule type="duplicateValues" dxfId="3300" priority="25985"/>
    <cfRule type="duplicateValues" dxfId="3299" priority="25986"/>
    <cfRule type="duplicateValues" dxfId="3298" priority="25987"/>
    <cfRule type="duplicateValues" dxfId="3297" priority="25988"/>
    <cfRule type="duplicateValues" dxfId="3296" priority="25989"/>
    <cfRule type="duplicateValues" dxfId="3295" priority="25990"/>
    <cfRule type="duplicateValues" dxfId="3294" priority="25991"/>
    <cfRule type="duplicateValues" dxfId="3293" priority="25992"/>
    <cfRule type="duplicateValues" dxfId="3292" priority="25993"/>
    <cfRule type="duplicateValues" dxfId="3291" priority="25961"/>
    <cfRule type="duplicateValues" dxfId="3290" priority="25962"/>
    <cfRule type="duplicateValues" dxfId="3289" priority="25963"/>
    <cfRule type="duplicateValues" dxfId="3288" priority="25964"/>
    <cfRule type="duplicateValues" dxfId="3287" priority="25965"/>
    <cfRule type="duplicateValues" dxfId="3286" priority="25966"/>
    <cfRule type="duplicateValues" dxfId="3285" priority="25967"/>
    <cfRule type="duplicateValues" dxfId="3284" priority="25968"/>
    <cfRule type="duplicateValues" dxfId="3283" priority="25994"/>
    <cfRule type="duplicateValues" dxfId="3282" priority="25995"/>
    <cfRule type="duplicateValues" dxfId="3281" priority="25996"/>
    <cfRule type="duplicateValues" dxfId="3280" priority="25997"/>
    <cfRule type="duplicateValues" dxfId="3279" priority="25998"/>
  </conditionalFormatting>
  <conditionalFormatting sqref="A598">
    <cfRule type="duplicateValues" dxfId="3278" priority="25042"/>
    <cfRule type="duplicateValues" dxfId="3277" priority="25043"/>
    <cfRule type="duplicateValues" dxfId="3276" priority="25045"/>
    <cfRule type="duplicateValues" dxfId="3275" priority="25046"/>
    <cfRule type="duplicateValues" dxfId="3274" priority="25047"/>
    <cfRule type="duplicateValues" dxfId="3273" priority="25048"/>
    <cfRule type="duplicateValues" dxfId="3272" priority="25049"/>
    <cfRule type="duplicateValues" dxfId="3271" priority="25050"/>
    <cfRule type="duplicateValues" dxfId="3270" priority="25051"/>
    <cfRule type="duplicateValues" dxfId="3269" priority="25052"/>
    <cfRule type="duplicateValues" dxfId="3268" priority="25053"/>
    <cfRule type="duplicateValues" dxfId="3267" priority="25054"/>
    <cfRule type="duplicateValues" dxfId="3266" priority="25055"/>
    <cfRule type="duplicateValues" dxfId="3265" priority="25056"/>
    <cfRule type="duplicateValues" dxfId="3264" priority="25057"/>
    <cfRule type="duplicateValues" dxfId="3263" priority="25058"/>
    <cfRule type="duplicateValues" dxfId="3262" priority="25059"/>
    <cfRule type="duplicateValues" dxfId="3261" priority="25060"/>
    <cfRule type="duplicateValues" dxfId="3260" priority="25061"/>
    <cfRule type="duplicateValues" dxfId="3259" priority="25062"/>
    <cfRule type="duplicateValues" dxfId="3258" priority="25063"/>
    <cfRule type="duplicateValues" dxfId="3257" priority="25064"/>
    <cfRule type="duplicateValues" dxfId="3256" priority="25065"/>
    <cfRule type="duplicateValues" dxfId="3255" priority="25066"/>
    <cfRule type="duplicateValues" dxfId="3254" priority="25067"/>
    <cfRule type="duplicateValues" dxfId="3253" priority="25068"/>
    <cfRule type="duplicateValues" dxfId="3252" priority="25069"/>
    <cfRule type="duplicateValues" dxfId="3251" priority="25070"/>
    <cfRule type="duplicateValues" dxfId="3250" priority="25071"/>
    <cfRule type="duplicateValues" dxfId="3249" priority="25072"/>
    <cfRule type="duplicateValues" dxfId="3248" priority="25073"/>
    <cfRule type="duplicateValues" dxfId="3247" priority="25074"/>
    <cfRule type="duplicateValues" dxfId="3246" priority="25075"/>
    <cfRule type="duplicateValues" dxfId="3245" priority="25076"/>
    <cfRule type="duplicateValues" dxfId="3244" priority="25077"/>
    <cfRule type="duplicateValues" dxfId="3243" priority="25078"/>
    <cfRule type="duplicateValues" dxfId="3242" priority="25079"/>
    <cfRule type="duplicateValues" dxfId="3241" priority="25080"/>
    <cfRule type="duplicateValues" dxfId="3240" priority="25081"/>
    <cfRule type="duplicateValues" dxfId="3239" priority="25082"/>
    <cfRule type="duplicateValues" dxfId="3238" priority="25083"/>
    <cfRule type="duplicateValues" dxfId="3237" priority="25084"/>
    <cfRule type="duplicateValues" dxfId="3236" priority="25085"/>
    <cfRule type="duplicateValues" dxfId="3235" priority="25086"/>
    <cfRule type="duplicateValues" dxfId="3234" priority="25087"/>
    <cfRule type="duplicateValues" dxfId="3233" priority="25088"/>
    <cfRule type="duplicateValues" dxfId="3232" priority="25089"/>
    <cfRule type="duplicateValues" dxfId="3231" priority="25090"/>
    <cfRule type="duplicateValues" dxfId="3230" priority="25091"/>
    <cfRule type="duplicateValues" dxfId="3229" priority="25092"/>
    <cfRule type="duplicateValues" dxfId="3228" priority="25093"/>
    <cfRule type="duplicateValues" dxfId="3227" priority="25094"/>
    <cfRule type="duplicateValues" dxfId="3226" priority="25095"/>
    <cfRule type="duplicateValues" dxfId="3225" priority="25096"/>
    <cfRule type="duplicateValues" dxfId="3224" priority="25097"/>
    <cfRule type="duplicateValues" dxfId="3223" priority="25098"/>
    <cfRule type="duplicateValues" dxfId="3222" priority="25099"/>
    <cfRule type="duplicateValues" dxfId="3221" priority="25100"/>
    <cfRule type="duplicateValues" dxfId="3220" priority="25044"/>
    <cfRule type="duplicateValues" dxfId="3219" priority="25024"/>
    <cfRule type="duplicateValues" dxfId="3218" priority="25025"/>
    <cfRule type="duplicateValues" dxfId="3217" priority="25026"/>
    <cfRule type="duplicateValues" dxfId="3216" priority="25027"/>
    <cfRule type="duplicateValues" dxfId="3215" priority="25028"/>
    <cfRule type="duplicateValues" dxfId="3214" priority="25029"/>
    <cfRule type="duplicateValues" dxfId="3213" priority="25030"/>
    <cfRule type="duplicateValues" dxfId="3212" priority="25031"/>
    <cfRule type="duplicateValues" dxfId="3211" priority="25032"/>
    <cfRule type="duplicateValues" dxfId="3210" priority="25033"/>
    <cfRule type="duplicateValues" dxfId="3209" priority="25034"/>
    <cfRule type="duplicateValues" dxfId="3208" priority="25035"/>
    <cfRule type="duplicateValues" dxfId="3207" priority="25036"/>
    <cfRule type="duplicateValues" dxfId="3206" priority="25037"/>
    <cfRule type="duplicateValues" dxfId="3205" priority="25038"/>
    <cfRule type="duplicateValues" dxfId="3204" priority="25039"/>
    <cfRule type="duplicateValues" dxfId="3203" priority="25040"/>
    <cfRule type="duplicateValues" dxfId="3202" priority="25041"/>
  </conditionalFormatting>
  <conditionalFormatting sqref="A599">
    <cfRule type="duplicateValues" dxfId="3201" priority="25007"/>
    <cfRule type="duplicateValues" dxfId="3200" priority="25006"/>
    <cfRule type="duplicateValues" dxfId="3199" priority="25005"/>
    <cfRule type="duplicateValues" dxfId="3198" priority="25004"/>
    <cfRule type="duplicateValues" dxfId="3197" priority="25003"/>
    <cfRule type="duplicateValues" dxfId="3196" priority="25002"/>
    <cfRule type="duplicateValues" dxfId="3195" priority="25001"/>
    <cfRule type="duplicateValues" dxfId="3194" priority="25000"/>
    <cfRule type="duplicateValues" dxfId="3193" priority="24999"/>
    <cfRule type="duplicateValues" dxfId="3192" priority="24998"/>
    <cfRule type="duplicateValues" dxfId="3191" priority="24997"/>
    <cfRule type="duplicateValues" dxfId="3190" priority="24996"/>
    <cfRule type="duplicateValues" dxfId="3189" priority="24995"/>
    <cfRule type="duplicateValues" dxfId="3188" priority="24994"/>
    <cfRule type="duplicateValues" dxfId="3187" priority="24993"/>
    <cfRule type="duplicateValues" dxfId="3186" priority="24992"/>
    <cfRule type="duplicateValues" dxfId="3185" priority="24991"/>
    <cfRule type="duplicateValues" dxfId="3184" priority="24990"/>
    <cfRule type="duplicateValues" dxfId="3183" priority="24989"/>
    <cfRule type="duplicateValues" dxfId="3182" priority="24988"/>
    <cfRule type="duplicateValues" dxfId="3181" priority="24987"/>
    <cfRule type="duplicateValues" dxfId="3180" priority="24986"/>
    <cfRule type="duplicateValues" dxfId="3179" priority="24985"/>
    <cfRule type="duplicateValues" dxfId="3178" priority="24984"/>
    <cfRule type="duplicateValues" dxfId="3177" priority="24983"/>
    <cfRule type="duplicateValues" dxfId="3176" priority="24982"/>
    <cfRule type="duplicateValues" dxfId="3175" priority="24981"/>
    <cfRule type="duplicateValues" dxfId="3174" priority="24980"/>
    <cfRule type="duplicateValues" dxfId="3173" priority="24979"/>
    <cfRule type="duplicateValues" dxfId="3172" priority="24978"/>
    <cfRule type="duplicateValues" dxfId="3171" priority="24977"/>
    <cfRule type="duplicateValues" dxfId="3170" priority="24976"/>
    <cfRule type="duplicateValues" dxfId="3169" priority="24975"/>
    <cfRule type="duplicateValues" dxfId="3168" priority="24974"/>
    <cfRule type="duplicateValues" dxfId="3167" priority="24973"/>
    <cfRule type="duplicateValues" dxfId="3166" priority="24972"/>
    <cfRule type="duplicateValues" dxfId="3165" priority="24971"/>
    <cfRule type="duplicateValues" dxfId="3164" priority="24970"/>
    <cfRule type="duplicateValues" dxfId="3163" priority="24969"/>
    <cfRule type="duplicateValues" dxfId="3162" priority="24968"/>
    <cfRule type="duplicateValues" dxfId="3161" priority="24967"/>
    <cfRule type="duplicateValues" dxfId="3160" priority="24966"/>
    <cfRule type="duplicateValues" dxfId="3159" priority="24965"/>
    <cfRule type="duplicateValues" dxfId="3158" priority="24964"/>
    <cfRule type="duplicateValues" dxfId="3157" priority="24963"/>
    <cfRule type="duplicateValues" dxfId="3156" priority="24962"/>
    <cfRule type="duplicateValues" dxfId="3155" priority="24961"/>
    <cfRule type="duplicateValues" dxfId="3154" priority="24960"/>
    <cfRule type="duplicateValues" dxfId="3153" priority="24959"/>
    <cfRule type="duplicateValues" dxfId="3152" priority="24958"/>
    <cfRule type="duplicateValues" dxfId="3151" priority="24957"/>
    <cfRule type="duplicateValues" dxfId="3150" priority="24956"/>
    <cfRule type="duplicateValues" dxfId="3149" priority="24955"/>
    <cfRule type="duplicateValues" dxfId="3148" priority="24948"/>
    <cfRule type="duplicateValues" dxfId="3147" priority="24954"/>
    <cfRule type="duplicateValues" dxfId="3146" priority="24953"/>
    <cfRule type="duplicateValues" dxfId="3145" priority="24952"/>
    <cfRule type="duplicateValues" dxfId="3144" priority="24949"/>
    <cfRule type="duplicateValues" dxfId="3143" priority="24950"/>
    <cfRule type="duplicateValues" dxfId="3142" priority="24951"/>
    <cfRule type="duplicateValues" dxfId="3141" priority="25023"/>
    <cfRule type="duplicateValues" dxfId="3140" priority="25022"/>
    <cfRule type="duplicateValues" dxfId="3139" priority="25021"/>
    <cfRule type="duplicateValues" dxfId="3138" priority="25020"/>
    <cfRule type="duplicateValues" dxfId="3137" priority="25019"/>
    <cfRule type="duplicateValues" dxfId="3136" priority="25018"/>
    <cfRule type="duplicateValues" dxfId="3135" priority="25017"/>
    <cfRule type="duplicateValues" dxfId="3134" priority="25016"/>
    <cfRule type="duplicateValues" dxfId="3133" priority="25015"/>
    <cfRule type="duplicateValues" dxfId="3132" priority="25014"/>
    <cfRule type="duplicateValues" dxfId="3131" priority="25013"/>
    <cfRule type="duplicateValues" dxfId="3130" priority="25012"/>
    <cfRule type="duplicateValues" dxfId="3129" priority="25011"/>
    <cfRule type="duplicateValues" dxfId="3128" priority="24947"/>
    <cfRule type="duplicateValues" dxfId="3127" priority="25010"/>
    <cfRule type="duplicateValues" dxfId="3126" priority="25009"/>
    <cfRule type="duplicateValues" dxfId="3125" priority="25008"/>
  </conditionalFormatting>
  <conditionalFormatting sqref="A600">
    <cfRule type="duplicateValues" dxfId="3124" priority="24888"/>
    <cfRule type="duplicateValues" dxfId="3123" priority="24889"/>
    <cfRule type="duplicateValues" dxfId="3122" priority="24890"/>
    <cfRule type="duplicateValues" dxfId="3121" priority="24891"/>
    <cfRule type="duplicateValues" dxfId="3120" priority="24892"/>
    <cfRule type="duplicateValues" dxfId="3119" priority="24893"/>
    <cfRule type="duplicateValues" dxfId="3118" priority="24894"/>
    <cfRule type="duplicateValues" dxfId="3117" priority="24895"/>
    <cfRule type="duplicateValues" dxfId="3116" priority="24896"/>
    <cfRule type="duplicateValues" dxfId="3115" priority="24897"/>
    <cfRule type="duplicateValues" dxfId="3114" priority="24898"/>
    <cfRule type="duplicateValues" dxfId="3113" priority="24899"/>
    <cfRule type="duplicateValues" dxfId="3112" priority="24900"/>
    <cfRule type="duplicateValues" dxfId="3111" priority="24901"/>
    <cfRule type="duplicateValues" dxfId="3110" priority="24902"/>
    <cfRule type="duplicateValues" dxfId="3109" priority="24903"/>
    <cfRule type="duplicateValues" dxfId="3108" priority="24904"/>
    <cfRule type="duplicateValues" dxfId="3107" priority="24905"/>
    <cfRule type="duplicateValues" dxfId="3106" priority="24906"/>
    <cfRule type="duplicateValues" dxfId="3105" priority="24907"/>
    <cfRule type="duplicateValues" dxfId="3104" priority="24908"/>
    <cfRule type="duplicateValues" dxfId="3103" priority="24909"/>
    <cfRule type="duplicateValues" dxfId="3102" priority="24910"/>
    <cfRule type="duplicateValues" dxfId="3101" priority="24911"/>
    <cfRule type="duplicateValues" dxfId="3100" priority="24912"/>
    <cfRule type="duplicateValues" dxfId="3099" priority="24913"/>
    <cfRule type="duplicateValues" dxfId="3098" priority="24914"/>
    <cfRule type="duplicateValues" dxfId="3097" priority="24915"/>
    <cfRule type="duplicateValues" dxfId="3096" priority="24916"/>
    <cfRule type="duplicateValues" dxfId="3095" priority="24917"/>
    <cfRule type="duplicateValues" dxfId="3094" priority="24918"/>
    <cfRule type="duplicateValues" dxfId="3093" priority="24919"/>
    <cfRule type="duplicateValues" dxfId="3092" priority="24920"/>
    <cfRule type="duplicateValues" dxfId="3091" priority="24921"/>
    <cfRule type="duplicateValues" dxfId="3090" priority="24922"/>
    <cfRule type="duplicateValues" dxfId="3089" priority="24923"/>
    <cfRule type="duplicateValues" dxfId="3088" priority="24924"/>
    <cfRule type="duplicateValues" dxfId="3087" priority="24925"/>
    <cfRule type="duplicateValues" dxfId="3086" priority="24870"/>
    <cfRule type="duplicateValues" dxfId="3085" priority="24927"/>
    <cfRule type="duplicateValues" dxfId="3084" priority="24928"/>
    <cfRule type="duplicateValues" dxfId="3083" priority="24929"/>
    <cfRule type="duplicateValues" dxfId="3082" priority="24930"/>
    <cfRule type="duplicateValues" dxfId="3081" priority="24931"/>
    <cfRule type="duplicateValues" dxfId="3080" priority="24932"/>
    <cfRule type="duplicateValues" dxfId="3079" priority="24933"/>
    <cfRule type="duplicateValues" dxfId="3078" priority="24934"/>
    <cfRule type="duplicateValues" dxfId="3077" priority="24935"/>
    <cfRule type="duplicateValues" dxfId="3076" priority="24936"/>
    <cfRule type="duplicateValues" dxfId="3075" priority="24937"/>
    <cfRule type="duplicateValues" dxfId="3074" priority="24938"/>
    <cfRule type="duplicateValues" dxfId="3073" priority="24939"/>
    <cfRule type="duplicateValues" dxfId="3072" priority="24940"/>
    <cfRule type="duplicateValues" dxfId="3071" priority="24941"/>
    <cfRule type="duplicateValues" dxfId="3070" priority="24942"/>
    <cfRule type="duplicateValues" dxfId="3069" priority="24943"/>
    <cfRule type="duplicateValues" dxfId="3068" priority="24946"/>
    <cfRule type="duplicateValues" dxfId="3067" priority="24926"/>
    <cfRule type="duplicateValues" dxfId="3066" priority="24945"/>
    <cfRule type="duplicateValues" dxfId="3065" priority="24871"/>
    <cfRule type="duplicateValues" dxfId="3064" priority="24872"/>
    <cfRule type="duplicateValues" dxfId="3063" priority="24873"/>
    <cfRule type="duplicateValues" dxfId="3062" priority="24874"/>
    <cfRule type="duplicateValues" dxfId="3061" priority="24875"/>
    <cfRule type="duplicateValues" dxfId="3060" priority="24876"/>
    <cfRule type="duplicateValues" dxfId="3059" priority="24877"/>
    <cfRule type="duplicateValues" dxfId="3058" priority="24878"/>
    <cfRule type="duplicateValues" dxfId="3057" priority="24879"/>
    <cfRule type="duplicateValues" dxfId="3056" priority="24880"/>
    <cfRule type="duplicateValues" dxfId="3055" priority="24881"/>
    <cfRule type="duplicateValues" dxfId="3054" priority="24882"/>
    <cfRule type="duplicateValues" dxfId="3053" priority="24883"/>
    <cfRule type="duplicateValues" dxfId="3052" priority="24884"/>
    <cfRule type="duplicateValues" dxfId="3051" priority="24885"/>
    <cfRule type="duplicateValues" dxfId="3050" priority="24886"/>
    <cfRule type="duplicateValues" dxfId="3049" priority="24887"/>
    <cfRule type="duplicateValues" dxfId="3048" priority="24944"/>
  </conditionalFormatting>
  <conditionalFormatting sqref="A601">
    <cfRule type="duplicateValues" dxfId="3047" priority="24794"/>
    <cfRule type="duplicateValues" dxfId="3046" priority="24795"/>
    <cfRule type="duplicateValues" dxfId="3045" priority="24796"/>
    <cfRule type="duplicateValues" dxfId="3044" priority="24797"/>
    <cfRule type="duplicateValues" dxfId="3043" priority="24798"/>
    <cfRule type="duplicateValues" dxfId="3042" priority="24799"/>
    <cfRule type="duplicateValues" dxfId="3041" priority="24800"/>
    <cfRule type="duplicateValues" dxfId="3040" priority="24801"/>
    <cfRule type="duplicateValues" dxfId="3039" priority="24802"/>
    <cfRule type="duplicateValues" dxfId="3038" priority="24803"/>
    <cfRule type="duplicateValues" dxfId="3037" priority="24804"/>
    <cfRule type="duplicateValues" dxfId="3036" priority="24805"/>
    <cfRule type="duplicateValues" dxfId="3035" priority="24806"/>
    <cfRule type="duplicateValues" dxfId="3034" priority="24807"/>
    <cfRule type="duplicateValues" dxfId="3033" priority="24808"/>
    <cfRule type="duplicateValues" dxfId="3032" priority="24809"/>
    <cfRule type="duplicateValues" dxfId="3031" priority="24810"/>
    <cfRule type="duplicateValues" dxfId="3030" priority="24811"/>
    <cfRule type="duplicateValues" dxfId="3029" priority="24812"/>
    <cfRule type="duplicateValues" dxfId="3028" priority="24813"/>
    <cfRule type="duplicateValues" dxfId="3027" priority="24814"/>
    <cfRule type="duplicateValues" dxfId="3026" priority="24815"/>
    <cfRule type="duplicateValues" dxfId="3025" priority="24816"/>
    <cfRule type="duplicateValues" dxfId="3024" priority="24817"/>
    <cfRule type="duplicateValues" dxfId="3023" priority="24818"/>
    <cfRule type="duplicateValues" dxfId="3022" priority="24819"/>
    <cfRule type="duplicateValues" dxfId="3021" priority="24820"/>
    <cfRule type="duplicateValues" dxfId="3020" priority="24821"/>
    <cfRule type="duplicateValues" dxfId="3019" priority="24822"/>
    <cfRule type="duplicateValues" dxfId="3018" priority="24823"/>
    <cfRule type="duplicateValues" dxfId="3017" priority="24824"/>
    <cfRule type="duplicateValues" dxfId="3016" priority="24825"/>
    <cfRule type="duplicateValues" dxfId="3015" priority="24826"/>
    <cfRule type="duplicateValues" dxfId="3014" priority="24827"/>
    <cfRule type="duplicateValues" dxfId="3013" priority="24828"/>
    <cfRule type="duplicateValues" dxfId="3012" priority="24829"/>
    <cfRule type="duplicateValues" dxfId="3011" priority="24830"/>
    <cfRule type="duplicateValues" dxfId="3010" priority="24831"/>
    <cfRule type="duplicateValues" dxfId="3009" priority="24832"/>
    <cfRule type="duplicateValues" dxfId="3008" priority="24833"/>
    <cfRule type="duplicateValues" dxfId="3007" priority="24834"/>
    <cfRule type="duplicateValues" dxfId="3006" priority="24835"/>
    <cfRule type="duplicateValues" dxfId="3005" priority="24836"/>
    <cfRule type="duplicateValues" dxfId="3004" priority="24837"/>
    <cfRule type="duplicateValues" dxfId="3003" priority="24838"/>
    <cfRule type="duplicateValues" dxfId="3002" priority="24839"/>
    <cfRule type="duplicateValues" dxfId="3001" priority="24840"/>
    <cfRule type="duplicateValues" dxfId="3000" priority="24841"/>
    <cfRule type="duplicateValues" dxfId="2999" priority="24842"/>
    <cfRule type="duplicateValues" dxfId="2998" priority="24843"/>
    <cfRule type="duplicateValues" dxfId="2997" priority="24844"/>
    <cfRule type="duplicateValues" dxfId="2996" priority="24845"/>
    <cfRule type="duplicateValues" dxfId="2995" priority="24847"/>
    <cfRule type="duplicateValues" dxfId="2994" priority="24848"/>
    <cfRule type="duplicateValues" dxfId="2993" priority="24849"/>
    <cfRule type="duplicateValues" dxfId="2992" priority="24850"/>
    <cfRule type="duplicateValues" dxfId="2991" priority="24851"/>
    <cfRule type="duplicateValues" dxfId="2990" priority="24863"/>
    <cfRule type="duplicateValues" dxfId="2989" priority="24846"/>
    <cfRule type="duplicateValues" dxfId="2988" priority="24869"/>
    <cfRule type="duplicateValues" dxfId="2987" priority="24868"/>
    <cfRule type="duplicateValues" dxfId="2986" priority="24867"/>
    <cfRule type="duplicateValues" dxfId="2985" priority="24866"/>
    <cfRule type="duplicateValues" dxfId="2984" priority="24865"/>
    <cfRule type="duplicateValues" dxfId="2983" priority="24864"/>
    <cfRule type="duplicateValues" dxfId="2982" priority="24862"/>
    <cfRule type="duplicateValues" dxfId="2981" priority="24861"/>
    <cfRule type="duplicateValues" dxfId="2980" priority="24860"/>
    <cfRule type="duplicateValues" dxfId="2979" priority="24859"/>
    <cfRule type="duplicateValues" dxfId="2978" priority="24858"/>
    <cfRule type="duplicateValues" dxfId="2977" priority="24857"/>
    <cfRule type="duplicateValues" dxfId="2976" priority="24856"/>
    <cfRule type="duplicateValues" dxfId="2975" priority="24855"/>
    <cfRule type="duplicateValues" dxfId="2974" priority="24854"/>
    <cfRule type="duplicateValues" dxfId="2973" priority="24793"/>
    <cfRule type="duplicateValues" dxfId="2972" priority="24853"/>
    <cfRule type="duplicateValues" dxfId="2971" priority="24852"/>
  </conditionalFormatting>
  <conditionalFormatting sqref="A602:A603">
    <cfRule type="duplicateValues" dxfId="2970" priority="24781"/>
    <cfRule type="duplicateValues" dxfId="2969" priority="24782"/>
    <cfRule type="duplicateValues" dxfId="2968" priority="24783"/>
    <cfRule type="duplicateValues" dxfId="2967" priority="24784"/>
    <cfRule type="duplicateValues" dxfId="2966" priority="24785"/>
    <cfRule type="duplicateValues" dxfId="2965" priority="24786"/>
    <cfRule type="duplicateValues" dxfId="2964" priority="24723"/>
    <cfRule type="duplicateValues" dxfId="2963" priority="24787"/>
    <cfRule type="duplicateValues" dxfId="2962" priority="24788"/>
    <cfRule type="duplicateValues" dxfId="2961" priority="24789"/>
    <cfRule type="duplicateValues" dxfId="2960" priority="24790"/>
    <cfRule type="duplicateValues" dxfId="2959" priority="24791"/>
    <cfRule type="duplicateValues" dxfId="2958" priority="24722"/>
    <cfRule type="duplicateValues" dxfId="2957" priority="24721"/>
    <cfRule type="duplicateValues" dxfId="2956" priority="24792"/>
    <cfRule type="duplicateValues" dxfId="2955" priority="24724"/>
    <cfRule type="duplicateValues" dxfId="2954" priority="24725"/>
    <cfRule type="duplicateValues" dxfId="2953" priority="24720"/>
    <cfRule type="duplicateValues" dxfId="2952" priority="24719"/>
    <cfRule type="duplicateValues" dxfId="2951" priority="24718"/>
    <cfRule type="duplicateValues" dxfId="2950" priority="24717"/>
    <cfRule type="duplicateValues" dxfId="2949" priority="24716"/>
    <cfRule type="duplicateValues" dxfId="2948" priority="24726"/>
    <cfRule type="duplicateValues" dxfId="2947" priority="24727"/>
    <cfRule type="duplicateValues" dxfId="2946" priority="24754"/>
    <cfRule type="duplicateValues" dxfId="2945" priority="24728"/>
    <cfRule type="duplicateValues" dxfId="2944" priority="24734"/>
    <cfRule type="duplicateValues" dxfId="2943" priority="24730"/>
    <cfRule type="duplicateValues" dxfId="2942" priority="24731"/>
    <cfRule type="duplicateValues" dxfId="2941" priority="24732"/>
    <cfRule type="duplicateValues" dxfId="2940" priority="24733"/>
    <cfRule type="duplicateValues" dxfId="2939" priority="24735"/>
    <cfRule type="duplicateValues" dxfId="2938" priority="24736"/>
    <cfRule type="duplicateValues" dxfId="2937" priority="24737"/>
    <cfRule type="duplicateValues" dxfId="2936" priority="24738"/>
    <cfRule type="duplicateValues" dxfId="2935" priority="24739"/>
    <cfRule type="duplicateValues" dxfId="2934" priority="24740"/>
    <cfRule type="duplicateValues" dxfId="2933" priority="24741"/>
    <cfRule type="duplicateValues" dxfId="2932" priority="24742"/>
    <cfRule type="duplicateValues" dxfId="2931" priority="24743"/>
    <cfRule type="duplicateValues" dxfId="2930" priority="24744"/>
    <cfRule type="duplicateValues" dxfId="2929" priority="24746"/>
    <cfRule type="duplicateValues" dxfId="2928" priority="24747"/>
    <cfRule type="duplicateValues" dxfId="2927" priority="24748"/>
    <cfRule type="duplicateValues" dxfId="2926" priority="24749"/>
    <cfRule type="duplicateValues" dxfId="2925" priority="24750"/>
    <cfRule type="duplicateValues" dxfId="2924" priority="24751"/>
    <cfRule type="duplicateValues" dxfId="2923" priority="24752"/>
    <cfRule type="duplicateValues" dxfId="2922" priority="24753"/>
    <cfRule type="duplicateValues" dxfId="2921" priority="24755"/>
    <cfRule type="duplicateValues" dxfId="2920" priority="24756"/>
    <cfRule type="duplicateValues" dxfId="2919" priority="24757"/>
    <cfRule type="duplicateValues" dxfId="2918" priority="24758"/>
    <cfRule type="duplicateValues" dxfId="2917" priority="24759"/>
    <cfRule type="duplicateValues" dxfId="2916" priority="24760"/>
    <cfRule type="duplicateValues" dxfId="2915" priority="24745"/>
    <cfRule type="duplicateValues" dxfId="2914" priority="24761"/>
    <cfRule type="duplicateValues" dxfId="2913" priority="24762"/>
    <cfRule type="duplicateValues" dxfId="2912" priority="24763"/>
    <cfRule type="duplicateValues" dxfId="2911" priority="24764"/>
    <cfRule type="duplicateValues" dxfId="2910" priority="24765"/>
    <cfRule type="duplicateValues" dxfId="2909" priority="24766"/>
    <cfRule type="duplicateValues" dxfId="2908" priority="24767"/>
    <cfRule type="duplicateValues" dxfId="2907" priority="24768"/>
    <cfRule type="duplicateValues" dxfId="2906" priority="24769"/>
    <cfRule type="duplicateValues" dxfId="2905" priority="24770"/>
    <cfRule type="duplicateValues" dxfId="2904" priority="24771"/>
    <cfRule type="duplicateValues" dxfId="2903" priority="24772"/>
    <cfRule type="duplicateValues" dxfId="2902" priority="24773"/>
    <cfRule type="duplicateValues" dxfId="2901" priority="24774"/>
    <cfRule type="duplicateValues" dxfId="2900" priority="24775"/>
    <cfRule type="duplicateValues" dxfId="2899" priority="24776"/>
    <cfRule type="duplicateValues" dxfId="2898" priority="24777"/>
    <cfRule type="duplicateValues" dxfId="2897" priority="24729"/>
    <cfRule type="duplicateValues" dxfId="2896" priority="24778"/>
    <cfRule type="duplicateValues" dxfId="2895" priority="24779"/>
    <cfRule type="duplicateValues" dxfId="2894" priority="24780"/>
  </conditionalFormatting>
  <conditionalFormatting sqref="A604">
    <cfRule type="duplicateValues" dxfId="2893" priority="25819"/>
    <cfRule type="duplicateValues" dxfId="2892" priority="25820"/>
    <cfRule type="duplicateValues" dxfId="2891" priority="25821"/>
    <cfRule type="duplicateValues" dxfId="2890" priority="25822"/>
    <cfRule type="duplicateValues" dxfId="2889" priority="25823"/>
    <cfRule type="duplicateValues" dxfId="2888" priority="25824"/>
    <cfRule type="duplicateValues" dxfId="2887" priority="25825"/>
    <cfRule type="duplicateValues" dxfId="2886" priority="25826"/>
    <cfRule type="duplicateValues" dxfId="2885" priority="25827"/>
    <cfRule type="duplicateValues" dxfId="2884" priority="25828"/>
    <cfRule type="duplicateValues" dxfId="2883" priority="25806"/>
    <cfRule type="duplicateValues" dxfId="2882" priority="25830"/>
    <cfRule type="duplicateValues" dxfId="2881" priority="25765"/>
    <cfRule type="duplicateValues" dxfId="2880" priority="25829"/>
    <cfRule type="duplicateValues" dxfId="2879" priority="25831"/>
    <cfRule type="duplicateValues" dxfId="2878" priority="25832"/>
    <cfRule type="duplicateValues" dxfId="2877" priority="25833"/>
    <cfRule type="duplicateValues" dxfId="2876" priority="25834"/>
    <cfRule type="duplicateValues" dxfId="2875" priority="25835"/>
    <cfRule type="duplicateValues" dxfId="2874" priority="25836"/>
    <cfRule type="duplicateValues" dxfId="2873" priority="25837"/>
    <cfRule type="duplicateValues" dxfId="2872" priority="25839"/>
    <cfRule type="duplicateValues" dxfId="2871" priority="25840"/>
    <cfRule type="duplicateValues" dxfId="2870" priority="25841"/>
    <cfRule type="duplicateValues" dxfId="2869" priority="25842"/>
    <cfRule type="duplicateValues" dxfId="2868" priority="25843"/>
    <cfRule type="duplicateValues" dxfId="2867" priority="25805"/>
    <cfRule type="duplicateValues" dxfId="2866" priority="25807"/>
    <cfRule type="duplicateValues" dxfId="2865" priority="25808"/>
    <cfRule type="duplicateValues" dxfId="2864" priority="25809"/>
    <cfRule type="duplicateValues" dxfId="2863" priority="25810"/>
    <cfRule type="duplicateValues" dxfId="2862" priority="25811"/>
    <cfRule type="duplicateValues" dxfId="2861" priority="25812"/>
    <cfRule type="duplicateValues" dxfId="2860" priority="25813"/>
    <cfRule type="duplicateValues" dxfId="2859" priority="25814"/>
    <cfRule type="duplicateValues" dxfId="2858" priority="25815"/>
    <cfRule type="duplicateValues" dxfId="2857" priority="25838"/>
    <cfRule type="duplicateValues" dxfId="2856" priority="25818"/>
    <cfRule type="duplicateValues" dxfId="2855" priority="25816"/>
    <cfRule type="duplicateValues" dxfId="2854" priority="25817"/>
  </conditionalFormatting>
  <conditionalFormatting sqref="A605">
    <cfRule type="duplicateValues" dxfId="2853" priority="24576"/>
    <cfRule type="duplicateValues" dxfId="2852" priority="24575"/>
    <cfRule type="duplicateValues" dxfId="2851" priority="24574"/>
    <cfRule type="duplicateValues" dxfId="2850" priority="24573"/>
    <cfRule type="duplicateValues" dxfId="2849" priority="24572"/>
    <cfRule type="duplicateValues" dxfId="2848" priority="24571"/>
    <cfRule type="duplicateValues" dxfId="2847" priority="24570"/>
    <cfRule type="duplicateValues" dxfId="2846" priority="24568"/>
    <cfRule type="duplicateValues" dxfId="2845" priority="24567"/>
    <cfRule type="duplicateValues" dxfId="2844" priority="24566"/>
    <cfRule type="duplicateValues" dxfId="2843" priority="24565"/>
    <cfRule type="duplicateValues" dxfId="2842" priority="24564"/>
    <cfRule type="duplicateValues" dxfId="2841" priority="24563"/>
    <cfRule type="duplicateValues" dxfId="2840" priority="24562"/>
    <cfRule type="duplicateValues" dxfId="2839" priority="24561"/>
    <cfRule type="duplicateValues" dxfId="2838" priority="24560"/>
    <cfRule type="duplicateValues" dxfId="2837" priority="24559"/>
    <cfRule type="duplicateValues" dxfId="2836" priority="24558"/>
    <cfRule type="duplicateValues" dxfId="2835" priority="24569"/>
    <cfRule type="duplicateValues" dxfId="2834" priority="24552"/>
    <cfRule type="duplicateValues" dxfId="2833" priority="24553"/>
    <cfRule type="duplicateValues" dxfId="2832" priority="24554"/>
    <cfRule type="duplicateValues" dxfId="2831" priority="24555"/>
    <cfRule type="duplicateValues" dxfId="2830" priority="24556"/>
    <cfRule type="duplicateValues" dxfId="2829" priority="24557"/>
    <cfRule type="duplicateValues" dxfId="2828" priority="24597"/>
    <cfRule type="duplicateValues" dxfId="2827" priority="24596"/>
    <cfRule type="duplicateValues" dxfId="2826" priority="24594"/>
    <cfRule type="duplicateValues" dxfId="2825" priority="24593"/>
    <cfRule type="duplicateValues" dxfId="2824" priority="24592"/>
    <cfRule type="duplicateValues" dxfId="2823" priority="24591"/>
    <cfRule type="duplicateValues" dxfId="2822" priority="24590"/>
    <cfRule type="duplicateValues" dxfId="2821" priority="24535"/>
    <cfRule type="duplicateValues" dxfId="2820" priority="24589"/>
    <cfRule type="duplicateValues" dxfId="2819" priority="24588"/>
    <cfRule type="duplicateValues" dxfId="2818" priority="24587"/>
    <cfRule type="duplicateValues" dxfId="2817" priority="24586"/>
    <cfRule type="duplicateValues" dxfId="2816" priority="24585"/>
    <cfRule type="duplicateValues" dxfId="2815" priority="24584"/>
    <cfRule type="duplicateValues" dxfId="2814" priority="24583"/>
    <cfRule type="duplicateValues" dxfId="2813" priority="24582"/>
    <cfRule type="duplicateValues" dxfId="2812" priority="24581"/>
    <cfRule type="duplicateValues" dxfId="2811" priority="24580"/>
    <cfRule type="duplicateValues" dxfId="2810" priority="24551"/>
    <cfRule type="duplicateValues" dxfId="2809" priority="24550"/>
    <cfRule type="duplicateValues" dxfId="2808" priority="24549"/>
    <cfRule type="duplicateValues" dxfId="2807" priority="24548"/>
    <cfRule type="duplicateValues" dxfId="2806" priority="24547"/>
    <cfRule type="duplicateValues" dxfId="2805" priority="24546"/>
    <cfRule type="duplicateValues" dxfId="2804" priority="24545"/>
    <cfRule type="duplicateValues" dxfId="2803" priority="24544"/>
    <cfRule type="duplicateValues" dxfId="2802" priority="24543"/>
    <cfRule type="duplicateValues" dxfId="2801" priority="24595"/>
    <cfRule type="duplicateValues" dxfId="2800" priority="24541"/>
    <cfRule type="duplicateValues" dxfId="2799" priority="24540"/>
    <cfRule type="duplicateValues" dxfId="2798" priority="24539"/>
    <cfRule type="duplicateValues" dxfId="2797" priority="24538"/>
    <cfRule type="duplicateValues" dxfId="2796" priority="24537"/>
    <cfRule type="duplicateValues" dxfId="2795" priority="24536"/>
    <cfRule type="duplicateValues" dxfId="2794" priority="24534"/>
    <cfRule type="duplicateValues" dxfId="2793" priority="24533"/>
    <cfRule type="duplicateValues" dxfId="2792" priority="24579"/>
    <cfRule type="duplicateValues" dxfId="2791" priority="24532"/>
    <cfRule type="duplicateValues" dxfId="2790" priority="24531"/>
    <cfRule type="duplicateValues" dxfId="2789" priority="24530"/>
    <cfRule type="duplicateValues" dxfId="2788" priority="24529"/>
    <cfRule type="duplicateValues" dxfId="2787" priority="24528"/>
    <cfRule type="duplicateValues" dxfId="2786" priority="24527"/>
    <cfRule type="duplicateValues" dxfId="2785" priority="24526"/>
    <cfRule type="duplicateValues" dxfId="2784" priority="24525"/>
    <cfRule type="duplicateValues" dxfId="2783" priority="24524"/>
    <cfRule type="duplicateValues" dxfId="2782" priority="24523"/>
    <cfRule type="duplicateValues" dxfId="2781" priority="24522"/>
    <cfRule type="duplicateValues" dxfId="2780" priority="24521"/>
    <cfRule type="duplicateValues" dxfId="2779" priority="24578"/>
    <cfRule type="duplicateValues" dxfId="2778" priority="24577"/>
    <cfRule type="duplicateValues" dxfId="2777" priority="24542"/>
  </conditionalFormatting>
  <conditionalFormatting sqref="A606">
    <cfRule type="duplicateValues" dxfId="2776" priority="24349"/>
    <cfRule type="duplicateValues" dxfId="2775" priority="24348"/>
    <cfRule type="duplicateValues" dxfId="2774" priority="24347"/>
    <cfRule type="duplicateValues" dxfId="2773" priority="24346"/>
    <cfRule type="duplicateValues" dxfId="2772" priority="24345"/>
    <cfRule type="duplicateValues" dxfId="2771" priority="24344"/>
    <cfRule type="duplicateValues" dxfId="2770" priority="24343"/>
    <cfRule type="duplicateValues" dxfId="2769" priority="24342"/>
    <cfRule type="duplicateValues" dxfId="2768" priority="24341"/>
    <cfRule type="duplicateValues" dxfId="2767" priority="24340"/>
    <cfRule type="duplicateValues" dxfId="2766" priority="24339"/>
    <cfRule type="duplicateValues" dxfId="2765" priority="24338"/>
    <cfRule type="duplicateValues" dxfId="2764" priority="24337"/>
    <cfRule type="duplicateValues" dxfId="2763" priority="24336"/>
    <cfRule type="duplicateValues" dxfId="2762" priority="24335"/>
    <cfRule type="duplicateValues" dxfId="2761" priority="24334"/>
    <cfRule type="duplicateValues" dxfId="2760" priority="24333"/>
    <cfRule type="duplicateValues" dxfId="2759" priority="24332"/>
    <cfRule type="duplicateValues" dxfId="2758" priority="24331"/>
    <cfRule type="duplicateValues" dxfId="2757" priority="24330"/>
    <cfRule type="duplicateValues" dxfId="2756" priority="24329"/>
    <cfRule type="duplicateValues" dxfId="2755" priority="24328"/>
    <cfRule type="duplicateValues" dxfId="2754" priority="24327"/>
    <cfRule type="duplicateValues" dxfId="2753" priority="24326"/>
    <cfRule type="duplicateValues" dxfId="2752" priority="24325"/>
    <cfRule type="duplicateValues" dxfId="2751" priority="24324"/>
    <cfRule type="duplicateValues" dxfId="2750" priority="24323"/>
    <cfRule type="duplicateValues" dxfId="2749" priority="24322"/>
    <cfRule type="duplicateValues" dxfId="2748" priority="24321"/>
    <cfRule type="duplicateValues" dxfId="2747" priority="24320"/>
    <cfRule type="duplicateValues" dxfId="2746" priority="24319"/>
    <cfRule type="duplicateValues" dxfId="2745" priority="24318"/>
    <cfRule type="duplicateValues" dxfId="2744" priority="24317"/>
    <cfRule type="duplicateValues" dxfId="2743" priority="24316"/>
    <cfRule type="duplicateValues" dxfId="2742" priority="24315"/>
    <cfRule type="duplicateValues" dxfId="2741" priority="24314"/>
    <cfRule type="duplicateValues" dxfId="2740" priority="24313"/>
    <cfRule type="duplicateValues" dxfId="2739" priority="24312"/>
    <cfRule type="duplicateValues" dxfId="2738" priority="24311"/>
    <cfRule type="duplicateValues" dxfId="2737" priority="24310"/>
    <cfRule type="duplicateValues" dxfId="2736" priority="24309"/>
    <cfRule type="duplicateValues" dxfId="2735" priority="24308"/>
    <cfRule type="duplicateValues" dxfId="2734" priority="24307"/>
    <cfRule type="duplicateValues" dxfId="2733" priority="24306"/>
    <cfRule type="duplicateValues" dxfId="2732" priority="24305"/>
    <cfRule type="duplicateValues" dxfId="2731" priority="24304"/>
    <cfRule type="duplicateValues" dxfId="2730" priority="24303"/>
    <cfRule type="duplicateValues" dxfId="2729" priority="24302"/>
    <cfRule type="duplicateValues" dxfId="2728" priority="24301"/>
    <cfRule type="duplicateValues" dxfId="2727" priority="24300"/>
    <cfRule type="duplicateValues" dxfId="2726" priority="24299"/>
    <cfRule type="duplicateValues" dxfId="2725" priority="24298"/>
    <cfRule type="duplicateValues" dxfId="2724" priority="24297"/>
    <cfRule type="duplicateValues" dxfId="2723" priority="24296"/>
    <cfRule type="duplicateValues" dxfId="2722" priority="24295"/>
    <cfRule type="duplicateValues" dxfId="2721" priority="24294"/>
    <cfRule type="duplicateValues" dxfId="2720" priority="24293"/>
    <cfRule type="duplicateValues" dxfId="2719" priority="24292"/>
    <cfRule type="duplicateValues" dxfId="2718" priority="24291"/>
    <cfRule type="duplicateValues" dxfId="2717" priority="24290"/>
    <cfRule type="duplicateValues" dxfId="2716" priority="24289"/>
    <cfRule type="duplicateValues" dxfId="2715" priority="24288"/>
    <cfRule type="duplicateValues" dxfId="2714" priority="24287"/>
    <cfRule type="duplicateValues" dxfId="2713" priority="24359"/>
    <cfRule type="duplicateValues" dxfId="2712" priority="24363"/>
    <cfRule type="duplicateValues" dxfId="2711" priority="24362"/>
    <cfRule type="duplicateValues" dxfId="2710" priority="24361"/>
    <cfRule type="duplicateValues" dxfId="2709" priority="24360"/>
    <cfRule type="duplicateValues" dxfId="2708" priority="24358"/>
    <cfRule type="duplicateValues" dxfId="2707" priority="24357"/>
    <cfRule type="duplicateValues" dxfId="2706" priority="24356"/>
    <cfRule type="duplicateValues" dxfId="2705" priority="24355"/>
    <cfRule type="duplicateValues" dxfId="2704" priority="24354"/>
    <cfRule type="duplicateValues" dxfId="2703" priority="24353"/>
    <cfRule type="duplicateValues" dxfId="2702" priority="24352"/>
    <cfRule type="duplicateValues" dxfId="2701" priority="24351"/>
    <cfRule type="duplicateValues" dxfId="2700" priority="24350"/>
  </conditionalFormatting>
  <conditionalFormatting sqref="A607">
    <cfRule type="duplicateValues" dxfId="2699" priority="23978"/>
    <cfRule type="duplicateValues" dxfId="2698" priority="23979"/>
    <cfRule type="duplicateValues" dxfId="2697" priority="24014"/>
    <cfRule type="duplicateValues" dxfId="2696" priority="24012"/>
    <cfRule type="duplicateValues" dxfId="2695" priority="24011"/>
    <cfRule type="duplicateValues" dxfId="2694" priority="24010"/>
    <cfRule type="duplicateValues" dxfId="2693" priority="24009"/>
    <cfRule type="duplicateValues" dxfId="2692" priority="24008"/>
    <cfRule type="duplicateValues" dxfId="2691" priority="24007"/>
    <cfRule type="duplicateValues" dxfId="2690" priority="24006"/>
    <cfRule type="duplicateValues" dxfId="2689" priority="24005"/>
    <cfRule type="duplicateValues" dxfId="2688" priority="24004"/>
    <cfRule type="duplicateValues" dxfId="2687" priority="24003"/>
    <cfRule type="duplicateValues" dxfId="2686" priority="24002"/>
    <cfRule type="duplicateValues" dxfId="2685" priority="24001"/>
    <cfRule type="duplicateValues" dxfId="2684" priority="24015"/>
    <cfRule type="duplicateValues" dxfId="2683" priority="24000"/>
    <cfRule type="duplicateValues" dxfId="2682" priority="23999"/>
    <cfRule type="duplicateValues" dxfId="2681" priority="23980"/>
    <cfRule type="duplicateValues" dxfId="2680" priority="23981"/>
    <cfRule type="duplicateValues" dxfId="2679" priority="23982"/>
    <cfRule type="duplicateValues" dxfId="2678" priority="23983"/>
    <cfRule type="duplicateValues" dxfId="2677" priority="23984"/>
    <cfRule type="duplicateValues" dxfId="2676" priority="23985"/>
    <cfRule type="duplicateValues" dxfId="2675" priority="23986"/>
    <cfRule type="duplicateValues" dxfId="2674" priority="23987"/>
    <cfRule type="duplicateValues" dxfId="2673" priority="23988"/>
    <cfRule type="duplicateValues" dxfId="2672" priority="23989"/>
    <cfRule type="duplicateValues" dxfId="2671" priority="23990"/>
    <cfRule type="duplicateValues" dxfId="2670" priority="23991"/>
    <cfRule type="duplicateValues" dxfId="2669" priority="23992"/>
    <cfRule type="duplicateValues" dxfId="2668" priority="23993"/>
    <cfRule type="duplicateValues" dxfId="2667" priority="23994"/>
    <cfRule type="duplicateValues" dxfId="2666" priority="23995"/>
    <cfRule type="duplicateValues" dxfId="2665" priority="23939"/>
    <cfRule type="duplicateValues" dxfId="2664" priority="23940"/>
    <cfRule type="duplicateValues" dxfId="2663" priority="23941"/>
    <cfRule type="duplicateValues" dxfId="2662" priority="23942"/>
    <cfRule type="duplicateValues" dxfId="2661" priority="23997"/>
    <cfRule type="duplicateValues" dxfId="2660" priority="23943"/>
    <cfRule type="duplicateValues" dxfId="2659" priority="23944"/>
    <cfRule type="duplicateValues" dxfId="2658" priority="23945"/>
    <cfRule type="duplicateValues" dxfId="2657" priority="23946"/>
    <cfRule type="duplicateValues" dxfId="2656" priority="23947"/>
    <cfRule type="duplicateValues" dxfId="2655" priority="23948"/>
    <cfRule type="duplicateValues" dxfId="2654" priority="23949"/>
    <cfRule type="duplicateValues" dxfId="2653" priority="23950"/>
    <cfRule type="duplicateValues" dxfId="2652" priority="23951"/>
    <cfRule type="duplicateValues" dxfId="2651" priority="23952"/>
    <cfRule type="duplicateValues" dxfId="2650" priority="23953"/>
    <cfRule type="duplicateValues" dxfId="2649" priority="23954"/>
    <cfRule type="duplicateValues" dxfId="2648" priority="24013"/>
    <cfRule type="duplicateValues" dxfId="2647" priority="23955"/>
    <cfRule type="duplicateValues" dxfId="2646" priority="23956"/>
    <cfRule type="duplicateValues" dxfId="2645" priority="23957"/>
    <cfRule type="duplicateValues" dxfId="2644" priority="23958"/>
    <cfRule type="duplicateValues" dxfId="2643" priority="23959"/>
    <cfRule type="duplicateValues" dxfId="2642" priority="23960"/>
    <cfRule type="duplicateValues" dxfId="2641" priority="23961"/>
    <cfRule type="duplicateValues" dxfId="2640" priority="23996"/>
    <cfRule type="duplicateValues" dxfId="2639" priority="23962"/>
    <cfRule type="duplicateValues" dxfId="2638" priority="23963"/>
    <cfRule type="duplicateValues" dxfId="2637" priority="23964"/>
    <cfRule type="duplicateValues" dxfId="2636" priority="23965"/>
    <cfRule type="duplicateValues" dxfId="2635" priority="23966"/>
    <cfRule type="duplicateValues" dxfId="2634" priority="23967"/>
    <cfRule type="duplicateValues" dxfId="2633" priority="23968"/>
    <cfRule type="duplicateValues" dxfId="2632" priority="23969"/>
    <cfRule type="duplicateValues" dxfId="2631" priority="23970"/>
    <cfRule type="duplicateValues" dxfId="2630" priority="23971"/>
    <cfRule type="duplicateValues" dxfId="2629" priority="23972"/>
    <cfRule type="duplicateValues" dxfId="2628" priority="23973"/>
    <cfRule type="duplicateValues" dxfId="2627" priority="23974"/>
    <cfRule type="duplicateValues" dxfId="2626" priority="23975"/>
    <cfRule type="duplicateValues" dxfId="2625" priority="23976"/>
    <cfRule type="duplicateValues" dxfId="2624" priority="23977"/>
    <cfRule type="duplicateValues" dxfId="2623" priority="23998"/>
  </conditionalFormatting>
  <conditionalFormatting sqref="A608">
    <cfRule type="duplicateValues" dxfId="2622" priority="23882"/>
    <cfRule type="duplicateValues" dxfId="2621" priority="23920"/>
    <cfRule type="duplicateValues" dxfId="2620" priority="23862"/>
    <cfRule type="duplicateValues" dxfId="2619" priority="23863"/>
    <cfRule type="duplicateValues" dxfId="2618" priority="23864"/>
    <cfRule type="duplicateValues" dxfId="2617" priority="23865"/>
    <cfRule type="duplicateValues" dxfId="2616" priority="23866"/>
    <cfRule type="duplicateValues" dxfId="2615" priority="23867"/>
    <cfRule type="duplicateValues" dxfId="2614" priority="23868"/>
    <cfRule type="duplicateValues" dxfId="2613" priority="23869"/>
    <cfRule type="duplicateValues" dxfId="2612" priority="23870"/>
    <cfRule type="duplicateValues" dxfId="2611" priority="23871"/>
    <cfRule type="duplicateValues" dxfId="2610" priority="23872"/>
    <cfRule type="duplicateValues" dxfId="2609" priority="23873"/>
    <cfRule type="duplicateValues" dxfId="2608" priority="23874"/>
    <cfRule type="duplicateValues" dxfId="2607" priority="23875"/>
    <cfRule type="duplicateValues" dxfId="2606" priority="23876"/>
    <cfRule type="duplicateValues" dxfId="2605" priority="23877"/>
    <cfRule type="duplicateValues" dxfId="2604" priority="23878"/>
    <cfRule type="duplicateValues" dxfId="2603" priority="23879"/>
    <cfRule type="duplicateValues" dxfId="2602" priority="23880"/>
    <cfRule type="duplicateValues" dxfId="2601" priority="23881"/>
    <cfRule type="duplicateValues" dxfId="2600" priority="23883"/>
    <cfRule type="duplicateValues" dxfId="2599" priority="23884"/>
    <cfRule type="duplicateValues" dxfId="2598" priority="23885"/>
    <cfRule type="duplicateValues" dxfId="2597" priority="23886"/>
    <cfRule type="duplicateValues" dxfId="2596" priority="23887"/>
    <cfRule type="duplicateValues" dxfId="2595" priority="23888"/>
    <cfRule type="duplicateValues" dxfId="2594" priority="23889"/>
    <cfRule type="duplicateValues" dxfId="2593" priority="23890"/>
    <cfRule type="duplicateValues" dxfId="2592" priority="23891"/>
    <cfRule type="duplicateValues" dxfId="2591" priority="23892"/>
    <cfRule type="duplicateValues" dxfId="2590" priority="23893"/>
    <cfRule type="duplicateValues" dxfId="2589" priority="23894"/>
    <cfRule type="duplicateValues" dxfId="2588" priority="23896"/>
    <cfRule type="duplicateValues" dxfId="2587" priority="23897"/>
    <cfRule type="duplicateValues" dxfId="2586" priority="23898"/>
    <cfRule type="duplicateValues" dxfId="2585" priority="23899"/>
    <cfRule type="duplicateValues" dxfId="2584" priority="23900"/>
    <cfRule type="duplicateValues" dxfId="2583" priority="23901"/>
    <cfRule type="duplicateValues" dxfId="2582" priority="23902"/>
    <cfRule type="duplicateValues" dxfId="2581" priority="23903"/>
    <cfRule type="duplicateValues" dxfId="2580" priority="23904"/>
    <cfRule type="duplicateValues" dxfId="2579" priority="23905"/>
    <cfRule type="duplicateValues" dxfId="2578" priority="23906"/>
    <cfRule type="duplicateValues" dxfId="2577" priority="23907"/>
    <cfRule type="duplicateValues" dxfId="2576" priority="23908"/>
    <cfRule type="duplicateValues" dxfId="2575" priority="23909"/>
    <cfRule type="duplicateValues" dxfId="2574" priority="23910"/>
    <cfRule type="duplicateValues" dxfId="2573" priority="23911"/>
    <cfRule type="duplicateValues" dxfId="2572" priority="23912"/>
    <cfRule type="duplicateValues" dxfId="2571" priority="23913"/>
    <cfRule type="duplicateValues" dxfId="2570" priority="23914"/>
    <cfRule type="duplicateValues" dxfId="2569" priority="23915"/>
    <cfRule type="duplicateValues" dxfId="2568" priority="23916"/>
    <cfRule type="duplicateValues" dxfId="2567" priority="23917"/>
    <cfRule type="duplicateValues" dxfId="2566" priority="23918"/>
    <cfRule type="duplicateValues" dxfId="2565" priority="23919"/>
    <cfRule type="duplicateValues" dxfId="2564" priority="23921"/>
    <cfRule type="duplicateValues" dxfId="2563" priority="23922"/>
    <cfRule type="duplicateValues" dxfId="2562" priority="23923"/>
    <cfRule type="duplicateValues" dxfId="2561" priority="23924"/>
    <cfRule type="duplicateValues" dxfId="2560" priority="23925"/>
    <cfRule type="duplicateValues" dxfId="2559" priority="23926"/>
    <cfRule type="duplicateValues" dxfId="2558" priority="23927"/>
    <cfRule type="duplicateValues" dxfId="2557" priority="23928"/>
    <cfRule type="duplicateValues" dxfId="2556" priority="23929"/>
    <cfRule type="duplicateValues" dxfId="2555" priority="23930"/>
    <cfRule type="duplicateValues" dxfId="2554" priority="23931"/>
    <cfRule type="duplicateValues" dxfId="2553" priority="23932"/>
    <cfRule type="duplicateValues" dxfId="2552" priority="23933"/>
    <cfRule type="duplicateValues" dxfId="2551" priority="23934"/>
    <cfRule type="duplicateValues" dxfId="2550" priority="23935"/>
    <cfRule type="duplicateValues" dxfId="2549" priority="23936"/>
    <cfRule type="duplicateValues" dxfId="2548" priority="23937"/>
    <cfRule type="duplicateValues" dxfId="2547" priority="23938"/>
    <cfRule type="duplicateValues" dxfId="2546" priority="23895"/>
  </conditionalFormatting>
  <conditionalFormatting sqref="A609">
    <cfRule type="duplicateValues" dxfId="2545" priority="23648"/>
    <cfRule type="duplicateValues" dxfId="2544" priority="23628"/>
    <cfRule type="duplicateValues" dxfId="2543" priority="23663"/>
    <cfRule type="duplicateValues" dxfId="2542" priority="23662"/>
    <cfRule type="duplicateValues" dxfId="2541" priority="23661"/>
    <cfRule type="duplicateValues" dxfId="2540" priority="23660"/>
    <cfRule type="duplicateValues" dxfId="2539" priority="23659"/>
    <cfRule type="duplicateValues" dxfId="2538" priority="23658"/>
    <cfRule type="duplicateValues" dxfId="2537" priority="23657"/>
    <cfRule type="duplicateValues" dxfId="2536" priority="23656"/>
    <cfRule type="duplicateValues" dxfId="2535" priority="23655"/>
    <cfRule type="duplicateValues" dxfId="2534" priority="23654"/>
    <cfRule type="duplicateValues" dxfId="2533" priority="23653"/>
    <cfRule type="duplicateValues" dxfId="2532" priority="23652"/>
    <cfRule type="duplicateValues" dxfId="2531" priority="23651"/>
    <cfRule type="duplicateValues" dxfId="2530" priority="23650"/>
    <cfRule type="duplicateValues" dxfId="2529" priority="23649"/>
    <cfRule type="duplicateValues" dxfId="2528" priority="23587"/>
    <cfRule type="duplicateValues" dxfId="2527" priority="23588"/>
    <cfRule type="duplicateValues" dxfId="2526" priority="23590"/>
    <cfRule type="duplicateValues" dxfId="2525" priority="23589"/>
    <cfRule type="duplicateValues" dxfId="2524" priority="23591"/>
    <cfRule type="duplicateValues" dxfId="2523" priority="23592"/>
    <cfRule type="duplicateValues" dxfId="2522" priority="23593"/>
    <cfRule type="duplicateValues" dxfId="2521" priority="23594"/>
    <cfRule type="duplicateValues" dxfId="2520" priority="23595"/>
    <cfRule type="duplicateValues" dxfId="2519" priority="23596"/>
    <cfRule type="duplicateValues" dxfId="2518" priority="23597"/>
    <cfRule type="duplicateValues" dxfId="2517" priority="23598"/>
    <cfRule type="duplicateValues" dxfId="2516" priority="23599"/>
    <cfRule type="duplicateValues" dxfId="2515" priority="23600"/>
    <cfRule type="duplicateValues" dxfId="2514" priority="23601"/>
    <cfRule type="duplicateValues" dxfId="2513" priority="23602"/>
    <cfRule type="duplicateValues" dxfId="2512" priority="23603"/>
    <cfRule type="duplicateValues" dxfId="2511" priority="23604"/>
    <cfRule type="duplicateValues" dxfId="2510" priority="23605"/>
    <cfRule type="duplicateValues" dxfId="2509" priority="23606"/>
    <cfRule type="duplicateValues" dxfId="2508" priority="23607"/>
    <cfRule type="duplicateValues" dxfId="2507" priority="23608"/>
    <cfRule type="duplicateValues" dxfId="2506" priority="23647"/>
    <cfRule type="duplicateValues" dxfId="2505" priority="23610"/>
    <cfRule type="duplicateValues" dxfId="2504" priority="23611"/>
    <cfRule type="duplicateValues" dxfId="2503" priority="23612"/>
    <cfRule type="duplicateValues" dxfId="2502" priority="23613"/>
    <cfRule type="duplicateValues" dxfId="2501" priority="23614"/>
    <cfRule type="duplicateValues" dxfId="2500" priority="23615"/>
    <cfRule type="duplicateValues" dxfId="2499" priority="23616"/>
    <cfRule type="duplicateValues" dxfId="2498" priority="23617"/>
    <cfRule type="duplicateValues" dxfId="2497" priority="23618"/>
    <cfRule type="duplicateValues" dxfId="2496" priority="23619"/>
    <cfRule type="duplicateValues" dxfId="2495" priority="23620"/>
    <cfRule type="duplicateValues" dxfId="2494" priority="23621"/>
    <cfRule type="duplicateValues" dxfId="2493" priority="23622"/>
    <cfRule type="duplicateValues" dxfId="2492" priority="23623"/>
    <cfRule type="duplicateValues" dxfId="2491" priority="23624"/>
    <cfRule type="duplicateValues" dxfId="2490" priority="23625"/>
    <cfRule type="duplicateValues" dxfId="2489" priority="23626"/>
    <cfRule type="duplicateValues" dxfId="2488" priority="23627"/>
    <cfRule type="duplicateValues" dxfId="2487" priority="23609"/>
    <cfRule type="duplicateValues" dxfId="2486" priority="23629"/>
    <cfRule type="duplicateValues" dxfId="2485" priority="23630"/>
    <cfRule type="duplicateValues" dxfId="2484" priority="23631"/>
    <cfRule type="duplicateValues" dxfId="2483" priority="23632"/>
    <cfRule type="duplicateValues" dxfId="2482" priority="23633"/>
    <cfRule type="duplicateValues" dxfId="2481" priority="23634"/>
    <cfRule type="duplicateValues" dxfId="2480" priority="23635"/>
    <cfRule type="duplicateValues" dxfId="2479" priority="23636"/>
    <cfRule type="duplicateValues" dxfId="2478" priority="23637"/>
    <cfRule type="duplicateValues" dxfId="2477" priority="23638"/>
    <cfRule type="duplicateValues" dxfId="2476" priority="23639"/>
    <cfRule type="duplicateValues" dxfId="2475" priority="23640"/>
    <cfRule type="duplicateValues" dxfId="2474" priority="23641"/>
    <cfRule type="duplicateValues" dxfId="2473" priority="23642"/>
    <cfRule type="duplicateValues" dxfId="2472" priority="23643"/>
    <cfRule type="duplicateValues" dxfId="2471" priority="23644"/>
    <cfRule type="duplicateValues" dxfId="2470" priority="23645"/>
    <cfRule type="duplicateValues" dxfId="2469" priority="23646"/>
  </conditionalFormatting>
  <conditionalFormatting sqref="A610">
    <cfRule type="duplicateValues" dxfId="2468" priority="23576"/>
    <cfRule type="duplicateValues" dxfId="2467" priority="23510"/>
    <cfRule type="duplicateValues" dxfId="2466" priority="23511"/>
    <cfRule type="duplicateValues" dxfId="2465" priority="23512"/>
    <cfRule type="duplicateValues" dxfId="2464" priority="23514"/>
    <cfRule type="duplicateValues" dxfId="2463" priority="23515"/>
    <cfRule type="duplicateValues" dxfId="2462" priority="23516"/>
    <cfRule type="duplicateValues" dxfId="2461" priority="23517"/>
    <cfRule type="duplicateValues" dxfId="2460" priority="23518"/>
    <cfRule type="duplicateValues" dxfId="2459" priority="23519"/>
    <cfRule type="duplicateValues" dxfId="2458" priority="23520"/>
    <cfRule type="duplicateValues" dxfId="2457" priority="23521"/>
    <cfRule type="duplicateValues" dxfId="2456" priority="23522"/>
    <cfRule type="duplicateValues" dxfId="2455" priority="23523"/>
    <cfRule type="duplicateValues" dxfId="2454" priority="23524"/>
    <cfRule type="duplicateValues" dxfId="2453" priority="23525"/>
    <cfRule type="duplicateValues" dxfId="2452" priority="23526"/>
    <cfRule type="duplicateValues" dxfId="2451" priority="23527"/>
    <cfRule type="duplicateValues" dxfId="2450" priority="23528"/>
    <cfRule type="duplicateValues" dxfId="2449" priority="23529"/>
    <cfRule type="duplicateValues" dxfId="2448" priority="23530"/>
    <cfRule type="duplicateValues" dxfId="2447" priority="23531"/>
    <cfRule type="duplicateValues" dxfId="2446" priority="23532"/>
    <cfRule type="duplicateValues" dxfId="2445" priority="23533"/>
    <cfRule type="duplicateValues" dxfId="2444" priority="23534"/>
    <cfRule type="duplicateValues" dxfId="2443" priority="23535"/>
    <cfRule type="duplicateValues" dxfId="2442" priority="23536"/>
    <cfRule type="duplicateValues" dxfId="2441" priority="23537"/>
    <cfRule type="duplicateValues" dxfId="2440" priority="23538"/>
    <cfRule type="duplicateValues" dxfId="2439" priority="23539"/>
    <cfRule type="duplicateValues" dxfId="2438" priority="23540"/>
    <cfRule type="duplicateValues" dxfId="2437" priority="23541"/>
    <cfRule type="duplicateValues" dxfId="2436" priority="23542"/>
    <cfRule type="duplicateValues" dxfId="2435" priority="23543"/>
    <cfRule type="duplicateValues" dxfId="2434" priority="23544"/>
    <cfRule type="duplicateValues" dxfId="2433" priority="23545"/>
    <cfRule type="duplicateValues" dxfId="2432" priority="23546"/>
    <cfRule type="duplicateValues" dxfId="2431" priority="23547"/>
    <cfRule type="duplicateValues" dxfId="2430" priority="23548"/>
    <cfRule type="duplicateValues" dxfId="2429" priority="23549"/>
    <cfRule type="duplicateValues" dxfId="2428" priority="23550"/>
    <cfRule type="duplicateValues" dxfId="2427" priority="23551"/>
    <cfRule type="duplicateValues" dxfId="2426" priority="23553"/>
    <cfRule type="duplicateValues" dxfId="2425" priority="23554"/>
    <cfRule type="duplicateValues" dxfId="2424" priority="23555"/>
    <cfRule type="duplicateValues" dxfId="2423" priority="23556"/>
    <cfRule type="duplicateValues" dxfId="2422" priority="23557"/>
    <cfRule type="duplicateValues" dxfId="2421" priority="23558"/>
    <cfRule type="duplicateValues" dxfId="2420" priority="23559"/>
    <cfRule type="duplicateValues" dxfId="2419" priority="23560"/>
    <cfRule type="duplicateValues" dxfId="2418" priority="23561"/>
    <cfRule type="duplicateValues" dxfId="2417" priority="23562"/>
    <cfRule type="duplicateValues" dxfId="2416" priority="23563"/>
    <cfRule type="duplicateValues" dxfId="2415" priority="23564"/>
    <cfRule type="duplicateValues" dxfId="2414" priority="23565"/>
    <cfRule type="duplicateValues" dxfId="2413" priority="23566"/>
    <cfRule type="duplicateValues" dxfId="2412" priority="23567"/>
    <cfRule type="duplicateValues" dxfId="2411" priority="23568"/>
    <cfRule type="duplicateValues" dxfId="2410" priority="23569"/>
    <cfRule type="duplicateValues" dxfId="2409" priority="23570"/>
    <cfRule type="duplicateValues" dxfId="2408" priority="23585"/>
    <cfRule type="duplicateValues" dxfId="2407" priority="23586"/>
    <cfRule type="duplicateValues" dxfId="2406" priority="23573"/>
    <cfRule type="duplicateValues" dxfId="2405" priority="23574"/>
    <cfRule type="duplicateValues" dxfId="2404" priority="23575"/>
    <cfRule type="duplicateValues" dxfId="2403" priority="23552"/>
    <cfRule type="duplicateValues" dxfId="2402" priority="23572"/>
    <cfRule type="duplicateValues" dxfId="2401" priority="23577"/>
    <cfRule type="duplicateValues" dxfId="2400" priority="23578"/>
    <cfRule type="duplicateValues" dxfId="2399" priority="23579"/>
    <cfRule type="duplicateValues" dxfId="2398" priority="23580"/>
    <cfRule type="duplicateValues" dxfId="2397" priority="23581"/>
    <cfRule type="duplicateValues" dxfId="2396" priority="23582"/>
    <cfRule type="duplicateValues" dxfId="2395" priority="23513"/>
    <cfRule type="duplicateValues" dxfId="2394" priority="23583"/>
    <cfRule type="duplicateValues" dxfId="2393" priority="23584"/>
    <cfRule type="duplicateValues" dxfId="2392" priority="23571"/>
  </conditionalFormatting>
  <conditionalFormatting sqref="A611">
    <cfRule type="duplicateValues" dxfId="2391" priority="23497"/>
    <cfRule type="duplicateValues" dxfId="2390" priority="23498"/>
    <cfRule type="duplicateValues" dxfId="2389" priority="23499"/>
    <cfRule type="duplicateValues" dxfId="2388" priority="23500"/>
    <cfRule type="duplicateValues" dxfId="2387" priority="23501"/>
    <cfRule type="duplicateValues" dxfId="2386" priority="23502"/>
    <cfRule type="duplicateValues" dxfId="2385" priority="23503"/>
    <cfRule type="duplicateValues" dxfId="2384" priority="23504"/>
    <cfRule type="duplicateValues" dxfId="2383" priority="23505"/>
    <cfRule type="duplicateValues" dxfId="2382" priority="23506"/>
    <cfRule type="duplicateValues" dxfId="2381" priority="23507"/>
    <cfRule type="duplicateValues" dxfId="2380" priority="23508"/>
    <cfRule type="duplicateValues" dxfId="2379" priority="23509"/>
    <cfRule type="duplicateValues" dxfId="2378" priority="23458"/>
    <cfRule type="duplicateValues" dxfId="2377" priority="23433"/>
    <cfRule type="duplicateValues" dxfId="2376" priority="23434"/>
    <cfRule type="duplicateValues" dxfId="2375" priority="23435"/>
    <cfRule type="duplicateValues" dxfId="2374" priority="23436"/>
    <cfRule type="duplicateValues" dxfId="2373" priority="23437"/>
    <cfRule type="duplicateValues" dxfId="2372" priority="23438"/>
    <cfRule type="duplicateValues" dxfId="2371" priority="23439"/>
    <cfRule type="duplicateValues" dxfId="2370" priority="23440"/>
    <cfRule type="duplicateValues" dxfId="2369" priority="23441"/>
    <cfRule type="duplicateValues" dxfId="2368" priority="23442"/>
    <cfRule type="duplicateValues" dxfId="2367" priority="23443"/>
    <cfRule type="duplicateValues" dxfId="2366" priority="23444"/>
    <cfRule type="duplicateValues" dxfId="2365" priority="23445"/>
    <cfRule type="duplicateValues" dxfId="2364" priority="23446"/>
    <cfRule type="duplicateValues" dxfId="2363" priority="23447"/>
    <cfRule type="duplicateValues" dxfId="2362" priority="23448"/>
    <cfRule type="duplicateValues" dxfId="2361" priority="23449"/>
    <cfRule type="duplicateValues" dxfId="2360" priority="23450"/>
    <cfRule type="duplicateValues" dxfId="2359" priority="23451"/>
    <cfRule type="duplicateValues" dxfId="2358" priority="23452"/>
    <cfRule type="duplicateValues" dxfId="2357" priority="23453"/>
    <cfRule type="duplicateValues" dxfId="2356" priority="23454"/>
    <cfRule type="duplicateValues" dxfId="2355" priority="23455"/>
    <cfRule type="duplicateValues" dxfId="2354" priority="23456"/>
    <cfRule type="duplicateValues" dxfId="2353" priority="23457"/>
    <cfRule type="duplicateValues" dxfId="2352" priority="23459"/>
    <cfRule type="duplicateValues" dxfId="2351" priority="23460"/>
    <cfRule type="duplicateValues" dxfId="2350" priority="23461"/>
    <cfRule type="duplicateValues" dxfId="2349" priority="23462"/>
    <cfRule type="duplicateValues" dxfId="2348" priority="23463"/>
    <cfRule type="duplicateValues" dxfId="2347" priority="23464"/>
    <cfRule type="duplicateValues" dxfId="2346" priority="23465"/>
    <cfRule type="duplicateValues" dxfId="2345" priority="23466"/>
    <cfRule type="duplicateValues" dxfId="2344" priority="23467"/>
    <cfRule type="duplicateValues" dxfId="2343" priority="23468"/>
    <cfRule type="duplicateValues" dxfId="2342" priority="23469"/>
    <cfRule type="duplicateValues" dxfId="2341" priority="23470"/>
    <cfRule type="duplicateValues" dxfId="2340" priority="23471"/>
    <cfRule type="duplicateValues" dxfId="2339" priority="23472"/>
    <cfRule type="duplicateValues" dxfId="2338" priority="23473"/>
    <cfRule type="duplicateValues" dxfId="2337" priority="23474"/>
    <cfRule type="duplicateValues" dxfId="2336" priority="23475"/>
    <cfRule type="duplicateValues" dxfId="2335" priority="23476"/>
    <cfRule type="duplicateValues" dxfId="2334" priority="23477"/>
    <cfRule type="duplicateValues" dxfId="2333" priority="23478"/>
    <cfRule type="duplicateValues" dxfId="2332" priority="23479"/>
    <cfRule type="duplicateValues" dxfId="2331" priority="23480"/>
    <cfRule type="duplicateValues" dxfId="2330" priority="23481"/>
    <cfRule type="duplicateValues" dxfId="2329" priority="23482"/>
    <cfRule type="duplicateValues" dxfId="2328" priority="23483"/>
    <cfRule type="duplicateValues" dxfId="2327" priority="23484"/>
    <cfRule type="duplicateValues" dxfId="2326" priority="23485"/>
    <cfRule type="duplicateValues" dxfId="2325" priority="23486"/>
    <cfRule type="duplicateValues" dxfId="2324" priority="23487"/>
    <cfRule type="duplicateValues" dxfId="2323" priority="23488"/>
    <cfRule type="duplicateValues" dxfId="2322" priority="23489"/>
    <cfRule type="duplicateValues" dxfId="2321" priority="23490"/>
    <cfRule type="duplicateValues" dxfId="2320" priority="23491"/>
    <cfRule type="duplicateValues" dxfId="2319" priority="23492"/>
    <cfRule type="duplicateValues" dxfId="2318" priority="23493"/>
    <cfRule type="duplicateValues" dxfId="2317" priority="23494"/>
    <cfRule type="duplicateValues" dxfId="2316" priority="23495"/>
    <cfRule type="duplicateValues" dxfId="2315" priority="23496"/>
  </conditionalFormatting>
  <conditionalFormatting sqref="A612:A613">
    <cfRule type="duplicateValues" dxfId="2314" priority="23410"/>
    <cfRule type="duplicateValues" dxfId="2313" priority="23421"/>
    <cfRule type="duplicateValues" dxfId="2312" priority="23422"/>
    <cfRule type="duplicateValues" dxfId="2311" priority="23423"/>
    <cfRule type="duplicateValues" dxfId="2310" priority="23424"/>
    <cfRule type="duplicateValues" dxfId="2309" priority="23425"/>
    <cfRule type="duplicateValues" dxfId="2308" priority="23426"/>
    <cfRule type="duplicateValues" dxfId="2307" priority="23427"/>
    <cfRule type="duplicateValues" dxfId="2306" priority="23428"/>
    <cfRule type="duplicateValues" dxfId="2305" priority="23417"/>
    <cfRule type="duplicateValues" dxfId="2304" priority="23360"/>
    <cfRule type="duplicateValues" dxfId="2303" priority="23418"/>
    <cfRule type="duplicateValues" dxfId="2302" priority="23419"/>
    <cfRule type="duplicateValues" dxfId="2301" priority="23429"/>
    <cfRule type="duplicateValues" dxfId="2300" priority="23354"/>
    <cfRule type="duplicateValues" dxfId="2299" priority="23355"/>
    <cfRule type="duplicateValues" dxfId="2298" priority="23356"/>
    <cfRule type="duplicateValues" dxfId="2297" priority="23357"/>
    <cfRule type="duplicateValues" dxfId="2296" priority="23358"/>
    <cfRule type="duplicateValues" dxfId="2295" priority="23359"/>
    <cfRule type="duplicateValues" dxfId="2294" priority="23420"/>
    <cfRule type="duplicateValues" dxfId="2293" priority="23361"/>
    <cfRule type="duplicateValues" dxfId="2292" priority="23362"/>
    <cfRule type="duplicateValues" dxfId="2291" priority="23363"/>
    <cfRule type="duplicateValues" dxfId="2290" priority="23364"/>
    <cfRule type="duplicateValues" dxfId="2289" priority="23365"/>
    <cfRule type="duplicateValues" dxfId="2288" priority="23366"/>
    <cfRule type="duplicateValues" dxfId="2287" priority="23367"/>
    <cfRule type="duplicateValues" dxfId="2286" priority="23368"/>
    <cfRule type="duplicateValues" dxfId="2285" priority="23369"/>
    <cfRule type="duplicateValues" dxfId="2284" priority="23370"/>
    <cfRule type="duplicateValues" dxfId="2283" priority="23371"/>
    <cfRule type="duplicateValues" dxfId="2282" priority="23372"/>
    <cfRule type="duplicateValues" dxfId="2281" priority="23373"/>
    <cfRule type="duplicateValues" dxfId="2280" priority="23374"/>
    <cfRule type="duplicateValues" dxfId="2279" priority="23375"/>
    <cfRule type="duplicateValues" dxfId="2278" priority="23376"/>
    <cfRule type="duplicateValues" dxfId="2277" priority="23377"/>
    <cfRule type="duplicateValues" dxfId="2276" priority="23378"/>
    <cfRule type="duplicateValues" dxfId="2275" priority="23379"/>
    <cfRule type="duplicateValues" dxfId="2274" priority="23380"/>
    <cfRule type="duplicateValues" dxfId="2273" priority="23381"/>
    <cfRule type="duplicateValues" dxfId="2272" priority="23382"/>
    <cfRule type="duplicateValues" dxfId="2271" priority="23383"/>
    <cfRule type="duplicateValues" dxfId="2270" priority="23384"/>
    <cfRule type="duplicateValues" dxfId="2269" priority="23385"/>
    <cfRule type="duplicateValues" dxfId="2268" priority="23386"/>
    <cfRule type="duplicateValues" dxfId="2267" priority="23387"/>
    <cfRule type="duplicateValues" dxfId="2266" priority="23388"/>
    <cfRule type="duplicateValues" dxfId="2265" priority="23389"/>
    <cfRule type="duplicateValues" dxfId="2264" priority="23390"/>
    <cfRule type="duplicateValues" dxfId="2263" priority="23391"/>
    <cfRule type="duplicateValues" dxfId="2262" priority="23392"/>
    <cfRule type="duplicateValues" dxfId="2261" priority="23393"/>
    <cfRule type="duplicateValues" dxfId="2260" priority="23394"/>
    <cfRule type="duplicateValues" dxfId="2259" priority="23395"/>
    <cfRule type="duplicateValues" dxfId="2258" priority="23396"/>
    <cfRule type="duplicateValues" dxfId="2257" priority="23397"/>
    <cfRule type="duplicateValues" dxfId="2256" priority="23398"/>
    <cfRule type="duplicateValues" dxfId="2255" priority="23399"/>
    <cfRule type="duplicateValues" dxfId="2254" priority="23400"/>
    <cfRule type="duplicateValues" dxfId="2253" priority="23401"/>
    <cfRule type="duplicateValues" dxfId="2252" priority="23402"/>
    <cfRule type="duplicateValues" dxfId="2251" priority="23403"/>
    <cfRule type="duplicateValues" dxfId="2250" priority="23404"/>
    <cfRule type="duplicateValues" dxfId="2249" priority="23405"/>
    <cfRule type="duplicateValues" dxfId="2248" priority="23406"/>
    <cfRule type="duplicateValues" dxfId="2247" priority="23407"/>
    <cfRule type="duplicateValues" dxfId="2246" priority="23408"/>
    <cfRule type="duplicateValues" dxfId="2245" priority="23409"/>
    <cfRule type="duplicateValues" dxfId="2244" priority="23430"/>
    <cfRule type="duplicateValues" dxfId="2243" priority="23411"/>
    <cfRule type="duplicateValues" dxfId="2242" priority="23412"/>
    <cfRule type="duplicateValues" dxfId="2241" priority="23413"/>
    <cfRule type="duplicateValues" dxfId="2240" priority="23414"/>
    <cfRule type="duplicateValues" dxfId="2239" priority="23415"/>
    <cfRule type="duplicateValues" dxfId="2238" priority="23416"/>
  </conditionalFormatting>
  <conditionalFormatting sqref="A614:A624">
    <cfRule type="duplicateValues" dxfId="2237" priority="22378"/>
    <cfRule type="duplicateValues" dxfId="2236" priority="22407"/>
    <cfRule type="duplicateValues" dxfId="2235" priority="22409"/>
    <cfRule type="duplicateValues" dxfId="2234" priority="22406"/>
  </conditionalFormatting>
  <conditionalFormatting sqref="A625:A629">
    <cfRule type="duplicateValues" dxfId="2233" priority="1684354"/>
    <cfRule type="duplicateValues" dxfId="2232" priority="1684378"/>
    <cfRule type="duplicateValues" dxfId="2231" priority="1684347"/>
    <cfRule type="duplicateValues" dxfId="2230" priority="1684353"/>
  </conditionalFormatting>
  <conditionalFormatting sqref="A630:A631">
    <cfRule type="duplicateValues" dxfId="2229" priority="3292"/>
    <cfRule type="duplicateValues" dxfId="2228" priority="3258"/>
    <cfRule type="duplicateValues" dxfId="2227" priority="3257"/>
    <cfRule type="duplicateValues" dxfId="2226" priority="3256"/>
    <cfRule type="duplicateValues" dxfId="2225" priority="3255"/>
    <cfRule type="duplicateValues" dxfId="2224" priority="3254"/>
    <cfRule type="duplicateValues" dxfId="2223" priority="3262"/>
    <cfRule type="duplicateValues" dxfId="2222" priority="3260"/>
    <cfRule type="duplicateValues" dxfId="2221" priority="3259"/>
    <cfRule type="duplicateValues" dxfId="2220" priority="3281"/>
    <cfRule type="duplicateValues" dxfId="2219" priority="3283"/>
    <cfRule type="duplicateValues" dxfId="2218" priority="3284"/>
    <cfRule type="duplicateValues" dxfId="2217" priority="3285"/>
    <cfRule type="duplicateValues" dxfId="2216" priority="3286"/>
    <cfRule type="duplicateValues" dxfId="2215" priority="3287"/>
    <cfRule type="duplicateValues" dxfId="2214" priority="3288"/>
    <cfRule type="duplicateValues" dxfId="2213" priority="3289"/>
    <cfRule type="duplicateValues" dxfId="2212" priority="3290"/>
    <cfRule type="duplicateValues" dxfId="2211" priority="3291"/>
    <cfRule type="duplicateValues" dxfId="2210" priority="3280"/>
    <cfRule type="duplicateValues" dxfId="2209" priority="3293"/>
    <cfRule type="duplicateValues" dxfId="2208" priority="3294"/>
    <cfRule type="duplicateValues" dxfId="2207" priority="3295"/>
    <cfRule type="duplicateValues" dxfId="2206" priority="3296"/>
    <cfRule type="duplicateValues" dxfId="2205" priority="3297"/>
    <cfRule type="duplicateValues" dxfId="2204" priority="3298"/>
    <cfRule type="duplicateValues" dxfId="2203" priority="3299"/>
    <cfRule type="duplicateValues" dxfId="2202" priority="3300"/>
    <cfRule type="duplicateValues" dxfId="2201" priority="3301"/>
    <cfRule type="duplicateValues" dxfId="2200" priority="3302"/>
    <cfRule type="duplicateValues" dxfId="2199" priority="3303"/>
    <cfRule type="duplicateValues" dxfId="2198" priority="3304"/>
    <cfRule type="duplicateValues" dxfId="2197" priority="3305"/>
    <cfRule type="duplicateValues" dxfId="2196" priority="3306"/>
    <cfRule type="duplicateValues" dxfId="2195" priority="3261"/>
    <cfRule type="duplicateValues" dxfId="2194" priority="3274"/>
    <cfRule type="duplicateValues" dxfId="2193" priority="3273"/>
    <cfRule type="duplicateValues" dxfId="2192" priority="3272"/>
    <cfRule type="duplicateValues" dxfId="2191" priority="3271"/>
    <cfRule type="duplicateValues" dxfId="2190" priority="3270"/>
    <cfRule type="duplicateValues" dxfId="2189" priority="3282"/>
    <cfRule type="duplicateValues" dxfId="2188" priority="3269"/>
    <cfRule type="duplicateValues" dxfId="2187" priority="3268"/>
    <cfRule type="duplicateValues" dxfId="2186" priority="3267"/>
    <cfRule type="duplicateValues" dxfId="2185" priority="3266"/>
    <cfRule type="duplicateValues" dxfId="2184" priority="3265"/>
    <cfRule type="duplicateValues" dxfId="2183" priority="3264"/>
    <cfRule type="duplicateValues" dxfId="2182" priority="3263"/>
    <cfRule type="duplicateValues" dxfId="2181" priority="3275"/>
    <cfRule type="duplicateValues" dxfId="2180" priority="3276"/>
    <cfRule type="duplicateValues" dxfId="2179" priority="3277"/>
    <cfRule type="duplicateValues" dxfId="2178" priority="3278"/>
    <cfRule type="duplicateValues" dxfId="2177" priority="3279"/>
  </conditionalFormatting>
  <conditionalFormatting sqref="A632:A634">
    <cfRule type="duplicateValues" dxfId="2176" priority="3249"/>
    <cfRule type="duplicateValues" dxfId="2175" priority="3248"/>
    <cfRule type="duplicateValues" dxfId="2174" priority="3247"/>
    <cfRule type="duplicateValues" dxfId="2173" priority="3246"/>
    <cfRule type="duplicateValues" dxfId="2172" priority="3245"/>
    <cfRule type="duplicateValues" dxfId="2171" priority="3244"/>
    <cfRule type="duplicateValues" dxfId="2170" priority="3243"/>
    <cfRule type="duplicateValues" dxfId="2169" priority="3242"/>
    <cfRule type="duplicateValues" dxfId="2168" priority="3241"/>
    <cfRule type="duplicateValues" dxfId="2167" priority="3240"/>
    <cfRule type="duplicateValues" dxfId="2166" priority="3239"/>
    <cfRule type="duplicateValues" dxfId="2165" priority="3238"/>
    <cfRule type="duplicateValues" dxfId="2164" priority="3237"/>
    <cfRule type="duplicateValues" dxfId="2163" priority="3236"/>
    <cfRule type="duplicateValues" dxfId="2162" priority="3235"/>
    <cfRule type="duplicateValues" dxfId="2161" priority="3234"/>
    <cfRule type="duplicateValues" dxfId="2160" priority="3232"/>
    <cfRule type="duplicateValues" dxfId="2159" priority="3231"/>
    <cfRule type="duplicateValues" dxfId="2158" priority="3230"/>
    <cfRule type="duplicateValues" dxfId="2157" priority="3229"/>
    <cfRule type="duplicateValues" dxfId="2156" priority="3228"/>
    <cfRule type="duplicateValues" dxfId="2155" priority="3227"/>
    <cfRule type="duplicateValues" dxfId="2154" priority="3226"/>
    <cfRule type="duplicateValues" dxfId="2153" priority="3218"/>
    <cfRule type="duplicateValues" dxfId="2152" priority="3217"/>
    <cfRule type="duplicateValues" dxfId="2151" priority="3216"/>
    <cfRule type="duplicateValues" dxfId="2150" priority="3215"/>
    <cfRule type="duplicateValues" dxfId="2149" priority="3214"/>
    <cfRule type="duplicateValues" dxfId="2148" priority="3213"/>
    <cfRule type="duplicateValues" dxfId="2147" priority="3212"/>
    <cfRule type="duplicateValues" dxfId="2146" priority="3211"/>
    <cfRule type="duplicateValues" dxfId="2145" priority="3210"/>
    <cfRule type="duplicateValues" dxfId="2144" priority="3209"/>
    <cfRule type="duplicateValues" dxfId="2143" priority="3208"/>
    <cfRule type="duplicateValues" dxfId="2142" priority="3207"/>
    <cfRule type="duplicateValues" dxfId="2141" priority="3206"/>
    <cfRule type="duplicateValues" dxfId="2140" priority="3205"/>
    <cfRule type="duplicateValues" dxfId="2139" priority="3204"/>
    <cfRule type="duplicateValues" dxfId="2138" priority="3203"/>
    <cfRule type="duplicateValues" dxfId="2137" priority="3202"/>
    <cfRule type="duplicateValues" dxfId="2136" priority="3201"/>
    <cfRule type="duplicateValues" dxfId="2135" priority="3220"/>
    <cfRule type="duplicateValues" dxfId="2134" priority="3221"/>
    <cfRule type="duplicateValues" dxfId="2133" priority="3222"/>
    <cfRule type="duplicateValues" dxfId="2132" priority="3225"/>
    <cfRule type="duplicateValues" dxfId="2131" priority="3223"/>
    <cfRule type="duplicateValues" dxfId="2130" priority="3224"/>
    <cfRule type="duplicateValues" dxfId="2129" priority="3253"/>
    <cfRule type="duplicateValues" dxfId="2128" priority="3252"/>
    <cfRule type="duplicateValues" dxfId="2127" priority="3251"/>
    <cfRule type="duplicateValues" dxfId="2126" priority="3219"/>
    <cfRule type="duplicateValues" dxfId="2125" priority="3250"/>
    <cfRule type="duplicateValues" dxfId="2124" priority="3233"/>
  </conditionalFormatting>
  <conditionalFormatting sqref="A635">
    <cfRule type="duplicateValues" dxfId="2123" priority="3185"/>
    <cfRule type="duplicateValues" dxfId="2122" priority="3186"/>
    <cfRule type="duplicateValues" dxfId="2121" priority="3148"/>
    <cfRule type="duplicateValues" dxfId="2120" priority="3149"/>
    <cfRule type="duplicateValues" dxfId="2119" priority="3200"/>
    <cfRule type="duplicateValues" dxfId="2118" priority="3199"/>
    <cfRule type="duplicateValues" dxfId="2117" priority="3198"/>
    <cfRule type="duplicateValues" dxfId="2116" priority="3197"/>
    <cfRule type="duplicateValues" dxfId="2115" priority="3196"/>
    <cfRule type="duplicateValues" dxfId="2114" priority="3195"/>
    <cfRule type="duplicateValues" dxfId="2113" priority="3193"/>
    <cfRule type="duplicateValues" dxfId="2112" priority="3192"/>
    <cfRule type="duplicateValues" dxfId="2111" priority="3191"/>
    <cfRule type="duplicateValues" dxfId="2110" priority="3190"/>
    <cfRule type="duplicateValues" dxfId="2109" priority="3194"/>
    <cfRule type="duplicateValues" dxfId="2108" priority="3189"/>
    <cfRule type="duplicateValues" dxfId="2107" priority="3188"/>
    <cfRule type="duplicateValues" dxfId="2106" priority="3158"/>
    <cfRule type="duplicateValues" dxfId="2105" priority="3150"/>
    <cfRule type="duplicateValues" dxfId="2104" priority="3151"/>
    <cfRule type="duplicateValues" dxfId="2103" priority="3152"/>
    <cfRule type="duplicateValues" dxfId="2102" priority="3153"/>
    <cfRule type="duplicateValues" dxfId="2101" priority="3154"/>
    <cfRule type="duplicateValues" dxfId="2100" priority="3155"/>
    <cfRule type="duplicateValues" dxfId="2099" priority="3159"/>
    <cfRule type="duplicateValues" dxfId="2098" priority="3160"/>
    <cfRule type="duplicateValues" dxfId="2097" priority="3161"/>
    <cfRule type="duplicateValues" dxfId="2096" priority="3162"/>
    <cfRule type="duplicateValues" dxfId="2095" priority="3163"/>
    <cfRule type="duplicateValues" dxfId="2094" priority="3164"/>
    <cfRule type="duplicateValues" dxfId="2093" priority="3165"/>
    <cfRule type="duplicateValues" dxfId="2092" priority="3180"/>
    <cfRule type="duplicateValues" dxfId="2091" priority="3179"/>
    <cfRule type="duplicateValues" dxfId="2090" priority="3166"/>
    <cfRule type="duplicateValues" dxfId="2089" priority="3178"/>
    <cfRule type="duplicateValues" dxfId="2088" priority="3177"/>
    <cfRule type="duplicateValues" dxfId="2087" priority="3176"/>
    <cfRule type="duplicateValues" dxfId="2086" priority="3175"/>
    <cfRule type="duplicateValues" dxfId="2085" priority="3174"/>
    <cfRule type="duplicateValues" dxfId="2084" priority="3173"/>
    <cfRule type="duplicateValues" dxfId="2083" priority="3172"/>
    <cfRule type="duplicateValues" dxfId="2082" priority="3171"/>
    <cfRule type="duplicateValues" dxfId="2081" priority="3187"/>
    <cfRule type="duplicateValues" dxfId="2080" priority="3170"/>
    <cfRule type="duplicateValues" dxfId="2079" priority="3169"/>
    <cfRule type="duplicateValues" dxfId="2078" priority="3168"/>
    <cfRule type="duplicateValues" dxfId="2077" priority="3167"/>
    <cfRule type="duplicateValues" dxfId="2076" priority="3156"/>
    <cfRule type="duplicateValues" dxfId="2075" priority="3157"/>
    <cfRule type="duplicateValues" dxfId="2074" priority="3181"/>
    <cfRule type="duplicateValues" dxfId="2073" priority="3182"/>
    <cfRule type="duplicateValues" dxfId="2072" priority="3183"/>
    <cfRule type="duplicateValues" dxfId="2071" priority="3184"/>
  </conditionalFormatting>
  <conditionalFormatting sqref="A636">
    <cfRule type="duplicateValues" dxfId="2070" priority="3113"/>
    <cfRule type="duplicateValues" dxfId="2069" priority="3130"/>
    <cfRule type="duplicateValues" dxfId="2068" priority="3126"/>
    <cfRule type="duplicateValues" dxfId="2067" priority="3127"/>
    <cfRule type="duplicateValues" dxfId="2066" priority="3128"/>
    <cfRule type="duplicateValues" dxfId="2065" priority="3129"/>
    <cfRule type="duplicateValues" dxfId="2064" priority="3131"/>
    <cfRule type="duplicateValues" dxfId="2063" priority="3132"/>
    <cfRule type="duplicateValues" dxfId="2062" priority="3133"/>
    <cfRule type="duplicateValues" dxfId="2061" priority="3134"/>
    <cfRule type="duplicateValues" dxfId="2060" priority="3135"/>
    <cfRule type="duplicateValues" dxfId="2059" priority="3136"/>
    <cfRule type="duplicateValues" dxfId="2058" priority="3137"/>
    <cfRule type="duplicateValues" dxfId="2057" priority="3138"/>
    <cfRule type="duplicateValues" dxfId="2056" priority="3139"/>
    <cfRule type="duplicateValues" dxfId="2055" priority="3140"/>
    <cfRule type="duplicateValues" dxfId="2054" priority="3141"/>
    <cfRule type="duplicateValues" dxfId="2053" priority="3142"/>
    <cfRule type="duplicateValues" dxfId="2052" priority="3143"/>
    <cfRule type="duplicateValues" dxfId="2051" priority="3144"/>
    <cfRule type="duplicateValues" dxfId="2050" priority="3145"/>
    <cfRule type="duplicateValues" dxfId="2049" priority="3146"/>
    <cfRule type="duplicateValues" dxfId="2048" priority="3147"/>
    <cfRule type="duplicateValues" dxfId="2047" priority="3108"/>
    <cfRule type="duplicateValues" dxfId="2046" priority="3107"/>
    <cfRule type="duplicateValues" dxfId="2045" priority="3106"/>
    <cfRule type="duplicateValues" dxfId="2044" priority="3105"/>
    <cfRule type="duplicateValues" dxfId="2043" priority="3109"/>
    <cfRule type="duplicateValues" dxfId="2042" priority="3104"/>
    <cfRule type="duplicateValues" dxfId="2041" priority="3103"/>
    <cfRule type="duplicateValues" dxfId="2040" priority="3102"/>
    <cfRule type="duplicateValues" dxfId="2039" priority="3101"/>
    <cfRule type="duplicateValues" dxfId="2038" priority="3100"/>
    <cfRule type="duplicateValues" dxfId="2037" priority="3099"/>
    <cfRule type="duplicateValues" dxfId="2036" priority="3098"/>
    <cfRule type="duplicateValues" dxfId="2035" priority="3097"/>
    <cfRule type="duplicateValues" dxfId="2034" priority="3096"/>
    <cfRule type="duplicateValues" dxfId="2033" priority="3095"/>
    <cfRule type="duplicateValues" dxfId="2032" priority="3110"/>
    <cfRule type="duplicateValues" dxfId="2031" priority="3111"/>
    <cfRule type="duplicateValues" dxfId="2030" priority="3112"/>
    <cfRule type="duplicateValues" dxfId="2029" priority="3114"/>
    <cfRule type="duplicateValues" dxfId="2028" priority="3115"/>
    <cfRule type="duplicateValues" dxfId="2027" priority="3116"/>
    <cfRule type="duplicateValues" dxfId="2026" priority="3117"/>
    <cfRule type="duplicateValues" dxfId="2025" priority="3118"/>
    <cfRule type="duplicateValues" dxfId="2024" priority="3119"/>
    <cfRule type="duplicateValues" dxfId="2023" priority="3120"/>
    <cfRule type="duplicateValues" dxfId="2022" priority="3121"/>
    <cfRule type="duplicateValues" dxfId="2021" priority="3122"/>
    <cfRule type="duplicateValues" dxfId="2020" priority="3123"/>
    <cfRule type="duplicateValues" dxfId="2019" priority="3124"/>
    <cfRule type="duplicateValues" dxfId="2018" priority="3125"/>
  </conditionalFormatting>
  <conditionalFormatting sqref="A637:A639">
    <cfRule type="duplicateValues" dxfId="2017" priority="2983"/>
    <cfRule type="duplicateValues" dxfId="2016" priority="2984"/>
    <cfRule type="duplicateValues" dxfId="2015" priority="2985"/>
    <cfRule type="duplicateValues" dxfId="2014" priority="2986"/>
    <cfRule type="duplicateValues" dxfId="2013" priority="2987"/>
    <cfRule type="duplicateValues" dxfId="2012" priority="2996"/>
    <cfRule type="duplicateValues" dxfId="2011" priority="2997"/>
    <cfRule type="duplicateValues" dxfId="2010" priority="2988"/>
    <cfRule type="duplicateValues" dxfId="2009" priority="2989"/>
    <cfRule type="duplicateValues" dxfId="2008" priority="2990"/>
    <cfRule type="duplicateValues" dxfId="2007" priority="2991"/>
    <cfRule type="duplicateValues" dxfId="2006" priority="2992"/>
    <cfRule type="duplicateValues" dxfId="2005" priority="2993"/>
    <cfRule type="duplicateValues" dxfId="2004" priority="2994"/>
    <cfRule type="duplicateValues" dxfId="2003" priority="2995"/>
    <cfRule type="duplicateValues" dxfId="2002" priority="3031"/>
    <cfRule type="duplicateValues" dxfId="2001" priority="3029"/>
    <cfRule type="duplicateValues" dxfId="2000" priority="3028"/>
    <cfRule type="duplicateValues" dxfId="1999" priority="3027"/>
    <cfRule type="duplicateValues" dxfId="1998" priority="3026"/>
    <cfRule type="duplicateValues" dxfId="1997" priority="3025"/>
    <cfRule type="duplicateValues" dxfId="1996" priority="3024"/>
    <cfRule type="duplicateValues" dxfId="1995" priority="3023"/>
    <cfRule type="duplicateValues" dxfId="1994" priority="2981"/>
    <cfRule type="duplicateValues" dxfId="1993" priority="2998"/>
    <cfRule type="duplicateValues" dxfId="1992" priority="2982"/>
    <cfRule type="duplicateValues" dxfId="1991" priority="3022"/>
    <cfRule type="duplicateValues" dxfId="1990" priority="3021"/>
    <cfRule type="duplicateValues" dxfId="1989" priority="3020"/>
    <cfRule type="duplicateValues" dxfId="1988" priority="3019"/>
    <cfRule type="duplicateValues" dxfId="1987" priority="3018"/>
    <cfRule type="duplicateValues" dxfId="1986" priority="3017"/>
    <cfRule type="duplicateValues" dxfId="1985" priority="3016"/>
    <cfRule type="duplicateValues" dxfId="1984" priority="3015"/>
    <cfRule type="duplicateValues" dxfId="1983" priority="3014"/>
    <cfRule type="duplicateValues" dxfId="1982" priority="3013"/>
    <cfRule type="duplicateValues" dxfId="1981" priority="3012"/>
    <cfRule type="duplicateValues" dxfId="1980" priority="3011"/>
    <cfRule type="duplicateValues" dxfId="1979" priority="3010"/>
    <cfRule type="duplicateValues" dxfId="1978" priority="3009"/>
    <cfRule type="duplicateValues" dxfId="1977" priority="3032"/>
    <cfRule type="duplicateValues" dxfId="1976" priority="3008"/>
    <cfRule type="duplicateValues" dxfId="1975" priority="3007"/>
    <cfRule type="duplicateValues" dxfId="1974" priority="3006"/>
    <cfRule type="duplicateValues" dxfId="1973" priority="3005"/>
    <cfRule type="duplicateValues" dxfId="1972" priority="3004"/>
    <cfRule type="duplicateValues" dxfId="1971" priority="3003"/>
    <cfRule type="duplicateValues" dxfId="1970" priority="3002"/>
    <cfRule type="duplicateValues" dxfId="1969" priority="3001"/>
    <cfRule type="duplicateValues" dxfId="1968" priority="3000"/>
    <cfRule type="duplicateValues" dxfId="1967" priority="2999"/>
    <cfRule type="duplicateValues" dxfId="1966" priority="3030"/>
    <cfRule type="duplicateValues" dxfId="1965" priority="3033"/>
  </conditionalFormatting>
  <conditionalFormatting sqref="A640">
    <cfRule type="duplicateValues" dxfId="1964" priority="2880"/>
    <cfRule type="duplicateValues" dxfId="1963" priority="2875"/>
    <cfRule type="duplicateValues" dxfId="1962" priority="2876"/>
    <cfRule type="duplicateValues" dxfId="1961" priority="2882"/>
    <cfRule type="duplicateValues" dxfId="1960" priority="2883"/>
    <cfRule type="duplicateValues" dxfId="1959" priority="2884"/>
    <cfRule type="duplicateValues" dxfId="1958" priority="2885"/>
    <cfRule type="duplicateValues" dxfId="1957" priority="2881"/>
    <cfRule type="duplicateValues" dxfId="1956" priority="2886"/>
    <cfRule type="duplicateValues" dxfId="1955" priority="2887"/>
    <cfRule type="duplicateValues" dxfId="1954" priority="2888"/>
    <cfRule type="duplicateValues" dxfId="1953" priority="2889"/>
    <cfRule type="duplicateValues" dxfId="1952" priority="2890"/>
    <cfRule type="duplicateValues" dxfId="1951" priority="2891"/>
    <cfRule type="duplicateValues" dxfId="1950" priority="2892"/>
    <cfRule type="duplicateValues" dxfId="1949" priority="2893"/>
    <cfRule type="duplicateValues" dxfId="1948" priority="2894"/>
    <cfRule type="duplicateValues" dxfId="1947" priority="2895"/>
    <cfRule type="duplicateValues" dxfId="1946" priority="2896"/>
    <cfRule type="duplicateValues" dxfId="1945" priority="2897"/>
    <cfRule type="duplicateValues" dxfId="1944" priority="2898"/>
    <cfRule type="duplicateValues" dxfId="1943" priority="2899"/>
    <cfRule type="duplicateValues" dxfId="1942" priority="2900"/>
    <cfRule type="duplicateValues" dxfId="1941" priority="2901"/>
    <cfRule type="duplicateValues" dxfId="1940" priority="2902"/>
    <cfRule type="duplicateValues" dxfId="1939" priority="2903"/>
    <cfRule type="duplicateValues" dxfId="1938" priority="2905"/>
    <cfRule type="duplicateValues" dxfId="1937" priority="2906"/>
    <cfRule type="duplicateValues" dxfId="1936" priority="2907"/>
    <cfRule type="duplicateValues" dxfId="1935" priority="2908"/>
    <cfRule type="duplicateValues" dxfId="1934" priority="2909"/>
    <cfRule type="duplicateValues" dxfId="1933" priority="2910"/>
    <cfRule type="duplicateValues" dxfId="1932" priority="2911"/>
    <cfRule type="duplicateValues" dxfId="1931" priority="2912"/>
    <cfRule type="duplicateValues" dxfId="1930" priority="2913"/>
    <cfRule type="duplicateValues" dxfId="1929" priority="2914"/>
    <cfRule type="duplicateValues" dxfId="1928" priority="2916"/>
    <cfRule type="duplicateValues" dxfId="1927" priority="2915"/>
    <cfRule type="duplicateValues" dxfId="1926" priority="2917"/>
    <cfRule type="duplicateValues" dxfId="1925" priority="2877"/>
    <cfRule type="duplicateValues" dxfId="1924" priority="2918"/>
    <cfRule type="duplicateValues" dxfId="1923" priority="2904"/>
    <cfRule type="duplicateValues" dxfId="1922" priority="2919"/>
    <cfRule type="duplicateValues" dxfId="1921" priority="2920"/>
    <cfRule type="duplicateValues" dxfId="1920" priority="2921"/>
    <cfRule type="duplicateValues" dxfId="1919" priority="2922"/>
    <cfRule type="duplicateValues" dxfId="1918" priority="2923"/>
    <cfRule type="duplicateValues" dxfId="1917" priority="2924"/>
    <cfRule type="duplicateValues" dxfId="1916" priority="2925"/>
    <cfRule type="duplicateValues" dxfId="1915" priority="2926"/>
    <cfRule type="duplicateValues" dxfId="1914" priority="2879"/>
    <cfRule type="duplicateValues" dxfId="1913" priority="2878"/>
    <cfRule type="duplicateValues" dxfId="1912" priority="2927"/>
  </conditionalFormatting>
  <conditionalFormatting sqref="A641:A643">
    <cfRule type="duplicateValues" dxfId="1911" priority="2843"/>
    <cfRule type="duplicateValues" dxfId="1910" priority="2842"/>
    <cfRule type="duplicateValues" dxfId="1909" priority="2841"/>
    <cfRule type="duplicateValues" dxfId="1908" priority="2840"/>
    <cfRule type="duplicateValues" dxfId="1907" priority="2839"/>
    <cfRule type="duplicateValues" dxfId="1906" priority="2838"/>
    <cfRule type="duplicateValues" dxfId="1905" priority="2837"/>
    <cfRule type="duplicateValues" dxfId="1904" priority="2836"/>
    <cfRule type="duplicateValues" dxfId="1903" priority="2835"/>
    <cfRule type="duplicateValues" dxfId="1902" priority="2834"/>
    <cfRule type="duplicateValues" dxfId="1901" priority="2833"/>
    <cfRule type="duplicateValues" dxfId="1900" priority="2832"/>
    <cfRule type="duplicateValues" dxfId="1899" priority="2831"/>
    <cfRule type="duplicateValues" dxfId="1898" priority="2830"/>
    <cfRule type="duplicateValues" dxfId="1897" priority="2829"/>
    <cfRule type="duplicateValues" dxfId="1896" priority="2828"/>
    <cfRule type="duplicateValues" dxfId="1895" priority="2827"/>
    <cfRule type="duplicateValues" dxfId="1894" priority="2826"/>
    <cfRule type="duplicateValues" dxfId="1893" priority="2825"/>
    <cfRule type="duplicateValues" dxfId="1892" priority="2824"/>
    <cfRule type="duplicateValues" dxfId="1891" priority="2823"/>
    <cfRule type="duplicateValues" dxfId="1890" priority="2822"/>
    <cfRule type="duplicateValues" dxfId="1889" priority="2821"/>
    <cfRule type="duplicateValues" dxfId="1888" priority="2820"/>
    <cfRule type="duplicateValues" dxfId="1887" priority="2819"/>
    <cfRule type="duplicateValues" dxfId="1886" priority="2818"/>
    <cfRule type="duplicateValues" dxfId="1885" priority="2817"/>
    <cfRule type="duplicateValues" dxfId="1884" priority="2801"/>
    <cfRule type="duplicateValues" dxfId="1883" priority="2849"/>
    <cfRule type="duplicateValues" dxfId="1882" priority="2851"/>
    <cfRule type="duplicateValues" dxfId="1881" priority="2816"/>
    <cfRule type="duplicateValues" dxfId="1880" priority="2854"/>
    <cfRule type="duplicateValues" dxfId="1879" priority="2853"/>
    <cfRule type="duplicateValues" dxfId="1878" priority="2852"/>
    <cfRule type="duplicateValues" dxfId="1877" priority="2850"/>
    <cfRule type="duplicateValues" dxfId="1876" priority="2814"/>
    <cfRule type="duplicateValues" dxfId="1875" priority="2813"/>
    <cfRule type="duplicateValues" dxfId="1874" priority="2812"/>
    <cfRule type="duplicateValues" dxfId="1873" priority="2811"/>
    <cfRule type="duplicateValues" dxfId="1872" priority="2810"/>
    <cfRule type="duplicateValues" dxfId="1871" priority="2809"/>
    <cfRule type="duplicateValues" dxfId="1870" priority="2808"/>
    <cfRule type="duplicateValues" dxfId="1869" priority="2807"/>
    <cfRule type="duplicateValues" dxfId="1868" priority="2806"/>
    <cfRule type="duplicateValues" dxfId="1867" priority="2805"/>
    <cfRule type="duplicateValues" dxfId="1866" priority="2804"/>
    <cfRule type="duplicateValues" dxfId="1865" priority="2815"/>
    <cfRule type="duplicateValues" dxfId="1864" priority="2803"/>
    <cfRule type="duplicateValues" dxfId="1863" priority="2802"/>
    <cfRule type="duplicateValues" dxfId="1862" priority="2848"/>
    <cfRule type="duplicateValues" dxfId="1861" priority="2847"/>
    <cfRule type="duplicateValues" dxfId="1860" priority="2846"/>
    <cfRule type="duplicateValues" dxfId="1859" priority="2845"/>
    <cfRule type="duplicateValues" dxfId="1858" priority="2844"/>
  </conditionalFormatting>
  <conditionalFormatting sqref="A644">
    <cfRule type="duplicateValues" dxfId="1857" priority="2772"/>
    <cfRule type="duplicateValues" dxfId="1856" priority="2771"/>
    <cfRule type="duplicateValues" dxfId="1855" priority="2770"/>
    <cfRule type="duplicateValues" dxfId="1854" priority="2769"/>
    <cfRule type="duplicateValues" dxfId="1853" priority="2768"/>
    <cfRule type="duplicateValues" dxfId="1852" priority="2767"/>
    <cfRule type="duplicateValues" dxfId="1851" priority="2766"/>
    <cfRule type="duplicateValues" dxfId="1850" priority="2765"/>
    <cfRule type="duplicateValues" dxfId="1849" priority="2764"/>
    <cfRule type="duplicateValues" dxfId="1848" priority="2763"/>
    <cfRule type="duplicateValues" dxfId="1847" priority="2762"/>
    <cfRule type="duplicateValues" dxfId="1846" priority="2761"/>
    <cfRule type="duplicateValues" dxfId="1845" priority="2760"/>
    <cfRule type="duplicateValues" dxfId="1844" priority="2759"/>
    <cfRule type="duplicateValues" dxfId="1843" priority="2758"/>
    <cfRule type="duplicateValues" dxfId="1842" priority="2757"/>
    <cfRule type="duplicateValues" dxfId="1841" priority="2756"/>
    <cfRule type="duplicateValues" dxfId="1840" priority="2755"/>
    <cfRule type="duplicateValues" dxfId="1839" priority="2754"/>
    <cfRule type="duplicateValues" dxfId="1838" priority="2753"/>
    <cfRule type="duplicateValues" dxfId="1837" priority="2752"/>
    <cfRule type="duplicateValues" dxfId="1836" priority="2751"/>
    <cfRule type="duplicateValues" dxfId="1835" priority="2750"/>
    <cfRule type="duplicateValues" dxfId="1834" priority="2749"/>
    <cfRule type="duplicateValues" dxfId="1833" priority="2748"/>
    <cfRule type="duplicateValues" dxfId="1832" priority="2747"/>
    <cfRule type="duplicateValues" dxfId="1831" priority="2785"/>
    <cfRule type="duplicateValues" dxfId="1830" priority="2799"/>
    <cfRule type="duplicateValues" dxfId="1829" priority="2798"/>
    <cfRule type="duplicateValues" dxfId="1828" priority="2797"/>
    <cfRule type="duplicateValues" dxfId="1827" priority="2796"/>
    <cfRule type="duplicateValues" dxfId="1826" priority="2800"/>
    <cfRule type="duplicateValues" dxfId="1825" priority="2794"/>
    <cfRule type="duplicateValues" dxfId="1824" priority="2793"/>
    <cfRule type="duplicateValues" dxfId="1823" priority="2792"/>
    <cfRule type="duplicateValues" dxfId="1822" priority="2791"/>
    <cfRule type="duplicateValues" dxfId="1821" priority="2790"/>
    <cfRule type="duplicateValues" dxfId="1820" priority="2795"/>
    <cfRule type="duplicateValues" dxfId="1819" priority="2789"/>
    <cfRule type="duplicateValues" dxfId="1818" priority="2788"/>
    <cfRule type="duplicateValues" dxfId="1817" priority="2787"/>
    <cfRule type="duplicateValues" dxfId="1816" priority="2786"/>
    <cfRule type="duplicateValues" dxfId="1815" priority="2784"/>
    <cfRule type="duplicateValues" dxfId="1814" priority="2783"/>
    <cfRule type="duplicateValues" dxfId="1813" priority="2782"/>
    <cfRule type="duplicateValues" dxfId="1812" priority="2781"/>
    <cfRule type="duplicateValues" dxfId="1811" priority="2780"/>
    <cfRule type="duplicateValues" dxfId="1810" priority="2779"/>
    <cfRule type="duplicateValues" dxfId="1809" priority="2778"/>
    <cfRule type="duplicateValues" dxfId="1808" priority="2777"/>
    <cfRule type="duplicateValues" dxfId="1807" priority="2776"/>
    <cfRule type="duplicateValues" dxfId="1806" priority="2775"/>
    <cfRule type="duplicateValues" dxfId="1805" priority="2774"/>
    <cfRule type="duplicateValues" dxfId="1804" priority="2773"/>
  </conditionalFormatting>
  <conditionalFormatting sqref="A645">
    <cfRule type="duplicateValues" dxfId="1803" priority="2746"/>
    <cfRule type="duplicateValues" dxfId="1802" priority="2745"/>
    <cfRule type="duplicateValues" dxfId="1801" priority="2744"/>
    <cfRule type="duplicateValues" dxfId="1800" priority="2743"/>
    <cfRule type="duplicateValues" dxfId="1799" priority="2742"/>
    <cfRule type="duplicateValues" dxfId="1798" priority="2741"/>
    <cfRule type="duplicateValues" dxfId="1797" priority="2740"/>
    <cfRule type="duplicateValues" dxfId="1796" priority="2739"/>
    <cfRule type="duplicateValues" dxfId="1795" priority="2738"/>
    <cfRule type="duplicateValues" dxfId="1794" priority="2737"/>
    <cfRule type="duplicateValues" dxfId="1793" priority="2736"/>
    <cfRule type="duplicateValues" dxfId="1792" priority="2735"/>
    <cfRule type="duplicateValues" dxfId="1791" priority="2734"/>
    <cfRule type="duplicateValues" dxfId="1790" priority="2733"/>
    <cfRule type="duplicateValues" dxfId="1789" priority="2732"/>
    <cfRule type="duplicateValues" dxfId="1788" priority="2731"/>
    <cfRule type="duplicateValues" dxfId="1787" priority="2730"/>
    <cfRule type="duplicateValues" dxfId="1786" priority="2729"/>
    <cfRule type="duplicateValues" dxfId="1785" priority="2728"/>
    <cfRule type="duplicateValues" dxfId="1784" priority="2727"/>
    <cfRule type="duplicateValues" dxfId="1783" priority="2726"/>
    <cfRule type="duplicateValues" dxfId="1782" priority="2725"/>
    <cfRule type="duplicateValues" dxfId="1781" priority="2724"/>
    <cfRule type="duplicateValues" dxfId="1780" priority="2723"/>
    <cfRule type="duplicateValues" dxfId="1779" priority="2722"/>
    <cfRule type="duplicateValues" dxfId="1778" priority="2721"/>
    <cfRule type="duplicateValues" dxfId="1777" priority="2720"/>
    <cfRule type="duplicateValues" dxfId="1776" priority="2717"/>
    <cfRule type="duplicateValues" dxfId="1775" priority="2716"/>
    <cfRule type="duplicateValues" dxfId="1774" priority="2715"/>
    <cfRule type="duplicateValues" dxfId="1773" priority="2714"/>
    <cfRule type="duplicateValues" dxfId="1772" priority="2713"/>
    <cfRule type="duplicateValues" dxfId="1771" priority="2712"/>
    <cfRule type="duplicateValues" dxfId="1770" priority="2711"/>
    <cfRule type="duplicateValues" dxfId="1769" priority="2710"/>
    <cfRule type="duplicateValues" dxfId="1768" priority="2709"/>
    <cfRule type="duplicateValues" dxfId="1767" priority="2708"/>
    <cfRule type="duplicateValues" dxfId="1766" priority="2707"/>
    <cfRule type="duplicateValues" dxfId="1765" priority="2706"/>
    <cfRule type="duplicateValues" dxfId="1764" priority="2705"/>
    <cfRule type="duplicateValues" dxfId="1763" priority="2719"/>
    <cfRule type="duplicateValues" dxfId="1762" priority="2704"/>
    <cfRule type="duplicateValues" dxfId="1761" priority="2703"/>
    <cfRule type="duplicateValues" dxfId="1760" priority="2702"/>
    <cfRule type="duplicateValues" dxfId="1759" priority="2701"/>
    <cfRule type="duplicateValues" dxfId="1758" priority="2700"/>
    <cfRule type="duplicateValues" dxfId="1757" priority="2718"/>
    <cfRule type="duplicateValues" dxfId="1756" priority="2698"/>
    <cfRule type="duplicateValues" dxfId="1755" priority="2697"/>
    <cfRule type="duplicateValues" dxfId="1754" priority="2696"/>
    <cfRule type="duplicateValues" dxfId="1753" priority="2695"/>
    <cfRule type="duplicateValues" dxfId="1752" priority="2694"/>
    <cfRule type="duplicateValues" dxfId="1751" priority="2693"/>
    <cfRule type="duplicateValues" dxfId="1750" priority="2699"/>
  </conditionalFormatting>
  <conditionalFormatting sqref="A646">
    <cfRule type="duplicateValues" dxfId="1749" priority="2669"/>
    <cfRule type="duplicateValues" dxfId="1748" priority="2668"/>
    <cfRule type="duplicateValues" dxfId="1747" priority="2667"/>
    <cfRule type="duplicateValues" dxfId="1746" priority="2666"/>
    <cfRule type="duplicateValues" dxfId="1745" priority="2665"/>
    <cfRule type="duplicateValues" dxfId="1744" priority="2664"/>
    <cfRule type="duplicateValues" dxfId="1743" priority="2663"/>
    <cfRule type="duplicateValues" dxfId="1742" priority="2662"/>
    <cfRule type="duplicateValues" dxfId="1741" priority="2661"/>
    <cfRule type="duplicateValues" dxfId="1740" priority="2660"/>
    <cfRule type="duplicateValues" dxfId="1739" priority="2659"/>
    <cfRule type="duplicateValues" dxfId="1738" priority="2658"/>
    <cfRule type="duplicateValues" dxfId="1737" priority="2657"/>
    <cfRule type="duplicateValues" dxfId="1736" priority="2656"/>
    <cfRule type="duplicateValues" dxfId="1735" priority="2655"/>
    <cfRule type="duplicateValues" dxfId="1734" priority="2654"/>
    <cfRule type="duplicateValues" dxfId="1733" priority="2653"/>
    <cfRule type="duplicateValues" dxfId="1732" priority="2652"/>
    <cfRule type="duplicateValues" dxfId="1731" priority="2651"/>
    <cfRule type="duplicateValues" dxfId="1730" priority="2650"/>
    <cfRule type="duplicateValues" dxfId="1729" priority="2649"/>
    <cfRule type="duplicateValues" dxfId="1728" priority="2648"/>
    <cfRule type="duplicateValues" dxfId="1727" priority="2647"/>
    <cfRule type="duplicateValues" dxfId="1726" priority="2646"/>
    <cfRule type="duplicateValues" dxfId="1725" priority="2691"/>
    <cfRule type="duplicateValues" dxfId="1724" priority="2645"/>
    <cfRule type="duplicateValues" dxfId="1723" priority="2644"/>
    <cfRule type="duplicateValues" dxfId="1722" priority="2643"/>
    <cfRule type="duplicateValues" dxfId="1721" priority="2642"/>
    <cfRule type="duplicateValues" dxfId="1720" priority="2641"/>
    <cfRule type="duplicateValues" dxfId="1719" priority="2640"/>
    <cfRule type="duplicateValues" dxfId="1718" priority="2639"/>
    <cfRule type="duplicateValues" dxfId="1717" priority="2638"/>
    <cfRule type="duplicateValues" dxfId="1716" priority="2637"/>
    <cfRule type="duplicateValues" dxfId="1715" priority="2690"/>
    <cfRule type="duplicateValues" dxfId="1714" priority="2689"/>
    <cfRule type="duplicateValues" dxfId="1713" priority="2688"/>
    <cfRule type="duplicateValues" dxfId="1712" priority="2687"/>
    <cfRule type="duplicateValues" dxfId="1711" priority="2686"/>
    <cfRule type="duplicateValues" dxfId="1710" priority="2685"/>
    <cfRule type="duplicateValues" dxfId="1709" priority="2684"/>
    <cfRule type="duplicateValues" dxfId="1708" priority="2683"/>
    <cfRule type="duplicateValues" dxfId="1707" priority="2682"/>
    <cfRule type="duplicateValues" dxfId="1706" priority="2681"/>
    <cfRule type="duplicateValues" dxfId="1705" priority="2680"/>
    <cfRule type="duplicateValues" dxfId="1704" priority="2679"/>
    <cfRule type="duplicateValues" dxfId="1703" priority="2678"/>
    <cfRule type="duplicateValues" dxfId="1702" priority="2677"/>
    <cfRule type="duplicateValues" dxfId="1701" priority="2676"/>
    <cfRule type="duplicateValues" dxfId="1700" priority="2675"/>
    <cfRule type="duplicateValues" dxfId="1699" priority="2674"/>
    <cfRule type="duplicateValues" dxfId="1698" priority="2673"/>
    <cfRule type="duplicateValues" dxfId="1697" priority="2672"/>
    <cfRule type="duplicateValues" dxfId="1696" priority="2671"/>
    <cfRule type="duplicateValues" dxfId="1695" priority="2670"/>
  </conditionalFormatting>
  <conditionalFormatting sqref="A647:A648">
    <cfRule type="duplicateValues" dxfId="1694" priority="2515"/>
    <cfRule type="duplicateValues" dxfId="1693" priority="2491"/>
    <cfRule type="duplicateValues" dxfId="1692" priority="2492"/>
    <cfRule type="duplicateValues" dxfId="1691" priority="2493"/>
    <cfRule type="duplicateValues" dxfId="1690" priority="2494"/>
    <cfRule type="duplicateValues" dxfId="1689" priority="2495"/>
    <cfRule type="duplicateValues" dxfId="1688" priority="2498"/>
    <cfRule type="duplicateValues" dxfId="1687" priority="2466"/>
    <cfRule type="duplicateValues" dxfId="1686" priority="2467"/>
    <cfRule type="duplicateValues" dxfId="1685" priority="2468"/>
    <cfRule type="duplicateValues" dxfId="1684" priority="2469"/>
    <cfRule type="duplicateValues" dxfId="1683" priority="2470"/>
    <cfRule type="duplicateValues" dxfId="1682" priority="2471"/>
    <cfRule type="duplicateValues" dxfId="1681" priority="2472"/>
    <cfRule type="duplicateValues" dxfId="1680" priority="2473"/>
    <cfRule type="duplicateValues" dxfId="1679" priority="2520"/>
    <cfRule type="duplicateValues" dxfId="1678" priority="2519"/>
    <cfRule type="duplicateValues" dxfId="1677" priority="2518"/>
    <cfRule type="duplicateValues" dxfId="1676" priority="2517"/>
    <cfRule type="duplicateValues" dxfId="1675" priority="2516"/>
    <cfRule type="duplicateValues" dxfId="1674" priority="2477"/>
    <cfRule type="duplicateValues" dxfId="1673" priority="2514"/>
    <cfRule type="duplicateValues" dxfId="1672" priority="2513"/>
    <cfRule type="duplicateValues" dxfId="1671" priority="2512"/>
    <cfRule type="duplicateValues" dxfId="1670" priority="2511"/>
    <cfRule type="duplicateValues" dxfId="1669" priority="2510"/>
    <cfRule type="duplicateValues" dxfId="1668" priority="2509"/>
    <cfRule type="duplicateValues" dxfId="1667" priority="2508"/>
    <cfRule type="duplicateValues" dxfId="1666" priority="2507"/>
    <cfRule type="duplicateValues" dxfId="1665" priority="2506"/>
    <cfRule type="duplicateValues" dxfId="1664" priority="2505"/>
    <cfRule type="duplicateValues" dxfId="1663" priority="2504"/>
    <cfRule type="duplicateValues" dxfId="1662" priority="2503"/>
    <cfRule type="duplicateValues" dxfId="1661" priority="2502"/>
    <cfRule type="duplicateValues" dxfId="1660" priority="2501"/>
    <cfRule type="duplicateValues" dxfId="1659" priority="2500"/>
    <cfRule type="duplicateValues" dxfId="1658" priority="2499"/>
    <cfRule type="duplicateValues" dxfId="1657" priority="2474"/>
    <cfRule type="duplicateValues" dxfId="1656" priority="2475"/>
    <cfRule type="duplicateValues" dxfId="1655" priority="2476"/>
    <cfRule type="duplicateValues" dxfId="1654" priority="2497"/>
    <cfRule type="duplicateValues" dxfId="1653" priority="2478"/>
    <cfRule type="duplicateValues" dxfId="1652" priority="2479"/>
    <cfRule type="duplicateValues" dxfId="1651" priority="2480"/>
    <cfRule type="duplicateValues" dxfId="1650" priority="2481"/>
    <cfRule type="duplicateValues" dxfId="1649" priority="2482"/>
    <cfRule type="duplicateValues" dxfId="1648" priority="2483"/>
    <cfRule type="duplicateValues" dxfId="1647" priority="2484"/>
    <cfRule type="duplicateValues" dxfId="1646" priority="2485"/>
    <cfRule type="duplicateValues" dxfId="1645" priority="2486"/>
    <cfRule type="duplicateValues" dxfId="1644" priority="2496"/>
    <cfRule type="duplicateValues" dxfId="1643" priority="2487"/>
    <cfRule type="duplicateValues" dxfId="1642" priority="2488"/>
    <cfRule type="duplicateValues" dxfId="1641" priority="2489"/>
    <cfRule type="duplicateValues" dxfId="1640" priority="2490"/>
  </conditionalFormatting>
  <conditionalFormatting sqref="A649">
    <cfRule type="duplicateValues" dxfId="1639" priority="2460"/>
    <cfRule type="duplicateValues" dxfId="1638" priority="2461"/>
    <cfRule type="duplicateValues" dxfId="1637" priority="2462"/>
    <cfRule type="duplicateValues" dxfId="1636" priority="2463"/>
    <cfRule type="duplicateValues" dxfId="1635" priority="2464"/>
    <cfRule type="duplicateValues" dxfId="1634" priority="2465"/>
    <cfRule type="duplicateValues" dxfId="1633" priority="2438"/>
    <cfRule type="duplicateValues" dxfId="1632" priority="2447"/>
    <cfRule type="duplicateValues" dxfId="1631" priority="2440"/>
    <cfRule type="duplicateValues" dxfId="1630" priority="2441"/>
    <cfRule type="duplicateValues" dxfId="1629" priority="2442"/>
    <cfRule type="duplicateValues" dxfId="1628" priority="2443"/>
    <cfRule type="duplicateValues" dxfId="1627" priority="2444"/>
    <cfRule type="duplicateValues" dxfId="1626" priority="2445"/>
    <cfRule type="duplicateValues" dxfId="1625" priority="2446"/>
    <cfRule type="duplicateValues" dxfId="1624" priority="2448"/>
    <cfRule type="duplicateValues" dxfId="1623" priority="2449"/>
    <cfRule type="duplicateValues" dxfId="1622" priority="2450"/>
    <cfRule type="duplicateValues" dxfId="1621" priority="2451"/>
    <cfRule type="duplicateValues" dxfId="1620" priority="2452"/>
    <cfRule type="duplicateValues" dxfId="1619" priority="2453"/>
    <cfRule type="duplicateValues" dxfId="1618" priority="2454"/>
    <cfRule type="duplicateValues" dxfId="1617" priority="2455"/>
    <cfRule type="duplicateValues" dxfId="1616" priority="2456"/>
    <cfRule type="duplicateValues" dxfId="1615" priority="2457"/>
    <cfRule type="duplicateValues" dxfId="1614" priority="2458"/>
    <cfRule type="duplicateValues" dxfId="1613" priority="2459"/>
    <cfRule type="duplicateValues" dxfId="1612" priority="2439"/>
    <cfRule type="duplicateValues" dxfId="1611" priority="2411"/>
    <cfRule type="duplicateValues" dxfId="1610" priority="2412"/>
    <cfRule type="duplicateValues" dxfId="1609" priority="2413"/>
    <cfRule type="duplicateValues" dxfId="1608" priority="2414"/>
    <cfRule type="duplicateValues" dxfId="1607" priority="2415"/>
    <cfRule type="duplicateValues" dxfId="1606" priority="2416"/>
    <cfRule type="duplicateValues" dxfId="1605" priority="2417"/>
    <cfRule type="duplicateValues" dxfId="1604" priority="2418"/>
    <cfRule type="duplicateValues" dxfId="1603" priority="2419"/>
    <cfRule type="duplicateValues" dxfId="1602" priority="2420"/>
    <cfRule type="duplicateValues" dxfId="1601" priority="2421"/>
    <cfRule type="duplicateValues" dxfId="1600" priority="2422"/>
    <cfRule type="duplicateValues" dxfId="1599" priority="2423"/>
    <cfRule type="duplicateValues" dxfId="1598" priority="2424"/>
    <cfRule type="duplicateValues" dxfId="1597" priority="2425"/>
    <cfRule type="duplicateValues" dxfId="1596" priority="2426"/>
    <cfRule type="duplicateValues" dxfId="1595" priority="2427"/>
    <cfRule type="duplicateValues" dxfId="1594" priority="2428"/>
    <cfRule type="duplicateValues" dxfId="1593" priority="2429"/>
    <cfRule type="duplicateValues" dxfId="1592" priority="2430"/>
    <cfRule type="duplicateValues" dxfId="1591" priority="2431"/>
    <cfRule type="duplicateValues" dxfId="1590" priority="2432"/>
    <cfRule type="duplicateValues" dxfId="1589" priority="2433"/>
    <cfRule type="duplicateValues" dxfId="1588" priority="2434"/>
    <cfRule type="duplicateValues" dxfId="1587" priority="2435"/>
    <cfRule type="duplicateValues" dxfId="1586" priority="2436"/>
    <cfRule type="duplicateValues" dxfId="1585" priority="2437"/>
  </conditionalFormatting>
  <conditionalFormatting sqref="A650">
    <cfRule type="duplicateValues" dxfId="1584" priority="2396"/>
    <cfRule type="duplicateValues" dxfId="1583" priority="2356"/>
    <cfRule type="duplicateValues" dxfId="1582" priority="2357"/>
    <cfRule type="duplicateValues" dxfId="1581" priority="2358"/>
    <cfRule type="duplicateValues" dxfId="1580" priority="2359"/>
    <cfRule type="duplicateValues" dxfId="1579" priority="2360"/>
    <cfRule type="duplicateValues" dxfId="1578" priority="2361"/>
    <cfRule type="duplicateValues" dxfId="1577" priority="2362"/>
    <cfRule type="duplicateValues" dxfId="1576" priority="2363"/>
    <cfRule type="duplicateValues" dxfId="1575" priority="2364"/>
    <cfRule type="duplicateValues" dxfId="1574" priority="2365"/>
    <cfRule type="duplicateValues" dxfId="1573" priority="2366"/>
    <cfRule type="duplicateValues" dxfId="1572" priority="2367"/>
    <cfRule type="duplicateValues" dxfId="1571" priority="2368"/>
    <cfRule type="duplicateValues" dxfId="1570" priority="2369"/>
    <cfRule type="duplicateValues" dxfId="1569" priority="2370"/>
    <cfRule type="duplicateValues" dxfId="1568" priority="2371"/>
    <cfRule type="duplicateValues" dxfId="1567" priority="2372"/>
    <cfRule type="duplicateValues" dxfId="1566" priority="2373"/>
    <cfRule type="duplicateValues" dxfId="1565" priority="2374"/>
    <cfRule type="duplicateValues" dxfId="1564" priority="2393"/>
    <cfRule type="duplicateValues" dxfId="1563" priority="2394"/>
    <cfRule type="duplicateValues" dxfId="1562" priority="2395"/>
    <cfRule type="duplicateValues" dxfId="1561" priority="2377"/>
    <cfRule type="duplicateValues" dxfId="1560" priority="2397"/>
    <cfRule type="duplicateValues" dxfId="1559" priority="2398"/>
    <cfRule type="duplicateValues" dxfId="1558" priority="2399"/>
    <cfRule type="duplicateValues" dxfId="1557" priority="2400"/>
    <cfRule type="duplicateValues" dxfId="1556" priority="2401"/>
    <cfRule type="duplicateValues" dxfId="1555" priority="2402"/>
    <cfRule type="duplicateValues" dxfId="1554" priority="2403"/>
    <cfRule type="duplicateValues" dxfId="1553" priority="2404"/>
    <cfRule type="duplicateValues" dxfId="1552" priority="2405"/>
    <cfRule type="duplicateValues" dxfId="1551" priority="2406"/>
    <cfRule type="duplicateValues" dxfId="1550" priority="2378"/>
    <cfRule type="duplicateValues" dxfId="1549" priority="2407"/>
    <cfRule type="duplicateValues" dxfId="1548" priority="2408"/>
    <cfRule type="duplicateValues" dxfId="1547" priority="2409"/>
    <cfRule type="duplicateValues" dxfId="1546" priority="2410"/>
    <cfRule type="duplicateValues" dxfId="1545" priority="2379"/>
    <cfRule type="duplicateValues" dxfId="1544" priority="2376"/>
    <cfRule type="duplicateValues" dxfId="1543" priority="2380"/>
    <cfRule type="duplicateValues" dxfId="1542" priority="2375"/>
    <cfRule type="duplicateValues" dxfId="1541" priority="2381"/>
    <cfRule type="duplicateValues" dxfId="1540" priority="2382"/>
    <cfRule type="duplicateValues" dxfId="1539" priority="2383"/>
    <cfRule type="duplicateValues" dxfId="1538" priority="2384"/>
    <cfRule type="duplicateValues" dxfId="1537" priority="2385"/>
    <cfRule type="duplicateValues" dxfId="1536" priority="2386"/>
    <cfRule type="duplicateValues" dxfId="1535" priority="2387"/>
    <cfRule type="duplicateValues" dxfId="1534" priority="2388"/>
    <cfRule type="duplicateValues" dxfId="1533" priority="2389"/>
    <cfRule type="duplicateValues" dxfId="1532" priority="2390"/>
    <cfRule type="duplicateValues" dxfId="1531" priority="2391"/>
    <cfRule type="duplicateValues" dxfId="1530" priority="2392"/>
  </conditionalFormatting>
  <conditionalFormatting sqref="A651">
    <cfRule type="duplicateValues" dxfId="1529" priority="2314"/>
    <cfRule type="duplicateValues" dxfId="1528" priority="2313"/>
    <cfRule type="duplicateValues" dxfId="1527" priority="2312"/>
    <cfRule type="duplicateValues" dxfId="1526" priority="2311"/>
    <cfRule type="duplicateValues" dxfId="1525" priority="2310"/>
    <cfRule type="duplicateValues" dxfId="1524" priority="2309"/>
    <cfRule type="duplicateValues" dxfId="1523" priority="2308"/>
    <cfRule type="duplicateValues" dxfId="1522" priority="2307"/>
    <cfRule type="duplicateValues" dxfId="1521" priority="2306"/>
    <cfRule type="duplicateValues" dxfId="1520" priority="2305"/>
    <cfRule type="duplicateValues" dxfId="1519" priority="2304"/>
    <cfRule type="duplicateValues" dxfId="1518" priority="2303"/>
    <cfRule type="duplicateValues" dxfId="1517" priority="2302"/>
    <cfRule type="duplicateValues" dxfId="1516" priority="2301"/>
    <cfRule type="duplicateValues" dxfId="1515" priority="2332"/>
    <cfRule type="duplicateValues" dxfId="1514" priority="2333"/>
    <cfRule type="duplicateValues" dxfId="1513" priority="2334"/>
    <cfRule type="duplicateValues" dxfId="1512" priority="2335"/>
    <cfRule type="duplicateValues" dxfId="1511" priority="2336"/>
    <cfRule type="duplicateValues" dxfId="1510" priority="2337"/>
    <cfRule type="duplicateValues" dxfId="1509" priority="2338"/>
    <cfRule type="duplicateValues" dxfId="1508" priority="2339"/>
    <cfRule type="duplicateValues" dxfId="1507" priority="2340"/>
    <cfRule type="duplicateValues" dxfId="1506" priority="2341"/>
    <cfRule type="duplicateValues" dxfId="1505" priority="2342"/>
    <cfRule type="duplicateValues" dxfId="1504" priority="2343"/>
    <cfRule type="duplicateValues" dxfId="1503" priority="2344"/>
    <cfRule type="duplicateValues" dxfId="1502" priority="2346"/>
    <cfRule type="duplicateValues" dxfId="1501" priority="2347"/>
    <cfRule type="duplicateValues" dxfId="1500" priority="2348"/>
    <cfRule type="duplicateValues" dxfId="1499" priority="2349"/>
    <cfRule type="duplicateValues" dxfId="1498" priority="2350"/>
    <cfRule type="duplicateValues" dxfId="1497" priority="2351"/>
    <cfRule type="duplicateValues" dxfId="1496" priority="2353"/>
    <cfRule type="duplicateValues" dxfId="1495" priority="2354"/>
    <cfRule type="duplicateValues" dxfId="1494" priority="2355"/>
    <cfRule type="duplicateValues" dxfId="1493" priority="2352"/>
    <cfRule type="duplicateValues" dxfId="1492" priority="2345"/>
    <cfRule type="duplicateValues" dxfId="1491" priority="2331"/>
    <cfRule type="duplicateValues" dxfId="1490" priority="2330"/>
    <cfRule type="duplicateValues" dxfId="1489" priority="2329"/>
    <cfRule type="duplicateValues" dxfId="1488" priority="2328"/>
    <cfRule type="duplicateValues" dxfId="1487" priority="2327"/>
    <cfRule type="duplicateValues" dxfId="1486" priority="2326"/>
    <cfRule type="duplicateValues" dxfId="1485" priority="2325"/>
    <cfRule type="duplicateValues" dxfId="1484" priority="2324"/>
    <cfRule type="duplicateValues" dxfId="1483" priority="2323"/>
    <cfRule type="duplicateValues" dxfId="1482" priority="2322"/>
    <cfRule type="duplicateValues" dxfId="1481" priority="2321"/>
    <cfRule type="duplicateValues" dxfId="1480" priority="2320"/>
    <cfRule type="duplicateValues" dxfId="1479" priority="2319"/>
    <cfRule type="duplicateValues" dxfId="1478" priority="2318"/>
    <cfRule type="duplicateValues" dxfId="1477" priority="2317"/>
    <cfRule type="duplicateValues" dxfId="1476" priority="2316"/>
    <cfRule type="duplicateValues" dxfId="1475" priority="2315"/>
  </conditionalFormatting>
  <conditionalFormatting sqref="A652">
    <cfRule type="duplicateValues" dxfId="1474" priority="2275"/>
    <cfRule type="duplicateValues" dxfId="1473" priority="2265"/>
    <cfRule type="duplicateValues" dxfId="1472" priority="2266"/>
    <cfRule type="duplicateValues" dxfId="1471" priority="2267"/>
    <cfRule type="duplicateValues" dxfId="1470" priority="2268"/>
    <cfRule type="duplicateValues" dxfId="1469" priority="2269"/>
    <cfRule type="duplicateValues" dxfId="1468" priority="2270"/>
    <cfRule type="duplicateValues" dxfId="1467" priority="2271"/>
    <cfRule type="duplicateValues" dxfId="1466" priority="2272"/>
    <cfRule type="duplicateValues" dxfId="1465" priority="2273"/>
    <cfRule type="duplicateValues" dxfId="1464" priority="2274"/>
    <cfRule type="duplicateValues" dxfId="1463" priority="2294"/>
    <cfRule type="duplicateValues" dxfId="1462" priority="2276"/>
    <cfRule type="duplicateValues" dxfId="1461" priority="2277"/>
    <cfRule type="duplicateValues" dxfId="1460" priority="2285"/>
    <cfRule type="duplicateValues" dxfId="1459" priority="2278"/>
    <cfRule type="duplicateValues" dxfId="1458" priority="2251"/>
    <cfRule type="duplicateValues" dxfId="1457" priority="2299"/>
    <cfRule type="duplicateValues" dxfId="1456" priority="2298"/>
    <cfRule type="duplicateValues" dxfId="1455" priority="2297"/>
    <cfRule type="duplicateValues" dxfId="1454" priority="2296"/>
    <cfRule type="duplicateValues" dxfId="1453" priority="2295"/>
    <cfRule type="duplicateValues" dxfId="1452" priority="2246"/>
    <cfRule type="duplicateValues" dxfId="1451" priority="2289"/>
    <cfRule type="duplicateValues" dxfId="1450" priority="2293"/>
    <cfRule type="duplicateValues" dxfId="1449" priority="2292"/>
    <cfRule type="duplicateValues" dxfId="1448" priority="2291"/>
    <cfRule type="duplicateValues" dxfId="1447" priority="2290"/>
    <cfRule type="duplicateValues" dxfId="1446" priority="2247"/>
    <cfRule type="duplicateValues" dxfId="1445" priority="2286"/>
    <cfRule type="duplicateValues" dxfId="1444" priority="2287"/>
    <cfRule type="duplicateValues" dxfId="1443" priority="2248"/>
    <cfRule type="duplicateValues" dxfId="1442" priority="2288"/>
    <cfRule type="duplicateValues" dxfId="1441" priority="2300"/>
    <cfRule type="duplicateValues" dxfId="1440" priority="2264"/>
    <cfRule type="duplicateValues" dxfId="1439" priority="2262"/>
    <cfRule type="duplicateValues" dxfId="1438" priority="2261"/>
    <cfRule type="duplicateValues" dxfId="1437" priority="2260"/>
    <cfRule type="duplicateValues" dxfId="1436" priority="2259"/>
    <cfRule type="duplicateValues" dxfId="1435" priority="2257"/>
    <cfRule type="duplicateValues" dxfId="1434" priority="2258"/>
    <cfRule type="duplicateValues" dxfId="1433" priority="2252"/>
    <cfRule type="duplicateValues" dxfId="1432" priority="2253"/>
    <cfRule type="duplicateValues" dxfId="1431" priority="2254"/>
    <cfRule type="duplicateValues" dxfId="1430" priority="2255"/>
    <cfRule type="duplicateValues" dxfId="1429" priority="2256"/>
    <cfRule type="duplicateValues" dxfId="1428" priority="2279"/>
    <cfRule type="duplicateValues" dxfId="1427" priority="2263"/>
    <cfRule type="duplicateValues" dxfId="1426" priority="2249"/>
    <cfRule type="duplicateValues" dxfId="1425" priority="2250"/>
    <cfRule type="duplicateValues" dxfId="1424" priority="2280"/>
    <cfRule type="duplicateValues" dxfId="1423" priority="2281"/>
    <cfRule type="duplicateValues" dxfId="1422" priority="2282"/>
    <cfRule type="duplicateValues" dxfId="1421" priority="2283"/>
    <cfRule type="duplicateValues" dxfId="1420" priority="2284"/>
  </conditionalFormatting>
  <conditionalFormatting sqref="A653:A654">
    <cfRule type="duplicateValues" dxfId="1419" priority="2581"/>
    <cfRule type="duplicateValues" dxfId="1418" priority="2576"/>
    <cfRule type="duplicateValues" dxfId="1417" priority="2577"/>
    <cfRule type="duplicateValues" dxfId="1416" priority="2578"/>
    <cfRule type="duplicateValues" dxfId="1415" priority="2579"/>
    <cfRule type="duplicateValues" dxfId="1414" priority="2580"/>
  </conditionalFormatting>
  <conditionalFormatting sqref="A655:A656">
    <cfRule type="duplicateValues" dxfId="1413" priority="1682516"/>
  </conditionalFormatting>
  <conditionalFormatting sqref="A657">
    <cfRule type="duplicateValues" dxfId="1412" priority="7951"/>
    <cfRule type="duplicateValues" dxfId="1411" priority="7950"/>
    <cfRule type="duplicateValues" dxfId="1410" priority="7949"/>
    <cfRule type="duplicateValues" dxfId="1409" priority="7948"/>
    <cfRule type="duplicateValues" dxfId="1408" priority="7947"/>
    <cfRule type="duplicateValues" dxfId="1407" priority="7946"/>
    <cfRule type="duplicateValues" dxfId="1406" priority="7945"/>
    <cfRule type="duplicateValues" dxfId="1405" priority="7944"/>
    <cfRule type="duplicateValues" dxfId="1404" priority="7943"/>
    <cfRule type="duplicateValues" dxfId="1403" priority="7942"/>
    <cfRule type="duplicateValues" dxfId="1402" priority="7941"/>
    <cfRule type="duplicateValues" dxfId="1401" priority="7940"/>
    <cfRule type="duplicateValues" dxfId="1400" priority="7939"/>
    <cfRule type="duplicateValues" dxfId="1399" priority="7938"/>
    <cfRule type="duplicateValues" dxfId="1398" priority="7937"/>
    <cfRule type="duplicateValues" dxfId="1397" priority="7955"/>
    <cfRule type="duplicateValues" dxfId="1396" priority="7954"/>
    <cfRule type="duplicateValues" dxfId="1395" priority="7953"/>
    <cfRule type="duplicateValues" dxfId="1394" priority="7952"/>
    <cfRule type="duplicateValues" dxfId="1393" priority="7933"/>
    <cfRule type="duplicateValues" dxfId="1392" priority="7932"/>
    <cfRule type="duplicateValues" dxfId="1391" priority="7936"/>
    <cfRule type="duplicateValues" dxfId="1390" priority="7931"/>
    <cfRule type="duplicateValues" dxfId="1389" priority="7930"/>
    <cfRule type="duplicateValues" dxfId="1388" priority="7929"/>
    <cfRule type="duplicateValues" dxfId="1387" priority="7928"/>
    <cfRule type="duplicateValues" dxfId="1386" priority="7927"/>
    <cfRule type="duplicateValues" dxfId="1385" priority="7926"/>
    <cfRule type="duplicateValues" dxfId="1384" priority="7925"/>
    <cfRule type="duplicateValues" dxfId="1383" priority="7924"/>
    <cfRule type="duplicateValues" dxfId="1382" priority="7923"/>
    <cfRule type="duplicateValues" dxfId="1381" priority="7935"/>
    <cfRule type="duplicateValues" dxfId="1380" priority="7934"/>
  </conditionalFormatting>
  <conditionalFormatting sqref="A660">
    <cfRule type="duplicateValues" dxfId="1379" priority="27669"/>
    <cfRule type="duplicateValues" dxfId="1378" priority="27668"/>
    <cfRule type="duplicateValues" dxfId="1377" priority="27667"/>
    <cfRule type="duplicateValues" dxfId="1376" priority="27666"/>
    <cfRule type="duplicateValues" dxfId="1375" priority="27672"/>
    <cfRule type="duplicateValues" dxfId="1374" priority="27673"/>
    <cfRule type="duplicateValues" dxfId="1373" priority="27674"/>
    <cfRule type="duplicateValues" dxfId="1372" priority="27675"/>
    <cfRule type="duplicateValues" dxfId="1371" priority="27676"/>
    <cfRule type="duplicateValues" dxfId="1370" priority="27677"/>
    <cfRule type="duplicateValues" dxfId="1369" priority="27664"/>
    <cfRule type="duplicateValues" dxfId="1368" priority="27678"/>
    <cfRule type="duplicateValues" dxfId="1367" priority="27679"/>
    <cfRule type="duplicateValues" dxfId="1366" priority="27680"/>
    <cfRule type="duplicateValues" dxfId="1365" priority="27681"/>
    <cfRule type="duplicateValues" dxfId="1364" priority="27682"/>
    <cfRule type="duplicateValues" dxfId="1363" priority="27683"/>
    <cfRule type="duplicateValues" dxfId="1362" priority="27684"/>
    <cfRule type="duplicateValues" dxfId="1361" priority="27685"/>
    <cfRule type="duplicateValues" dxfId="1360" priority="27686"/>
    <cfRule type="duplicateValues" dxfId="1359" priority="27687"/>
    <cfRule type="duplicateValues" dxfId="1358" priority="27688"/>
    <cfRule type="duplicateValues" dxfId="1357" priority="27689"/>
    <cfRule type="duplicateValues" dxfId="1356" priority="27690"/>
    <cfRule type="duplicateValues" dxfId="1355" priority="27663"/>
    <cfRule type="duplicateValues" dxfId="1354" priority="27662"/>
    <cfRule type="duplicateValues" dxfId="1353" priority="27661"/>
    <cfRule type="duplicateValues" dxfId="1352" priority="27665"/>
    <cfRule type="duplicateValues" dxfId="1351" priority="27671"/>
    <cfRule type="duplicateValues" dxfId="1350" priority="27670"/>
  </conditionalFormatting>
  <conditionalFormatting sqref="A661">
    <cfRule type="duplicateValues" dxfId="1349" priority="27660"/>
    <cfRule type="duplicateValues" dxfId="1348" priority="27637"/>
    <cfRule type="duplicateValues" dxfId="1347" priority="27654"/>
    <cfRule type="duplicateValues" dxfId="1346" priority="27650"/>
    <cfRule type="duplicateValues" dxfId="1345" priority="27649"/>
    <cfRule type="duplicateValues" dxfId="1344" priority="27648"/>
    <cfRule type="duplicateValues" dxfId="1343" priority="27647"/>
    <cfRule type="duplicateValues" dxfId="1342" priority="27646"/>
    <cfRule type="duplicateValues" dxfId="1341" priority="27645"/>
    <cfRule type="duplicateValues" dxfId="1340" priority="27644"/>
    <cfRule type="duplicateValues" dxfId="1339" priority="27643"/>
    <cfRule type="duplicateValues" dxfId="1338" priority="27642"/>
    <cfRule type="duplicateValues" dxfId="1337" priority="27641"/>
    <cfRule type="duplicateValues" dxfId="1336" priority="27640"/>
    <cfRule type="duplicateValues" dxfId="1335" priority="27639"/>
    <cfRule type="duplicateValues" dxfId="1334" priority="27638"/>
    <cfRule type="duplicateValues" dxfId="1333" priority="27651"/>
    <cfRule type="duplicateValues" dxfId="1332" priority="27652"/>
    <cfRule type="duplicateValues" dxfId="1331" priority="27653"/>
    <cfRule type="duplicateValues" dxfId="1330" priority="27655"/>
    <cfRule type="duplicateValues" dxfId="1329" priority="27656"/>
    <cfRule type="duplicateValues" dxfId="1328" priority="27657"/>
    <cfRule type="duplicateValues" dxfId="1327" priority="27658"/>
    <cfRule type="duplicateValues" dxfId="1326" priority="27659"/>
    <cfRule type="duplicateValues" dxfId="1325" priority="27636"/>
    <cfRule type="duplicateValues" dxfId="1324" priority="27631"/>
    <cfRule type="duplicateValues" dxfId="1323" priority="27632"/>
    <cfRule type="duplicateValues" dxfId="1322" priority="27633"/>
    <cfRule type="duplicateValues" dxfId="1321" priority="27634"/>
    <cfRule type="duplicateValues" dxfId="1320" priority="27635"/>
  </conditionalFormatting>
  <conditionalFormatting sqref="A662">
    <cfRule type="duplicateValues" dxfId="1319" priority="27607"/>
    <cfRule type="duplicateValues" dxfId="1318" priority="27608"/>
    <cfRule type="duplicateValues" dxfId="1317" priority="27609"/>
    <cfRule type="duplicateValues" dxfId="1316" priority="27610"/>
    <cfRule type="duplicateValues" dxfId="1315" priority="27611"/>
    <cfRule type="duplicateValues" dxfId="1314" priority="27612"/>
    <cfRule type="duplicateValues" dxfId="1313" priority="27601"/>
    <cfRule type="duplicateValues" dxfId="1312" priority="27614"/>
    <cfRule type="duplicateValues" dxfId="1311" priority="27615"/>
    <cfRule type="duplicateValues" dxfId="1310" priority="27616"/>
    <cfRule type="duplicateValues" dxfId="1309" priority="27617"/>
    <cfRule type="duplicateValues" dxfId="1308" priority="27618"/>
    <cfRule type="duplicateValues" dxfId="1307" priority="27619"/>
    <cfRule type="duplicateValues" dxfId="1306" priority="27620"/>
    <cfRule type="duplicateValues" dxfId="1305" priority="27621"/>
    <cfRule type="duplicateValues" dxfId="1304" priority="27622"/>
    <cfRule type="duplicateValues" dxfId="1303" priority="27623"/>
    <cfRule type="duplicateValues" dxfId="1302" priority="27624"/>
    <cfRule type="duplicateValues" dxfId="1301" priority="27625"/>
    <cfRule type="duplicateValues" dxfId="1300" priority="27626"/>
    <cfRule type="duplicateValues" dxfId="1299" priority="27627"/>
    <cfRule type="duplicateValues" dxfId="1298" priority="27628"/>
    <cfRule type="duplicateValues" dxfId="1297" priority="27629"/>
    <cfRule type="duplicateValues" dxfId="1296" priority="27630"/>
    <cfRule type="duplicateValues" dxfId="1295" priority="27602"/>
    <cfRule type="duplicateValues" dxfId="1294" priority="27603"/>
    <cfRule type="duplicateValues" dxfId="1293" priority="27604"/>
    <cfRule type="duplicateValues" dxfId="1292" priority="27605"/>
    <cfRule type="duplicateValues" dxfId="1291" priority="27606"/>
    <cfRule type="duplicateValues" dxfId="1290" priority="27613"/>
  </conditionalFormatting>
  <conditionalFormatting sqref="A663">
    <cfRule type="duplicateValues" dxfId="1289" priority="27577"/>
    <cfRule type="duplicateValues" dxfId="1288" priority="1605799"/>
    <cfRule type="duplicateValues" dxfId="1287" priority="1605800"/>
    <cfRule type="duplicateValues" dxfId="1286" priority="1605801"/>
    <cfRule type="duplicateValues" dxfId="1285" priority="1605802"/>
    <cfRule type="duplicateValues" dxfId="1284" priority="27571"/>
    <cfRule type="duplicateValues" dxfId="1283" priority="27572"/>
    <cfRule type="duplicateValues" dxfId="1282" priority="27573"/>
    <cfRule type="duplicateValues" dxfId="1281" priority="27574"/>
    <cfRule type="duplicateValues" dxfId="1280" priority="27575"/>
    <cfRule type="duplicateValues" dxfId="1279" priority="27576"/>
    <cfRule type="duplicateValues" dxfId="1278" priority="27578"/>
    <cfRule type="duplicateValues" dxfId="1277" priority="27580"/>
    <cfRule type="duplicateValues" dxfId="1276" priority="27581"/>
    <cfRule type="duplicateValues" dxfId="1275" priority="27582"/>
    <cfRule type="duplicateValues" dxfId="1274" priority="27583"/>
    <cfRule type="duplicateValues" dxfId="1273" priority="27584"/>
    <cfRule type="duplicateValues" dxfId="1272" priority="27585"/>
    <cfRule type="duplicateValues" dxfId="1271" priority="27586"/>
    <cfRule type="duplicateValues" dxfId="1270" priority="27587"/>
    <cfRule type="duplicateValues" dxfId="1269" priority="27588"/>
    <cfRule type="duplicateValues" dxfId="1268" priority="27589"/>
    <cfRule type="duplicateValues" dxfId="1267" priority="27590"/>
    <cfRule type="duplicateValues" dxfId="1266" priority="27591"/>
    <cfRule type="duplicateValues" dxfId="1265" priority="27592"/>
    <cfRule type="duplicateValues" dxfId="1264" priority="27593"/>
    <cfRule type="duplicateValues" dxfId="1263" priority="27594"/>
    <cfRule type="duplicateValues" dxfId="1262" priority="27595"/>
    <cfRule type="duplicateValues" dxfId="1261" priority="27596"/>
    <cfRule type="duplicateValues" dxfId="1260" priority="27599"/>
  </conditionalFormatting>
  <conditionalFormatting sqref="A664">
    <cfRule type="duplicateValues" dxfId="1259" priority="27475"/>
    <cfRule type="duplicateValues" dxfId="1258" priority="27476"/>
    <cfRule type="duplicateValues" dxfId="1257" priority="27477"/>
    <cfRule type="duplicateValues" dxfId="1256" priority="27478"/>
    <cfRule type="duplicateValues" dxfId="1255" priority="27452"/>
    <cfRule type="duplicateValues" dxfId="1254" priority="27453"/>
    <cfRule type="duplicateValues" dxfId="1253" priority="27454"/>
    <cfRule type="duplicateValues" dxfId="1252" priority="27455"/>
    <cfRule type="duplicateValues" dxfId="1251" priority="27456"/>
    <cfRule type="duplicateValues" dxfId="1250" priority="27457"/>
    <cfRule type="duplicateValues" dxfId="1249" priority="27458"/>
    <cfRule type="duplicateValues" dxfId="1248" priority="27459"/>
    <cfRule type="duplicateValues" dxfId="1247" priority="27460"/>
    <cfRule type="duplicateValues" dxfId="1246" priority="27461"/>
    <cfRule type="duplicateValues" dxfId="1245" priority="27462"/>
    <cfRule type="duplicateValues" dxfId="1244" priority="27479"/>
    <cfRule type="duplicateValues" dxfId="1243" priority="27481"/>
    <cfRule type="duplicateValues" dxfId="1242" priority="27463"/>
    <cfRule type="duplicateValues" dxfId="1241" priority="27464"/>
    <cfRule type="duplicateValues" dxfId="1240" priority="27480"/>
    <cfRule type="duplicateValues" dxfId="1239" priority="27465"/>
    <cfRule type="duplicateValues" dxfId="1238" priority="27466"/>
    <cfRule type="duplicateValues" dxfId="1237" priority="27467"/>
    <cfRule type="duplicateValues" dxfId="1236" priority="27468"/>
    <cfRule type="duplicateValues" dxfId="1235" priority="27469"/>
    <cfRule type="duplicateValues" dxfId="1234" priority="27470"/>
    <cfRule type="duplicateValues" dxfId="1233" priority="27471"/>
    <cfRule type="duplicateValues" dxfId="1232" priority="27472"/>
    <cfRule type="duplicateValues" dxfId="1231" priority="27473"/>
    <cfRule type="duplicateValues" dxfId="1230" priority="27474"/>
  </conditionalFormatting>
  <conditionalFormatting sqref="A665">
    <cfRule type="duplicateValues" dxfId="1229" priority="27513"/>
    <cfRule type="duplicateValues" dxfId="1228" priority="27514"/>
    <cfRule type="duplicateValues" dxfId="1227" priority="27512"/>
    <cfRule type="duplicateValues" dxfId="1226" priority="27511"/>
    <cfRule type="duplicateValues" dxfId="1225" priority="27538"/>
    <cfRule type="duplicateValues" dxfId="1224" priority="27539"/>
    <cfRule type="duplicateValues" dxfId="1223" priority="27540"/>
    <cfRule type="duplicateValues" dxfId="1222" priority="27537"/>
    <cfRule type="duplicateValues" dxfId="1221" priority="27536"/>
    <cfRule type="duplicateValues" dxfId="1220" priority="27535"/>
    <cfRule type="duplicateValues" dxfId="1219" priority="27534"/>
    <cfRule type="duplicateValues" dxfId="1218" priority="27533"/>
    <cfRule type="duplicateValues" dxfId="1217" priority="27532"/>
    <cfRule type="duplicateValues" dxfId="1216" priority="27531"/>
    <cfRule type="duplicateValues" dxfId="1215" priority="27530"/>
    <cfRule type="duplicateValues" dxfId="1214" priority="27529"/>
    <cfRule type="duplicateValues" dxfId="1213" priority="27528"/>
    <cfRule type="duplicateValues" dxfId="1212" priority="27527"/>
    <cfRule type="duplicateValues" dxfId="1211" priority="27526"/>
    <cfRule type="duplicateValues" dxfId="1210" priority="27525"/>
    <cfRule type="duplicateValues" dxfId="1209" priority="27524"/>
    <cfRule type="duplicateValues" dxfId="1208" priority="27523"/>
    <cfRule type="duplicateValues" dxfId="1207" priority="27522"/>
    <cfRule type="duplicateValues" dxfId="1206" priority="27521"/>
    <cfRule type="duplicateValues" dxfId="1205" priority="27520"/>
    <cfRule type="duplicateValues" dxfId="1204" priority="27519"/>
    <cfRule type="duplicateValues" dxfId="1203" priority="27518"/>
    <cfRule type="duplicateValues" dxfId="1202" priority="27517"/>
    <cfRule type="duplicateValues" dxfId="1201" priority="27516"/>
    <cfRule type="duplicateValues" dxfId="1200" priority="27515"/>
  </conditionalFormatting>
  <conditionalFormatting sqref="A701">
    <cfRule type="duplicateValues" dxfId="1199" priority="42136"/>
    <cfRule type="duplicateValues" dxfId="1198" priority="42137"/>
    <cfRule type="duplicateValues" dxfId="1197" priority="42142"/>
    <cfRule type="duplicateValues" dxfId="1196" priority="42135"/>
    <cfRule type="duplicateValues" dxfId="1195" priority="42134"/>
    <cfRule type="duplicateValues" dxfId="1194" priority="42133"/>
    <cfRule type="duplicateValues" dxfId="1193" priority="42132"/>
    <cfRule type="duplicateValues" dxfId="1192" priority="42141"/>
    <cfRule type="duplicateValues" dxfId="1191" priority="42140"/>
    <cfRule type="duplicateValues" dxfId="1190" priority="42139"/>
    <cfRule type="duplicateValues" dxfId="1189" priority="42138"/>
  </conditionalFormatting>
  <conditionalFormatting sqref="A702 A717:A732 A704:A710 A713:A715">
    <cfRule type="duplicateValues" dxfId="1188" priority="1606345"/>
  </conditionalFormatting>
  <conditionalFormatting sqref="A711">
    <cfRule type="duplicateValues" dxfId="1187" priority="375"/>
    <cfRule type="duplicateValues" dxfId="1186" priority="369"/>
    <cfRule type="duplicateValues" dxfId="1185" priority="368"/>
    <cfRule type="duplicateValues" dxfId="1184" priority="370"/>
    <cfRule type="duplicateValues" dxfId="1183" priority="373"/>
    <cfRule type="duplicateValues" dxfId="1182" priority="371"/>
    <cfRule type="duplicateValues" dxfId="1181" priority="372"/>
    <cfRule type="duplicateValues" dxfId="1180" priority="400"/>
    <cfRule type="duplicateValues" dxfId="1179" priority="401"/>
    <cfRule type="duplicateValues" dxfId="1178" priority="367"/>
    <cfRule type="duplicateValues" dxfId="1177" priority="366"/>
    <cfRule type="duplicateValues" dxfId="1176" priority="365"/>
    <cfRule type="duplicateValues" dxfId="1175" priority="389"/>
    <cfRule type="duplicateValues" dxfId="1174" priority="393"/>
    <cfRule type="duplicateValues" dxfId="1173" priority="388"/>
    <cfRule type="duplicateValues" dxfId="1172" priority="392"/>
    <cfRule type="duplicateValues" dxfId="1171" priority="364"/>
    <cfRule type="duplicateValues" dxfId="1170" priority="363"/>
    <cfRule type="duplicateValues" dxfId="1169" priority="387"/>
    <cfRule type="duplicateValues" dxfId="1168" priority="386"/>
    <cfRule type="duplicateValues" dxfId="1167" priority="385"/>
    <cfRule type="duplicateValues" dxfId="1166" priority="384"/>
    <cfRule type="duplicateValues" dxfId="1165" priority="383"/>
    <cfRule type="duplicateValues" dxfId="1164" priority="382"/>
    <cfRule type="duplicateValues" dxfId="1163" priority="391"/>
    <cfRule type="duplicateValues" dxfId="1162" priority="390"/>
    <cfRule type="duplicateValues" dxfId="1161" priority="374"/>
    <cfRule type="duplicateValues" dxfId="1160" priority="362"/>
    <cfRule type="duplicateValues" dxfId="1159" priority="361"/>
    <cfRule type="duplicateValues" dxfId="1158" priority="399"/>
    <cfRule type="duplicateValues" dxfId="1157" priority="394"/>
    <cfRule type="duplicateValues" dxfId="1156" priority="381"/>
    <cfRule type="duplicateValues" dxfId="1155" priority="380"/>
    <cfRule type="duplicateValues" dxfId="1154" priority="379"/>
    <cfRule type="duplicateValues" dxfId="1153" priority="378"/>
    <cfRule type="duplicateValues" dxfId="1152" priority="377"/>
    <cfRule type="duplicateValues" dxfId="1151" priority="376"/>
    <cfRule type="duplicateValues" dxfId="1150" priority="398"/>
    <cfRule type="duplicateValues" dxfId="1149" priority="397"/>
    <cfRule type="duplicateValues" dxfId="1148" priority="396"/>
    <cfRule type="duplicateValues" dxfId="1147" priority="395"/>
  </conditionalFormatting>
  <conditionalFormatting sqref="A712">
    <cfRule type="duplicateValues" dxfId="1146" priority="338"/>
    <cfRule type="duplicateValues" dxfId="1145" priority="337"/>
    <cfRule type="duplicateValues" dxfId="1144" priority="336"/>
    <cfRule type="duplicateValues" dxfId="1143" priority="335"/>
    <cfRule type="duplicateValues" dxfId="1142" priority="333"/>
    <cfRule type="duplicateValues" dxfId="1141" priority="332"/>
    <cfRule type="duplicateValues" dxfId="1140" priority="331"/>
    <cfRule type="duplicateValues" dxfId="1139" priority="330"/>
    <cfRule type="duplicateValues" dxfId="1138" priority="329"/>
    <cfRule type="duplicateValues" dxfId="1137" priority="328"/>
    <cfRule type="duplicateValues" dxfId="1136" priority="327"/>
    <cfRule type="duplicateValues" dxfId="1135" priority="360"/>
    <cfRule type="duplicateValues" dxfId="1134" priority="359"/>
    <cfRule type="duplicateValues" dxfId="1133" priority="358"/>
    <cfRule type="duplicateValues" dxfId="1132" priority="357"/>
    <cfRule type="duplicateValues" dxfId="1131" priority="356"/>
    <cfRule type="duplicateValues" dxfId="1130" priority="355"/>
    <cfRule type="duplicateValues" dxfId="1129" priority="354"/>
    <cfRule type="duplicateValues" dxfId="1128" priority="353"/>
    <cfRule type="duplicateValues" dxfId="1127" priority="352"/>
    <cfRule type="duplicateValues" dxfId="1126" priority="351"/>
    <cfRule type="duplicateValues" dxfId="1125" priority="350"/>
    <cfRule type="duplicateValues" dxfId="1124" priority="349"/>
    <cfRule type="duplicateValues" dxfId="1123" priority="314"/>
    <cfRule type="duplicateValues" dxfId="1122" priority="316"/>
    <cfRule type="duplicateValues" dxfId="1121" priority="317"/>
    <cfRule type="duplicateValues" dxfId="1120" priority="318"/>
    <cfRule type="duplicateValues" dxfId="1119" priority="319"/>
    <cfRule type="duplicateValues" dxfId="1118" priority="320"/>
    <cfRule type="duplicateValues" dxfId="1117" priority="321"/>
    <cfRule type="duplicateValues" dxfId="1116" priority="322"/>
    <cfRule type="duplicateValues" dxfId="1115" priority="323"/>
    <cfRule type="duplicateValues" dxfId="1114" priority="324"/>
    <cfRule type="duplicateValues" dxfId="1113" priority="325"/>
    <cfRule type="duplicateValues" dxfId="1112" priority="326"/>
    <cfRule type="duplicateValues" dxfId="1111" priority="315"/>
    <cfRule type="duplicateValues" dxfId="1110" priority="334"/>
    <cfRule type="duplicateValues" dxfId="1109" priority="348"/>
    <cfRule type="duplicateValues" dxfId="1108" priority="347"/>
    <cfRule type="duplicateValues" dxfId="1107" priority="346"/>
    <cfRule type="duplicateValues" dxfId="1106" priority="345"/>
    <cfRule type="duplicateValues" dxfId="1105" priority="344"/>
    <cfRule type="duplicateValues" dxfId="1104" priority="343"/>
    <cfRule type="duplicateValues" dxfId="1103" priority="342"/>
    <cfRule type="duplicateValues" dxfId="1102" priority="341"/>
    <cfRule type="duplicateValues" dxfId="1101" priority="340"/>
    <cfRule type="duplicateValues" dxfId="1100" priority="339"/>
  </conditionalFormatting>
  <conditionalFormatting sqref="A716">
    <cfRule type="duplicateValues" dxfId="1099" priority="4060"/>
    <cfRule type="duplicateValues" dxfId="1098" priority="4045"/>
    <cfRule type="duplicateValues" dxfId="1097" priority="4062"/>
    <cfRule type="duplicateValues" dxfId="1096" priority="4063"/>
    <cfRule type="duplicateValues" dxfId="1095" priority="4064"/>
    <cfRule type="duplicateValues" dxfId="1094" priority="4048"/>
    <cfRule type="duplicateValues" dxfId="1093" priority="4061"/>
    <cfRule type="duplicateValues" dxfId="1092" priority="4084"/>
    <cfRule type="duplicateValues" dxfId="1091" priority="4083"/>
    <cfRule type="duplicateValues" dxfId="1090" priority="4082"/>
    <cfRule type="duplicateValues" dxfId="1089" priority="4065"/>
    <cfRule type="duplicateValues" dxfId="1088" priority="4080"/>
    <cfRule type="duplicateValues" dxfId="1087" priority="4079"/>
    <cfRule type="duplicateValues" dxfId="1086" priority="4066"/>
    <cfRule type="duplicateValues" dxfId="1085" priority="4067"/>
    <cfRule type="duplicateValues" dxfId="1084" priority="4078"/>
    <cfRule type="duplicateValues" dxfId="1083" priority="4055"/>
    <cfRule type="duplicateValues" dxfId="1082" priority="4077"/>
    <cfRule type="duplicateValues" dxfId="1081" priority="4076"/>
    <cfRule type="duplicateValues" dxfId="1080" priority="4056"/>
    <cfRule type="duplicateValues" dxfId="1079" priority="4057"/>
    <cfRule type="duplicateValues" dxfId="1078" priority="4058"/>
    <cfRule type="duplicateValues" dxfId="1077" priority="4068"/>
    <cfRule type="duplicateValues" dxfId="1076" priority="4069"/>
    <cfRule type="duplicateValues" dxfId="1075" priority="4070"/>
    <cfRule type="duplicateValues" dxfId="1074" priority="4071"/>
    <cfRule type="duplicateValues" dxfId="1073" priority="4059"/>
    <cfRule type="duplicateValues" dxfId="1072" priority="4072"/>
    <cfRule type="duplicateValues" dxfId="1071" priority="4073"/>
    <cfRule type="duplicateValues" dxfId="1070" priority="4074"/>
    <cfRule type="duplicateValues" dxfId="1069" priority="4081"/>
    <cfRule type="duplicateValues" dxfId="1068" priority="4075"/>
    <cfRule type="duplicateValues" dxfId="1067" priority="4054"/>
    <cfRule type="duplicateValues" dxfId="1066" priority="4053"/>
    <cfRule type="duplicateValues" dxfId="1065" priority="4052"/>
    <cfRule type="duplicateValues" dxfId="1064" priority="4051"/>
    <cfRule type="duplicateValues" dxfId="1063" priority="4050"/>
    <cfRule type="duplicateValues" dxfId="1062" priority="4049"/>
    <cfRule type="duplicateValues" dxfId="1061" priority="4047"/>
    <cfRule type="duplicateValues" dxfId="1060" priority="4046"/>
  </conditionalFormatting>
  <conditionalFormatting sqref="A717:A732 A703:A710 A713:A715">
    <cfRule type="duplicateValues" dxfId="1059" priority="1606577"/>
    <cfRule type="duplicateValues" dxfId="1058" priority="1606576"/>
    <cfRule type="duplicateValues" dxfId="1057" priority="1606575"/>
    <cfRule type="duplicateValues" dxfId="1056" priority="1606578"/>
  </conditionalFormatting>
  <conditionalFormatting sqref="A717:A736 A666:A710 A713:A715">
    <cfRule type="duplicateValues" dxfId="1055" priority="42073"/>
  </conditionalFormatting>
  <conditionalFormatting sqref="A734:A735">
    <cfRule type="duplicateValues" dxfId="1054" priority="1492660"/>
  </conditionalFormatting>
  <conditionalFormatting sqref="A735">
    <cfRule type="duplicateValues" dxfId="1053" priority="52141"/>
  </conditionalFormatting>
  <conditionalFormatting sqref="A736">
    <cfRule type="duplicateValues" dxfId="1052" priority="48435"/>
    <cfRule type="duplicateValues" dxfId="1051" priority="48434"/>
    <cfRule type="duplicateValues" dxfId="1050" priority="48433"/>
    <cfRule type="duplicateValues" dxfId="1049" priority="48432"/>
    <cfRule type="duplicateValues" dxfId="1048" priority="48431"/>
    <cfRule type="duplicateValues" dxfId="1047" priority="48430"/>
    <cfRule type="duplicateValues" dxfId="1046" priority="48429"/>
    <cfRule type="duplicateValues" dxfId="1045" priority="48428"/>
    <cfRule type="duplicateValues" dxfId="1044" priority="48440"/>
    <cfRule type="duplicateValues" dxfId="1043" priority="48426"/>
    <cfRule type="duplicateValues" dxfId="1042" priority="48425"/>
    <cfRule type="duplicateValues" dxfId="1041" priority="48427"/>
    <cfRule type="duplicateValues" dxfId="1040" priority="48438"/>
    <cfRule type="duplicateValues" dxfId="1039" priority="48452"/>
    <cfRule type="duplicateValues" dxfId="1038" priority="48451"/>
    <cfRule type="duplicateValues" dxfId="1037" priority="48450"/>
    <cfRule type="duplicateValues" dxfId="1036" priority="48449"/>
    <cfRule type="duplicateValues" dxfId="1035" priority="48448"/>
    <cfRule type="duplicateValues" dxfId="1034" priority="48447"/>
    <cfRule type="duplicateValues" dxfId="1033" priority="48446"/>
    <cfRule type="duplicateValues" dxfId="1032" priority="48445"/>
    <cfRule type="duplicateValues" dxfId="1031" priority="48444"/>
    <cfRule type="duplicateValues" dxfId="1030" priority="48443"/>
    <cfRule type="duplicateValues" dxfId="1029" priority="48442"/>
    <cfRule type="duplicateValues" dxfId="1028" priority="48441"/>
    <cfRule type="duplicateValues" dxfId="1027" priority="48439"/>
    <cfRule type="duplicateValues" dxfId="1026" priority="48437"/>
    <cfRule type="duplicateValues" dxfId="1025" priority="48436"/>
  </conditionalFormatting>
  <conditionalFormatting sqref="A737:A738">
    <cfRule type="duplicateValues" dxfId="1024" priority="18896"/>
    <cfRule type="duplicateValues" dxfId="1023" priority="18895"/>
    <cfRule type="duplicateValues" dxfId="1022" priority="18918"/>
    <cfRule type="duplicateValues" dxfId="1021" priority="18894"/>
    <cfRule type="duplicateValues" dxfId="1020" priority="18893"/>
    <cfRule type="duplicateValues" dxfId="1019" priority="18892"/>
    <cfRule type="duplicateValues" dxfId="1018" priority="18891"/>
    <cfRule type="duplicateValues" dxfId="1017" priority="18890"/>
    <cfRule type="duplicateValues" dxfId="1016" priority="18889"/>
    <cfRule type="duplicateValues" dxfId="1015" priority="18905"/>
    <cfRule type="duplicateValues" dxfId="1014" priority="18906"/>
    <cfRule type="duplicateValues" dxfId="1013" priority="18907"/>
    <cfRule type="duplicateValues" dxfId="1012" priority="18908"/>
    <cfRule type="duplicateValues" dxfId="1011" priority="18909"/>
    <cfRule type="duplicateValues" dxfId="1010" priority="18910"/>
    <cfRule type="duplicateValues" dxfId="1009" priority="18911"/>
    <cfRule type="duplicateValues" dxfId="1008" priority="18900"/>
    <cfRule type="duplicateValues" dxfId="1007" priority="18917"/>
    <cfRule type="duplicateValues" dxfId="1006" priority="18913"/>
    <cfRule type="duplicateValues" dxfId="1005" priority="18912"/>
    <cfRule type="duplicateValues" dxfId="1004" priority="18901"/>
    <cfRule type="duplicateValues" dxfId="1003" priority="18902"/>
    <cfRule type="duplicateValues" dxfId="1002" priority="18888"/>
    <cfRule type="duplicateValues" dxfId="1001" priority="18904"/>
    <cfRule type="duplicateValues" dxfId="1000" priority="18887"/>
    <cfRule type="duplicateValues" dxfId="999" priority="18886"/>
    <cfRule type="duplicateValues" dxfId="998" priority="18885"/>
    <cfRule type="duplicateValues" dxfId="997" priority="18884"/>
    <cfRule type="duplicateValues" dxfId="996" priority="18883"/>
    <cfRule type="duplicateValues" dxfId="995" priority="18914"/>
    <cfRule type="duplicateValues" dxfId="994" priority="18915"/>
    <cfRule type="duplicateValues" dxfId="993" priority="18916"/>
    <cfRule type="duplicateValues" dxfId="992" priority="18899"/>
    <cfRule type="duplicateValues" dxfId="991" priority="18898"/>
    <cfRule type="duplicateValues" dxfId="990" priority="18897"/>
    <cfRule type="duplicateValues" dxfId="989" priority="18903"/>
  </conditionalFormatting>
  <conditionalFormatting sqref="A739">
    <cfRule type="duplicateValues" dxfId="988" priority="13117"/>
    <cfRule type="duplicateValues" dxfId="987" priority="13118"/>
    <cfRule type="duplicateValues" dxfId="986" priority="13119"/>
    <cfRule type="duplicateValues" dxfId="985" priority="13120"/>
    <cfRule type="duplicateValues" dxfId="984" priority="13121"/>
    <cfRule type="duplicateValues" dxfId="983" priority="13122"/>
    <cfRule type="duplicateValues" dxfId="982" priority="13123"/>
    <cfRule type="duplicateValues" dxfId="981" priority="13124"/>
    <cfRule type="duplicateValues" dxfId="980" priority="13125"/>
    <cfRule type="duplicateValues" dxfId="979" priority="13126"/>
    <cfRule type="duplicateValues" dxfId="978" priority="13127"/>
    <cfRule type="duplicateValues" dxfId="977" priority="13114"/>
    <cfRule type="duplicateValues" dxfId="976" priority="13103"/>
    <cfRule type="duplicateValues" dxfId="975" priority="13092"/>
    <cfRule type="duplicateValues" dxfId="974" priority="13093"/>
    <cfRule type="duplicateValues" dxfId="973" priority="13094"/>
    <cfRule type="duplicateValues" dxfId="972" priority="13095"/>
    <cfRule type="duplicateValues" dxfId="971" priority="13096"/>
    <cfRule type="duplicateValues" dxfId="970" priority="13097"/>
    <cfRule type="duplicateValues" dxfId="969" priority="13098"/>
    <cfRule type="duplicateValues" dxfId="968" priority="13099"/>
    <cfRule type="duplicateValues" dxfId="967" priority="13100"/>
    <cfRule type="duplicateValues" dxfId="966" priority="13101"/>
    <cfRule type="duplicateValues" dxfId="965" priority="13102"/>
    <cfRule type="duplicateValues" dxfId="964" priority="13104"/>
    <cfRule type="duplicateValues" dxfId="963" priority="13105"/>
    <cfRule type="duplicateValues" dxfId="962" priority="13106"/>
    <cfRule type="duplicateValues" dxfId="961" priority="13107"/>
    <cfRule type="duplicateValues" dxfId="960" priority="13108"/>
    <cfRule type="duplicateValues" dxfId="959" priority="13109"/>
    <cfRule type="duplicateValues" dxfId="958" priority="13110"/>
    <cfRule type="duplicateValues" dxfId="957" priority="13111"/>
    <cfRule type="duplicateValues" dxfId="956" priority="13112"/>
    <cfRule type="duplicateValues" dxfId="955" priority="13113"/>
    <cfRule type="duplicateValues" dxfId="954" priority="13115"/>
    <cfRule type="duplicateValues" dxfId="953" priority="13116"/>
  </conditionalFormatting>
  <conditionalFormatting sqref="A740:A743">
    <cfRule type="duplicateValues" dxfId="952" priority="8021"/>
    <cfRule type="duplicateValues" dxfId="951" priority="8019"/>
    <cfRule type="duplicateValues" dxfId="950" priority="8018"/>
    <cfRule type="duplicateValues" dxfId="949" priority="8017"/>
    <cfRule type="duplicateValues" dxfId="948" priority="8020"/>
  </conditionalFormatting>
  <conditionalFormatting sqref="A744">
    <cfRule type="duplicateValues" dxfId="947" priority="8012"/>
    <cfRule type="duplicateValues" dxfId="946" priority="8016"/>
    <cfRule type="duplicateValues" dxfId="945" priority="8013"/>
    <cfRule type="duplicateValues" dxfId="944" priority="8015"/>
    <cfRule type="duplicateValues" dxfId="943" priority="8014"/>
  </conditionalFormatting>
  <conditionalFormatting sqref="A745">
    <cfRule type="duplicateValues" dxfId="942" priority="8010"/>
    <cfRule type="duplicateValues" dxfId="941" priority="8011"/>
    <cfRule type="duplicateValues" dxfId="940" priority="8007"/>
    <cfRule type="duplicateValues" dxfId="939" priority="8008"/>
    <cfRule type="duplicateValues" dxfId="938" priority="8009"/>
  </conditionalFormatting>
  <conditionalFormatting sqref="A746">
    <cfRule type="duplicateValues" dxfId="937" priority="4450"/>
    <cfRule type="duplicateValues" dxfId="936" priority="4449"/>
    <cfRule type="duplicateValues" dxfId="935" priority="4451"/>
    <cfRule type="duplicateValues" dxfId="934" priority="4468"/>
    <cfRule type="duplicateValues" dxfId="933" priority="4469"/>
    <cfRule type="duplicateValues" dxfId="932" priority="4453"/>
    <cfRule type="duplicateValues" dxfId="931" priority="4452"/>
    <cfRule type="duplicateValues" dxfId="930" priority="4467"/>
    <cfRule type="duplicateValues" dxfId="929" priority="4466"/>
    <cfRule type="duplicateValues" dxfId="928" priority="4464"/>
    <cfRule type="duplicateValues" dxfId="927" priority="4463"/>
    <cfRule type="duplicateValues" dxfId="926" priority="4462"/>
    <cfRule type="duplicateValues" dxfId="925" priority="4461"/>
    <cfRule type="duplicateValues" dxfId="924" priority="4460"/>
    <cfRule type="duplicateValues" dxfId="923" priority="4459"/>
    <cfRule type="duplicateValues" dxfId="922" priority="4458"/>
    <cfRule type="duplicateValues" dxfId="921" priority="4457"/>
    <cfRule type="duplicateValues" dxfId="920" priority="4456"/>
    <cfRule type="duplicateValues" dxfId="919" priority="4455"/>
    <cfRule type="duplicateValues" dxfId="918" priority="4439"/>
    <cfRule type="duplicateValues" dxfId="917" priority="4438"/>
    <cfRule type="duplicateValues" dxfId="916" priority="4437"/>
    <cfRule type="duplicateValues" dxfId="915" priority="4436"/>
    <cfRule type="duplicateValues" dxfId="914" priority="4435"/>
    <cfRule type="duplicateValues" dxfId="913" priority="4434"/>
    <cfRule type="duplicateValues" dxfId="912" priority="4433"/>
    <cfRule type="duplicateValues" dxfId="911" priority="4432"/>
    <cfRule type="duplicateValues" dxfId="910" priority="4431"/>
    <cfRule type="duplicateValues" dxfId="909" priority="4430"/>
    <cfRule type="duplicateValues" dxfId="908" priority="4429"/>
    <cfRule type="duplicateValues" dxfId="907" priority="4470"/>
    <cfRule type="duplicateValues" dxfId="906" priority="4471"/>
    <cfRule type="duplicateValues" dxfId="905" priority="4472"/>
    <cfRule type="duplicateValues" dxfId="904" priority="4473"/>
    <cfRule type="duplicateValues" dxfId="903" priority="4474"/>
    <cfRule type="duplicateValues" dxfId="902" priority="4465"/>
    <cfRule type="duplicateValues" dxfId="901" priority="4440"/>
    <cfRule type="duplicateValues" dxfId="900" priority="4441"/>
    <cfRule type="duplicateValues" dxfId="899" priority="4442"/>
    <cfRule type="duplicateValues" dxfId="898" priority="4443"/>
    <cfRule type="duplicateValues" dxfId="897" priority="4444"/>
    <cfRule type="duplicateValues" dxfId="896" priority="4445"/>
    <cfRule type="duplicateValues" dxfId="895" priority="4454"/>
    <cfRule type="duplicateValues" dxfId="894" priority="4446"/>
    <cfRule type="duplicateValues" dxfId="893" priority="4447"/>
    <cfRule type="duplicateValues" dxfId="892" priority="4448"/>
  </conditionalFormatting>
  <conditionalFormatting sqref="A747">
    <cfRule type="duplicateValues" dxfId="891" priority="8026"/>
    <cfRule type="duplicateValues" dxfId="890" priority="8025"/>
    <cfRule type="duplicateValues" dxfId="889" priority="8024"/>
    <cfRule type="duplicateValues" dxfId="888" priority="8022"/>
    <cfRule type="duplicateValues" dxfId="887" priority="8023"/>
  </conditionalFormatting>
  <conditionalFormatting sqref="A747:A1048576 A354:A355 A143:A148 A150 A379 A173:A190 A152:A155 A430:A624 A211:A214 A242:A244 A717:A745 A226:A237 A254 A256:A350 A51:A102 A104:A135 A655:A710 A713:A715 A1:A12 A14:A49">
    <cfRule type="duplicateValues" dxfId="886" priority="5586"/>
    <cfRule type="duplicateValues" dxfId="885" priority="5404"/>
  </conditionalFormatting>
  <conditionalFormatting sqref="A747:A1048576 A354:A355 A143:A148 A150 A379 A173:A190 A152:A155 A430:A624 A211:A214 A242:A244 A717:A745 A226:A237 A254 A256:A350 A51:A102 A104:A136 A655:A710 A713:A715 A1:A12 A14:A49">
    <cfRule type="duplicateValues" dxfId="884" priority="5369"/>
    <cfRule type="duplicateValues" dxfId="883" priority="5368"/>
  </conditionalFormatting>
  <conditionalFormatting sqref="A747:A1048576 A354:A355 A179:XFD179 A173:A178 A143:A148 A150 A379 A180:A190 A152:A155 A430:A624 A211:A214 A242:A244 A717:A745 A226:A237 A254 A256:A350 A51:A102 A104:A135 A655:A710 A713:A715 A1:A12 A14:A49">
    <cfRule type="duplicateValues" dxfId="882" priority="5715"/>
  </conditionalFormatting>
  <conditionalFormatting sqref="A747:A1048576 A368 A378:A379 A173:A190 A430:A624 A211:A214 A242:A244 A717:A745 A226:A237 A254 A256:A362 A51:A102 A104:A155 A655:A710 A713:A715 A1:A12 A14:A49">
    <cfRule type="duplicateValues" dxfId="881" priority="4898"/>
  </conditionalFormatting>
  <conditionalFormatting sqref="A747:A1048576 A378:A379 A173:A190 A430:A624 A211:A214 A242:A244 A717:A745 A226:A237 A254 A256:A368 A51:A102 A104:A155 A655:A710 A713:A715 A1:A12 A14:A49">
    <cfRule type="duplicateValues" dxfId="880" priority="4706"/>
  </conditionalFormatting>
  <conditionalFormatting sqref="A747:A1048576 A740:A745 A226 A30:A34 A19:A20 A655:A656 A28 A180 A185 A658:A659 A179:XFD179 A15:A16 A173:A178 A143:A148 A150 A36:A42 A44:A49 A152:A155 A430:A453 A485:A592 A104:A135 A717:A736 A228:A232 A51:A80 A256:A345 A82:A102 A666:A710 A713:A715 A1:A12">
    <cfRule type="duplicateValues" dxfId="879" priority="42131"/>
  </conditionalFormatting>
  <conditionalFormatting sqref="A747:A1048576 A740:A745 A655:A656 A28 A30:A34 A658:A659 A179:XFD179 A173:A178 A143:A148 A150 A36:A49 A180:A190 A152:A155 A430:A453 A485:A592 A211:A214 A242:A244 A717:A736 A226:A237 A254 A51:A80 A256:A345 A82:A102 A104:A135 A666:A710 A713:A715 A1:A12 A14:A20">
    <cfRule type="duplicateValues" dxfId="878" priority="28015"/>
  </conditionalFormatting>
  <conditionalFormatting sqref="A747:A1048576 A740:A745 A658:A659 A717:A736 A666:A710 A713:A715">
    <cfRule type="duplicateValues" dxfId="877" priority="41624"/>
  </conditionalFormatting>
  <conditionalFormatting sqref="A747:A1048576 A740:A745 A666:A700 A226 A30:A34 A19:A20 A655:A656 A28 A180 A185 A658:A659 A179:XFD179 A15:A16 A173:A178 A143:A148 A150 A36:A42 A44:A49 A152:A155 A430:A453 A485:A592 A104:A135 A717:A736 A228:A232 A51:A80 A256:A345 A82:A102 A702:A710 A713:A715 A1:A12">
    <cfRule type="duplicateValues" dxfId="876" priority="42199"/>
  </conditionalFormatting>
  <conditionalFormatting sqref="A747:A1048576 A740:A745 A702 A226 A229:A232 A666:A700 A30:A34 A19:A20 A655:A656 A28 A180 A185 A658:A659 A179:XFD179 A15:A16 A173:A178 A143:A148 A150 A36:A42 A44:A49 A152:A155 A430:A453 A485:A592 A104:A135 A717:A736 A51:A80 A256:A345 A82:A102 A704:A710 A713:A715 A1:A12">
    <cfRule type="duplicateValues" dxfId="875" priority="1466704"/>
  </conditionalFormatting>
  <conditionalFormatting sqref="A747:A1048576 A740:A745 A702 A226 A666:A700 A30:A34 A19:A20 A655:A656 A28 A180 A185 A658:A659 A179:XFD179 A15:A16 A173:A178 A143:A148 A150 A36:A42 A44:A49 A152:A155 A430:A453 A485:A592 A104:A135 A717:A736 A228:A232 A51:A80 A256:A345 A82:A102 A704:A710 A713:A715 A1:A12">
    <cfRule type="duplicateValues" dxfId="874" priority="1466805"/>
    <cfRule type="duplicateValues" dxfId="873" priority="1466758"/>
    <cfRule type="duplicateValues" dxfId="872" priority="1466757"/>
  </conditionalFormatting>
  <conditionalFormatting sqref="A747:A1048576 A740:A745 A702 A229 A226 A231:A232 A19:A20 A666:A700 A30:A34 A44:A49 A655:A656 A28 A180 A185 A64:A65 A658:A659 A179:XFD179 A15:A16 A173:A178 A143:A148 A150 A36:A42 A152:A155 A51:A53 A430:A453 A485:A592 A104:A135 A717:A735 A70:A80 A256:A345 A82:A102 A704:A710 A713:A715 A1:A12">
    <cfRule type="duplicateValues" dxfId="871" priority="374420"/>
  </conditionalFormatting>
  <conditionalFormatting sqref="A747:A1048576 A740:A745 A702 A229 A226 A231:A232 A19:A20 A666:A700 A30:A34 A44:A49 A655:A656 A28 A180 A185 A64:A65 A658:A659 A179:XFD179 A15:A16 A173:A178 A143:A148 A150 A36:A42 A152:A155 A51:A53 A430:A453 A485:A592 A104:A135 A717:A736 A70:A80 A256:A345 A82:A102 A704:A710 A713:A715 A1:A12">
    <cfRule type="duplicateValues" dxfId="870" priority="1466350"/>
    <cfRule type="duplicateValues" dxfId="869" priority="1464599"/>
  </conditionalFormatting>
  <conditionalFormatting sqref="A747:A1048576 A740:A745 A702 A229 A226 A231:A232 A666:A700 A30:A34 A19:A20 A44:A49 A655:A656 A28 A180 A185 A64:A65 A658:A659 A179:XFD179 A15:A16 A173:A178 A143:A148 A150 A36:A42 A152:A155 A51:A53 A430:A453 A485:A592 A104:A135 A717:A736 A70:A80 A256:A345 A82:A102 A704:A710 A713:A715 A1:A12">
    <cfRule type="duplicateValues" dxfId="868" priority="1466489"/>
  </conditionalFormatting>
  <conditionalFormatting sqref="A747:A1048576 A740:A745 A702 A229 A226 A231:A232 A666:A700 A30:A34 A19:A20 A655:A656 A28 A180 A185 A658:A659 A179:XFD179 A15:A16 A173:A178 A143:A148 A150 A36:A42 A44:A49 A152:A155 A430:A453 A485:A592 A104:A135 A717:A736 A51:A80 A256:A345 A82:A102 A704:A710 A713:A715 A1:A12">
    <cfRule type="duplicateValues" dxfId="867" priority="1466585"/>
  </conditionalFormatting>
  <conditionalFormatting sqref="A747:A1048576 A740:A745 A702 A229 A581:A592 A226 A231:A232 A19:A20 A578 A666:A700 A30:A34 A44:A49 A655:A656 A28 A180 A185 A64:A65 A658:A659 A179:XFD179 A15:A16 A173:A178 A143:A148 A150 A36:A42 A152:A155 A51:A53 A430:A453 A485:A545 A104:A135 A717:A735 A70:A80 A256:A345 A82:A102 A704:A710 A713:A715 A1:A12">
    <cfRule type="duplicateValues" dxfId="866" priority="374398"/>
  </conditionalFormatting>
  <conditionalFormatting sqref="A747:A1048576 A740:A745 A702 A229 A581:A592 A226 A231:A232 A19:A20 A666:A700 A30:A34 A44:A49 A655:A656 A28 A180 A185 A64:A65 A658:A659 A179:XFD179 A15:A16 A173:A178 A143:A148 A150 A36:A42 A152:A155 A51:A53 A430:A453 A485:A578 A104:A135 A717:A735 A70:A80 A256:A345 A82:A102 A704:A710 A713:A715 A1:A12">
    <cfRule type="duplicateValues" dxfId="865" priority="374407"/>
    <cfRule type="duplicateValues" dxfId="864" priority="374406"/>
  </conditionalFormatting>
  <conditionalFormatting sqref="A747:A1048576 A740:A745 A702 A581:A592 A229 A226 A231:A232 A19:A20 A578 A666:A700 A30:A34 A44:A49 A655:A656 A28 A180 A185 A64:A65 A658:A659 A179:XFD179 A15:A16 A173:A178 A143:A148 A150 A36:A42 A152:A155 A51:A53 A430:A453 A485:A545 A104:A135 A717:A735 A70:A80 A256:A345 A82:A102 A704:A710 A713:A715 A1:A12">
    <cfRule type="duplicateValues" dxfId="863" priority="374288"/>
    <cfRule type="duplicateValues" dxfId="862" priority="374178"/>
    <cfRule type="duplicateValues" dxfId="861" priority="374289"/>
  </conditionalFormatting>
  <conditionalFormatting sqref="A747:A1048576 A740:A745 A702 A581:A592 A229 A345 A545 A226 A256 A231:A232 A19:A20 A578 A666:A700 A485 A30:A34 A430 A44:A49 A655:A656 A28 A180 A185 A64:A65 A487 A452:A453 A658:A659 A179:XFD179 A15:A16 A173:A178 A143:A148 A150 A36:A42 A152:A155 A51:A53 A495:A532 A104:A135 A717:A735 A70:A80 A82:A102 A704:A710 A713:A715 A1:A12">
    <cfRule type="duplicateValues" dxfId="860" priority="374119"/>
  </conditionalFormatting>
  <conditionalFormatting sqref="A747:A1048576 A740:A745 A717:A736 A704:A710 A713:A715">
    <cfRule type="duplicateValues" dxfId="859" priority="1464645"/>
  </conditionalFormatting>
  <conditionalFormatting sqref="A747:A1048576 A179:XFD179 A28:A34 A173:A178 A143:A148 A150 A354:A355 A379 A36:A49 A180:A190 A152:A155 A430:A459 A655:A656 A485:A624 A211:A214 A242:A244 A717:A745 A226:A237 A254 A51:A80 A256:A350 A82:A102 A104:A135 A658:A710 A713:A715 A1:A12 A14:A20">
    <cfRule type="duplicateValues" dxfId="858" priority="11831"/>
    <cfRule type="duplicateValues" dxfId="857" priority="11832"/>
    <cfRule type="duplicateValues" dxfId="856" priority="12157"/>
  </conditionalFormatting>
  <conditionalFormatting sqref="A747:A1048576 A179:XFD179 A173:A178 A143:A148 A150 A354:A355 A379 A36:A49 A180:A190 A152:A155 A430:A459 A655:A656 A485:A624 A211:A214 A242:A244 A717:A745 A226:A237 A254 A25:A34 A256:A350 A51:A102 A104:A135 A658:A710 A713:A715 A1:A12 A14:A23">
    <cfRule type="duplicateValues" dxfId="855" priority="10037"/>
    <cfRule type="duplicateValues" dxfId="854" priority="9980"/>
  </conditionalFormatting>
  <conditionalFormatting sqref="A747:A1048576">
    <cfRule type="duplicateValues" dxfId="853" priority="374149"/>
  </conditionalFormatting>
  <conditionalFormatting sqref="A748:A1048576">
    <cfRule type="duplicateValues" dxfId="852" priority="374203"/>
  </conditionalFormatting>
  <conditionalFormatting sqref="A750">
    <cfRule type="duplicateValues" dxfId="851" priority="51642"/>
    <cfRule type="duplicateValues" dxfId="850" priority="51643"/>
    <cfRule type="duplicateValues" dxfId="849" priority="51644"/>
    <cfRule type="duplicateValues" dxfId="848" priority="51647"/>
    <cfRule type="duplicateValues" dxfId="847" priority="51646"/>
    <cfRule type="duplicateValues" dxfId="846" priority="51648"/>
    <cfRule type="duplicateValues" dxfId="845" priority="51649"/>
    <cfRule type="duplicateValues" dxfId="844" priority="51645"/>
    <cfRule type="duplicateValues" dxfId="843" priority="51650"/>
    <cfRule type="duplicateValues" dxfId="842" priority="51651"/>
    <cfRule type="duplicateValues" dxfId="841" priority="51652"/>
    <cfRule type="duplicateValues" dxfId="840" priority="51653"/>
    <cfRule type="duplicateValues" dxfId="839" priority="51654"/>
    <cfRule type="duplicateValues" dxfId="838" priority="51655"/>
    <cfRule type="duplicateValues" dxfId="837" priority="51656"/>
    <cfRule type="duplicateValues" dxfId="836" priority="51657"/>
    <cfRule type="duplicateValues" dxfId="835" priority="51658"/>
  </conditionalFormatting>
  <conditionalFormatting sqref="A751:A754 A748:A749">
    <cfRule type="duplicateValues" dxfId="834" priority="52761"/>
  </conditionalFormatting>
  <conditionalFormatting sqref="A751:A1048576 A1:A4 A232 A581:A592 A229 A702 A345 A545 A226 A256 A19:A20 A578 A666:A700 A485 A30:A34 A430 A44:A49 A655:A656 A28 A180 A185 A64:A65 A487 A452:A453 A740:A745 A658:A659 A179:XFD179 A15:A16 A173:A178 A143:A148 A150 A747:A749 A36:A42 A152:A155 A51:A53 A495:A532 A104:A135 A717:A735 A70:A80 A82:A102 A704:A710 A713:A715 A6:A12">
    <cfRule type="duplicateValues" dxfId="833" priority="373797"/>
  </conditionalFormatting>
  <conditionalFormatting sqref="A751:A1048576 A581:A592 A229 A702 A345 A545 A226 A256 A231:A232 A19:A20 A578 A666:A700 A485 A30:A34 A430 A44:A49 A655:A656 A28 A180 A185 A64:A65 A487 A452:A453 A740:A745 A658:A659 A179:XFD179 A15:A16 A173:A178 A143:A148 A150 A747:A749 A36:A42 A152:A155 A51:A53 A495:A532 A104:A135 A717:A735 A70:A80 A82:A102 A704:A710 A713:A715 A1:A12">
    <cfRule type="duplicateValues" dxfId="832" priority="373984"/>
    <cfRule type="duplicateValues" dxfId="831" priority="373838"/>
    <cfRule type="duplicateValues" dxfId="830" priority="373985"/>
  </conditionalFormatting>
  <conditionalFormatting sqref="A751:A1048576">
    <cfRule type="duplicateValues" dxfId="829" priority="373875"/>
  </conditionalFormatting>
  <conditionalFormatting sqref="A3:B3 B3:B4 D3:D9 A6:B6 A7:A9 B11:B12 D11:D12 B30:B31 D30:D31">
    <cfRule type="expression" dxfId="828" priority="61485">
      <formula>CONCATENATE(#REF!,#REF!,$A3)=""</formula>
    </cfRule>
    <cfRule type="expression" dxfId="827" priority="61486">
      <formula>A3="NÃO TEM"</formula>
    </cfRule>
    <cfRule type="expression" dxfId="826" priority="61487">
      <formula>A3="COTAÇÃO"</formula>
    </cfRule>
    <cfRule type="expression" dxfId="825" priority="61488">
      <formula>#REF!="Composição Auxiliar"</formula>
    </cfRule>
    <cfRule type="expression" dxfId="824" priority="61489">
      <formula>#REF!="Composição"</formula>
    </cfRule>
    <cfRule type="expression" dxfId="823" priority="61490">
      <formula>#REF!="Insumo da Composição"</formula>
    </cfRule>
  </conditionalFormatting>
  <conditionalFormatting sqref="A3:B3 D3">
    <cfRule type="expression" dxfId="822" priority="52443">
      <formula>#REF!="Insumo da Composição"</formula>
    </cfRule>
    <cfRule type="expression" dxfId="821" priority="52438">
      <formula>CONCATENATE(#REF!,#REF!,$A3)=""</formula>
    </cfRule>
    <cfRule type="expression" dxfId="820" priority="52441">
      <formula>#REF!="Composição Auxiliar"</formula>
    </cfRule>
    <cfRule type="expression" dxfId="819" priority="52442">
      <formula>#REF!="Composição"</formula>
    </cfRule>
  </conditionalFormatting>
  <conditionalFormatting sqref="A3:B3 D3:D4">
    <cfRule type="expression" dxfId="818" priority="52439">
      <formula>A3="NÃO TEM"</formula>
    </cfRule>
    <cfRule type="expression" dxfId="817" priority="52440">
      <formula>A3="COTAÇÃO"</formula>
    </cfRule>
  </conditionalFormatting>
  <conditionalFormatting sqref="A18:B18 D18">
    <cfRule type="expression" dxfId="816" priority="33449">
      <formula>A18="COTAÇÃO"</formula>
    </cfRule>
    <cfRule type="expression" dxfId="815" priority="33448">
      <formula>A18="NÃO TEM"</formula>
    </cfRule>
    <cfRule type="expression" dxfId="814" priority="33447">
      <formula>CONCATENATE(#REF!,#REF!,$A18)=""</formula>
    </cfRule>
    <cfRule type="expression" dxfId="813" priority="33450">
      <formula>#REF!="Composição Auxiliar"</formula>
    </cfRule>
    <cfRule type="expression" dxfId="812" priority="33451">
      <formula>#REF!="Composição"</formula>
    </cfRule>
    <cfRule type="expression" dxfId="811" priority="33452">
      <formula>#REF!="Insumo da Composição"</formula>
    </cfRule>
  </conditionalFormatting>
  <conditionalFormatting sqref="A3:D3 B3:D5 A6:D6 C6:D9 A7:A9 D11 B11:C12 C12:D12 B30:D31">
    <cfRule type="expression" dxfId="810" priority="61375">
      <formula>A3="NÃO TEM"</formula>
    </cfRule>
    <cfRule type="expression" dxfId="809" priority="61378">
      <formula>$A3="Composição"</formula>
    </cfRule>
    <cfRule type="expression" dxfId="808" priority="61377">
      <formula>$A3="Composição Auxiliar"</formula>
    </cfRule>
    <cfRule type="expression" dxfId="807" priority="61376">
      <formula>A3="COTAÇÃO"</formula>
    </cfRule>
    <cfRule type="expression" dxfId="806" priority="61379">
      <formula>$A3="Insumo da Composição"</formula>
    </cfRule>
  </conditionalFormatting>
  <conditionalFormatting sqref="A3:D3">
    <cfRule type="expression" dxfId="805" priority="52432">
      <formula>CONCATENATE($A3,#REF!,$B3)=""</formula>
    </cfRule>
    <cfRule type="expression" dxfId="804" priority="52433">
      <formula>A3="NÃO TEM"</formula>
    </cfRule>
    <cfRule type="expression" dxfId="803" priority="52445" stopIfTrue="1">
      <formula>#REF!&lt;&gt;""</formula>
    </cfRule>
    <cfRule type="expression" dxfId="802" priority="52435">
      <formula>$A3="Composição Auxiliar"</formula>
    </cfRule>
    <cfRule type="expression" dxfId="801" priority="52436">
      <formula>$A3="Composição"</formula>
    </cfRule>
    <cfRule type="expression" dxfId="800" priority="52437">
      <formula>$A3="Insumo da Composição"</formula>
    </cfRule>
    <cfRule type="expression" dxfId="799" priority="52401">
      <formula>CONCATENATE($A3,#REF!,$B3)=""</formula>
    </cfRule>
    <cfRule type="expression" dxfId="798" priority="52408">
      <formula>A3="NÃO TEM"</formula>
    </cfRule>
    <cfRule type="expression" dxfId="797" priority="52434">
      <formula>A3="COTAÇÃO"</formula>
    </cfRule>
    <cfRule type="expression" dxfId="796" priority="52409">
      <formula>A3="COTAÇÃO"</formula>
    </cfRule>
    <cfRule type="expression" dxfId="795" priority="52410">
      <formula>$A3="Composição Auxiliar"</formula>
    </cfRule>
    <cfRule type="expression" dxfId="794" priority="52411">
      <formula>$A3="Composição"</formula>
    </cfRule>
    <cfRule type="expression" dxfId="793" priority="52412">
      <formula>$A3="Insumo da Composição"</formula>
    </cfRule>
  </conditionalFormatting>
  <conditionalFormatting sqref="A3:D4 B3:D5 C5:D9 A6:D6 A6:A9 B11:D11 D11:D12 B12:C12 B30:D31">
    <cfRule type="expression" dxfId="792" priority="61470" stopIfTrue="1">
      <formula>#REF!&lt;&gt;""</formula>
    </cfRule>
  </conditionalFormatting>
  <conditionalFormatting sqref="A3:D4 B11:D11">
    <cfRule type="expression" dxfId="791" priority="56305" stopIfTrue="1">
      <formula>#REF!&lt;&gt;""</formula>
    </cfRule>
  </conditionalFormatting>
  <conditionalFormatting sqref="A3:D4">
    <cfRule type="expression" dxfId="790" priority="60326">
      <formula>CONCATENATE($A3,#REF!,$B3)=""</formula>
    </cfRule>
  </conditionalFormatting>
  <conditionalFormatting sqref="A4:D4">
    <cfRule type="expression" dxfId="789" priority="60330">
      <formula>$A4="Composição"</formula>
    </cfRule>
    <cfRule type="expression" dxfId="788" priority="60331">
      <formula>$A4="Insumo da Composição"</formula>
    </cfRule>
    <cfRule type="expression" dxfId="787" priority="60327">
      <formula>A4="NÃO TEM"</formula>
    </cfRule>
    <cfRule type="expression" dxfId="786" priority="56083">
      <formula>A4="NÃO TEM"</formula>
    </cfRule>
    <cfRule type="expression" dxfId="785" priority="60329">
      <formula>$A4="Composição Auxiliar"</formula>
    </cfRule>
    <cfRule type="expression" dxfId="784" priority="60328">
      <formula>A4="COTAÇÃO"</formula>
    </cfRule>
    <cfRule type="expression" dxfId="783" priority="56082">
      <formula>CONCATENATE($A4,#REF!,$B4)=""</formula>
    </cfRule>
    <cfRule type="expression" dxfId="782" priority="56087">
      <formula>$A4="Insumo da Composição"</formula>
    </cfRule>
    <cfRule type="expression" dxfId="781" priority="56086">
      <formula>$A4="Composição"</formula>
    </cfRule>
    <cfRule type="expression" dxfId="780" priority="56085">
      <formula>$A4="Composição Auxiliar"</formula>
    </cfRule>
    <cfRule type="expression" dxfId="779" priority="56084">
      <formula>A4="COTAÇÃO"</formula>
    </cfRule>
  </conditionalFormatting>
  <conditionalFormatting sqref="A18:D18">
    <cfRule type="expression" dxfId="778" priority="33446">
      <formula>$A18="Insumo da Composição"</formula>
    </cfRule>
    <cfRule type="expression" dxfId="777" priority="33445">
      <formula>$A18="Composição"</formula>
    </cfRule>
    <cfRule type="expression" dxfId="776" priority="33444">
      <formula>$A18="Composição Auxiliar"</formula>
    </cfRule>
    <cfRule type="expression" dxfId="775" priority="33443">
      <formula>A18="COTAÇÃO"</formula>
    </cfRule>
    <cfRule type="expression" dxfId="774" priority="33439" stopIfTrue="1">
      <formula>#REF!&lt;&gt;""</formula>
    </cfRule>
    <cfRule type="expression" dxfId="773" priority="33442">
      <formula>A18="NÃO TEM"</formula>
    </cfRule>
    <cfRule type="expression" dxfId="772" priority="33453" stopIfTrue="1">
      <formula>#REF!&lt;&gt;""</formula>
    </cfRule>
    <cfRule type="expression" dxfId="771" priority="33441">
      <formula>CONCATENATE($A18,#REF!,$B18)=""</formula>
    </cfRule>
  </conditionalFormatting>
  <conditionalFormatting sqref="B5 D5 D7">
    <cfRule type="expression" dxfId="770" priority="60183">
      <formula>#REF!="Composição Auxiliar"</formula>
    </cfRule>
    <cfRule type="expression" dxfId="769" priority="60185">
      <formula>#REF!="Insumo da Composição"</formula>
    </cfRule>
    <cfRule type="expression" dxfId="768" priority="60182">
      <formula>B5="COTAÇÃO"</formula>
    </cfRule>
    <cfRule type="expression" dxfId="767" priority="60181">
      <formula>B5="NÃO TEM"</formula>
    </cfRule>
    <cfRule type="expression" dxfId="766" priority="60184">
      <formula>#REF!="Composição"</formula>
    </cfRule>
  </conditionalFormatting>
  <conditionalFormatting sqref="B5:B6 C5:D9 A6:D6 A6:A9 A15:A16">
    <cfRule type="expression" dxfId="765" priority="60186" stopIfTrue="1">
      <formula>#REF!&lt;&gt;""</formula>
    </cfRule>
  </conditionalFormatting>
  <conditionalFormatting sqref="B12">
    <cfRule type="expression" dxfId="764" priority="58847">
      <formula>$A12="Insumo da Composição"</formula>
    </cfRule>
    <cfRule type="expression" dxfId="763" priority="58848">
      <formula>CONCATENATE(#REF!,#REF!,$A12)=""</formula>
    </cfRule>
    <cfRule type="expression" dxfId="762" priority="58849">
      <formula>B12="NÃO TEM"</formula>
    </cfRule>
    <cfRule type="expression" dxfId="761" priority="58850">
      <formula>B12="COTAÇÃO"</formula>
    </cfRule>
    <cfRule type="expression" dxfId="760" priority="58851">
      <formula>#REF!="Composição Auxiliar"</formula>
    </cfRule>
    <cfRule type="expression" dxfId="759" priority="58852">
      <formula>#REF!="Composição"</formula>
    </cfRule>
    <cfRule type="expression" dxfId="758" priority="58853">
      <formula>#REF!="Insumo da Composição"</formula>
    </cfRule>
    <cfRule type="expression" dxfId="757" priority="58854">
      <formula>CONCATENATE($A12,#REF!,$B12)=""</formula>
    </cfRule>
    <cfRule type="expression" dxfId="756" priority="58855">
      <formula>B12="NÃO TEM"</formula>
    </cfRule>
    <cfRule type="expression" dxfId="755" priority="58856">
      <formula>B12="COTAÇÃO"</formula>
    </cfRule>
    <cfRule type="expression" dxfId="754" priority="58857">
      <formula>$A12="Composição Auxiliar"</formula>
    </cfRule>
    <cfRule type="expression" dxfId="753" priority="58858">
      <formula>$A12="Composição"</formula>
    </cfRule>
    <cfRule type="expression" dxfId="752" priority="58859">
      <formula>$A12="Insumo da Composição"</formula>
    </cfRule>
    <cfRule type="expression" dxfId="751" priority="58860">
      <formula>CONCATENATE(#REF!,#REF!,$A12)=""</formula>
    </cfRule>
    <cfRule type="expression" dxfId="750" priority="58861">
      <formula>B12="NÃO TEM"</formula>
    </cfRule>
    <cfRule type="expression" dxfId="749" priority="58862">
      <formula>B12="COTAÇÃO"</formula>
    </cfRule>
    <cfRule type="expression" dxfId="748" priority="58863">
      <formula>#REF!="Composição Auxiliar"</formula>
    </cfRule>
    <cfRule type="expression" dxfId="747" priority="58864">
      <formula>#REF!="Composição"</formula>
    </cfRule>
    <cfRule type="expression" dxfId="746" priority="58865">
      <formula>#REF!="Insumo da Composição"</formula>
    </cfRule>
    <cfRule type="expression" dxfId="745" priority="58866">
      <formula>CONCATENATE($A12,#REF!,$B12)=""</formula>
    </cfRule>
    <cfRule type="expression" dxfId="744" priority="58867">
      <formula>B12="NÃO TEM"</formula>
    </cfRule>
    <cfRule type="expression" dxfId="743" priority="58868">
      <formula>B12="COTAÇÃO"</formula>
    </cfRule>
    <cfRule type="expression" dxfId="742" priority="58869">
      <formula>$A12="Composição Auxiliar"</formula>
    </cfRule>
    <cfRule type="expression" dxfId="741" priority="58870">
      <formula>$A12="Composição"</formula>
    </cfRule>
    <cfRule type="expression" dxfId="740" priority="58871">
      <formula>$A12="Insumo da Composição"</formula>
    </cfRule>
    <cfRule type="expression" dxfId="739" priority="58872">
      <formula>CONCATENATE(#REF!,#REF!,$A12)=""</formula>
    </cfRule>
    <cfRule type="expression" dxfId="738" priority="58873">
      <formula>B12="NÃO TEM"</formula>
    </cfRule>
    <cfRule type="expression" dxfId="737" priority="58874">
      <formula>B12="COTAÇÃO"</formula>
    </cfRule>
    <cfRule type="expression" dxfId="736" priority="58875">
      <formula>#REF!="Composição Auxiliar"</formula>
    </cfRule>
    <cfRule type="expression" dxfId="735" priority="58876">
      <formula>#REF!="Composição"</formula>
    </cfRule>
    <cfRule type="expression" dxfId="734" priority="58877">
      <formula>#REF!="Insumo da Composição"</formula>
    </cfRule>
    <cfRule type="expression" dxfId="733" priority="58878" stopIfTrue="1">
      <formula>#REF!&lt;&gt;""</formula>
    </cfRule>
    <cfRule type="expression" dxfId="732" priority="58969">
      <formula>CONCATENATE($A12,#REF!,$B12)=""</formula>
    </cfRule>
    <cfRule type="expression" dxfId="731" priority="58970">
      <formula>B12="NÃO TEM"</formula>
    </cfRule>
    <cfRule type="expression" dxfId="730" priority="58971">
      <formula>B12="COTAÇÃO"</formula>
    </cfRule>
    <cfRule type="expression" dxfId="729" priority="58972">
      <formula>$A12="Composição Auxiliar"</formula>
    </cfRule>
    <cfRule type="expression" dxfId="728" priority="58973">
      <formula>$A12="Composição"</formula>
    </cfRule>
    <cfRule type="expression" dxfId="727" priority="58974">
      <formula>$A12="Insumo da Composição"</formula>
    </cfRule>
    <cfRule type="expression" dxfId="726" priority="58975">
      <formula>CONCATENATE(#REF!,#REF!,$A12)=""</formula>
    </cfRule>
    <cfRule type="expression" dxfId="725" priority="58976">
      <formula>B12="NÃO TEM"</formula>
    </cfRule>
    <cfRule type="expression" dxfId="724" priority="58977">
      <formula>B12="COTAÇÃO"</formula>
    </cfRule>
    <cfRule type="expression" dxfId="723" priority="58978">
      <formula>#REF!="Composição Auxiliar"</formula>
    </cfRule>
    <cfRule type="expression" dxfId="722" priority="58979">
      <formula>#REF!="Composição"</formula>
    </cfRule>
    <cfRule type="expression" dxfId="721" priority="58980">
      <formula>#REF!="Insumo da Composição"</formula>
    </cfRule>
    <cfRule type="expression" dxfId="720" priority="58988">
      <formula>CONCATENATE(#REF!,#REF!,$A12)=""</formula>
    </cfRule>
    <cfRule type="expression" dxfId="719" priority="58989">
      <formula>B12="NÃO TEM"</formula>
    </cfRule>
    <cfRule type="expression" dxfId="718" priority="58990">
      <formula>B12="COTAÇÃO"</formula>
    </cfRule>
    <cfRule type="expression" dxfId="717" priority="58991">
      <formula>#REF!="Composição Auxiliar"</formula>
    </cfRule>
    <cfRule type="expression" dxfId="716" priority="58992">
      <formula>#REF!="Composição"</formula>
    </cfRule>
    <cfRule type="expression" dxfId="715" priority="58993">
      <formula>#REF!="Insumo da Composição"</formula>
    </cfRule>
    <cfRule type="expression" dxfId="714" priority="59823">
      <formula>CONCATENATE(#REF!,#REF!,$A12)=""</formula>
    </cfRule>
    <cfRule type="expression" dxfId="713" priority="59824">
      <formula>B12="NÃO TEM"</formula>
    </cfRule>
    <cfRule type="expression" dxfId="712" priority="59825">
      <formula>B12="COTAÇÃO"</formula>
    </cfRule>
    <cfRule type="expression" dxfId="711" priority="59826">
      <formula>#REF!="Composição Auxiliar"</formula>
    </cfRule>
    <cfRule type="expression" dxfId="710" priority="59827">
      <formula>#REF!="Composição"</formula>
    </cfRule>
    <cfRule type="expression" dxfId="709" priority="59828">
      <formula>#REF!="Insumo da Composição"</formula>
    </cfRule>
    <cfRule type="expression" dxfId="708" priority="54926">
      <formula>B12="COTAÇÃO"</formula>
    </cfRule>
    <cfRule type="expression" dxfId="707" priority="54791">
      <formula>CONCATENATE($A12,#REF!,$B12)=""</formula>
    </cfRule>
    <cfRule type="expression" dxfId="706" priority="54792">
      <formula>B12="NÃO TEM"</formula>
    </cfRule>
    <cfRule type="expression" dxfId="705" priority="54793">
      <formula>B12="COTAÇÃO"</formula>
    </cfRule>
    <cfRule type="expression" dxfId="704" priority="54794">
      <formula>$A12="Composição Auxiliar"</formula>
    </cfRule>
    <cfRule type="expression" dxfId="703" priority="54795">
      <formula>$A12="Composição"</formula>
    </cfRule>
    <cfRule type="expression" dxfId="702" priority="54796">
      <formula>$A12="Insumo da Composição"</formula>
    </cfRule>
    <cfRule type="expression" dxfId="701" priority="54797">
      <formula>CONCATENATE(#REF!,#REF!,$A12)=""</formula>
    </cfRule>
    <cfRule type="expression" dxfId="700" priority="54798">
      <formula>B12="NÃO TEM"</formula>
    </cfRule>
    <cfRule type="expression" dxfId="699" priority="54799">
      <formula>B12="COTAÇÃO"</formula>
    </cfRule>
    <cfRule type="expression" dxfId="698" priority="54800">
      <formula>#REF!="Composição Auxiliar"</formula>
    </cfRule>
    <cfRule type="expression" dxfId="697" priority="54801">
      <formula>#REF!="Composição"</formula>
    </cfRule>
    <cfRule type="expression" dxfId="696" priority="54802">
      <formula>#REF!="Insumo da Composição"</formula>
    </cfRule>
    <cfRule type="expression" dxfId="695" priority="54803">
      <formula>CONCATENATE($A12,#REF!,$B12)=""</formula>
    </cfRule>
    <cfRule type="expression" dxfId="694" priority="54804">
      <formula>B12="NÃO TEM"</formula>
    </cfRule>
    <cfRule type="expression" dxfId="693" priority="54805">
      <formula>B12="COTAÇÃO"</formula>
    </cfRule>
    <cfRule type="expression" dxfId="692" priority="54806">
      <formula>$A12="Composição Auxiliar"</formula>
    </cfRule>
    <cfRule type="expression" dxfId="691" priority="54807">
      <formula>$A12="Composição"</formula>
    </cfRule>
    <cfRule type="expression" dxfId="690" priority="54808">
      <formula>$A12="Insumo da Composição"</formula>
    </cfRule>
    <cfRule type="expression" dxfId="689" priority="54809">
      <formula>CONCATENATE(#REF!,#REF!,$A12)=""</formula>
    </cfRule>
    <cfRule type="expression" dxfId="688" priority="54810">
      <formula>B12="NÃO TEM"</formula>
    </cfRule>
    <cfRule type="expression" dxfId="687" priority="54811">
      <formula>B12="COTAÇÃO"</formula>
    </cfRule>
    <cfRule type="expression" dxfId="686" priority="54812">
      <formula>#REF!="Composição Auxiliar"</formula>
    </cfRule>
    <cfRule type="expression" dxfId="685" priority="54813">
      <formula>#REF!="Composição"</formula>
    </cfRule>
    <cfRule type="expression" dxfId="684" priority="54814">
      <formula>#REF!="Insumo da Composição"</formula>
    </cfRule>
    <cfRule type="expression" dxfId="683" priority="54815">
      <formula>CONCATENATE($A12,#REF!,$B12)=""</formula>
    </cfRule>
    <cfRule type="expression" dxfId="682" priority="54816">
      <formula>B12="NÃO TEM"</formula>
    </cfRule>
    <cfRule type="expression" dxfId="681" priority="54817">
      <formula>B12="COTAÇÃO"</formula>
    </cfRule>
    <cfRule type="expression" dxfId="680" priority="54818">
      <formula>$A12="Composição Auxiliar"</formula>
    </cfRule>
    <cfRule type="expression" dxfId="679" priority="54819">
      <formula>$A12="Composição"</formula>
    </cfRule>
    <cfRule type="expression" dxfId="678" priority="54820">
      <formula>$A12="Insumo da Composição"</formula>
    </cfRule>
    <cfRule type="expression" dxfId="677" priority="54821">
      <formula>CONCATENATE(#REF!,#REF!,$A12)=""</formula>
    </cfRule>
    <cfRule type="expression" dxfId="676" priority="54822">
      <formula>B12="NÃO TEM"</formula>
    </cfRule>
    <cfRule type="expression" dxfId="675" priority="54823">
      <formula>B12="COTAÇÃO"</formula>
    </cfRule>
    <cfRule type="expression" dxfId="674" priority="54824">
      <formula>#REF!="Composição Auxiliar"</formula>
    </cfRule>
    <cfRule type="expression" dxfId="673" priority="54825">
      <formula>#REF!="Composição"</formula>
    </cfRule>
    <cfRule type="expression" dxfId="672" priority="54826">
      <formula>#REF!="Insumo da Composição"</formula>
    </cfRule>
    <cfRule type="expression" dxfId="671" priority="54827">
      <formula>CONCATENATE($A12,#REF!,$B12)=""</formula>
    </cfRule>
    <cfRule type="expression" dxfId="670" priority="54828">
      <formula>B12="NÃO TEM"</formula>
    </cfRule>
    <cfRule type="expression" dxfId="669" priority="54829">
      <formula>B12="COTAÇÃO"</formula>
    </cfRule>
    <cfRule type="expression" dxfId="668" priority="54830">
      <formula>$A12="Composição Auxiliar"</formula>
    </cfRule>
    <cfRule type="expression" dxfId="667" priority="54831">
      <formula>$A12="Composição"</formula>
    </cfRule>
    <cfRule type="expression" dxfId="666" priority="54832">
      <formula>$A12="Insumo da Composição"</formula>
    </cfRule>
    <cfRule type="expression" dxfId="665" priority="54833">
      <formula>CONCATENATE(#REF!,#REF!,$A12)=""</formula>
    </cfRule>
    <cfRule type="expression" dxfId="664" priority="54834">
      <formula>B12="NÃO TEM"</formula>
    </cfRule>
    <cfRule type="expression" dxfId="663" priority="54835">
      <formula>B12="COTAÇÃO"</formula>
    </cfRule>
    <cfRule type="expression" dxfId="662" priority="54836">
      <formula>#REF!="Composição Auxiliar"</formula>
    </cfRule>
    <cfRule type="expression" dxfId="661" priority="54837">
      <formula>#REF!="Composição"</formula>
    </cfRule>
    <cfRule type="expression" dxfId="660" priority="54838">
      <formula>#REF!="Insumo da Composição"</formula>
    </cfRule>
    <cfRule type="expression" dxfId="659" priority="54906">
      <formula>CONCATENATE($A12,#REF!,$B12)=""</formula>
    </cfRule>
    <cfRule type="expression" dxfId="658" priority="54907">
      <formula>B12="NÃO TEM"</formula>
    </cfRule>
    <cfRule type="expression" dxfId="657" priority="54908">
      <formula>B12="COTAÇÃO"</formula>
    </cfRule>
    <cfRule type="expression" dxfId="656" priority="54909">
      <formula>$A12="Composição Auxiliar"</formula>
    </cfRule>
    <cfRule type="expression" dxfId="655" priority="54910">
      <formula>$A12="Composição"</formula>
    </cfRule>
    <cfRule type="expression" dxfId="654" priority="54911">
      <formula>$A12="Insumo da Composição"</formula>
    </cfRule>
    <cfRule type="expression" dxfId="653" priority="54912">
      <formula>CONCATENATE(#REF!,#REF!,$A12)=""</formula>
    </cfRule>
    <cfRule type="expression" dxfId="652" priority="54913">
      <formula>B12="NÃO TEM"</formula>
    </cfRule>
    <cfRule type="expression" dxfId="651" priority="54914">
      <formula>B12="COTAÇÃO"</formula>
    </cfRule>
    <cfRule type="expression" dxfId="650" priority="54915">
      <formula>#REF!="Composição Auxiliar"</formula>
    </cfRule>
    <cfRule type="expression" dxfId="649" priority="54916">
      <formula>#REF!="Composição"</formula>
    </cfRule>
    <cfRule type="expression" dxfId="648" priority="54917">
      <formula>#REF!="Insumo da Composição"</formula>
    </cfRule>
    <cfRule type="expression" dxfId="647" priority="54924">
      <formula>CONCATENATE(#REF!,#REF!,$A12)=""</formula>
    </cfRule>
    <cfRule type="expression" dxfId="646" priority="54925">
      <formula>B12="NÃO TEM"</formula>
    </cfRule>
    <cfRule type="expression" dxfId="645" priority="54927">
      <formula>#REF!="Composição Auxiliar"</formula>
    </cfRule>
    <cfRule type="expression" dxfId="644" priority="54928">
      <formula>#REF!="Composição"</formula>
    </cfRule>
    <cfRule type="expression" dxfId="643" priority="54929">
      <formula>#REF!="Insumo da Composição"</formula>
    </cfRule>
    <cfRule type="expression" dxfId="642" priority="58830">
      <formula>CONCATENATE($A12,#REF!,$B12)=""</formula>
    </cfRule>
    <cfRule type="expression" dxfId="641" priority="58831">
      <formula>B12="NÃO TEM"</formula>
    </cfRule>
    <cfRule type="expression" dxfId="640" priority="58832">
      <formula>B12="COTAÇÃO"</formula>
    </cfRule>
    <cfRule type="expression" dxfId="639" priority="58833">
      <formula>$A12="Composição Auxiliar"</formula>
    </cfRule>
    <cfRule type="expression" dxfId="638" priority="58834">
      <formula>$A12="Composição"</formula>
    </cfRule>
    <cfRule type="expression" dxfId="637" priority="58835">
      <formula>$A12="Insumo da Composição"</formula>
    </cfRule>
    <cfRule type="expression" dxfId="636" priority="58836">
      <formula>CONCATENATE(#REF!,#REF!,$A12)=""</formula>
    </cfRule>
    <cfRule type="expression" dxfId="635" priority="58837">
      <formula>B12="NÃO TEM"</formula>
    </cfRule>
    <cfRule type="expression" dxfId="634" priority="58838">
      <formula>B12="COTAÇÃO"</formula>
    </cfRule>
    <cfRule type="expression" dxfId="633" priority="58839">
      <formula>#REF!="Composição Auxiliar"</formula>
    </cfRule>
    <cfRule type="expression" dxfId="632" priority="58840">
      <formula>#REF!="Composição"</formula>
    </cfRule>
    <cfRule type="expression" dxfId="631" priority="58841">
      <formula>#REF!="Insumo da Composição"</formula>
    </cfRule>
    <cfRule type="expression" dxfId="630" priority="58842">
      <formula>CONCATENATE($A12,#REF!,$B12)=""</formula>
    </cfRule>
    <cfRule type="expression" dxfId="629" priority="58843">
      <formula>B12="NÃO TEM"</formula>
    </cfRule>
    <cfRule type="expression" dxfId="628" priority="58844">
      <formula>B12="COTAÇÃO"</formula>
    </cfRule>
    <cfRule type="expression" dxfId="627" priority="58845">
      <formula>$A12="Composição Auxiliar"</formula>
    </cfRule>
    <cfRule type="expression" dxfId="626" priority="58846">
      <formula>$A12="Composição"</formula>
    </cfRule>
  </conditionalFormatting>
  <conditionalFormatting sqref="B15">
    <cfRule type="expression" dxfId="625" priority="5465">
      <formula>$A15="Composição"</formula>
    </cfRule>
    <cfRule type="expression" dxfId="624" priority="5469">
      <formula>B15="COTAÇÃO"</formula>
    </cfRule>
    <cfRule type="expression" dxfId="623" priority="5476">
      <formula>B15="COTAÇÃO"</formula>
    </cfRule>
    <cfRule type="expression" dxfId="622" priority="5471">
      <formula>#REF!="Composição"</formula>
    </cfRule>
    <cfRule type="expression" dxfId="621" priority="5486" stopIfTrue="1">
      <formula>#REF!&lt;&gt;""</formula>
    </cfRule>
    <cfRule type="expression" dxfId="620" priority="5485">
      <formula>#REF!="Insumo da Composição"</formula>
    </cfRule>
    <cfRule type="expression" dxfId="619" priority="5484">
      <formula>#REF!="Composição"</formula>
    </cfRule>
    <cfRule type="expression" dxfId="618" priority="5464">
      <formula>$A15="Composição Auxiliar"</formula>
    </cfRule>
    <cfRule type="expression" dxfId="617" priority="5466">
      <formula>$A15="Insumo da Composição"</formula>
    </cfRule>
    <cfRule type="expression" dxfId="616" priority="5483">
      <formula>#REF!="Composição Auxiliar"</formula>
    </cfRule>
    <cfRule type="expression" dxfId="615" priority="5472">
      <formula>#REF!="Insumo da Composição"</formula>
    </cfRule>
    <cfRule type="expression" dxfId="614" priority="5473" stopIfTrue="1">
      <formula>#REF!&lt;&gt;""</formula>
    </cfRule>
    <cfRule type="expression" dxfId="613" priority="5482">
      <formula>B15="COTAÇÃO"</formula>
    </cfRule>
    <cfRule type="expression" dxfId="612" priority="5474">
      <formula>CONCATENATE($A15,#REF!,$B15)=""</formula>
    </cfRule>
    <cfRule type="expression" dxfId="611" priority="5475">
      <formula>B15="NÃO TEM"</formula>
    </cfRule>
    <cfRule type="expression" dxfId="610" priority="5477">
      <formula>$A15="Composição Auxiliar"</formula>
    </cfRule>
    <cfRule type="expression" dxfId="609" priority="5478">
      <formula>$A15="Composição"</formula>
    </cfRule>
    <cfRule type="expression" dxfId="608" priority="5479">
      <formula>$A15="Insumo da Composição"</formula>
    </cfRule>
    <cfRule type="expression" dxfId="607" priority="5470">
      <formula>#REF!="Composição Auxiliar"</formula>
    </cfRule>
    <cfRule type="expression" dxfId="606" priority="5480">
      <formula>CONCATENATE(#REF!,#REF!,$A15)=""</formula>
    </cfRule>
    <cfRule type="expression" dxfId="605" priority="5481">
      <formula>B15="NÃO TEM"</formula>
    </cfRule>
    <cfRule type="expression" dxfId="604" priority="5467">
      <formula>CONCATENATE(#REF!,#REF!,$A15)=""</formula>
    </cfRule>
    <cfRule type="expression" dxfId="603" priority="5468">
      <formula>B15="NÃO TEM"</formula>
    </cfRule>
  </conditionalFormatting>
  <conditionalFormatting sqref="B15:B16">
    <cfRule type="expression" dxfId="602" priority="5455">
      <formula>B15="NÃO TEM"</formula>
    </cfRule>
    <cfRule type="expression" dxfId="601" priority="5456">
      <formula>B15="COTAÇÃO"</formula>
    </cfRule>
    <cfRule type="expression" dxfId="600" priority="5448">
      <formula>CONCATENATE($A15,#REF!,$B15)=""</formula>
    </cfRule>
  </conditionalFormatting>
  <conditionalFormatting sqref="B16">
    <cfRule type="expression" dxfId="599" priority="5457">
      <formula>#REF!="Composição Auxiliar"</formula>
    </cfRule>
    <cfRule type="expression" dxfId="598" priority="5444">
      <formula>#REF!="Composição Auxiliar"</formula>
    </cfRule>
    <cfRule type="expression" dxfId="597" priority="5443">
      <formula>B16="COTAÇÃO"</formula>
    </cfRule>
    <cfRule type="expression" dxfId="596" priority="5435">
      <formula>CONCATENATE($A16,#REF!,$B16)=""</formula>
    </cfRule>
    <cfRule type="expression" dxfId="595" priority="5436">
      <formula>B16="NÃO TEM"</formula>
    </cfRule>
    <cfRule type="expression" dxfId="594" priority="5451">
      <formula>$A16="Composição Auxiliar"</formula>
    </cfRule>
    <cfRule type="expression" dxfId="593" priority="5437">
      <formula>B16="COTAÇÃO"</formula>
    </cfRule>
    <cfRule type="expression" dxfId="592" priority="5438">
      <formula>$A16="Composição Auxiliar"</formula>
    </cfRule>
    <cfRule type="expression" dxfId="591" priority="5440">
      <formula>$A16="Insumo da Composição"</formula>
    </cfRule>
    <cfRule type="expression" dxfId="590" priority="5441">
      <formula>CONCATENATE(#REF!,#REF!,$A16)=""</formula>
    </cfRule>
    <cfRule type="expression" dxfId="589" priority="5460" stopIfTrue="1">
      <formula>#REF!&lt;&gt;""</formula>
    </cfRule>
    <cfRule type="expression" dxfId="588" priority="5459">
      <formula>#REF!="Insumo da Composição"</formula>
    </cfRule>
    <cfRule type="expression" dxfId="587" priority="5458">
      <formula>#REF!="Composição"</formula>
    </cfRule>
    <cfRule type="expression" dxfId="586" priority="5454">
      <formula>CONCATENATE(#REF!,#REF!,$A16)=""</formula>
    </cfRule>
    <cfRule type="expression" dxfId="585" priority="5453">
      <formula>$A16="Insumo da Composição"</formula>
    </cfRule>
    <cfRule type="expression" dxfId="584" priority="5452">
      <formula>$A16="Composição"</formula>
    </cfRule>
    <cfRule type="expression" dxfId="583" priority="5439">
      <formula>$A16="Composição"</formula>
    </cfRule>
    <cfRule type="expression" dxfId="582" priority="5450">
      <formula>B16="COTAÇÃO"</formula>
    </cfRule>
    <cfRule type="expression" dxfId="581" priority="5449">
      <formula>B16="NÃO TEM"</formula>
    </cfRule>
    <cfRule type="expression" dxfId="580" priority="5447" stopIfTrue="1">
      <formula>#REF!&lt;&gt;""</formula>
    </cfRule>
    <cfRule type="expression" dxfId="579" priority="5446">
      <formula>#REF!="Insumo da Composição"</formula>
    </cfRule>
    <cfRule type="expression" dxfId="578" priority="5445">
      <formula>#REF!="Composição"</formula>
    </cfRule>
    <cfRule type="expression" dxfId="577" priority="5442">
      <formula>B16="NÃO TEM"</formula>
    </cfRule>
  </conditionalFormatting>
  <conditionalFormatting sqref="B18">
    <cfRule type="expression" dxfId="576" priority="33428">
      <formula>B18="NÃO TEM"</formula>
    </cfRule>
    <cfRule type="expression" dxfId="575" priority="33427">
      <formula>CONCATENATE($A18,#REF!,$B18)=""</formula>
    </cfRule>
    <cfRule type="expression" dxfId="574" priority="33432">
      <formula>$A18="Insumo da Composição"</formula>
    </cfRule>
    <cfRule type="expression" dxfId="573" priority="33438">
      <formula>#REF!="Insumo da Composição"</formula>
    </cfRule>
    <cfRule type="expression" dxfId="572" priority="33437">
      <formula>#REF!="Composição"</formula>
    </cfRule>
    <cfRule type="expression" dxfId="571" priority="33436">
      <formula>#REF!="Composição Auxiliar"</formula>
    </cfRule>
    <cfRule type="expression" dxfId="570" priority="33435">
      <formula>B18="COTAÇÃO"</formula>
    </cfRule>
    <cfRule type="expression" dxfId="569" priority="33434">
      <formula>B18="NÃO TEM"</formula>
    </cfRule>
    <cfRule type="expression" dxfId="568" priority="33433">
      <formula>CONCATENATE(#REF!,#REF!,$A18)=""</formula>
    </cfRule>
    <cfRule type="expression" dxfId="567" priority="33431">
      <formula>$A18="Composição"</formula>
    </cfRule>
    <cfRule type="expression" dxfId="566" priority="33430">
      <formula>$A18="Composição Auxiliar"</formula>
    </cfRule>
    <cfRule type="expression" dxfId="565" priority="33429">
      <formula>B18="COTAÇÃO"</formula>
    </cfRule>
  </conditionalFormatting>
  <conditionalFormatting sqref="B381">
    <cfRule type="expression" dxfId="564" priority="4339">
      <formula>$A381="Insumo da Composição"</formula>
    </cfRule>
    <cfRule type="expression" dxfId="563" priority="4338">
      <formula>$A381="Composição"</formula>
    </cfRule>
    <cfRule type="expression" dxfId="562" priority="4337">
      <formula>$A381="Composição Auxiliar"</formula>
    </cfRule>
    <cfRule type="expression" dxfId="561" priority="4336">
      <formula>B381="COTAÇÃO"</formula>
    </cfRule>
    <cfRule type="expression" dxfId="560" priority="4335">
      <formula>B381="NÃO TEM"</formula>
    </cfRule>
    <cfRule type="expression" dxfId="559" priority="4334">
      <formula>CONCATENATE($A381,$B381,$C381)=""</formula>
    </cfRule>
  </conditionalFormatting>
  <conditionalFormatting sqref="B612">
    <cfRule type="duplicateValues" dxfId="558" priority="23353"/>
    <cfRule type="duplicateValues" dxfId="557" priority="23352"/>
  </conditionalFormatting>
  <conditionalFormatting sqref="B3:C3 C6:C9">
    <cfRule type="expression" dxfId="556" priority="60304">
      <formula>$A3="Composição"</formula>
    </cfRule>
    <cfRule type="expression" dxfId="555" priority="60305">
      <formula>$A3="Insumo da Composição"</formula>
    </cfRule>
    <cfRule type="expression" dxfId="554" priority="60301">
      <formula>B3="NÃO TEM"</formula>
    </cfRule>
    <cfRule type="expression" dxfId="553" priority="60302">
      <formula>B3="COTAÇÃO"</formula>
    </cfRule>
    <cfRule type="expression" dxfId="552" priority="60303">
      <formula>$A3="Composição Auxiliar"</formula>
    </cfRule>
  </conditionalFormatting>
  <conditionalFormatting sqref="B3:C3">
    <cfRule type="expression" dxfId="551" priority="52427">
      <formula>B3="COTAÇÃO"</formula>
    </cfRule>
    <cfRule type="expression" dxfId="550" priority="52426">
      <formula>B3="NÃO TEM"</formula>
    </cfRule>
    <cfRule type="expression" dxfId="549" priority="52425">
      <formula>CONCATENATE($A3,#REF!,$B3)=""</formula>
    </cfRule>
    <cfRule type="expression" dxfId="548" priority="52424">
      <formula>$A3="Insumo da Composição"</formula>
    </cfRule>
    <cfRule type="expression" dxfId="547" priority="52429">
      <formula>$A3="Composição"</formula>
    </cfRule>
    <cfRule type="expression" dxfId="546" priority="52423">
      <formula>$A3="Composição"</formula>
    </cfRule>
    <cfRule type="expression" dxfId="545" priority="52422">
      <formula>$A3="Composição Auxiliar"</formula>
    </cfRule>
    <cfRule type="expression" dxfId="544" priority="52421">
      <formula>B3="COTAÇÃO"</formula>
    </cfRule>
    <cfRule type="expression" dxfId="543" priority="52420">
      <formula>B3="NÃO TEM"</formula>
    </cfRule>
    <cfRule type="expression" dxfId="542" priority="52419">
      <formula>CONCATENATE($A3,#REF!,$B3)=""</formula>
    </cfRule>
    <cfRule type="expression" dxfId="541" priority="52428">
      <formula>$A3="Composição Auxiliar"</formula>
    </cfRule>
    <cfRule type="expression" dxfId="540" priority="52430">
      <formula>$A3="Insumo da Composição"</formula>
    </cfRule>
  </conditionalFormatting>
  <conditionalFormatting sqref="B4:C4">
    <cfRule type="expression" dxfId="539" priority="61324">
      <formula>CONCATENATE($A4,#REF!,$B4)=""</formula>
    </cfRule>
    <cfRule type="expression" dxfId="538" priority="61325">
      <formula>B4="NÃO TEM"</formula>
    </cfRule>
    <cfRule type="expression" dxfId="537" priority="61326">
      <formula>B4="COTAÇÃO"</formula>
    </cfRule>
    <cfRule type="expression" dxfId="536" priority="61327">
      <formula>$A4="Composição Auxiliar"</formula>
    </cfRule>
    <cfRule type="expression" dxfId="535" priority="61328">
      <formula>$A4="Composição"</formula>
    </cfRule>
    <cfRule type="expression" dxfId="534" priority="61329">
      <formula>$A4="Insumo da Composição"</formula>
    </cfRule>
    <cfRule type="expression" dxfId="533" priority="61330">
      <formula>CONCATENATE($A4,#REF!,$B4)=""</formula>
    </cfRule>
    <cfRule type="expression" dxfId="532" priority="61331">
      <formula>B4="NÃO TEM"</formula>
    </cfRule>
    <cfRule type="expression" dxfId="531" priority="61332">
      <formula>B4="COTAÇÃO"</formula>
    </cfRule>
    <cfRule type="expression" dxfId="530" priority="56281">
      <formula>CONCATENATE($A4,#REF!,$B4)=""</formula>
    </cfRule>
    <cfRule type="expression" dxfId="529" priority="56282">
      <formula>B4="NÃO TEM"</formula>
    </cfRule>
    <cfRule type="expression" dxfId="528" priority="56283">
      <formula>B4="COTAÇÃO"</formula>
    </cfRule>
    <cfRule type="expression" dxfId="527" priority="56284">
      <formula>$A4="Composição Auxiliar"</formula>
    </cfRule>
    <cfRule type="expression" dxfId="526" priority="56285">
      <formula>$A4="Composição"</formula>
    </cfRule>
    <cfRule type="expression" dxfId="525" priority="56286">
      <formula>$A4="Insumo da Composição"</formula>
    </cfRule>
    <cfRule type="expression" dxfId="524" priority="61335">
      <formula>$A4="Insumo da Composição"</formula>
    </cfRule>
    <cfRule type="expression" dxfId="523" priority="61334">
      <formula>$A4="Composição"</formula>
    </cfRule>
    <cfRule type="expression" dxfId="522" priority="56287">
      <formula>CONCATENATE($A4,#REF!,$B4)=""</formula>
    </cfRule>
    <cfRule type="expression" dxfId="521" priority="56288">
      <formula>B4="NÃO TEM"</formula>
    </cfRule>
    <cfRule type="expression" dxfId="520" priority="56289">
      <formula>B4="COTAÇÃO"</formula>
    </cfRule>
    <cfRule type="expression" dxfId="519" priority="56290">
      <formula>$A4="Composição Auxiliar"</formula>
    </cfRule>
    <cfRule type="expression" dxfId="518" priority="61333">
      <formula>$A4="Composição Auxiliar"</formula>
    </cfRule>
    <cfRule type="expression" dxfId="517" priority="56291">
      <formula>$A4="Composição"</formula>
    </cfRule>
    <cfRule type="expression" dxfId="516" priority="56292">
      <formula>$A4="Insumo da Composição"</formula>
    </cfRule>
  </conditionalFormatting>
  <conditionalFormatting sqref="B12:C12">
    <cfRule type="expression" dxfId="515" priority="54918">
      <formula>CONCATENATE($A12,#REF!,$B12)=""</formula>
    </cfRule>
    <cfRule type="expression" dxfId="514" priority="58987">
      <formula>$A12="Insumo da Composição"</formula>
    </cfRule>
    <cfRule type="expression" dxfId="513" priority="58985">
      <formula>$A12="Composição Auxiliar"</formula>
    </cfRule>
    <cfRule type="expression" dxfId="512" priority="58984">
      <formula>B12="COTAÇÃO"</formula>
    </cfRule>
    <cfRule type="expression" dxfId="511" priority="58983">
      <formula>B12="NÃO TEM"</formula>
    </cfRule>
    <cfRule type="expression" dxfId="510" priority="58986">
      <formula>$A12="Composição"</formula>
    </cfRule>
    <cfRule type="expression" dxfId="509" priority="59276" stopIfTrue="1">
      <formula>#REF!&lt;&gt;""</formula>
    </cfRule>
    <cfRule type="expression" dxfId="508" priority="58982">
      <formula>CONCATENATE($A12,#REF!,$B12)=""</formula>
    </cfRule>
    <cfRule type="expression" dxfId="507" priority="54923">
      <formula>$A12="Insumo da Composição"</formula>
    </cfRule>
    <cfRule type="expression" dxfId="506" priority="54922">
      <formula>$A12="Composição"</formula>
    </cfRule>
    <cfRule type="expression" dxfId="505" priority="54921">
      <formula>$A12="Composição Auxiliar"</formula>
    </cfRule>
    <cfRule type="expression" dxfId="504" priority="54920">
      <formula>B12="COTAÇÃO"</formula>
    </cfRule>
    <cfRule type="expression" dxfId="503" priority="54919">
      <formula>B12="NÃO TEM"</formula>
    </cfRule>
  </conditionalFormatting>
  <conditionalFormatting sqref="B3:D5 A6:D6 C6:D9 A7:A9 B11:C12 C12:D12 D11 B30:D31">
    <cfRule type="expression" dxfId="502" priority="61374">
      <formula>CONCATENATE($A3,#REF!,$B3)=""</formula>
    </cfRule>
  </conditionalFormatting>
  <conditionalFormatting sqref="C6:C9 B3:C3">
    <cfRule type="expression" dxfId="501" priority="60300">
      <formula>CONCATENATE($A3,#REF!,$B3)=""</formula>
    </cfRule>
  </conditionalFormatting>
  <conditionalFormatting sqref="C8:C9 C7:D7">
    <cfRule type="expression" dxfId="500" priority="59295" stopIfTrue="1">
      <formula>#REF!&lt;&gt;""</formula>
    </cfRule>
  </conditionalFormatting>
  <conditionalFormatting sqref="C8:C9">
    <cfRule type="expression" dxfId="499" priority="55061">
      <formula>$A8="Insumo da Composição"</formula>
    </cfRule>
    <cfRule type="expression" dxfId="498" priority="55191">
      <formula>CONCATENATE($A8,#REF!,$B8)=""</formula>
    </cfRule>
    <cfRule type="expression" dxfId="497" priority="55192">
      <formula>C8="NÃO TEM"</formula>
    </cfRule>
    <cfRule type="expression" dxfId="496" priority="55193">
      <formula>C8="COTAÇÃO"</formula>
    </cfRule>
    <cfRule type="expression" dxfId="495" priority="55194">
      <formula>$A8="Composição Auxiliar"</formula>
    </cfRule>
    <cfRule type="expression" dxfId="494" priority="55195">
      <formula>$A8="Composição"</formula>
    </cfRule>
    <cfRule type="expression" dxfId="493" priority="55196">
      <formula>$A8="Insumo da Composição"</formula>
    </cfRule>
    <cfRule type="expression" dxfId="492" priority="55245">
      <formula>CONCATENATE($A8,#REF!,$B8)=""</formula>
    </cfRule>
    <cfRule type="expression" dxfId="491" priority="55246">
      <formula>C8="NÃO TEM"</formula>
    </cfRule>
    <cfRule type="expression" dxfId="490" priority="55247">
      <formula>C8="COTAÇÃO"</formula>
    </cfRule>
    <cfRule type="expression" dxfId="489" priority="55248">
      <formula>$A8="Composição Auxiliar"</formula>
    </cfRule>
    <cfRule type="expression" dxfId="488" priority="55249">
      <formula>$A8="Composição"</formula>
    </cfRule>
    <cfRule type="expression" dxfId="487" priority="55250">
      <formula>$A8="Insumo da Composição"</formula>
    </cfRule>
    <cfRule type="expression" dxfId="486" priority="55257">
      <formula>CONCATENATE($A8,#REF!,$B8)=""</formula>
    </cfRule>
    <cfRule type="expression" dxfId="485" priority="55258">
      <formula>C8="NÃO TEM"</formula>
    </cfRule>
    <cfRule type="expression" dxfId="484" priority="55259">
      <formula>C8="COTAÇÃO"</formula>
    </cfRule>
    <cfRule type="expression" dxfId="483" priority="55260">
      <formula>$A8="Composição Auxiliar"</formula>
    </cfRule>
    <cfRule type="expression" dxfId="482" priority="55261">
      <formula>$A8="Composição"</formula>
    </cfRule>
    <cfRule type="expression" dxfId="481" priority="55262">
      <formula>$A8="Insumo da Composição"</formula>
    </cfRule>
    <cfRule type="expression" dxfId="480" priority="55269">
      <formula>CONCATENATE($A8,#REF!,$B8)=""</formula>
    </cfRule>
    <cfRule type="expression" dxfId="479" priority="55270">
      <formula>C8="NÃO TEM"</formula>
    </cfRule>
    <cfRule type="expression" dxfId="478" priority="55271">
      <formula>C8="COTAÇÃO"</formula>
    </cfRule>
    <cfRule type="expression" dxfId="477" priority="55272">
      <formula>$A8="Composição Auxiliar"</formula>
    </cfRule>
    <cfRule type="expression" dxfId="476" priority="55273">
      <formula>$A8="Composição"</formula>
    </cfRule>
    <cfRule type="expression" dxfId="475" priority="55274">
      <formula>$A8="Insumo da Composição"</formula>
    </cfRule>
    <cfRule type="expression" dxfId="474" priority="55318">
      <formula>CONCATENATE($A8,#REF!,$B8)=""</formula>
    </cfRule>
    <cfRule type="expression" dxfId="473" priority="55319">
      <formula>C8="NÃO TEM"</formula>
    </cfRule>
    <cfRule type="expression" dxfId="472" priority="55320">
      <formula>C8="COTAÇÃO"</formula>
    </cfRule>
    <cfRule type="expression" dxfId="471" priority="55321">
      <formula>$A8="Composição Auxiliar"</formula>
    </cfRule>
    <cfRule type="expression" dxfId="470" priority="55322">
      <formula>$A8="Composição"</formula>
    </cfRule>
    <cfRule type="expression" dxfId="469" priority="55323">
      <formula>$A8="Insumo da Composição"</formula>
    </cfRule>
    <cfRule type="expression" dxfId="468" priority="55330">
      <formula>CONCATENATE($A8,#REF!,$B8)=""</formula>
    </cfRule>
    <cfRule type="expression" dxfId="467" priority="55331">
      <formula>C8="NÃO TEM"</formula>
    </cfRule>
    <cfRule type="expression" dxfId="466" priority="55332">
      <formula>C8="COTAÇÃO"</formula>
    </cfRule>
    <cfRule type="expression" dxfId="465" priority="55333">
      <formula>$A8="Composição Auxiliar"</formula>
    </cfRule>
    <cfRule type="expression" dxfId="464" priority="55334">
      <formula>$A8="Composição"</formula>
    </cfRule>
    <cfRule type="expression" dxfId="463" priority="55335">
      <formula>$A8="Insumo da Composição"</formula>
    </cfRule>
    <cfRule type="expression" dxfId="462" priority="55915">
      <formula>CONCATENATE($A8,#REF!,$B8)=""</formula>
    </cfRule>
    <cfRule type="expression" dxfId="461" priority="55916">
      <formula>C8="NÃO TEM"</formula>
    </cfRule>
    <cfRule type="expression" dxfId="460" priority="55917">
      <formula>C8="COTAÇÃO"</formula>
    </cfRule>
    <cfRule type="expression" dxfId="459" priority="55918">
      <formula>$A8="Composição Auxiliar"</formula>
    </cfRule>
    <cfRule type="expression" dxfId="458" priority="55919">
      <formula>$A8="Composição"</formula>
    </cfRule>
    <cfRule type="expression" dxfId="457" priority="55920">
      <formula>$A8="Insumo da Composição"</formula>
    </cfRule>
    <cfRule type="expression" dxfId="456" priority="59285">
      <formula>C8="COTAÇÃO"</formula>
    </cfRule>
    <cfRule type="expression" dxfId="455" priority="59059">
      <formula>CONCATENATE($A8,#REF!,$B8)=""</formula>
    </cfRule>
    <cfRule type="expression" dxfId="454" priority="59060">
      <formula>C8="NÃO TEM"</formula>
    </cfRule>
    <cfRule type="expression" dxfId="453" priority="59061">
      <formula>C8="COTAÇÃO"</formula>
    </cfRule>
    <cfRule type="expression" dxfId="452" priority="59062">
      <formula>$A8="Composição Auxiliar"</formula>
    </cfRule>
    <cfRule type="expression" dxfId="451" priority="59063">
      <formula>$A8="Composição"</formula>
    </cfRule>
    <cfRule type="expression" dxfId="450" priority="59064">
      <formula>$A8="Insumo da Composição"</formula>
    </cfRule>
    <cfRule type="expression" dxfId="449" priority="59071">
      <formula>CONCATENATE($A8,#REF!,$B8)=""</formula>
    </cfRule>
    <cfRule type="expression" dxfId="448" priority="59072">
      <formula>C8="NÃO TEM"</formula>
    </cfRule>
    <cfRule type="expression" dxfId="447" priority="59073">
      <formula>C8="COTAÇÃO"</formula>
    </cfRule>
    <cfRule type="expression" dxfId="446" priority="59074">
      <formula>$A8="Composição Auxiliar"</formula>
    </cfRule>
    <cfRule type="expression" dxfId="445" priority="59075">
      <formula>$A8="Composição"</formula>
    </cfRule>
    <cfRule type="expression" dxfId="444" priority="59076">
      <formula>$A8="Insumo da Composição"</formula>
    </cfRule>
    <cfRule type="expression" dxfId="443" priority="59083">
      <formula>CONCATENATE($A8,#REF!,$B8)=""</formula>
    </cfRule>
    <cfRule type="expression" dxfId="442" priority="59084">
      <formula>C8="NÃO TEM"</formula>
    </cfRule>
    <cfRule type="expression" dxfId="441" priority="59085">
      <formula>C8="COTAÇÃO"</formula>
    </cfRule>
    <cfRule type="expression" dxfId="440" priority="59086">
      <formula>$A8="Composição Auxiliar"</formula>
    </cfRule>
    <cfRule type="expression" dxfId="439" priority="59087">
      <formula>$A8="Composição"</formula>
    </cfRule>
    <cfRule type="expression" dxfId="438" priority="59088">
      <formula>$A8="Insumo da Composição"</formula>
    </cfRule>
    <cfRule type="expression" dxfId="437" priority="59131">
      <formula>CONCATENATE($A8,#REF!,$B8)=""</formula>
    </cfRule>
    <cfRule type="expression" dxfId="436" priority="59132">
      <formula>C8="NÃO TEM"</formula>
    </cfRule>
    <cfRule type="expression" dxfId="435" priority="59133">
      <formula>C8="COTAÇÃO"</formula>
    </cfRule>
    <cfRule type="expression" dxfId="434" priority="59134">
      <formula>$A8="Composição Auxiliar"</formula>
    </cfRule>
    <cfRule type="expression" dxfId="433" priority="59135">
      <formula>$A8="Composição"</formula>
    </cfRule>
    <cfRule type="expression" dxfId="432" priority="59136">
      <formula>$A8="Insumo da Composição"</formula>
    </cfRule>
    <cfRule type="expression" dxfId="431" priority="59143">
      <formula>CONCATENATE($A8,#REF!,$B8)=""</formula>
    </cfRule>
    <cfRule type="expression" dxfId="430" priority="59144">
      <formula>C8="NÃO TEM"</formula>
    </cfRule>
    <cfRule type="expression" dxfId="429" priority="59145">
      <formula>C8="COTAÇÃO"</formula>
    </cfRule>
    <cfRule type="expression" dxfId="428" priority="59146">
      <formula>$A8="Composição Auxiliar"</formula>
    </cfRule>
    <cfRule type="expression" dxfId="427" priority="59147">
      <formula>$A8="Composição"</formula>
    </cfRule>
    <cfRule type="expression" dxfId="426" priority="59148">
      <formula>$A8="Insumo da Composição"</formula>
    </cfRule>
    <cfRule type="expression" dxfId="425" priority="59283">
      <formula>CONCATENATE($A8,#REF!,$B8)=""</formula>
    </cfRule>
    <cfRule type="expression" dxfId="424" priority="59284">
      <formula>C8="NÃO TEM"</formula>
    </cfRule>
    <cfRule type="expression" dxfId="423" priority="55060">
      <formula>$A8="Composição"</formula>
    </cfRule>
    <cfRule type="expression" dxfId="422" priority="59286">
      <formula>$A8="Composição Auxiliar"</formula>
    </cfRule>
    <cfRule type="expression" dxfId="421" priority="59287">
      <formula>$A8="Composição"</formula>
    </cfRule>
    <cfRule type="expression" dxfId="420" priority="59288">
      <formula>$A8="Insumo da Composição"</formula>
    </cfRule>
    <cfRule type="expression" dxfId="419" priority="59402">
      <formula>CONCATENATE($A8,#REF!,$B8)=""</formula>
    </cfRule>
    <cfRule type="expression" dxfId="418" priority="59403">
      <formula>C8="NÃO TEM"</formula>
    </cfRule>
    <cfRule type="expression" dxfId="417" priority="59404">
      <formula>C8="COTAÇÃO"</formula>
    </cfRule>
    <cfRule type="expression" dxfId="416" priority="59405">
      <formula>$A8="Composição Auxiliar"</formula>
    </cfRule>
    <cfRule type="expression" dxfId="415" priority="59406">
      <formula>$A8="Composição"</formula>
    </cfRule>
    <cfRule type="expression" dxfId="414" priority="59407">
      <formula>$A8="Insumo da Composição"</formula>
    </cfRule>
    <cfRule type="expression" dxfId="413" priority="59418">
      <formula>CONCATENATE($A8,#REF!,$B8)=""</formula>
    </cfRule>
    <cfRule type="expression" dxfId="412" priority="59419">
      <formula>C8="NÃO TEM"</formula>
    </cfRule>
    <cfRule type="expression" dxfId="411" priority="59420">
      <formula>C8="COTAÇÃO"</formula>
    </cfRule>
    <cfRule type="expression" dxfId="410" priority="59421">
      <formula>$A8="Composição Auxiliar"</formula>
    </cfRule>
    <cfRule type="expression" dxfId="409" priority="59422">
      <formula>$A8="Composição"</formula>
    </cfRule>
    <cfRule type="expression" dxfId="408" priority="59423">
      <formula>$A8="Insumo da Composição"</formula>
    </cfRule>
    <cfRule type="expression" dxfId="407" priority="59431">
      <formula>CONCATENATE($A8,#REF!,$B8)=""</formula>
    </cfRule>
    <cfRule type="expression" dxfId="406" priority="59432">
      <formula>C8="NÃO TEM"</formula>
    </cfRule>
    <cfRule type="expression" dxfId="405" priority="59433">
      <formula>C8="COTAÇÃO"</formula>
    </cfRule>
    <cfRule type="expression" dxfId="404" priority="59434">
      <formula>$A8="Composição Auxiliar"</formula>
    </cfRule>
    <cfRule type="expression" dxfId="403" priority="59435">
      <formula>$A8="Composição"</formula>
    </cfRule>
    <cfRule type="expression" dxfId="402" priority="59436">
      <formula>$A8="Insumo da Composição"</formula>
    </cfRule>
    <cfRule type="expression" dxfId="401" priority="59483">
      <formula>CONCATENATE($A8,#REF!,$B8)=""</formula>
    </cfRule>
    <cfRule type="expression" dxfId="400" priority="59484">
      <formula>C8="NÃO TEM"</formula>
    </cfRule>
    <cfRule type="expression" dxfId="399" priority="59485">
      <formula>C8="COTAÇÃO"</formula>
    </cfRule>
    <cfRule type="expression" dxfId="398" priority="59486">
      <formula>$A8="Composição Auxiliar"</formula>
    </cfRule>
    <cfRule type="expression" dxfId="397" priority="59487">
      <formula>$A8="Composição"</formula>
    </cfRule>
    <cfRule type="expression" dxfId="396" priority="59488">
      <formula>$A8="Insumo da Composição"</formula>
    </cfRule>
    <cfRule type="expression" dxfId="395" priority="59496">
      <formula>CONCATENATE($A8,#REF!,$B8)=""</formula>
    </cfRule>
    <cfRule type="expression" dxfId="394" priority="59497">
      <formula>C8="NÃO TEM"</formula>
    </cfRule>
    <cfRule type="expression" dxfId="393" priority="59498">
      <formula>C8="COTAÇÃO"</formula>
    </cfRule>
    <cfRule type="expression" dxfId="392" priority="59499">
      <formula>$A8="Composição Auxiliar"</formula>
    </cfRule>
    <cfRule type="expression" dxfId="391" priority="59500">
      <formula>$A8="Composição"</formula>
    </cfRule>
    <cfRule type="expression" dxfId="390" priority="59501">
      <formula>$A8="Insumo da Composição"</formula>
    </cfRule>
    <cfRule type="expression" dxfId="389" priority="60168">
      <formula>CONCATENATE($A8,#REF!,$B8)=""</formula>
    </cfRule>
    <cfRule type="expression" dxfId="388" priority="60169">
      <formula>C8="NÃO TEM"</formula>
    </cfRule>
    <cfRule type="expression" dxfId="387" priority="60170">
      <formula>C8="COTAÇÃO"</formula>
    </cfRule>
    <cfRule type="expression" dxfId="386" priority="60171">
      <formula>$A8="Composição Auxiliar"</formula>
    </cfRule>
    <cfRule type="expression" dxfId="385" priority="60172">
      <formula>$A8="Composição"</formula>
    </cfRule>
    <cfRule type="expression" dxfId="384" priority="60173">
      <formula>$A8="Insumo da Composição"</formula>
    </cfRule>
    <cfRule type="expression" dxfId="383" priority="54972">
      <formula>CONCATENATE($A8,#REF!,$B8)=""</formula>
    </cfRule>
    <cfRule type="expression" dxfId="382" priority="54973">
      <formula>C8="NÃO TEM"</formula>
    </cfRule>
    <cfRule type="expression" dxfId="381" priority="54974">
      <formula>C8="COTAÇÃO"</formula>
    </cfRule>
    <cfRule type="expression" dxfId="380" priority="54975">
      <formula>$A8="Composição Auxiliar"</formula>
    </cfRule>
    <cfRule type="expression" dxfId="379" priority="54976">
      <formula>$A8="Composição"</formula>
    </cfRule>
    <cfRule type="expression" dxfId="378" priority="54977">
      <formula>$A8="Insumo da Composição"</formula>
    </cfRule>
    <cfRule type="expression" dxfId="377" priority="54984">
      <formula>CONCATENATE($A8,#REF!,$B8)=""</formula>
    </cfRule>
    <cfRule type="expression" dxfId="376" priority="54985">
      <formula>C8="NÃO TEM"</formula>
    </cfRule>
    <cfRule type="expression" dxfId="375" priority="54986">
      <formula>C8="COTAÇÃO"</formula>
    </cfRule>
    <cfRule type="expression" dxfId="374" priority="54987">
      <formula>$A8="Composição Auxiliar"</formula>
    </cfRule>
    <cfRule type="expression" dxfId="373" priority="54988">
      <formula>$A8="Composição"</formula>
    </cfRule>
    <cfRule type="expression" dxfId="372" priority="54989">
      <formula>$A8="Insumo da Composição"</formula>
    </cfRule>
    <cfRule type="expression" dxfId="371" priority="54996">
      <formula>CONCATENATE($A8,#REF!,$B8)=""</formula>
    </cfRule>
    <cfRule type="expression" dxfId="370" priority="54997">
      <formula>C8="NÃO TEM"</formula>
    </cfRule>
    <cfRule type="expression" dxfId="369" priority="54998">
      <formula>C8="COTAÇÃO"</formula>
    </cfRule>
    <cfRule type="expression" dxfId="368" priority="54999">
      <formula>$A8="Composição Auxiliar"</formula>
    </cfRule>
    <cfRule type="expression" dxfId="367" priority="55000">
      <formula>$A8="Composição"</formula>
    </cfRule>
    <cfRule type="expression" dxfId="366" priority="55001">
      <formula>$A8="Insumo da Composição"</formula>
    </cfRule>
    <cfRule type="expression" dxfId="365" priority="55044">
      <formula>CONCATENATE($A8,#REF!,$B8)=""</formula>
    </cfRule>
    <cfRule type="expression" dxfId="364" priority="55045">
      <formula>C8="NÃO TEM"</formula>
    </cfRule>
    <cfRule type="expression" dxfId="363" priority="55046">
      <formula>C8="COTAÇÃO"</formula>
    </cfRule>
    <cfRule type="expression" dxfId="362" priority="55047">
      <formula>$A8="Composição Auxiliar"</formula>
    </cfRule>
    <cfRule type="expression" dxfId="361" priority="55048">
      <formula>$A8="Composição"</formula>
    </cfRule>
    <cfRule type="expression" dxfId="360" priority="55049">
      <formula>$A8="Insumo da Composição"</formula>
    </cfRule>
    <cfRule type="expression" dxfId="359" priority="55056">
      <formula>CONCATENATE($A8,#REF!,$B8)=""</formula>
    </cfRule>
    <cfRule type="expression" dxfId="358" priority="55057">
      <formula>C8="NÃO TEM"</formula>
    </cfRule>
    <cfRule type="expression" dxfId="357" priority="55058">
      <formula>C8="COTAÇÃO"</formula>
    </cfRule>
    <cfRule type="expression" dxfId="356" priority="55059">
      <formula>$A8="Composição Auxiliar"</formula>
    </cfRule>
  </conditionalFormatting>
  <conditionalFormatting sqref="C13">
    <cfRule type="expression" dxfId="355" priority="292">
      <formula>$A13="Composição"</formula>
    </cfRule>
    <cfRule type="expression" dxfId="354" priority="291">
      <formula>$A13="Composição Auxiliar"</formula>
    </cfRule>
    <cfRule type="expression" dxfId="353" priority="290">
      <formula>C13="COTAÇÃO"</formula>
    </cfRule>
    <cfRule type="expression" dxfId="352" priority="289">
      <formula>C13="NÃO TEM"</formula>
    </cfRule>
    <cfRule type="expression" dxfId="351" priority="288">
      <formula>CONCATENATE($A13,#REF!,$B13)=""</formula>
    </cfRule>
    <cfRule type="expression" dxfId="350" priority="287">
      <formula>$A13="Insumo da Composição"</formula>
    </cfRule>
    <cfRule type="expression" dxfId="349" priority="286">
      <formula>$A13="Composição"</formula>
    </cfRule>
    <cfRule type="expression" dxfId="348" priority="285">
      <formula>$A13="Composição Auxiliar"</formula>
    </cfRule>
    <cfRule type="expression" dxfId="347" priority="284">
      <formula>C13="COTAÇÃO"</formula>
    </cfRule>
    <cfRule type="expression" dxfId="346" priority="283">
      <formula>C13="NÃO TEM"</formula>
    </cfRule>
    <cfRule type="expression" dxfId="345" priority="282">
      <formula>CONCATENATE($A13,#REF!,$B13)=""</formula>
    </cfRule>
    <cfRule type="expression" dxfId="344" priority="281">
      <formula>$A13="Insumo da Composição"</formula>
    </cfRule>
    <cfRule type="expression" dxfId="343" priority="280">
      <formula>$A13="Composição"</formula>
    </cfRule>
    <cfRule type="expression" dxfId="342" priority="279">
      <formula>$A13="Composição Auxiliar"</formula>
    </cfRule>
    <cfRule type="expression" dxfId="341" priority="278">
      <formula>C13="COTAÇÃO"</formula>
    </cfRule>
    <cfRule type="expression" dxfId="340" priority="277">
      <formula>C13="NÃO TEM"</formula>
    </cfRule>
    <cfRule type="expression" dxfId="339" priority="276">
      <formula>CONCATENATE($A13,#REF!,$B13)=""</formula>
    </cfRule>
    <cfRule type="expression" dxfId="338" priority="275">
      <formula>$A13="Insumo da Composição"</formula>
    </cfRule>
    <cfRule type="expression" dxfId="337" priority="274">
      <formula>$A13="Composição"</formula>
    </cfRule>
    <cfRule type="expression" dxfId="336" priority="273">
      <formula>$A13="Composição Auxiliar"</formula>
    </cfRule>
    <cfRule type="expression" dxfId="335" priority="272">
      <formula>C13="COTAÇÃO"</formula>
    </cfRule>
    <cfRule type="expression" dxfId="334" priority="271">
      <formula>C13="NÃO TEM"</formula>
    </cfRule>
    <cfRule type="expression" dxfId="333" priority="270">
      <formula>CONCATENATE($A13,#REF!,$B13)=""</formula>
    </cfRule>
    <cfRule type="expression" dxfId="332" priority="269">
      <formula>$A13="Insumo da Composição"</formula>
    </cfRule>
    <cfRule type="expression" dxfId="331" priority="268">
      <formula>$A13="Composição"</formula>
    </cfRule>
    <cfRule type="expression" dxfId="330" priority="267">
      <formula>$A13="Composição Auxiliar"</formula>
    </cfRule>
    <cfRule type="expression" dxfId="329" priority="266">
      <formula>C13="COTAÇÃO"</formula>
    </cfRule>
    <cfRule type="expression" dxfId="328" priority="265">
      <formula>C13="NÃO TEM"</formula>
    </cfRule>
    <cfRule type="expression" dxfId="327" priority="264">
      <formula>CONCATENATE($A13,#REF!,$B13)=""</formula>
    </cfRule>
    <cfRule type="expression" dxfId="326" priority="263">
      <formula>$A13="Insumo da Composição"</formula>
    </cfRule>
    <cfRule type="expression" dxfId="325" priority="262">
      <formula>$A13="Composição"</formula>
    </cfRule>
    <cfRule type="expression" dxfId="324" priority="261">
      <formula>$A13="Composição Auxiliar"</formula>
    </cfRule>
    <cfRule type="expression" dxfId="323" priority="260">
      <formula>C13="COTAÇÃO"</formula>
    </cfRule>
    <cfRule type="expression" dxfId="322" priority="259">
      <formula>C13="NÃO TEM"</formula>
    </cfRule>
    <cfRule type="expression" dxfId="321" priority="258">
      <formula>CONCATENATE($A13,#REF!,$B13)=""</formula>
    </cfRule>
    <cfRule type="expression" dxfId="320" priority="257" stopIfTrue="1">
      <formula>#REF!&lt;&gt;""</formula>
    </cfRule>
    <cfRule type="expression" dxfId="319" priority="256">
      <formula>$A13="Insumo da Composição"</formula>
    </cfRule>
    <cfRule type="expression" dxfId="318" priority="255">
      <formula>$A13="Composição"</formula>
    </cfRule>
    <cfRule type="expression" dxfId="317" priority="254">
      <formula>$A13="Composição Auxiliar"</formula>
    </cfRule>
    <cfRule type="expression" dxfId="316" priority="253">
      <formula>C13="COTAÇÃO"</formula>
    </cfRule>
    <cfRule type="expression" dxfId="315" priority="252">
      <formula>C13="NÃO TEM"</formula>
    </cfRule>
    <cfRule type="expression" dxfId="314" priority="251">
      <formula>CONCATENATE($A13,#REF!,$B13)=""</formula>
    </cfRule>
    <cfRule type="expression" dxfId="313" priority="250">
      <formula>$A13="Insumo da Composição"</formula>
    </cfRule>
    <cfRule type="expression" dxfId="312" priority="249">
      <formula>$A13="Composição"</formula>
    </cfRule>
    <cfRule type="expression" dxfId="311" priority="248">
      <formula>$A13="Composição Auxiliar"</formula>
    </cfRule>
    <cfRule type="expression" dxfId="310" priority="247">
      <formula>C13="COTAÇÃO"</formula>
    </cfRule>
    <cfRule type="expression" dxfId="309" priority="246">
      <formula>C13="NÃO TEM"</formula>
    </cfRule>
    <cfRule type="expression" dxfId="308" priority="245">
      <formula>CONCATENATE($A13,#REF!,$B13)=""</formula>
    </cfRule>
    <cfRule type="expression" dxfId="307" priority="244">
      <formula>$A13="Insumo da Composição"</formula>
    </cfRule>
    <cfRule type="expression" dxfId="306" priority="243">
      <formula>$A13="Composição"</formula>
    </cfRule>
    <cfRule type="expression" dxfId="305" priority="242">
      <formula>$A13="Composição Auxiliar"</formula>
    </cfRule>
    <cfRule type="expression" dxfId="304" priority="241">
      <formula>C13="COTAÇÃO"</formula>
    </cfRule>
    <cfRule type="expression" dxfId="303" priority="240">
      <formula>C13="NÃO TEM"</formula>
    </cfRule>
    <cfRule type="expression" dxfId="302" priority="150">
      <formula>C13="NÃO TEM"</formula>
    </cfRule>
    <cfRule type="expression" dxfId="301" priority="151">
      <formula>C13="COTAÇÃO"</formula>
    </cfRule>
    <cfRule type="expression" dxfId="300" priority="152">
      <formula>$A13="Composição Auxiliar"</formula>
    </cfRule>
    <cfRule type="expression" dxfId="299" priority="153">
      <formula>$A13="Composição"</formula>
    </cfRule>
    <cfRule type="expression" dxfId="298" priority="154">
      <formula>$A13="Insumo da Composição"</formula>
    </cfRule>
    <cfRule type="expression" dxfId="297" priority="155">
      <formula>CONCATENATE($A13,#REF!,$B13)=""</formula>
    </cfRule>
    <cfRule type="expression" dxfId="296" priority="156">
      <formula>C13="NÃO TEM"</formula>
    </cfRule>
    <cfRule type="expression" dxfId="295" priority="157">
      <formula>C13="COTAÇÃO"</formula>
    </cfRule>
    <cfRule type="expression" dxfId="294" priority="158">
      <formula>$A13="Composição Auxiliar"</formula>
    </cfRule>
    <cfRule type="expression" dxfId="293" priority="159">
      <formula>$A13="Composição"</formula>
    </cfRule>
    <cfRule type="expression" dxfId="292" priority="160">
      <formula>$A13="Insumo da Composição"</formula>
    </cfRule>
    <cfRule type="expression" dxfId="291" priority="161">
      <formula>CONCATENATE($A13,#REF!,$B13)=""</formula>
    </cfRule>
    <cfRule type="expression" dxfId="290" priority="162">
      <formula>C13="NÃO TEM"</formula>
    </cfRule>
    <cfRule type="expression" dxfId="289" priority="163">
      <formula>C13="COTAÇÃO"</formula>
    </cfRule>
    <cfRule type="expression" dxfId="288" priority="164">
      <formula>$A13="Composição Auxiliar"</formula>
    </cfRule>
    <cfRule type="expression" dxfId="287" priority="149">
      <formula>CONCATENATE($A13,#REF!,$B13)=""</formula>
    </cfRule>
    <cfRule type="expression" dxfId="286" priority="213">
      <formula>$A13="Composição"</formula>
    </cfRule>
    <cfRule type="expression" dxfId="285" priority="212">
      <formula>$A13="Composição Auxiliar"</formula>
    </cfRule>
    <cfRule type="expression" dxfId="284" priority="211">
      <formula>C13="COTAÇÃO"</formula>
    </cfRule>
    <cfRule type="expression" dxfId="283" priority="210">
      <formula>C13="NÃO TEM"</formula>
    </cfRule>
    <cfRule type="expression" dxfId="282" priority="209">
      <formula>CONCATENATE($A13,#REF!,$B13)=""</formula>
    </cfRule>
    <cfRule type="expression" dxfId="281" priority="182">
      <formula>$A13="Composição Auxiliar"</formula>
    </cfRule>
    <cfRule type="expression" dxfId="280" priority="183">
      <formula>$A13="Composição"</formula>
    </cfRule>
    <cfRule type="expression" dxfId="279" priority="184">
      <formula>$A13="Insumo da Composição"</formula>
    </cfRule>
    <cfRule type="expression" dxfId="278" priority="185">
      <formula>CONCATENATE($A13,#REF!,$B13)=""</formula>
    </cfRule>
    <cfRule type="expression" dxfId="277" priority="186">
      <formula>C13="NÃO TEM"</formula>
    </cfRule>
    <cfRule type="expression" dxfId="276" priority="207">
      <formula>$A13="Composição"</formula>
    </cfRule>
    <cfRule type="expression" dxfId="275" priority="206">
      <formula>$A13="Composição Auxiliar"</formula>
    </cfRule>
    <cfRule type="expression" dxfId="274" priority="205">
      <formula>C13="COTAÇÃO"</formula>
    </cfRule>
    <cfRule type="expression" dxfId="273" priority="204">
      <formula>C13="NÃO TEM"</formula>
    </cfRule>
    <cfRule type="expression" dxfId="272" priority="203">
      <formula>CONCATENATE($A13,#REF!,$B13)=""</formula>
    </cfRule>
    <cfRule type="expression" dxfId="271" priority="202">
      <formula>$A13="Insumo da Composição"</formula>
    </cfRule>
    <cfRule type="expression" dxfId="270" priority="201">
      <formula>$A13="Composição"</formula>
    </cfRule>
    <cfRule type="expression" dxfId="269" priority="200">
      <formula>$A13="Composição Auxiliar"</formula>
    </cfRule>
    <cfRule type="expression" dxfId="268" priority="199">
      <formula>C13="COTAÇÃO"</formula>
    </cfRule>
    <cfRule type="expression" dxfId="267" priority="198">
      <formula>C13="NÃO TEM"</formula>
    </cfRule>
    <cfRule type="expression" dxfId="266" priority="197">
      <formula>CONCATENATE($A13,#REF!,$B13)=""</formula>
    </cfRule>
    <cfRule type="expression" dxfId="265" priority="191">
      <formula>CONCATENATE($A13,#REF!,$B13)=""</formula>
    </cfRule>
    <cfRule type="expression" dxfId="264" priority="192">
      <formula>C13="NÃO TEM"</formula>
    </cfRule>
    <cfRule type="expression" dxfId="263" priority="165">
      <formula>$A13="Composição"</formula>
    </cfRule>
    <cfRule type="expression" dxfId="262" priority="193">
      <formula>C13="COTAÇÃO"</formula>
    </cfRule>
    <cfRule type="expression" dxfId="261" priority="194">
      <formula>$A13="Composição Auxiliar"</formula>
    </cfRule>
    <cfRule type="expression" dxfId="260" priority="195">
      <formula>$A13="Composição"</formula>
    </cfRule>
    <cfRule type="expression" dxfId="259" priority="196">
      <formula>$A13="Insumo da Composição"</formula>
    </cfRule>
    <cfRule type="expression" dxfId="258" priority="215">
      <formula>CONCATENATE($A13,#REF!,$B13)=""</formula>
    </cfRule>
    <cfRule type="expression" dxfId="257" priority="216">
      <formula>C13="NÃO TEM"</formula>
    </cfRule>
    <cfRule type="expression" dxfId="256" priority="166">
      <formula>$A13="Insumo da Composição"</formula>
    </cfRule>
    <cfRule type="expression" dxfId="255" priority="167">
      <formula>CONCATENATE($A13,#REF!,$B13)=""</formula>
    </cfRule>
    <cfRule type="expression" dxfId="254" priority="168">
      <formula>C13="NÃO TEM"</formula>
    </cfRule>
    <cfRule type="expression" dxfId="253" priority="169">
      <formula>C13="COTAÇÃO"</formula>
    </cfRule>
    <cfRule type="expression" dxfId="252" priority="170">
      <formula>$A13="Composição Auxiliar"</formula>
    </cfRule>
    <cfRule type="expression" dxfId="251" priority="171">
      <formula>$A13="Composição"</formula>
    </cfRule>
    <cfRule type="expression" dxfId="250" priority="172">
      <formula>$A13="Insumo da Composição"</formula>
    </cfRule>
    <cfRule type="expression" dxfId="249" priority="173">
      <formula>CONCATENATE($A13,#REF!,$B13)=""</formula>
    </cfRule>
    <cfRule type="expression" dxfId="248" priority="174">
      <formula>C13="NÃO TEM"</formula>
    </cfRule>
    <cfRule type="expression" dxfId="247" priority="175">
      <formula>C13="COTAÇÃO"</formula>
    </cfRule>
    <cfRule type="expression" dxfId="246" priority="176">
      <formula>$A13="Composição Auxiliar"</formula>
    </cfRule>
    <cfRule type="expression" dxfId="245" priority="177">
      <formula>$A13="Composição"</formula>
    </cfRule>
    <cfRule type="expression" dxfId="244" priority="178">
      <formula>$A13="Insumo da Composição"</formula>
    </cfRule>
    <cfRule type="expression" dxfId="243" priority="179">
      <formula>CONCATENATE($A13,#REF!,$B13)=""</formula>
    </cfRule>
    <cfRule type="expression" dxfId="242" priority="180">
      <formula>C13="NÃO TEM"</formula>
    </cfRule>
    <cfRule type="expression" dxfId="241" priority="181">
      <formula>C13="COTAÇÃO"</formula>
    </cfRule>
    <cfRule type="expression" dxfId="240" priority="190">
      <formula>$A13="Insumo da Composição"</formula>
    </cfRule>
    <cfRule type="expression" dxfId="239" priority="189">
      <formula>$A13="Composição"</formula>
    </cfRule>
    <cfRule type="expression" dxfId="238" priority="188">
      <formula>$A13="Composição Auxiliar"</formula>
    </cfRule>
    <cfRule type="expression" dxfId="237" priority="217">
      <formula>C13="COTAÇÃO"</formula>
    </cfRule>
    <cfRule type="expression" dxfId="236" priority="218">
      <formula>$A13="Composição Auxiliar"</formula>
    </cfRule>
    <cfRule type="expression" dxfId="235" priority="219">
      <formula>$A13="Composição"</formula>
    </cfRule>
    <cfRule type="expression" dxfId="234" priority="220">
      <formula>$A13="Insumo da Composição"</formula>
    </cfRule>
    <cfRule type="expression" dxfId="233" priority="221">
      <formula>CONCATENATE($A13,#REF!,$B13)=""</formula>
    </cfRule>
    <cfRule type="expression" dxfId="232" priority="222">
      <formula>C13="NÃO TEM"</formula>
    </cfRule>
    <cfRule type="expression" dxfId="231" priority="293">
      <formula>$A13="Insumo da Composição"</formula>
    </cfRule>
    <cfRule type="expression" dxfId="230" priority="223">
      <formula>C13="COTAÇÃO"</formula>
    </cfRule>
    <cfRule type="expression" dxfId="229" priority="224">
      <formula>$A13="Composição Auxiliar"</formula>
    </cfRule>
    <cfRule type="expression" dxfId="228" priority="187">
      <formula>C13="COTAÇÃO"</formula>
    </cfRule>
    <cfRule type="expression" dxfId="227" priority="225">
      <formula>$A13="Composição"</formula>
    </cfRule>
    <cfRule type="expression" dxfId="226" priority="295">
      <formula>CONCATENATE($A13,#REF!,$B13)=""</formula>
    </cfRule>
    <cfRule type="expression" dxfId="225" priority="296">
      <formula>C13="NÃO TEM"</formula>
    </cfRule>
    <cfRule type="expression" dxfId="224" priority="297">
      <formula>C13="COTAÇÃO"</formula>
    </cfRule>
    <cfRule type="expression" dxfId="223" priority="298">
      <formula>$A13="Composição Auxiliar"</formula>
    </cfRule>
    <cfRule type="expression" dxfId="222" priority="299">
      <formula>$A13="Composição"</formula>
    </cfRule>
    <cfRule type="expression" dxfId="221" priority="208">
      <formula>$A13="Insumo da Composição"</formula>
    </cfRule>
    <cfRule type="expression" dxfId="220" priority="300">
      <formula>$A13="Insumo da Composição"</formula>
    </cfRule>
    <cfRule type="expression" dxfId="219" priority="226">
      <formula>$A13="Insumo da Composição"</formula>
    </cfRule>
    <cfRule type="expression" dxfId="218" priority="227">
      <formula>CONCATENATE($A13,#REF!,$B13)=""</formula>
    </cfRule>
    <cfRule type="expression" dxfId="217" priority="229">
      <formula>C13="COTAÇÃO"</formula>
    </cfRule>
    <cfRule type="expression" dxfId="216" priority="230">
      <formula>$A13="Composição Auxiliar"</formula>
    </cfRule>
    <cfRule type="expression" dxfId="215" priority="231">
      <formula>$A13="Composição"</formula>
    </cfRule>
    <cfRule type="expression" dxfId="214" priority="232">
      <formula>$A13="Insumo da Composição"</formula>
    </cfRule>
    <cfRule type="expression" dxfId="213" priority="233">
      <formula>CONCATENATE($A13,#REF!,$B13)=""</formula>
    </cfRule>
    <cfRule type="expression" dxfId="212" priority="234">
      <formula>C13="NÃO TEM"</formula>
    </cfRule>
    <cfRule type="expression" dxfId="211" priority="214">
      <formula>$A13="Insumo da Composição"</formula>
    </cfRule>
    <cfRule type="expression" dxfId="210" priority="235">
      <formula>C13="COTAÇÃO"</formula>
    </cfRule>
    <cfRule type="expression" dxfId="209" priority="236">
      <formula>$A13="Composição Auxiliar"</formula>
    </cfRule>
    <cfRule type="expression" dxfId="208" priority="237">
      <formula>$A13="Composição"</formula>
    </cfRule>
    <cfRule type="expression" dxfId="207" priority="228">
      <formula>C13="NÃO TEM"</formula>
    </cfRule>
    <cfRule type="expression" dxfId="206" priority="238">
      <formula>$A13="Insumo da Composição"</formula>
    </cfRule>
    <cfRule type="expression" dxfId="205" priority="239">
      <formula>CONCATENATE($A13,#REF!,$B13)=""</formula>
    </cfRule>
  </conditionalFormatting>
  <conditionalFormatting sqref="C12:D12">
    <cfRule type="expression" dxfId="204" priority="1495123">
      <formula>$A12="Composição Auxiliar"</formula>
    </cfRule>
    <cfRule type="expression" dxfId="203" priority="1495124">
      <formula>$A12="Composição"</formula>
    </cfRule>
    <cfRule type="expression" dxfId="202" priority="1495125">
      <formula>$A12="Insumo da Composição"</formula>
    </cfRule>
    <cfRule type="expression" dxfId="201" priority="1495120">
      <formula>CONCATENATE($A12,#REF!,#REF!)=""</formula>
    </cfRule>
    <cfRule type="expression" dxfId="200" priority="1495121">
      <formula>C12="NÃO TEM"</formula>
    </cfRule>
    <cfRule type="expression" dxfId="199" priority="1495122">
      <formula>C12="COTAÇÃO"</formula>
    </cfRule>
  </conditionalFormatting>
  <conditionalFormatting sqref="C13:D13 A13">
    <cfRule type="expression" dxfId="198" priority="301">
      <formula>CONCATENATE($A13,#REF!,$B13)=""</formula>
    </cfRule>
    <cfRule type="expression" dxfId="197" priority="294" stopIfTrue="1">
      <formula>#REF!&lt;&gt;""</formula>
    </cfRule>
  </conditionalFormatting>
  <conditionalFormatting sqref="D3">
    <cfRule type="expression" dxfId="196" priority="52377">
      <formula>CONCATENATE($A3,#REF!,$B3)=""</formula>
    </cfRule>
    <cfRule type="expression" dxfId="195" priority="52378">
      <formula>D3="NÃO TEM"</formula>
    </cfRule>
    <cfRule type="expression" dxfId="194" priority="52379">
      <formula>D3="COTAÇÃO"</formula>
    </cfRule>
    <cfRule type="expression" dxfId="193" priority="52380">
      <formula>$A3="Composição Auxiliar"</formula>
    </cfRule>
    <cfRule type="expression" dxfId="192" priority="52381">
      <formula>$A3="Composição"</formula>
    </cfRule>
    <cfRule type="expression" dxfId="191" priority="52382">
      <formula>$A3="Insumo da Composição"</formula>
    </cfRule>
    <cfRule type="expression" dxfId="190" priority="52383">
      <formula>CONCATENATE($A3,#REF!,$B3)=""</formula>
    </cfRule>
    <cfRule type="expression" dxfId="189" priority="52385">
      <formula>D3="COTAÇÃO"</formula>
    </cfRule>
    <cfRule type="expression" dxfId="188" priority="52386">
      <formula>$A3="Composição Auxiliar"</formula>
    </cfRule>
    <cfRule type="expression" dxfId="187" priority="52387">
      <formula>$A3="Composição"</formula>
    </cfRule>
    <cfRule type="expression" dxfId="186" priority="52388">
      <formula>$A3="Insumo da Composição"</formula>
    </cfRule>
    <cfRule type="expression" dxfId="185" priority="52389">
      <formula>CONCATENATE($A3,#REF!,$B3)=""</formula>
    </cfRule>
    <cfRule type="expression" dxfId="184" priority="52390">
      <formula>D3="NÃO TEM"</formula>
    </cfRule>
    <cfRule type="expression" dxfId="183" priority="52391">
      <formula>D3="COTAÇÃO"</formula>
    </cfRule>
    <cfRule type="expression" dxfId="182" priority="52392">
      <formula>$A3="Composição Auxiliar"</formula>
    </cfRule>
    <cfRule type="expression" dxfId="181" priority="52393">
      <formula>$A3="Composição"</formula>
    </cfRule>
    <cfRule type="expression" dxfId="180" priority="52394">
      <formula>$A3="Insumo da Composição"</formula>
    </cfRule>
    <cfRule type="expression" dxfId="179" priority="52395">
      <formula>CONCATENATE($A3,#REF!,$B3)=""</formula>
    </cfRule>
    <cfRule type="expression" dxfId="178" priority="52396">
      <formula>D3="NÃO TEM"</formula>
    </cfRule>
    <cfRule type="expression" dxfId="177" priority="52397">
      <formula>D3="COTAÇÃO"</formula>
    </cfRule>
    <cfRule type="expression" dxfId="176" priority="52398">
      <formula>$A3="Composição Auxiliar"</formula>
    </cfRule>
    <cfRule type="expression" dxfId="175" priority="52399">
      <formula>$A3="Composição"</formula>
    </cfRule>
    <cfRule type="expression" dxfId="174" priority="52400">
      <formula>$A3="Insumo da Composição"</formula>
    </cfRule>
    <cfRule type="expression" dxfId="173" priority="52402">
      <formula>D3="NÃO TEM"</formula>
    </cfRule>
    <cfRule type="expression" dxfId="172" priority="52403">
      <formula>D3="COTAÇÃO"</formula>
    </cfRule>
    <cfRule type="expression" dxfId="171" priority="52404">
      <formula>$A3="Composição Auxiliar"</formula>
    </cfRule>
    <cfRule type="expression" dxfId="170" priority="52405">
      <formula>$A3="Composição"</formula>
    </cfRule>
    <cfRule type="expression" dxfId="169" priority="52384">
      <formula>D3="NÃO TEM"</formula>
    </cfRule>
    <cfRule type="expression" dxfId="168" priority="52406">
      <formula>$A3="Insumo da Composição"</formula>
    </cfRule>
  </conditionalFormatting>
  <conditionalFormatting sqref="D3:D4">
    <cfRule type="expression" dxfId="167" priority="52407">
      <formula>CONCATENATE($A3,#REF!,$B3)=""</formula>
    </cfRule>
  </conditionalFormatting>
  <conditionalFormatting sqref="D4">
    <cfRule type="expression" dxfId="166" priority="56080">
      <formula>$A4="Composição"</formula>
    </cfRule>
    <cfRule type="expression" dxfId="165" priority="56079">
      <formula>$A4="Composição Auxiliar"</formula>
    </cfRule>
    <cfRule type="expression" dxfId="164" priority="56078">
      <formula>D4="COTAÇÃO"</formula>
    </cfRule>
    <cfRule type="expression" dxfId="163" priority="56077">
      <formula>D4="NÃO TEM"</formula>
    </cfRule>
    <cfRule type="expression" dxfId="162" priority="56076">
      <formula>CONCATENATE($A4,#REF!,$B4)=""</formula>
    </cfRule>
    <cfRule type="expression" dxfId="161" priority="56075">
      <formula>$A4="Insumo da Composição"</formula>
    </cfRule>
    <cfRule type="expression" dxfId="160" priority="60325">
      <formula>$A4="Insumo da Composição"</formula>
    </cfRule>
    <cfRule type="expression" dxfId="159" priority="56081">
      <formula>$A4="Insumo da Composição"</formula>
    </cfRule>
    <cfRule type="expression" dxfId="158" priority="56074">
      <formula>$A4="Composição"</formula>
    </cfRule>
    <cfRule type="expression" dxfId="157" priority="56073">
      <formula>$A4="Composição Auxiliar"</formula>
    </cfRule>
    <cfRule type="expression" dxfId="156" priority="60314">
      <formula>CONCATENATE($A4,#REF!,$B4)=""</formula>
    </cfRule>
    <cfRule type="expression" dxfId="155" priority="60315">
      <formula>D4="NÃO TEM"</formula>
    </cfRule>
    <cfRule type="expression" dxfId="154" priority="60316">
      <formula>D4="COTAÇÃO"</formula>
    </cfRule>
    <cfRule type="expression" dxfId="153" priority="60317">
      <formula>$A4="Composição Auxiliar"</formula>
    </cfRule>
    <cfRule type="expression" dxfId="152" priority="60318">
      <formula>$A4="Composição"</formula>
    </cfRule>
    <cfRule type="expression" dxfId="151" priority="60319">
      <formula>$A4="Insumo da Composição"</formula>
    </cfRule>
    <cfRule type="expression" dxfId="150" priority="60320">
      <formula>CONCATENATE($A4,#REF!,$B4)=""</formula>
    </cfRule>
    <cfRule type="expression" dxfId="149" priority="60321">
      <formula>D4="NÃO TEM"</formula>
    </cfRule>
    <cfRule type="expression" dxfId="148" priority="60322">
      <formula>D4="COTAÇÃO"</formula>
    </cfRule>
    <cfRule type="expression" dxfId="147" priority="60323">
      <formula>$A4="Composição Auxiliar"</formula>
    </cfRule>
    <cfRule type="expression" dxfId="146" priority="60324">
      <formula>$A4="Composição"</formula>
    </cfRule>
  </conditionalFormatting>
  <conditionalFormatting sqref="D7 B5 D5">
    <cfRule type="expression" dxfId="145" priority="60180">
      <formula>CONCATENATE(#REF!,#REF!,$A5)=""</formula>
    </cfRule>
  </conditionalFormatting>
  <conditionalFormatting sqref="D15">
    <cfRule type="expression" dxfId="144" priority="5424">
      <formula>D15="COTAÇÃO"</formula>
    </cfRule>
    <cfRule type="expression" dxfId="143" priority="5425">
      <formula>$A15="Composição Auxiliar"</formula>
    </cfRule>
    <cfRule type="expression" dxfId="142" priority="5429">
      <formula>CONCATENATE(#REF!,#REF!,$A15)=""</formula>
    </cfRule>
    <cfRule type="expression" dxfId="141" priority="5433">
      <formula>#REF!="Composição"</formula>
    </cfRule>
    <cfRule type="expression" dxfId="140" priority="5432">
      <formula>#REF!="Composição Auxiliar"</formula>
    </cfRule>
    <cfRule type="expression" dxfId="139" priority="5431">
      <formula>D15="COTAÇÃO"</formula>
    </cfRule>
    <cfRule type="expression" dxfId="138" priority="5430">
      <formula>D15="NÃO TEM"</formula>
    </cfRule>
    <cfRule type="expression" dxfId="137" priority="5434">
      <formula>#REF!="Insumo da Composição"</formula>
    </cfRule>
    <cfRule type="expression" dxfId="136" priority="5428" stopIfTrue="1">
      <formula>#REF!&lt;&gt;""</formula>
    </cfRule>
    <cfRule type="expression" dxfId="135" priority="5423">
      <formula>D15="NÃO TEM"</formula>
    </cfRule>
    <cfRule type="expression" dxfId="134" priority="5427">
      <formula>$A15="Insumo da Composição"</formula>
    </cfRule>
    <cfRule type="expression" dxfId="133" priority="5422">
      <formula>CONCATENATE($A15,#REF!,$B15)=""</formula>
    </cfRule>
    <cfRule type="expression" dxfId="132" priority="5426">
      <formula>$A15="Composição"</formula>
    </cfRule>
  </conditionalFormatting>
  <conditionalFormatting sqref="D15:D16">
    <cfRule type="expression" dxfId="131" priority="5413" stopIfTrue="1">
      <formula>#REF!&lt;&gt;""</formula>
    </cfRule>
  </conditionalFormatting>
  <conditionalFormatting sqref="D16">
    <cfRule type="expression" dxfId="130" priority="5418">
      <formula>#REF!="Composição"</formula>
    </cfRule>
    <cfRule type="expression" dxfId="129" priority="5417">
      <formula>#REF!="Composição Auxiliar"</formula>
    </cfRule>
    <cfRule type="expression" dxfId="128" priority="5416">
      <formula>D16="COTAÇÃO"</formula>
    </cfRule>
    <cfRule type="expression" dxfId="127" priority="5415">
      <formula>D16="NÃO TEM"</formula>
    </cfRule>
    <cfRule type="expression" dxfId="126" priority="5414">
      <formula>CONCATENATE(#REF!,#REF!,$A16)=""</formula>
    </cfRule>
    <cfRule type="expression" dxfId="125" priority="5419">
      <formula>#REF!="Insumo da Composição"</formula>
    </cfRule>
    <cfRule type="expression" dxfId="124" priority="5412">
      <formula>$A16="Insumo da Composição"</formula>
    </cfRule>
    <cfRule type="expression" dxfId="123" priority="5411">
      <formula>$A16="Composição"</formula>
    </cfRule>
    <cfRule type="expression" dxfId="122" priority="5410">
      <formula>$A16="Composição Auxiliar"</formula>
    </cfRule>
    <cfRule type="expression" dxfId="121" priority="5408">
      <formula>D16="NÃO TEM"</formula>
    </cfRule>
    <cfRule type="expression" dxfId="120" priority="5407">
      <formula>CONCATENATE($A16,#REF!,$B16)=""</formula>
    </cfRule>
    <cfRule type="expression" dxfId="119" priority="5405" stopIfTrue="1">
      <formula>#REF!&lt;&gt;""</formula>
    </cfRule>
    <cfRule type="expression" dxfId="118" priority="5409">
      <formula>D16="COTAÇÃO"</formula>
    </cfRule>
  </conditionalFormatting>
  <conditionalFormatting sqref="D20">
    <cfRule type="expression" dxfId="117" priority="13090">
      <formula>#REF!="Insumo da Composição"</formula>
    </cfRule>
    <cfRule type="expression" dxfId="116" priority="13091" stopIfTrue="1">
      <formula>#REF!&lt;&gt;""</formula>
    </cfRule>
    <cfRule type="expression" dxfId="115" priority="13088">
      <formula>#REF!="Composição Auxiliar"</formula>
    </cfRule>
    <cfRule type="expression" dxfId="114" priority="13076">
      <formula>$A20="Composição Auxiliar"</formula>
    </cfRule>
    <cfRule type="expression" dxfId="113" priority="13077">
      <formula>$A20="Composição"</formula>
    </cfRule>
    <cfRule type="expression" dxfId="112" priority="13078">
      <formula>$A20="Insumo da Composição"</formula>
    </cfRule>
    <cfRule type="expression" dxfId="111" priority="13079">
      <formula>CONCATENATE($A20,#REF!,$B20)=""</formula>
    </cfRule>
    <cfRule type="expression" dxfId="110" priority="13080">
      <formula>D20="NÃO TEM"</formula>
    </cfRule>
    <cfRule type="expression" dxfId="109" priority="13081">
      <formula>D20="COTAÇÃO"</formula>
    </cfRule>
    <cfRule type="expression" dxfId="108" priority="13082">
      <formula>$A20="Composição Auxiliar"</formula>
    </cfRule>
    <cfRule type="expression" dxfId="107" priority="13083">
      <formula>$A20="Composição"</formula>
    </cfRule>
    <cfRule type="expression" dxfId="106" priority="13084">
      <formula>$A20="Insumo da Composição"</formula>
    </cfRule>
    <cfRule type="expression" dxfId="105" priority="13085">
      <formula>CONCATENATE(#REF!,#REF!,$A20)=""</formula>
    </cfRule>
    <cfRule type="expression" dxfId="104" priority="13086">
      <formula>D20="NÃO TEM"</formula>
    </cfRule>
    <cfRule type="expression" dxfId="103" priority="13087">
      <formula>D20="COTAÇÃO"</formula>
    </cfRule>
    <cfRule type="expression" dxfId="102" priority="13089">
      <formula>#REF!="Composição"</formula>
    </cfRule>
  </conditionalFormatting>
  <conditionalFormatting sqref="D20:D21">
    <cfRule type="expression" dxfId="101" priority="11285">
      <formula>D20="NÃO TEM"</formula>
    </cfRule>
    <cfRule type="expression" dxfId="100" priority="11286">
      <formula>D20="COTAÇÃO"</formula>
    </cfRule>
  </conditionalFormatting>
  <conditionalFormatting sqref="D20:D27">
    <cfRule type="expression" dxfId="99" priority="2129">
      <formula>CONCATENATE($A20,#REF!,#REF!)=""</formula>
    </cfRule>
  </conditionalFormatting>
  <conditionalFormatting sqref="D21">
    <cfRule type="expression" dxfId="98" priority="11282">
      <formula>$A21="Composição"</formula>
    </cfRule>
    <cfRule type="expression" dxfId="97" priority="11283">
      <formula>$A21="Insumo da Composição"</formula>
    </cfRule>
    <cfRule type="expression" dxfId="96" priority="11284">
      <formula>CONCATENATE(#REF!,#REF!,$A21)=""</formula>
    </cfRule>
    <cfRule type="expression" dxfId="95" priority="11289">
      <formula>#REF!="Insumo da Composição"</formula>
    </cfRule>
    <cfRule type="expression" dxfId="94" priority="11290" stopIfTrue="1">
      <formula>#REF!&lt;&gt;""</formula>
    </cfRule>
    <cfRule type="expression" dxfId="93" priority="11277">
      <formula>$A21="Insumo da Composição"</formula>
    </cfRule>
    <cfRule type="expression" dxfId="92" priority="11275">
      <formula>$A21="Composição Auxiliar"</formula>
    </cfRule>
    <cfRule type="expression" dxfId="91" priority="11276">
      <formula>$A21="Composição"</formula>
    </cfRule>
    <cfRule type="expression" dxfId="90" priority="11280">
      <formula>D21="COTAÇÃO"</formula>
    </cfRule>
    <cfRule type="expression" dxfId="89" priority="11279">
      <formula>D21="NÃO TEM"</formula>
    </cfRule>
    <cfRule type="expression" dxfId="88" priority="11278">
      <formula>CONCATENATE($A21,#REF!,$B21)=""</formula>
    </cfRule>
    <cfRule type="expression" dxfId="87" priority="11287">
      <formula>#REF!="Composição Auxiliar"</formula>
    </cfRule>
    <cfRule type="expression" dxfId="86" priority="11288">
      <formula>#REF!="Composição"</formula>
    </cfRule>
    <cfRule type="expression" dxfId="85" priority="11281">
      <formula>$A21="Composição Auxiliar"</formula>
    </cfRule>
  </conditionalFormatting>
  <conditionalFormatting sqref="D21:D22">
    <cfRule type="expression" dxfId="84" priority="11124">
      <formula>D21="COTAÇÃO"</formula>
    </cfRule>
    <cfRule type="expression" dxfId="83" priority="11123">
      <formula>D21="NÃO TEM"</formula>
    </cfRule>
  </conditionalFormatting>
  <conditionalFormatting sqref="D22">
    <cfRule type="expression" dxfId="82" priority="11116">
      <formula>CONCATENATE($A22,#REF!,$B22)=""</formula>
    </cfRule>
    <cfRule type="expression" dxfId="81" priority="11118">
      <formula>D22="COTAÇÃO"</formula>
    </cfRule>
    <cfRule type="expression" dxfId="80" priority="11115">
      <formula>$A22="Insumo da Composição"</formula>
    </cfRule>
    <cfRule type="expression" dxfId="79" priority="11114">
      <formula>$A22="Composição"</formula>
    </cfRule>
    <cfRule type="expression" dxfId="78" priority="11113">
      <formula>$A22="Composição Auxiliar"</formula>
    </cfRule>
    <cfRule type="expression" dxfId="77" priority="11128" stopIfTrue="1">
      <formula>#REF!&lt;&gt;""</formula>
    </cfRule>
    <cfRule type="expression" dxfId="76" priority="11127">
      <formula>#REF!="Insumo da Composição"</formula>
    </cfRule>
    <cfRule type="expression" dxfId="75" priority="11126">
      <formula>#REF!="Composição"</formula>
    </cfRule>
    <cfRule type="expression" dxfId="74" priority="11125">
      <formula>#REF!="Composição Auxiliar"</formula>
    </cfRule>
    <cfRule type="expression" dxfId="73" priority="11120">
      <formula>$A22="Composição"</formula>
    </cfRule>
    <cfRule type="expression" dxfId="72" priority="11119">
      <formula>$A22="Composição Auxiliar"</formula>
    </cfRule>
    <cfRule type="expression" dxfId="71" priority="11122">
      <formula>CONCATENATE(#REF!,#REF!,$A22)=""</formula>
    </cfRule>
    <cfRule type="expression" dxfId="70" priority="11117">
      <formula>D22="NÃO TEM"</formula>
    </cfRule>
    <cfRule type="expression" dxfId="69" priority="11121">
      <formula>$A22="Insumo da Composição"</formula>
    </cfRule>
  </conditionalFormatting>
  <conditionalFormatting sqref="D22:D23">
    <cfRule type="expression" dxfId="68" priority="11016">
      <formula>D22="COTAÇÃO"</formula>
    </cfRule>
    <cfRule type="expression" dxfId="67" priority="11015">
      <formula>D22="NÃO TEM"</formula>
    </cfRule>
  </conditionalFormatting>
  <conditionalFormatting sqref="D23">
    <cfRule type="expression" dxfId="66" priority="11020" stopIfTrue="1">
      <formula>#REF!&lt;&gt;""</formula>
    </cfRule>
    <cfRule type="expression" dxfId="65" priority="11019">
      <formula>#REF!="Insumo da Composição"</formula>
    </cfRule>
    <cfRule type="expression" dxfId="64" priority="11017">
      <formula>#REF!="Composição Auxiliar"</formula>
    </cfRule>
    <cfRule type="expression" dxfId="63" priority="11014">
      <formula>CONCATENATE(#REF!,#REF!,$A23)=""</formula>
    </cfRule>
    <cfRule type="expression" dxfId="62" priority="11012">
      <formula>$A23="Composição"</formula>
    </cfRule>
    <cfRule type="expression" dxfId="61" priority="11010">
      <formula>D23="COTAÇÃO"</formula>
    </cfRule>
    <cfRule type="expression" dxfId="60" priority="11009">
      <formula>D23="NÃO TEM"</formula>
    </cfRule>
    <cfRule type="expression" dxfId="59" priority="11005">
      <formula>$A23="Composição Auxiliar"</formula>
    </cfRule>
    <cfRule type="expression" dxfId="58" priority="11013">
      <formula>$A23="Insumo da Composição"</formula>
    </cfRule>
    <cfRule type="expression" dxfId="57" priority="11018">
      <formula>#REF!="Composição"</formula>
    </cfRule>
    <cfRule type="expression" dxfId="56" priority="11011">
      <formula>$A23="Composição Auxiliar"</formula>
    </cfRule>
    <cfRule type="expression" dxfId="55" priority="11008">
      <formula>CONCATENATE($A23,#REF!,$B23)=""</formula>
    </cfRule>
    <cfRule type="expression" dxfId="54" priority="11007">
      <formula>$A23="Insumo da Composição"</formula>
    </cfRule>
    <cfRule type="expression" dxfId="53" priority="11006">
      <formula>$A23="Composição"</formula>
    </cfRule>
  </conditionalFormatting>
  <conditionalFormatting sqref="D23:D24">
    <cfRule type="expression" dxfId="52" priority="7885">
      <formula>D23="NÃO TEM"</formula>
    </cfRule>
    <cfRule type="expression" dxfId="51" priority="7886">
      <formula>D23="COTAÇÃO"</formula>
    </cfRule>
  </conditionalFormatting>
  <conditionalFormatting sqref="D24">
    <cfRule type="expression" dxfId="50" priority="7876">
      <formula>$A24="Composição"</formula>
    </cfRule>
    <cfRule type="expression" dxfId="49" priority="7878">
      <formula>CONCATENATE($A24,#REF!,$B24)=""</formula>
    </cfRule>
    <cfRule type="expression" dxfId="48" priority="7882">
      <formula>$A24="Composição"</formula>
    </cfRule>
    <cfRule type="expression" dxfId="47" priority="7888">
      <formula>#REF!="Composição"</formula>
    </cfRule>
    <cfRule type="expression" dxfId="46" priority="7887">
      <formula>#REF!="Composição Auxiliar"</formula>
    </cfRule>
    <cfRule type="expression" dxfId="45" priority="7881">
      <formula>$A24="Composição Auxiliar"</formula>
    </cfRule>
    <cfRule type="expression" dxfId="44" priority="7877">
      <formula>$A24="Insumo da Composição"</formula>
    </cfRule>
    <cfRule type="expression" dxfId="43" priority="7875">
      <formula>$A24="Composição Auxiliar"</formula>
    </cfRule>
    <cfRule type="expression" dxfId="42" priority="7889">
      <formula>#REF!="Insumo da Composição"</formula>
    </cfRule>
    <cfRule type="expression" dxfId="41" priority="7883">
      <formula>$A24="Insumo da Composição"</formula>
    </cfRule>
    <cfRule type="expression" dxfId="40" priority="7880">
      <formula>D24="COTAÇÃO"</formula>
    </cfRule>
    <cfRule type="expression" dxfId="39" priority="7890" stopIfTrue="1">
      <formula>#REF!&lt;&gt;""</formula>
    </cfRule>
    <cfRule type="expression" dxfId="38" priority="7884">
      <formula>CONCATENATE(#REF!,#REF!,$A24)=""</formula>
    </cfRule>
    <cfRule type="expression" dxfId="37" priority="7879">
      <formula>D24="NÃO TEM"</formula>
    </cfRule>
  </conditionalFormatting>
  <conditionalFormatting sqref="D24:D27">
    <cfRule type="expression" dxfId="36" priority="2142">
      <formula>D24="NÃO TEM"</formula>
    </cfRule>
    <cfRule type="expression" dxfId="35" priority="2143">
      <formula>D24="COTAÇÃO"</formula>
    </cfRule>
  </conditionalFormatting>
  <conditionalFormatting sqref="D25:D27">
    <cfRule type="expression" dxfId="34" priority="2140">
      <formula>$A25="Insumo da Composição"</formula>
    </cfRule>
    <cfRule type="expression" dxfId="33" priority="2135">
      <formula>CONCATENATE($A25,#REF!,$B25)=""</formula>
    </cfRule>
    <cfRule type="expression" dxfId="32" priority="2145">
      <formula>#REF!="Composição"</formula>
    </cfRule>
    <cfRule type="expression" dxfId="31" priority="2138">
      <formula>$A25="Composição Auxiliar"</formula>
    </cfRule>
    <cfRule type="expression" dxfId="30" priority="2139">
      <formula>$A25="Composição"</formula>
    </cfRule>
    <cfRule type="expression" dxfId="29" priority="2134">
      <formula>$A25="Insumo da Composição"</formula>
    </cfRule>
    <cfRule type="expression" dxfId="28" priority="2147" stopIfTrue="1">
      <formula>#REF!&lt;&gt;""</formula>
    </cfRule>
    <cfRule type="expression" dxfId="27" priority="2133">
      <formula>$A25="Composição"</formula>
    </cfRule>
    <cfRule type="expression" dxfId="26" priority="2137">
      <formula>D25="COTAÇÃO"</formula>
    </cfRule>
    <cfRule type="expression" dxfId="25" priority="2141">
      <formula>CONCATENATE(#REF!,#REF!,$A25)=""</formula>
    </cfRule>
    <cfRule type="expression" dxfId="24" priority="2132">
      <formula>$A25="Composição Auxiliar"</formula>
    </cfRule>
    <cfRule type="expression" dxfId="23" priority="2131">
      <formula>D25="COTAÇÃO"</formula>
    </cfRule>
    <cfRule type="expression" dxfId="22" priority="2130">
      <formula>D25="NÃO TEM"</formula>
    </cfRule>
    <cfRule type="expression" dxfId="21" priority="2146">
      <formula>#REF!="Insumo da Composição"</formula>
    </cfRule>
    <cfRule type="expression" dxfId="20" priority="2144">
      <formula>#REF!="Composição Auxiliar"</formula>
    </cfRule>
    <cfRule type="expression" dxfId="19" priority="2136">
      <formula>D25="NÃO TEM"</formula>
    </cfRule>
  </conditionalFormatting>
  <conditionalFormatting sqref="D29">
    <cfRule type="expression" dxfId="18" priority="13021">
      <formula>CONCATENATE($A29,#REF!,#REF!)=""</formula>
    </cfRule>
    <cfRule type="expression" dxfId="17" priority="13022">
      <formula>D29="NÃO TEM"</formula>
    </cfRule>
    <cfRule type="expression" dxfId="16" priority="13024">
      <formula>$A29="Composição Auxiliar"</formula>
    </cfRule>
    <cfRule type="expression" dxfId="15" priority="13025">
      <formula>$A29="Composição"</formula>
    </cfRule>
    <cfRule type="expression" dxfId="14" priority="13026">
      <formula>$A29="Insumo da Composição"</formula>
    </cfRule>
    <cfRule type="expression" dxfId="13" priority="13027">
      <formula>CONCATENATE($A29,#REF!,$B29)=""</formula>
    </cfRule>
    <cfRule type="expression" dxfId="12" priority="13028">
      <formula>D29="NÃO TEM"</formula>
    </cfRule>
    <cfRule type="expression" dxfId="11" priority="13035">
      <formula>D29="COTAÇÃO"</formula>
    </cfRule>
    <cfRule type="expression" dxfId="10" priority="13034">
      <formula>D29="NÃO TEM"</formula>
    </cfRule>
    <cfRule type="expression" dxfId="9" priority="13033">
      <formula>CONCATENATE(#REF!,#REF!,$A29)=""</formula>
    </cfRule>
    <cfRule type="expression" dxfId="8" priority="13032">
      <formula>$A29="Insumo da Composição"</formula>
    </cfRule>
    <cfRule type="expression" dxfId="7" priority="13031">
      <formula>$A29="Composição"</formula>
    </cfRule>
    <cfRule type="expression" dxfId="6" priority="13023">
      <formula>D29="COTAÇÃO"</formula>
    </cfRule>
    <cfRule type="expression" dxfId="5" priority="13029">
      <formula>D29="COTAÇÃO"</formula>
    </cfRule>
    <cfRule type="expression" dxfId="4" priority="13039" stopIfTrue="1">
      <formula>#REF!&lt;&gt;""</formula>
    </cfRule>
    <cfRule type="expression" dxfId="3" priority="13038">
      <formula>#REF!="Insumo da Composição"</formula>
    </cfRule>
    <cfRule type="expression" dxfId="2" priority="13037">
      <formula>#REF!="Composição"</formula>
    </cfRule>
    <cfRule type="expression" dxfId="1" priority="13036">
      <formula>#REF!="Composição Auxiliar"</formula>
    </cfRule>
    <cfRule type="expression" dxfId="0" priority="13030">
      <formula>$A29="Composição Auxiliar"</formula>
    </cfRule>
  </conditionalFormatting>
  <printOptions horizontalCentered="1"/>
  <pageMargins left="0.47244094488188981" right="0.47244094488188981" top="0.47244094488188981" bottom="0.47244094488188981" header="0.19685039370078741" footer="0.19685039370078741"/>
  <pageSetup paperSize="9" scale="39"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15"/>
  <sheetViews>
    <sheetView showOutlineSymbols="0" showWhiteSpace="0" workbookViewId="0">
      <selection activeCell="F14" sqref="F14"/>
    </sheetView>
  </sheetViews>
  <sheetFormatPr defaultRowHeight="14.25"/>
  <cols>
    <col min="1" max="1" width="22.85546875" style="730" bestFit="1" customWidth="1"/>
    <col min="2" max="2" width="68.5703125" style="730" bestFit="1" customWidth="1"/>
    <col min="3" max="3" width="22.85546875" style="730" bestFit="1" customWidth="1"/>
    <col min="4" max="30" width="13.7109375" style="730" bestFit="1" customWidth="1"/>
    <col min="31" max="16384" width="9.140625" style="730"/>
  </cols>
  <sheetData>
    <row r="1" spans="1:7" ht="15">
      <c r="A1" s="739"/>
      <c r="B1" s="739" t="s">
        <v>14582</v>
      </c>
      <c r="C1" s="739" t="s">
        <v>14581</v>
      </c>
      <c r="D1" s="940" t="s">
        <v>14580</v>
      </c>
      <c r="E1" s="940"/>
      <c r="F1" s="940" t="s">
        <v>14579</v>
      </c>
      <c r="G1" s="940"/>
    </row>
    <row r="2" spans="1:7" ht="95.1" customHeight="1">
      <c r="A2" s="738"/>
      <c r="B2" s="738" t="s">
        <v>14578</v>
      </c>
      <c r="C2" s="738" t="s">
        <v>14577</v>
      </c>
      <c r="D2" s="941" t="s">
        <v>14576</v>
      </c>
      <c r="E2" s="941"/>
      <c r="F2" s="941" t="s">
        <v>14575</v>
      </c>
      <c r="G2" s="941"/>
    </row>
    <row r="3" spans="1:7" ht="15">
      <c r="A3" s="942" t="s">
        <v>14745</v>
      </c>
      <c r="B3" s="943"/>
      <c r="C3" s="943"/>
      <c r="D3" s="943"/>
      <c r="E3" s="943"/>
      <c r="F3" s="943"/>
      <c r="G3" s="943"/>
    </row>
    <row r="4" spans="1:7" ht="15">
      <c r="A4" s="748" t="s">
        <v>14573</v>
      </c>
      <c r="B4" s="748" t="s">
        <v>1</v>
      </c>
      <c r="C4" s="737" t="s">
        <v>14744</v>
      </c>
      <c r="D4" s="737" t="s">
        <v>2452</v>
      </c>
      <c r="E4" s="737" t="s">
        <v>2453</v>
      </c>
      <c r="F4" s="737" t="s">
        <v>2454</v>
      </c>
      <c r="G4" s="737" t="s">
        <v>2455</v>
      </c>
    </row>
    <row r="5" spans="1:7" ht="26.1" customHeight="1" thickBot="1">
      <c r="A5" s="745" t="s">
        <v>14570</v>
      </c>
      <c r="B5" s="745" t="s">
        <v>14569</v>
      </c>
      <c r="C5" s="746" t="s">
        <v>14743</v>
      </c>
      <c r="D5" s="756" t="s">
        <v>14742</v>
      </c>
      <c r="E5" s="756" t="s">
        <v>14741</v>
      </c>
      <c r="F5" s="756" t="s">
        <v>14740</v>
      </c>
      <c r="G5" s="756" t="s">
        <v>14740</v>
      </c>
    </row>
    <row r="6" spans="1:7" ht="24" customHeight="1" thickTop="1" thickBot="1">
      <c r="A6" s="745" t="s">
        <v>14568</v>
      </c>
      <c r="B6" s="745" t="s">
        <v>10</v>
      </c>
      <c r="C6" s="746" t="s">
        <v>14739</v>
      </c>
      <c r="D6" s="755" t="s">
        <v>14738</v>
      </c>
      <c r="E6" s="755" t="s">
        <v>14737</v>
      </c>
      <c r="F6" s="755" t="s">
        <v>14736</v>
      </c>
      <c r="G6" s="755" t="s">
        <v>14736</v>
      </c>
    </row>
    <row r="7" spans="1:7" ht="24" customHeight="1" thickTop="1" thickBot="1">
      <c r="A7" s="745" t="s">
        <v>14567</v>
      </c>
      <c r="B7" s="745" t="s">
        <v>3062</v>
      </c>
      <c r="C7" s="746" t="s">
        <v>14735</v>
      </c>
      <c r="D7" s="755" t="s">
        <v>14734</v>
      </c>
      <c r="E7" s="755" t="s">
        <v>14733</v>
      </c>
      <c r="F7" s="755" t="s">
        <v>14733</v>
      </c>
      <c r="G7" s="755" t="s">
        <v>14733</v>
      </c>
    </row>
    <row r="8" spans="1:7" ht="24" customHeight="1" thickTop="1" thickBot="1">
      <c r="A8" s="745" t="s">
        <v>14566</v>
      </c>
      <c r="B8" s="745" t="s">
        <v>39</v>
      </c>
      <c r="C8" s="746" t="s">
        <v>14732</v>
      </c>
      <c r="D8" s="755" t="s">
        <v>14731</v>
      </c>
      <c r="E8" s="755" t="s">
        <v>14730</v>
      </c>
      <c r="F8" s="755" t="s">
        <v>14730</v>
      </c>
      <c r="G8" s="755" t="s">
        <v>14730</v>
      </c>
    </row>
    <row r="9" spans="1:7" ht="15" thickTop="1">
      <c r="A9" s="941" t="s">
        <v>14729</v>
      </c>
      <c r="B9" s="941"/>
      <c r="C9" s="738"/>
      <c r="D9" s="732" t="s">
        <v>14722</v>
      </c>
      <c r="E9" s="732" t="s">
        <v>14728</v>
      </c>
      <c r="F9" s="732" t="s">
        <v>14727</v>
      </c>
      <c r="G9" s="732" t="s">
        <v>14727</v>
      </c>
    </row>
    <row r="10" spans="1:7">
      <c r="A10" s="941" t="s">
        <v>14726</v>
      </c>
      <c r="B10" s="941"/>
      <c r="C10" s="738"/>
      <c r="D10" s="732" t="s">
        <v>14717</v>
      </c>
      <c r="E10" s="732" t="s">
        <v>14725</v>
      </c>
      <c r="F10" s="732" t="s">
        <v>14724</v>
      </c>
      <c r="G10" s="732" t="s">
        <v>14724</v>
      </c>
    </row>
    <row r="11" spans="1:7">
      <c r="A11" s="941" t="s">
        <v>14723</v>
      </c>
      <c r="B11" s="941"/>
      <c r="C11" s="738"/>
      <c r="D11" s="732" t="s">
        <v>14722</v>
      </c>
      <c r="E11" s="732" t="s">
        <v>14721</v>
      </c>
      <c r="F11" s="732" t="s">
        <v>14720</v>
      </c>
      <c r="G11" s="732" t="s">
        <v>14719</v>
      </c>
    </row>
    <row r="12" spans="1:7">
      <c r="A12" s="941" t="s">
        <v>14718</v>
      </c>
      <c r="B12" s="941"/>
      <c r="C12" s="738"/>
      <c r="D12" s="732" t="s">
        <v>14717</v>
      </c>
      <c r="E12" s="732" t="s">
        <v>14716</v>
      </c>
      <c r="F12" s="732" t="s">
        <v>14715</v>
      </c>
      <c r="G12" s="732" t="s">
        <v>14714</v>
      </c>
    </row>
    <row r="13" spans="1:7">
      <c r="A13" s="734"/>
      <c r="B13" s="734"/>
      <c r="C13" s="734"/>
      <c r="D13" s="734"/>
      <c r="E13" s="734"/>
      <c r="F13" s="734"/>
      <c r="G13" s="734"/>
    </row>
    <row r="14" spans="1:7" ht="60" customHeight="1">
      <c r="A14" s="731"/>
      <c r="B14" s="731"/>
      <c r="C14" s="731"/>
      <c r="D14" s="731"/>
      <c r="E14" s="731"/>
      <c r="F14" s="731"/>
      <c r="G14" s="731"/>
    </row>
    <row r="15" spans="1:7" ht="69.95" customHeight="1">
      <c r="A15" s="947" t="s">
        <v>14557</v>
      </c>
      <c r="B15" s="943"/>
      <c r="C15" s="943"/>
      <c r="D15" s="943"/>
      <c r="E15" s="943"/>
      <c r="F15" s="943"/>
      <c r="G15" s="943"/>
    </row>
  </sheetData>
  <mergeCells count="10">
    <mergeCell ref="A10:B10"/>
    <mergeCell ref="A11:B11"/>
    <mergeCell ref="A12:B12"/>
    <mergeCell ref="A15:G15"/>
    <mergeCell ref="D1:E1"/>
    <mergeCell ref="F1:G1"/>
    <mergeCell ref="D2:E2"/>
    <mergeCell ref="F2:G2"/>
    <mergeCell ref="A3:G3"/>
    <mergeCell ref="A9:B9"/>
  </mergeCells>
  <pageMargins left="0.5" right="0.5" top="1" bottom="1" header="0.5" footer="0.5"/>
  <pageSetup paperSize="8"/>
  <headerFooter>
    <oddHeader>&amp;L &amp;CQUANTUM SOLAR E ENGENHARIA
CNPJ: 32.032.265/0001-68 &amp;R</oddHeader>
    <oddFooter>&amp;L &amp;CRodovia DF-250 Km 2 CONDOMINIO N HORIZONTE LOTE 14  - Região dos Lagos (Sobradinho) - Brasília / DF
 / atendimento@quantumsolarengenharia.com &amp;R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3"/>
  <dimension ref="A3:P72"/>
  <sheetViews>
    <sheetView view="pageBreakPreview" topLeftCell="A4" zoomScale="60" zoomScaleNormal="100" workbookViewId="0"/>
  </sheetViews>
  <sheetFormatPr defaultColWidth="9.42578125" defaultRowHeight="20.25"/>
  <cols>
    <col min="1" max="1" width="20.42578125" style="8" bestFit="1" customWidth="1"/>
    <col min="2" max="2" width="12.5703125" style="8" customWidth="1"/>
    <col min="3" max="3" width="9.42578125" style="8" customWidth="1"/>
    <col min="4" max="11" width="9.42578125" style="8"/>
    <col min="12" max="12" width="10.85546875" style="8" customWidth="1"/>
    <col min="13" max="13" width="0.140625" style="8" customWidth="1"/>
    <col min="14" max="16" width="9.42578125" style="8"/>
    <col min="17" max="16384" width="9.42578125" style="9"/>
  </cols>
  <sheetData>
    <row r="3" spans="1:13">
      <c r="E3" s="12"/>
      <c r="H3" s="12"/>
    </row>
    <row r="9" spans="1:13" ht="27.75">
      <c r="A9" s="810" t="s">
        <v>455</v>
      </c>
      <c r="B9" s="810"/>
      <c r="C9" s="810"/>
      <c r="D9" s="810"/>
      <c r="E9" s="810"/>
      <c r="F9" s="810"/>
      <c r="G9" s="810"/>
      <c r="H9" s="810"/>
      <c r="I9" s="810"/>
      <c r="J9" s="810"/>
      <c r="K9" s="810"/>
      <c r="L9" s="810"/>
      <c r="M9" s="810"/>
    </row>
    <row r="24" spans="1:13">
      <c r="C24" s="16"/>
      <c r="D24" s="16"/>
      <c r="E24" s="16"/>
      <c r="F24" s="16"/>
      <c r="G24" s="16"/>
      <c r="H24" s="16"/>
      <c r="I24" s="16"/>
      <c r="J24" s="16"/>
      <c r="K24" s="16"/>
      <c r="L24" s="16"/>
      <c r="M24" s="16"/>
    </row>
    <row r="25" spans="1:13" ht="20.25" customHeight="1">
      <c r="B25" s="17" t="s">
        <v>294</v>
      </c>
      <c r="C25" s="809" t="s">
        <v>306</v>
      </c>
      <c r="D25" s="809"/>
      <c r="E25" s="809"/>
      <c r="F25" s="809"/>
      <c r="G25" s="809"/>
      <c r="H25" s="809"/>
      <c r="I25" s="809"/>
      <c r="J25" s="809"/>
      <c r="K25" s="809"/>
      <c r="L25" s="809"/>
      <c r="M25" s="809"/>
    </row>
    <row r="26" spans="1:13">
      <c r="B26" s="17" t="s">
        <v>295</v>
      </c>
      <c r="C26" s="809" t="s">
        <v>2083</v>
      </c>
      <c r="D26" s="809"/>
      <c r="E26" s="809"/>
      <c r="F26" s="809"/>
      <c r="G26" s="809"/>
      <c r="H26" s="809"/>
      <c r="I26" s="809"/>
      <c r="J26" s="809"/>
      <c r="K26" s="809"/>
      <c r="L26" s="809"/>
      <c r="M26" s="809"/>
    </row>
    <row r="27" spans="1:13" s="8" customFormat="1">
      <c r="B27" s="18" t="s">
        <v>296</v>
      </c>
      <c r="C27" s="809" t="s">
        <v>11</v>
      </c>
      <c r="D27" s="809"/>
      <c r="E27" s="809"/>
      <c r="F27" s="809"/>
      <c r="G27" s="809"/>
      <c r="H27" s="809"/>
      <c r="I27" s="809"/>
      <c r="J27" s="809"/>
      <c r="K27" s="809"/>
      <c r="L27" s="809"/>
      <c r="M27" s="809"/>
    </row>
    <row r="28" spans="1:13" s="99" customFormat="1" ht="23.25" customHeight="1">
      <c r="A28" s="97"/>
      <c r="B28" s="98" t="s">
        <v>297</v>
      </c>
      <c r="C28" s="809" t="s">
        <v>1589</v>
      </c>
      <c r="D28" s="809"/>
      <c r="E28" s="809"/>
      <c r="F28" s="809"/>
      <c r="G28" s="809"/>
      <c r="H28" s="809"/>
      <c r="I28" s="809"/>
      <c r="J28" s="809"/>
      <c r="K28" s="809"/>
      <c r="L28" s="809"/>
      <c r="M28" s="809"/>
    </row>
    <row r="29" spans="1:13" s="8" customFormat="1">
      <c r="B29" s="18" t="s">
        <v>298</v>
      </c>
      <c r="C29" s="809" t="s">
        <v>299</v>
      </c>
      <c r="D29" s="809"/>
      <c r="E29" s="809"/>
      <c r="F29" s="809"/>
      <c r="G29" s="809"/>
      <c r="H29" s="809"/>
      <c r="I29" s="809"/>
      <c r="J29" s="809"/>
      <c r="K29" s="809"/>
      <c r="L29" s="809"/>
      <c r="M29" s="809"/>
    </row>
    <row r="30" spans="1:13" s="8" customFormat="1">
      <c r="B30" s="18" t="s">
        <v>300</v>
      </c>
      <c r="C30" s="809" t="s">
        <v>106</v>
      </c>
      <c r="D30" s="809"/>
      <c r="E30" s="809"/>
      <c r="F30" s="809"/>
      <c r="G30" s="809"/>
      <c r="H30" s="809"/>
      <c r="I30" s="809"/>
      <c r="J30" s="809"/>
      <c r="K30" s="809"/>
      <c r="L30" s="809"/>
      <c r="M30" s="809"/>
    </row>
    <row r="31" spans="1:13">
      <c r="B31" s="18" t="s">
        <v>301</v>
      </c>
      <c r="C31" s="809" t="s">
        <v>2029</v>
      </c>
      <c r="D31" s="809"/>
      <c r="E31" s="809"/>
      <c r="F31" s="809"/>
      <c r="G31" s="809"/>
      <c r="H31" s="809"/>
      <c r="I31" s="809"/>
      <c r="J31" s="809"/>
      <c r="K31" s="809"/>
      <c r="L31" s="809"/>
      <c r="M31" s="809"/>
    </row>
    <row r="32" spans="1:13">
      <c r="B32" s="18"/>
      <c r="C32" s="809"/>
      <c r="D32" s="809"/>
      <c r="E32" s="809"/>
      <c r="F32" s="809"/>
      <c r="G32" s="809"/>
      <c r="H32" s="809"/>
      <c r="I32" s="809"/>
      <c r="J32" s="809"/>
      <c r="K32" s="809"/>
      <c r="L32" s="809"/>
      <c r="M32" s="809"/>
    </row>
    <row r="33" spans="1:13" s="8" customFormat="1" ht="26.25">
      <c r="A33" s="14"/>
      <c r="B33" s="19"/>
      <c r="C33" s="19"/>
      <c r="D33" s="19"/>
      <c r="E33" s="19"/>
      <c r="F33" s="19"/>
      <c r="G33" s="19"/>
      <c r="H33" s="19"/>
      <c r="I33" s="19"/>
      <c r="J33" s="19"/>
      <c r="K33" s="19"/>
      <c r="L33" s="19"/>
      <c r="M33" s="19"/>
    </row>
    <row r="34" spans="1:13" s="8" customFormat="1" ht="26.25">
      <c r="A34" s="14"/>
      <c r="B34" s="19"/>
      <c r="C34" s="19"/>
      <c r="D34" s="19"/>
      <c r="E34" s="19"/>
      <c r="F34" s="19"/>
      <c r="G34" s="19"/>
      <c r="H34" s="19"/>
      <c r="I34" s="19"/>
      <c r="J34" s="19"/>
      <c r="K34" s="19"/>
      <c r="L34" s="19"/>
      <c r="M34" s="19"/>
    </row>
    <row r="35" spans="1:13" s="8" customFormat="1" ht="26.25">
      <c r="A35" s="14"/>
      <c r="B35" s="19"/>
      <c r="C35" s="19"/>
      <c r="D35" s="19"/>
      <c r="E35" s="19"/>
      <c r="F35" s="19"/>
      <c r="G35" s="19"/>
      <c r="H35" s="19"/>
      <c r="I35" s="19"/>
      <c r="J35" s="19"/>
      <c r="K35" s="19"/>
      <c r="L35" s="19"/>
      <c r="M35" s="19"/>
    </row>
    <row r="37" spans="1:13" s="8" customFormat="1" ht="26.25">
      <c r="A37" s="14"/>
      <c r="B37" s="19"/>
      <c r="C37" s="19"/>
      <c r="D37" s="19"/>
      <c r="E37" s="19"/>
      <c r="F37" s="19"/>
      <c r="G37" s="19"/>
      <c r="H37" s="19"/>
      <c r="I37" s="19"/>
      <c r="J37" s="19"/>
      <c r="K37" s="19"/>
      <c r="L37" s="19"/>
      <c r="M37" s="19"/>
    </row>
    <row r="38" spans="1:13" s="8" customFormat="1" ht="26.25">
      <c r="A38" s="14"/>
      <c r="B38" s="19"/>
      <c r="C38" s="19"/>
      <c r="D38" s="19"/>
      <c r="E38" s="19"/>
      <c r="F38" s="19"/>
      <c r="G38" s="19"/>
      <c r="H38" s="19"/>
      <c r="I38" s="19"/>
      <c r="J38" s="19"/>
      <c r="K38" s="19"/>
      <c r="L38" s="19"/>
      <c r="M38" s="19"/>
    </row>
    <row r="39" spans="1:13" s="8" customFormat="1" ht="26.25">
      <c r="A39" s="14"/>
      <c r="B39" s="19"/>
      <c r="C39" s="19"/>
      <c r="D39" s="19"/>
      <c r="E39" s="19"/>
      <c r="F39" s="19"/>
      <c r="G39" s="19"/>
      <c r="H39" s="19"/>
      <c r="I39" s="19"/>
      <c r="J39" s="19"/>
      <c r="K39" s="19"/>
      <c r="L39" s="19"/>
      <c r="M39" s="19"/>
    </row>
    <row r="44" spans="1:13" ht="10.5" customHeight="1"/>
    <row r="45" spans="1:13" hidden="1"/>
    <row r="72" spans="1:13" s="8" customFormat="1" ht="26.25">
      <c r="A72" s="15"/>
      <c r="B72" s="15"/>
      <c r="C72" s="15"/>
      <c r="D72" s="15"/>
      <c r="E72" s="15"/>
      <c r="F72" s="15"/>
      <c r="G72" s="15"/>
      <c r="H72" s="15"/>
      <c r="I72" s="15"/>
      <c r="J72" s="15"/>
      <c r="K72" s="15"/>
      <c r="L72" s="15"/>
      <c r="M72" s="15"/>
    </row>
  </sheetData>
  <mergeCells count="9">
    <mergeCell ref="C32:M32"/>
    <mergeCell ref="C30:M30"/>
    <mergeCell ref="C31:M31"/>
    <mergeCell ref="A9:M9"/>
    <mergeCell ref="C25:M25"/>
    <mergeCell ref="C26:M26"/>
    <mergeCell ref="C27:M27"/>
    <mergeCell ref="C28:M28"/>
    <mergeCell ref="C29:M29"/>
  </mergeCells>
  <printOptions horizontalCentered="1"/>
  <pageMargins left="0.47244094488188981" right="0.47244094488188981" top="0.47244094488188981" bottom="0.47244094488188981" header="0.19685039370078741" footer="0.19685039370078741"/>
  <pageSetup scale="71" orientation="portrait" horizont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dimension ref="A3:P76"/>
  <sheetViews>
    <sheetView view="pageBreakPreview" topLeftCell="A27"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85546875" style="8" customWidth="1"/>
    <col min="13" max="13" width="0.140625" style="8" customWidth="1"/>
    <col min="14" max="16" width="9.42578125" style="8"/>
    <col min="17" max="16384" width="9.42578125" style="9"/>
  </cols>
  <sheetData>
    <row r="3" spans="1:13">
      <c r="E3" s="12"/>
      <c r="H3" s="12"/>
    </row>
    <row r="4" spans="1:13" ht="27.75">
      <c r="A4" s="810" t="str">
        <f>RESUMO!B2</f>
        <v>JUSTIÇA FEDERAL NA PARAÍBA</v>
      </c>
      <c r="B4" s="810"/>
      <c r="C4" s="810"/>
      <c r="D4" s="810"/>
      <c r="E4" s="810"/>
      <c r="F4" s="810"/>
      <c r="G4" s="810"/>
      <c r="H4" s="810"/>
      <c r="I4" s="810"/>
      <c r="J4" s="810"/>
      <c r="K4" s="810"/>
      <c r="L4" s="810"/>
      <c r="M4" s="810"/>
    </row>
    <row r="6" spans="1:13">
      <c r="F6" s="12"/>
    </row>
    <row r="24" spans="1:13">
      <c r="A24" s="9"/>
      <c r="B24" s="9"/>
      <c r="C24" s="9"/>
      <c r="D24" s="9"/>
      <c r="E24" s="9"/>
      <c r="F24" s="9"/>
      <c r="G24" s="9"/>
      <c r="H24" s="9"/>
      <c r="I24" s="9"/>
      <c r="J24" s="9"/>
      <c r="K24" s="9"/>
      <c r="L24" s="9"/>
      <c r="M24" s="9"/>
    </row>
    <row r="25" spans="1:13">
      <c r="A25" s="13"/>
      <c r="B25" s="800"/>
      <c r="C25" s="800"/>
      <c r="D25" s="800"/>
      <c r="E25" s="800"/>
      <c r="F25" s="800"/>
      <c r="G25" s="800"/>
      <c r="H25" s="800"/>
      <c r="I25" s="800"/>
      <c r="J25" s="800"/>
    </row>
    <row r="27" spans="1:13" ht="34.5" thickBot="1">
      <c r="A27" s="801" t="s">
        <v>302</v>
      </c>
      <c r="B27" s="801"/>
      <c r="C27" s="801"/>
      <c r="D27" s="801"/>
      <c r="E27" s="801"/>
      <c r="F27" s="801"/>
      <c r="G27" s="801"/>
      <c r="H27" s="801"/>
      <c r="I27" s="801"/>
      <c r="J27" s="801"/>
      <c r="K27" s="801"/>
      <c r="L27" s="801"/>
      <c r="M27" s="801"/>
    </row>
    <row r="28" spans="1:13" ht="21" thickTop="1">
      <c r="B28" s="800"/>
      <c r="C28" s="800"/>
      <c r="D28" s="800"/>
      <c r="E28" s="800"/>
      <c r="F28" s="800"/>
      <c r="G28" s="800"/>
      <c r="H28" s="800"/>
      <c r="I28" s="800"/>
      <c r="J28" s="800"/>
      <c r="K28" s="800"/>
    </row>
    <row r="29" spans="1:13">
      <c r="A29" s="12"/>
      <c r="B29" s="12"/>
    </row>
    <row r="37" spans="1:13" ht="26.25">
      <c r="A37" s="14"/>
      <c r="B37" s="804"/>
      <c r="C37" s="804"/>
      <c r="D37" s="804"/>
      <c r="E37" s="804"/>
      <c r="F37" s="804"/>
      <c r="G37" s="804"/>
      <c r="H37" s="804"/>
      <c r="I37" s="804"/>
      <c r="J37" s="804"/>
      <c r="K37" s="804"/>
      <c r="L37" s="804"/>
      <c r="M37" s="804"/>
    </row>
    <row r="38" spans="1:13" ht="35.25" customHeight="1">
      <c r="A38" s="14"/>
      <c r="B38" s="804"/>
      <c r="C38" s="804"/>
      <c r="D38" s="804"/>
      <c r="E38" s="804"/>
      <c r="F38" s="804"/>
      <c r="G38" s="804"/>
      <c r="H38" s="804"/>
      <c r="I38" s="804"/>
      <c r="J38" s="804"/>
      <c r="K38" s="804"/>
      <c r="L38" s="804"/>
      <c r="M38" s="804"/>
    </row>
    <row r="39" spans="1:13" ht="26.25">
      <c r="A39" s="14"/>
      <c r="B39" s="804"/>
      <c r="C39" s="804"/>
      <c r="D39" s="804"/>
      <c r="E39" s="804"/>
      <c r="F39" s="804"/>
      <c r="G39" s="804"/>
      <c r="H39" s="804"/>
      <c r="I39" s="804"/>
      <c r="J39" s="804"/>
      <c r="K39" s="804"/>
      <c r="L39" s="804"/>
      <c r="M39" s="804"/>
    </row>
    <row r="41" spans="1:13" ht="26.25">
      <c r="A41" s="14"/>
      <c r="B41" s="804"/>
      <c r="C41" s="804"/>
      <c r="D41" s="804"/>
      <c r="E41" s="804"/>
      <c r="F41" s="804"/>
      <c r="G41" s="804"/>
      <c r="H41" s="804"/>
      <c r="I41" s="804"/>
      <c r="J41" s="804"/>
      <c r="K41" s="804"/>
      <c r="L41" s="804"/>
      <c r="M41" s="804"/>
    </row>
    <row r="42" spans="1:13" ht="26.25">
      <c r="A42" s="14"/>
      <c r="B42" s="804"/>
      <c r="C42" s="804"/>
      <c r="D42" s="804"/>
      <c r="E42" s="804"/>
      <c r="F42" s="804"/>
      <c r="G42" s="804"/>
      <c r="H42" s="804"/>
      <c r="I42" s="804"/>
      <c r="J42" s="804"/>
      <c r="K42" s="804"/>
      <c r="L42" s="804"/>
      <c r="M42" s="804"/>
    </row>
    <row r="43" spans="1:13" ht="33.75" customHeight="1">
      <c r="A43" s="14"/>
      <c r="B43" s="804"/>
      <c r="C43" s="804"/>
      <c r="D43" s="804"/>
      <c r="E43" s="804"/>
      <c r="F43" s="804"/>
      <c r="G43" s="804"/>
      <c r="H43" s="804"/>
      <c r="I43" s="804"/>
      <c r="J43" s="804"/>
      <c r="K43" s="804"/>
      <c r="L43" s="804"/>
      <c r="M43" s="804"/>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scale="42" orientation="portrait" horizontalDpi="300" r:id="rId1"/>
  <rowBreaks count="1" manualBreakCount="1">
    <brk id="76"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
    <pageSetUpPr fitToPage="1"/>
  </sheetPr>
  <dimension ref="A1:W46"/>
  <sheetViews>
    <sheetView view="pageBreakPreview" topLeftCell="A16" zoomScaleNormal="100" zoomScaleSheetLayoutView="100" workbookViewId="0">
      <selection activeCell="A33" sqref="A33:D35"/>
    </sheetView>
  </sheetViews>
  <sheetFormatPr defaultColWidth="9.42578125" defaultRowHeight="12.75"/>
  <cols>
    <col min="1" max="1" width="26.85546875" style="20" customWidth="1"/>
    <col min="2" max="2" width="86.7109375" style="20" customWidth="1"/>
    <col min="3" max="4" width="20.7109375" style="26" customWidth="1"/>
    <col min="5" max="5" width="26.5703125" style="165" customWidth="1"/>
    <col min="6" max="6" width="13.7109375" style="20" bestFit="1" customWidth="1"/>
    <col min="7" max="16384" width="9.42578125" style="20"/>
  </cols>
  <sheetData>
    <row r="1" spans="1:23" s="41" customFormat="1">
      <c r="A1" s="125"/>
      <c r="B1" s="126"/>
      <c r="C1" s="127"/>
      <c r="D1" s="128"/>
      <c r="E1" s="159"/>
    </row>
    <row r="2" spans="1:23" s="41" customFormat="1">
      <c r="A2" s="105" t="s">
        <v>263</v>
      </c>
      <c r="B2" s="42" t="s">
        <v>14552</v>
      </c>
      <c r="C2" s="43"/>
      <c r="D2" s="106"/>
      <c r="E2" s="160"/>
      <c r="F2" s="45"/>
      <c r="G2" s="45"/>
      <c r="H2" s="45"/>
      <c r="I2" s="44"/>
      <c r="J2" s="46"/>
      <c r="K2" s="46"/>
      <c r="L2" s="47"/>
      <c r="M2" s="45"/>
      <c r="N2" s="45"/>
      <c r="O2" s="45"/>
      <c r="P2" s="45"/>
      <c r="Q2" s="45"/>
      <c r="R2" s="45"/>
      <c r="S2" s="45"/>
      <c r="T2" s="45"/>
      <c r="U2" s="45"/>
      <c r="V2" s="45"/>
      <c r="W2" s="45"/>
    </row>
    <row r="3" spans="1:23" s="41" customFormat="1" ht="18.75" customHeight="1">
      <c r="A3" s="105" t="s">
        <v>303</v>
      </c>
      <c r="B3" s="39" t="s">
        <v>14554</v>
      </c>
      <c r="C3" s="43"/>
      <c r="D3" s="106"/>
      <c r="E3" s="160"/>
      <c r="F3" s="45"/>
      <c r="G3" s="45"/>
      <c r="H3" s="45"/>
      <c r="I3" s="44"/>
      <c r="J3" s="46"/>
      <c r="K3" s="46"/>
      <c r="L3" s="47"/>
      <c r="M3" s="45"/>
      <c r="N3" s="45"/>
      <c r="O3" s="45"/>
      <c r="P3" s="45"/>
      <c r="Q3" s="45"/>
      <c r="R3" s="45"/>
      <c r="S3" s="45"/>
      <c r="T3" s="45"/>
      <c r="U3" s="45"/>
      <c r="V3" s="45"/>
      <c r="W3" s="45"/>
    </row>
    <row r="4" spans="1:23" s="41" customFormat="1" ht="18.75" customHeight="1">
      <c r="A4" s="105"/>
      <c r="B4" s="42"/>
      <c r="C4" s="43"/>
      <c r="D4" s="106"/>
      <c r="E4" s="160"/>
      <c r="F4" s="45"/>
      <c r="G4" s="45"/>
      <c r="H4" s="45"/>
      <c r="I4" s="44"/>
      <c r="J4" s="46"/>
      <c r="K4" s="46"/>
      <c r="L4" s="47"/>
      <c r="M4" s="45"/>
      <c r="N4" s="45"/>
      <c r="O4" s="45"/>
      <c r="P4" s="45"/>
      <c r="Q4" s="45"/>
      <c r="R4" s="45"/>
      <c r="S4" s="45"/>
      <c r="T4" s="45"/>
      <c r="U4" s="45"/>
      <c r="V4" s="45"/>
      <c r="W4" s="45"/>
    </row>
    <row r="5" spans="1:23" s="143" customFormat="1">
      <c r="A5" s="105" t="s">
        <v>304</v>
      </c>
      <c r="B5" s="168" t="s">
        <v>14553</v>
      </c>
      <c r="C5" s="43"/>
      <c r="D5" s="106"/>
      <c r="E5" s="161"/>
      <c r="F5" s="141"/>
      <c r="G5" s="141"/>
      <c r="H5" s="141"/>
      <c r="I5" s="151"/>
      <c r="J5" s="46"/>
      <c r="K5" s="46"/>
      <c r="L5" s="47"/>
      <c r="M5" s="141"/>
      <c r="N5" s="141"/>
      <c r="O5" s="141"/>
      <c r="P5" s="141"/>
      <c r="Q5" s="141"/>
      <c r="R5" s="141"/>
      <c r="S5" s="141"/>
      <c r="T5" s="141"/>
      <c r="U5" s="141"/>
      <c r="V5" s="141"/>
      <c r="W5" s="141"/>
    </row>
    <row r="6" spans="1:23" s="143" customFormat="1">
      <c r="A6" s="105" t="s">
        <v>305</v>
      </c>
      <c r="B6" s="138" t="s">
        <v>14208</v>
      </c>
      <c r="C6" s="139"/>
      <c r="D6" s="140"/>
      <c r="E6" s="161"/>
      <c r="F6" s="141"/>
      <c r="G6" s="141"/>
      <c r="H6" s="141"/>
      <c r="I6" s="44"/>
      <c r="J6" s="46"/>
      <c r="K6" s="46"/>
      <c r="L6" s="142"/>
      <c r="M6" s="141"/>
      <c r="N6" s="141"/>
      <c r="O6" s="141"/>
      <c r="P6" s="141"/>
      <c r="Q6" s="141"/>
      <c r="R6" s="141"/>
      <c r="S6" s="141"/>
      <c r="T6" s="141"/>
      <c r="U6" s="141"/>
      <c r="V6" s="141"/>
      <c r="W6" s="141"/>
    </row>
    <row r="7" spans="1:23" s="143" customFormat="1">
      <c r="A7" s="105" t="s">
        <v>2156</v>
      </c>
      <c r="B7" s="167">
        <v>2150.87</v>
      </c>
      <c r="C7" s="145"/>
      <c r="D7" s="146"/>
      <c r="E7" s="161"/>
      <c r="F7" s="141"/>
      <c r="G7" s="141"/>
      <c r="H7" s="141"/>
      <c r="I7" s="147"/>
      <c r="J7" s="148"/>
      <c r="K7" s="148"/>
      <c r="L7" s="149"/>
      <c r="M7" s="141"/>
      <c r="N7" s="141"/>
      <c r="O7" s="141"/>
      <c r="P7" s="141"/>
      <c r="Q7" s="141"/>
      <c r="R7" s="141"/>
      <c r="S7" s="141"/>
      <c r="T7" s="141"/>
      <c r="U7" s="141"/>
      <c r="V7" s="141"/>
      <c r="W7" s="141"/>
    </row>
    <row r="8" spans="1:23" s="96" customFormat="1" ht="15">
      <c r="A8" s="105" t="s">
        <v>2154</v>
      </c>
      <c r="B8" s="144" t="s">
        <v>7657</v>
      </c>
      <c r="D8" s="150"/>
      <c r="E8" s="162"/>
    </row>
    <row r="9" spans="1:23" s="38" customFormat="1" ht="15">
      <c r="A9" s="108"/>
      <c r="D9" s="107"/>
      <c r="E9" s="163"/>
    </row>
    <row r="10" spans="1:23" ht="18">
      <c r="A10" s="826" t="s">
        <v>306</v>
      </c>
      <c r="B10" s="827"/>
      <c r="C10" s="827"/>
      <c r="D10" s="828"/>
      <c r="E10" s="164"/>
      <c r="F10" s="27"/>
      <c r="G10" s="27"/>
      <c r="H10" s="27"/>
      <c r="I10" s="27"/>
      <c r="J10" s="27"/>
      <c r="K10" s="27"/>
      <c r="L10" s="27"/>
      <c r="M10" s="27"/>
      <c r="N10" s="27"/>
      <c r="O10" s="27"/>
      <c r="P10" s="27"/>
      <c r="Q10" s="27"/>
      <c r="R10" s="27"/>
      <c r="S10" s="27"/>
      <c r="T10" s="27"/>
      <c r="U10" s="27"/>
      <c r="V10" s="27"/>
      <c r="W10" s="27"/>
    </row>
    <row r="11" spans="1:23" s="41" customFormat="1" ht="13.5" thickBot="1">
      <c r="A11" s="109"/>
      <c r="B11" s="45"/>
      <c r="C11" s="45"/>
      <c r="D11" s="110"/>
      <c r="E11" s="160"/>
      <c r="F11" s="45"/>
      <c r="G11" s="45"/>
      <c r="H11" s="45"/>
      <c r="I11" s="45"/>
      <c r="J11" s="45"/>
      <c r="K11" s="45"/>
      <c r="L11" s="45"/>
      <c r="M11" s="45"/>
      <c r="N11" s="45"/>
      <c r="O11" s="45"/>
      <c r="P11" s="45"/>
      <c r="Q11" s="45"/>
      <c r="R11" s="45"/>
      <c r="S11" s="45"/>
      <c r="T11" s="45"/>
      <c r="U11" s="45"/>
      <c r="V11" s="45"/>
      <c r="W11" s="45"/>
    </row>
    <row r="12" spans="1:23" ht="15.75" thickBot="1">
      <c r="A12" s="829" t="s">
        <v>32</v>
      </c>
      <c r="B12" s="831" t="s">
        <v>286</v>
      </c>
      <c r="C12" s="836" t="s">
        <v>2113</v>
      </c>
      <c r="D12" s="837"/>
    </row>
    <row r="13" spans="1:23" ht="15.75" thickBot="1">
      <c r="A13" s="830"/>
      <c r="B13" s="832"/>
      <c r="C13" s="48" t="s">
        <v>1976</v>
      </c>
      <c r="D13" s="111" t="s">
        <v>307</v>
      </c>
    </row>
    <row r="14" spans="1:23" ht="21.95" customHeight="1" thickBot="1">
      <c r="A14" s="112" t="s">
        <v>33</v>
      </c>
      <c r="B14" s="21" t="s">
        <v>34</v>
      </c>
      <c r="C14" s="57">
        <f>SUM(C15:C16)</f>
        <v>28599.010000000002</v>
      </c>
      <c r="D14" s="113">
        <f>SUM(D15:D16)</f>
        <v>4.1507997097242372E-2</v>
      </c>
      <c r="F14" s="56"/>
    </row>
    <row r="15" spans="1:23" s="23" customFormat="1" ht="21.95" customHeight="1" thickBot="1">
      <c r="A15" s="114" t="s">
        <v>180</v>
      </c>
      <c r="B15" s="22" t="str">
        <f>VLOOKUP(A15,SINTÉTICA!A:I,5,FALSE)</f>
        <v>SERVIÇOS AUXILIARES E ADMINISTRATIVOS</v>
      </c>
      <c r="C15" s="49">
        <f>VLOOKUP(A15,SINTÉTICA!A:M,10,FALSE)</f>
        <v>16095.97</v>
      </c>
      <c r="D15" s="115">
        <f>C15/$C$25</f>
        <v>2.3361349782293175E-2</v>
      </c>
      <c r="E15" s="165"/>
      <c r="F15" s="56"/>
      <c r="G15" s="20"/>
      <c r="H15" s="20"/>
      <c r="I15" s="20"/>
      <c r="J15" s="20"/>
      <c r="K15" s="20"/>
      <c r="L15" s="20"/>
      <c r="M15" s="20"/>
      <c r="N15" s="20"/>
      <c r="O15" s="20"/>
      <c r="P15" s="20"/>
      <c r="Q15" s="20"/>
      <c r="R15" s="20"/>
      <c r="S15" s="20"/>
      <c r="T15" s="20"/>
      <c r="U15" s="20"/>
      <c r="V15" s="20"/>
      <c r="W15" s="20"/>
    </row>
    <row r="16" spans="1:23" s="23" customFormat="1" ht="21.95" customHeight="1" thickBot="1">
      <c r="A16" s="114" t="s">
        <v>181</v>
      </c>
      <c r="B16" s="22" t="str">
        <f>VLOOKUP(A16,SINTÉTICA!A:I,5,FALSE)</f>
        <v>CANTEIRO DE OBRA</v>
      </c>
      <c r="C16" s="49">
        <f>VLOOKUP(A16,SINTÉTICA!A:M,10,FALSE)</f>
        <v>12503.04</v>
      </c>
      <c r="D16" s="152">
        <f>C16/$C$25</f>
        <v>1.8146647314949201E-2</v>
      </c>
      <c r="E16" s="165"/>
      <c r="F16" s="56"/>
      <c r="G16" s="20"/>
      <c r="H16" s="20"/>
      <c r="I16" s="20"/>
      <c r="J16" s="20"/>
      <c r="K16" s="20"/>
      <c r="L16" s="20"/>
      <c r="M16" s="20"/>
      <c r="N16" s="20"/>
      <c r="O16" s="20"/>
      <c r="P16" s="20"/>
      <c r="Q16" s="20"/>
      <c r="R16" s="20"/>
      <c r="S16" s="20"/>
      <c r="T16" s="20"/>
      <c r="U16" s="20"/>
      <c r="V16" s="20"/>
      <c r="W16" s="20"/>
    </row>
    <row r="17" spans="1:23" s="41" customFormat="1">
      <c r="A17" s="109"/>
      <c r="B17" s="45"/>
      <c r="C17" s="100"/>
      <c r="D17" s="110"/>
      <c r="E17" s="160"/>
      <c r="F17" s="56"/>
      <c r="G17" s="45"/>
      <c r="H17" s="45"/>
      <c r="I17" s="45"/>
      <c r="J17" s="45"/>
      <c r="K17" s="45"/>
      <c r="L17" s="45"/>
      <c r="M17" s="45"/>
      <c r="N17" s="45"/>
      <c r="O17" s="45"/>
      <c r="P17" s="45"/>
      <c r="Q17" s="45"/>
      <c r="R17" s="45"/>
      <c r="S17" s="45"/>
      <c r="T17" s="45"/>
      <c r="U17" s="45"/>
      <c r="V17" s="45"/>
      <c r="W17" s="45"/>
    </row>
    <row r="18" spans="1:23" ht="21.95" customHeight="1" thickBot="1">
      <c r="A18" s="112" t="s">
        <v>38</v>
      </c>
      <c r="B18" s="21" t="str">
        <f>VLOOKUP(A18,SINTÉTICA!A:I,5,FALSE)</f>
        <v>ARQUITETURA E ELEMENTOS DE URBANISMO - EDIFICAÇÃO</v>
      </c>
      <c r="C18" s="57">
        <f>SUM(C19:C19)</f>
        <v>660400.99000000011</v>
      </c>
      <c r="D18" s="113">
        <f>SUM(D19:D19)</f>
        <v>0.9584920029027576</v>
      </c>
      <c r="F18" s="56"/>
    </row>
    <row r="19" spans="1:23" s="23" customFormat="1" ht="21.95" customHeight="1" thickBot="1">
      <c r="A19" s="114" t="s">
        <v>182</v>
      </c>
      <c r="B19" s="66" t="str">
        <f>VLOOKUP(A19,SINTÉTICA!A:I,5,FALSE)</f>
        <v>INSTALAÇÕES ELÉTRICAS - FOTOVOLTAICA</v>
      </c>
      <c r="C19" s="49">
        <f>VLOOKUP(A19,SINTÉTICA!A:M,10,FALSE)</f>
        <v>660400.99000000011</v>
      </c>
      <c r="D19" s="115">
        <f>C19/$C$25</f>
        <v>0.9584920029027576</v>
      </c>
      <c r="E19" s="165"/>
      <c r="F19" s="56"/>
      <c r="G19" s="20"/>
      <c r="H19" s="20"/>
      <c r="I19" s="20"/>
      <c r="J19" s="20"/>
      <c r="K19" s="20"/>
      <c r="L19" s="20"/>
      <c r="M19" s="20"/>
      <c r="N19" s="20"/>
      <c r="O19" s="20"/>
      <c r="P19" s="20"/>
      <c r="Q19" s="20"/>
      <c r="R19" s="20"/>
      <c r="S19" s="20"/>
      <c r="T19" s="20"/>
      <c r="U19" s="20"/>
      <c r="V19" s="20"/>
      <c r="W19" s="20"/>
    </row>
    <row r="20" spans="1:23" s="41" customFormat="1">
      <c r="A20" s="109"/>
      <c r="B20" s="45"/>
      <c r="C20" s="45"/>
      <c r="D20" s="110"/>
      <c r="E20" s="160"/>
      <c r="F20" s="45"/>
      <c r="G20" s="45"/>
      <c r="H20" s="45"/>
      <c r="I20" s="45"/>
      <c r="J20" s="45"/>
      <c r="K20" s="45"/>
      <c r="L20" s="45"/>
      <c r="M20" s="45"/>
      <c r="N20" s="45"/>
      <c r="O20" s="45"/>
      <c r="P20" s="45"/>
      <c r="Q20" s="45"/>
      <c r="R20" s="45"/>
      <c r="S20" s="45"/>
      <c r="T20" s="45"/>
      <c r="U20" s="45"/>
      <c r="V20" s="45"/>
      <c r="W20" s="45"/>
    </row>
    <row r="21" spans="1:23" ht="18" customHeight="1" thickBot="1">
      <c r="A21" s="833" t="s">
        <v>1856</v>
      </c>
      <c r="B21" s="834"/>
      <c r="C21" s="834"/>
      <c r="D21" s="835"/>
    </row>
    <row r="22" spans="1:23" s="41" customFormat="1" ht="13.5" thickBot="1">
      <c r="A22" s="109"/>
      <c r="B22" s="45"/>
      <c r="C22" s="45"/>
      <c r="D22" s="110"/>
      <c r="E22" s="160"/>
      <c r="F22" s="45"/>
      <c r="G22" s="45"/>
      <c r="H22" s="45"/>
      <c r="I22" s="45"/>
      <c r="J22" s="45"/>
      <c r="K22" s="45"/>
      <c r="L22" s="45"/>
      <c r="M22" s="45"/>
      <c r="N22" s="45"/>
      <c r="O22" s="45"/>
      <c r="P22" s="45"/>
      <c r="Q22" s="45"/>
      <c r="R22" s="45"/>
      <c r="S22" s="45"/>
      <c r="T22" s="45"/>
      <c r="U22" s="45"/>
      <c r="V22" s="45"/>
      <c r="W22" s="45"/>
    </row>
    <row r="23" spans="1:23" s="23" customFormat="1" ht="17.25" customHeight="1" thickBot="1">
      <c r="A23" s="154" t="s">
        <v>1857</v>
      </c>
      <c r="B23" s="155" t="s">
        <v>2458</v>
      </c>
      <c r="C23" s="156">
        <f>C14</f>
        <v>28599.010000000002</v>
      </c>
      <c r="D23" s="157">
        <f>D14</f>
        <v>4.1507997097242372E-2</v>
      </c>
      <c r="E23" s="165"/>
      <c r="F23" s="20"/>
      <c r="G23" s="20"/>
      <c r="H23" s="20"/>
      <c r="I23" s="20"/>
      <c r="J23" s="20"/>
      <c r="K23" s="20"/>
      <c r="L23" s="20"/>
      <c r="M23" s="20"/>
      <c r="N23" s="20"/>
      <c r="O23" s="20"/>
      <c r="P23" s="20"/>
      <c r="Q23" s="20"/>
      <c r="R23" s="20"/>
      <c r="S23" s="20"/>
      <c r="T23" s="20"/>
      <c r="U23" s="20"/>
      <c r="V23" s="20"/>
      <c r="W23" s="20"/>
    </row>
    <row r="24" spans="1:23" s="23" customFormat="1" ht="17.25" customHeight="1" thickBot="1">
      <c r="A24" s="114" t="s">
        <v>1858</v>
      </c>
      <c r="B24" s="55" t="s">
        <v>2086</v>
      </c>
      <c r="C24" s="49">
        <f>C18</f>
        <v>660400.99000000011</v>
      </c>
      <c r="D24" s="115">
        <f>D18</f>
        <v>0.9584920029027576</v>
      </c>
      <c r="E24" s="165"/>
      <c r="F24" s="20"/>
      <c r="G24" s="20"/>
      <c r="H24" s="20"/>
      <c r="I24" s="20"/>
      <c r="J24" s="20"/>
      <c r="K24" s="20"/>
      <c r="L24" s="20"/>
      <c r="M24" s="20"/>
      <c r="N24" s="20"/>
      <c r="O24" s="20"/>
      <c r="P24" s="20"/>
      <c r="Q24" s="20"/>
      <c r="R24" s="20"/>
      <c r="S24" s="20"/>
      <c r="T24" s="20"/>
      <c r="U24" s="20"/>
      <c r="V24" s="20"/>
      <c r="W24" s="20"/>
    </row>
    <row r="25" spans="1:23" s="23" customFormat="1" ht="13.5" thickBot="1">
      <c r="A25" s="114" t="s">
        <v>1859</v>
      </c>
      <c r="B25" s="55" t="s">
        <v>2149</v>
      </c>
      <c r="C25" s="49">
        <f>C24+C23</f>
        <v>689000.00000000012</v>
      </c>
      <c r="D25" s="115">
        <f>D24+D23</f>
        <v>1</v>
      </c>
      <c r="E25" s="165"/>
      <c r="F25" s="20"/>
      <c r="G25" s="20"/>
      <c r="H25" s="20"/>
      <c r="I25" s="20"/>
      <c r="J25" s="20"/>
      <c r="K25" s="20"/>
      <c r="L25" s="20"/>
      <c r="M25" s="20"/>
      <c r="N25" s="20"/>
      <c r="O25" s="20"/>
      <c r="P25" s="20"/>
      <c r="Q25" s="20"/>
      <c r="R25" s="20"/>
      <c r="S25" s="20"/>
      <c r="T25" s="20"/>
      <c r="U25" s="20"/>
      <c r="V25" s="20"/>
      <c r="W25" s="20"/>
    </row>
    <row r="26" spans="1:23" s="23" customFormat="1" ht="17.25" customHeight="1" thickBot="1">
      <c r="A26" s="114" t="s">
        <v>1860</v>
      </c>
      <c r="B26" s="55" t="s">
        <v>2153</v>
      </c>
      <c r="C26" s="50">
        <f>SINTÉTICA!H7</f>
        <v>0.22869999999999999</v>
      </c>
      <c r="D26" s="115" t="s">
        <v>307</v>
      </c>
      <c r="E26" s="165"/>
      <c r="F26" s="20"/>
      <c r="G26" s="20"/>
      <c r="H26" s="20"/>
      <c r="I26" s="20"/>
      <c r="J26" s="20"/>
      <c r="K26" s="20"/>
      <c r="L26" s="20"/>
      <c r="M26" s="20"/>
      <c r="N26" s="20"/>
      <c r="O26" s="20"/>
      <c r="P26" s="20"/>
      <c r="Q26" s="20"/>
      <c r="R26" s="20"/>
      <c r="S26" s="20"/>
      <c r="T26" s="20"/>
      <c r="U26" s="20"/>
      <c r="V26" s="20"/>
      <c r="W26" s="20"/>
    </row>
    <row r="27" spans="1:23" s="23" customFormat="1" ht="17.25" customHeight="1" thickBot="1">
      <c r="A27" s="114" t="s">
        <v>1861</v>
      </c>
      <c r="B27" s="55" t="s">
        <v>2148</v>
      </c>
      <c r="C27" s="49">
        <f>SINTÉTICA!J88</f>
        <v>689000.00000000012</v>
      </c>
      <c r="D27" s="115" t="s">
        <v>1862</v>
      </c>
      <c r="E27" s="166"/>
      <c r="F27" s="56"/>
      <c r="G27" s="20"/>
      <c r="H27" s="20"/>
      <c r="I27" s="20"/>
      <c r="J27" s="20"/>
      <c r="K27" s="20"/>
      <c r="L27" s="20"/>
      <c r="M27" s="20"/>
      <c r="N27" s="20"/>
      <c r="O27" s="20"/>
      <c r="P27" s="20"/>
      <c r="Q27" s="20"/>
      <c r="R27" s="20"/>
      <c r="S27" s="20"/>
      <c r="T27" s="20"/>
      <c r="U27" s="20"/>
      <c r="V27" s="20"/>
      <c r="W27" s="20"/>
    </row>
    <row r="28" spans="1:23" s="41" customFormat="1" ht="13.5" thickBot="1">
      <c r="A28" s="109"/>
      <c r="B28" s="45"/>
      <c r="C28" s="45"/>
      <c r="D28" s="110"/>
      <c r="E28" s="160"/>
      <c r="F28" s="45"/>
      <c r="G28" s="45"/>
      <c r="H28" s="45"/>
      <c r="I28" s="45"/>
      <c r="J28" s="45"/>
      <c r="K28" s="45"/>
      <c r="L28" s="45"/>
      <c r="M28" s="45"/>
      <c r="N28" s="45"/>
      <c r="O28" s="45"/>
      <c r="P28" s="45"/>
      <c r="Q28" s="45"/>
      <c r="R28" s="45"/>
      <c r="S28" s="45"/>
      <c r="T28" s="45"/>
      <c r="U28" s="45"/>
      <c r="V28" s="45"/>
      <c r="W28" s="45"/>
    </row>
    <row r="29" spans="1:23" s="23" customFormat="1" ht="17.25" customHeight="1" thickBot="1">
      <c r="A29" s="154" t="s">
        <v>3112</v>
      </c>
      <c r="B29" s="155" t="s">
        <v>1863</v>
      </c>
      <c r="C29" s="156">
        <f>C25/$B$7</f>
        <v>320.33549214968832</v>
      </c>
      <c r="D29" s="157" t="s">
        <v>1864</v>
      </c>
      <c r="E29" s="165"/>
      <c r="F29" s="20"/>
      <c r="G29" s="20"/>
      <c r="H29" s="20"/>
      <c r="I29" s="20"/>
      <c r="J29" s="20"/>
      <c r="K29" s="20"/>
      <c r="L29" s="20"/>
      <c r="M29" s="20"/>
      <c r="N29" s="20"/>
      <c r="O29" s="20"/>
      <c r="P29" s="20"/>
      <c r="Q29" s="20"/>
      <c r="R29" s="20"/>
      <c r="S29" s="20"/>
      <c r="T29" s="20"/>
      <c r="U29" s="20"/>
      <c r="V29" s="20"/>
      <c r="W29" s="20"/>
    </row>
    <row r="30" spans="1:23" s="41" customFormat="1">
      <c r="A30" s="109"/>
      <c r="B30" s="45"/>
      <c r="C30" s="45"/>
      <c r="D30" s="110"/>
      <c r="E30" s="160"/>
      <c r="F30" s="45"/>
      <c r="G30" s="45"/>
      <c r="H30" s="45"/>
      <c r="I30" s="45"/>
      <c r="J30" s="45"/>
      <c r="K30" s="45"/>
      <c r="L30" s="45"/>
      <c r="M30" s="45"/>
      <c r="N30" s="45"/>
      <c r="O30" s="45"/>
      <c r="P30" s="45"/>
      <c r="Q30" s="45"/>
      <c r="R30" s="45"/>
      <c r="S30" s="45"/>
      <c r="T30" s="45"/>
      <c r="U30" s="45"/>
      <c r="V30" s="45"/>
      <c r="W30" s="45"/>
    </row>
    <row r="31" spans="1:23" ht="18" customHeight="1" thickBot="1">
      <c r="A31" s="833" t="s">
        <v>2028</v>
      </c>
      <c r="B31" s="834"/>
      <c r="C31" s="834"/>
      <c r="D31" s="835"/>
    </row>
    <row r="32" spans="1:23" s="41" customFormat="1" ht="13.5" thickBot="1">
      <c r="A32" s="109"/>
      <c r="B32" s="45"/>
      <c r="C32" s="45"/>
      <c r="D32" s="110"/>
      <c r="E32" s="160"/>
      <c r="F32" s="45"/>
      <c r="G32" s="45"/>
      <c r="H32" s="45"/>
      <c r="I32" s="45"/>
      <c r="J32" s="45"/>
      <c r="K32" s="45"/>
      <c r="L32" s="45"/>
      <c r="M32" s="45"/>
      <c r="N32" s="45"/>
      <c r="O32" s="45"/>
      <c r="P32" s="45"/>
      <c r="Q32" s="45"/>
      <c r="R32" s="45"/>
      <c r="S32" s="45"/>
      <c r="T32" s="45"/>
      <c r="U32" s="45"/>
      <c r="V32" s="45"/>
      <c r="W32" s="45"/>
    </row>
    <row r="33" spans="1:23" s="23" customFormat="1" ht="25.5" customHeight="1" thickBot="1">
      <c r="A33" s="814" t="s">
        <v>1865</v>
      </c>
      <c r="B33" s="816" t="s">
        <v>1866</v>
      </c>
      <c r="C33" s="818" t="s">
        <v>7770</v>
      </c>
      <c r="D33" s="819"/>
      <c r="E33" s="165"/>
      <c r="F33" s="20"/>
      <c r="G33" s="20"/>
      <c r="H33" s="20"/>
      <c r="I33" s="20"/>
      <c r="J33" s="20"/>
      <c r="K33" s="20"/>
      <c r="L33" s="20"/>
      <c r="M33" s="20"/>
      <c r="N33" s="20"/>
      <c r="O33" s="20"/>
      <c r="P33" s="20"/>
      <c r="Q33" s="20"/>
      <c r="R33" s="20"/>
      <c r="S33" s="20"/>
      <c r="T33" s="20"/>
      <c r="U33" s="20"/>
      <c r="V33" s="20"/>
      <c r="W33" s="20"/>
    </row>
    <row r="34" spans="1:23" s="23" customFormat="1" ht="17.25" customHeight="1" thickBot="1">
      <c r="A34" s="815"/>
      <c r="B34" s="817"/>
      <c r="C34" s="51" t="s">
        <v>1867</v>
      </c>
      <c r="D34" s="116" t="s">
        <v>1868</v>
      </c>
      <c r="E34" s="165"/>
      <c r="F34" s="20"/>
      <c r="G34" s="20"/>
      <c r="H34" s="20"/>
      <c r="I34" s="20"/>
      <c r="J34" s="20"/>
      <c r="K34" s="20"/>
      <c r="L34" s="20"/>
      <c r="M34" s="20"/>
      <c r="N34" s="20"/>
      <c r="O34" s="20"/>
      <c r="P34" s="20"/>
      <c r="Q34" s="20"/>
      <c r="R34" s="20"/>
      <c r="S34" s="20"/>
      <c r="T34" s="20"/>
      <c r="U34" s="20"/>
      <c r="V34" s="20"/>
      <c r="W34" s="20"/>
    </row>
    <row r="35" spans="1:23" s="23" customFormat="1" ht="17.25" customHeight="1" thickBot="1">
      <c r="A35" s="117" t="s">
        <v>13695</v>
      </c>
      <c r="B35" s="52" t="s">
        <v>14201</v>
      </c>
      <c r="C35" s="53">
        <f>'ENCARGOS SOCIAIS'!G51</f>
        <v>0.69750000000000001</v>
      </c>
      <c r="D35" s="118">
        <f>'ENCARGOS SOCIAIS'!F51</f>
        <v>1.1341999999999999</v>
      </c>
      <c r="E35" s="165"/>
      <c r="F35" s="20"/>
      <c r="G35" s="20"/>
      <c r="H35" s="20"/>
      <c r="I35" s="20"/>
      <c r="J35" s="20"/>
      <c r="K35" s="20"/>
      <c r="L35" s="20"/>
      <c r="M35" s="20"/>
      <c r="N35" s="20"/>
      <c r="O35" s="20"/>
      <c r="P35" s="20"/>
      <c r="Q35" s="20"/>
      <c r="R35" s="20"/>
      <c r="S35" s="20"/>
      <c r="T35" s="20"/>
      <c r="U35" s="20"/>
      <c r="V35" s="20"/>
      <c r="W35" s="20"/>
    </row>
    <row r="36" spans="1:23">
      <c r="A36" s="119"/>
      <c r="B36" s="101"/>
      <c r="C36" s="101"/>
      <c r="D36" s="120"/>
    </row>
    <row r="37" spans="1:23">
      <c r="A37" s="121"/>
      <c r="B37" s="102"/>
      <c r="C37" s="103"/>
      <c r="D37" s="122"/>
    </row>
    <row r="38" spans="1:23">
      <c r="A38" s="123"/>
      <c r="B38" s="45"/>
      <c r="C38" s="104"/>
      <c r="D38" s="124"/>
    </row>
    <row r="39" spans="1:23">
      <c r="A39" s="820" t="s">
        <v>7</v>
      </c>
      <c r="B39" s="821"/>
      <c r="C39" s="821"/>
      <c r="D39" s="822"/>
    </row>
    <row r="40" spans="1:23">
      <c r="A40" s="823" t="s">
        <v>14555</v>
      </c>
      <c r="B40" s="824"/>
      <c r="C40" s="824"/>
      <c r="D40" s="825"/>
    </row>
    <row r="41" spans="1:23">
      <c r="A41" s="811" t="s">
        <v>14556</v>
      </c>
      <c r="B41" s="812"/>
      <c r="C41" s="812"/>
      <c r="D41" s="813"/>
    </row>
    <row r="42" spans="1:23">
      <c r="A42" s="24"/>
      <c r="B42" s="24"/>
      <c r="C42" s="25"/>
      <c r="D42" s="25"/>
    </row>
    <row r="46" spans="1:23" ht="15">
      <c r="B46"/>
    </row>
  </sheetData>
  <mergeCells count="12">
    <mergeCell ref="A10:D10"/>
    <mergeCell ref="A12:A13"/>
    <mergeCell ref="B12:B13"/>
    <mergeCell ref="A31:D31"/>
    <mergeCell ref="C12:D12"/>
    <mergeCell ref="A21:D21"/>
    <mergeCell ref="A41:D41"/>
    <mergeCell ref="A33:A34"/>
    <mergeCell ref="B33:B34"/>
    <mergeCell ref="C33:D33"/>
    <mergeCell ref="A39:D39"/>
    <mergeCell ref="A40:D40"/>
  </mergeCells>
  <printOptions horizontalCentered="1"/>
  <pageMargins left="0.47244094488188981" right="0.47244094488188981" top="0.47244094488188981" bottom="0.47244094488188981" header="0.19685039370078741" footer="0.19685039370078741"/>
  <pageSetup scale="36" orientation="landscape" horizontalDpi="300" r:id="rId1"/>
  <headerFooter>
    <oddFooter>&amp;R&amp;A-&amp;P/&amp;N</oddFooter>
  </headerFooter>
  <ignoredErrors>
    <ignoredError sqref="D24"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6"/>
  <dimension ref="A3:P76"/>
  <sheetViews>
    <sheetView view="pageBreakPreview" topLeftCell="A13"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85546875" style="8" customWidth="1"/>
    <col min="13" max="13" width="0.140625" style="8" customWidth="1"/>
    <col min="14" max="16" width="9.42578125" style="8"/>
    <col min="17" max="16384" width="9.42578125" style="9"/>
  </cols>
  <sheetData>
    <row r="3" spans="1:13">
      <c r="E3" s="12"/>
      <c r="H3" s="12"/>
    </row>
    <row r="4" spans="1:13" ht="27.75">
      <c r="A4" s="810" t="str">
        <f>'CAP1'!A4:M4</f>
        <v>JUSTIÇA FEDERAL NA PARAÍBA</v>
      </c>
      <c r="B4" s="810"/>
      <c r="C4" s="810"/>
      <c r="D4" s="810"/>
      <c r="E4" s="810"/>
      <c r="F4" s="810"/>
      <c r="G4" s="810"/>
      <c r="H4" s="810"/>
      <c r="I4" s="810"/>
      <c r="J4" s="810"/>
      <c r="K4" s="810"/>
      <c r="L4" s="810"/>
      <c r="M4" s="810"/>
    </row>
    <row r="6" spans="1:13">
      <c r="F6" s="12"/>
    </row>
    <row r="24" spans="1:13">
      <c r="A24" s="9"/>
      <c r="B24" s="9"/>
      <c r="C24" s="9"/>
      <c r="D24" s="9"/>
      <c r="E24" s="9"/>
      <c r="F24" s="9"/>
      <c r="G24" s="9"/>
      <c r="H24" s="9"/>
      <c r="I24" s="9"/>
      <c r="J24" s="9"/>
      <c r="K24" s="9"/>
      <c r="L24" s="9"/>
      <c r="M24" s="9"/>
    </row>
    <row r="25" spans="1:13">
      <c r="A25" s="13"/>
      <c r="B25" s="800"/>
      <c r="C25" s="800"/>
      <c r="D25" s="800"/>
      <c r="E25" s="800"/>
      <c r="F25" s="800"/>
      <c r="G25" s="800"/>
      <c r="H25" s="800"/>
      <c r="I25" s="800"/>
      <c r="J25" s="800"/>
    </row>
    <row r="27" spans="1:13" ht="34.5" thickBot="1">
      <c r="A27" s="801" t="s">
        <v>1967</v>
      </c>
      <c r="B27" s="801"/>
      <c r="C27" s="801"/>
      <c r="D27" s="801"/>
      <c r="E27" s="801"/>
      <c r="F27" s="801"/>
      <c r="G27" s="801"/>
      <c r="H27" s="801"/>
      <c r="I27" s="801"/>
      <c r="J27" s="801"/>
      <c r="K27" s="801"/>
      <c r="L27" s="801"/>
      <c r="M27" s="801"/>
    </row>
    <row r="28" spans="1:13" ht="21" thickTop="1">
      <c r="B28" s="800"/>
      <c r="C28" s="800"/>
      <c r="D28" s="800"/>
      <c r="E28" s="800"/>
      <c r="F28" s="800"/>
      <c r="G28" s="800"/>
      <c r="H28" s="800"/>
      <c r="I28" s="800"/>
      <c r="J28" s="800"/>
      <c r="K28" s="800"/>
    </row>
    <row r="29" spans="1:13">
      <c r="A29" s="12"/>
      <c r="B29" s="12"/>
    </row>
    <row r="37" spans="1:13" ht="26.25">
      <c r="A37" s="14"/>
      <c r="B37" s="804"/>
      <c r="C37" s="804"/>
      <c r="D37" s="804"/>
      <c r="E37" s="804"/>
      <c r="F37" s="804"/>
      <c r="G37" s="804"/>
      <c r="H37" s="804"/>
      <c r="I37" s="804"/>
      <c r="J37" s="804"/>
      <c r="K37" s="804"/>
      <c r="L37" s="804"/>
      <c r="M37" s="804"/>
    </row>
    <row r="38" spans="1:13" ht="35.25" customHeight="1">
      <c r="A38" s="14"/>
      <c r="B38" s="804"/>
      <c r="C38" s="804"/>
      <c r="D38" s="804"/>
      <c r="E38" s="804"/>
      <c r="F38" s="804"/>
      <c r="G38" s="804"/>
      <c r="H38" s="804"/>
      <c r="I38" s="804"/>
      <c r="J38" s="804"/>
      <c r="K38" s="804"/>
      <c r="L38" s="804"/>
      <c r="M38" s="804"/>
    </row>
    <row r="39" spans="1:13" ht="26.25">
      <c r="A39" s="14"/>
      <c r="B39" s="804"/>
      <c r="C39" s="804"/>
      <c r="D39" s="804"/>
      <c r="E39" s="804"/>
      <c r="F39" s="804"/>
      <c r="G39" s="804"/>
      <c r="H39" s="804"/>
      <c r="I39" s="804"/>
      <c r="J39" s="804"/>
      <c r="K39" s="804"/>
      <c r="L39" s="804"/>
      <c r="M39" s="804"/>
    </row>
    <row r="41" spans="1:13" ht="26.25">
      <c r="A41" s="14"/>
      <c r="B41" s="804"/>
      <c r="C41" s="804"/>
      <c r="D41" s="804"/>
      <c r="E41" s="804"/>
      <c r="F41" s="804"/>
      <c r="G41" s="804"/>
      <c r="H41" s="804"/>
      <c r="I41" s="804"/>
      <c r="J41" s="804"/>
      <c r="K41" s="804"/>
      <c r="L41" s="804"/>
      <c r="M41" s="804"/>
    </row>
    <row r="42" spans="1:13" ht="26.25">
      <c r="A42" s="14"/>
      <c r="B42" s="804"/>
      <c r="C42" s="804"/>
      <c r="D42" s="804"/>
      <c r="E42" s="804"/>
      <c r="F42" s="804"/>
      <c r="G42" s="804"/>
      <c r="H42" s="804"/>
      <c r="I42" s="804"/>
      <c r="J42" s="804"/>
      <c r="K42" s="804"/>
      <c r="L42" s="804"/>
      <c r="M42" s="804"/>
    </row>
    <row r="43" spans="1:13" ht="33.75" customHeight="1">
      <c r="A43" s="14"/>
      <c r="B43" s="804"/>
      <c r="C43" s="804"/>
      <c r="D43" s="804"/>
      <c r="E43" s="804"/>
      <c r="F43" s="804"/>
      <c r="G43" s="804"/>
      <c r="H43" s="804"/>
      <c r="I43" s="804"/>
      <c r="J43" s="804"/>
      <c r="K43" s="804"/>
      <c r="L43" s="804"/>
      <c r="M43" s="804"/>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7">
    <tabColor theme="0" tint="-0.249977111117893"/>
    <pageSetUpPr fitToPage="1"/>
  </sheetPr>
  <dimension ref="A1:N125"/>
  <sheetViews>
    <sheetView view="pageBreakPreview" topLeftCell="A78" zoomScale="60" zoomScaleNormal="100" workbookViewId="0">
      <selection activeCell="E97" sqref="E97"/>
    </sheetView>
  </sheetViews>
  <sheetFormatPr defaultColWidth="9.140625" defaultRowHeight="15"/>
  <cols>
    <col min="1" max="1" width="22.28515625" style="276" customWidth="1"/>
    <col min="2" max="2" width="23.42578125" style="435" customWidth="1"/>
    <col min="3" max="3" width="12" style="414" customWidth="1"/>
    <col min="4" max="4" width="19.5703125" style="414" customWidth="1"/>
    <col min="5" max="5" width="124" style="276" customWidth="1"/>
    <col min="6" max="6" width="17.28515625" style="276" customWidth="1"/>
    <col min="7" max="7" width="30.5703125" style="436" customWidth="1"/>
    <col min="8" max="8" width="22" style="434" customWidth="1"/>
    <col min="9" max="9" width="21.85546875" style="416" customWidth="1"/>
    <col min="10" max="10" width="28.5703125" style="437" customWidth="1"/>
    <col min="11" max="11" width="28.7109375" style="191" customWidth="1"/>
    <col min="12" max="12" width="25.140625" style="276" customWidth="1"/>
    <col min="13" max="14" width="9.140625" style="276"/>
    <col min="15" max="15" width="10.5703125" style="276" bestFit="1" customWidth="1"/>
    <col min="16" max="16384" width="9.140625" style="276"/>
  </cols>
  <sheetData>
    <row r="1" spans="1:14" s="273" customFormat="1" ht="15.75">
      <c r="B1" s="272"/>
      <c r="C1" s="285"/>
      <c r="D1" s="285"/>
      <c r="E1" s="272"/>
      <c r="F1" s="272"/>
      <c r="G1" s="272"/>
      <c r="H1" s="363"/>
      <c r="I1" s="364"/>
      <c r="J1" s="284"/>
      <c r="K1" s="274"/>
      <c r="L1" s="279"/>
      <c r="M1" s="279"/>
      <c r="N1" s="279"/>
    </row>
    <row r="2" spans="1:14" s="273" customFormat="1" ht="15.75">
      <c r="A2" s="280" t="s">
        <v>303</v>
      </c>
      <c r="B2" s="280" t="s">
        <v>2459</v>
      </c>
      <c r="C2" s="365"/>
      <c r="D2" s="285"/>
      <c r="E2" s="272"/>
      <c r="F2" s="272"/>
      <c r="G2" s="272"/>
      <c r="H2" s="363"/>
      <c r="I2" s="364"/>
      <c r="J2" s="284"/>
      <c r="K2" s="274"/>
      <c r="L2" s="279"/>
      <c r="M2" s="279"/>
      <c r="N2" s="279"/>
    </row>
    <row r="3" spans="1:14" s="273" customFormat="1" ht="15" customHeight="1">
      <c r="A3" s="280" t="s">
        <v>304</v>
      </c>
      <c r="B3" s="280" t="str">
        <f>RESUMO!B5</f>
        <v>MICROGERAÇÃO DISTRIBUÍDA DO TIPO FOTOVOLTAICA ON-GRID DOS EDIFÍCIOS DA SUBSEÇÃO JUDICIÁRIA DE CAMPINA GRANDE, PARAÍBA</v>
      </c>
      <c r="C3" s="283"/>
      <c r="D3" s="283"/>
      <c r="E3" s="283"/>
      <c r="F3" s="280"/>
      <c r="G3" s="280"/>
      <c r="H3" s="366"/>
      <c r="I3" s="367"/>
      <c r="J3" s="284"/>
      <c r="K3" s="274"/>
      <c r="L3" s="279"/>
      <c r="M3" s="279"/>
      <c r="N3" s="279"/>
    </row>
    <row r="4" spans="1:14" s="273" customFormat="1" ht="15" customHeight="1">
      <c r="A4" s="368" t="s">
        <v>1869</v>
      </c>
      <c r="B4" s="280" t="str">
        <f>RESUMO!B6</f>
        <v>R.EDGAR VILARIM MEIRA - ESTAÇÃO VELHA, CAMPINA GRANDE - PB, 58410-052</v>
      </c>
      <c r="C4" s="283"/>
      <c r="D4" s="283"/>
      <c r="E4" s="283"/>
      <c r="H4" s="369"/>
      <c r="I4" s="367"/>
      <c r="J4" s="284"/>
      <c r="K4" s="274"/>
      <c r="L4" s="279"/>
      <c r="M4" s="279"/>
      <c r="N4" s="279"/>
    </row>
    <row r="5" spans="1:14" s="273" customFormat="1" ht="12.75" customHeight="1" thickBot="1">
      <c r="A5" s="368"/>
      <c r="B5" s="280"/>
      <c r="C5" s="283"/>
      <c r="D5" s="283"/>
      <c r="E5" s="283"/>
      <c r="F5" s="283"/>
      <c r="G5" s="283"/>
      <c r="H5" s="363"/>
      <c r="I5" s="367"/>
      <c r="J5" s="284"/>
      <c r="K5" s="274"/>
      <c r="L5" s="279"/>
      <c r="M5" s="279"/>
      <c r="N5" s="279"/>
    </row>
    <row r="6" spans="1:14" ht="15.75">
      <c r="A6" s="273"/>
      <c r="B6" s="290"/>
      <c r="C6" s="290"/>
      <c r="D6" s="290"/>
      <c r="E6" s="273"/>
      <c r="F6" s="273"/>
      <c r="G6" s="370" t="s">
        <v>8</v>
      </c>
      <c r="H6" s="371">
        <f>RESUMO!C35</f>
        <v>0.69750000000000001</v>
      </c>
      <c r="I6" s="371">
        <f>RESUMO!D35</f>
        <v>1.1341999999999999</v>
      </c>
      <c r="J6" s="372"/>
    </row>
    <row r="7" spans="1:14" ht="15.75">
      <c r="A7" s="273"/>
      <c r="B7" s="296"/>
      <c r="C7" s="296"/>
      <c r="D7" s="296"/>
      <c r="E7" s="273"/>
      <c r="F7" s="273"/>
      <c r="G7" s="373" t="s">
        <v>517</v>
      </c>
      <c r="H7" s="374">
        <f>'B.D.I.- Obras'!C50</f>
        <v>0.22869999999999999</v>
      </c>
      <c r="I7" s="374"/>
      <c r="J7" s="375"/>
    </row>
    <row r="8" spans="1:14" ht="16.5" thickBot="1">
      <c r="A8" s="273"/>
      <c r="B8" s="298"/>
      <c r="C8" s="299"/>
      <c r="D8" s="299"/>
      <c r="E8" s="273"/>
      <c r="F8" s="273"/>
      <c r="G8" s="376" t="s">
        <v>1844</v>
      </c>
      <c r="H8" s="374">
        <f>'B.D.I. - Equipamentos'!C50</f>
        <v>0.1527</v>
      </c>
      <c r="I8" s="374"/>
      <c r="J8" s="375"/>
    </row>
    <row r="9" spans="1:14" ht="50.25" customHeight="1" thickBot="1">
      <c r="A9" s="273"/>
      <c r="B9" s="298"/>
      <c r="C9" s="299"/>
      <c r="D9" s="299"/>
      <c r="E9" s="273"/>
      <c r="F9" s="273"/>
      <c r="G9" s="856" t="s">
        <v>14414</v>
      </c>
      <c r="H9" s="857"/>
      <c r="I9" s="858"/>
      <c r="J9" s="283"/>
    </row>
    <row r="10" spans="1:14" ht="15.75">
      <c r="A10" s="273"/>
      <c r="B10" s="298"/>
      <c r="C10" s="299"/>
      <c r="D10" s="299"/>
      <c r="E10" s="273"/>
      <c r="F10" s="273"/>
      <c r="G10" s="273"/>
      <c r="H10" s="369"/>
      <c r="I10" s="364"/>
      <c r="J10" s="284"/>
    </row>
    <row r="11" spans="1:14" ht="15.75">
      <c r="A11" s="273"/>
      <c r="B11" s="298"/>
      <c r="C11" s="299"/>
      <c r="D11" s="299"/>
      <c r="E11" s="279"/>
      <c r="F11" s="285"/>
      <c r="G11" s="285"/>
      <c r="H11" s="363"/>
      <c r="I11" s="364"/>
      <c r="J11" s="284"/>
    </row>
    <row r="12" spans="1:14" s="377" customFormat="1" ht="15.75">
      <c r="A12" s="838" t="s">
        <v>14444</v>
      </c>
      <c r="B12" s="838"/>
      <c r="C12" s="838"/>
      <c r="D12" s="838"/>
      <c r="E12" s="838"/>
      <c r="F12" s="838"/>
      <c r="G12" s="838"/>
      <c r="H12" s="838"/>
      <c r="I12" s="838"/>
      <c r="J12" s="838"/>
      <c r="K12" s="191"/>
    </row>
    <row r="13" spans="1:14" s="273" customFormat="1" ht="15.75" thickBot="1">
      <c r="B13" s="378"/>
      <c r="C13" s="365"/>
      <c r="D13" s="365"/>
      <c r="G13" s="379"/>
      <c r="H13" s="380"/>
      <c r="I13" s="381"/>
      <c r="J13" s="382"/>
      <c r="K13" s="274"/>
    </row>
    <row r="14" spans="1:14" ht="16.5" thickBot="1">
      <c r="A14" s="840" t="s">
        <v>32</v>
      </c>
      <c r="B14" s="840" t="s">
        <v>1997</v>
      </c>
      <c r="C14" s="840" t="s">
        <v>2093</v>
      </c>
      <c r="D14" s="840" t="s">
        <v>2094</v>
      </c>
      <c r="E14" s="840" t="s">
        <v>286</v>
      </c>
      <c r="F14" s="840" t="s">
        <v>2095</v>
      </c>
      <c r="G14" s="846" t="s">
        <v>1998</v>
      </c>
      <c r="H14" s="842" t="s">
        <v>2096</v>
      </c>
      <c r="I14" s="843"/>
      <c r="J14" s="844" t="s">
        <v>2097</v>
      </c>
    </row>
    <row r="15" spans="1:14" ht="53.25" customHeight="1" thickBot="1">
      <c r="A15" s="841"/>
      <c r="B15" s="841"/>
      <c r="C15" s="841"/>
      <c r="D15" s="841"/>
      <c r="E15" s="841"/>
      <c r="F15" s="841"/>
      <c r="G15" s="847"/>
      <c r="H15" s="383" t="s">
        <v>2164</v>
      </c>
      <c r="I15" s="383" t="s">
        <v>2165</v>
      </c>
      <c r="J15" s="845"/>
    </row>
    <row r="16" spans="1:14" s="377" customFormat="1" ht="18.75" customHeight="1">
      <c r="A16" s="384" t="s">
        <v>33</v>
      </c>
      <c r="B16" s="384"/>
      <c r="C16" s="385"/>
      <c r="D16" s="385"/>
      <c r="E16" s="384" t="s">
        <v>34</v>
      </c>
      <c r="F16" s="384"/>
      <c r="G16" s="384"/>
      <c r="H16" s="386"/>
      <c r="I16" s="387"/>
      <c r="J16" s="388">
        <f>J20+J17</f>
        <v>28599.010000000002</v>
      </c>
      <c r="K16" s="191"/>
      <c r="L16" s="389"/>
    </row>
    <row r="17" spans="1:12" s="377" customFormat="1" ht="15.75">
      <c r="A17" s="224" t="s">
        <v>180</v>
      </c>
      <c r="B17" s="224"/>
      <c r="C17" s="224" t="s">
        <v>25</v>
      </c>
      <c r="D17" s="224"/>
      <c r="E17" s="224" t="s">
        <v>10</v>
      </c>
      <c r="F17" s="224"/>
      <c r="G17" s="390"/>
      <c r="H17" s="391"/>
      <c r="I17" s="392"/>
      <c r="J17" s="392">
        <f>SUM(J18:J18)</f>
        <v>16095.97</v>
      </c>
      <c r="L17" s="389"/>
    </row>
    <row r="18" spans="1:12" ht="33.75" customHeight="1">
      <c r="A18" s="393" t="str">
        <f>IF(B17="",CONCATENATE(A17,".01"),CONCATENATE(MID(A17,1,LEN(A17)-(IF(RIGHT(A17,1)="9",2,IF(VALUE(RIGHT(A17,1))=(VALUE(RIGHT(A17,2))),1,2)))),(RIGHT(A17,2)+1)))</f>
        <v>01.01.01</v>
      </c>
      <c r="B18" s="221" t="s">
        <v>8144</v>
      </c>
      <c r="C18" s="335" t="str">
        <f>IFERROR(IFERROR(IF((B18)=(VLOOKUP(B18,B.COMP!A:A,1,FALSE)),"SINAPI","COMP"),"COMP"),"")</f>
        <v>COMP</v>
      </c>
      <c r="D18" s="393" t="s">
        <v>517</v>
      </c>
      <c r="E18" s="393" t="str">
        <f>IFERROR(IFERROR(IFERROR(IF(C18="COMP",VLOOKUP(B18,CPU!$C:$M,4,FALSE),VLOOKUP(B18,B.COMP!$A:$H,2,FALSE)),VLOOKUP(B18,B.INSUMO!$A:$D,2,FALSE)),VLOOKUP(B18,'B. COT'!A:D,2,FALSE)),"")</f>
        <v>EQUIPE TÉCNICA PARA SERVIÇOS AUXILIARES E ADMINISTRATIVOS DURANTE O PERÍODO DE OBRA</v>
      </c>
      <c r="F18" s="394" t="str">
        <f>IFERROR(IFERROR(IF(C18="COMP",VLOOKUP(B18,CPU!$C:$K,6,FALSE),VLOOKUP(B18,B.COMP!$A:$H,4,FALSE)),VLOOKUP(B18,B.INSUMO!$A:$D,3,FALSE)),"FAZER COMP")</f>
        <v>%</v>
      </c>
      <c r="G18" s="404">
        <v>1</v>
      </c>
      <c r="H18" s="396">
        <v>13100</v>
      </c>
      <c r="I18" s="397">
        <f>TRUNC(H18*(1+$H$7),2)</f>
        <v>16095.97</v>
      </c>
      <c r="J18" s="398">
        <f>TRUNC(G18*I18,2)</f>
        <v>16095.97</v>
      </c>
      <c r="K18" s="350">
        <f>J18</f>
        <v>16095.97</v>
      </c>
      <c r="L18" s="389"/>
    </row>
    <row r="19" spans="1:12" ht="15.75">
      <c r="A19" s="221"/>
      <c r="B19" s="221"/>
      <c r="C19" s="221" t="s">
        <v>25</v>
      </c>
      <c r="D19" s="221"/>
      <c r="E19" s="221"/>
      <c r="F19" s="394"/>
      <c r="G19" s="395"/>
      <c r="H19" s="405"/>
      <c r="I19" s="406"/>
      <c r="J19" s="398"/>
      <c r="K19" s="403"/>
      <c r="L19" s="389"/>
    </row>
    <row r="20" spans="1:12" s="377" customFormat="1" ht="15.75">
      <c r="A20" s="224" t="s">
        <v>181</v>
      </c>
      <c r="B20" s="224"/>
      <c r="C20" s="224" t="s">
        <v>25</v>
      </c>
      <c r="D20" s="224"/>
      <c r="E20" s="224" t="s">
        <v>3062</v>
      </c>
      <c r="F20" s="224"/>
      <c r="G20" s="390"/>
      <c r="H20" s="391"/>
      <c r="I20" s="392"/>
      <c r="J20" s="407">
        <f>SUM(J21:J23)</f>
        <v>12503.04</v>
      </c>
      <c r="L20" s="389"/>
    </row>
    <row r="21" spans="1:12" ht="33.75" customHeight="1">
      <c r="A21" s="393" t="str">
        <f t="shared" ref="A21:A23" si="0">IF(B20="",CONCATENATE(A20,".01"),CONCATENATE(MID(A20,1,LEN(A20)-(IF(RIGHT(A20,1)="9",2,IF(VALUE(RIGHT(A20,1))=(VALUE(RIGHT(A20,2))),1,2)))),(RIGHT(A20,2)+1)))</f>
        <v>01.02.01</v>
      </c>
      <c r="B21" s="271">
        <v>103689</v>
      </c>
      <c r="C21" s="335" t="str">
        <f>IFERROR(IFERROR(IF((B21)=(VLOOKUP(B21,B.COMP!A:A,1,FALSE)),"SINAPI","COMP"),"COMP"),"")</f>
        <v>SINAPI</v>
      </c>
      <c r="D21" s="393" t="s">
        <v>517</v>
      </c>
      <c r="E21" s="393" t="str">
        <f>IFERROR(IFERROR(IFERROR(IF(C21="COMP",VLOOKUP(B21,CPU!$C:$M,4,FALSE),VLOOKUP(B21,B.COMP!$A:$H,2,FALSE)),VLOOKUP(B21,B.INSUMO!$A:$D,2,FALSE)),VLOOKUP(B21,'B. COT'!A:D,2,FALSE)),"")</f>
        <v>FORNECIMENTO E INSTALAÇÃO DE PLACA DE OBRA COM CHAPA GALVANIZADA E ESTRUTURA DE MADEIRA. AF_03/2022_PS</v>
      </c>
      <c r="F21" s="394" t="str">
        <f>IFERROR(IFERROR(IF(C21="COMP",VLOOKUP(B21,CPU!$C:$K,6,FALSE),VLOOKUP(B21,B.COMP!$A:$H,4,FALSE)),VLOOKUP(B21,B.INSUMO!$A:$D,3,FALSE)),"FAZER COMP")</f>
        <v>M2</v>
      </c>
      <c r="G21" s="395">
        <f>'QNT1'!G71</f>
        <v>12</v>
      </c>
      <c r="H21" s="396">
        <v>188</v>
      </c>
      <c r="I21" s="397">
        <f t="shared" ref="I21:I22" si="1">TRUNC(H21*(1+$H$7),2)</f>
        <v>230.99</v>
      </c>
      <c r="J21" s="398">
        <f t="shared" ref="J21:J22" si="2">TRUNC(G21*I21,2)</f>
        <v>2771.88</v>
      </c>
      <c r="K21" s="350">
        <f t="shared" ref="K21:K22" si="3">J21</f>
        <v>2771.88</v>
      </c>
      <c r="L21" s="389"/>
    </row>
    <row r="22" spans="1:12" ht="33.75" customHeight="1">
      <c r="A22" s="393" t="str">
        <f t="shared" si="0"/>
        <v>01.02.02</v>
      </c>
      <c r="B22" s="271" t="s">
        <v>14271</v>
      </c>
      <c r="C22" s="335" t="str">
        <f>IFERROR(IFERROR(IF((B22)=(VLOOKUP(B22,B.COMP!A:A,1,FALSE)),"SINAPI","COMP"),"COMP"),"")</f>
        <v>COMP</v>
      </c>
      <c r="D22" s="393" t="s">
        <v>517</v>
      </c>
      <c r="E22" s="393" t="str">
        <f>IFERROR(IFERROR(IFERROR(IF(C22="COMP",VLOOKUP(B22,CPU!$C:$M,4,FALSE),VLOOKUP(B22,B.COMP!$A:$H,2,FALSE)),VLOOKUP(B22,B.INSUMO!$A:$D,2,FALSE)),VLOOKUP(B22,'B. COT'!A:D,2,FALSE)),"")</f>
        <v>ALUGUEL DE CONTAINER - ALMOXARIFADO SEM BANHEIRO - 6,00 X 2,40 M.</v>
      </c>
      <c r="F22" s="394" t="str">
        <f>IFERROR(IFERROR(IF(C22="COMP",VLOOKUP(B22,CPU!$C:$K,6,FALSE),VLOOKUP(B22,B.COMP!$A:$H,4,FALSE)),VLOOKUP(B22,B.INSUMO!$A:$D,3,FALSE)),"FAZER COMP")</f>
        <v>MÊS</v>
      </c>
      <c r="G22" s="395">
        <f>'QNT1'!H73</f>
        <v>4</v>
      </c>
      <c r="H22" s="396">
        <v>990</v>
      </c>
      <c r="I22" s="397">
        <f t="shared" si="1"/>
        <v>1216.4100000000001</v>
      </c>
      <c r="J22" s="398">
        <f t="shared" si="2"/>
        <v>4865.6400000000003</v>
      </c>
      <c r="K22" s="350">
        <f t="shared" si="3"/>
        <v>4865.6400000000003</v>
      </c>
      <c r="L22" s="389"/>
    </row>
    <row r="23" spans="1:12" ht="33.75" customHeight="1">
      <c r="A23" s="393" t="str">
        <f t="shared" si="0"/>
        <v>01.02.03</v>
      </c>
      <c r="B23" s="271">
        <v>98459</v>
      </c>
      <c r="C23" s="335" t="str">
        <f>IFERROR(IFERROR(IF((B23)=(VLOOKUP(B23,B.COMP!A:A,1,FALSE)),"SINAPI","COMP"),"COMP"),"")</f>
        <v>SINAPI</v>
      </c>
      <c r="D23" s="393" t="s">
        <v>517</v>
      </c>
      <c r="E23" s="393" t="str">
        <f>IFERROR(IFERROR(IFERROR(IF(C23="COMP",VLOOKUP(B23,CPU!$C:$M,4,FALSE),VLOOKUP(B23,B.COMP!$A:$H,2,FALSE)),VLOOKUP(B23,B.INSUMO!$A:$D,2,FALSE)),VLOOKUP(B23,'B. COT'!A:D,2,FALSE)),"")</f>
        <v>TAPUME COM TELHA METÁLICA. AF_05/2018</v>
      </c>
      <c r="F23" s="394" t="str">
        <f>IFERROR(IFERROR(IF(C23="COMP",VLOOKUP(B23,CPU!$C:$K,6,FALSE),VLOOKUP(B23,B.COMP!$A:$H,4,FALSE)),VLOOKUP(B23,B.INSUMO!$A:$D,3,FALSE)),"FAZER COMP")</f>
        <v>M2</v>
      </c>
      <c r="G23" s="395">
        <f>'QNT1'!G70</f>
        <v>88</v>
      </c>
      <c r="H23" s="396">
        <v>45</v>
      </c>
      <c r="I23" s="397">
        <f t="shared" ref="I23" si="4">TRUNC(H23*(1+$H$7),2)</f>
        <v>55.29</v>
      </c>
      <c r="J23" s="398">
        <f t="shared" ref="J23" si="5">TRUNC(G23*I23,2)</f>
        <v>4865.5200000000004</v>
      </c>
      <c r="K23" s="350">
        <f t="shared" ref="K23" si="6">J23</f>
        <v>4865.5200000000004</v>
      </c>
      <c r="L23" s="389"/>
    </row>
    <row r="24" spans="1:12" s="377" customFormat="1" ht="15.75">
      <c r="A24" s="393"/>
      <c r="B24" s="393"/>
      <c r="C24" s="393" t="s">
        <v>25</v>
      </c>
      <c r="D24" s="393"/>
      <c r="E24" s="393"/>
      <c r="F24" s="399"/>
      <c r="G24" s="400"/>
      <c r="H24" s="397"/>
      <c r="I24" s="401"/>
      <c r="J24" s="402"/>
      <c r="K24" s="403"/>
      <c r="L24" s="389"/>
    </row>
    <row r="25" spans="1:12" s="377" customFormat="1" ht="19.5" customHeight="1">
      <c r="A25" s="384" t="s">
        <v>38</v>
      </c>
      <c r="B25" s="384"/>
      <c r="C25" s="385" t="s">
        <v>25</v>
      </c>
      <c r="D25" s="385"/>
      <c r="E25" s="384" t="s">
        <v>39</v>
      </c>
      <c r="F25" s="384"/>
      <c r="G25" s="384"/>
      <c r="H25" s="386"/>
      <c r="I25" s="387"/>
      <c r="J25" s="388">
        <f>J26</f>
        <v>660400.99000000011</v>
      </c>
      <c r="K25" s="403"/>
      <c r="L25" s="389"/>
    </row>
    <row r="26" spans="1:12" s="377" customFormat="1" ht="15.75">
      <c r="A26" s="224" t="s">
        <v>182</v>
      </c>
      <c r="B26" s="224"/>
      <c r="C26" s="224" t="s">
        <v>25</v>
      </c>
      <c r="D26" s="224"/>
      <c r="E26" s="224" t="s">
        <v>13796</v>
      </c>
      <c r="F26" s="224"/>
      <c r="G26" s="390"/>
      <c r="H26" s="391"/>
      <c r="I26" s="392"/>
      <c r="J26" s="407">
        <f>J27+J33+J42+J78+J82</f>
        <v>660400.99000000011</v>
      </c>
      <c r="K26" s="403"/>
      <c r="L26" s="389"/>
    </row>
    <row r="27" spans="1:12" s="413" customFormat="1" ht="15.75">
      <c r="A27" s="408" t="s">
        <v>13791</v>
      </c>
      <c r="B27" s="408"/>
      <c r="C27" s="408" t="s">
        <v>25</v>
      </c>
      <c r="D27" s="408"/>
      <c r="E27" s="408" t="s">
        <v>14077</v>
      </c>
      <c r="F27" s="408"/>
      <c r="G27" s="409"/>
      <c r="H27" s="410"/>
      <c r="I27" s="411"/>
      <c r="J27" s="412">
        <f>SUM(J28:J32)</f>
        <v>50769.1</v>
      </c>
      <c r="L27" s="389"/>
    </row>
    <row r="28" spans="1:12" ht="42" customHeight="1">
      <c r="A28" s="393" t="str">
        <f t="shared" ref="A28:A77" si="7">IF(B27="",CONCATENATE(A27,".01"),CONCATENATE(MID(A27,1,LEN(A27)-(IF(RIGHT(A27,1)="9",2,IF(VALUE(RIGHT(A27,1))=(VALUE(RIGHT(A27,2))),1,2)))),(RIGHT(A27,2)+1)))</f>
        <v>02.01.01.01</v>
      </c>
      <c r="B28" s="221" t="s">
        <v>13817</v>
      </c>
      <c r="C28" s="335" t="str">
        <f>IFERROR(IFERROR(IF((B28)=(VLOOKUP(B28,B.COMP!A:A,1,FALSE)),"SINAPI","COMP"),"COMP"),"")</f>
        <v>COMP</v>
      </c>
      <c r="D28" s="393" t="s">
        <v>517</v>
      </c>
      <c r="E28" s="393" t="str">
        <f>IFERROR(IFERROR(IFERROR(IF(C28="COMP",VLOOKUP(B28,CPU!$C:$M,4,FALSE),VLOOKUP(B28,B.COMP!$A:$H,2,FALSE)),VLOOKUP(B28,B.INSUMO!$A:$D,2,FALSE)),VLOOKUP(B28,'B. COT'!A:D,2,FALSE)),"")</f>
        <v>GRAMPO TERMINAL PARA FIXAÇÃO NAS EXTREMIDADES DOS MÓDULOS - FORNECIMENTO E INSTALAÇÃO</v>
      </c>
      <c r="F28" s="394" t="str">
        <f>IFERROR(IFERROR(IF(C28="COMP",VLOOKUP(B28,CPU!$C:$K,6,FALSE),VLOOKUP(B28,B.COMP!$A:$H,4,FALSE)),VLOOKUP(B28,B.INSUMO!$A:$D,3,FALSE)),"FAZER COMP")</f>
        <v>UN</v>
      </c>
      <c r="G28" s="395">
        <f>'QNT1'!D97</f>
        <v>200</v>
      </c>
      <c r="H28" s="396">
        <v>4</v>
      </c>
      <c r="I28" s="397">
        <f>TRUNC(H28*(1+$H$7),2)</f>
        <v>4.91</v>
      </c>
      <c r="J28" s="398">
        <f t="shared" ref="J28:J40" si="8">TRUNC(G28*I28,2)</f>
        <v>982</v>
      </c>
      <c r="K28" s="350">
        <f t="shared" ref="K28:K40" si="9">J28</f>
        <v>982</v>
      </c>
      <c r="L28" s="389"/>
    </row>
    <row r="29" spans="1:12" ht="42" customHeight="1">
      <c r="A29" s="393" t="str">
        <f t="shared" si="7"/>
        <v>02.01.01.02</v>
      </c>
      <c r="B29" s="221" t="s">
        <v>13818</v>
      </c>
      <c r="C29" s="335" t="str">
        <f>IFERROR(IFERROR(IF((B29)=(VLOOKUP(B29,B.COMP!A:A,1,FALSE)),"SINAPI","COMP"),"COMP"),"")</f>
        <v>COMP</v>
      </c>
      <c r="D29" s="393" t="s">
        <v>517</v>
      </c>
      <c r="E29" s="393" t="str">
        <f>IFERROR(IFERROR(IFERROR(IF(C29="COMP",VLOOKUP(B29,CPU!$C:$M,4,FALSE),VLOOKUP(B29,B.COMP!$A:$H,2,FALSE)),VLOOKUP(B29,B.INSUMO!$A:$D,2,FALSE)),VLOOKUP(B29,'B. COT'!A:D,2,FALSE)),"")</f>
        <v>GRAMPO INTERMEDIÁRIO PARA FIXAÇÃO ENTRE PAINÉIS - FORNECIMENTO E INSTALAÇÃO</v>
      </c>
      <c r="F29" s="394" t="str">
        <f>IFERROR(IFERROR(IF(C29="COMP",VLOOKUP(B29,CPU!$C:$K,6,FALSE),VLOOKUP(B29,B.COMP!$A:$H,4,FALSE)),VLOOKUP(B29,B.INSUMO!$A:$D,3,FALSE)),"FAZER COMP")</f>
        <v>UN</v>
      </c>
      <c r="G29" s="395">
        <f>'QNT1'!D96</f>
        <v>820</v>
      </c>
      <c r="H29" s="396">
        <v>4</v>
      </c>
      <c r="I29" s="397">
        <f t="shared" ref="I29:I32" si="10">TRUNC(H29*(1+$H$7),2)</f>
        <v>4.91</v>
      </c>
      <c r="J29" s="398">
        <f t="shared" si="8"/>
        <v>4026.2</v>
      </c>
      <c r="K29" s="350">
        <f t="shared" si="9"/>
        <v>4026.2</v>
      </c>
      <c r="L29" s="389"/>
    </row>
    <row r="30" spans="1:12" ht="42" customHeight="1">
      <c r="A30" s="393" t="str">
        <f t="shared" si="7"/>
        <v>02.01.01.03</v>
      </c>
      <c r="B30" s="221" t="s">
        <v>14041</v>
      </c>
      <c r="C30" s="335" t="str">
        <f>IFERROR(IFERROR(IF((B30)=(VLOOKUP(B30,B.COMP!A:A,1,FALSE)),"SINAPI","COMP"),"COMP"),"")</f>
        <v>COMP</v>
      </c>
      <c r="D30" s="393" t="s">
        <v>517</v>
      </c>
      <c r="E30" s="393" t="str">
        <f>IFERROR(IFERROR(IFERROR(IF(C30="COMP",VLOOKUP(B30,CPU!$C:$M,4,FALSE),VLOOKUP(B30,B.COMP!$A:$H,2,FALSE)),VLOOKUP(B30,B.INSUMO!$A:$D,2,FALSE)),VLOOKUP(B30,'B. COT'!A:D,2,FALSE)),"")</f>
        <v>PERFIL SUPORTE EM ALUMÍNIO PARA FIXAÇÃO, EM SUPORTE RETO OU GANCHO AJUSTÁVEL - FORNECIMENTO E INSTALAÇÃO</v>
      </c>
      <c r="F30" s="394" t="str">
        <f>IFERROR(IFERROR(IF(C30="COMP",VLOOKUP(B30,CPU!$C:$K,6,FALSE),VLOOKUP(B30,B.COMP!$A:$H,4,FALSE)),VLOOKUP(B30,B.INSUMO!$A:$D,3,FALSE)),"FAZER COMP")</f>
        <v>M</v>
      </c>
      <c r="G30" s="395">
        <f>'QNT1'!D95</f>
        <v>1100</v>
      </c>
      <c r="H30" s="396">
        <v>18.7</v>
      </c>
      <c r="I30" s="397">
        <f t="shared" si="10"/>
        <v>22.97</v>
      </c>
      <c r="J30" s="398">
        <f t="shared" ref="J30" si="11">TRUNC(G30*I30,2)</f>
        <v>25267</v>
      </c>
      <c r="K30" s="350">
        <f t="shared" ref="K30" si="12">J30</f>
        <v>25267</v>
      </c>
      <c r="L30" s="389"/>
    </row>
    <row r="31" spans="1:12" ht="42" customHeight="1">
      <c r="A31" s="393" t="str">
        <f t="shared" si="7"/>
        <v>02.01.01.04</v>
      </c>
      <c r="B31" s="221" t="s">
        <v>14046</v>
      </c>
      <c r="C31" s="335" t="str">
        <f>IFERROR(IFERROR(IF((B31)=(VLOOKUP(B31,B.COMP!A:A,1,FALSE)),"SINAPI","COMP"),"COMP"),"")</f>
        <v>COMP</v>
      </c>
      <c r="D31" s="393" t="s">
        <v>517</v>
      </c>
      <c r="E31" s="393" t="str">
        <f>IFERROR(IFERROR(IFERROR(IF(C31="COMP",VLOOKUP(B31,CPU!$C:$M,4,FALSE),VLOOKUP(B31,B.COMP!$A:$H,2,FALSE)),VLOOKUP(B31,B.INSUMO!$A:$D,2,FALSE)),VLOOKUP(B31,'B. COT'!A:D,2,FALSE)),"")</f>
        <v xml:space="preserve">PERFIL PLANO ACHATADO EM ALUMÍNIO - FORNECIMENTO E INSTALAÇÃO </v>
      </c>
      <c r="F31" s="394" t="str">
        <f>IFERROR(IFERROR(IF(C31="COMP",VLOOKUP(B31,CPU!$C:$K,6,FALSE),VLOOKUP(B31,B.COMP!$A:$H,4,FALSE)),VLOOKUP(B31,B.INSUMO!$A:$D,3,FALSE)),"FAZER COMP")</f>
        <v>M</v>
      </c>
      <c r="G31" s="395">
        <f>'QNT1'!D100</f>
        <v>815</v>
      </c>
      <c r="H31" s="396">
        <v>18.899999999999999</v>
      </c>
      <c r="I31" s="397">
        <f t="shared" si="10"/>
        <v>23.22</v>
      </c>
      <c r="J31" s="398">
        <f t="shared" ref="J31:J32" si="13">TRUNC(G31*I31,2)</f>
        <v>18924.3</v>
      </c>
      <c r="K31" s="350">
        <f t="shared" ref="K31:K32" si="14">J31</f>
        <v>18924.3</v>
      </c>
      <c r="L31" s="389"/>
    </row>
    <row r="32" spans="1:12" ht="42" customHeight="1">
      <c r="A32" s="393" t="str">
        <f t="shared" si="7"/>
        <v>02.01.01.05</v>
      </c>
      <c r="B32" s="221" t="s">
        <v>14050</v>
      </c>
      <c r="C32" s="335" t="str">
        <f>IFERROR(IFERROR(IF((B32)=(VLOOKUP(B32,B.COMP!A:A,1,FALSE)),"SINAPI","COMP"),"COMP"),"")</f>
        <v>COMP</v>
      </c>
      <c r="D32" s="393" t="s">
        <v>517</v>
      </c>
      <c r="E32" s="393" t="str">
        <f>IFERROR(IFERROR(IFERROR(IF(C32="COMP",VLOOKUP(B32,CPU!$C:$M,4,FALSE),VLOOKUP(B32,B.COMP!$A:$H,2,FALSE)),VLOOKUP(B32,B.INSUMO!$A:$D,2,FALSE)),VLOOKUP(B32,'B. COT'!A:D,2,FALSE)),"")</f>
        <v>JUNÇÃO EM U PARA UNIR PERFIS, EM ALUMÍNIO - FORNECIMENTO E INSTALAÇÃO</v>
      </c>
      <c r="F32" s="394" t="str">
        <f>IFERROR(IFERROR(IF(C32="COMP",VLOOKUP(B32,CPU!$C:$K,6,FALSE),VLOOKUP(B32,B.COMP!$A:$H,4,FALSE)),VLOOKUP(B32,B.INSUMO!$A:$D,3,FALSE)),"FAZER COMP")</f>
        <v>UN</v>
      </c>
      <c r="G32" s="395">
        <f>'QNT1'!D99</f>
        <v>180</v>
      </c>
      <c r="H32" s="396">
        <v>7.1</v>
      </c>
      <c r="I32" s="397">
        <f t="shared" si="10"/>
        <v>8.7200000000000006</v>
      </c>
      <c r="J32" s="398">
        <f t="shared" si="13"/>
        <v>1569.6</v>
      </c>
      <c r="K32" s="350">
        <f t="shared" si="14"/>
        <v>1569.6</v>
      </c>
      <c r="L32" s="389"/>
    </row>
    <row r="33" spans="1:12" s="413" customFormat="1" ht="15.75">
      <c r="A33" s="408" t="s">
        <v>13792</v>
      </c>
      <c r="B33" s="408"/>
      <c r="C33" s="408" t="s">
        <v>25</v>
      </c>
      <c r="D33" s="408"/>
      <c r="E33" s="408" t="s">
        <v>13837</v>
      </c>
      <c r="F33" s="408"/>
      <c r="G33" s="409"/>
      <c r="H33" s="410"/>
      <c r="I33" s="411"/>
      <c r="J33" s="412">
        <f>SUM(J34:J41)</f>
        <v>514158.9200000001</v>
      </c>
      <c r="L33" s="389"/>
    </row>
    <row r="34" spans="1:12" ht="42" customHeight="1">
      <c r="A34" s="393" t="str">
        <f t="shared" si="7"/>
        <v>02.02.02.01</v>
      </c>
      <c r="B34" s="221" t="s">
        <v>14055</v>
      </c>
      <c r="C34" s="335" t="str">
        <f>IFERROR(IFERROR(IF((B34)=(VLOOKUP(B34,B.COMP!A:A,1,FALSE)),"SINAPI","COMP"),"COMP"),"")</f>
        <v>COMP</v>
      </c>
      <c r="D34" s="393" t="s">
        <v>517</v>
      </c>
      <c r="E34" s="393" t="str">
        <f>IFERROR(IFERROR(IFERROR(IF(C34="COMP",VLOOKUP(B34,CPU!$C:$M,4,FALSE),VLOOKUP(B34,B.COMP!$A:$H,2,FALSE)),VLOOKUP(B34,B.INSUMO!$A:$D,2,FALSE)),VLOOKUP(B34,'B. COT'!A:D,2,FALSE)),"")</f>
        <v>PAINEL SOLAR (MODULO FOTOVOLTAICO) 600W - FORNECIMENTO E INSTALAÇÃO</v>
      </c>
      <c r="F34" s="394" t="str">
        <f>IFERROR(IFERROR(IF(C34="COMP",VLOOKUP(B34,CPU!$C:$K,6,FALSE),VLOOKUP(B34,B.COMP!$A:$H,4,FALSE)),VLOOKUP(B34,B.INSUMO!$A:$D,3,FALSE)),"FAZER COMP")</f>
        <v>UN</v>
      </c>
      <c r="G34" s="395">
        <f>'QNT1'!D93</f>
        <v>456</v>
      </c>
      <c r="H34" s="396">
        <v>550.52</v>
      </c>
      <c r="I34" s="397">
        <f t="shared" ref="I34:I41" si="15">TRUNC(H34*(1+$H$7),2)</f>
        <v>676.42</v>
      </c>
      <c r="J34" s="398">
        <f>TRUNC(G34*I34,2)</f>
        <v>308447.52</v>
      </c>
      <c r="K34" s="350">
        <f>J34</f>
        <v>308447.52</v>
      </c>
      <c r="L34" s="389"/>
    </row>
    <row r="35" spans="1:12" ht="42" customHeight="1">
      <c r="A35" s="393" t="str">
        <f t="shared" si="7"/>
        <v>02.02.02.02</v>
      </c>
      <c r="B35" s="221" t="s">
        <v>14061</v>
      </c>
      <c r="C35" s="335" t="str">
        <f>IFERROR(IFERROR(IF((B35)=(VLOOKUP(B35,B.COMP!A:A,1,FALSE)),"SINAPI","COMP"),"COMP"),"")</f>
        <v>COMP</v>
      </c>
      <c r="D35" s="393" t="s">
        <v>517</v>
      </c>
      <c r="E35" s="393" t="str">
        <f>IFERROR(IFERROR(IFERROR(IF(C35="COMP",VLOOKUP(B35,CPU!$C:$M,4,FALSE),VLOOKUP(B35,B.COMP!$A:$H,2,FALSE)),VLOOKUP(B35,B.INSUMO!$A:$D,2,FALSE)),VLOOKUP(B35,'B. COT'!A:D,2,FALSE)),"")</f>
        <v>SENSOR SOLAREDGE (MEDIÇÕES DE TEMPERATURA E VENTO) OU SIMILAR - FORNECIMENTO E INSTALAÇÃO</v>
      </c>
      <c r="F35" s="394" t="str">
        <f>IFERROR(IFERROR(IF(C35="COMP",VLOOKUP(B35,CPU!$C:$K,6,FALSE),VLOOKUP(B35,B.COMP!$A:$H,4,FALSE)),VLOOKUP(B35,B.INSUMO!$A:$D,3,FALSE)),"FAZER COMP")</f>
        <v>UN</v>
      </c>
      <c r="G35" s="395">
        <f>'QNT1'!D92</f>
        <v>1</v>
      </c>
      <c r="H35" s="396">
        <f>IFERROR(IF(C35="COMP",VLOOKUP(B35,CPU!C:K,8,FALSE),VLOOKUP(B35,B.COMP!$A:$H,5,FALSE)),VLOOKUP(B35,B.INSUMO!$A:$D,4,FALSE))</f>
        <v>3280.01</v>
      </c>
      <c r="I35" s="397">
        <f t="shared" si="15"/>
        <v>4030.14</v>
      </c>
      <c r="J35" s="398">
        <f t="shared" si="8"/>
        <v>4030.14</v>
      </c>
      <c r="K35" s="350">
        <f t="shared" si="9"/>
        <v>4030.14</v>
      </c>
      <c r="L35" s="389"/>
    </row>
    <row r="36" spans="1:12" ht="42" customHeight="1">
      <c r="A36" s="393" t="str">
        <f t="shared" si="7"/>
        <v>02.02.02.03</v>
      </c>
      <c r="B36" s="221" t="s">
        <v>13808</v>
      </c>
      <c r="C36" s="335" t="str">
        <f>IFERROR(IFERROR(IF((B36)=(VLOOKUP(B36,B.COMP!A:A,1,FALSE)),"SINAPI","COMP"),"COMP"),"")</f>
        <v>COMP</v>
      </c>
      <c r="D36" s="393" t="s">
        <v>517</v>
      </c>
      <c r="E36" s="393" t="str">
        <f>IFERROR(IFERROR(IFERROR(IF(C36="COMP",VLOOKUP(B36,CPU!$C:$M,4,FALSE),VLOOKUP(B36,B.COMP!$A:$H,2,FALSE)),VLOOKUP(B36,B.INSUMO!$A:$D,2,FALSE)),VLOOKUP(B36,'B. COT'!A:D,2,FALSE)),"")</f>
        <v>INVERSOR FOTOVOLTAICO SE100K SYNERGY OU SIMILAR - FORNECIMENTO E INSTALAÇÃO</v>
      </c>
      <c r="F36" s="394" t="str">
        <f>IFERROR(IFERROR(IF(C36="COMP",VLOOKUP(B36,CPU!$C:$K,6,FALSE),VLOOKUP(B36,B.COMP!$A:$H,4,FALSE)),VLOOKUP(B36,B.INSUMO!$A:$D,3,FALSE)),"FAZER COMP")</f>
        <v>UN</v>
      </c>
      <c r="G36" s="395">
        <f>'QNT1'!D88</f>
        <v>2</v>
      </c>
      <c r="H36" s="396">
        <v>23500</v>
      </c>
      <c r="I36" s="397">
        <f t="shared" si="15"/>
        <v>28874.45</v>
      </c>
      <c r="J36" s="398">
        <f t="shared" si="8"/>
        <v>57748.9</v>
      </c>
      <c r="K36" s="350">
        <f t="shared" si="9"/>
        <v>57748.9</v>
      </c>
      <c r="L36" s="389"/>
    </row>
    <row r="37" spans="1:12" ht="42" customHeight="1">
      <c r="A37" s="393" t="str">
        <f t="shared" si="7"/>
        <v>02.02.02.04</v>
      </c>
      <c r="B37" s="221" t="s">
        <v>13809</v>
      </c>
      <c r="C37" s="335" t="str">
        <f>IFERROR(IFERROR(IF((B37)=(VLOOKUP(B37,B.COMP!A:A,1,FALSE)),"SINAPI","COMP"),"COMP"),"")</f>
        <v>COMP</v>
      </c>
      <c r="D37" s="393" t="s">
        <v>517</v>
      </c>
      <c r="E37" s="393" t="str">
        <f>IFERROR(IFERROR(IFERROR(IF(C37="COMP",VLOOKUP(B37,CPU!$C:$M,4,FALSE),VLOOKUP(B37,B.COMP!$A:$H,2,FALSE)),VLOOKUP(B37,B.INSUMO!$A:$D,2,FALSE)),VLOOKUP(B37,'B. COT'!A:D,2,FALSE)),"")</f>
        <v>INVERSOR FOTOVOLTAICO SE33,3K SYNERGY OU SIMILAR - FORNECIMENTO E INSTALAÇÃO</v>
      </c>
      <c r="F37" s="394" t="str">
        <f>IFERROR(IFERROR(IF(C37="COMP",VLOOKUP(B37,CPU!$C:$K,6,FALSE),VLOOKUP(B37,B.COMP!$A:$H,4,FALSE)),VLOOKUP(B37,B.INSUMO!$A:$D,3,FALSE)),"FAZER COMP")</f>
        <v>UN</v>
      </c>
      <c r="G37" s="395">
        <f>'QNT1'!D89</f>
        <v>2</v>
      </c>
      <c r="H37" s="396">
        <v>16000</v>
      </c>
      <c r="I37" s="397">
        <f t="shared" si="15"/>
        <v>19659.2</v>
      </c>
      <c r="J37" s="398">
        <f t="shared" si="8"/>
        <v>39318.400000000001</v>
      </c>
      <c r="K37" s="350">
        <f t="shared" si="9"/>
        <v>39318.400000000001</v>
      </c>
      <c r="L37" s="389"/>
    </row>
    <row r="38" spans="1:12" ht="42" customHeight="1">
      <c r="A38" s="393" t="str">
        <f t="shared" si="7"/>
        <v>02.02.02.05</v>
      </c>
      <c r="B38" s="221" t="s">
        <v>14068</v>
      </c>
      <c r="C38" s="335" t="str">
        <f>IFERROR(IFERROR(IF((B38)=(VLOOKUP(B38,B.COMP!A:A,1,FALSE)),"SINAPI","COMP"),"COMP"),"")</f>
        <v>COMP</v>
      </c>
      <c r="D38" s="393" t="s">
        <v>517</v>
      </c>
      <c r="E38" s="393" t="str">
        <f>IFERROR(IFERROR(IFERROR(IF(C38="COMP",VLOOKUP(B38,CPU!$C:$M,4,FALSE),VLOOKUP(B38,B.COMP!$A:$H,2,FALSE)),VLOOKUP(B38,B.INSUMO!$A:$D,2,FALSE)),VLOOKUP(B38,'B. COT'!A:D,2,FALSE)),"")</f>
        <v>OTIMIZADOR  DE POTÊNCIA SOLAR EDGE OU EQUIVALENTE - FORNECIMENTO E INSTALAÇÃO</v>
      </c>
      <c r="F38" s="394" t="str">
        <f>IFERROR(IFERROR(IF(C38="COMP",VLOOKUP(B38,CPU!$C:$K,6,FALSE),VLOOKUP(B38,B.COMP!$A:$H,4,FALSE)),VLOOKUP(B38,B.INSUMO!$A:$D,3,FALSE)),"FAZER COMP")</f>
        <v>UN</v>
      </c>
      <c r="G38" s="395">
        <f>'QNT1'!D90</f>
        <v>228</v>
      </c>
      <c r="H38" s="396">
        <v>290</v>
      </c>
      <c r="I38" s="397">
        <f t="shared" si="15"/>
        <v>356.32</v>
      </c>
      <c r="J38" s="398">
        <f t="shared" si="8"/>
        <v>81240.960000000006</v>
      </c>
      <c r="K38" s="350">
        <f t="shared" si="9"/>
        <v>81240.960000000006</v>
      </c>
      <c r="L38" s="389"/>
    </row>
    <row r="39" spans="1:12" ht="42" customHeight="1">
      <c r="A39" s="393" t="str">
        <f t="shared" si="7"/>
        <v>02.02.02.06</v>
      </c>
      <c r="B39" s="221" t="s">
        <v>13811</v>
      </c>
      <c r="C39" s="335" t="str">
        <f>IFERROR(IFERROR(IF((B39)=(VLOOKUP(B39,B.COMP!A:A,1,FALSE)),"SINAPI","COMP"),"COMP"),"")</f>
        <v>COMP</v>
      </c>
      <c r="D39" s="393" t="s">
        <v>517</v>
      </c>
      <c r="E39" s="393" t="str">
        <f>IFERROR(IFERROR(IFERROR(IF(C39="COMP",VLOOKUP(B39,CPU!$C:$M,4,FALSE),VLOOKUP(B39,B.COMP!$A:$H,2,FALSE)),VLOOKUP(B39,B.INSUMO!$A:$D,2,FALSE)),VLOOKUP(B39,'B. COT'!A:D,2,FALSE)),"")</f>
        <v>CABO SOLAR 6mm² - VERMELHO 1,8 Kv - FORNECIMENTO E INSTALAÇÃO</v>
      </c>
      <c r="F39" s="394" t="str">
        <f>IFERROR(IFERROR(IF(C39="COMP",VLOOKUP(B39,CPU!$C:$K,6,FALSE),VLOOKUP(B39,B.COMP!$A:$H,4,FALSE)),VLOOKUP(B39,B.INSUMO!$A:$D,3,FALSE)),"FAZER COMP")</f>
        <v>M</v>
      </c>
      <c r="G39" s="395">
        <f>'QNT1'!D104</f>
        <v>1350</v>
      </c>
      <c r="H39" s="396">
        <f>IFERROR(IF(C39="COMP",VLOOKUP(B39,CPU!C:K,8,FALSE),VLOOKUP(B39,B.COMP!$A:$H,5,FALSE)),VLOOKUP(B39,B.INSUMO!$A:$D,4,FALSE))</f>
        <v>5.99</v>
      </c>
      <c r="I39" s="397">
        <f t="shared" si="15"/>
        <v>7.35</v>
      </c>
      <c r="J39" s="398">
        <f t="shared" si="8"/>
        <v>9922.5</v>
      </c>
      <c r="K39" s="350">
        <f t="shared" si="9"/>
        <v>9922.5</v>
      </c>
      <c r="L39" s="389"/>
    </row>
    <row r="40" spans="1:12" ht="42" customHeight="1">
      <c r="A40" s="393" t="str">
        <f t="shared" si="7"/>
        <v>02.02.02.07</v>
      </c>
      <c r="B40" s="221" t="s">
        <v>13812</v>
      </c>
      <c r="C40" s="335" t="str">
        <f>IFERROR(IFERROR(IF((B40)=(VLOOKUP(B40,B.COMP!A:A,1,FALSE)),"SINAPI","COMP"),"COMP"),"")</f>
        <v>COMP</v>
      </c>
      <c r="D40" s="393" t="s">
        <v>517</v>
      </c>
      <c r="E40" s="393" t="str">
        <f>IFERROR(IFERROR(IFERROR(IF(C40="COMP",VLOOKUP(B40,CPU!$C:$M,4,FALSE),VLOOKUP(B40,B.COMP!$A:$H,2,FALSE)),VLOOKUP(B40,B.INSUMO!$A:$D,2,FALSE)),VLOOKUP(B40,'B. COT'!A:D,2,FALSE)),"")</f>
        <v>CABO SOLAR 6mm² - PRETO 1,8 Kv - FORNECIMENTO E INSTALAÇÃO</v>
      </c>
      <c r="F40" s="394" t="str">
        <f>IFERROR(IFERROR(IF(C40="COMP",VLOOKUP(B40,CPU!$C:$K,6,FALSE),VLOOKUP(B40,B.COMP!$A:$H,4,FALSE)),VLOOKUP(B40,B.INSUMO!$A:$D,3,FALSE)),"FAZER COMP")</f>
        <v>M</v>
      </c>
      <c r="G40" s="395">
        <f>'QNT1'!D103</f>
        <v>1350</v>
      </c>
      <c r="H40" s="396">
        <f>IFERROR(IF(C40="COMP",VLOOKUP(B40,CPU!C:K,8,FALSE),VLOOKUP(B40,B.COMP!$A:$H,5,FALSE)),VLOOKUP(B40,B.INSUMO!$A:$D,4,FALSE))</f>
        <v>5.99</v>
      </c>
      <c r="I40" s="397">
        <f t="shared" si="15"/>
        <v>7.35</v>
      </c>
      <c r="J40" s="398">
        <f t="shared" si="8"/>
        <v>9922.5</v>
      </c>
      <c r="K40" s="350">
        <f t="shared" si="9"/>
        <v>9922.5</v>
      </c>
      <c r="L40" s="389"/>
    </row>
    <row r="41" spans="1:12" ht="42" customHeight="1">
      <c r="A41" s="393" t="str">
        <f t="shared" si="7"/>
        <v>02.02.02.08</v>
      </c>
      <c r="B41" s="221" t="s">
        <v>13813</v>
      </c>
      <c r="C41" s="335" t="str">
        <f>IFERROR(IFERROR(IF((B41)=(VLOOKUP(B41,B.COMP!A:A,1,FALSE)),"SINAPI","COMP"),"COMP"),"")</f>
        <v>COMP</v>
      </c>
      <c r="D41" s="393" t="s">
        <v>517</v>
      </c>
      <c r="E41" s="393" t="str">
        <f>IFERROR(IFERROR(IFERROR(IF(C41="COMP",VLOOKUP(B41,CPU!$C:$M,4,FALSE),VLOOKUP(B41,B.COMP!$A:$H,2,FALSE)),VLOOKUP(B41,B.INSUMO!$A:$D,2,FALSE)),VLOOKUP(B41,'B. COT'!A:D,2,FALSE)),"")</f>
        <v>CABO SOLAR 6mm² - VERDE 1,8 Kv - FORNECIMENTO E INSTALAÇÃO</v>
      </c>
      <c r="F41" s="394" t="str">
        <f>IFERROR(IFERROR(IF(C41="COMP",VLOOKUP(B41,CPU!$C:$K,6,FALSE),VLOOKUP(B41,B.COMP!$A:$H,4,FALSE)),VLOOKUP(B41,B.INSUMO!$A:$D,3,FALSE)),"FAZER COMP")</f>
        <v>M</v>
      </c>
      <c r="G41" s="395">
        <f>'QNT1'!D105</f>
        <v>480</v>
      </c>
      <c r="H41" s="396">
        <f>IFERROR(IF(C41="COMP",VLOOKUP(B41,CPU!C:K,8,FALSE),VLOOKUP(B41,B.COMP!$A:$H,5,FALSE)),VLOOKUP(B41,B.INSUMO!$A:$D,4,FALSE))</f>
        <v>5.99</v>
      </c>
      <c r="I41" s="397">
        <f t="shared" si="15"/>
        <v>7.35</v>
      </c>
      <c r="J41" s="398">
        <f t="shared" ref="J41" si="16">TRUNC(G41*I41,2)</f>
        <v>3528</v>
      </c>
      <c r="K41" s="350">
        <f t="shared" ref="K41" si="17">J41</f>
        <v>3528</v>
      </c>
      <c r="L41" s="389"/>
    </row>
    <row r="42" spans="1:12" s="413" customFormat="1" ht="15.75">
      <c r="A42" s="408" t="s">
        <v>13793</v>
      </c>
      <c r="B42" s="408"/>
      <c r="C42" s="408" t="s">
        <v>25</v>
      </c>
      <c r="D42" s="408"/>
      <c r="E42" s="408" t="s">
        <v>14078</v>
      </c>
      <c r="F42" s="408"/>
      <c r="G42" s="409"/>
      <c r="H42" s="410"/>
      <c r="I42" s="411"/>
      <c r="J42" s="412">
        <f>SUM(J43:J77)</f>
        <v>32668.969999999994</v>
      </c>
      <c r="L42" s="389"/>
    </row>
    <row r="43" spans="1:12" ht="42" customHeight="1">
      <c r="A43" s="393" t="str">
        <f t="shared" si="7"/>
        <v>02.03.03.01</v>
      </c>
      <c r="B43" s="221" t="s">
        <v>13815</v>
      </c>
      <c r="C43" s="335" t="str">
        <f>IFERROR(IFERROR(IF((B43)=(VLOOKUP(B43,B.COMP!A:A,1,FALSE)),"SINAPI","COMP"),"COMP"),"")</f>
        <v>COMP</v>
      </c>
      <c r="D43" s="393" t="s">
        <v>517</v>
      </c>
      <c r="E43" s="393" t="str">
        <f>IFERROR(IFERROR(IFERROR(IF(C43="COMP",VLOOKUP(B43,CPU!$C:$M,4,FALSE),VLOOKUP(B43,B.COMP!$A:$H,2,FALSE)),VLOOKUP(B43,B.INSUMO!$A:$D,2,FALSE)),VLOOKUP(B43,'B. COT'!A:D,2,FALSE)),"")</f>
        <v>ELETRODUTO DE AÇO GALVANIZADO, CLASSE LEVE, DN 25 MM (1"), APARENTE, INSTALADO EM TETO - FORNECIMENTO E INSTALAÇÃO</v>
      </c>
      <c r="F43" s="394" t="str">
        <f>IFERROR(IFERROR(IF(C43="COMP",VLOOKUP(B43,CPU!$C:$K,6,FALSE),VLOOKUP(B43,B.COMP!$A:$H,4,FALSE)),VLOOKUP(B43,B.INSUMO!$A:$D,3,FALSE)),"FAZER COMP")</f>
        <v>M</v>
      </c>
      <c r="G43" s="395">
        <f>'QNT1'!D106</f>
        <v>35</v>
      </c>
      <c r="H43" s="396">
        <v>16.7</v>
      </c>
      <c r="I43" s="397">
        <f>TRUNC(H43*(1+$H$7),2)</f>
        <v>20.51</v>
      </c>
      <c r="J43" s="398">
        <f>TRUNC(G43*I43,2)</f>
        <v>717.85</v>
      </c>
      <c r="K43" s="350">
        <f>J43</f>
        <v>717.85</v>
      </c>
      <c r="L43" s="389"/>
    </row>
    <row r="44" spans="1:12" ht="42" customHeight="1">
      <c r="A44" s="393" t="str">
        <f t="shared" si="7"/>
        <v>02.03.03.02</v>
      </c>
      <c r="B44" s="221" t="s">
        <v>14085</v>
      </c>
      <c r="C44" s="335" t="str">
        <f>IFERROR(IFERROR(IF((B44)=(VLOOKUP(B44,B.COMP!A:A,1,FALSE)),"SINAPI","COMP"),"COMP"),"")</f>
        <v>COMP</v>
      </c>
      <c r="D44" s="393" t="s">
        <v>517</v>
      </c>
      <c r="E44" s="393" t="str">
        <f>IFERROR(IFERROR(IFERROR(IF(C44="COMP",VLOOKUP(B44,CPU!$C:$M,4,FALSE),VLOOKUP(B44,B.COMP!$A:$H,2,FALSE)),VLOOKUP(B44,B.INSUMO!$A:$D,2,FALSE)),VLOOKUP(B44,'B. COT'!A:D,2,FALSE)),"")</f>
        <v>ELETRODUTO DE AÇO GALVANIZADO, CLASSE LEVE, DN 32 MM (1.1/4"), APARENTE, INSTALADO EM TETO - FORNECIMENTO E INSTALAÇÃO</v>
      </c>
      <c r="F44" s="394" t="str">
        <f>IFERROR(IFERROR(IF(C44="COMP",VLOOKUP(B44,CPU!$C:$K,6,FALSE),VLOOKUP(B44,B.COMP!$A:$H,4,FALSE)),VLOOKUP(B44,B.INSUMO!$A:$D,3,FALSE)),"FAZER COMP")</f>
        <v>M</v>
      </c>
      <c r="G44" s="395">
        <f>'QNT1'!D107</f>
        <v>20</v>
      </c>
      <c r="H44" s="396">
        <v>24.3</v>
      </c>
      <c r="I44" s="397">
        <f>TRUNC(H44*(1+$H$7),2)</f>
        <v>29.85</v>
      </c>
      <c r="J44" s="398">
        <f t="shared" ref="J44:J54" si="18">TRUNC(G44*I44,2)</f>
        <v>597</v>
      </c>
      <c r="K44" s="350">
        <f t="shared" ref="K44:K54" si="19">J44</f>
        <v>597</v>
      </c>
      <c r="L44" s="389"/>
    </row>
    <row r="45" spans="1:12" ht="42" customHeight="1">
      <c r="A45" s="393" t="str">
        <f t="shared" si="7"/>
        <v>02.03.03.03</v>
      </c>
      <c r="B45" s="221" t="s">
        <v>13807</v>
      </c>
      <c r="C45" s="335" t="str">
        <f>IFERROR(IFERROR(IF((B45)=(VLOOKUP(B45,B.COMP!A:A,1,FALSE)),"SINAPI","COMP"),"COMP"),"")</f>
        <v>COMP</v>
      </c>
      <c r="D45" s="393" t="s">
        <v>517</v>
      </c>
      <c r="E45" s="393" t="str">
        <f>IFERROR(IFERROR(IFERROR(IF(C45="COMP",VLOOKUP(B45,CPU!$C:$M,4,FALSE),VLOOKUP(B45,B.COMP!$A:$H,2,FALSE)),VLOOKUP(B45,B.INSUMO!$A:$D,2,FALSE)),VLOOKUP(B45,'B. COT'!A:D,2,FALSE)),"")</f>
        <v>ELETRODUTO DE AÇO GALVANIZADO, CLASSE LEVE, DN 40 MM (1.1/2"), APARENTE, INSTALADO EM TETO - FORNECIMENTO E INSTALAÇÃO</v>
      </c>
      <c r="F45" s="394" t="str">
        <f>IFERROR(IFERROR(IF(C45="COMP",VLOOKUP(B45,CPU!$C:$K,6,FALSE),VLOOKUP(B45,B.COMP!$A:$H,4,FALSE)),VLOOKUP(B45,B.INSUMO!$A:$D,3,FALSE)),"FAZER COMP")</f>
        <v>M</v>
      </c>
      <c r="G45" s="395">
        <f>'QNT1'!D108</f>
        <v>21</v>
      </c>
      <c r="H45" s="396">
        <v>33.299999999999997</v>
      </c>
      <c r="I45" s="397">
        <f t="shared" ref="I45:I85" si="20">TRUNC(H45*(1+$H$7),2)</f>
        <v>40.909999999999997</v>
      </c>
      <c r="J45" s="398">
        <f t="shared" si="18"/>
        <v>859.11</v>
      </c>
      <c r="K45" s="350">
        <f t="shared" si="19"/>
        <v>859.11</v>
      </c>
      <c r="L45" s="389"/>
    </row>
    <row r="46" spans="1:12" ht="42" customHeight="1">
      <c r="A46" s="393" t="str">
        <f t="shared" si="7"/>
        <v>02.03.03.04</v>
      </c>
      <c r="B46" s="221" t="s">
        <v>14118</v>
      </c>
      <c r="C46" s="335" t="str">
        <f>IFERROR(IFERROR(IF((B46)=(VLOOKUP(B46,B.COMP!A:A,1,FALSE)),"SINAPI","COMP"),"COMP"),"")</f>
        <v>COMP</v>
      </c>
      <c r="D46" s="393" t="s">
        <v>517</v>
      </c>
      <c r="E46" s="393" t="str">
        <f>IFERROR(IFERROR(IFERROR(IF(C46="COMP",VLOOKUP(B46,CPU!$C:$M,4,FALSE),VLOOKUP(B46,B.COMP!$A:$H,2,FALSE)),VLOOKUP(B46,B.INSUMO!$A:$D,2,FALSE)),VLOOKUP(B46,'B. COT'!A:D,2,FALSE)),"")</f>
        <v>ELETRODUTO DE AÇO GALVANIZADO, CLASSE LEVE, DN 50 MM (2"), APARENTE, INSTALADO EM TETO - FORNECIMENTO E INSTALAÇÃO</v>
      </c>
      <c r="F46" s="394" t="str">
        <f>IFERROR(IFERROR(IF(C46="COMP",VLOOKUP(B46,CPU!$C:$K,6,FALSE),VLOOKUP(B46,B.COMP!$A:$H,4,FALSE)),VLOOKUP(B46,B.INSUMO!$A:$D,3,FALSE)),"FAZER COMP")</f>
        <v>M</v>
      </c>
      <c r="G46" s="395">
        <f>'QNT1'!D121</f>
        <v>3</v>
      </c>
      <c r="H46" s="396">
        <v>36</v>
      </c>
      <c r="I46" s="397">
        <f t="shared" si="20"/>
        <v>44.23</v>
      </c>
      <c r="J46" s="398">
        <f t="shared" ref="J46" si="21">TRUNC(G46*I46,2)</f>
        <v>132.69</v>
      </c>
      <c r="K46" s="350">
        <f t="shared" ref="K46" si="22">J46</f>
        <v>132.69</v>
      </c>
      <c r="L46" s="389"/>
    </row>
    <row r="47" spans="1:12" ht="42" customHeight="1">
      <c r="A47" s="393" t="str">
        <f t="shared" si="7"/>
        <v>02.03.03.05</v>
      </c>
      <c r="B47" s="221">
        <v>95777</v>
      </c>
      <c r="C47" s="335" t="str">
        <f>IFERROR(IFERROR(IF((B47)=(VLOOKUP(B47,B.COMP!A:A,1,FALSE)),"SINAPI","COMP"),"COMP"),"")</f>
        <v>SINAPI</v>
      </c>
      <c r="D47" s="393" t="s">
        <v>517</v>
      </c>
      <c r="E47" s="393" t="str">
        <f>IFERROR(IFERROR(IFERROR(IF(C47="COMP",VLOOKUP(B47,CPU!$C:$M,4,FALSE),VLOOKUP(B47,B.COMP!$A:$H,2,FALSE)),VLOOKUP(B47,B.INSUMO!$A:$D,2,FALSE)),VLOOKUP(B47,'B. COT'!A:D,2,FALSE)),"")</f>
        <v>CONDULETE DE ALUMÍNIO, TIPO B, PARA ELETRODUTO DE AÇO GALVANIZADO DN 20 MM (3/4''), APARENTE - FORNECIMENTO E INSTALAÇÃO. AF_10/2022</v>
      </c>
      <c r="F47" s="394" t="str">
        <f>IFERROR(IFERROR(IF(C47="COMP",VLOOKUP(B47,CPU!$C:$K,6,FALSE),VLOOKUP(B47,B.COMP!$A:$H,4,FALSE)),VLOOKUP(B47,B.INSUMO!$A:$D,3,FALSE)),"FAZER COMP")</f>
        <v>UN</v>
      </c>
      <c r="G47" s="395">
        <f>'QNT1'!D120</f>
        <v>2</v>
      </c>
      <c r="H47" s="396">
        <v>11</v>
      </c>
      <c r="I47" s="397">
        <f t="shared" si="20"/>
        <v>13.51</v>
      </c>
      <c r="J47" s="398">
        <f>TRUNC(G47*I47,2)</f>
        <v>27.02</v>
      </c>
      <c r="K47" s="350">
        <f>J47</f>
        <v>27.02</v>
      </c>
      <c r="L47" s="389"/>
    </row>
    <row r="48" spans="1:12" ht="42" customHeight="1">
      <c r="A48" s="393" t="str">
        <f t="shared" si="7"/>
        <v>02.03.03.06</v>
      </c>
      <c r="B48" s="221">
        <v>95780</v>
      </c>
      <c r="C48" s="335" t="str">
        <f>IFERROR(IFERROR(IF((B48)=(VLOOKUP(B48,B.COMP!A:A,1,FALSE)),"SINAPI","COMP"),"COMP"),"")</f>
        <v>SINAPI</v>
      </c>
      <c r="D48" s="393" t="s">
        <v>517</v>
      </c>
      <c r="E48" s="393" t="str">
        <f>IFERROR(IFERROR(IFERROR(IF(C48="COMP",VLOOKUP(B48,CPU!$C:$M,4,FALSE),VLOOKUP(B48,B.COMP!$A:$H,2,FALSE)),VLOOKUP(B48,B.INSUMO!$A:$D,2,FALSE)),VLOOKUP(B48,'B. COT'!A:D,2,FALSE)),"")</f>
        <v>CONDULETE DE ALUMÍNIO, TIPO B, PARA ELETRODUTO DE AÇO GALVANIZADO DN 25 MM (1''), APARENTE - FORNECIMENTO E INSTALAÇÃO. AF_10/2022</v>
      </c>
      <c r="F48" s="394" t="str">
        <f>IFERROR(IFERROR(IF(C48="COMP",VLOOKUP(B48,CPU!$C:$K,6,FALSE),VLOOKUP(B48,B.COMP!$A:$H,4,FALSE)),VLOOKUP(B48,B.INSUMO!$A:$D,3,FALSE)),"FAZER COMP")</f>
        <v>UN</v>
      </c>
      <c r="G48" s="395">
        <f>'QNT1'!D130</f>
        <v>1</v>
      </c>
      <c r="H48" s="396">
        <v>11</v>
      </c>
      <c r="I48" s="397">
        <f t="shared" si="20"/>
        <v>13.51</v>
      </c>
      <c r="J48" s="398">
        <f>TRUNC(G48*I48,2)</f>
        <v>13.51</v>
      </c>
      <c r="K48" s="350">
        <f>J48</f>
        <v>13.51</v>
      </c>
      <c r="L48" s="389"/>
    </row>
    <row r="49" spans="1:12" ht="42" customHeight="1">
      <c r="A49" s="393" t="str">
        <f t="shared" si="7"/>
        <v>02.03.03.07</v>
      </c>
      <c r="B49" s="221" t="s">
        <v>14089</v>
      </c>
      <c r="C49" s="335" t="str">
        <f>IFERROR(IFERROR(IF((B49)=(VLOOKUP(B49,B.COMP!A:A,1,FALSE)),"SINAPI","COMP"),"COMP"),"")</f>
        <v>COMP</v>
      </c>
      <c r="D49" s="393" t="s">
        <v>517</v>
      </c>
      <c r="E49" s="393" t="str">
        <f>IFERROR(IFERROR(IFERROR(IF(C49="COMP",VLOOKUP(B49,CPU!$C:$M,4,FALSE),VLOOKUP(B49,B.COMP!$A:$H,2,FALSE)),VLOOKUP(B49,B.INSUMO!$A:$D,2,FALSE)),VLOOKUP(B49,'B. COT'!A:D,2,FALSE)),"")</f>
        <v>CURVA 135 GRAUS PARA ELETRODUTO, AÇO GALVANIZADO, ROSCÁVEL, DN 1"), PARA CIRCUITOS TERMINAIS, INSTALADA EM FORRO - FORNECIMENTO E INSTALAÇÃO.</v>
      </c>
      <c r="F49" s="394" t="str">
        <f>IFERROR(IFERROR(IF(C49="COMP",VLOOKUP(B49,CPU!$C:$K,6,FALSE),VLOOKUP(B49,B.COMP!$A:$H,4,FALSE)),VLOOKUP(B49,B.INSUMO!$A:$D,3,FALSE)),"FAZER COMP")</f>
        <v>UN</v>
      </c>
      <c r="G49" s="395">
        <f>'QNT1'!D110</f>
        <v>8</v>
      </c>
      <c r="H49" s="396">
        <v>14</v>
      </c>
      <c r="I49" s="397">
        <f t="shared" si="20"/>
        <v>17.2</v>
      </c>
      <c r="J49" s="398">
        <f t="shared" si="18"/>
        <v>137.6</v>
      </c>
      <c r="K49" s="350">
        <f t="shared" si="19"/>
        <v>137.6</v>
      </c>
      <c r="L49" s="389"/>
    </row>
    <row r="50" spans="1:12" ht="42" customHeight="1">
      <c r="A50" s="393" t="str">
        <f t="shared" si="7"/>
        <v>02.03.03.08</v>
      </c>
      <c r="B50" s="221" t="s">
        <v>14090</v>
      </c>
      <c r="C50" s="335" t="str">
        <f>IFERROR(IFERROR(IF((B50)=(VLOOKUP(B50,B.COMP!A:A,1,FALSE)),"SINAPI","COMP"),"COMP"),"")</f>
        <v>COMP</v>
      </c>
      <c r="D50" s="393" t="s">
        <v>517</v>
      </c>
      <c r="E50" s="393" t="str">
        <f>IFERROR(IFERROR(IFERROR(IF(C50="COMP",VLOOKUP(B50,CPU!$C:$M,4,FALSE),VLOOKUP(B50,B.COMP!$A:$H,2,FALSE)),VLOOKUP(B50,B.INSUMO!$A:$D,2,FALSE)),VLOOKUP(B50,'B. COT'!A:D,2,FALSE)),"")</f>
        <v>CURVA 135 GRAUS PARA ELETRODUTO, AÇO GALVANIZADO, ROSCÁVEL, DN 1.1/4"), PARA CIRCUITOS TERMINAIS, INSTALADA EM FORRO - FORNECIMENTO E INSTALAÇÃO.</v>
      </c>
      <c r="F50" s="394" t="str">
        <f>IFERROR(IFERROR(IF(C50="COMP",VLOOKUP(B50,CPU!$C:$K,6,FALSE),VLOOKUP(B50,B.COMP!$A:$H,4,FALSE)),VLOOKUP(B50,B.INSUMO!$A:$D,3,FALSE)),"FAZER COMP")</f>
        <v>UN</v>
      </c>
      <c r="G50" s="395">
        <f>'QNT1'!D112</f>
        <v>8</v>
      </c>
      <c r="H50" s="396">
        <v>17</v>
      </c>
      <c r="I50" s="397">
        <f t="shared" si="20"/>
        <v>20.88</v>
      </c>
      <c r="J50" s="398">
        <f t="shared" si="18"/>
        <v>167.04</v>
      </c>
      <c r="K50" s="350">
        <f t="shared" si="19"/>
        <v>167.04</v>
      </c>
      <c r="L50" s="389"/>
    </row>
    <row r="51" spans="1:12" ht="42" customHeight="1">
      <c r="A51" s="393" t="str">
        <f t="shared" si="7"/>
        <v>02.03.03.09</v>
      </c>
      <c r="B51" s="221" t="s">
        <v>14091</v>
      </c>
      <c r="C51" s="335" t="str">
        <f>IFERROR(IFERROR(IF((B51)=(VLOOKUP(B51,B.COMP!A:A,1,FALSE)),"SINAPI","COMP"),"COMP"),"")</f>
        <v>COMP</v>
      </c>
      <c r="D51" s="393" t="s">
        <v>517</v>
      </c>
      <c r="E51" s="393" t="str">
        <f>IFERROR(IFERROR(IFERROR(IF(C51="COMP",VLOOKUP(B51,CPU!$C:$M,4,FALSE),VLOOKUP(B51,B.COMP!$A:$H,2,FALSE)),VLOOKUP(B51,B.INSUMO!$A:$D,2,FALSE)),VLOOKUP(B51,'B. COT'!A:D,2,FALSE)),"")</f>
        <v>CURVA 135 GRAUS PARA ELETRODUTO, AÇO GALVANIZADO, ROSCÁVEL, DN 1.1/2"), PARA CIRCUITOS TERMINAIS, INSTALADA EM FORRO - FORNECIMENTO E INSTALAÇÃO.</v>
      </c>
      <c r="F51" s="394" t="str">
        <f>IFERROR(IFERROR(IF(C51="COMP",VLOOKUP(B51,CPU!$C:$K,6,FALSE),VLOOKUP(B51,B.COMP!$A:$H,4,FALSE)),VLOOKUP(B51,B.INSUMO!$A:$D,3,FALSE)),"FAZER COMP")</f>
        <v>UN</v>
      </c>
      <c r="G51" s="395">
        <f>'QNT1'!D115</f>
        <v>6</v>
      </c>
      <c r="H51" s="396">
        <v>22</v>
      </c>
      <c r="I51" s="397">
        <f t="shared" si="20"/>
        <v>27.03</v>
      </c>
      <c r="J51" s="398">
        <f t="shared" si="18"/>
        <v>162.18</v>
      </c>
      <c r="K51" s="350">
        <f t="shared" si="19"/>
        <v>162.18</v>
      </c>
      <c r="L51" s="389"/>
    </row>
    <row r="52" spans="1:12" ht="42" customHeight="1">
      <c r="A52" s="393" t="str">
        <f t="shared" si="7"/>
        <v>02.03.03.10</v>
      </c>
      <c r="B52" s="221" t="s">
        <v>14122</v>
      </c>
      <c r="C52" s="335" t="str">
        <f>IFERROR(IFERROR(IF((B52)=(VLOOKUP(B52,B.COMP!A:A,1,FALSE)),"SINAPI","COMP"),"COMP"),"")</f>
        <v>COMP</v>
      </c>
      <c r="D52" s="393" t="s">
        <v>517</v>
      </c>
      <c r="E52" s="393" t="str">
        <f>IFERROR(IFERROR(IFERROR(IF(C52="COMP",VLOOKUP(B52,CPU!$C:$M,4,FALSE),VLOOKUP(B52,B.COMP!$A:$H,2,FALSE)),VLOOKUP(B52,B.INSUMO!$A:$D,2,FALSE)),VLOOKUP(B52,'B. COT'!A:D,2,FALSE)),"")</f>
        <v>CURVA 135 GRAUS PARA ELETRODUTO, AÇO GALVANIZADO, ROSCÁVEL, DN 2", PARA CIRCUITOS TERMINAIS, INSTALADA EM FORRO - FORNECIMENTO E INSTALAÇÃO.</v>
      </c>
      <c r="F52" s="394" t="str">
        <f>IFERROR(IFERROR(IF(C52="COMP",VLOOKUP(B52,CPU!$C:$K,6,FALSE),VLOOKUP(B52,B.COMP!$A:$H,4,FALSE)),VLOOKUP(B52,B.INSUMO!$A:$D,3,FALSE)),"FAZER COMP")</f>
        <v>UN</v>
      </c>
      <c r="G52" s="395">
        <f>'QNT1'!D122</f>
        <v>2</v>
      </c>
      <c r="H52" s="396">
        <v>26</v>
      </c>
      <c r="I52" s="397">
        <f t="shared" si="20"/>
        <v>31.94</v>
      </c>
      <c r="J52" s="398">
        <f t="shared" ref="J52" si="23">TRUNC(G52*I52,2)</f>
        <v>63.88</v>
      </c>
      <c r="K52" s="350">
        <f t="shared" ref="K52" si="24">J52</f>
        <v>63.88</v>
      </c>
      <c r="L52" s="389"/>
    </row>
    <row r="53" spans="1:12" ht="42" customHeight="1">
      <c r="A53" s="393" t="str">
        <f t="shared" si="7"/>
        <v>02.03.03.11</v>
      </c>
      <c r="B53" s="221" t="s">
        <v>14093</v>
      </c>
      <c r="C53" s="335" t="str">
        <f>IFERROR(IFERROR(IF((B53)=(VLOOKUP(B53,B.COMP!A:A,1,FALSE)),"SINAPI","COMP"),"COMP"),"")</f>
        <v>COMP</v>
      </c>
      <c r="D53" s="393" t="s">
        <v>517</v>
      </c>
      <c r="E53" s="393" t="str">
        <f>IFERROR(IFERROR(IFERROR(IF(C53="COMP",VLOOKUP(B53,CPU!$C:$M,4,FALSE),VLOOKUP(B53,B.COMP!$A:$H,2,FALSE)),VLOOKUP(B53,B.INSUMO!$A:$D,2,FALSE)),VLOOKUP(B53,'B. COT'!A:D,2,FALSE)),"")</f>
        <v>CABEÇOTE EM ALUMINIO FUNDIDO 1.1/2 - FORNECIMENTO E INSTALAÇÃO</v>
      </c>
      <c r="F53" s="394" t="str">
        <f>IFERROR(IFERROR(IF(C53="COMP",VLOOKUP(B53,CPU!$C:$K,6,FALSE),VLOOKUP(B53,B.COMP!$A:$H,4,FALSE)),VLOOKUP(B53,B.INSUMO!$A:$D,3,FALSE)),"FAZER COMP")</f>
        <v>UN</v>
      </c>
      <c r="G53" s="395">
        <f>'QNT1'!D113</f>
        <v>3</v>
      </c>
      <c r="H53" s="396">
        <f>IFERROR(IF(C53="COMP",VLOOKUP(B53,CPU!C:K,8,FALSE),VLOOKUP(B53,B.COMP!$A:$H,5,FALSE)),VLOOKUP(B53,B.INSUMO!$A:$D,4,FALSE))</f>
        <v>12.43</v>
      </c>
      <c r="I53" s="397">
        <f t="shared" si="20"/>
        <v>15.27</v>
      </c>
      <c r="J53" s="398">
        <f t="shared" si="18"/>
        <v>45.81</v>
      </c>
      <c r="K53" s="350">
        <f t="shared" si="19"/>
        <v>45.81</v>
      </c>
      <c r="L53" s="389"/>
    </row>
    <row r="54" spans="1:12" ht="42" customHeight="1">
      <c r="A54" s="393" t="str">
        <f t="shared" si="7"/>
        <v>02.03.03.12</v>
      </c>
      <c r="B54" s="221" t="s">
        <v>14101</v>
      </c>
      <c r="C54" s="335" t="str">
        <f>IFERROR(IFERROR(IF((B54)=(VLOOKUP(B54,B.COMP!A:A,1,FALSE)),"SINAPI","COMP"),"COMP"),"")</f>
        <v>COMP</v>
      </c>
      <c r="D54" s="393" t="s">
        <v>517</v>
      </c>
      <c r="E54" s="393" t="str">
        <f>IFERROR(IFERROR(IFERROR(IF(C54="COMP",VLOOKUP(B54,CPU!$C:$M,4,FALSE),VLOOKUP(B54,B.COMP!$A:$H,2,FALSE)),VLOOKUP(B54,B.INSUMO!$A:$D,2,FALSE)),VLOOKUP(B54,'B. COT'!A:D,2,FALSE)),"")</f>
        <v>ELETROCALHA LISA OU PERFURADA EM AÇO GALVANIZADO, LARGURA DE 100MM E ALTURA DE 100MM, INCLUSIVE EMENDA E FIXAÇÃO - FORNECIMENTO E INSTALAÇÃO</v>
      </c>
      <c r="F54" s="394" t="str">
        <f>IFERROR(IFERROR(IF(C54="COMP",VLOOKUP(B54,CPU!$C:$K,6,FALSE),VLOOKUP(B54,B.COMP!$A:$H,4,FALSE)),VLOOKUP(B54,B.INSUMO!$A:$D,3,FALSE)),"FAZER COMP")</f>
        <v>M</v>
      </c>
      <c r="G54" s="395">
        <f>'QNT1'!D118</f>
        <v>13</v>
      </c>
      <c r="H54" s="396">
        <f>IFERROR(IF(C54="COMP",VLOOKUP(B54,CPU!C:K,8,FALSE),VLOOKUP(B54,B.COMP!$A:$H,5,FALSE)),VLOOKUP(B54,B.INSUMO!$A:$D,4,FALSE))</f>
        <v>97.55</v>
      </c>
      <c r="I54" s="397">
        <f t="shared" si="20"/>
        <v>119.85</v>
      </c>
      <c r="J54" s="398">
        <f t="shared" si="18"/>
        <v>1558.05</v>
      </c>
      <c r="K54" s="350">
        <f t="shared" si="19"/>
        <v>1558.05</v>
      </c>
      <c r="L54" s="389"/>
    </row>
    <row r="55" spans="1:12" ht="42" customHeight="1">
      <c r="A55" s="393" t="str">
        <f t="shared" si="7"/>
        <v>02.03.03.13</v>
      </c>
      <c r="B55" s="221">
        <v>100862</v>
      </c>
      <c r="C55" s="335" t="str">
        <f>IFERROR(IFERROR(IF((B55)=(VLOOKUP(B55,B.COMP!A:A,1,FALSE)),"SINAPI","COMP"),"COMP"),"")</f>
        <v>SINAPI</v>
      </c>
      <c r="D55" s="393" t="s">
        <v>517</v>
      </c>
      <c r="E55" s="393" t="str">
        <f>IFERROR(IFERROR(IFERROR(IF(C55="COMP",VLOOKUP(B55,CPU!$C:$M,4,FALSE),VLOOKUP(B55,B.COMP!$A:$H,2,FALSE)),VLOOKUP(B55,B.INSUMO!$A:$D,2,FALSE)),VLOOKUP(B55,'B. COT'!A:D,2,FALSE)),"")</f>
        <v>SUPORTE MÃO FRANCESA EM ACO, ABAS IGUAIS 40 CM, CAPACIDADE MINIMA 70 KG, BRANCO - FORNECIMENTO E INSTALAÇÃO. AF_01/2020</v>
      </c>
      <c r="F55" s="394" t="str">
        <f>IFERROR(IFERROR(IF(C55="COMP",VLOOKUP(B55,CPU!$C:$K,6,FALSE),VLOOKUP(B55,B.COMP!$A:$H,4,FALSE)),VLOOKUP(B55,B.INSUMO!$A:$D,3,FALSE)),"FAZER COMP")</f>
        <v>UN</v>
      </c>
      <c r="G55" s="395">
        <f>'QNT1'!D119</f>
        <v>9</v>
      </c>
      <c r="H55" s="396">
        <f>IFERROR(IF(C55="COMP",VLOOKUP(B55,CPU!C:K,8,FALSE),VLOOKUP(B55,B.COMP!$A:$H,5,FALSE)),VLOOKUP(B55,B.INSUMO!$A:$D,4,FALSE))</f>
        <v>34.799999999999997</v>
      </c>
      <c r="I55" s="397">
        <f t="shared" si="20"/>
        <v>42.75</v>
      </c>
      <c r="J55" s="398">
        <f t="shared" ref="J55:J57" si="25">TRUNC(G55*I55,2)</f>
        <v>384.75</v>
      </c>
      <c r="K55" s="350">
        <f t="shared" ref="K55:K57" si="26">J55</f>
        <v>384.75</v>
      </c>
      <c r="L55" s="389"/>
    </row>
    <row r="56" spans="1:12" ht="42" customHeight="1">
      <c r="A56" s="393" t="str">
        <f t="shared" si="7"/>
        <v>02.03.03.14</v>
      </c>
      <c r="B56" s="221">
        <v>97668</v>
      </c>
      <c r="C56" s="335" t="str">
        <f>IFERROR(IFERROR(IF((B56)=(VLOOKUP(B56,B.COMP!A:A,1,FALSE)),"SINAPI","COMP"),"COMP"),"")</f>
        <v>SINAPI</v>
      </c>
      <c r="D56" s="393" t="s">
        <v>517</v>
      </c>
      <c r="E56" s="393" t="str">
        <f>IFERROR(IFERROR(IFERROR(IF(C56="COMP",VLOOKUP(B56,CPU!$C:$M,4,FALSE),VLOOKUP(B56,B.COMP!$A:$H,2,FALSE)),VLOOKUP(B56,B.INSUMO!$A:$D,2,FALSE)),VLOOKUP(B56,'B. COT'!A:D,2,FALSE)),"")</f>
        <v>ELETRODUTO FLEXÍVEL CORRUGADO, PEAD, DN 63 (2"), PARA REDE ENTERRADA DE DISTRIBUIÇÃO DE ENERGIA ELÉTRICA - FORNECIMENTO E INSTALAÇÃO. AF_12/2021</v>
      </c>
      <c r="F56" s="394" t="str">
        <f>IFERROR(IFERROR(IF(C56="COMP",VLOOKUP(B56,CPU!$C:$K,6,FALSE),VLOOKUP(B56,B.COMP!$A:$H,4,FALSE)),VLOOKUP(B56,B.INSUMO!$A:$D,3,FALSE)),"FAZER COMP")</f>
        <v>M</v>
      </c>
      <c r="G56" s="395">
        <f>'QNT1'!D117</f>
        <v>140</v>
      </c>
      <c r="H56" s="396">
        <f>IFERROR(IF(C56="COMP",VLOOKUP(B56,CPU!C:K,8,FALSE),VLOOKUP(B56,B.COMP!$A:$H,5,FALSE)),VLOOKUP(B56,B.INSUMO!$A:$D,4,FALSE))</f>
        <v>14.21</v>
      </c>
      <c r="I56" s="397">
        <f t="shared" si="20"/>
        <v>17.45</v>
      </c>
      <c r="J56" s="398">
        <f t="shared" si="25"/>
        <v>2443</v>
      </c>
      <c r="K56" s="350">
        <f t="shared" si="26"/>
        <v>2443</v>
      </c>
      <c r="L56" s="389"/>
    </row>
    <row r="57" spans="1:12" ht="42" customHeight="1">
      <c r="A57" s="393" t="str">
        <f t="shared" si="7"/>
        <v>02.03.03.15</v>
      </c>
      <c r="B57" s="221">
        <v>97888</v>
      </c>
      <c r="C57" s="335" t="str">
        <f>IFERROR(IFERROR(IF((B57)=(VLOOKUP(B57,B.COMP!A:A,1,FALSE)),"SINAPI","COMP"),"COMP"),"")</f>
        <v>SINAPI</v>
      </c>
      <c r="D57" s="393" t="s">
        <v>517</v>
      </c>
      <c r="E57" s="393" t="str">
        <f>IFERROR(IFERROR(IFERROR(IF(C57="COMP",VLOOKUP(B57,CPU!$C:$M,4,FALSE),VLOOKUP(B57,B.COMP!$A:$H,2,FALSE)),VLOOKUP(B57,B.INSUMO!$A:$D,2,FALSE)),VLOOKUP(B57,'B. COT'!A:D,2,FALSE)),"")</f>
        <v>CAIXA ENTERRADA ELÉTRICA RETANGULAR, EM ALVENARIA COM TIJOLOS CERÂMICOS MACIÇOS, FUNDO COM BRITA, DIMENSÕES INTERNAS: 0,6X0,6X0,6 M. AF_12/2020</v>
      </c>
      <c r="F57" s="394" t="str">
        <f>IFERROR(IFERROR(IF(C57="COMP",VLOOKUP(B57,CPU!$C:$K,6,FALSE),VLOOKUP(B57,B.COMP!$A:$H,4,FALSE)),VLOOKUP(B57,B.INSUMO!$A:$D,3,FALSE)),"FAZER COMP")</f>
        <v>UN</v>
      </c>
      <c r="G57" s="395">
        <f>'QNT1'!D116</f>
        <v>4</v>
      </c>
      <c r="H57" s="396">
        <v>219</v>
      </c>
      <c r="I57" s="397">
        <f t="shared" si="20"/>
        <v>269.08</v>
      </c>
      <c r="J57" s="398">
        <f t="shared" si="25"/>
        <v>1076.32</v>
      </c>
      <c r="K57" s="350">
        <f t="shared" si="26"/>
        <v>1076.32</v>
      </c>
      <c r="L57" s="389"/>
    </row>
    <row r="58" spans="1:12" ht="42" customHeight="1">
      <c r="A58" s="393" t="str">
        <f t="shared" si="7"/>
        <v>02.03.03.16</v>
      </c>
      <c r="B58" s="221" t="s">
        <v>14123</v>
      </c>
      <c r="C58" s="335" t="str">
        <f>IFERROR(IFERROR(IF((B58)=(VLOOKUP(B58,B.COMP!A:A,1,FALSE)),"SINAPI","COMP"),"COMP"),"")</f>
        <v>COMP</v>
      </c>
      <c r="D58" s="393" t="s">
        <v>517</v>
      </c>
      <c r="E58" s="393" t="str">
        <f>IFERROR(IFERROR(IFERROR(IF(C58="COMP",VLOOKUP(B58,CPU!$C:$M,4,FALSE),VLOOKUP(B58,B.COMP!$A:$H,2,FALSE)),VLOOKUP(B58,B.INSUMO!$A:$D,2,FALSE)),VLOOKUP(B58,'B. COT'!A:D,2,FALSE)),"")</f>
        <v>TERMINAL PARA ELETROCALHA PERFURADA EM AÇO PERFURADA EM AÇO GALVANIZADO, LARGURA DE 100MM E ALTURA DE 100MM - FORNECIMENTO E INSTALAÇÃO</v>
      </c>
      <c r="F58" s="394" t="str">
        <f>IFERROR(IFERROR(IF(C58="COMP",VLOOKUP(B58,CPU!$C:$K,6,FALSE),VLOOKUP(B58,B.COMP!$A:$H,4,FALSE)),VLOOKUP(B58,B.INSUMO!$A:$D,3,FALSE)),"FAZER COMP")</f>
        <v>UN</v>
      </c>
      <c r="G58" s="395">
        <f>'QNT1'!D123</f>
        <v>2</v>
      </c>
      <c r="H58" s="396">
        <f>IFERROR(IF(C58="COMP",VLOOKUP(B58,CPU!C:K,8,FALSE),VLOOKUP(B58,B.COMP!$A:$H,5,FALSE)),VLOOKUP(B58,B.INSUMO!$A:$D,4,FALSE))</f>
        <v>29.630000000000003</v>
      </c>
      <c r="I58" s="397">
        <f t="shared" si="20"/>
        <v>36.4</v>
      </c>
      <c r="J58" s="398">
        <f t="shared" ref="J58:J60" si="27">TRUNC(G58*I58,2)</f>
        <v>72.8</v>
      </c>
      <c r="K58" s="350">
        <f t="shared" ref="K58:K60" si="28">J58</f>
        <v>72.8</v>
      </c>
      <c r="L58" s="389"/>
    </row>
    <row r="59" spans="1:12" ht="42" customHeight="1">
      <c r="A59" s="393" t="str">
        <f t="shared" si="7"/>
        <v>02.03.03.17</v>
      </c>
      <c r="B59" s="221">
        <v>92005</v>
      </c>
      <c r="C59" s="335" t="str">
        <f>IFERROR(IFERROR(IF((B59)=(VLOOKUP(B59,B.COMP!A:A,1,FALSE)),"SINAPI","COMP"),"COMP"),"")</f>
        <v>SINAPI</v>
      </c>
      <c r="D59" s="393" t="s">
        <v>517</v>
      </c>
      <c r="E59" s="393" t="str">
        <f>IFERROR(IFERROR(IFERROR(IF(C59="COMP",VLOOKUP(B59,CPU!$C:$M,4,FALSE),VLOOKUP(B59,B.COMP!$A:$H,2,FALSE)),VLOOKUP(B59,B.INSUMO!$A:$D,2,FALSE)),VLOOKUP(B59,'B. COT'!A:D,2,FALSE)),"")</f>
        <v>TOMADA MÉDIA DE EMBUTIR (2 MÓDULOS), 2P+T 20 A, INCLUINDO SUPORTE E PLACA - FORNECIMENTO E INSTALAÇÃO. AF_03/2023</v>
      </c>
      <c r="F59" s="394" t="str">
        <f>IFERROR(IFERROR(IF(C59="COMP",VLOOKUP(B59,CPU!$C:$K,6,FALSE),VLOOKUP(B59,B.COMP!$A:$H,4,FALSE)),VLOOKUP(B59,B.INSUMO!$A:$D,3,FALSE)),"FAZER COMP")</f>
        <v>UN</v>
      </c>
      <c r="G59" s="395">
        <f>'QNT1'!D124</f>
        <v>2</v>
      </c>
      <c r="H59" s="396">
        <f>IFERROR(IF(C59="COMP",VLOOKUP(B59,CPU!C:K,8,FALSE),VLOOKUP(B59,B.COMP!$A:$H,5,FALSE)),VLOOKUP(B59,B.INSUMO!$A:$D,4,FALSE))</f>
        <v>54.01</v>
      </c>
      <c r="I59" s="397">
        <f t="shared" si="20"/>
        <v>66.36</v>
      </c>
      <c r="J59" s="398">
        <f t="shared" si="27"/>
        <v>132.72</v>
      </c>
      <c r="K59" s="350">
        <f t="shared" si="28"/>
        <v>132.72</v>
      </c>
      <c r="L59" s="389"/>
    </row>
    <row r="60" spans="1:12" ht="42" customHeight="1">
      <c r="A60" s="393" t="str">
        <f t="shared" si="7"/>
        <v>02.03.03.18</v>
      </c>
      <c r="B60" s="221">
        <v>91926</v>
      </c>
      <c r="C60" s="335" t="str">
        <f>IFERROR(IFERROR(IF((B60)=(VLOOKUP(B60,B.COMP!A:A,1,FALSE)),"SINAPI","COMP"),"COMP"),"")</f>
        <v>SINAPI</v>
      </c>
      <c r="D60" s="393" t="s">
        <v>517</v>
      </c>
      <c r="E60" s="393" t="str">
        <f>IFERROR(IFERROR(IFERROR(IF(C60="COMP",VLOOKUP(B60,CPU!$C:$M,4,FALSE),VLOOKUP(B60,B.COMP!$A:$H,2,FALSE)),VLOOKUP(B60,B.INSUMO!$A:$D,2,FALSE)),VLOOKUP(B60,'B. COT'!A:D,2,FALSE)),"")</f>
        <v>CABO DE COBRE FLEXÍVEL ISOLADO, 2,5 MM², ANTI-CHAMA 450/750 V, PARA CIRCUITOS TERMINAIS - FORNECIMENTO E INSTALAÇÃO. AF_03/2023</v>
      </c>
      <c r="F60" s="394" t="str">
        <f>IFERROR(IFERROR(IF(C60="COMP",VLOOKUP(B60,CPU!$C:$K,6,FALSE),VLOOKUP(B60,B.COMP!$A:$H,4,FALSE)),VLOOKUP(B60,B.INSUMO!$A:$D,3,FALSE)),"FAZER COMP")</f>
        <v>M</v>
      </c>
      <c r="G60" s="395">
        <f>'QNT1'!D125</f>
        <v>50</v>
      </c>
      <c r="H60" s="396">
        <v>2.1</v>
      </c>
      <c r="I60" s="397">
        <f t="shared" si="20"/>
        <v>2.58</v>
      </c>
      <c r="J60" s="398">
        <f t="shared" si="27"/>
        <v>129</v>
      </c>
      <c r="K60" s="350">
        <f t="shared" si="28"/>
        <v>129</v>
      </c>
      <c r="L60" s="389"/>
    </row>
    <row r="61" spans="1:12" ht="42" customHeight="1">
      <c r="A61" s="393" t="str">
        <f t="shared" si="7"/>
        <v>02.03.03.19</v>
      </c>
      <c r="B61" s="221">
        <v>92984</v>
      </c>
      <c r="C61" s="335" t="str">
        <f>IFERROR(IFERROR(IF((B61)=(VLOOKUP(B61,B.COMP!A:A,1,FALSE)),"SINAPI","COMP"),"COMP"),"")</f>
        <v>SINAPI</v>
      </c>
      <c r="D61" s="393" t="s">
        <v>517</v>
      </c>
      <c r="E61" s="393" t="str">
        <f>IFERROR(IFERROR(IFERROR(IF(C61="COMP",VLOOKUP(B61,CPU!$C:$M,4,FALSE),VLOOKUP(B61,B.COMP!$A:$H,2,FALSE)),VLOOKUP(B61,B.INSUMO!$A:$D,2,FALSE)),VLOOKUP(B61,'B. COT'!A:D,2,FALSE)),"")</f>
        <v>CABO DE COBRE FLEXÍVEL ISOLADO, 25 MM², ANTI-CHAMA 0,6/1,0 KV, PARA REDE ENTERRADA DE DISTRIBUIÇÃO DE ENERGIA ELÉTRICA - FORNECIMENTO E INSTALAÇÃO. AF_12/2021</v>
      </c>
      <c r="F61" s="394" t="str">
        <f>IFERROR(IFERROR(IF(C61="COMP",VLOOKUP(B61,CPU!$C:$K,6,FALSE),VLOOKUP(B61,B.COMP!$A:$H,4,FALSE)),VLOOKUP(B61,B.INSUMO!$A:$D,3,FALSE)),"FAZER COMP")</f>
        <v>M</v>
      </c>
      <c r="G61" s="395">
        <f>'QNT1'!D126</f>
        <v>46</v>
      </c>
      <c r="H61" s="396">
        <v>21</v>
      </c>
      <c r="I61" s="397">
        <f t="shared" si="20"/>
        <v>25.8</v>
      </c>
      <c r="J61" s="398">
        <f t="shared" ref="J61:J72" si="29">TRUNC(G61*I61,2)</f>
        <v>1186.8</v>
      </c>
      <c r="K61" s="350">
        <f t="shared" ref="K61:K72" si="30">J61</f>
        <v>1186.8</v>
      </c>
      <c r="L61" s="389"/>
    </row>
    <row r="62" spans="1:12" ht="42" customHeight="1">
      <c r="A62" s="393" t="str">
        <f t="shared" si="7"/>
        <v>02.03.03.20</v>
      </c>
      <c r="B62" s="221">
        <v>92988</v>
      </c>
      <c r="C62" s="335" t="str">
        <f>IFERROR(IFERROR(IF((B62)=(VLOOKUP(B62,B.COMP!A:A,1,FALSE)),"SINAPI","COMP"),"COMP"),"")</f>
        <v>SINAPI</v>
      </c>
      <c r="D62" s="393" t="s">
        <v>517</v>
      </c>
      <c r="E62" s="393" t="str">
        <f>IFERROR(IFERROR(IFERROR(IF(C62="COMP",VLOOKUP(B62,CPU!$C:$M,4,FALSE),VLOOKUP(B62,B.COMP!$A:$H,2,FALSE)),VLOOKUP(B62,B.INSUMO!$A:$D,2,FALSE)),VLOOKUP(B62,'B. COT'!A:D,2,FALSE)),"")</f>
        <v>CABO DE COBRE FLEXÍVEL ISOLADO, 50 MM², ANTI-CHAMA 0,6/1,0 KV, PARA REDE ENTERRADA DE DISTRIBUIÇÃO DE ENERGIA ELÉTRICA - FORNECIMENTO E INSTALAÇÃO. AF_12/2021</v>
      </c>
      <c r="F62" s="394" t="str">
        <f>IFERROR(IFERROR(IF(C62="COMP",VLOOKUP(B62,CPU!$C:$K,6,FALSE),VLOOKUP(B62,B.COMP!$A:$H,4,FALSE)),VLOOKUP(B62,B.INSUMO!$A:$D,3,FALSE)),"FAZER COMP")</f>
        <v>M</v>
      </c>
      <c r="G62" s="395">
        <f>'QNT1'!D127</f>
        <v>25</v>
      </c>
      <c r="H62" s="396">
        <v>34</v>
      </c>
      <c r="I62" s="397">
        <f t="shared" si="20"/>
        <v>41.77</v>
      </c>
      <c r="J62" s="398">
        <f t="shared" si="29"/>
        <v>1044.25</v>
      </c>
      <c r="K62" s="350">
        <f t="shared" si="30"/>
        <v>1044.25</v>
      </c>
      <c r="L62" s="389"/>
    </row>
    <row r="63" spans="1:12" ht="42" customHeight="1">
      <c r="A63" s="393" t="str">
        <f t="shared" si="7"/>
        <v>02.03.03.21</v>
      </c>
      <c r="B63" s="221">
        <v>92992</v>
      </c>
      <c r="C63" s="335" t="str">
        <f>IFERROR(IFERROR(IF((B63)=(VLOOKUP(B63,B.COMP!A:A,1,FALSE)),"SINAPI","COMP"),"COMP"),"")</f>
        <v>SINAPI</v>
      </c>
      <c r="D63" s="393" t="s">
        <v>517</v>
      </c>
      <c r="E63" s="393" t="str">
        <f>IFERROR(IFERROR(IFERROR(IF(C63="COMP",VLOOKUP(B63,CPU!$C:$M,4,FALSE),VLOOKUP(B63,B.COMP!$A:$H,2,FALSE)),VLOOKUP(B63,B.INSUMO!$A:$D,2,FALSE)),VLOOKUP(B63,'B. COT'!A:D,2,FALSE)),"")</f>
        <v>CABO DE COBRE FLEXÍVEL ISOLADO, 95 MM², ANTI-CHAMA 0,6/1,0 KV, PARA REDE ENTERRADA DE DISTRIBUIÇÃO DE ENERGIA ELÉTRICA - FORNECIMENTO E INSTALAÇÃO. AF_12/2021</v>
      </c>
      <c r="F63" s="394" t="str">
        <f>IFERROR(IFERROR(IF(C63="COMP",VLOOKUP(B63,CPU!$C:$K,6,FALSE),VLOOKUP(B63,B.COMP!$A:$H,4,FALSE)),VLOOKUP(B63,B.INSUMO!$A:$D,3,FALSE)),"FAZER COMP")</f>
        <v>M</v>
      </c>
      <c r="G63" s="395">
        <f>'QNT1'!D128</f>
        <v>80</v>
      </c>
      <c r="H63" s="396">
        <v>67</v>
      </c>
      <c r="I63" s="397">
        <f t="shared" si="20"/>
        <v>82.32</v>
      </c>
      <c r="J63" s="398">
        <f t="shared" si="29"/>
        <v>6585.6</v>
      </c>
      <c r="K63" s="350">
        <f t="shared" si="30"/>
        <v>6585.6</v>
      </c>
      <c r="L63" s="389"/>
    </row>
    <row r="64" spans="1:12" ht="42" customHeight="1">
      <c r="A64" s="393" t="str">
        <f t="shared" si="7"/>
        <v>02.03.03.22</v>
      </c>
      <c r="B64" s="221" t="s">
        <v>14125</v>
      </c>
      <c r="C64" s="335" t="str">
        <f>IFERROR(IFERROR(IF((B64)=(VLOOKUP(B64,B.COMP!A:A,1,FALSE)),"SINAPI","COMP"),"COMP"),"")</f>
        <v>COMP</v>
      </c>
      <c r="D64" s="393" t="s">
        <v>517</v>
      </c>
      <c r="E64" s="393" t="str">
        <f>IFERROR(IFERROR(IFERROR(IF(C64="COMP",VLOOKUP(B64,CPU!$C:$M,4,FALSE),VLOOKUP(B64,B.COMP!$A:$H,2,FALSE)),VLOOKUP(B64,B.INSUMO!$A:$D,2,FALSE)),VLOOKUP(B64,'B. COT'!A:D,2,FALSE)),"")</f>
        <v>ELETRODUTO DE AÇO GALVANIZADO, CLASSE LEVE, DN 20 MM (3/4"), APARENTE, INSTALADO EM TETO - FORNECIMENTO E INSTALAÇÃO</v>
      </c>
      <c r="F64" s="394" t="str">
        <f>IFERROR(IFERROR(IF(C64="COMP",VLOOKUP(B64,CPU!$C:$K,6,FALSE),VLOOKUP(B64,B.COMP!$A:$H,4,FALSE)),VLOOKUP(B64,B.INSUMO!$A:$D,3,FALSE)),"FAZER COMP")</f>
        <v>M</v>
      </c>
      <c r="G64" s="395">
        <f>'QNT1'!D129</f>
        <v>4</v>
      </c>
      <c r="H64" s="396">
        <f>IFERROR(IF(C64="COMP",VLOOKUP(B64,CPU!C:K,8,FALSE),VLOOKUP(B64,B.COMP!$A:$H,5,FALSE)),VLOOKUP(B64,B.INSUMO!$A:$D,4,FALSE))</f>
        <v>28.27</v>
      </c>
      <c r="I64" s="397">
        <f t="shared" si="20"/>
        <v>34.729999999999997</v>
      </c>
      <c r="J64" s="398">
        <f t="shared" si="29"/>
        <v>138.91999999999999</v>
      </c>
      <c r="K64" s="350">
        <f t="shared" si="30"/>
        <v>138.91999999999999</v>
      </c>
      <c r="L64" s="389"/>
    </row>
    <row r="65" spans="1:12" ht="42" customHeight="1">
      <c r="A65" s="393" t="str">
        <f t="shared" si="7"/>
        <v>02.03.03.23</v>
      </c>
      <c r="B65" s="221">
        <v>91953</v>
      </c>
      <c r="C65" s="335" t="str">
        <f>IFERROR(IFERROR(IF((B65)=(VLOOKUP(B65,B.COMP!A:A,1,FALSE)),"SINAPI","COMP"),"COMP"),"")</f>
        <v>SINAPI</v>
      </c>
      <c r="D65" s="393" t="s">
        <v>517</v>
      </c>
      <c r="E65" s="393" t="str">
        <f>IFERROR(IFERROR(IFERROR(IF(C65="COMP",VLOOKUP(B65,CPU!$C:$M,4,FALSE),VLOOKUP(B65,B.COMP!$A:$H,2,FALSE)),VLOOKUP(B65,B.INSUMO!$A:$D,2,FALSE)),VLOOKUP(B65,'B. COT'!A:D,2,FALSE)),"")</f>
        <v>INTERRUPTOR SIMPLES (1 MÓDULO), 10A/250V, INCLUINDO SUPORTE E PLACA - FORNECIMENTO E INSTALAÇÃO. AF_03/2023</v>
      </c>
      <c r="F65" s="394" t="str">
        <f>IFERROR(IFERROR(IF(C65="COMP",VLOOKUP(B65,CPU!$C:$K,6,FALSE),VLOOKUP(B65,B.COMP!$A:$H,4,FALSE)),VLOOKUP(B65,B.INSUMO!$A:$D,3,FALSE)),"FAZER COMP")</f>
        <v>UN</v>
      </c>
      <c r="G65" s="395">
        <f>'QNT1'!D131</f>
        <v>1</v>
      </c>
      <c r="H65" s="396">
        <f>IFERROR(IF(C65="COMP",VLOOKUP(B65,CPU!C:K,8,FALSE),VLOOKUP(B65,B.COMP!$A:$H,5,FALSE)),VLOOKUP(B65,B.INSUMO!$A:$D,4,FALSE))</f>
        <v>26.6</v>
      </c>
      <c r="I65" s="397">
        <f t="shared" si="20"/>
        <v>32.68</v>
      </c>
      <c r="J65" s="398">
        <f t="shared" si="29"/>
        <v>32.68</v>
      </c>
      <c r="K65" s="350">
        <f t="shared" si="30"/>
        <v>32.68</v>
      </c>
      <c r="L65" s="389"/>
    </row>
    <row r="66" spans="1:12" ht="42" customHeight="1">
      <c r="A66" s="393" t="str">
        <f t="shared" si="7"/>
        <v>02.03.03.24</v>
      </c>
      <c r="B66" s="221" t="s">
        <v>8225</v>
      </c>
      <c r="C66" s="335" t="str">
        <f>IFERROR(IFERROR(IF((B66)=(VLOOKUP(B66,B.COMP!A:A,1,FALSE)),"SINAPI","COMP"),"COMP"),"")</f>
        <v>COMP</v>
      </c>
      <c r="D66" s="393" t="s">
        <v>517</v>
      </c>
      <c r="E66" s="393" t="str">
        <f>IFERROR(IFERROR(IFERROR(IF(C66="COMP",VLOOKUP(B66,CPU!$C:$M,4,FALSE),VLOOKUP(B66,B.COMP!$A:$H,2,FALSE)),VLOOKUP(B66,B.INSUMO!$A:$D,2,FALSE)),VLOOKUP(B66,'B. COT'!A:D,2,FALSE)),"")</f>
        <v>LUMINÁRIA LED ATÉ 48W (PAINEL) - FORNECIMENTO E INSTALAÇÃO</v>
      </c>
      <c r="F66" s="394" t="str">
        <f>IFERROR(IFERROR(IF(C66="COMP",VLOOKUP(B66,CPU!$C:$K,6,FALSE),VLOOKUP(B66,B.COMP!$A:$H,4,FALSE)),VLOOKUP(B66,B.INSUMO!$A:$D,3,FALSE)),"FAZER COMP")</f>
        <v>UN</v>
      </c>
      <c r="G66" s="395">
        <f>'QNT1'!D133</f>
        <v>1</v>
      </c>
      <c r="H66" s="396">
        <f>IFERROR(IF(C66="COMP",VLOOKUP(B66,CPU!C:K,8,FALSE),VLOOKUP(B66,B.COMP!$A:$H,5,FALSE)),VLOOKUP(B66,B.INSUMO!$A:$D,4,FALSE))</f>
        <v>190.47</v>
      </c>
      <c r="I66" s="397">
        <f t="shared" si="20"/>
        <v>234.03</v>
      </c>
      <c r="J66" s="398">
        <f t="shared" si="29"/>
        <v>234.03</v>
      </c>
      <c r="K66" s="350">
        <f t="shared" si="30"/>
        <v>234.03</v>
      </c>
      <c r="L66" s="389"/>
    </row>
    <row r="67" spans="1:12" ht="42" customHeight="1">
      <c r="A67" s="393" t="str">
        <f t="shared" si="7"/>
        <v>02.03.03.25</v>
      </c>
      <c r="B67" s="221" t="s">
        <v>13568</v>
      </c>
      <c r="C67" s="335" t="str">
        <f>IFERROR(IFERROR(IF((B67)=(VLOOKUP(B67,B.COMP!A:A,1,FALSE)),"SINAPI","COMP"),"COMP"),"")</f>
        <v>COMP</v>
      </c>
      <c r="D67" s="393" t="s">
        <v>517</v>
      </c>
      <c r="E67" s="393" t="str">
        <f>IFERROR(IFERROR(IFERROR(IF(C67="COMP",VLOOKUP(B67,CPU!$C:$M,4,FALSE),VLOOKUP(B67,B.COMP!$A:$H,2,FALSE)),VLOOKUP(B67,B.INSUMO!$A:$D,2,FALSE)),VLOOKUP(B67,'B. COT'!A:D,2,FALSE)),"")</f>
        <v>CAIXA PARA QUADRO DE COMANDO 120X80X25 CM TIPO SOBREPOR, COMPATÍVEL COM QUALQUER MARCA DE DISJUNTOR; GRAU DE PROTEÇÃO MÍNIMO, IP44; CAPACIDADE PARA, NO MÍNIMO, 50 MÓDULOS DIN; BARRAMENTO TRIFÁSICO DE 750A.</v>
      </c>
      <c r="F67" s="394" t="str">
        <f>IFERROR(IFERROR(IF(C67="COMP",VLOOKUP(B67,CPU!$C:$K,6,FALSE),VLOOKUP(B67,B.COMP!$A:$H,4,FALSE)),VLOOKUP(B67,B.INSUMO!$A:$D,3,FALSE)),"FAZER COMP")</f>
        <v>UN</v>
      </c>
      <c r="G67" s="395">
        <f>'QNT1'!D134</f>
        <v>1</v>
      </c>
      <c r="H67" s="396">
        <v>3539.99</v>
      </c>
      <c r="I67" s="397">
        <f t="shared" si="20"/>
        <v>4349.58</v>
      </c>
      <c r="J67" s="398">
        <f t="shared" si="29"/>
        <v>4349.58</v>
      </c>
      <c r="K67" s="350">
        <f t="shared" si="30"/>
        <v>4349.58</v>
      </c>
      <c r="L67" s="389"/>
    </row>
    <row r="68" spans="1:12" ht="42" customHeight="1">
      <c r="A68" s="393" t="str">
        <f t="shared" si="7"/>
        <v>02.03.03.26</v>
      </c>
      <c r="B68" s="221">
        <v>93654</v>
      </c>
      <c r="C68" s="335" t="str">
        <f>IFERROR(IFERROR(IF((B68)=(VLOOKUP(B68,B.COMP!A:A,1,FALSE)),"SINAPI","COMP"),"COMP"),"")</f>
        <v>SINAPI</v>
      </c>
      <c r="D68" s="393" t="s">
        <v>517</v>
      </c>
      <c r="E68" s="393" t="str">
        <f>IFERROR(IFERROR(IFERROR(IF(C68="COMP",VLOOKUP(B68,CPU!$C:$M,4,FALSE),VLOOKUP(B68,B.COMP!$A:$H,2,FALSE)),VLOOKUP(B68,B.INSUMO!$A:$D,2,FALSE)),VLOOKUP(B68,'B. COT'!A:D,2,FALSE)),"")</f>
        <v>DISJUNTOR MONOPOLAR TIPO DIN, CORRENTE NOMINAL DE 16A - FORNECIMENTO E INSTALAÇÃO. AF_10/2020</v>
      </c>
      <c r="F68" s="394" t="str">
        <f>IFERROR(IFERROR(IF(C68="COMP",VLOOKUP(B68,CPU!$C:$K,6,FALSE),VLOOKUP(B68,B.COMP!$A:$H,4,FALSE)),VLOOKUP(B68,B.INSUMO!$A:$D,3,FALSE)),"FAZER COMP")</f>
        <v>UN</v>
      </c>
      <c r="G68" s="395">
        <f>'QNT1'!D138</f>
        <v>2</v>
      </c>
      <c r="H68" s="396">
        <f>IFERROR(IF(C68="COMP",VLOOKUP(B68,CPU!C:K,8,FALSE),VLOOKUP(B68,B.COMP!$A:$H,5,FALSE)),VLOOKUP(B68,B.INSUMO!$A:$D,4,FALSE))</f>
        <v>11.67</v>
      </c>
      <c r="I68" s="397">
        <f t="shared" si="20"/>
        <v>14.33</v>
      </c>
      <c r="J68" s="398">
        <f t="shared" si="29"/>
        <v>28.66</v>
      </c>
      <c r="K68" s="350">
        <f t="shared" si="30"/>
        <v>28.66</v>
      </c>
      <c r="L68" s="389"/>
    </row>
    <row r="69" spans="1:12" ht="42" customHeight="1">
      <c r="A69" s="393" t="str">
        <f t="shared" si="7"/>
        <v>02.03.03.27</v>
      </c>
      <c r="B69" s="221">
        <v>93657</v>
      </c>
      <c r="C69" s="335" t="str">
        <f>IFERROR(IFERROR(IF((B69)=(VLOOKUP(B69,B.COMP!A:A,1,FALSE)),"SINAPI","COMP"),"COMP"),"")</f>
        <v>SINAPI</v>
      </c>
      <c r="D69" s="393" t="s">
        <v>517</v>
      </c>
      <c r="E69" s="393" t="str">
        <f>IFERROR(IFERROR(IFERROR(IF(C69="COMP",VLOOKUP(B69,CPU!$C:$M,4,FALSE),VLOOKUP(B69,B.COMP!$A:$H,2,FALSE)),VLOOKUP(B69,B.INSUMO!$A:$D,2,FALSE)),VLOOKUP(B69,'B. COT'!A:D,2,FALSE)),"")</f>
        <v>DISJUNTOR MONOPOLAR TIPO DIN, CORRENTE NOMINAL DE 32A - FORNECIMENTO E INSTALAÇÃO. AF_10/2020</v>
      </c>
      <c r="F69" s="394" t="str">
        <f>IFERROR(IFERROR(IF(C69="COMP",VLOOKUP(B69,CPU!$C:$K,6,FALSE),VLOOKUP(B69,B.COMP!$A:$H,4,FALSE)),VLOOKUP(B69,B.INSUMO!$A:$D,3,FALSE)),"FAZER COMP")</f>
        <v>UN</v>
      </c>
      <c r="G69" s="395">
        <f>'QNT1'!D139</f>
        <v>3</v>
      </c>
      <c r="H69" s="396">
        <f>IFERROR(IF(C69="COMP",VLOOKUP(B69,CPU!C:K,8,FALSE),VLOOKUP(B69,B.COMP!$A:$H,5,FALSE)),VLOOKUP(B69,B.INSUMO!$A:$D,4,FALSE))</f>
        <v>14.24</v>
      </c>
      <c r="I69" s="397">
        <f t="shared" si="20"/>
        <v>17.489999999999998</v>
      </c>
      <c r="J69" s="398">
        <f t="shared" si="29"/>
        <v>52.47</v>
      </c>
      <c r="K69" s="350">
        <f t="shared" si="30"/>
        <v>52.47</v>
      </c>
      <c r="L69" s="389"/>
    </row>
    <row r="70" spans="1:12" ht="42" customHeight="1">
      <c r="A70" s="393" t="str">
        <f t="shared" si="7"/>
        <v>02.03.03.28</v>
      </c>
      <c r="B70" s="221">
        <v>101894</v>
      </c>
      <c r="C70" s="335" t="str">
        <f>IFERROR(IFERROR(IF((B70)=(VLOOKUP(B70,B.COMP!A:A,1,FALSE)),"SINAPI","COMP"),"COMP"),"")</f>
        <v>SINAPI</v>
      </c>
      <c r="D70" s="393" t="s">
        <v>517</v>
      </c>
      <c r="E70" s="393" t="str">
        <f>IFERROR(IFERROR(IFERROR(IF(C70="COMP",VLOOKUP(B70,CPU!$C:$M,4,FALSE),VLOOKUP(B70,B.COMP!$A:$H,2,FALSE)),VLOOKUP(B70,B.INSUMO!$A:$D,2,FALSE)),VLOOKUP(B70,'B. COT'!A:D,2,FALSE)),"")</f>
        <v>DISJUNTOR TRIPOLAR TIPO NEMA, CORRENTE NOMINAL DE 60 ATÉ 100A - FORNECIMENTO E INSTALAÇÃO. AF_10/2020</v>
      </c>
      <c r="F70" s="394" t="str">
        <f>IFERROR(IFERROR(IF(C70="COMP",VLOOKUP(B70,CPU!$C:$K,6,FALSE),VLOOKUP(B70,B.COMP!$A:$H,4,FALSE)),VLOOKUP(B70,B.INSUMO!$A:$D,3,FALSE)),"FAZER COMP")</f>
        <v>UN</v>
      </c>
      <c r="G70" s="395">
        <f>'QNT1'!D137</f>
        <v>2</v>
      </c>
      <c r="H70" s="396">
        <v>123</v>
      </c>
      <c r="I70" s="397">
        <f t="shared" si="20"/>
        <v>151.13</v>
      </c>
      <c r="J70" s="398">
        <f t="shared" si="29"/>
        <v>302.26</v>
      </c>
      <c r="K70" s="350">
        <f t="shared" si="30"/>
        <v>302.26</v>
      </c>
      <c r="L70" s="389"/>
    </row>
    <row r="71" spans="1:12" ht="42" customHeight="1">
      <c r="A71" s="393" t="str">
        <f t="shared" si="7"/>
        <v>02.03.03.29</v>
      </c>
      <c r="B71" s="221">
        <v>101896</v>
      </c>
      <c r="C71" s="335" t="str">
        <f>IFERROR(IFERROR(IF((B71)=(VLOOKUP(B71,B.COMP!A:A,1,FALSE)),"SINAPI","COMP"),"COMP"),"")</f>
        <v>SINAPI</v>
      </c>
      <c r="D71" s="393" t="s">
        <v>517</v>
      </c>
      <c r="E71" s="393" t="str">
        <f>IFERROR(IFERROR(IFERROR(IF(C71="COMP",VLOOKUP(B71,CPU!$C:$M,4,FALSE),VLOOKUP(B71,B.COMP!$A:$H,2,FALSE)),VLOOKUP(B71,B.INSUMO!$A:$D,2,FALSE)),VLOOKUP(B71,'B. COT'!A:D,2,FALSE)),"")</f>
        <v>DISJUNTOR TERMOMAGNÉTICO TRIPOLAR , CORRENTE NOMINAL DE 200A - FORNECIMENTO E INSTALAÇÃO. AF_10/2020</v>
      </c>
      <c r="F71" s="394" t="str">
        <f>IFERROR(IFERROR(IF(C71="COMP",VLOOKUP(B71,CPU!$C:$K,6,FALSE),VLOOKUP(B71,B.COMP!$A:$H,4,FALSE)),VLOOKUP(B71,B.INSUMO!$A:$D,3,FALSE)),"FAZER COMP")</f>
        <v>UN</v>
      </c>
      <c r="G71" s="395">
        <f>'QNT1'!D136</f>
        <v>2</v>
      </c>
      <c r="H71" s="396">
        <v>247</v>
      </c>
      <c r="I71" s="397">
        <f t="shared" si="20"/>
        <v>303.48</v>
      </c>
      <c r="J71" s="398">
        <f t="shared" si="29"/>
        <v>606.96</v>
      </c>
      <c r="K71" s="350">
        <f t="shared" si="30"/>
        <v>606.96</v>
      </c>
      <c r="L71" s="389"/>
    </row>
    <row r="72" spans="1:12" ht="42" customHeight="1">
      <c r="A72" s="393" t="str">
        <f t="shared" si="7"/>
        <v>02.03.03.30</v>
      </c>
      <c r="B72" s="221" t="s">
        <v>13536</v>
      </c>
      <c r="C72" s="335" t="str">
        <f>IFERROR(IFERROR(IF((B72)=(VLOOKUP(B72,B.COMP!A:A,1,FALSE)),"SINAPI","COMP"),"COMP"),"")</f>
        <v>COMP</v>
      </c>
      <c r="D72" s="393" t="s">
        <v>517</v>
      </c>
      <c r="E72" s="393" t="str">
        <f>IFERROR(IFERROR(IFERROR(IF(C72="COMP",VLOOKUP(B72,CPU!$C:$M,4,FALSE),VLOOKUP(B72,B.COMP!$A:$H,2,FALSE)),VLOOKUP(B72,B.INSUMO!$A:$D,2,FALSE)),VLOOKUP(B72,'B. COT'!A:D,2,FALSE)),"")</f>
        <v>DISJUNTOR TERMOMAGNÉTICO TRIPOLAR, CORRENTE NOMINAL DE 500A - FORNECIMENTO E INSTALAÇÃO</v>
      </c>
      <c r="F72" s="394" t="str">
        <f>IFERROR(IFERROR(IF(C72="COMP",VLOOKUP(B72,CPU!$C:$K,6,FALSE),VLOOKUP(B72,B.COMP!$A:$H,4,FALSE)),VLOOKUP(B72,B.INSUMO!$A:$D,3,FALSE)),"FAZER COMP")</f>
        <v>UN</v>
      </c>
      <c r="G72" s="395">
        <f>'QNT1'!D135</f>
        <v>2</v>
      </c>
      <c r="H72" s="396">
        <v>1710</v>
      </c>
      <c r="I72" s="397">
        <f t="shared" si="20"/>
        <v>2101.0700000000002</v>
      </c>
      <c r="J72" s="398">
        <f t="shared" si="29"/>
        <v>4202.1400000000003</v>
      </c>
      <c r="K72" s="350">
        <f t="shared" si="30"/>
        <v>4202.1400000000003</v>
      </c>
      <c r="L72" s="389"/>
    </row>
    <row r="73" spans="1:12" ht="42" customHeight="1">
      <c r="A73" s="393" t="str">
        <f t="shared" si="7"/>
        <v>02.03.03.31</v>
      </c>
      <c r="B73" s="221" t="s">
        <v>8232</v>
      </c>
      <c r="C73" s="335" t="str">
        <f>IFERROR(IFERROR(IF((B73)=(VLOOKUP(B73,B.COMP!A:A,1,FALSE)),"SINAPI","COMP"),"COMP"),"")</f>
        <v>COMP</v>
      </c>
      <c r="D73" s="393" t="s">
        <v>517</v>
      </c>
      <c r="E73" s="393" t="str">
        <f>IFERROR(IFERROR(IFERROR(IF(C73="COMP",VLOOKUP(B73,CPU!$C:$M,4,FALSE),VLOOKUP(B73,B.COMP!$A:$H,2,FALSE)),VLOOKUP(B73,B.INSUMO!$A:$D,2,FALSE)),VLOOKUP(B73,'B. COT'!A:D,2,FALSE)),"")</f>
        <v>DISPOSITIVO DE PROTEÇÃO CONTRA SURTO DE TENSÃO DPS 80kA - 275v</v>
      </c>
      <c r="F73" s="394" t="str">
        <f>IFERROR(IFERROR(IF(C73="COMP",VLOOKUP(B73,CPU!$C:$K,6,FALSE),VLOOKUP(B73,B.COMP!$A:$H,4,FALSE)),VLOOKUP(B73,B.INSUMO!$A:$D,3,FALSE)),"FAZER COMP")</f>
        <v>UN</v>
      </c>
      <c r="G73" s="395">
        <f>'QNT1'!D142</f>
        <v>3</v>
      </c>
      <c r="H73" s="396">
        <v>45</v>
      </c>
      <c r="I73" s="397">
        <f t="shared" si="20"/>
        <v>55.29</v>
      </c>
      <c r="J73" s="398">
        <f t="shared" ref="J73:J77" si="31">TRUNC(G73*I73,2)</f>
        <v>165.87</v>
      </c>
      <c r="K73" s="350">
        <f t="shared" ref="K73:K77" si="32">J73</f>
        <v>165.87</v>
      </c>
      <c r="L73" s="389"/>
    </row>
    <row r="74" spans="1:12" ht="42" customHeight="1">
      <c r="A74" s="393" t="str">
        <f t="shared" si="7"/>
        <v>02.03.03.32</v>
      </c>
      <c r="B74" s="221">
        <v>96974</v>
      </c>
      <c r="C74" s="335" t="str">
        <f>IFERROR(IFERROR(IF((B74)=(VLOOKUP(B74,B.COMP!A:A,1,FALSE)),"SINAPI","COMP"),"COMP"),"")</f>
        <v>SINAPI</v>
      </c>
      <c r="D74" s="393" t="s">
        <v>517</v>
      </c>
      <c r="E74" s="393" t="str">
        <f>IFERROR(IFERROR(IFERROR(IF(C74="COMP",VLOOKUP(B74,CPU!$C:$M,4,FALSE),VLOOKUP(B74,B.COMP!$A:$H,2,FALSE)),VLOOKUP(B74,B.INSUMO!$A:$D,2,FALSE)),VLOOKUP(B74,'B. COT'!A:D,2,FALSE)),"")</f>
        <v>CORDOALHA DE COBRE NU 50 MM², NÃO ENTERRADA, COM ISOLADOR - FORNECIMENTO E INSTALAÇÃO. AF_08/2023</v>
      </c>
      <c r="F74" s="394" t="str">
        <f>IFERROR(IFERROR(IF(C74="COMP",VLOOKUP(B74,CPU!$C:$K,6,FALSE),VLOOKUP(B74,B.COMP!$A:$H,4,FALSE)),VLOOKUP(B74,B.INSUMO!$A:$D,3,FALSE)),"FAZER COMP")</f>
        <v>M</v>
      </c>
      <c r="G74" s="395">
        <f>'QNT1'!D144</f>
        <v>20</v>
      </c>
      <c r="H74" s="396">
        <f>IFERROR(IF(C74="COMP",VLOOKUP(B74,CPU!C:K,8,FALSE),VLOOKUP(B74,B.COMP!$A:$H,5,FALSE)),VLOOKUP(B74,B.INSUMO!$A:$D,4,FALSE))</f>
        <v>84.54</v>
      </c>
      <c r="I74" s="397">
        <f t="shared" si="20"/>
        <v>103.87</v>
      </c>
      <c r="J74" s="398">
        <f t="shared" si="31"/>
        <v>2077.4</v>
      </c>
      <c r="K74" s="350">
        <f t="shared" si="32"/>
        <v>2077.4</v>
      </c>
      <c r="L74" s="389"/>
    </row>
    <row r="75" spans="1:12" ht="42" customHeight="1">
      <c r="A75" s="393" t="str">
        <f t="shared" si="7"/>
        <v>02.03.03.33</v>
      </c>
      <c r="B75" s="221">
        <v>96986</v>
      </c>
      <c r="C75" s="335" t="str">
        <f>IFERROR(IFERROR(IF((B75)=(VLOOKUP(B75,B.COMP!A:A,1,FALSE)),"SINAPI","COMP"),"COMP"),"")</f>
        <v>SINAPI</v>
      </c>
      <c r="D75" s="393" t="s">
        <v>517</v>
      </c>
      <c r="E75" s="393" t="str">
        <f>IFERROR(IFERROR(IFERROR(IF(C75="COMP",VLOOKUP(B75,CPU!$C:$M,4,FALSE),VLOOKUP(B75,B.COMP!$A:$H,2,FALSE)),VLOOKUP(B75,B.INSUMO!$A:$D,2,FALSE)),VLOOKUP(B75,'B. COT'!A:D,2,FALSE)),"")</f>
        <v>HASTE DE ATERRAMENTO, DIÂMETRO 3/4", COM 3 METROS - FORNECIMENTO E INSTALAÇÃO. AF_08/2023</v>
      </c>
      <c r="F75" s="394" t="str">
        <f>IFERROR(IFERROR(IF(C75="COMP",VLOOKUP(B75,CPU!$C:$K,6,FALSE),VLOOKUP(B75,B.COMP!$A:$H,4,FALSE)),VLOOKUP(B75,B.INSUMO!$A:$D,3,FALSE)),"FAZER COMP")</f>
        <v>UN</v>
      </c>
      <c r="G75" s="395">
        <f>'QNT1'!D145</f>
        <v>6</v>
      </c>
      <c r="H75" s="396">
        <f>IFERROR(IF(C75="COMP",VLOOKUP(B75,CPU!C:K,8,FALSE),VLOOKUP(B75,B.COMP!$A:$H,5,FALSE)),VLOOKUP(B75,B.INSUMO!$A:$D,4,FALSE))</f>
        <v>128.19999999999999</v>
      </c>
      <c r="I75" s="397">
        <f t="shared" si="20"/>
        <v>157.51</v>
      </c>
      <c r="J75" s="398">
        <f t="shared" si="31"/>
        <v>945.06</v>
      </c>
      <c r="K75" s="350">
        <f t="shared" si="32"/>
        <v>945.06</v>
      </c>
      <c r="L75" s="389"/>
    </row>
    <row r="76" spans="1:12" ht="51" customHeight="1">
      <c r="A76" s="393" t="str">
        <f t="shared" si="7"/>
        <v>02.03.03.34</v>
      </c>
      <c r="B76" s="221" t="s">
        <v>14138</v>
      </c>
      <c r="C76" s="335" t="str">
        <f>IFERROR(IFERROR(IF((B76)=(VLOOKUP(B76,B.COMP!A:A,1,FALSE)),"SINAPI","COMP"),"COMP"),"")</f>
        <v>COMP</v>
      </c>
      <c r="D76" s="393" t="s">
        <v>517</v>
      </c>
      <c r="E76" s="393" t="str">
        <f>IFERROR(IFERROR(IFERROR(IF(C76="COMP",VLOOKUP(B76,CPU!$C:$M,4,FALSE),VLOOKUP(B76,B.COMP!$A:$H,2,FALSE)),VLOOKUP(B76,B.INSUMO!$A:$D,2,FALSE)),VLOOKUP(B76,'B. COT'!A:D,2,FALSE)),"")</f>
        <v>FORNECIMENTO E INSTALAÇÃO DE CAIXA DE INSPEÇÃO SUBTERRANÊA EM PVC COM DIAMETRO 300MM, INCLUSIVE TAMPO EM FERRO FUNDIDO COM BOCAL INFERIOR QUADRADO ARTICULADO E BORDA REDONDA DE 300MM - FORNECIMENTO E INSTALAÇÃO</v>
      </c>
      <c r="F76" s="394" t="str">
        <f>IFERROR(IFERROR(IF(C76="COMP",VLOOKUP(B76,CPU!$C:$K,6,FALSE),VLOOKUP(B76,B.COMP!$A:$H,4,FALSE)),VLOOKUP(B76,B.INSUMO!$A:$D,3,FALSE)),"FAZER COMP")</f>
        <v>UN</v>
      </c>
      <c r="G76" s="395">
        <f>'QNT1'!D146</f>
        <v>6</v>
      </c>
      <c r="H76" s="396">
        <f>IFERROR(IF(C76="COMP",VLOOKUP(B76,CPU!C:K,8,FALSE),VLOOKUP(B76,B.COMP!$A:$H,5,FALSE)),VLOOKUP(B76,B.INSUMO!$A:$D,4,FALSE))</f>
        <v>223.39</v>
      </c>
      <c r="I76" s="397">
        <f t="shared" si="20"/>
        <v>274.47000000000003</v>
      </c>
      <c r="J76" s="398">
        <f t="shared" si="31"/>
        <v>1646.82</v>
      </c>
      <c r="K76" s="350">
        <f t="shared" si="32"/>
        <v>1646.82</v>
      </c>
      <c r="L76" s="389"/>
    </row>
    <row r="77" spans="1:12" ht="42" customHeight="1">
      <c r="A77" s="393" t="str">
        <f t="shared" si="7"/>
        <v>02.03.03.35</v>
      </c>
      <c r="B77" s="221" t="s">
        <v>14140</v>
      </c>
      <c r="C77" s="335" t="str">
        <f>IFERROR(IFERROR(IF((B77)=(VLOOKUP(B77,B.COMP!A:A,1,FALSE)),"SINAPI","COMP"),"COMP"),"")</f>
        <v>COMP</v>
      </c>
      <c r="D77" s="393" t="s">
        <v>517</v>
      </c>
      <c r="E77" s="393" t="str">
        <f>IFERROR(IFERROR(IFERROR(IF(C77="COMP",VLOOKUP(B77,CPU!$C:$M,4,FALSE),VLOOKUP(B77,B.COMP!$A:$H,2,FALSE)),VLOOKUP(B77,B.INSUMO!$A:$D,2,FALSE)),VLOOKUP(B77,'B. COT'!A:D,2,FALSE)),"")</f>
        <v>CONECTOR CABO-HASTE EM BRONZE NATURAL PARA 2 CABOS COBRE DE 16 MM² A 70 MM² COM GRAMPO "U" E PORCAS DE AÇO - FORNECIMENTO E INSTALAÇÃO</v>
      </c>
      <c r="F77" s="394" t="str">
        <f>IFERROR(IFERROR(IF(C77="COMP",VLOOKUP(B77,CPU!$C:$K,6,FALSE),VLOOKUP(B77,B.COMP!$A:$H,4,FALSE)),VLOOKUP(B77,B.INSUMO!$A:$D,3,FALSE)),"FAZER COMP")</f>
        <v>UN</v>
      </c>
      <c r="G77" s="395">
        <f>'QNT1'!D147</f>
        <v>6</v>
      </c>
      <c r="H77" s="396">
        <f>IFERROR(IF(C77="COMP",VLOOKUP(B77,CPU!C:K,8,FALSE),VLOOKUP(B77,B.COMP!$A:$H,5,FALSE)),VLOOKUP(B77,B.INSUMO!$A:$D,4,FALSE))</f>
        <v>47.36</v>
      </c>
      <c r="I77" s="397">
        <f t="shared" si="20"/>
        <v>58.19</v>
      </c>
      <c r="J77" s="398">
        <f t="shared" si="31"/>
        <v>349.14</v>
      </c>
      <c r="K77" s="350">
        <f t="shared" si="32"/>
        <v>349.14</v>
      </c>
      <c r="L77" s="389"/>
    </row>
    <row r="78" spans="1:12" s="413" customFormat="1" ht="15.75">
      <c r="A78" s="408" t="s">
        <v>13793</v>
      </c>
      <c r="B78" s="408"/>
      <c r="C78" s="408" t="s">
        <v>25</v>
      </c>
      <c r="D78" s="408"/>
      <c r="E78" s="408" t="s">
        <v>14209</v>
      </c>
      <c r="F78" s="408"/>
      <c r="G78" s="409"/>
      <c r="H78" s="410"/>
      <c r="I78" s="411"/>
      <c r="J78" s="412">
        <f>SUM(J79:J81)</f>
        <v>5012.28</v>
      </c>
      <c r="L78" s="389"/>
    </row>
    <row r="79" spans="1:12" ht="42" customHeight="1">
      <c r="A79" s="393" t="str">
        <f t="shared" ref="A79:A81" si="33">IF(B78="",CONCATENATE(A78,".01"),CONCATENATE(MID(A78,1,LEN(A78)-(IF(RIGHT(A78,1)="9",2,IF(VALUE(RIGHT(A78,1))=(VALUE(RIGHT(A78,2))),1,2)))),(RIGHT(A78,2)+1)))</f>
        <v>02.03.03.01</v>
      </c>
      <c r="B79" s="221" t="s">
        <v>14215</v>
      </c>
      <c r="C79" s="335" t="str">
        <f>IFERROR(IFERROR(IF((B79)=(VLOOKUP(B79,B.COMP!A:A,1,FALSE)),"SINAPI","COMP"),"COMP"),"")</f>
        <v>COMP</v>
      </c>
      <c r="D79" s="393" t="s">
        <v>517</v>
      </c>
      <c r="E79" s="393" t="str">
        <f>IFERROR(IFERROR(IFERROR(IF(C79="COMP",VLOOKUP(B79,CPU!$C:$M,4,FALSE),VLOOKUP(B79,B.COMP!$A:$H,2,FALSE)),VLOOKUP(B79,B.INSUMO!$A:$D,2,FALSE)),VLOOKUP(B79,'B. COT'!A:D,2,FALSE)),"")</f>
        <v>FORNECIMENTO E INSTALAÇÃO DE GRADIL METÁLICO  EM TELA ARTISTICA (MODULO 1,45X2,00 M) COM PORTA PARA ACESSO 1,50X2,00 M.</v>
      </c>
      <c r="F79" s="394" t="str">
        <f>IFERROR(IFERROR(IF(C79="COMP",VLOOKUP(B79,CPU!$C:$K,6,FALSE),VLOOKUP(B79,B.COMP!$A:$H,4,FALSE)),VLOOKUP(B79,B.INSUMO!$A:$D,3,FALSE)),"FAZER COMP")</f>
        <v>M2</v>
      </c>
      <c r="G79" s="395">
        <f>'QNT1'!D148</f>
        <v>13.3</v>
      </c>
      <c r="H79" s="396">
        <f>IFERROR(IF(C79="COMP",VLOOKUP(B79,CPU!C:K,8,FALSE),VLOOKUP(B79,B.COMP!$A:$H,5,FALSE)),VLOOKUP(B79,B.INSUMO!$A:$D,4,FALSE))</f>
        <v>214.72</v>
      </c>
      <c r="I79" s="397">
        <f t="shared" si="20"/>
        <v>263.82</v>
      </c>
      <c r="J79" s="398">
        <f>TRUNC(G79*I79,2)</f>
        <v>3508.8</v>
      </c>
      <c r="K79" s="350">
        <f>J79</f>
        <v>3508.8</v>
      </c>
      <c r="L79" s="389"/>
    </row>
    <row r="80" spans="1:12" ht="42" customHeight="1">
      <c r="A80" s="393" t="str">
        <f t="shared" si="33"/>
        <v>02.03.03.02</v>
      </c>
      <c r="B80" s="221">
        <v>100775</v>
      </c>
      <c r="C80" s="335" t="str">
        <f>IFERROR(IFERROR(IF((B80)=(VLOOKUP(B80,B.COMP!A:A,1,FALSE)),"SINAPI","COMP"),"COMP"),"")</f>
        <v>SINAPI</v>
      </c>
      <c r="D80" s="393" t="s">
        <v>517</v>
      </c>
      <c r="E80" s="393" t="str">
        <f>IFERROR(IFERROR(IFERROR(IF(C80="COMP",VLOOKUP(B80,CPU!$C:$M,4,FALSE),VLOOKUP(B80,B.COMP!$A:$H,2,FALSE)),VLOOKUP(B80,B.INSUMO!$A:$D,2,FALSE)),VLOOKUP(B80,'B. COT'!A:D,2,FALSE)),"")</f>
        <v>ESTRUTURA TRELIÇADA DE COBERTURA, TIPO FINK, COM LIGAÇÕES SOLDADAS, INCLUSOS PERFIS METÁLICOS, CHAPAS METÁLICAS, MÃO DE OBRA E TRANSPORTE COM GUINDASTE - FORNECIMENTO E INSTALAÇÃO. AF_01/2020_PSA</v>
      </c>
      <c r="F80" s="394" t="str">
        <f>IFERROR(IFERROR(IF(C80="COMP",VLOOKUP(B80,CPU!$C:$K,6,FALSE),VLOOKUP(B80,B.COMP!$A:$H,4,FALSE)),VLOOKUP(B80,B.INSUMO!$A:$D,3,FALSE)),"FAZER COMP")</f>
        <v>KG</v>
      </c>
      <c r="G80" s="395">
        <f>'QNT1'!D149</f>
        <v>66</v>
      </c>
      <c r="H80" s="396">
        <f>IFERROR(IF(C80="COMP",VLOOKUP(B80,CPU!C:K,8,FALSE),VLOOKUP(B80,B.COMP!$A:$H,5,FALSE)),VLOOKUP(B80,B.INSUMO!$A:$D,4,FALSE))</f>
        <v>12.33</v>
      </c>
      <c r="I80" s="397">
        <f t="shared" si="20"/>
        <v>15.14</v>
      </c>
      <c r="J80" s="398">
        <f t="shared" ref="J80:J81" si="34">TRUNC(G80*I80,2)</f>
        <v>999.24</v>
      </c>
      <c r="K80" s="350">
        <f t="shared" ref="K80:K81" si="35">J80</f>
        <v>999.24</v>
      </c>
      <c r="L80" s="389"/>
    </row>
    <row r="81" spans="1:12" ht="42" customHeight="1">
      <c r="A81" s="393" t="str">
        <f t="shared" si="33"/>
        <v>02.03.03.03</v>
      </c>
      <c r="B81" s="221">
        <v>94213</v>
      </c>
      <c r="C81" s="335" t="str">
        <f>IFERROR(IFERROR(IF((B81)=(VLOOKUP(B81,B.COMP!A:A,1,FALSE)),"SINAPI","COMP"),"COMP"),"")</f>
        <v>SINAPI</v>
      </c>
      <c r="D81" s="393" t="s">
        <v>517</v>
      </c>
      <c r="E81" s="393" t="str">
        <f>IFERROR(IFERROR(IFERROR(IF(C81="COMP",VLOOKUP(B81,CPU!$C:$M,4,FALSE),VLOOKUP(B81,B.COMP!$A:$H,2,FALSE)),VLOOKUP(B81,B.INSUMO!$A:$D,2,FALSE)),VLOOKUP(B81,'B. COT'!A:D,2,FALSE)),"")</f>
        <v>TELHAMENTO COM TELHA DE AÇO/ALUMÍNIO E = 0,5 MM, COM ATÉ 2 ÁGUAS, INCLUSO IÇAMENTO. AF_07/2019</v>
      </c>
      <c r="F81" s="394" t="str">
        <f>IFERROR(IFERROR(IF(C81="COMP",VLOOKUP(B81,CPU!$C:$K,6,FALSE),VLOOKUP(B81,B.COMP!$A:$H,4,FALSE)),VLOOKUP(B81,B.INSUMO!$A:$D,3,FALSE)),"FAZER COMP")</f>
        <v>M2</v>
      </c>
      <c r="G81" s="395">
        <f>'QNT1'!D150</f>
        <v>6</v>
      </c>
      <c r="H81" s="396">
        <f>IFERROR(IF(C81="COMP",VLOOKUP(B81,CPU!C:K,8,FALSE),VLOOKUP(B81,B.COMP!$A:$H,5,FALSE)),VLOOKUP(B81,B.INSUMO!$A:$D,4,FALSE))</f>
        <v>68.400000000000006</v>
      </c>
      <c r="I81" s="397">
        <f t="shared" si="20"/>
        <v>84.04</v>
      </c>
      <c r="J81" s="398">
        <f t="shared" si="34"/>
        <v>504.24</v>
      </c>
      <c r="K81" s="350">
        <f t="shared" si="35"/>
        <v>504.24</v>
      </c>
      <c r="L81" s="389"/>
    </row>
    <row r="82" spans="1:12" s="413" customFormat="1" ht="15.75">
      <c r="A82" s="408" t="s">
        <v>14418</v>
      </c>
      <c r="B82" s="408"/>
      <c r="C82" s="408" t="s">
        <v>25</v>
      </c>
      <c r="D82" s="408"/>
      <c r="E82" s="408" t="s">
        <v>14285</v>
      </c>
      <c r="F82" s="408"/>
      <c r="G82" s="409"/>
      <c r="H82" s="410"/>
      <c r="I82" s="411"/>
      <c r="J82" s="412">
        <f>SUM(J83:J85)</f>
        <v>57791.72</v>
      </c>
      <c r="L82" s="389"/>
    </row>
    <row r="83" spans="1:12" ht="42" customHeight="1">
      <c r="A83" s="393" t="str">
        <f t="shared" ref="A83:A85" si="36">IF(B82="",CONCATENATE(A82,".01"),CONCATENATE(MID(A82,1,LEN(A82)-(IF(RIGHT(A82,1)="9",2,IF(VALUE(RIGHT(A82,1))=(VALUE(RIGHT(A82,2))),1,2)))),(RIGHT(A82,2)+1)))</f>
        <v>02.03.04.01</v>
      </c>
      <c r="B83" s="221" t="s">
        <v>8233</v>
      </c>
      <c r="C83" s="335" t="str">
        <f>IFERROR(IFERROR(IF((B83)=(VLOOKUP(B83,B.COMP!A:A,1,FALSE)),"SINAPI","COMP"),"COMP"),"")</f>
        <v>COMP</v>
      </c>
      <c r="D83" s="393" t="s">
        <v>517</v>
      </c>
      <c r="E83" s="393" t="str">
        <f>IFERROR(IFERROR(IFERROR(IF(C83="COMP",VLOOKUP(B83,CPU!$C:$M,4,FALSE),VLOOKUP(B83,B.COMP!$A:$H,2,FALSE)),VLOOKUP(B83,B.INSUMO!$A:$D,2,FALSE)),VLOOKUP(B83,'B. COT'!A:D,2,FALSE)),"")</f>
        <v>PAINEL MONTADO COM RELÉ MICROPROCESSADO URP 6100 - FORNECIMENTO E INSTALAÇÃO</v>
      </c>
      <c r="F83" s="394" t="str">
        <f>IFERROR(IFERROR(IF(C83="COMP",VLOOKUP(B83,CPU!$C:$K,6,FALSE),VLOOKUP(B83,B.COMP!$A:$H,4,FALSE)),VLOOKUP(B83,B.INSUMO!$A:$D,3,FALSE)),"FAZER COMP")</f>
        <v>UN</v>
      </c>
      <c r="G83" s="395">
        <f>'QNT1'!D132</f>
        <v>1</v>
      </c>
      <c r="H83" s="396">
        <v>19176.53</v>
      </c>
      <c r="I83" s="397">
        <f t="shared" si="20"/>
        <v>23562.2</v>
      </c>
      <c r="J83" s="398">
        <f>TRUNC(G83*I83,2)</f>
        <v>23562.2</v>
      </c>
      <c r="K83" s="350">
        <f>J83</f>
        <v>23562.2</v>
      </c>
      <c r="L83" s="389"/>
    </row>
    <row r="84" spans="1:12" ht="42" customHeight="1">
      <c r="A84" s="393" t="str">
        <f t="shared" si="36"/>
        <v>02.03.04.02</v>
      </c>
      <c r="B84" s="221" t="s">
        <v>14142</v>
      </c>
      <c r="C84" s="335" t="str">
        <f>IFERROR(IFERROR(IF((B84)=(VLOOKUP(B84,B.COMP!A:A,1,FALSE)),"SINAPI","COMP"),"COMP"),"")</f>
        <v>COMP</v>
      </c>
      <c r="D84" s="393" t="s">
        <v>517</v>
      </c>
      <c r="E84" s="393" t="str">
        <f>IFERROR(IFERROR(IFERROR(IF(C84="COMP",VLOOKUP(B84,CPU!$C:$M,4,FALSE),VLOOKUP(B84,B.COMP!$A:$H,2,FALSE)),VLOOKUP(B84,B.INSUMO!$A:$D,2,FALSE)),VLOOKUP(B84,'B. COT'!A:D,2,FALSE)),"")</f>
        <v>DISJUNTOR EASYPACK EVOLIS VACUO 17,5KV 630A/1250A 25KA OU EQUIVALENTE - FORNECIMENTO E INSTALAÇÃO</v>
      </c>
      <c r="F84" s="394" t="str">
        <f>IFERROR(IFERROR(IF(C84="COMP",VLOOKUP(B84,CPU!$C:$K,6,FALSE),VLOOKUP(B84,B.COMP!$A:$H,4,FALSE)),VLOOKUP(B84,B.INSUMO!$A:$D,3,FALSE)),"FAZER COMP")</f>
        <v>UN</v>
      </c>
      <c r="G84" s="395">
        <f>'QNT1'!D132</f>
        <v>1</v>
      </c>
      <c r="H84" s="396">
        <f>IFERROR(IF(C84="COMP",VLOOKUP(B84,CPU!C:K,8,FALSE),VLOOKUP(B84,B.COMP!$A:$H,5,FALSE)),VLOOKUP(B84,B.INSUMO!$A:$D,4,FALSE))</f>
        <v>26388.68</v>
      </c>
      <c r="I84" s="397">
        <f t="shared" si="20"/>
        <v>32423.77</v>
      </c>
      <c r="J84" s="398">
        <f t="shared" ref="J84:J85" si="37">TRUNC(G84*I84,2)</f>
        <v>32423.77</v>
      </c>
      <c r="K84" s="350">
        <f t="shared" ref="K84:K85" si="38">J84</f>
        <v>32423.77</v>
      </c>
      <c r="L84" s="389"/>
    </row>
    <row r="85" spans="1:12" ht="42" customHeight="1">
      <c r="A85" s="393" t="str">
        <f t="shared" si="36"/>
        <v>02.03.04.03</v>
      </c>
      <c r="B85" s="221" t="s">
        <v>14137</v>
      </c>
      <c r="C85" s="335" t="str">
        <f>IFERROR(IFERROR(IF((B85)=(VLOOKUP(B85,B.COMP!A:A,1,FALSE)),"SINAPI","COMP"),"COMP"),"")</f>
        <v>COMP</v>
      </c>
      <c r="D85" s="393" t="s">
        <v>517</v>
      </c>
      <c r="E85" s="393" t="str">
        <f>IFERROR(IFERROR(IFERROR(IF(C85="COMP",VLOOKUP(B85,CPU!$C:$M,4,FALSE),VLOOKUP(B85,B.COMP!$A:$H,2,FALSE)),VLOOKUP(B85,B.INSUMO!$A:$D,2,FALSE)),VLOOKUP(B85,'B. COT'!A:D,2,FALSE)),"")</f>
        <v>TRANSFORMADOR DE CORRENTE TC TIPO JANELA 200/5A - FORNECIMENTO E INSTALAÇÃO</v>
      </c>
      <c r="F85" s="394" t="str">
        <f>IFERROR(IFERROR(IF(C85="COMP",VLOOKUP(B85,CPU!$C:$K,6,FALSE),VLOOKUP(B85,B.COMP!$A:$H,4,FALSE)),VLOOKUP(B85,B.INSUMO!$A:$D,3,FALSE)),"FAZER COMP")</f>
        <v>UN</v>
      </c>
      <c r="G85" s="395">
        <f>'QNT1'!D132</f>
        <v>1</v>
      </c>
      <c r="H85" s="396">
        <f>IFERROR(IF(C85="COMP",VLOOKUP(B85,CPU!C:K,8,FALSE),VLOOKUP(B85,B.COMP!$A:$H,5,FALSE)),VLOOKUP(B85,B.INSUMO!$A:$D,4,FALSE))</f>
        <v>1469.65</v>
      </c>
      <c r="I85" s="397">
        <f t="shared" si="20"/>
        <v>1805.75</v>
      </c>
      <c r="J85" s="398">
        <f t="shared" si="37"/>
        <v>1805.75</v>
      </c>
      <c r="K85" s="350">
        <f t="shared" si="38"/>
        <v>1805.75</v>
      </c>
      <c r="L85" s="389"/>
    </row>
    <row r="86" spans="1:12" ht="15.75">
      <c r="A86" s="417"/>
      <c r="B86" s="418"/>
      <c r="C86" s="417"/>
      <c r="D86" s="417"/>
      <c r="E86" s="417"/>
      <c r="F86" s="419"/>
      <c r="G86" s="420"/>
      <c r="H86" s="415"/>
      <c r="I86" s="421"/>
      <c r="J86" s="422"/>
      <c r="K86" s="403"/>
      <c r="L86" s="389"/>
    </row>
    <row r="87" spans="1:12" ht="15.75">
      <c r="A87" s="417"/>
      <c r="B87" s="418"/>
      <c r="C87" s="417"/>
      <c r="D87" s="417"/>
      <c r="E87" s="417"/>
      <c r="F87" s="419"/>
      <c r="G87" s="420"/>
      <c r="H87" s="415"/>
      <c r="I87" s="421"/>
      <c r="J87" s="422"/>
      <c r="K87" s="403"/>
      <c r="L87" s="389"/>
    </row>
    <row r="88" spans="1:12" ht="15.75">
      <c r="A88" s="272"/>
      <c r="B88" s="423"/>
      <c r="C88" s="424"/>
      <c r="D88" s="424"/>
      <c r="E88" s="279"/>
      <c r="F88" s="273"/>
      <c r="G88" s="848" t="s">
        <v>2114</v>
      </c>
      <c r="H88" s="849"/>
      <c r="I88" s="850"/>
      <c r="J88" s="425">
        <f>J94</f>
        <v>689000.00000000012</v>
      </c>
      <c r="K88" s="389">
        <f>SUM(K16:K86)</f>
        <v>689000.00000000023</v>
      </c>
      <c r="L88" s="389">
        <f>J88-K88</f>
        <v>0</v>
      </c>
    </row>
    <row r="89" spans="1:12" s="273" customFormat="1" ht="15.75">
      <c r="A89" s="283"/>
      <c r="B89" s="283"/>
      <c r="C89" s="285"/>
      <c r="D89" s="285"/>
      <c r="E89" s="283"/>
      <c r="F89" s="426"/>
      <c r="G89" s="427"/>
      <c r="H89" s="428"/>
      <c r="I89" s="429"/>
      <c r="J89" s="369"/>
      <c r="K89" s="430"/>
      <c r="L89" s="281"/>
    </row>
    <row r="90" spans="1:12" s="273" customFormat="1" ht="15.75">
      <c r="A90" s="851"/>
      <c r="B90" s="851"/>
      <c r="C90" s="851"/>
      <c r="D90" s="851"/>
      <c r="E90" s="851"/>
      <c r="F90" s="851"/>
      <c r="G90" s="851"/>
      <c r="H90" s="851"/>
      <c r="I90" s="851"/>
      <c r="J90" s="851"/>
      <c r="K90" s="430"/>
      <c r="L90" s="281"/>
    </row>
    <row r="91" spans="1:12" ht="15.75">
      <c r="A91" s="838" t="s">
        <v>117</v>
      </c>
      <c r="B91" s="838"/>
      <c r="C91" s="838"/>
      <c r="D91" s="838"/>
      <c r="E91" s="838"/>
      <c r="F91" s="838"/>
      <c r="G91" s="838"/>
      <c r="H91" s="838"/>
      <c r="I91" s="838"/>
      <c r="J91" s="838"/>
      <c r="K91" s="403"/>
      <c r="L91" s="389"/>
    </row>
    <row r="92" spans="1:12" ht="18.600000000000001" customHeight="1">
      <c r="A92" s="853" t="s">
        <v>254</v>
      </c>
      <c r="B92" s="854"/>
      <c r="C92" s="854"/>
      <c r="D92" s="854"/>
      <c r="E92" s="854"/>
      <c r="F92" s="854"/>
      <c r="G92" s="854"/>
      <c r="H92" s="854"/>
      <c r="I92" s="855"/>
      <c r="J92" s="431">
        <f>J16</f>
        <v>28599.010000000002</v>
      </c>
      <c r="K92" s="403"/>
      <c r="L92" s="389"/>
    </row>
    <row r="93" spans="1:12" ht="18.600000000000001" customHeight="1">
      <c r="A93" s="853" t="s">
        <v>118</v>
      </c>
      <c r="B93" s="854"/>
      <c r="C93" s="854"/>
      <c r="D93" s="854"/>
      <c r="E93" s="854"/>
      <c r="F93" s="854"/>
      <c r="G93" s="854"/>
      <c r="H93" s="854"/>
      <c r="I93" s="855"/>
      <c r="J93" s="431">
        <f>J25</f>
        <v>660400.99000000011</v>
      </c>
      <c r="K93" s="403"/>
      <c r="L93" s="389"/>
    </row>
    <row r="94" spans="1:12" ht="18.600000000000001" customHeight="1">
      <c r="A94" s="853" t="s">
        <v>2114</v>
      </c>
      <c r="B94" s="854"/>
      <c r="C94" s="854"/>
      <c r="D94" s="854"/>
      <c r="E94" s="854"/>
      <c r="F94" s="854"/>
      <c r="G94" s="854"/>
      <c r="H94" s="854"/>
      <c r="I94" s="855"/>
      <c r="J94" s="431">
        <f>SUM(J92:J93)</f>
        <v>689000.00000000012</v>
      </c>
      <c r="K94" s="350">
        <f>J94-(SUMIFS(J:J,D:D,#REF!)+SUMIFS(J:J,D:D,#REF!))</f>
        <v>689000.00000000012</v>
      </c>
      <c r="L94" s="389"/>
    </row>
    <row r="95" spans="1:12" s="273" customFormat="1">
      <c r="A95" s="426"/>
      <c r="B95" s="432"/>
      <c r="C95" s="433"/>
      <c r="D95" s="433"/>
      <c r="E95" s="426"/>
      <c r="F95" s="426"/>
      <c r="G95" s="427"/>
      <c r="H95" s="428"/>
      <c r="I95" s="429"/>
      <c r="J95" s="369"/>
      <c r="K95" s="274"/>
    </row>
    <row r="96" spans="1:12" s="273" customFormat="1">
      <c r="A96" s="433"/>
      <c r="B96" s="433"/>
      <c r="C96" s="433"/>
      <c r="D96" s="433"/>
      <c r="E96" s="426"/>
      <c r="F96" s="426"/>
      <c r="G96" s="427"/>
      <c r="H96" s="428"/>
      <c r="I96" s="429"/>
      <c r="J96" s="369"/>
      <c r="K96" s="274"/>
    </row>
    <row r="97" spans="1:11" s="273" customFormat="1">
      <c r="A97" s="279"/>
      <c r="B97" s="298"/>
      <c r="C97" s="299"/>
      <c r="D97" s="299"/>
      <c r="E97" s="274"/>
      <c r="F97" s="426"/>
      <c r="G97" s="427"/>
      <c r="H97" s="428"/>
      <c r="I97" s="429"/>
      <c r="J97" s="369"/>
      <c r="K97" s="274"/>
    </row>
    <row r="98" spans="1:11" s="273" customFormat="1">
      <c r="A98" s="279"/>
      <c r="B98" s="298"/>
      <c r="C98" s="299"/>
      <c r="D98" s="299"/>
      <c r="E98" s="426"/>
      <c r="F98" s="426"/>
      <c r="G98" s="427"/>
      <c r="H98" s="428"/>
      <c r="I98" s="429"/>
      <c r="J98" s="369"/>
      <c r="K98" s="274"/>
    </row>
    <row r="99" spans="1:11" s="273" customFormat="1">
      <c r="A99" s="279"/>
      <c r="B99" s="298"/>
      <c r="C99" s="299"/>
      <c r="D99" s="299"/>
      <c r="E99" s="426"/>
      <c r="F99" s="426"/>
      <c r="G99" s="427"/>
      <c r="H99" s="428"/>
      <c r="I99" s="429"/>
      <c r="J99" s="369"/>
      <c r="K99" s="475"/>
    </row>
    <row r="100" spans="1:11" s="273" customFormat="1" ht="15.75">
      <c r="A100" s="852" t="s">
        <v>1894</v>
      </c>
      <c r="B100" s="852"/>
      <c r="C100" s="483"/>
      <c r="D100" s="483"/>
      <c r="E100" s="426"/>
      <c r="F100" s="426"/>
      <c r="G100" s="427"/>
      <c r="H100" s="428"/>
      <c r="I100" s="429"/>
      <c r="J100" s="369"/>
      <c r="K100" s="274"/>
    </row>
    <row r="101" spans="1:11" s="273" customFormat="1" ht="15.75">
      <c r="A101" s="852" t="s">
        <v>14555</v>
      </c>
      <c r="B101" s="852"/>
      <c r="C101" s="852"/>
      <c r="D101" s="483"/>
      <c r="E101" s="283"/>
      <c r="F101" s="283"/>
      <c r="G101" s="356"/>
      <c r="H101" s="363"/>
      <c r="I101" s="364"/>
      <c r="J101" s="382"/>
      <c r="K101" s="274"/>
    </row>
    <row r="102" spans="1:11" s="273" customFormat="1" ht="15.75">
      <c r="A102" s="852" t="s">
        <v>14556</v>
      </c>
      <c r="B102" s="852"/>
      <c r="C102" s="852"/>
      <c r="D102" s="483"/>
      <c r="E102" s="283"/>
      <c r="F102" s="283"/>
      <c r="G102" s="356"/>
      <c r="H102" s="363"/>
      <c r="I102" s="364"/>
      <c r="J102" s="382"/>
      <c r="K102" s="274"/>
    </row>
    <row r="103" spans="1:11" s="273" customFormat="1" ht="15.75">
      <c r="A103" s="852"/>
      <c r="B103" s="852"/>
      <c r="C103" s="852"/>
      <c r="D103" s="483"/>
      <c r="E103" s="283"/>
      <c r="F103" s="283"/>
      <c r="G103" s="356"/>
      <c r="H103" s="363"/>
      <c r="I103" s="364"/>
      <c r="J103" s="382"/>
      <c r="K103" s="274"/>
    </row>
    <row r="104" spans="1:11" s="274" customFormat="1" ht="31.5" customHeight="1">
      <c r="B104" s="839" t="s">
        <v>509</v>
      </c>
      <c r="C104" s="839"/>
      <c r="D104" s="839"/>
      <c r="E104" s="839"/>
      <c r="F104" s="839"/>
      <c r="G104" s="839"/>
      <c r="H104" s="839"/>
      <c r="I104" s="839"/>
      <c r="J104" s="369"/>
    </row>
    <row r="105" spans="1:11" s="274" customFormat="1" ht="34.5" customHeight="1">
      <c r="B105" s="839" t="s">
        <v>1975</v>
      </c>
      <c r="C105" s="839"/>
      <c r="D105" s="839"/>
      <c r="E105" s="839"/>
      <c r="F105" s="839"/>
      <c r="G105" s="839"/>
      <c r="H105" s="839"/>
      <c r="I105" s="839"/>
      <c r="J105" s="369"/>
    </row>
    <row r="106" spans="1:11" s="274" customFormat="1" ht="31.5" customHeight="1">
      <c r="B106" s="839" t="s">
        <v>500</v>
      </c>
      <c r="C106" s="839"/>
      <c r="D106" s="839"/>
      <c r="E106" s="839"/>
      <c r="F106" s="839"/>
      <c r="G106" s="839"/>
      <c r="H106" s="839"/>
      <c r="I106" s="839"/>
      <c r="J106" s="369"/>
    </row>
    <row r="107" spans="1:11" s="273" customFormat="1" ht="17.25" customHeight="1">
      <c r="A107" s="283"/>
      <c r="B107" s="839" t="s">
        <v>510</v>
      </c>
      <c r="C107" s="839"/>
      <c r="D107" s="839"/>
      <c r="E107" s="839"/>
      <c r="F107" s="839"/>
      <c r="G107" s="839"/>
      <c r="H107" s="839"/>
      <c r="I107" s="839"/>
      <c r="J107" s="382"/>
      <c r="K107" s="274"/>
    </row>
    <row r="108" spans="1:11" s="273" customFormat="1" ht="15.75" customHeight="1">
      <c r="B108" s="839" t="s">
        <v>511</v>
      </c>
      <c r="C108" s="839"/>
      <c r="D108" s="839"/>
      <c r="E108" s="839"/>
      <c r="F108" s="839"/>
      <c r="G108" s="839"/>
      <c r="H108" s="839"/>
      <c r="I108" s="839"/>
      <c r="J108" s="382"/>
      <c r="K108" s="274"/>
    </row>
    <row r="109" spans="1:11" s="273" customFormat="1" ht="28.5" customHeight="1">
      <c r="B109" s="839" t="s">
        <v>512</v>
      </c>
      <c r="C109" s="839"/>
      <c r="D109" s="839"/>
      <c r="E109" s="839"/>
      <c r="F109" s="839"/>
      <c r="G109" s="839"/>
      <c r="H109" s="839"/>
      <c r="I109" s="839"/>
      <c r="J109" s="382"/>
      <c r="K109" s="274"/>
    </row>
    <row r="110" spans="1:11" s="273" customFormat="1" ht="17.25" customHeight="1">
      <c r="B110" s="839" t="s">
        <v>513</v>
      </c>
      <c r="C110" s="839"/>
      <c r="D110" s="839"/>
      <c r="E110" s="839"/>
      <c r="F110" s="839"/>
      <c r="G110" s="839"/>
      <c r="H110" s="839"/>
      <c r="I110" s="839"/>
      <c r="J110" s="382"/>
      <c r="K110" s="274"/>
    </row>
    <row r="111" spans="1:11" s="273" customFormat="1" ht="15" customHeight="1">
      <c r="B111" s="839" t="s">
        <v>501</v>
      </c>
      <c r="C111" s="839"/>
      <c r="D111" s="839"/>
      <c r="E111" s="839"/>
      <c r="F111" s="839"/>
      <c r="G111" s="839"/>
      <c r="H111" s="839"/>
      <c r="I111" s="839"/>
      <c r="J111" s="382"/>
      <c r="K111" s="274"/>
    </row>
    <row r="112" spans="1:11" s="274" customFormat="1" ht="30.75" customHeight="1">
      <c r="B112" s="839" t="s">
        <v>2166</v>
      </c>
      <c r="C112" s="839"/>
      <c r="D112" s="839"/>
      <c r="E112" s="839"/>
      <c r="F112" s="839"/>
      <c r="G112" s="839"/>
      <c r="H112" s="839"/>
      <c r="I112" s="839"/>
      <c r="J112" s="369"/>
    </row>
    <row r="113" spans="2:11" s="274" customFormat="1" ht="20.25" customHeight="1">
      <c r="B113" s="859" t="s">
        <v>3091</v>
      </c>
      <c r="C113" s="859"/>
      <c r="D113" s="859"/>
      <c r="E113" s="859"/>
      <c r="F113" s="859"/>
      <c r="G113" s="859"/>
      <c r="H113" s="859"/>
      <c r="I113" s="859"/>
      <c r="J113" s="859"/>
    </row>
    <row r="114" spans="2:11" s="274" customFormat="1" ht="20.25" customHeight="1">
      <c r="B114" s="860" t="s">
        <v>2451</v>
      </c>
      <c r="C114" s="860"/>
      <c r="D114" s="860"/>
      <c r="E114" s="860"/>
      <c r="F114" s="860"/>
      <c r="G114" s="860"/>
      <c r="H114" s="860"/>
      <c r="I114" s="860"/>
      <c r="J114" s="860"/>
    </row>
    <row r="115" spans="2:11" s="274" customFormat="1" ht="30.75" customHeight="1">
      <c r="B115" s="839" t="s">
        <v>2084</v>
      </c>
      <c r="C115" s="839"/>
      <c r="D115" s="839"/>
      <c r="E115" s="839"/>
      <c r="F115" s="839"/>
      <c r="G115" s="839"/>
      <c r="H115" s="839"/>
      <c r="I115" s="839"/>
      <c r="J115" s="369"/>
    </row>
    <row r="116" spans="2:11" s="274" customFormat="1" ht="22.15" customHeight="1">
      <c r="B116" s="839" t="s">
        <v>3080</v>
      </c>
      <c r="C116" s="839"/>
      <c r="D116" s="839"/>
      <c r="E116" s="839"/>
      <c r="F116" s="839"/>
      <c r="G116" s="839"/>
      <c r="H116" s="839"/>
      <c r="I116" s="839"/>
      <c r="J116" s="369"/>
    </row>
    <row r="117" spans="2:11" s="274" customFormat="1" ht="22.15" customHeight="1">
      <c r="B117" s="839" t="s">
        <v>13573</v>
      </c>
      <c r="C117" s="839"/>
      <c r="D117" s="839"/>
      <c r="E117" s="839"/>
      <c r="F117" s="839"/>
      <c r="G117" s="839"/>
      <c r="H117" s="839"/>
      <c r="I117" s="839"/>
      <c r="J117" s="369"/>
    </row>
    <row r="118" spans="2:11" s="273" customFormat="1">
      <c r="B118" s="378"/>
      <c r="C118" s="365"/>
      <c r="D118" s="365"/>
      <c r="G118" s="379"/>
      <c r="H118" s="434"/>
      <c r="I118" s="367"/>
      <c r="J118" s="382"/>
      <c r="K118" s="274"/>
    </row>
    <row r="119" spans="2:11" s="273" customFormat="1">
      <c r="B119" s="378"/>
      <c r="C119" s="365"/>
      <c r="D119" s="365"/>
      <c r="G119" s="379"/>
      <c r="H119" s="434"/>
      <c r="I119" s="367"/>
      <c r="J119" s="382"/>
      <c r="K119" s="274"/>
    </row>
    <row r="120" spans="2:11" s="273" customFormat="1">
      <c r="B120" s="378"/>
      <c r="C120" s="365"/>
      <c r="D120" s="365"/>
      <c r="G120" s="379"/>
      <c r="H120" s="434"/>
      <c r="I120" s="367"/>
      <c r="J120" s="382"/>
      <c r="K120" s="274"/>
    </row>
    <row r="121" spans="2:11" s="273" customFormat="1">
      <c r="B121" s="839"/>
      <c r="C121" s="839"/>
      <c r="D121" s="839"/>
      <c r="E121" s="839"/>
      <c r="F121" s="839"/>
      <c r="G121" s="839"/>
      <c r="H121" s="839"/>
      <c r="I121" s="839"/>
      <c r="J121" s="382"/>
      <c r="K121" s="274"/>
    </row>
    <row r="122" spans="2:11" s="273" customFormat="1">
      <c r="B122" s="378"/>
      <c r="C122" s="365"/>
      <c r="D122" s="365"/>
      <c r="G122" s="379"/>
      <c r="H122" s="434"/>
      <c r="I122" s="367"/>
      <c r="J122" s="382"/>
      <c r="K122" s="274"/>
    </row>
    <row r="123" spans="2:11" s="273" customFormat="1">
      <c r="B123" s="378"/>
      <c r="C123" s="365"/>
      <c r="D123" s="365"/>
      <c r="G123" s="379"/>
      <c r="H123" s="434"/>
      <c r="I123" s="367"/>
      <c r="J123" s="382"/>
      <c r="K123" s="274"/>
    </row>
    <row r="124" spans="2:11" s="273" customFormat="1">
      <c r="B124" s="378"/>
      <c r="C124" s="365"/>
      <c r="D124" s="365"/>
      <c r="G124" s="379"/>
      <c r="H124" s="434"/>
      <c r="I124" s="367"/>
      <c r="J124" s="382"/>
      <c r="K124" s="274"/>
    </row>
    <row r="125" spans="2:11" s="273" customFormat="1">
      <c r="B125" s="378"/>
      <c r="C125" s="365"/>
      <c r="D125" s="365"/>
      <c r="G125" s="379"/>
      <c r="H125" s="434"/>
      <c r="I125" s="367"/>
      <c r="J125" s="382"/>
      <c r="K125" s="274"/>
    </row>
  </sheetData>
  <mergeCells count="36">
    <mergeCell ref="G9:I9"/>
    <mergeCell ref="B121:I121"/>
    <mergeCell ref="B112:I112"/>
    <mergeCell ref="B117:I117"/>
    <mergeCell ref="A101:C101"/>
    <mergeCell ref="A102:C102"/>
    <mergeCell ref="A103:C103"/>
    <mergeCell ref="B104:I104"/>
    <mergeCell ref="B105:I105"/>
    <mergeCell ref="B106:I106"/>
    <mergeCell ref="B107:I107"/>
    <mergeCell ref="B108:I108"/>
    <mergeCell ref="B109:I109"/>
    <mergeCell ref="B113:J113"/>
    <mergeCell ref="B114:J114"/>
    <mergeCell ref="B116:I116"/>
    <mergeCell ref="B115:I115"/>
    <mergeCell ref="B110:I110"/>
    <mergeCell ref="A90:J90"/>
    <mergeCell ref="A100:B100"/>
    <mergeCell ref="A91:J91"/>
    <mergeCell ref="A94:I94"/>
    <mergeCell ref="A92:I92"/>
    <mergeCell ref="A93:I93"/>
    <mergeCell ref="A12:J12"/>
    <mergeCell ref="B111:I111"/>
    <mergeCell ref="F14:F15"/>
    <mergeCell ref="H14:I14"/>
    <mergeCell ref="A14:A15"/>
    <mergeCell ref="J14:J15"/>
    <mergeCell ref="B14:B15"/>
    <mergeCell ref="D14:D15"/>
    <mergeCell ref="G14:G15"/>
    <mergeCell ref="E14:E15"/>
    <mergeCell ref="C14:C15"/>
    <mergeCell ref="G88:I88"/>
  </mergeCells>
  <phoneticPr fontId="122" type="noConversion"/>
  <conditionalFormatting sqref="A18:B18 D18:G18 I18:J19 A19:H19 A21:A23 D22:G22 E34:G34 D46:G48">
    <cfRule type="expression" dxfId="11993" priority="119478" stopIfTrue="1">
      <formula>$F18&lt;&gt;""</formula>
    </cfRule>
    <cfRule type="expression" dxfId="11992" priority="119477" stopIfTrue="1">
      <formula>$B18=""</formula>
    </cfRule>
    <cfRule type="expression" dxfId="11991" priority="119476" stopIfTrue="1">
      <formula>CONCATENATE($C18,$B18,#REF!)=""</formula>
    </cfRule>
  </conditionalFormatting>
  <conditionalFormatting sqref="A18:B18 I18:J19 A19:H19 A21:A23 E34:G34 D46:G48 D18:G18 D22:G22">
    <cfRule type="expression" dxfId="11990" priority="119475" stopIfTrue="1">
      <formula>CONCATENATE($A18,$B18,$C18,$E18)=""</formula>
    </cfRule>
  </conditionalFormatting>
  <conditionalFormatting sqref="A18:B18 I18:J19 A19:H19 A21:A23 E34:G34 D46:G48">
    <cfRule type="expression" dxfId="11989" priority="119474" stopIfTrue="1">
      <formula>A18="FAZER COMP"</formula>
    </cfRule>
  </conditionalFormatting>
  <conditionalFormatting sqref="A28:B32">
    <cfRule type="expression" dxfId="11988" priority="976" stopIfTrue="1">
      <formula>$B28=""</formula>
    </cfRule>
    <cfRule type="expression" dxfId="11987" priority="975" stopIfTrue="1">
      <formula>CONCATENATE($C28,$B28,#REF!)=""</formula>
    </cfRule>
    <cfRule type="expression" dxfId="11986" priority="977" stopIfTrue="1">
      <formula>$F28&lt;&gt;""</formula>
    </cfRule>
    <cfRule type="expression" dxfId="11985" priority="974" stopIfTrue="1">
      <formula>CONCATENATE($A28,$B28,$C28,$E28)=""</formula>
    </cfRule>
    <cfRule type="expression" dxfId="11984" priority="973" stopIfTrue="1">
      <formula>A28="FAZER COMP"</formula>
    </cfRule>
  </conditionalFormatting>
  <conditionalFormatting sqref="A34:B41">
    <cfRule type="expression" dxfId="11983" priority="836" stopIfTrue="1">
      <formula>$B34=""</formula>
    </cfRule>
    <cfRule type="expression" dxfId="11982" priority="837" stopIfTrue="1">
      <formula>$F34&lt;&gt;""</formula>
    </cfRule>
    <cfRule type="expression" dxfId="11981" priority="833" stopIfTrue="1">
      <formula>A34="FAZER COMP"</formula>
    </cfRule>
    <cfRule type="expression" dxfId="11980" priority="834" stopIfTrue="1">
      <formula>CONCATENATE($A34,$B34,$C34,$E34)=""</formula>
    </cfRule>
    <cfRule type="expression" dxfId="11979" priority="835" stopIfTrue="1">
      <formula>CONCATENATE($C34,$B34,#REF!)=""</formula>
    </cfRule>
  </conditionalFormatting>
  <conditionalFormatting sqref="A43:B77">
    <cfRule type="expression" dxfId="11978" priority="240" stopIfTrue="1">
      <formula>CONCATENATE($C43,$B43,#REF!)=""</formula>
    </cfRule>
    <cfRule type="expression" dxfId="11977" priority="238" stopIfTrue="1">
      <formula>A43="FAZER COMP"</formula>
    </cfRule>
    <cfRule type="expression" dxfId="11976" priority="239" stopIfTrue="1">
      <formula>CONCATENATE($A43,$B43,$C43,$E43)=""</formula>
    </cfRule>
    <cfRule type="expression" dxfId="11975" priority="242" stopIfTrue="1">
      <formula>$F43&lt;&gt;""</formula>
    </cfRule>
    <cfRule type="expression" dxfId="11974" priority="241" stopIfTrue="1">
      <formula>$B43=""</formula>
    </cfRule>
  </conditionalFormatting>
  <conditionalFormatting sqref="A79:B81">
    <cfRule type="expression" dxfId="11973" priority="136" stopIfTrue="1">
      <formula>CONCATENATE($C79,$B79,#REF!)=""</formula>
    </cfRule>
    <cfRule type="expression" dxfId="11972" priority="135" stopIfTrue="1">
      <formula>CONCATENATE($A79,$B79,$C79,$E79)=""</formula>
    </cfRule>
    <cfRule type="expression" dxfId="11971" priority="134" stopIfTrue="1">
      <formula>A79="FAZER COMP"</formula>
    </cfRule>
    <cfRule type="expression" dxfId="11970" priority="137" stopIfTrue="1">
      <formula>$B79=""</formula>
    </cfRule>
    <cfRule type="expression" dxfId="11969" priority="138" stopIfTrue="1">
      <formula>$F79&lt;&gt;""</formula>
    </cfRule>
  </conditionalFormatting>
  <conditionalFormatting sqref="A83:B85">
    <cfRule type="expression" dxfId="11968" priority="11" stopIfTrue="1">
      <formula>A83="FAZER COMP"</formula>
    </cfRule>
    <cfRule type="expression" dxfId="11967" priority="12" stopIfTrue="1">
      <formula>CONCATENATE($A83,$B83,$C83,$E83)=""</formula>
    </cfRule>
    <cfRule type="expression" dxfId="11966" priority="13" stopIfTrue="1">
      <formula>CONCATENATE($C83,$B83,#REF!)=""</formula>
    </cfRule>
    <cfRule type="expression" dxfId="11965" priority="14" stopIfTrue="1">
      <formula>$B83=""</formula>
    </cfRule>
    <cfRule type="expression" dxfId="11964" priority="15" stopIfTrue="1">
      <formula>$F83&lt;&gt;""</formula>
    </cfRule>
  </conditionalFormatting>
  <conditionalFormatting sqref="A86:G87">
    <cfRule type="expression" dxfId="11963" priority="44100" stopIfTrue="1">
      <formula>$F86&lt;&gt;""</formula>
    </cfRule>
    <cfRule type="expression" dxfId="11962" priority="44099" stopIfTrue="1">
      <formula>$B86=""</formula>
    </cfRule>
    <cfRule type="expression" dxfId="11961" priority="44098" stopIfTrue="1">
      <formula>CONCATENATE($C86,$B86,#REF!)=""</formula>
    </cfRule>
    <cfRule type="expression" dxfId="11960" priority="44097" stopIfTrue="1">
      <formula>CONCATENATE($A86,$B86,$C86,$E86)=""</formula>
    </cfRule>
    <cfRule type="expression" dxfId="11959" priority="44096" stopIfTrue="1">
      <formula>A86="FAZER COMP"</formula>
    </cfRule>
  </conditionalFormatting>
  <conditionalFormatting sqref="A24:J24">
    <cfRule type="expression" dxfId="11958" priority="24341" stopIfTrue="1">
      <formula>A24="FAZER COMP"</formula>
    </cfRule>
    <cfRule type="expression" dxfId="11957" priority="24345" stopIfTrue="1">
      <formula>$F24&lt;&gt;""</formula>
    </cfRule>
    <cfRule type="expression" dxfId="11956" priority="24344" stopIfTrue="1">
      <formula>$B24=""</formula>
    </cfRule>
    <cfRule type="expression" dxfId="11955" priority="24343" stopIfTrue="1">
      <formula>CONCATENATE($C24,$B24,#REF!)=""</formula>
    </cfRule>
    <cfRule type="expression" dxfId="11954" priority="24342" stopIfTrue="1">
      <formula>CONCATENATE($A24,$B24,$C24,$E24)=""</formula>
    </cfRule>
  </conditionalFormatting>
  <conditionalFormatting sqref="C86:D87">
    <cfRule type="expression" dxfId="11953" priority="44092" stopIfTrue="1">
      <formula>CONCATENATE($A86,$B86,$C86,$E86)=""</formula>
    </cfRule>
    <cfRule type="expression" dxfId="11952" priority="44093" stopIfTrue="1">
      <formula>CONCATENATE($C86,$B86)=""</formula>
    </cfRule>
    <cfRule type="expression" dxfId="11951" priority="44094" stopIfTrue="1">
      <formula>$B86=""</formula>
    </cfRule>
    <cfRule type="expression" dxfId="11950" priority="44095" stopIfTrue="1">
      <formula>$F86&lt;&gt;""</formula>
    </cfRule>
    <cfRule type="expression" dxfId="11949" priority="44101" stopIfTrue="1">
      <formula>C86="FAZER COMP"</formula>
    </cfRule>
  </conditionalFormatting>
  <conditionalFormatting sqref="D18 D22 D46:D48">
    <cfRule type="expression" dxfId="11948" priority="120397" stopIfTrue="1">
      <formula>$F18&lt;&gt;""</formula>
    </cfRule>
    <cfRule type="expression" dxfId="11947" priority="120395" stopIfTrue="1">
      <formula>CONCATENATE($C18,$B18)=""</formula>
    </cfRule>
    <cfRule type="expression" dxfId="11946" priority="120396" stopIfTrue="1">
      <formula>$B18=""</formula>
    </cfRule>
    <cfRule type="expression" dxfId="11945" priority="120394" stopIfTrue="1">
      <formula>CONCATENATE($A18,$B18,$C18,$E18)=""</formula>
    </cfRule>
  </conditionalFormatting>
  <conditionalFormatting sqref="D21">
    <cfRule type="expression" dxfId="11944" priority="57409" stopIfTrue="1">
      <formula>$F21&lt;&gt;""</formula>
    </cfRule>
    <cfRule type="expression" dxfId="11943" priority="57408" stopIfTrue="1">
      <formula>$B21=""</formula>
    </cfRule>
    <cfRule type="expression" dxfId="11942" priority="57407" stopIfTrue="1">
      <formula>CONCATENATE($C21,$B21)=""</formula>
    </cfRule>
    <cfRule type="expression" dxfId="11941" priority="57406" stopIfTrue="1">
      <formula>CONCATENATE($A21,$B21,$C21,$E21)=""</formula>
    </cfRule>
  </conditionalFormatting>
  <conditionalFormatting sqref="D21:D22 D18:G18">
    <cfRule type="expression" dxfId="11940" priority="93915" stopIfTrue="1">
      <formula>D18="FAZER COMP"</formula>
    </cfRule>
  </conditionalFormatting>
  <conditionalFormatting sqref="D23">
    <cfRule type="expression" dxfId="11939" priority="6441" stopIfTrue="1">
      <formula>D23="FAZER COMP"</formula>
    </cfRule>
    <cfRule type="expression" dxfId="11938" priority="6430" stopIfTrue="1">
      <formula>$F23&lt;&gt;""</formula>
    </cfRule>
    <cfRule type="expression" dxfId="11937" priority="6429" stopIfTrue="1">
      <formula>$B23=""</formula>
    </cfRule>
    <cfRule type="expression" dxfId="11936" priority="6428" stopIfTrue="1">
      <formula>CONCATENATE($C23,$B23)=""</formula>
    </cfRule>
    <cfRule type="expression" dxfId="11935" priority="6427" stopIfTrue="1">
      <formula>CONCATENATE($A23,$B23,$C23,$E23)=""</formula>
    </cfRule>
  </conditionalFormatting>
  <conditionalFormatting sqref="D28:D30">
    <cfRule type="expression" dxfId="11934" priority="997" stopIfTrue="1">
      <formula>$F28&lt;&gt;""</formula>
    </cfRule>
    <cfRule type="expression" dxfId="11933" priority="994" stopIfTrue="1">
      <formula>CONCATENATE($A28,$B28,$C28,$E28)=""</formula>
    </cfRule>
    <cfRule type="expression" dxfId="11932" priority="995" stopIfTrue="1">
      <formula>CONCATENATE($C28,$B28)=""</formula>
    </cfRule>
    <cfRule type="expression" dxfId="11931" priority="996" stopIfTrue="1">
      <formula>$B28=""</formula>
    </cfRule>
  </conditionalFormatting>
  <conditionalFormatting sqref="D29:D30">
    <cfRule type="expression" dxfId="11930" priority="988" stopIfTrue="1">
      <formula>D29="FAZER COMP"</formula>
    </cfRule>
  </conditionalFormatting>
  <conditionalFormatting sqref="D31:D32">
    <cfRule type="expression" dxfId="11929" priority="1032" stopIfTrue="1">
      <formula>$F31&lt;&gt;""</formula>
    </cfRule>
    <cfRule type="expression" dxfId="11928" priority="1031" stopIfTrue="1">
      <formula>$B31=""</formula>
    </cfRule>
    <cfRule type="expression" dxfId="11927" priority="1030" stopIfTrue="1">
      <formula>CONCATENATE($C31,$B31)=""</formula>
    </cfRule>
    <cfRule type="expression" dxfId="11926" priority="1029" stopIfTrue="1">
      <formula>CONCATENATE($A31,$B31,$C31,$E31)=""</formula>
    </cfRule>
  </conditionalFormatting>
  <conditionalFormatting sqref="D32">
    <cfRule type="expression" dxfId="11925" priority="1023" stopIfTrue="1">
      <formula>D32="FAZER COMP"</formula>
    </cfRule>
  </conditionalFormatting>
  <conditionalFormatting sqref="D34">
    <cfRule type="expression" dxfId="11924" priority="965" stopIfTrue="1">
      <formula>CONCATENATE($A34,$B34,$C34,$E34)=""</formula>
    </cfRule>
    <cfRule type="expression" dxfId="11923" priority="968" stopIfTrue="1">
      <formula>$F34&lt;&gt;""</formula>
    </cfRule>
    <cfRule type="expression" dxfId="11922" priority="967" stopIfTrue="1">
      <formula>$B34=""</formula>
    </cfRule>
    <cfRule type="expression" dxfId="11921" priority="966" stopIfTrue="1">
      <formula>CONCATENATE($C34,$B34,#REF!)=""</formula>
    </cfRule>
  </conditionalFormatting>
  <conditionalFormatting sqref="D34:D35">
    <cfRule type="expression" dxfId="11920" priority="971" stopIfTrue="1">
      <formula>$B34=""</formula>
    </cfRule>
    <cfRule type="expression" dxfId="11919" priority="970" stopIfTrue="1">
      <formula>CONCATENATE($C34,$B34)=""</formula>
    </cfRule>
    <cfRule type="expression" dxfId="11918" priority="969" stopIfTrue="1">
      <formula>CONCATENATE($A34,$B34,$C34,$E34)=""</formula>
    </cfRule>
    <cfRule type="expression" dxfId="11917" priority="963" stopIfTrue="1">
      <formula>D34="FAZER COMP"</formula>
    </cfRule>
    <cfRule type="expression" dxfId="11916" priority="972" stopIfTrue="1">
      <formula>$F34&lt;&gt;""</formula>
    </cfRule>
  </conditionalFormatting>
  <conditionalFormatting sqref="D36:D37">
    <cfRule type="expression" dxfId="11915" priority="1863" stopIfTrue="1">
      <formula>$F36&lt;&gt;""</formula>
    </cfRule>
    <cfRule type="expression" dxfId="11914" priority="1862" stopIfTrue="1">
      <formula>$B36=""</formula>
    </cfRule>
    <cfRule type="expression" dxfId="11913" priority="1861" stopIfTrue="1">
      <formula>CONCATENATE($C36,$B36)=""</formula>
    </cfRule>
    <cfRule type="expression" dxfId="11912" priority="1860" stopIfTrue="1">
      <formula>CONCATENATE($A36,$B36,$C36,$E36)=""</formula>
    </cfRule>
  </conditionalFormatting>
  <conditionalFormatting sqref="D37:D39">
    <cfRule type="expression" dxfId="11911" priority="1759" stopIfTrue="1">
      <formula>D37="FAZER COMP"</formula>
    </cfRule>
  </conditionalFormatting>
  <conditionalFormatting sqref="D38:D40">
    <cfRule type="expression" dxfId="11910" priority="1767" stopIfTrue="1">
      <formula>$B38=""</formula>
    </cfRule>
    <cfRule type="expression" dxfId="11909" priority="1768" stopIfTrue="1">
      <formula>$F38&lt;&gt;""</formula>
    </cfRule>
    <cfRule type="expression" dxfId="11908" priority="1766" stopIfTrue="1">
      <formula>CONCATENATE($C38,$B38)=""</formula>
    </cfRule>
    <cfRule type="expression" dxfId="11907" priority="1765" stopIfTrue="1">
      <formula>CONCATENATE($A38,$B38,$C38,$E38)=""</formula>
    </cfRule>
  </conditionalFormatting>
  <conditionalFormatting sqref="D41">
    <cfRule type="expression" dxfId="11906" priority="1550" stopIfTrue="1">
      <formula>CONCATENATE($A41,$B41,$C41,$E41)=""</formula>
    </cfRule>
    <cfRule type="expression" dxfId="11905" priority="1551" stopIfTrue="1">
      <formula>CONCATENATE($C41,$B41)=""</formula>
    </cfRule>
    <cfRule type="expression" dxfId="11904" priority="1553" stopIfTrue="1">
      <formula>$F41&lt;&gt;""</formula>
    </cfRule>
    <cfRule type="expression" dxfId="11903" priority="1552" stopIfTrue="1">
      <formula>$B41=""</formula>
    </cfRule>
    <cfRule type="expression" dxfId="11902" priority="1544" stopIfTrue="1">
      <formula>D41="FAZER COMP"</formula>
    </cfRule>
  </conditionalFormatting>
  <conditionalFormatting sqref="D43">
    <cfRule type="expression" dxfId="11901" priority="846" stopIfTrue="1">
      <formula>CONCATENATE($C43,$B43,#REF!)=""</formula>
    </cfRule>
    <cfRule type="expression" dxfId="11900" priority="845" stopIfTrue="1">
      <formula>CONCATENATE($A43,$B43,$C43,$E43)=""</formula>
    </cfRule>
    <cfRule type="expression" dxfId="11899" priority="852" stopIfTrue="1">
      <formula>$F43&lt;&gt;""</formula>
    </cfRule>
    <cfRule type="expression" dxfId="11898" priority="851" stopIfTrue="1">
      <formula>$B43=""</formula>
    </cfRule>
    <cfRule type="expression" dxfId="11897" priority="850" stopIfTrue="1">
      <formula>CONCATENATE($C43,$B43)=""</formula>
    </cfRule>
    <cfRule type="expression" dxfId="11896" priority="848" stopIfTrue="1">
      <formula>$F43&lt;&gt;""</formula>
    </cfRule>
    <cfRule type="expression" dxfId="11895" priority="849" stopIfTrue="1">
      <formula>CONCATENATE($A43,$B43,$C43,$E43)=""</formula>
    </cfRule>
    <cfRule type="expression" dxfId="11894" priority="847" stopIfTrue="1">
      <formula>$B43=""</formula>
    </cfRule>
  </conditionalFormatting>
  <conditionalFormatting sqref="D43:D52">
    <cfRule type="expression" dxfId="11893" priority="508" stopIfTrue="1">
      <formula>D43="FAZER COMP"</formula>
    </cfRule>
  </conditionalFormatting>
  <conditionalFormatting sqref="D44:D45">
    <cfRule type="expression" dxfId="11892" priority="919" stopIfTrue="1">
      <formula>CONCATENATE($A44,$B44,$C44,$E44)=""</formula>
    </cfRule>
    <cfRule type="expression" dxfId="11891" priority="920" stopIfTrue="1">
      <formula>CONCATENATE($C44,$B44)=""</formula>
    </cfRule>
    <cfRule type="expression" dxfId="11890" priority="921" stopIfTrue="1">
      <formula>$B44=""</formula>
    </cfRule>
    <cfRule type="expression" dxfId="11889" priority="922" stopIfTrue="1">
      <formula>$F44&lt;&gt;""</formula>
    </cfRule>
  </conditionalFormatting>
  <conditionalFormatting sqref="D49">
    <cfRule type="expression" dxfId="11888" priority="912" stopIfTrue="1">
      <formula>$F49&lt;&gt;""</formula>
    </cfRule>
    <cfRule type="expression" dxfId="11887" priority="911" stopIfTrue="1">
      <formula>$B49=""</formula>
    </cfRule>
    <cfRule type="expression" dxfId="11886" priority="910" stopIfTrue="1">
      <formula>CONCATENATE($C49,$B49)=""</formula>
    </cfRule>
    <cfRule type="expression" dxfId="11885" priority="909" stopIfTrue="1">
      <formula>CONCATENATE($A49,$B49,$C49,$E49)=""</formula>
    </cfRule>
  </conditionalFormatting>
  <conditionalFormatting sqref="D50:D56">
    <cfRule type="expression" dxfId="11884" priority="636" stopIfTrue="1">
      <formula>$B50=""</formula>
    </cfRule>
    <cfRule type="expression" dxfId="11883" priority="637" stopIfTrue="1">
      <formula>$F50&lt;&gt;""</formula>
    </cfRule>
    <cfRule type="expression" dxfId="11882" priority="635" stopIfTrue="1">
      <formula>CONCATENATE($C50,$B50)=""</formula>
    </cfRule>
    <cfRule type="expression" dxfId="11881" priority="634" stopIfTrue="1">
      <formula>CONCATENATE($A50,$B50,$C50,$E50)=""</formula>
    </cfRule>
  </conditionalFormatting>
  <conditionalFormatting sqref="D54:D77">
    <cfRule type="expression" dxfId="11880" priority="248" stopIfTrue="1">
      <formula>D54="FAZER COMP"</formula>
    </cfRule>
  </conditionalFormatting>
  <conditionalFormatting sqref="D57:D77">
    <cfRule type="expression" dxfId="11879" priority="257" stopIfTrue="1">
      <formula>$F57&lt;&gt;""</formula>
    </cfRule>
    <cfRule type="expression" dxfId="11878" priority="256" stopIfTrue="1">
      <formula>$B57=""</formula>
    </cfRule>
    <cfRule type="expression" dxfId="11877" priority="255" stopIfTrue="1">
      <formula>CONCATENATE($C57,$B57)=""</formula>
    </cfRule>
    <cfRule type="expression" dxfId="11876" priority="254" stopIfTrue="1">
      <formula>CONCATENATE($A57,$B57,$C57,$E57)=""</formula>
    </cfRule>
  </conditionalFormatting>
  <conditionalFormatting sqref="D79">
    <cfRule type="expression" dxfId="11875" priority="106" stopIfTrue="1">
      <formula>CONCATENATE($A79,$B79,$C79,$E79)=""</formula>
    </cfRule>
    <cfRule type="expression" dxfId="11874" priority="109" stopIfTrue="1">
      <formula>$F79&lt;&gt;""</formula>
    </cfRule>
    <cfRule type="expression" dxfId="11873" priority="111" stopIfTrue="1">
      <formula>CONCATENATE($C79,$B79)=""</formula>
    </cfRule>
    <cfRule type="expression" dxfId="11872" priority="112" stopIfTrue="1">
      <formula>$B79=""</formula>
    </cfRule>
    <cfRule type="expression" dxfId="11871" priority="113" stopIfTrue="1">
      <formula>$F79&lt;&gt;""</formula>
    </cfRule>
    <cfRule type="expression" dxfId="11870" priority="108" stopIfTrue="1">
      <formula>$B79=""</formula>
    </cfRule>
    <cfRule type="expression" dxfId="11869" priority="110" stopIfTrue="1">
      <formula>CONCATENATE($A79,$B79,$C79,$E79)=""</formula>
    </cfRule>
    <cfRule type="expression" dxfId="11868" priority="107" stopIfTrue="1">
      <formula>CONCATENATE($C79,$B79,#REF!)=""</formula>
    </cfRule>
  </conditionalFormatting>
  <conditionalFormatting sqref="D79:D81">
    <cfRule type="expression" dxfId="11867" priority="104" stopIfTrue="1">
      <formula>D79="FAZER COMP"</formula>
    </cfRule>
  </conditionalFormatting>
  <conditionalFormatting sqref="D80:D81">
    <cfRule type="expression" dxfId="11866" priority="157" stopIfTrue="1">
      <formula>$B80=""</formula>
    </cfRule>
    <cfRule type="expression" dxfId="11865" priority="156" stopIfTrue="1">
      <formula>CONCATENATE($C80,$B80)=""</formula>
    </cfRule>
    <cfRule type="expression" dxfId="11864" priority="155" stopIfTrue="1">
      <formula>CONCATENATE($A80,$B80,$C80,$E80)=""</formula>
    </cfRule>
    <cfRule type="expression" dxfId="11863" priority="158" stopIfTrue="1">
      <formula>$F80&lt;&gt;""</formula>
    </cfRule>
  </conditionalFormatting>
  <conditionalFormatting sqref="D83">
    <cfRule type="expression" dxfId="11862" priority="24" stopIfTrue="1">
      <formula>$B83=""</formula>
    </cfRule>
    <cfRule type="expression" dxfId="11861" priority="18" stopIfTrue="1">
      <formula>CONCATENATE($A83,$B83,$C83,$E83)=""</formula>
    </cfRule>
    <cfRule type="expression" dxfId="11860" priority="19" stopIfTrue="1">
      <formula>CONCATENATE($C83,$B83,#REF!)=""</formula>
    </cfRule>
    <cfRule type="expression" dxfId="11859" priority="20" stopIfTrue="1">
      <formula>$B83=""</formula>
    </cfRule>
    <cfRule type="expression" dxfId="11858" priority="21" stopIfTrue="1">
      <formula>$F83&lt;&gt;""</formula>
    </cfRule>
    <cfRule type="expression" dxfId="11857" priority="23" stopIfTrue="1">
      <formula>CONCATENATE($C83,$B83)=""</formula>
    </cfRule>
    <cfRule type="expression" dxfId="11856" priority="22" stopIfTrue="1">
      <formula>CONCATENATE($A83,$B83,$C83,$E83)=""</formula>
    </cfRule>
    <cfRule type="expression" dxfId="11855" priority="25" stopIfTrue="1">
      <formula>$F83&lt;&gt;""</formula>
    </cfRule>
  </conditionalFormatting>
  <conditionalFormatting sqref="D83:D85">
    <cfRule type="expression" dxfId="11854" priority="16" stopIfTrue="1">
      <formula>D83="FAZER COMP"</formula>
    </cfRule>
  </conditionalFormatting>
  <conditionalFormatting sqref="D84:D85">
    <cfRule type="expression" dxfId="11853" priority="50" stopIfTrue="1">
      <formula>$F84&lt;&gt;""</formula>
    </cfRule>
    <cfRule type="expression" dxfId="11852" priority="49" stopIfTrue="1">
      <formula>$B84=""</formula>
    </cfRule>
    <cfRule type="expression" dxfId="11851" priority="48" stopIfTrue="1">
      <formula>CONCATENATE($C84,$B84)=""</formula>
    </cfRule>
    <cfRule type="expression" dxfId="11850" priority="47" stopIfTrue="1">
      <formula>CONCATENATE($A84,$B84,$C84,$E84)=""</formula>
    </cfRule>
  </conditionalFormatting>
  <conditionalFormatting sqref="D35:F37">
    <cfRule type="expression" dxfId="11849" priority="1780" stopIfTrue="1">
      <formula>CONCATENATE($A35,$B35,$C35,$E35)=""</formula>
    </cfRule>
    <cfRule type="expression" dxfId="11848" priority="1781" stopIfTrue="1">
      <formula>CONCATENATE($C35,$B35,#REF!)=""</formula>
    </cfRule>
    <cfRule type="expression" dxfId="11847" priority="1782" stopIfTrue="1">
      <formula>$B35=""</formula>
    </cfRule>
    <cfRule type="expression" dxfId="11846" priority="1783" stopIfTrue="1">
      <formula>$F35&lt;&gt;""</formula>
    </cfRule>
  </conditionalFormatting>
  <conditionalFormatting sqref="D38:F38">
    <cfRule type="expression" dxfId="11845" priority="1710" stopIfTrue="1">
      <formula>CONCATENATE($A38,$B38,$C38,$E38)=""</formula>
    </cfRule>
    <cfRule type="expression" dxfId="11844" priority="1712" stopIfTrue="1">
      <formula>$B38=""</formula>
    </cfRule>
    <cfRule type="expression" dxfId="11843" priority="1713" stopIfTrue="1">
      <formula>$F38&lt;&gt;""</formula>
    </cfRule>
    <cfRule type="expression" dxfId="11842" priority="1711" stopIfTrue="1">
      <formula>CONCATENATE($C38,$B38,#REF!)=""</formula>
    </cfRule>
  </conditionalFormatting>
  <conditionalFormatting sqref="D39:F40">
    <cfRule type="expression" dxfId="11841" priority="1761" stopIfTrue="1">
      <formula>CONCATENATE($A39,$B39,$C39,$E39)=""</formula>
    </cfRule>
    <cfRule type="expression" dxfId="11840" priority="1762" stopIfTrue="1">
      <formula>CONCATENATE($C39,$B39,#REF!)=""</formula>
    </cfRule>
    <cfRule type="expression" dxfId="11839" priority="1763" stopIfTrue="1">
      <formula>$B39=""</formula>
    </cfRule>
    <cfRule type="expression" dxfId="11838" priority="1764" stopIfTrue="1">
      <formula>$F39&lt;&gt;""</formula>
    </cfRule>
  </conditionalFormatting>
  <conditionalFormatting sqref="D41:F41">
    <cfRule type="expression" dxfId="11837" priority="1546" stopIfTrue="1">
      <formula>CONCATENATE($A41,$B41,$C41,$E41)=""</formula>
    </cfRule>
    <cfRule type="expression" dxfId="11836" priority="1549" stopIfTrue="1">
      <formula>$F41&lt;&gt;""</formula>
    </cfRule>
    <cfRule type="expression" dxfId="11835" priority="1548" stopIfTrue="1">
      <formula>$B41=""</formula>
    </cfRule>
    <cfRule type="expression" dxfId="11834" priority="1547" stopIfTrue="1">
      <formula>CONCATENATE($C41,$B41,#REF!)=""</formula>
    </cfRule>
  </conditionalFormatting>
  <conditionalFormatting sqref="D44:F44">
    <cfRule type="expression" dxfId="11833" priority="948" stopIfTrue="1">
      <formula>D44="FAZER COMP"</formula>
    </cfRule>
    <cfRule type="expression" dxfId="11832" priority="952" stopIfTrue="1">
      <formula>$F44&lt;&gt;""</formula>
    </cfRule>
    <cfRule type="expression" dxfId="11831" priority="951" stopIfTrue="1">
      <formula>$B44=""</formula>
    </cfRule>
    <cfRule type="expression" dxfId="11830" priority="950" stopIfTrue="1">
      <formula>CONCATENATE($C44,$B44,#REF!)=""</formula>
    </cfRule>
    <cfRule type="expression" dxfId="11829" priority="949" stopIfTrue="1">
      <formula>CONCATENATE($A44,$B44,$C44,$E44)=""</formula>
    </cfRule>
  </conditionalFormatting>
  <conditionalFormatting sqref="D45:F45">
    <cfRule type="expression" dxfId="11828" priority="916" stopIfTrue="1">
      <formula>CONCATENATE($C45,$B45,#REF!)=""</formula>
    </cfRule>
    <cfRule type="expression" dxfId="11827" priority="917" stopIfTrue="1">
      <formula>$B45=""</formula>
    </cfRule>
    <cfRule type="expression" dxfId="11826" priority="918" stopIfTrue="1">
      <formula>$F45&lt;&gt;""</formula>
    </cfRule>
    <cfRule type="expression" dxfId="11825" priority="914" stopIfTrue="1">
      <formula>D45="FAZER COMP"</formula>
    </cfRule>
    <cfRule type="expression" dxfId="11824" priority="915" stopIfTrue="1">
      <formula>CONCATENATE($A45,$B45,$C45,$E45)=""</formula>
    </cfRule>
  </conditionalFormatting>
  <conditionalFormatting sqref="D49:F50">
    <cfRule type="expression" dxfId="11823" priority="900" stopIfTrue="1">
      <formula>D49="FAZER COMP"</formula>
    </cfRule>
    <cfRule type="expression" dxfId="11822" priority="904" stopIfTrue="1">
      <formula>$F49&lt;&gt;""</formula>
    </cfRule>
    <cfRule type="expression" dxfId="11821" priority="903" stopIfTrue="1">
      <formula>$B49=""</formula>
    </cfRule>
    <cfRule type="expression" dxfId="11820" priority="902" stopIfTrue="1">
      <formula>CONCATENATE($C49,$B49,#REF!)=""</formula>
    </cfRule>
    <cfRule type="expression" dxfId="11819" priority="901" stopIfTrue="1">
      <formula>CONCATENATE($A49,$B49,$C49,$E49)=""</formula>
    </cfRule>
  </conditionalFormatting>
  <conditionalFormatting sqref="D51:F52">
    <cfRule type="expression" dxfId="11818" priority="630" stopIfTrue="1">
      <formula>CONCATENATE($A51,$B51,$C51,$E51)=""</formula>
    </cfRule>
    <cfRule type="expression" dxfId="11817" priority="629" stopIfTrue="1">
      <formula>D51="FAZER COMP"</formula>
    </cfRule>
    <cfRule type="expression" dxfId="11816" priority="632" stopIfTrue="1">
      <formula>$B51=""</formula>
    </cfRule>
    <cfRule type="expression" dxfId="11815" priority="633" stopIfTrue="1">
      <formula>$F51&lt;&gt;""</formula>
    </cfRule>
    <cfRule type="expression" dxfId="11814" priority="631" stopIfTrue="1">
      <formula>CONCATENATE($C51,$B51,#REF!)=""</formula>
    </cfRule>
  </conditionalFormatting>
  <conditionalFormatting sqref="D80:F80">
    <cfRule type="expression" dxfId="11813" priority="176" stopIfTrue="1">
      <formula>CONCATENATE($C80,$B80,#REF!)=""</formula>
    </cfRule>
    <cfRule type="expression" dxfId="11812" priority="175" stopIfTrue="1">
      <formula>CONCATENATE($A80,$B80,$C80,$E80)=""</formula>
    </cfRule>
    <cfRule type="expression" dxfId="11811" priority="174" stopIfTrue="1">
      <formula>D80="FAZER COMP"</formula>
    </cfRule>
    <cfRule type="expression" dxfId="11810" priority="178" stopIfTrue="1">
      <formula>$F80&lt;&gt;""</formula>
    </cfRule>
    <cfRule type="expression" dxfId="11809" priority="177" stopIfTrue="1">
      <formula>$B80=""</formula>
    </cfRule>
  </conditionalFormatting>
  <conditionalFormatting sqref="D81:F81">
    <cfRule type="expression" dxfId="11808" priority="154" stopIfTrue="1">
      <formula>$F81&lt;&gt;""</formula>
    </cfRule>
    <cfRule type="expression" dxfId="11807" priority="150" stopIfTrue="1">
      <formula>D81="FAZER COMP"</formula>
    </cfRule>
    <cfRule type="expression" dxfId="11806" priority="151" stopIfTrue="1">
      <formula>CONCATENATE($A81,$B81,$C81,$E81)=""</formula>
    </cfRule>
    <cfRule type="expression" dxfId="11805" priority="152" stopIfTrue="1">
      <formula>CONCATENATE($C81,$B81,#REF!)=""</formula>
    </cfRule>
    <cfRule type="expression" dxfId="11804" priority="153" stopIfTrue="1">
      <formula>$B81=""</formula>
    </cfRule>
  </conditionalFormatting>
  <conditionalFormatting sqref="D84:F84">
    <cfRule type="expression" dxfId="11803" priority="63" stopIfTrue="1">
      <formula>CONCATENATE($C84,$B84,#REF!)=""</formula>
    </cfRule>
    <cfRule type="expression" dxfId="11802" priority="62" stopIfTrue="1">
      <formula>CONCATENATE($A84,$B84,$C84,$E84)=""</formula>
    </cfRule>
    <cfRule type="expression" dxfId="11801" priority="61" stopIfTrue="1">
      <formula>D84="FAZER COMP"</formula>
    </cfRule>
    <cfRule type="expression" dxfId="11800" priority="65" stopIfTrue="1">
      <formula>$F84&lt;&gt;""</formula>
    </cfRule>
    <cfRule type="expression" dxfId="11799" priority="64" stopIfTrue="1">
      <formula>$B84=""</formula>
    </cfRule>
  </conditionalFormatting>
  <conditionalFormatting sqref="D85:F85">
    <cfRule type="expression" dxfId="11798" priority="42" stopIfTrue="1">
      <formula>D85="FAZER COMP"</formula>
    </cfRule>
    <cfRule type="expression" dxfId="11797" priority="43" stopIfTrue="1">
      <formula>CONCATENATE($A85,$B85,$C85,$E85)=""</formula>
    </cfRule>
    <cfRule type="expression" dxfId="11796" priority="45" stopIfTrue="1">
      <formula>$B85=""</formula>
    </cfRule>
    <cfRule type="expression" dxfId="11795" priority="46" stopIfTrue="1">
      <formula>$F85&lt;&gt;""</formula>
    </cfRule>
    <cfRule type="expression" dxfId="11794" priority="44" stopIfTrue="1">
      <formula>CONCATENATE($C85,$B85,#REF!)=""</formula>
    </cfRule>
  </conditionalFormatting>
  <conditionalFormatting sqref="D21:G21">
    <cfRule type="expression" dxfId="11793" priority="57405" stopIfTrue="1">
      <formula>$F21&lt;&gt;""</formula>
    </cfRule>
    <cfRule type="expression" dxfId="11792" priority="57404" stopIfTrue="1">
      <formula>$B21=""</formula>
    </cfRule>
    <cfRule type="expression" dxfId="11791" priority="57402" stopIfTrue="1">
      <formula>CONCATENATE($A21,$B21,$C21,$E21)=""</formula>
    </cfRule>
    <cfRule type="expression" dxfId="11790" priority="57403" stopIfTrue="1">
      <formula>CONCATENATE($C21,$B21,#REF!)=""</formula>
    </cfRule>
  </conditionalFormatting>
  <conditionalFormatting sqref="D21:G23 I21:J23">
    <cfRule type="expression" dxfId="11789" priority="6431" stopIfTrue="1">
      <formula>D21="FAZER COMP"</formula>
    </cfRule>
  </conditionalFormatting>
  <conditionalFormatting sqref="D28:G30 I28:J32">
    <cfRule type="expression" dxfId="11788" priority="993" stopIfTrue="1">
      <formula>$F28&lt;&gt;""</formula>
    </cfRule>
    <cfRule type="expression" dxfId="11787" priority="992" stopIfTrue="1">
      <formula>$B28=""</formula>
    </cfRule>
    <cfRule type="expression" dxfId="11786" priority="991" stopIfTrue="1">
      <formula>CONCATENATE($C28,$B28,#REF!)=""</formula>
    </cfRule>
    <cfRule type="expression" dxfId="11785" priority="990" stopIfTrue="1">
      <formula>CONCATENATE($A28,$B28,$C28,$E28)=""</formula>
    </cfRule>
  </conditionalFormatting>
  <conditionalFormatting sqref="D28:G32 I28:J32">
    <cfRule type="expression" dxfId="11784" priority="989" stopIfTrue="1">
      <formula>D28="FAZER COMP"</formula>
    </cfRule>
  </conditionalFormatting>
  <conditionalFormatting sqref="D31:G32">
    <cfRule type="expression" dxfId="11783" priority="1027" stopIfTrue="1">
      <formula>$B31=""</formula>
    </cfRule>
    <cfRule type="expression" dxfId="11782" priority="1026" stopIfTrue="1">
      <formula>CONCATENATE($C31,$B31,#REF!)=""</formula>
    </cfRule>
    <cfRule type="expression" dxfId="11781" priority="1025" stopIfTrue="1">
      <formula>CONCATENATE($A31,$B31,$C31,$E31)=""</formula>
    </cfRule>
    <cfRule type="expression" dxfId="11780" priority="1028" stopIfTrue="1">
      <formula>$F31&lt;&gt;""</formula>
    </cfRule>
  </conditionalFormatting>
  <conditionalFormatting sqref="D35:G41">
    <cfRule type="expression" dxfId="11779" priority="1545" stopIfTrue="1">
      <formula>D35="FAZER COMP"</formula>
    </cfRule>
  </conditionalFormatting>
  <conditionalFormatting sqref="E43:G43">
    <cfRule type="expression" dxfId="11778" priority="954" stopIfTrue="1">
      <formula>CONCATENATE($A43,$B43,$C43,$E43)=""</formula>
    </cfRule>
    <cfRule type="expression" dxfId="11777" priority="953" stopIfTrue="1">
      <formula>E43="FAZER COMP"</formula>
    </cfRule>
    <cfRule type="expression" dxfId="11776" priority="955" stopIfTrue="1">
      <formula>CONCATENATE($C43,$B43,#REF!)=""</formula>
    </cfRule>
    <cfRule type="expression" dxfId="11775" priority="956" stopIfTrue="1">
      <formula>$B43=""</formula>
    </cfRule>
    <cfRule type="expression" dxfId="11774" priority="957" stopIfTrue="1">
      <formula>$F43&lt;&gt;""</formula>
    </cfRule>
  </conditionalFormatting>
  <conditionalFormatting sqref="E79:G79">
    <cfRule type="expression" dxfId="11773" priority="183" stopIfTrue="1">
      <formula>$F79&lt;&gt;""</formula>
    </cfRule>
    <cfRule type="expression" dxfId="11772" priority="182" stopIfTrue="1">
      <formula>$B79=""</formula>
    </cfRule>
    <cfRule type="expression" dxfId="11771" priority="181" stopIfTrue="1">
      <formula>CONCATENATE($C79,$B79,#REF!)=""</formula>
    </cfRule>
    <cfRule type="expression" dxfId="11770" priority="179" stopIfTrue="1">
      <formula>E79="FAZER COMP"</formula>
    </cfRule>
    <cfRule type="expression" dxfId="11769" priority="180" stopIfTrue="1">
      <formula>CONCATENATE($A79,$B79,$C79,$E79)=""</formula>
    </cfRule>
  </conditionalFormatting>
  <conditionalFormatting sqref="E83:G83">
    <cfRule type="expression" dxfId="11768" priority="70" stopIfTrue="1">
      <formula>$F83&lt;&gt;""</formula>
    </cfRule>
    <cfRule type="expression" dxfId="11767" priority="69" stopIfTrue="1">
      <formula>$B83=""</formula>
    </cfRule>
    <cfRule type="expression" dxfId="11766" priority="67" stopIfTrue="1">
      <formula>CONCATENATE($A83,$B83,$C83,$E83)=""</formula>
    </cfRule>
    <cfRule type="expression" dxfId="11765" priority="66" stopIfTrue="1">
      <formula>E83="FAZER COMP"</formula>
    </cfRule>
    <cfRule type="expression" dxfId="11764" priority="68" stopIfTrue="1">
      <formula>CONCATENATE($C83,$B83,#REF!)=""</formula>
    </cfRule>
  </conditionalFormatting>
  <conditionalFormatting sqref="G35:G41">
    <cfRule type="expression" dxfId="11763" priority="1937" stopIfTrue="1">
      <formula>CONCATENATE($A35,$B35,$C35,$E35)=""</formula>
    </cfRule>
    <cfRule type="expression" dxfId="11762" priority="1938" stopIfTrue="1">
      <formula>CONCATENATE($C35,$B35,#REF!)=""</formula>
    </cfRule>
    <cfRule type="expression" dxfId="11761" priority="1939" stopIfTrue="1">
      <formula>$B35=""</formula>
    </cfRule>
    <cfRule type="expression" dxfId="11760" priority="1940" stopIfTrue="1">
      <formula>$F35&lt;&gt;""</formula>
    </cfRule>
  </conditionalFormatting>
  <conditionalFormatting sqref="G44:G45">
    <cfRule type="expression" dxfId="11759" priority="924" stopIfTrue="1">
      <formula>CONCATENATE($A44,$B44,$C44,$E44)=""</formula>
    </cfRule>
    <cfRule type="expression" dxfId="11758" priority="927" stopIfTrue="1">
      <formula>$F44&lt;&gt;""</formula>
    </cfRule>
    <cfRule type="expression" dxfId="11757" priority="923" stopIfTrue="1">
      <formula>G44="FAZER COMP"</formula>
    </cfRule>
    <cfRule type="expression" dxfId="11756" priority="925" stopIfTrue="1">
      <formula>CONCATENATE($C44,$B44,#REF!)=""</formula>
    </cfRule>
    <cfRule type="expression" dxfId="11755" priority="926" stopIfTrue="1">
      <formula>$B44=""</formula>
    </cfRule>
  </conditionalFormatting>
  <conditionalFormatting sqref="G49:G52">
    <cfRule type="expression" dxfId="11754" priority="644" stopIfTrue="1">
      <formula>CONCATENATE($A49,$B49,$C49,$E49)=""</formula>
    </cfRule>
    <cfRule type="expression" dxfId="11753" priority="645" stopIfTrue="1">
      <formula>CONCATENATE($C49,$B49,#REF!)=""</formula>
    </cfRule>
    <cfRule type="expression" dxfId="11752" priority="646" stopIfTrue="1">
      <formula>$B49=""</formula>
    </cfRule>
    <cfRule type="expression" dxfId="11751" priority="647" stopIfTrue="1">
      <formula>$F49&lt;&gt;""</formula>
    </cfRule>
    <cfRule type="expression" dxfId="11750" priority="643" stopIfTrue="1">
      <formula>G49="FAZER COMP"</formula>
    </cfRule>
  </conditionalFormatting>
  <conditionalFormatting sqref="G80:G81">
    <cfRule type="expression" dxfId="11749" priority="160" stopIfTrue="1">
      <formula>CONCATENATE($A80,$B80,$C80,$E80)=""</formula>
    </cfRule>
    <cfRule type="expression" dxfId="11748" priority="163" stopIfTrue="1">
      <formula>$F80&lt;&gt;""</formula>
    </cfRule>
    <cfRule type="expression" dxfId="11747" priority="159" stopIfTrue="1">
      <formula>G80="FAZER COMP"</formula>
    </cfRule>
    <cfRule type="expression" dxfId="11746" priority="161" stopIfTrue="1">
      <formula>CONCATENATE($C80,$B80,#REF!)=""</formula>
    </cfRule>
    <cfRule type="expression" dxfId="11745" priority="162" stopIfTrue="1">
      <formula>$B80=""</formula>
    </cfRule>
  </conditionalFormatting>
  <conditionalFormatting sqref="G84:G85">
    <cfRule type="expression" dxfId="11744" priority="55" stopIfTrue="1">
      <formula>$F84&lt;&gt;""</formula>
    </cfRule>
    <cfRule type="expression" dxfId="11743" priority="52" stopIfTrue="1">
      <formula>CONCATENATE($A84,$B84,$C84,$E84)=""</formula>
    </cfRule>
    <cfRule type="expression" dxfId="11742" priority="51" stopIfTrue="1">
      <formula>G84="FAZER COMP"</formula>
    </cfRule>
    <cfRule type="expression" dxfId="11741" priority="53" stopIfTrue="1">
      <formula>CONCATENATE($C84,$B84,#REF!)=""</formula>
    </cfRule>
    <cfRule type="expression" dxfId="11740" priority="54" stopIfTrue="1">
      <formula>$B84=""</formula>
    </cfRule>
  </conditionalFormatting>
  <conditionalFormatting sqref="I21:J23 D23:G23">
    <cfRule type="expression" dxfId="11739" priority="6434" stopIfTrue="1">
      <formula>$B21=""</formula>
    </cfRule>
    <cfRule type="expression" dxfId="11738" priority="6435" stopIfTrue="1">
      <formula>$F21&lt;&gt;""</formula>
    </cfRule>
    <cfRule type="expression" dxfId="11737" priority="6432" stopIfTrue="1">
      <formula>CONCATENATE($A21,$B21,$C21,$E21)=""</formula>
    </cfRule>
    <cfRule type="expression" dxfId="11736" priority="6433" stopIfTrue="1">
      <formula>CONCATENATE($C21,$B21,#REF!)=""</formula>
    </cfRule>
  </conditionalFormatting>
  <conditionalFormatting sqref="I34:J41">
    <cfRule type="expression" dxfId="11735" priority="958" stopIfTrue="1">
      <formula>I34="FAZER COMP"</formula>
    </cfRule>
    <cfRule type="expression" dxfId="11734" priority="959" stopIfTrue="1">
      <formula>CONCATENATE($A34,$B34,$C34,$E34)=""</formula>
    </cfRule>
    <cfRule type="expression" dxfId="11733" priority="961" stopIfTrue="1">
      <formula>$B34=""</formula>
    </cfRule>
    <cfRule type="expression" dxfId="11732" priority="962" stopIfTrue="1">
      <formula>$F34&lt;&gt;""</formula>
    </cfRule>
    <cfRule type="expression" dxfId="11731" priority="960" stopIfTrue="1">
      <formula>CONCATENATE($C34,$B34,#REF!)=""</formula>
    </cfRule>
  </conditionalFormatting>
  <conditionalFormatting sqref="I43:J77 D53:G77">
    <cfRule type="expression" dxfId="11730" priority="252" stopIfTrue="1">
      <formula>$B43=""</formula>
    </cfRule>
    <cfRule type="expression" dxfId="11729" priority="249" stopIfTrue="1">
      <formula>D43="FAZER COMP"</formula>
    </cfRule>
    <cfRule type="expression" dxfId="11728" priority="250" stopIfTrue="1">
      <formula>CONCATENATE($A43,$B43,$C43,$E43)=""</formula>
    </cfRule>
    <cfRule type="expression" dxfId="11727" priority="251" stopIfTrue="1">
      <formula>CONCATENATE($C43,$B43,#REF!)=""</formula>
    </cfRule>
    <cfRule type="expression" dxfId="11726" priority="253" stopIfTrue="1">
      <formula>$F43&lt;&gt;""</formula>
    </cfRule>
  </conditionalFormatting>
  <conditionalFormatting sqref="I79:J81">
    <cfRule type="expression" dxfId="11725" priority="7" stopIfTrue="1">
      <formula>CONCATENATE($A79,$B79,$C79,$E79)=""</formula>
    </cfRule>
    <cfRule type="expression" dxfId="11724" priority="6" stopIfTrue="1">
      <formula>I79="FAZER COMP"</formula>
    </cfRule>
    <cfRule type="expression" dxfId="11723" priority="8" stopIfTrue="1">
      <formula>CONCATENATE($C79,$B79,#REF!)=""</formula>
    </cfRule>
    <cfRule type="expression" dxfId="11722" priority="10" stopIfTrue="1">
      <formula>$F79&lt;&gt;""</formula>
    </cfRule>
    <cfRule type="expression" dxfId="11721" priority="9" stopIfTrue="1">
      <formula>$B79=""</formula>
    </cfRule>
  </conditionalFormatting>
  <conditionalFormatting sqref="I83:J87">
    <cfRule type="expression" dxfId="11720" priority="5" stopIfTrue="1">
      <formula>$F83&lt;&gt;""</formula>
    </cfRule>
    <cfRule type="expression" dxfId="11719" priority="1" stopIfTrue="1">
      <formula>I83="FAZER COMP"</formula>
    </cfRule>
    <cfRule type="expression" dxfId="11718" priority="2" stopIfTrue="1">
      <formula>CONCATENATE($A83,$B83,$C83,$E83)=""</formula>
    </cfRule>
    <cfRule type="expression" dxfId="11717" priority="3" stopIfTrue="1">
      <formula>CONCATENATE($C83,$B83,#REF!)=""</formula>
    </cfRule>
    <cfRule type="expression" dxfId="11716" priority="4" stopIfTrue="1">
      <formula>$B83=""</formula>
    </cfRule>
  </conditionalFormatting>
  <printOptions horizontalCentered="1"/>
  <pageMargins left="0.47244094488188981" right="0.47244094488188981" top="0.47244094488188981" bottom="0.47244094488188981" header="0.19685039370078741" footer="0.19685039370078741"/>
  <pageSetup paperSize="9" scale="34" fitToHeight="0" orientation="landscape" r:id="rId1"/>
  <headerFooter>
    <oddFooter>&amp;R&amp;"-,Negrito"&amp;A-&amp;P/&amp;N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8"/>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85546875" style="8" customWidth="1"/>
    <col min="13" max="13" width="0.140625" style="8" customWidth="1"/>
    <col min="14" max="16" width="9.42578125" style="8"/>
    <col min="17" max="16384" width="9.42578125" style="9"/>
  </cols>
  <sheetData>
    <row r="3" spans="1:13">
      <c r="E3" s="12"/>
      <c r="H3" s="12"/>
    </row>
    <row r="4" spans="1:13" ht="27.75">
      <c r="A4" s="810" t="str">
        <f>'CAP2'!A4:M4</f>
        <v>JUSTIÇA FEDERAL NA PARAÍBA</v>
      </c>
      <c r="B4" s="810"/>
      <c r="C4" s="810"/>
      <c r="D4" s="810"/>
      <c r="E4" s="810"/>
      <c r="F4" s="810"/>
      <c r="G4" s="810"/>
      <c r="H4" s="810"/>
      <c r="I4" s="810"/>
      <c r="J4" s="810"/>
      <c r="K4" s="810"/>
      <c r="L4" s="810"/>
      <c r="M4" s="810"/>
    </row>
    <row r="6" spans="1:13">
      <c r="F6" s="12"/>
    </row>
    <row r="24" spans="1:13">
      <c r="A24" s="9"/>
      <c r="B24" s="9"/>
      <c r="C24" s="9"/>
      <c r="D24" s="9"/>
      <c r="E24" s="9"/>
      <c r="F24" s="9"/>
      <c r="G24" s="9"/>
      <c r="H24" s="9"/>
      <c r="I24" s="9"/>
      <c r="J24" s="9"/>
      <c r="K24" s="9"/>
      <c r="L24" s="9"/>
      <c r="M24" s="9"/>
    </row>
    <row r="25" spans="1:13">
      <c r="A25" s="13"/>
      <c r="B25" s="800"/>
      <c r="C25" s="800"/>
      <c r="D25" s="800"/>
      <c r="E25" s="800"/>
      <c r="F25" s="800"/>
      <c r="G25" s="800"/>
      <c r="H25" s="800"/>
      <c r="I25" s="800"/>
      <c r="J25" s="800"/>
    </row>
    <row r="27" spans="1:13" ht="34.5" thickBot="1">
      <c r="A27" s="801" t="s">
        <v>308</v>
      </c>
      <c r="B27" s="801"/>
      <c r="C27" s="801"/>
      <c r="D27" s="801"/>
      <c r="E27" s="801"/>
      <c r="F27" s="801"/>
      <c r="G27" s="801"/>
      <c r="H27" s="801"/>
      <c r="I27" s="801"/>
      <c r="J27" s="801"/>
      <c r="K27" s="801"/>
      <c r="L27" s="801"/>
      <c r="M27" s="801"/>
    </row>
    <row r="28" spans="1:13" ht="21" thickTop="1">
      <c r="B28" s="800"/>
      <c r="C28" s="800"/>
      <c r="D28" s="800"/>
      <c r="E28" s="800"/>
      <c r="F28" s="800"/>
      <c r="G28" s="800"/>
      <c r="H28" s="800"/>
      <c r="I28" s="800"/>
      <c r="J28" s="800"/>
      <c r="K28" s="800"/>
    </row>
    <row r="29" spans="1:13">
      <c r="A29" s="12"/>
      <c r="B29" s="12"/>
    </row>
    <row r="37" spans="1:13" ht="26.25">
      <c r="A37" s="14"/>
      <c r="B37" s="804"/>
      <c r="C37" s="804"/>
      <c r="D37" s="804"/>
      <c r="E37" s="804"/>
      <c r="F37" s="804"/>
      <c r="G37" s="804"/>
      <c r="H37" s="804"/>
      <c r="I37" s="804"/>
      <c r="J37" s="804"/>
      <c r="K37" s="804"/>
      <c r="L37" s="804"/>
      <c r="M37" s="804"/>
    </row>
    <row r="38" spans="1:13" ht="35.25" customHeight="1">
      <c r="A38" s="14"/>
      <c r="B38" s="804"/>
      <c r="C38" s="804"/>
      <c r="D38" s="804"/>
      <c r="E38" s="804"/>
      <c r="F38" s="804"/>
      <c r="G38" s="804"/>
      <c r="H38" s="804"/>
      <c r="I38" s="804"/>
      <c r="J38" s="804"/>
      <c r="K38" s="804"/>
      <c r="L38" s="804"/>
      <c r="M38" s="804"/>
    </row>
    <row r="39" spans="1:13" ht="26.25">
      <c r="A39" s="14"/>
      <c r="B39" s="804"/>
      <c r="C39" s="804"/>
      <c r="D39" s="804"/>
      <c r="E39" s="804"/>
      <c r="F39" s="804"/>
      <c r="G39" s="804"/>
      <c r="H39" s="804"/>
      <c r="I39" s="804"/>
      <c r="J39" s="804"/>
      <c r="K39" s="804"/>
      <c r="L39" s="804"/>
      <c r="M39" s="804"/>
    </row>
    <row r="41" spans="1:13" ht="26.25">
      <c r="A41" s="14"/>
      <c r="B41" s="804"/>
      <c r="C41" s="804"/>
      <c r="D41" s="804"/>
      <c r="E41" s="804"/>
      <c r="F41" s="804"/>
      <c r="G41" s="804"/>
      <c r="H41" s="804"/>
      <c r="I41" s="804"/>
      <c r="J41" s="804"/>
      <c r="K41" s="804"/>
      <c r="L41" s="804"/>
      <c r="M41" s="804"/>
    </row>
    <row r="42" spans="1:13" ht="26.25">
      <c r="A42" s="14"/>
      <c r="B42" s="804"/>
      <c r="C42" s="804"/>
      <c r="D42" s="804"/>
      <c r="E42" s="804"/>
      <c r="F42" s="804"/>
      <c r="G42" s="804"/>
      <c r="H42" s="804"/>
      <c r="I42" s="804"/>
      <c r="J42" s="804"/>
      <c r="K42" s="804"/>
      <c r="L42" s="804"/>
      <c r="M42" s="804"/>
    </row>
    <row r="43" spans="1:13" ht="33.75" customHeight="1">
      <c r="A43" s="14"/>
      <c r="B43" s="804"/>
      <c r="C43" s="804"/>
      <c r="D43" s="804"/>
      <c r="E43" s="804"/>
      <c r="F43" s="804"/>
      <c r="G43" s="804"/>
      <c r="H43" s="804"/>
      <c r="I43" s="804"/>
      <c r="J43" s="804"/>
      <c r="K43" s="804"/>
      <c r="L43" s="804"/>
      <c r="M43" s="804"/>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scale="42" orientation="portrait" horizont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33</vt:i4>
      </vt:variant>
      <vt:variant>
        <vt:lpstr>Intervalos Nomeados</vt:lpstr>
      </vt:variant>
      <vt:variant>
        <vt:i4>26</vt:i4>
      </vt:variant>
    </vt:vector>
  </HeadingPairs>
  <TitlesOfParts>
    <vt:vector size="59" baseType="lpstr">
      <vt:lpstr>CAPA</vt:lpstr>
      <vt:lpstr>INTRODUÇÃO</vt:lpstr>
      <vt:lpstr>NOTAS</vt:lpstr>
      <vt:lpstr>SUMÁRIO</vt:lpstr>
      <vt:lpstr>CAP1</vt:lpstr>
      <vt:lpstr>RESUMO</vt:lpstr>
      <vt:lpstr>CAP2</vt:lpstr>
      <vt:lpstr>SINTÉTICA</vt:lpstr>
      <vt:lpstr>CAP 3</vt:lpstr>
      <vt:lpstr>QNT1</vt:lpstr>
      <vt:lpstr>CAP4</vt:lpstr>
      <vt:lpstr>CPU</vt:lpstr>
      <vt:lpstr>CAP5</vt:lpstr>
      <vt:lpstr>MAPA DE COTAÇÕES</vt:lpstr>
      <vt:lpstr>Plan15</vt:lpstr>
      <vt:lpstr>CAP6</vt:lpstr>
      <vt:lpstr>B.D.I.- Obras</vt:lpstr>
      <vt:lpstr>B.D.I. - Equipamentos</vt:lpstr>
      <vt:lpstr>CAP7</vt:lpstr>
      <vt:lpstr>CRONOGRAMA</vt:lpstr>
      <vt:lpstr>ENCARGOS SOCIAIS</vt:lpstr>
      <vt:lpstr>CAP8</vt:lpstr>
      <vt:lpstr>B.COMP</vt:lpstr>
      <vt:lpstr>B.INSUMO</vt:lpstr>
      <vt:lpstr>Resumo do Orçamento</vt:lpstr>
      <vt:lpstr>Orçamento Sintético</vt:lpstr>
      <vt:lpstr>Orçamento Analítico</vt:lpstr>
      <vt:lpstr>CURVA ABC - MATERIAIS</vt:lpstr>
      <vt:lpstr>CURVA ABC - SERVIÇOS</vt:lpstr>
      <vt:lpstr>BDI</vt:lpstr>
      <vt:lpstr>ENCARGOS SOCIAIS </vt:lpstr>
      <vt:lpstr>B. COT</vt:lpstr>
      <vt:lpstr>Cronograma Físico e Financeiro</vt:lpstr>
      <vt:lpstr>'B. COT'!Print_Area</vt:lpstr>
      <vt:lpstr>'B.D.I. - Equipamentos'!Print_Area</vt:lpstr>
      <vt:lpstr>'B.D.I.- Obras'!Print_Area</vt:lpstr>
      <vt:lpstr>'CAP 3'!Print_Area</vt:lpstr>
      <vt:lpstr>'CAP1'!Print_Area</vt:lpstr>
      <vt:lpstr>CAPA!Print_Area</vt:lpstr>
      <vt:lpstr>CPU!Print_Area</vt:lpstr>
      <vt:lpstr>CRONOGRAMA!Print_Area</vt:lpstr>
      <vt:lpstr>'CURVA ABC - MATERIAIS'!Print_Area</vt:lpstr>
      <vt:lpstr>'CURVA ABC - SERVIÇOS'!Print_Area</vt:lpstr>
      <vt:lpstr>'ENCARGOS SOCIAIS'!Print_Area</vt:lpstr>
      <vt:lpstr>INTRODUÇÃO!Print_Area</vt:lpstr>
      <vt:lpstr>'MAPA DE COTAÇÕES'!Print_Area</vt:lpstr>
      <vt:lpstr>NOTAS!Print_Area</vt:lpstr>
      <vt:lpstr>Plan15!Print_Area</vt:lpstr>
      <vt:lpstr>'QNT1'!Print_Area</vt:lpstr>
      <vt:lpstr>RESUMO!Print_Area</vt:lpstr>
      <vt:lpstr>SINTÉTICA!Print_Area</vt:lpstr>
      <vt:lpstr>SUMÁRIO!Print_Area</vt:lpstr>
      <vt:lpstr>CPU!Print_Titles</vt:lpstr>
      <vt:lpstr>CRONOGRAMA!Print_Titles</vt:lpstr>
      <vt:lpstr>'ENCARGOS SOCIAIS'!Print_Titles</vt:lpstr>
      <vt:lpstr>'MAPA DE COTAÇÕES'!Print_Titles</vt:lpstr>
      <vt:lpstr>'QNT1'!Print_Titles</vt:lpstr>
      <vt:lpstr>RESUMO!Print_Titles</vt:lpstr>
      <vt:lpstr>SINTÉTICA!Print_Titles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OrçaFascio</dc:title>
  <dc:creator>Usuario</dc:creator>
  <cp:lastModifiedBy>Zilma Torres</cp:lastModifiedBy>
  <cp:lastPrinted>2024-03-01T12:38:10Z</cp:lastPrinted>
  <dcterms:created xsi:type="dcterms:W3CDTF">2014-10-17T14:16:01Z</dcterms:created>
  <dcterms:modified xsi:type="dcterms:W3CDTF">2024-04-01T14:25:46Z</dcterms:modified>
</cp:coreProperties>
</file>